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file\data\Korisnici\ivo\Documents\Orijentacija\Rezultati\2022\"/>
    </mc:Choice>
  </mc:AlternateContent>
  <xr:revisionPtr revIDLastSave="0" documentId="13_ncr:1_{8BF63346-3247-401C-8869-05CE732C7727}" xr6:coauthVersionLast="47" xr6:coauthVersionMax="47" xr10:uidLastSave="{00000000-0000-0000-0000-000000000000}"/>
  <bookViews>
    <workbookView xWindow="28680" yWindow="-120" windowWidth="29040" windowHeight="17640" tabRatio="561" xr2:uid="{B5D62083-8B00-4307-935B-864944963F7D}"/>
  </bookViews>
  <sheets>
    <sheet name="data" sheetId="8" r:id="rId1"/>
    <sheet name="natjecanje" sheetId="1" r:id="rId2"/>
    <sheet name="natjecanje-staze" sheetId="5" r:id="rId3"/>
    <sheet name="natjecanje-kategorije" sheetId="15" r:id="rId4"/>
    <sheet name="import" sheetId="17" r:id="rId5"/>
    <sheet name="csv" sheetId="16" r:id="rId6"/>
    <sheet name="registar-natjecatelji" sheetId="3" r:id="rId7"/>
    <sheet name="registar-klubovi" sheetId="4" r:id="rId8"/>
    <sheet name="registar-države" sheetId="14" r:id="rId9"/>
    <sheet name="registar-kategorije" sheetId="7" r:id="rId10"/>
    <sheet name="registar-uparivanje" sheetId="12" r:id="rId11"/>
    <sheet name="registar-status-rezultat" sheetId="13"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d_ime_prezime">data!$C$22</definedName>
    <definedName name="data_max_id_kategorija_alias">data!$C$28</definedName>
    <definedName name="data_max_id_natjecatelj">data!$C$24</definedName>
    <definedName name="data_max_id_osoba">data!$C$20</definedName>
    <definedName name="data_max_id_rezultat">data!$C$32</definedName>
    <definedName name="data_max_id_staza">data!$C$26</definedName>
    <definedName name="data_max_id_staza_kategorija">data!$C$30</definedName>
    <definedName name="data_max_minuta">data!$C$34</definedName>
    <definedName name="data_trka_id">data!$C$6</definedName>
    <definedName name="data_trka_je_rangirana">data!$C$16</definedName>
    <definedName name="import_data">import!$D$34:$N$2033</definedName>
    <definedName name="import_datum_natjecanja">import!$D$6</definedName>
    <definedName name="import_dnevnik_id">import!$G$6</definedName>
    <definedName name="import_grana_id">import!$E$6</definedName>
    <definedName name="import_key">import!$B$34:$B$2033</definedName>
    <definedName name="import_max_id_ime_prezime">import!$I$6</definedName>
    <definedName name="import_max_id_kategorija_alias">import!$K$6</definedName>
    <definedName name="import_max_id_osoba">import!$H$6</definedName>
    <definedName name="import_max_id_rezultat">import!$M$6</definedName>
    <definedName name="import_max_id_staza">import!$J$6</definedName>
    <definedName name="import_max_id_staza_kategorija">import!$L$6</definedName>
    <definedName name="import_max_minuta">import!$N$6</definedName>
    <definedName name="import_trka_je_rangirana">import!$F$6</definedName>
    <definedName name="legacy_sql_drzava">'registar-države'!$E$6</definedName>
    <definedName name="legacy_sql_imeprezime">'registar-natjecatelji'!$E$6</definedName>
    <definedName name="legacy_sql_imeprezime_alias">'registar-natjecatelji'!$T$6</definedName>
    <definedName name="legacy_sql_kategorija_alias">'registar-kategorije'!$U$6</definedName>
    <definedName name="legacy_sql_kategorija_liga">'registar-kategorije'!$E$6</definedName>
    <definedName name="legacy_sql_klub">'registar-klubovi'!$E$6</definedName>
    <definedName name="legacy_sql_klub_alias">'registar-klubovi'!$K$6</definedName>
    <definedName name="legacy_sql_liga">#REF!</definedName>
    <definedName name="legacy_sql_status_rezultat">'registar-status-rezultat'!$E$6</definedName>
    <definedName name="legacy_sql_uparivanje">'registar-uparivanje'!$E$6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order_by">import!$D$28</definedName>
    <definedName name="regDrzava_id">'registar-države'!$E$13:$E$52</definedName>
    <definedName name="regDrzava_oznaka">'registar-države'!$G$13:$G$52</definedName>
    <definedName name="regKategorija_alias_id">'registar-kategorije'!$U$13:$U$62</definedName>
    <definedName name="regKategorija_alias_kategorijaId">'registar-kategorije'!$W$13:$W$62</definedName>
    <definedName name="regKategorija_alias_oznaka">'registar-kategorije'!$V$13:$V$62</definedName>
    <definedName name="regKategorija_id">'registar-kategorije'!$E$13:$E$62</definedName>
    <definedName name="regKategorija_oznaka">'registar-kategorije'!$F$13:$F$62</definedName>
    <definedName name="regKategorija_rbr">'registar-kategorije'!$N$13:$N$62</definedName>
    <definedName name="regKlub_alias_alias">'registar-klubovi'!$L$13:$L$112</definedName>
    <definedName name="regKlub_alias_id">'registar-klubovi'!$K$13:$K$112</definedName>
    <definedName name="regKlub_alias_klubId">'registar-klubovi'!$M$13:$M$112</definedName>
    <definedName name="regKlub_id">'registar-klubovi'!$E$13:$E$112</definedName>
    <definedName name="regKlub_naziv">'registar-klubovi'!$F$13:$F$112</definedName>
    <definedName name="regLiga_grupa_kategorija">#REF!</definedName>
    <definedName name="regLiga_id">#REF!</definedName>
    <definedName name="regNatjecatelj_alias_alias">'registar-natjecatelji'!$U$13:$U$1512</definedName>
    <definedName name="regNatjecatelj_alias_id">'registar-natjecatelji'!$T$13:$T$1512</definedName>
    <definedName name="regNatjecatelj_alias_natjecateljId">'registar-natjecatelji'!$V$13:$V$1512</definedName>
    <definedName name="regNatjecatelj_id">'registar-natjecatelji'!$E$13:$E$1512</definedName>
    <definedName name="regNatjecatelj_ime">'registar-natjecatelji'!$F$13:$F$1512</definedName>
    <definedName name="regNatjecatelj_imePrezime">'registar-natjecatelji'!$O$13:$O$1512</definedName>
    <definedName name="regNatjecatelj_imePrezimeKlub">'registar-natjecatelji'!$M$13:$M$1512</definedName>
    <definedName name="regNatjecatelj_imePrezimeKlubKategorija">'registar-natjecatelji'!$K$13:$K$1512</definedName>
    <definedName name="regNatjecatelj_klub">'registar-natjecatelji'!$H$13:$H$1512</definedName>
    <definedName name="regNatjecatelj_prezime">'registar-natjecatelji'!$G$13:$G$1512</definedName>
    <definedName name="regStatusRezultat_id">'registar-status-rezultat'!$E$13:$E$22</definedName>
    <definedName name="regStatusRezultat_oEvent">'registar-status-rezultat'!$H$13:$H$22</definedName>
    <definedName name="regUparivanje_id">'registar-uparivanje'!$E$13:$E$52</definedName>
    <definedName name="regUparivanje_oznaka">'registar-uparivanje'!$F$13:$F$52</definedName>
    <definedName name="sql_drzava">import!$D$16</definedName>
    <definedName name="sql_imeprezime">import!$D$24</definedName>
    <definedName name="sql_imeprezime_alias">import!$D$22</definedName>
    <definedName name="sql_kategorija_alias">import!$D$12</definedName>
    <definedName name="sql_kategorija_liga">import!$D$14</definedName>
    <definedName name="sql_klub">import!$D$20</definedName>
    <definedName name="sql_klub_alias">import!$D$18</definedName>
    <definedName name="sql_liga">import!#REF!</definedName>
    <definedName name="sql_status_rezultat">import!$D$8</definedName>
    <definedName name="sql_uparivanje">import!$D$10</definedName>
    <definedName name="trka_id">data!$C$8</definedName>
    <definedName name="union">import!$D$26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7" l="1"/>
  <c r="B22" i="17"/>
  <c r="Q15" i="3"/>
  <c r="Q16" i="3" s="1"/>
  <c r="Q14" i="3"/>
  <c r="Q13" i="3"/>
  <c r="B1510" i="3"/>
  <c r="B1511" i="3" s="1"/>
  <c r="B13" i="3"/>
  <c r="B14" i="3" s="1"/>
  <c r="D26" i="17"/>
  <c r="D28" i="17"/>
  <c r="B20" i="17"/>
  <c r="B18" i="17"/>
  <c r="H13" i="4"/>
  <c r="H14" i="4" s="1"/>
  <c r="B49" i="4"/>
  <c r="B48" i="4"/>
  <c r="B13" i="4"/>
  <c r="B14" i="4" s="1"/>
  <c r="B16" i="17"/>
  <c r="B13" i="14"/>
  <c r="B13" i="12"/>
  <c r="B14" i="12" s="1"/>
  <c r="B15" i="12" s="1"/>
  <c r="B98" i="17"/>
  <c r="B117" i="17"/>
  <c r="B116" i="17"/>
  <c r="B115" i="17"/>
  <c r="B114" i="17"/>
  <c r="B113" i="17"/>
  <c r="B112" i="17"/>
  <c r="B111" i="17"/>
  <c r="B110" i="17"/>
  <c r="B109" i="17"/>
  <c r="B108" i="17"/>
  <c r="B107" i="17"/>
  <c r="B106" i="17"/>
  <c r="B105" i="17"/>
  <c r="B104" i="17"/>
  <c r="B103" i="17"/>
  <c r="B102" i="17"/>
  <c r="B101" i="17"/>
  <c r="B100" i="17"/>
  <c r="B99" i="17"/>
  <c r="B13" i="13"/>
  <c r="B10" i="17"/>
  <c r="B8" i="17"/>
  <c r="Q17" i="3" l="1"/>
  <c r="B1512" i="3"/>
  <c r="B15" i="3"/>
  <c r="H15" i="4"/>
  <c r="B50" i="4"/>
  <c r="B15" i="4"/>
  <c r="B14" i="14"/>
  <c r="B14" i="13"/>
  <c r="B15" i="13" s="1"/>
  <c r="B16" i="13" s="1"/>
  <c r="B17" i="13" s="1"/>
  <c r="B18" i="13" s="1"/>
  <c r="B19" i="13" s="1"/>
  <c r="B20" i="13" s="1"/>
  <c r="B21" i="13" s="1"/>
  <c r="B22" i="13" s="1"/>
  <c r="B23" i="13" s="1"/>
  <c r="B16" i="12"/>
  <c r="Q18" i="3" l="1"/>
  <c r="B1513" i="3"/>
  <c r="B16" i="3"/>
  <c r="H16" i="4"/>
  <c r="B51" i="4"/>
  <c r="B16" i="4"/>
  <c r="B15" i="14"/>
  <c r="B17" i="12"/>
  <c r="Q19" i="3" l="1"/>
  <c r="B17" i="3"/>
  <c r="H17" i="4"/>
  <c r="B52" i="4"/>
  <c r="B17" i="4"/>
  <c r="B16" i="14"/>
  <c r="B18" i="12"/>
  <c r="Q20" i="3" l="1"/>
  <c r="B18" i="3"/>
  <c r="H18" i="4"/>
  <c r="B53" i="4"/>
  <c r="B18" i="4"/>
  <c r="B17" i="14"/>
  <c r="B19" i="12"/>
  <c r="Q21" i="3" l="1"/>
  <c r="B19" i="3"/>
  <c r="H19" i="4"/>
  <c r="B54" i="4"/>
  <c r="B19" i="4"/>
  <c r="B18" i="14"/>
  <c r="B20" i="12"/>
  <c r="Q22" i="3" l="1"/>
  <c r="B20" i="3"/>
  <c r="B21" i="3" s="1"/>
  <c r="H20" i="4"/>
  <c r="B55" i="4"/>
  <c r="B20" i="4"/>
  <c r="B19" i="14"/>
  <c r="B21" i="12"/>
  <c r="Q23" i="3" l="1"/>
  <c r="B22" i="3"/>
  <c r="H21" i="4"/>
  <c r="B56" i="4"/>
  <c r="B21" i="4"/>
  <c r="B20" i="14"/>
  <c r="B22" i="12"/>
  <c r="Q24" i="3" l="1"/>
  <c r="B23" i="3"/>
  <c r="H22" i="4"/>
  <c r="B57" i="4"/>
  <c r="B22" i="4"/>
  <c r="B21" i="14"/>
  <c r="B23" i="12"/>
  <c r="Q25" i="3" l="1"/>
  <c r="B24" i="3"/>
  <c r="H23" i="4"/>
  <c r="B58" i="4"/>
  <c r="B23" i="4"/>
  <c r="B22" i="14"/>
  <c r="B24" i="12"/>
  <c r="Q26" i="3" l="1"/>
  <c r="B25" i="3"/>
  <c r="H24" i="4"/>
  <c r="B59" i="4"/>
  <c r="B24" i="4"/>
  <c r="B23" i="14"/>
  <c r="B25" i="12"/>
  <c r="Q27" i="3" l="1"/>
  <c r="B26" i="3"/>
  <c r="H25" i="4"/>
  <c r="B60" i="4"/>
  <c r="B25" i="4"/>
  <c r="B24" i="14"/>
  <c r="B26" i="12"/>
  <c r="Q28" i="3" l="1"/>
  <c r="B27" i="3"/>
  <c r="H26" i="4"/>
  <c r="B61" i="4"/>
  <c r="B26" i="4"/>
  <c r="B25" i="14"/>
  <c r="B27" i="12"/>
  <c r="Q29" i="3" l="1"/>
  <c r="B28" i="3"/>
  <c r="H27" i="4"/>
  <c r="B62" i="4"/>
  <c r="B27" i="4"/>
  <c r="B26" i="14"/>
  <c r="B28" i="12"/>
  <c r="Q30" i="3" l="1"/>
  <c r="B29" i="3"/>
  <c r="H28" i="4"/>
  <c r="B63" i="4"/>
  <c r="B28" i="4"/>
  <c r="B27" i="14"/>
  <c r="B29" i="12"/>
  <c r="Q31" i="3" l="1"/>
  <c r="B30" i="3"/>
  <c r="H29" i="4"/>
  <c r="B64" i="4"/>
  <c r="B29" i="4"/>
  <c r="B28" i="14"/>
  <c r="B30" i="12"/>
  <c r="Q32" i="3" l="1"/>
  <c r="B31" i="3"/>
  <c r="H30" i="4"/>
  <c r="B65" i="4"/>
  <c r="B30" i="4"/>
  <c r="B29" i="14"/>
  <c r="B31" i="12"/>
  <c r="Q33" i="3" l="1"/>
  <c r="B32" i="3"/>
  <c r="H31" i="4"/>
  <c r="B66" i="4"/>
  <c r="B31" i="4"/>
  <c r="B30" i="14"/>
  <c r="B32" i="12"/>
  <c r="Q34" i="3" l="1"/>
  <c r="B33" i="3"/>
  <c r="H32" i="4"/>
  <c r="B67" i="4"/>
  <c r="B32" i="4"/>
  <c r="B31" i="14"/>
  <c r="B33" i="12"/>
  <c r="Q35" i="3" l="1"/>
  <c r="B34" i="3"/>
  <c r="H33" i="4"/>
  <c r="B68" i="4"/>
  <c r="B33" i="4"/>
  <c r="B32" i="14"/>
  <c r="B34" i="12"/>
  <c r="Q36" i="3" l="1"/>
  <c r="B35" i="3"/>
  <c r="H34" i="4"/>
  <c r="B69" i="4"/>
  <c r="B34" i="4"/>
  <c r="B33" i="14"/>
  <c r="B35" i="12"/>
  <c r="Q37" i="3" l="1"/>
  <c r="B36" i="3"/>
  <c r="H35" i="4"/>
  <c r="B70" i="4"/>
  <c r="B35" i="4"/>
  <c r="B34" i="14"/>
  <c r="B36" i="12"/>
  <c r="Q38" i="3" l="1"/>
  <c r="B37" i="3"/>
  <c r="H36" i="4"/>
  <c r="B71" i="4"/>
  <c r="B36" i="4"/>
  <c r="B35" i="14"/>
  <c r="B37" i="12"/>
  <c r="Q39" i="3" l="1"/>
  <c r="B38" i="3"/>
  <c r="H37" i="4"/>
  <c r="B72" i="4"/>
  <c r="B37" i="4"/>
  <c r="B36" i="14"/>
  <c r="B38" i="12"/>
  <c r="Q40" i="3" l="1"/>
  <c r="B39" i="3"/>
  <c r="H38" i="4"/>
  <c r="B73" i="4"/>
  <c r="B38" i="4"/>
  <c r="B37" i="14"/>
  <c r="B39" i="12"/>
  <c r="Q41" i="3" l="1"/>
  <c r="B40" i="3"/>
  <c r="H39" i="4"/>
  <c r="B74" i="4"/>
  <c r="B39" i="4"/>
  <c r="B38" i="14"/>
  <c r="B40" i="12"/>
  <c r="Q42" i="3" l="1"/>
  <c r="B41" i="3"/>
  <c r="H40" i="4"/>
  <c r="B75" i="4"/>
  <c r="B40" i="4"/>
  <c r="B39" i="14"/>
  <c r="B41" i="12"/>
  <c r="Q43" i="3" l="1"/>
  <c r="B42" i="3"/>
  <c r="H41" i="4"/>
  <c r="B76" i="4"/>
  <c r="B41" i="4"/>
  <c r="B40" i="14"/>
  <c r="B42" i="12"/>
  <c r="Q44" i="3" l="1"/>
  <c r="B43" i="3"/>
  <c r="H42" i="4"/>
  <c r="B77" i="4"/>
  <c r="B42" i="4"/>
  <c r="B41" i="14"/>
  <c r="B43" i="12"/>
  <c r="Q45" i="3" l="1"/>
  <c r="B44" i="3"/>
  <c r="H43" i="4"/>
  <c r="B78" i="4"/>
  <c r="B43" i="4"/>
  <c r="B42" i="14"/>
  <c r="B44" i="12"/>
  <c r="Q46" i="3" l="1"/>
  <c r="B45" i="3"/>
  <c r="H44" i="4"/>
  <c r="B79" i="4"/>
  <c r="B44" i="4"/>
  <c r="B43" i="14"/>
  <c r="B45" i="12"/>
  <c r="Q47" i="3" l="1"/>
  <c r="B46" i="3"/>
  <c r="H45" i="4"/>
  <c r="B80" i="4"/>
  <c r="B45" i="4"/>
  <c r="B44" i="14"/>
  <c r="B46" i="12"/>
  <c r="Q48" i="3" l="1"/>
  <c r="B47" i="3"/>
  <c r="H46" i="4"/>
  <c r="B81" i="4"/>
  <c r="B46" i="4"/>
  <c r="B45" i="14"/>
  <c r="B47" i="12"/>
  <c r="Q49" i="3" l="1"/>
  <c r="B48" i="3"/>
  <c r="H47" i="4"/>
  <c r="B82" i="4"/>
  <c r="B47" i="4"/>
  <c r="B46" i="14"/>
  <c r="B48" i="12"/>
  <c r="Q50" i="3" l="1"/>
  <c r="B49" i="3"/>
  <c r="H48" i="4"/>
  <c r="B83" i="4"/>
  <c r="B47" i="14"/>
  <c r="B49" i="12"/>
  <c r="Q51" i="3" l="1"/>
  <c r="B50" i="3"/>
  <c r="H49" i="4"/>
  <c r="B84" i="4"/>
  <c r="B48" i="14"/>
  <c r="B50" i="12"/>
  <c r="Q52" i="3" l="1"/>
  <c r="B51" i="3"/>
  <c r="H50" i="4"/>
  <c r="B85" i="4"/>
  <c r="B49" i="14"/>
  <c r="B51" i="12"/>
  <c r="Q53" i="3" l="1"/>
  <c r="B52" i="3"/>
  <c r="H51" i="4"/>
  <c r="B86" i="4"/>
  <c r="B50" i="14"/>
  <c r="B52" i="12"/>
  <c r="Q54" i="3" l="1"/>
  <c r="B53" i="3"/>
  <c r="H52" i="4"/>
  <c r="B87" i="4"/>
  <c r="B51" i="14"/>
  <c r="B53" i="12"/>
  <c r="Q55" i="3" l="1"/>
  <c r="B54" i="3"/>
  <c r="H53" i="4"/>
  <c r="B88" i="4"/>
  <c r="B52" i="14"/>
  <c r="Q56" i="3" l="1"/>
  <c r="B55" i="3"/>
  <c r="H54" i="4"/>
  <c r="B89" i="4"/>
  <c r="B53" i="14"/>
  <c r="Q57" i="3" l="1"/>
  <c r="B56" i="3"/>
  <c r="H55" i="4"/>
  <c r="B90" i="4"/>
  <c r="Q58" i="3" l="1"/>
  <c r="B57" i="3"/>
  <c r="H56" i="4"/>
  <c r="B91" i="4"/>
  <c r="Q59" i="3" l="1"/>
  <c r="B58" i="3"/>
  <c r="H57" i="4"/>
  <c r="B92" i="4"/>
  <c r="Q60" i="3" l="1"/>
  <c r="B59" i="3"/>
  <c r="H58" i="4"/>
  <c r="B93" i="4"/>
  <c r="Q61" i="3" l="1"/>
  <c r="B60" i="3"/>
  <c r="H59" i="4"/>
  <c r="B94" i="4"/>
  <c r="Q62" i="3" l="1"/>
  <c r="B61" i="3"/>
  <c r="H60" i="4"/>
  <c r="B95" i="4"/>
  <c r="Q63" i="3" l="1"/>
  <c r="B62" i="3"/>
  <c r="H61" i="4"/>
  <c r="B96" i="4"/>
  <c r="Q64" i="3" l="1"/>
  <c r="B63" i="3"/>
  <c r="H62" i="4"/>
  <c r="B97" i="4"/>
  <c r="Q65" i="3" l="1"/>
  <c r="B64" i="3"/>
  <c r="H63" i="4"/>
  <c r="B98" i="4"/>
  <c r="Q66" i="3" l="1"/>
  <c r="B65" i="3"/>
  <c r="H64" i="4"/>
  <c r="B99" i="4"/>
  <c r="Q67" i="3" l="1"/>
  <c r="B66" i="3"/>
  <c r="H65" i="4"/>
  <c r="B100" i="4"/>
  <c r="Q68" i="3" l="1"/>
  <c r="B67" i="3"/>
  <c r="H66" i="4"/>
  <c r="B101" i="4"/>
  <c r="Q69" i="3" l="1"/>
  <c r="B68" i="3"/>
  <c r="H67" i="4"/>
  <c r="B102" i="4"/>
  <c r="Q70" i="3" l="1"/>
  <c r="B69" i="3"/>
  <c r="H68" i="4"/>
  <c r="B103" i="4"/>
  <c r="Q71" i="3" l="1"/>
  <c r="B70" i="3"/>
  <c r="H69" i="4"/>
  <c r="B104" i="4"/>
  <c r="Q72" i="3" l="1"/>
  <c r="B71" i="3"/>
  <c r="H70" i="4"/>
  <c r="B105" i="4"/>
  <c r="Q73" i="3" l="1"/>
  <c r="B72" i="3"/>
  <c r="H71" i="4"/>
  <c r="B106" i="4"/>
  <c r="Q74" i="3" l="1"/>
  <c r="B73" i="3"/>
  <c r="H72" i="4"/>
  <c r="B107" i="4"/>
  <c r="Q75" i="3" l="1"/>
  <c r="B74" i="3"/>
  <c r="H73" i="4"/>
  <c r="B108" i="4"/>
  <c r="Q76" i="3" l="1"/>
  <c r="B75" i="3"/>
  <c r="H74" i="4"/>
  <c r="B109" i="4"/>
  <c r="Q77" i="3" l="1"/>
  <c r="B76" i="3"/>
  <c r="H75" i="4"/>
  <c r="B110" i="4"/>
  <c r="Q78" i="3" l="1"/>
  <c r="B77" i="3"/>
  <c r="H76" i="4"/>
  <c r="B111" i="4"/>
  <c r="Q79" i="3" l="1"/>
  <c r="B78" i="3"/>
  <c r="H77" i="4"/>
  <c r="B112" i="4"/>
  <c r="Q80" i="3" l="1"/>
  <c r="B79" i="3"/>
  <c r="H78" i="4"/>
  <c r="B113" i="4"/>
  <c r="Q81" i="3" l="1"/>
  <c r="B80" i="3"/>
  <c r="H79" i="4"/>
  <c r="C34" i="8" a="1"/>
  <c r="C34" i="8" s="1"/>
  <c r="C32" i="8" a="1"/>
  <c r="C32" i="8" s="1"/>
  <c r="C30" i="8" a="1"/>
  <c r="C30" i="8" s="1"/>
  <c r="C28" i="8" a="1"/>
  <c r="C28" i="8" s="1"/>
  <c r="C26" i="8" a="1"/>
  <c r="C26" i="8" s="1"/>
  <c r="C22" i="8" a="1"/>
  <c r="C22" i="8" s="1"/>
  <c r="C20" i="8" a="1"/>
  <c r="C20" i="8" s="1"/>
  <c r="C18" i="8" a="1"/>
  <c r="C18" i="8" s="1"/>
  <c r="C16" i="8" a="1"/>
  <c r="C16" i="8" s="1"/>
  <c r="C14" i="8" a="1"/>
  <c r="C14" i="8" s="1"/>
  <c r="D12" i="17" s="1"/>
  <c r="C12" i="8"/>
  <c r="D24" i="17" s="1"/>
  <c r="E6" i="3" l="1"/>
  <c r="C24" i="8"/>
  <c r="D14" i="17"/>
  <c r="D30" i="17" s="1"/>
  <c r="Q82" i="3"/>
  <c r="B81" i="3"/>
  <c r="H80" i="4"/>
  <c r="Q83" i="3" l="1"/>
  <c r="B82" i="3"/>
  <c r="H81" i="4"/>
  <c r="B13" i="7"/>
  <c r="B14" i="7" s="1"/>
  <c r="B15" i="7" s="1"/>
  <c r="B16" i="7" s="1"/>
  <c r="B17" i="7" s="1"/>
  <c r="B18" i="7" s="1"/>
  <c r="B19" i="7" s="1"/>
  <c r="B20" i="7" s="1"/>
  <c r="R13" i="7"/>
  <c r="R14" i="7" s="1"/>
  <c r="R15" i="7" s="1"/>
  <c r="R16" i="7" s="1"/>
  <c r="R17" i="7" s="1"/>
  <c r="R18" i="7" s="1"/>
  <c r="R19" i="7" s="1"/>
  <c r="R20" i="7" s="1"/>
  <c r="R21" i="7" s="1"/>
  <c r="R22" i="7" s="1"/>
  <c r="R23" i="7" s="1"/>
  <c r="R24" i="7" s="1"/>
  <c r="R25" i="7" s="1"/>
  <c r="R26" i="7" s="1"/>
  <c r="R27" i="7" s="1"/>
  <c r="R28" i="7" s="1"/>
  <c r="R29" i="7" s="1"/>
  <c r="R30" i="7" s="1"/>
  <c r="R31" i="7" s="1"/>
  <c r="R32" i="7" s="1"/>
  <c r="R33" i="7" s="1"/>
  <c r="R34" i="7" s="1"/>
  <c r="R35" i="7" s="1"/>
  <c r="R36" i="7" s="1"/>
  <c r="R37" i="7" s="1"/>
  <c r="R38" i="7" s="1"/>
  <c r="R39" i="7" s="1"/>
  <c r="R40" i="7" s="1"/>
  <c r="R41" i="7" s="1"/>
  <c r="R42" i="7" s="1"/>
  <c r="R43" i="7" s="1"/>
  <c r="R44" i="7" s="1"/>
  <c r="R45" i="7" s="1"/>
  <c r="R46" i="7" s="1"/>
  <c r="R47" i="7" s="1"/>
  <c r="R48" i="7" s="1"/>
  <c r="R49" i="7" s="1"/>
  <c r="R50" i="7" s="1"/>
  <c r="R51" i="7" s="1"/>
  <c r="R52" i="7" s="1"/>
  <c r="R53" i="7" s="1"/>
  <c r="R54" i="7" s="1"/>
  <c r="R55" i="7" s="1"/>
  <c r="R56" i="7" s="1"/>
  <c r="R57" i="7" s="1"/>
  <c r="R58" i="7" s="1"/>
  <c r="R59" i="7" s="1"/>
  <c r="R60" i="7" s="1"/>
  <c r="R61" i="7" s="1"/>
  <c r="R62" i="7" s="1"/>
  <c r="R63" i="7" s="1"/>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50" i="8"/>
  <c r="B51" i="8"/>
  <c r="B52" i="8"/>
  <c r="R16" i="3" l="1"/>
  <c r="C13" i="3"/>
  <c r="C1502" i="3"/>
  <c r="C1486" i="3"/>
  <c r="C1470" i="3"/>
  <c r="C1454" i="3"/>
  <c r="C1438" i="3"/>
  <c r="C1422" i="3"/>
  <c r="C1406" i="3"/>
  <c r="C1390" i="3"/>
  <c r="C1374" i="3"/>
  <c r="C1358" i="3"/>
  <c r="C1342" i="3"/>
  <c r="C1326" i="3"/>
  <c r="C1310" i="3"/>
  <c r="C1294" i="3"/>
  <c r="C1278" i="3"/>
  <c r="C1262" i="3"/>
  <c r="C1246" i="3"/>
  <c r="C1230" i="3"/>
  <c r="C1214" i="3"/>
  <c r="C1198" i="3"/>
  <c r="C1182" i="3"/>
  <c r="C1166" i="3"/>
  <c r="C1150" i="3"/>
  <c r="C1134" i="3"/>
  <c r="C1118" i="3"/>
  <c r="C1102" i="3"/>
  <c r="C1086" i="3"/>
  <c r="C1070" i="3"/>
  <c r="C1054" i="3"/>
  <c r="C1038" i="3"/>
  <c r="C1022" i="3"/>
  <c r="C1006" i="3"/>
  <c r="C990" i="3"/>
  <c r="C974" i="3"/>
  <c r="C958" i="3"/>
  <c r="C942" i="3"/>
  <c r="C926" i="3"/>
  <c r="C910" i="3"/>
  <c r="C894" i="3"/>
  <c r="C878" i="3"/>
  <c r="C862" i="3"/>
  <c r="C846" i="3"/>
  <c r="C830" i="3"/>
  <c r="C814" i="3"/>
  <c r="C798" i="3"/>
  <c r="C782" i="3"/>
  <c r="C766" i="3"/>
  <c r="C750" i="3"/>
  <c r="C734" i="3"/>
  <c r="C718" i="3"/>
  <c r="C702" i="3"/>
  <c r="C686" i="3"/>
  <c r="C670" i="3"/>
  <c r="C654" i="3"/>
  <c r="C638" i="3"/>
  <c r="C622" i="3"/>
  <c r="C606" i="3"/>
  <c r="C590" i="3"/>
  <c r="C574" i="3"/>
  <c r="C558" i="3"/>
  <c r="C542" i="3"/>
  <c r="C526" i="3"/>
  <c r="C510" i="3"/>
  <c r="C494" i="3"/>
  <c r="C478" i="3"/>
  <c r="C462" i="3"/>
  <c r="C446" i="3"/>
  <c r="C430" i="3"/>
  <c r="C414" i="3"/>
  <c r="C398" i="3"/>
  <c r="C1501" i="3"/>
  <c r="C1485" i="3"/>
  <c r="C1469" i="3"/>
  <c r="C1453" i="3"/>
  <c r="C1437" i="3"/>
  <c r="C1421" i="3"/>
  <c r="C1405" i="3"/>
  <c r="C1389" i="3"/>
  <c r="C1373" i="3"/>
  <c r="C1357" i="3"/>
  <c r="C1341" i="3"/>
  <c r="C1325" i="3"/>
  <c r="C1309" i="3"/>
  <c r="C1293" i="3"/>
  <c r="C1277" i="3"/>
  <c r="C1261" i="3"/>
  <c r="C1245" i="3"/>
  <c r="C1229" i="3"/>
  <c r="C1213" i="3"/>
  <c r="C1197" i="3"/>
  <c r="C1181" i="3"/>
  <c r="C1165" i="3"/>
  <c r="C1149" i="3"/>
  <c r="C1133" i="3"/>
  <c r="C1117" i="3"/>
  <c r="C1101" i="3"/>
  <c r="C1085" i="3"/>
  <c r="C1069" i="3"/>
  <c r="C1053" i="3"/>
  <c r="C1037" i="3"/>
  <c r="C1021" i="3"/>
  <c r="C1005" i="3"/>
  <c r="C989" i="3"/>
  <c r="C973" i="3"/>
  <c r="C957" i="3"/>
  <c r="C941" i="3"/>
  <c r="C925" i="3"/>
  <c r="C909" i="3"/>
  <c r="C893" i="3"/>
  <c r="C877" i="3"/>
  <c r="C861" i="3"/>
  <c r="C845" i="3"/>
  <c r="C829" i="3"/>
  <c r="C813" i="3"/>
  <c r="C797" i="3"/>
  <c r="C781" i="3"/>
  <c r="C765" i="3"/>
  <c r="C749" i="3"/>
  <c r="C733" i="3"/>
  <c r="C717" i="3"/>
  <c r="C701" i="3"/>
  <c r="C685" i="3"/>
  <c r="C669" i="3"/>
  <c r="C653" i="3"/>
  <c r="C637" i="3"/>
  <c r="C621" i="3"/>
  <c r="C605" i="3"/>
  <c r="C589" i="3"/>
  <c r="C573" i="3"/>
  <c r="C557" i="3"/>
  <c r="C541" i="3"/>
  <c r="C525" i="3"/>
  <c r="C509" i="3"/>
  <c r="C493" i="3"/>
  <c r="C477" i="3"/>
  <c r="C461" i="3"/>
  <c r="C1500" i="3"/>
  <c r="C1484" i="3"/>
  <c r="C1468" i="3"/>
  <c r="C1452" i="3"/>
  <c r="C1436" i="3"/>
  <c r="C1420" i="3"/>
  <c r="C1404" i="3"/>
  <c r="C1388" i="3"/>
  <c r="C1372" i="3"/>
  <c r="C1356" i="3"/>
  <c r="C1340" i="3"/>
  <c r="C1324" i="3"/>
  <c r="C1308" i="3"/>
  <c r="C1292" i="3"/>
  <c r="C1276" i="3"/>
  <c r="C1260" i="3"/>
  <c r="C1244" i="3"/>
  <c r="C1228" i="3"/>
  <c r="C1212" i="3"/>
  <c r="C1196" i="3"/>
  <c r="C1180" i="3"/>
  <c r="C1164" i="3"/>
  <c r="C1148" i="3"/>
  <c r="C1132" i="3"/>
  <c r="C1116" i="3"/>
  <c r="C1100" i="3"/>
  <c r="C1084" i="3"/>
  <c r="C1068" i="3"/>
  <c r="C1052" i="3"/>
  <c r="C1036" i="3"/>
  <c r="C1020" i="3"/>
  <c r="C1004" i="3"/>
  <c r="C988" i="3"/>
  <c r="C972" i="3"/>
  <c r="C956" i="3"/>
  <c r="C940" i="3"/>
  <c r="C924" i="3"/>
  <c r="C908" i="3"/>
  <c r="C892" i="3"/>
  <c r="C876" i="3"/>
  <c r="C860" i="3"/>
  <c r="C844" i="3"/>
  <c r="C828" i="3"/>
  <c r="C812" i="3"/>
  <c r="C796" i="3"/>
  <c r="C780" i="3"/>
  <c r="C764" i="3"/>
  <c r="C748" i="3"/>
  <c r="C732" i="3"/>
  <c r="C716" i="3"/>
  <c r="C700" i="3"/>
  <c r="C684" i="3"/>
  <c r="C668" i="3"/>
  <c r="C652" i="3"/>
  <c r="C636" i="3"/>
  <c r="C620" i="3"/>
  <c r="C604" i="3"/>
  <c r="C588" i="3"/>
  <c r="C572" i="3"/>
  <c r="C556" i="3"/>
  <c r="C540" i="3"/>
  <c r="C524" i="3"/>
  <c r="C508" i="3"/>
  <c r="C492" i="3"/>
  <c r="C476" i="3"/>
  <c r="C460" i="3"/>
  <c r="C444" i="3"/>
  <c r="C428" i="3"/>
  <c r="C412" i="3"/>
  <c r="C396" i="3"/>
  <c r="C380" i="3"/>
  <c r="C364" i="3"/>
  <c r="C348" i="3"/>
  <c r="C332" i="3"/>
  <c r="C316" i="3"/>
  <c r="C300" i="3"/>
  <c r="C284" i="3"/>
  <c r="C268" i="3"/>
  <c r="C252" i="3"/>
  <c r="C236" i="3"/>
  <c r="C220" i="3"/>
  <c r="C1499" i="3"/>
  <c r="C1483" i="3"/>
  <c r="C1467" i="3"/>
  <c r="C1451" i="3"/>
  <c r="C1435" i="3"/>
  <c r="C1419" i="3"/>
  <c r="C1403" i="3"/>
  <c r="C1387" i="3"/>
  <c r="C1371" i="3"/>
  <c r="C1355" i="3"/>
  <c r="C1339" i="3"/>
  <c r="C1323" i="3"/>
  <c r="C1307" i="3"/>
  <c r="C1291" i="3"/>
  <c r="C1275" i="3"/>
  <c r="C1259" i="3"/>
  <c r="C1243" i="3"/>
  <c r="C1227" i="3"/>
  <c r="C1211" i="3"/>
  <c r="C1195" i="3"/>
  <c r="C1179" i="3"/>
  <c r="C1163" i="3"/>
  <c r="C1147" i="3"/>
  <c r="C1131" i="3"/>
  <c r="C1115" i="3"/>
  <c r="C1099" i="3"/>
  <c r="C1083" i="3"/>
  <c r="C1067" i="3"/>
  <c r="C1051" i="3"/>
  <c r="C1035" i="3"/>
  <c r="C1019" i="3"/>
  <c r="C1003" i="3"/>
  <c r="C987" i="3"/>
  <c r="C971" i="3"/>
  <c r="C955" i="3"/>
  <c r="C939" i="3"/>
  <c r="C923" i="3"/>
  <c r="C907" i="3"/>
  <c r="C891" i="3"/>
  <c r="C875" i="3"/>
  <c r="C859" i="3"/>
  <c r="C843" i="3"/>
  <c r="C827" i="3"/>
  <c r="C811" i="3"/>
  <c r="C795" i="3"/>
  <c r="C779" i="3"/>
  <c r="C763" i="3"/>
  <c r="C747" i="3"/>
  <c r="C731" i="3"/>
  <c r="C715" i="3"/>
  <c r="C699" i="3"/>
  <c r="C683" i="3"/>
  <c r="C667" i="3"/>
  <c r="C651" i="3"/>
  <c r="C635" i="3"/>
  <c r="C619" i="3"/>
  <c r="C603" i="3"/>
  <c r="C587" i="3"/>
  <c r="C571" i="3"/>
  <c r="C555" i="3"/>
  <c r="C1498" i="3"/>
  <c r="C1482" i="3"/>
  <c r="C1466" i="3"/>
  <c r="C1450" i="3"/>
  <c r="C1434" i="3"/>
  <c r="C1418" i="3"/>
  <c r="C1402" i="3"/>
  <c r="C1386" i="3"/>
  <c r="C1370" i="3"/>
  <c r="C1354" i="3"/>
  <c r="C1338" i="3"/>
  <c r="C1322" i="3"/>
  <c r="C1306" i="3"/>
  <c r="C1290" i="3"/>
  <c r="C1274" i="3"/>
  <c r="C1258" i="3"/>
  <c r="C1242" i="3"/>
  <c r="C1226" i="3"/>
  <c r="C1210" i="3"/>
  <c r="C1194" i="3"/>
  <c r="C1178" i="3"/>
  <c r="C1162" i="3"/>
  <c r="C1146" i="3"/>
  <c r="C1130" i="3"/>
  <c r="C1114" i="3"/>
  <c r="C1098" i="3"/>
  <c r="C1082" i="3"/>
  <c r="C1066" i="3"/>
  <c r="C1050" i="3"/>
  <c r="C1034" i="3"/>
  <c r="C1018" i="3"/>
  <c r="C1002" i="3"/>
  <c r="C986" i="3"/>
  <c r="C970" i="3"/>
  <c r="C954" i="3"/>
  <c r="C938" i="3"/>
  <c r="C922" i="3"/>
  <c r="C906" i="3"/>
  <c r="C890" i="3"/>
  <c r="C874" i="3"/>
  <c r="C858" i="3"/>
  <c r="C842" i="3"/>
  <c r="C826" i="3"/>
  <c r="C810" i="3"/>
  <c r="C794" i="3"/>
  <c r="C778" i="3"/>
  <c r="C762" i="3"/>
  <c r="C746" i="3"/>
  <c r="C730" i="3"/>
  <c r="C714" i="3"/>
  <c r="C698" i="3"/>
  <c r="C682" i="3"/>
  <c r="C666" i="3"/>
  <c r="C650" i="3"/>
  <c r="C634" i="3"/>
  <c r="C618" i="3"/>
  <c r="C602" i="3"/>
  <c r="C586" i="3"/>
  <c r="C570" i="3"/>
  <c r="C554" i="3"/>
  <c r="C538" i="3"/>
  <c r="C522" i="3"/>
  <c r="C506" i="3"/>
  <c r="C490" i="3"/>
  <c r="C474" i="3"/>
  <c r="C458" i="3"/>
  <c r="C442" i="3"/>
  <c r="C426" i="3"/>
  <c r="C410" i="3"/>
  <c r="C394" i="3"/>
  <c r="C378" i="3"/>
  <c r="C362" i="3"/>
  <c r="C346" i="3"/>
  <c r="C330" i="3"/>
  <c r="C314" i="3"/>
  <c r="C298" i="3"/>
  <c r="C282" i="3"/>
  <c r="C266" i="3"/>
  <c r="C250" i="3"/>
  <c r="C234" i="3"/>
  <c r="C218" i="3"/>
  <c r="C202" i="3"/>
  <c r="C1513" i="3"/>
  <c r="C1497" i="3"/>
  <c r="C1481" i="3"/>
  <c r="C1465" i="3"/>
  <c r="C1449" i="3"/>
  <c r="C1433" i="3"/>
  <c r="C1417" i="3"/>
  <c r="C1401" i="3"/>
  <c r="C1385" i="3"/>
  <c r="C1369" i="3"/>
  <c r="C1353" i="3"/>
  <c r="C1337" i="3"/>
  <c r="C1321" i="3"/>
  <c r="C1305" i="3"/>
  <c r="C1289" i="3"/>
  <c r="C1273" i="3"/>
  <c r="C1257" i="3"/>
  <c r="C1241" i="3"/>
  <c r="C1225" i="3"/>
  <c r="C1209" i="3"/>
  <c r="C1193" i="3"/>
  <c r="C1177" i="3"/>
  <c r="C1161" i="3"/>
  <c r="C1145" i="3"/>
  <c r="C1129" i="3"/>
  <c r="C1113" i="3"/>
  <c r="C1097" i="3"/>
  <c r="C1081" i="3"/>
  <c r="C1065" i="3"/>
  <c r="C1049" i="3"/>
  <c r="C1033" i="3"/>
  <c r="C1017" i="3"/>
  <c r="C1001" i="3"/>
  <c r="C985" i="3"/>
  <c r="C969" i="3"/>
  <c r="C953" i="3"/>
  <c r="C937" i="3"/>
  <c r="C921" i="3"/>
  <c r="C905" i="3"/>
  <c r="C889" i="3"/>
  <c r="C873" i="3"/>
  <c r="C857" i="3"/>
  <c r="C841" i="3"/>
  <c r="C825" i="3"/>
  <c r="C809" i="3"/>
  <c r="C793" i="3"/>
  <c r="C777" i="3"/>
  <c r="C761" i="3"/>
  <c r="C745" i="3"/>
  <c r="C729" i="3"/>
  <c r="C713" i="3"/>
  <c r="C697" i="3"/>
  <c r="C681" i="3"/>
  <c r="C665" i="3"/>
  <c r="C649" i="3"/>
  <c r="C633" i="3"/>
  <c r="C617" i="3"/>
  <c r="C601" i="3"/>
  <c r="C585" i="3"/>
  <c r="C569" i="3"/>
  <c r="C553" i="3"/>
  <c r="C537" i="3"/>
  <c r="C521" i="3"/>
  <c r="C505" i="3"/>
  <c r="C489" i="3"/>
  <c r="C473" i="3"/>
  <c r="C457" i="3"/>
  <c r="C441" i="3"/>
  <c r="C425" i="3"/>
  <c r="C409" i="3"/>
  <c r="C393" i="3"/>
  <c r="C377" i="3"/>
  <c r="C361" i="3"/>
  <c r="C345" i="3"/>
  <c r="C329" i="3"/>
  <c r="C313" i="3"/>
  <c r="C297" i="3"/>
  <c r="C281" i="3"/>
  <c r="C265" i="3"/>
  <c r="C249" i="3"/>
  <c r="C233" i="3"/>
  <c r="C217" i="3"/>
  <c r="C201" i="3"/>
  <c r="C185" i="3"/>
  <c r="C1512" i="3"/>
  <c r="C1496" i="3"/>
  <c r="C1480" i="3"/>
  <c r="C1464" i="3"/>
  <c r="C1448" i="3"/>
  <c r="C1432" i="3"/>
  <c r="C1416" i="3"/>
  <c r="C1400" i="3"/>
  <c r="C1384" i="3"/>
  <c r="C1368" i="3"/>
  <c r="C1352" i="3"/>
  <c r="C1336" i="3"/>
  <c r="C1320" i="3"/>
  <c r="C1304" i="3"/>
  <c r="C1288" i="3"/>
  <c r="C1272" i="3"/>
  <c r="C1256" i="3"/>
  <c r="C1240" i="3"/>
  <c r="C1224" i="3"/>
  <c r="C1208" i="3"/>
  <c r="C1192" i="3"/>
  <c r="C1176" i="3"/>
  <c r="C1160" i="3"/>
  <c r="C1144" i="3"/>
  <c r="C1128" i="3"/>
  <c r="C1112" i="3"/>
  <c r="C1096" i="3"/>
  <c r="C1080" i="3"/>
  <c r="C1064" i="3"/>
  <c r="C1048" i="3"/>
  <c r="C1032" i="3"/>
  <c r="C1016" i="3"/>
  <c r="C1000" i="3"/>
  <c r="C984" i="3"/>
  <c r="C968" i="3"/>
  <c r="C952" i="3"/>
  <c r="C936" i="3"/>
  <c r="C920" i="3"/>
  <c r="C904" i="3"/>
  <c r="C888" i="3"/>
  <c r="C872" i="3"/>
  <c r="C856" i="3"/>
  <c r="C840" i="3"/>
  <c r="C824" i="3"/>
  <c r="C808" i="3"/>
  <c r="C792" i="3"/>
  <c r="C776" i="3"/>
  <c r="C760" i="3"/>
  <c r="C744" i="3"/>
  <c r="C728" i="3"/>
  <c r="C712" i="3"/>
  <c r="C696" i="3"/>
  <c r="C680" i="3"/>
  <c r="C664" i="3"/>
  <c r="C648" i="3"/>
  <c r="C632" i="3"/>
  <c r="C616" i="3"/>
  <c r="C600" i="3"/>
  <c r="C584" i="3"/>
  <c r="C568" i="3"/>
  <c r="C552" i="3"/>
  <c r="C1511" i="3"/>
  <c r="C1495" i="3"/>
  <c r="C1479" i="3"/>
  <c r="C1463" i="3"/>
  <c r="C1447" i="3"/>
  <c r="C1431" i="3"/>
  <c r="C1415" i="3"/>
  <c r="C1399" i="3"/>
  <c r="C1383" i="3"/>
  <c r="C1367" i="3"/>
  <c r="C1351" i="3"/>
  <c r="C1335" i="3"/>
  <c r="C1319" i="3"/>
  <c r="C1303" i="3"/>
  <c r="C1287" i="3"/>
  <c r="C1271" i="3"/>
  <c r="C1255" i="3"/>
  <c r="C1239" i="3"/>
  <c r="C1223" i="3"/>
  <c r="C1207" i="3"/>
  <c r="C1191" i="3"/>
  <c r="C1175" i="3"/>
  <c r="C1159" i="3"/>
  <c r="C1143" i="3"/>
  <c r="C1127" i="3"/>
  <c r="C1111" i="3"/>
  <c r="C1095" i="3"/>
  <c r="C1079" i="3"/>
  <c r="C1063" i="3"/>
  <c r="C1047" i="3"/>
  <c r="C1031" i="3"/>
  <c r="C1015" i="3"/>
  <c r="C999" i="3"/>
  <c r="C983" i="3"/>
  <c r="C967" i="3"/>
  <c r="C951" i="3"/>
  <c r="C935" i="3"/>
  <c r="C919" i="3"/>
  <c r="C903" i="3"/>
  <c r="C887" i="3"/>
  <c r="C871" i="3"/>
  <c r="C855" i="3"/>
  <c r="C839" i="3"/>
  <c r="C823" i="3"/>
  <c r="C807" i="3"/>
  <c r="C791" i="3"/>
  <c r="C775" i="3"/>
  <c r="C759" i="3"/>
  <c r="C743" i="3"/>
  <c r="C727" i="3"/>
  <c r="C711" i="3"/>
  <c r="C695" i="3"/>
  <c r="C679" i="3"/>
  <c r="C663" i="3"/>
  <c r="C647" i="3"/>
  <c r="C631" i="3"/>
  <c r="C615" i="3"/>
  <c r="C599" i="3"/>
  <c r="C583" i="3"/>
  <c r="C567" i="3"/>
  <c r="C551" i="3"/>
  <c r="C535" i="3"/>
  <c r="C519" i="3"/>
  <c r="C503" i="3"/>
  <c r="C487" i="3"/>
  <c r="C471" i="3"/>
  <c r="C1510" i="3"/>
  <c r="C1494" i="3"/>
  <c r="C1478" i="3"/>
  <c r="C1462" i="3"/>
  <c r="C1446" i="3"/>
  <c r="C1430" i="3"/>
  <c r="C1414" i="3"/>
  <c r="C1398" i="3"/>
  <c r="C1382" i="3"/>
  <c r="C1366" i="3"/>
  <c r="C1350" i="3"/>
  <c r="C1334" i="3"/>
  <c r="C1318" i="3"/>
  <c r="C1302" i="3"/>
  <c r="C1286" i="3"/>
  <c r="C1270" i="3"/>
  <c r="C1254" i="3"/>
  <c r="C1238" i="3"/>
  <c r="C1222" i="3"/>
  <c r="C1206" i="3"/>
  <c r="C1190" i="3"/>
  <c r="C1174" i="3"/>
  <c r="C1158" i="3"/>
  <c r="C1142" i="3"/>
  <c r="C1126" i="3"/>
  <c r="C1110" i="3"/>
  <c r="C1094" i="3"/>
  <c r="C1078" i="3"/>
  <c r="C1062" i="3"/>
  <c r="C1046" i="3"/>
  <c r="C1030" i="3"/>
  <c r="C1014" i="3"/>
  <c r="C998" i="3"/>
  <c r="C982" i="3"/>
  <c r="C966" i="3"/>
  <c r="C950" i="3"/>
  <c r="C934" i="3"/>
  <c r="C918" i="3"/>
  <c r="C902" i="3"/>
  <c r="C886" i="3"/>
  <c r="C870" i="3"/>
  <c r="C854" i="3"/>
  <c r="C838" i="3"/>
  <c r="C822" i="3"/>
  <c r="C806" i="3"/>
  <c r="C790" i="3"/>
  <c r="C774" i="3"/>
  <c r="C758" i="3"/>
  <c r="C742" i="3"/>
  <c r="C726" i="3"/>
  <c r="C710" i="3"/>
  <c r="C694" i="3"/>
  <c r="C678" i="3"/>
  <c r="C662" i="3"/>
  <c r="C646" i="3"/>
  <c r="C630" i="3"/>
  <c r="C614" i="3"/>
  <c r="C598" i="3"/>
  <c r="C582" i="3"/>
  <c r="C566" i="3"/>
  <c r="C550" i="3"/>
  <c r="C534" i="3"/>
  <c r="C518" i="3"/>
  <c r="C502" i="3"/>
  <c r="C486" i="3"/>
  <c r="C470" i="3"/>
  <c r="C454" i="3"/>
  <c r="C438" i="3"/>
  <c r="C422" i="3"/>
  <c r="C406" i="3"/>
  <c r="C390" i="3"/>
  <c r="C374" i="3"/>
  <c r="C1509" i="3"/>
  <c r="C1493" i="3"/>
  <c r="C1477" i="3"/>
  <c r="C1461" i="3"/>
  <c r="C1445" i="3"/>
  <c r="C1429" i="3"/>
  <c r="C1413" i="3"/>
  <c r="C1397" i="3"/>
  <c r="C1381" i="3"/>
  <c r="C1365" i="3"/>
  <c r="C1349" i="3"/>
  <c r="C1333" i="3"/>
  <c r="C1317" i="3"/>
  <c r="C1301" i="3"/>
  <c r="C1285" i="3"/>
  <c r="C1269" i="3"/>
  <c r="C1253" i="3"/>
  <c r="C1237" i="3"/>
  <c r="C1221" i="3"/>
  <c r="C1205" i="3"/>
  <c r="C1189" i="3"/>
  <c r="C1173" i="3"/>
  <c r="C1157" i="3"/>
  <c r="C1141" i="3"/>
  <c r="C1125" i="3"/>
  <c r="C1109" i="3"/>
  <c r="C1093" i="3"/>
  <c r="C1077" i="3"/>
  <c r="C1061" i="3"/>
  <c r="C1045" i="3"/>
  <c r="C1029" i="3"/>
  <c r="C1013" i="3"/>
  <c r="C997" i="3"/>
  <c r="C981" i="3"/>
  <c r="C965" i="3"/>
  <c r="C949" i="3"/>
  <c r="C933" i="3"/>
  <c r="C917" i="3"/>
  <c r="C901" i="3"/>
  <c r="C885" i="3"/>
  <c r="C869" i="3"/>
  <c r="C853" i="3"/>
  <c r="C837" i="3"/>
  <c r="C821" i="3"/>
  <c r="C805" i="3"/>
  <c r="C789" i="3"/>
  <c r="C773" i="3"/>
  <c r="C757" i="3"/>
  <c r="C741" i="3"/>
  <c r="C725" i="3"/>
  <c r="C709" i="3"/>
  <c r="C693" i="3"/>
  <c r="C677" i="3"/>
  <c r="C661" i="3"/>
  <c r="C645" i="3"/>
  <c r="C629" i="3"/>
  <c r="C613" i="3"/>
  <c r="C597" i="3"/>
  <c r="C581" i="3"/>
  <c r="C565" i="3"/>
  <c r="C549" i="3"/>
  <c r="C533" i="3"/>
  <c r="C517" i="3"/>
  <c r="C501" i="3"/>
  <c r="C485" i="3"/>
  <c r="C469" i="3"/>
  <c r="C1508" i="3"/>
  <c r="C1492" i="3"/>
  <c r="C1476" i="3"/>
  <c r="C1460" i="3"/>
  <c r="C1444" i="3"/>
  <c r="C1428" i="3"/>
  <c r="C1412" i="3"/>
  <c r="C1396" i="3"/>
  <c r="C1380" i="3"/>
  <c r="C1364" i="3"/>
  <c r="C1348" i="3"/>
  <c r="C1332" i="3"/>
  <c r="C1316" i="3"/>
  <c r="C1300" i="3"/>
  <c r="C1284" i="3"/>
  <c r="C1268" i="3"/>
  <c r="C1252" i="3"/>
  <c r="C1236" i="3"/>
  <c r="C1220" i="3"/>
  <c r="C1204" i="3"/>
  <c r="C1188" i="3"/>
  <c r="C1172" i="3"/>
  <c r="C1156" i="3"/>
  <c r="C1140" i="3"/>
  <c r="C1124" i="3"/>
  <c r="C1108" i="3"/>
  <c r="C1092" i="3"/>
  <c r="C1076" i="3"/>
  <c r="C1060" i="3"/>
  <c r="C1044" i="3"/>
  <c r="C1028" i="3"/>
  <c r="C1012" i="3"/>
  <c r="C996" i="3"/>
  <c r="C980" i="3"/>
  <c r="C964" i="3"/>
  <c r="C948" i="3"/>
  <c r="C932" i="3"/>
  <c r="C916" i="3"/>
  <c r="C900" i="3"/>
  <c r="C884" i="3"/>
  <c r="C868" i="3"/>
  <c r="C852" i="3"/>
  <c r="C836" i="3"/>
  <c r="C820" i="3"/>
  <c r="C804" i="3"/>
  <c r="C788" i="3"/>
  <c r="C772" i="3"/>
  <c r="C756" i="3"/>
  <c r="C740" i="3"/>
  <c r="C724" i="3"/>
  <c r="C708" i="3"/>
  <c r="C692" i="3"/>
  <c r="C676" i="3"/>
  <c r="C660" i="3"/>
  <c r="C644" i="3"/>
  <c r="C628" i="3"/>
  <c r="C612" i="3"/>
  <c r="C596" i="3"/>
  <c r="C580" i="3"/>
  <c r="C564" i="3"/>
  <c r="C548" i="3"/>
  <c r="C532" i="3"/>
  <c r="C516" i="3"/>
  <c r="C500" i="3"/>
  <c r="C484" i="3"/>
  <c r="C468" i="3"/>
  <c r="C452" i="3"/>
  <c r="C436" i="3"/>
  <c r="C420" i="3"/>
  <c r="C404" i="3"/>
  <c r="C388" i="3"/>
  <c r="C372" i="3"/>
  <c r="C356" i="3"/>
  <c r="C340" i="3"/>
  <c r="C324" i="3"/>
  <c r="C308" i="3"/>
  <c r="C292" i="3"/>
  <c r="C276" i="3"/>
  <c r="C260" i="3"/>
  <c r="C1507" i="3"/>
  <c r="C1491" i="3"/>
  <c r="C1475" i="3"/>
  <c r="C1459" i="3"/>
  <c r="C1443" i="3"/>
  <c r="C1427" i="3"/>
  <c r="C1411" i="3"/>
  <c r="C1395" i="3"/>
  <c r="C1379" i="3"/>
  <c r="C1363" i="3"/>
  <c r="C1347" i="3"/>
  <c r="C1331" i="3"/>
  <c r="C1315" i="3"/>
  <c r="C1299" i="3"/>
  <c r="C1283" i="3"/>
  <c r="C1267" i="3"/>
  <c r="C1251" i="3"/>
  <c r="C1235" i="3"/>
  <c r="C1219" i="3"/>
  <c r="C1203" i="3"/>
  <c r="C1187" i="3"/>
  <c r="C1171" i="3"/>
  <c r="C1155" i="3"/>
  <c r="C1139" i="3"/>
  <c r="C1123" i="3"/>
  <c r="C1107" i="3"/>
  <c r="C1091" i="3"/>
  <c r="C1075" i="3"/>
  <c r="C1059" i="3"/>
  <c r="C1043" i="3"/>
  <c r="C1027" i="3"/>
  <c r="C1011" i="3"/>
  <c r="C995" i="3"/>
  <c r="C979" i="3"/>
  <c r="C963" i="3"/>
  <c r="C947" i="3"/>
  <c r="C931" i="3"/>
  <c r="C915" i="3"/>
  <c r="C899" i="3"/>
  <c r="C883" i="3"/>
  <c r="C867" i="3"/>
  <c r="C851" i="3"/>
  <c r="C835" i="3"/>
  <c r="C819" i="3"/>
  <c r="C803" i="3"/>
  <c r="C787" i="3"/>
  <c r="C771" i="3"/>
  <c r="C755" i="3"/>
  <c r="C739" i="3"/>
  <c r="C723" i="3"/>
  <c r="C707" i="3"/>
  <c r="C691" i="3"/>
  <c r="C675" i="3"/>
  <c r="C659" i="3"/>
  <c r="C643" i="3"/>
  <c r="C627" i="3"/>
  <c r="C611" i="3"/>
  <c r="C595" i="3"/>
  <c r="C579" i="3"/>
  <c r="C563" i="3"/>
  <c r="C547" i="3"/>
  <c r="C531" i="3"/>
  <c r="C515" i="3"/>
  <c r="C499" i="3"/>
  <c r="C483" i="3"/>
  <c r="C467" i="3"/>
  <c r="C451" i="3"/>
  <c r="C435" i="3"/>
  <c r="C419" i="3"/>
  <c r="C403" i="3"/>
  <c r="C387" i="3"/>
  <c r="C371" i="3"/>
  <c r="C355" i="3"/>
  <c r="C339" i="3"/>
  <c r="C323" i="3"/>
  <c r="C307" i="3"/>
  <c r="C291" i="3"/>
  <c r="C275" i="3"/>
  <c r="C259" i="3"/>
  <c r="C243" i="3"/>
  <c r="C1506" i="3"/>
  <c r="C1490" i="3"/>
  <c r="C1474" i="3"/>
  <c r="C1458" i="3"/>
  <c r="C1442" i="3"/>
  <c r="C1426" i="3"/>
  <c r="C1410" i="3"/>
  <c r="C1394" i="3"/>
  <c r="C1378" i="3"/>
  <c r="C1362" i="3"/>
  <c r="C1346" i="3"/>
  <c r="C1330" i="3"/>
  <c r="C1314" i="3"/>
  <c r="C1298" i="3"/>
  <c r="C1282" i="3"/>
  <c r="C1266" i="3"/>
  <c r="C1250" i="3"/>
  <c r="C1234" i="3"/>
  <c r="C1218" i="3"/>
  <c r="C1202" i="3"/>
  <c r="C1186" i="3"/>
  <c r="C1170" i="3"/>
  <c r="C1154" i="3"/>
  <c r="C1138" i="3"/>
  <c r="C1122" i="3"/>
  <c r="C1106" i="3"/>
  <c r="C1090" i="3"/>
  <c r="C1074" i="3"/>
  <c r="C1058" i="3"/>
  <c r="C1042" i="3"/>
  <c r="C1026" i="3"/>
  <c r="C1010" i="3"/>
  <c r="C994" i="3"/>
  <c r="C978" i="3"/>
  <c r="C962" i="3"/>
  <c r="C946" i="3"/>
  <c r="C930" i="3"/>
  <c r="C914" i="3"/>
  <c r="C898" i="3"/>
  <c r="C882" i="3"/>
  <c r="C866" i="3"/>
  <c r="C850" i="3"/>
  <c r="C834" i="3"/>
  <c r="C818" i="3"/>
  <c r="C802" i="3"/>
  <c r="C786" i="3"/>
  <c r="C770" i="3"/>
  <c r="C754" i="3"/>
  <c r="C738" i="3"/>
  <c r="C722" i="3"/>
  <c r="C706" i="3"/>
  <c r="C690" i="3"/>
  <c r="C674" i="3"/>
  <c r="C658" i="3"/>
  <c r="C642" i="3"/>
  <c r="C626" i="3"/>
  <c r="C610" i="3"/>
  <c r="C594" i="3"/>
  <c r="C578" i="3"/>
  <c r="C562" i="3"/>
  <c r="C546" i="3"/>
  <c r="C530" i="3"/>
  <c r="C514" i="3"/>
  <c r="C498" i="3"/>
  <c r="C482" i="3"/>
  <c r="C466" i="3"/>
  <c r="C450" i="3"/>
  <c r="C434" i="3"/>
  <c r="C418" i="3"/>
  <c r="C402" i="3"/>
  <c r="C386" i="3"/>
  <c r="C370" i="3"/>
  <c r="C354" i="3"/>
  <c r="C338" i="3"/>
  <c r="C322" i="3"/>
  <c r="C306" i="3"/>
  <c r="C290" i="3"/>
  <c r="C274" i="3"/>
  <c r="C258" i="3"/>
  <c r="C242" i="3"/>
  <c r="C226" i="3"/>
  <c r="C210" i="3"/>
  <c r="C194" i="3"/>
  <c r="C178" i="3"/>
  <c r="C162" i="3"/>
  <c r="C1505" i="3"/>
  <c r="C1489" i="3"/>
  <c r="C1473" i="3"/>
  <c r="C1457" i="3"/>
  <c r="C1441" i="3"/>
  <c r="C1425" i="3"/>
  <c r="C1409" i="3"/>
  <c r="C1393" i="3"/>
  <c r="C1377" i="3"/>
  <c r="C1361" i="3"/>
  <c r="C1345" i="3"/>
  <c r="C1329" i="3"/>
  <c r="C1313" i="3"/>
  <c r="C1297" i="3"/>
  <c r="C1281" i="3"/>
  <c r="C1265" i="3"/>
  <c r="C1249" i="3"/>
  <c r="C1233" i="3"/>
  <c r="C1217" i="3"/>
  <c r="C1201" i="3"/>
  <c r="C1185" i="3"/>
  <c r="C1169" i="3"/>
  <c r="C1153" i="3"/>
  <c r="C1137" i="3"/>
  <c r="C1121" i="3"/>
  <c r="C1105" i="3"/>
  <c r="C1089" i="3"/>
  <c r="C1073" i="3"/>
  <c r="C1057" i="3"/>
  <c r="C1041" i="3"/>
  <c r="C1025" i="3"/>
  <c r="C1009" i="3"/>
  <c r="C993" i="3"/>
  <c r="C977" i="3"/>
  <c r="C961" i="3"/>
  <c r="C945" i="3"/>
  <c r="C929" i="3"/>
  <c r="C913" i="3"/>
  <c r="C897" i="3"/>
  <c r="C881" i="3"/>
  <c r="C865" i="3"/>
  <c r="C849" i="3"/>
  <c r="C833" i="3"/>
  <c r="C817" i="3"/>
  <c r="C801" i="3"/>
  <c r="C785" i="3"/>
  <c r="C769" i="3"/>
  <c r="C753" i="3"/>
  <c r="C737" i="3"/>
  <c r="C721" i="3"/>
  <c r="C705" i="3"/>
  <c r="C689" i="3"/>
  <c r="C673" i="3"/>
  <c r="C657" i="3"/>
  <c r="C641" i="3"/>
  <c r="C625" i="3"/>
  <c r="C609" i="3"/>
  <c r="C593" i="3"/>
  <c r="C577" i="3"/>
  <c r="C561" i="3"/>
  <c r="C545" i="3"/>
  <c r="C529" i="3"/>
  <c r="C513" i="3"/>
  <c r="C497" i="3"/>
  <c r="C481" i="3"/>
  <c r="C465" i="3"/>
  <c r="C449" i="3"/>
  <c r="C433" i="3"/>
  <c r="C417" i="3"/>
  <c r="C401" i="3"/>
  <c r="C385" i="3"/>
  <c r="C369" i="3"/>
  <c r="C353" i="3"/>
  <c r="C337" i="3"/>
  <c r="C321" i="3"/>
  <c r="C305" i="3"/>
  <c r="C289" i="3"/>
  <c r="C273" i="3"/>
  <c r="C257" i="3"/>
  <c r="C241" i="3"/>
  <c r="C1504" i="3"/>
  <c r="C1488" i="3"/>
  <c r="C1472" i="3"/>
  <c r="C1456" i="3"/>
  <c r="C1440" i="3"/>
  <c r="C1424" i="3"/>
  <c r="C1408" i="3"/>
  <c r="C1392" i="3"/>
  <c r="C1376" i="3"/>
  <c r="C1360" i="3"/>
  <c r="C1344" i="3"/>
  <c r="C1328" i="3"/>
  <c r="C1312" i="3"/>
  <c r="C1296" i="3"/>
  <c r="C1280" i="3"/>
  <c r="C1264" i="3"/>
  <c r="C1248" i="3"/>
  <c r="C1232" i="3"/>
  <c r="C1216" i="3"/>
  <c r="C1200" i="3"/>
  <c r="C1184" i="3"/>
  <c r="C1168" i="3"/>
  <c r="C1152" i="3"/>
  <c r="C1136" i="3"/>
  <c r="C1120" i="3"/>
  <c r="C1104" i="3"/>
  <c r="C1088" i="3"/>
  <c r="C1072" i="3"/>
  <c r="C1056" i="3"/>
  <c r="C1040" i="3"/>
  <c r="C1024" i="3"/>
  <c r="C1008" i="3"/>
  <c r="C992" i="3"/>
  <c r="C976" i="3"/>
  <c r="C960" i="3"/>
  <c r="C944" i="3"/>
  <c r="C928" i="3"/>
  <c r="C912" i="3"/>
  <c r="C896" i="3"/>
  <c r="C880" i="3"/>
  <c r="C864" i="3"/>
  <c r="C848" i="3"/>
  <c r="C832" i="3"/>
  <c r="C816" i="3"/>
  <c r="C800" i="3"/>
  <c r="C784" i="3"/>
  <c r="C768" i="3"/>
  <c r="C752" i="3"/>
  <c r="C736" i="3"/>
  <c r="C720" i="3"/>
  <c r="C704" i="3"/>
  <c r="C688" i="3"/>
  <c r="C672" i="3"/>
  <c r="C656" i="3"/>
  <c r="C640" i="3"/>
  <c r="C624" i="3"/>
  <c r="C608" i="3"/>
  <c r="C592" i="3"/>
  <c r="C576" i="3"/>
  <c r="C560" i="3"/>
  <c r="C544" i="3"/>
  <c r="C528" i="3"/>
  <c r="C512" i="3"/>
  <c r="C496" i="3"/>
  <c r="C480" i="3"/>
  <c r="C464" i="3"/>
  <c r="C448" i="3"/>
  <c r="C432" i="3"/>
  <c r="C1279" i="3"/>
  <c r="C1023" i="3"/>
  <c r="C767" i="3"/>
  <c r="C536" i="3"/>
  <c r="C455" i="3"/>
  <c r="C413" i="3"/>
  <c r="C379" i="3"/>
  <c r="C349" i="3"/>
  <c r="C319" i="3"/>
  <c r="C293" i="3"/>
  <c r="C263" i="3"/>
  <c r="C237" i="3"/>
  <c r="C214" i="3"/>
  <c r="C195" i="3"/>
  <c r="C176" i="3"/>
  <c r="C159" i="3"/>
  <c r="C143" i="3"/>
  <c r="C127" i="3"/>
  <c r="C111" i="3"/>
  <c r="C95" i="3"/>
  <c r="C79" i="3"/>
  <c r="C63" i="3"/>
  <c r="C47" i="3"/>
  <c r="C31" i="3"/>
  <c r="C15" i="3"/>
  <c r="R1502" i="3"/>
  <c r="R1486" i="3"/>
  <c r="R1470" i="3"/>
  <c r="R1454" i="3"/>
  <c r="R1438" i="3"/>
  <c r="R1422" i="3"/>
  <c r="R1406" i="3"/>
  <c r="R1390" i="3"/>
  <c r="R1374" i="3"/>
  <c r="R1358" i="3"/>
  <c r="R1342" i="3"/>
  <c r="R1326" i="3"/>
  <c r="R1310" i="3"/>
  <c r="R1294" i="3"/>
  <c r="R1278" i="3"/>
  <c r="R1262" i="3"/>
  <c r="R1246" i="3"/>
  <c r="R1230" i="3"/>
  <c r="R1214" i="3"/>
  <c r="R1198" i="3"/>
  <c r="R1182" i="3"/>
  <c r="R1166" i="3"/>
  <c r="R1150" i="3"/>
  <c r="R1134" i="3"/>
  <c r="R1118" i="3"/>
  <c r="R1102" i="3"/>
  <c r="R1086" i="3"/>
  <c r="R1070" i="3"/>
  <c r="R1054" i="3"/>
  <c r="R1038" i="3"/>
  <c r="R1022" i="3"/>
  <c r="R1006" i="3"/>
  <c r="R990" i="3"/>
  <c r="R974" i="3"/>
  <c r="R958" i="3"/>
  <c r="R942" i="3"/>
  <c r="R926" i="3"/>
  <c r="R910" i="3"/>
  <c r="R894" i="3"/>
  <c r="R878" i="3"/>
  <c r="R862" i="3"/>
  <c r="R846" i="3"/>
  <c r="R830" i="3"/>
  <c r="C1263" i="3"/>
  <c r="C1007" i="3"/>
  <c r="C751" i="3"/>
  <c r="C527" i="3"/>
  <c r="C453" i="3"/>
  <c r="C411" i="3"/>
  <c r="C376" i="3"/>
  <c r="C347" i="3"/>
  <c r="C318" i="3"/>
  <c r="C288" i="3"/>
  <c r="C262" i="3"/>
  <c r="C235" i="3"/>
  <c r="C213" i="3"/>
  <c r="C193" i="3"/>
  <c r="C175" i="3"/>
  <c r="C158" i="3"/>
  <c r="C142" i="3"/>
  <c r="C126" i="3"/>
  <c r="C110" i="3"/>
  <c r="C94" i="3"/>
  <c r="C78" i="3"/>
  <c r="C62" i="3"/>
  <c r="C46" i="3"/>
  <c r="C30" i="3"/>
  <c r="C14" i="3"/>
  <c r="R1501" i="3"/>
  <c r="R1485" i="3"/>
  <c r="R1469" i="3"/>
  <c r="R1453" i="3"/>
  <c r="R1437" i="3"/>
  <c r="R1421" i="3"/>
  <c r="R1405" i="3"/>
  <c r="R1389" i="3"/>
  <c r="R1373" i="3"/>
  <c r="R1357" i="3"/>
  <c r="R1341" i="3"/>
  <c r="R1325" i="3"/>
  <c r="R1309" i="3"/>
  <c r="R1293" i="3"/>
  <c r="R1277" i="3"/>
  <c r="R1261" i="3"/>
  <c r="R1245" i="3"/>
  <c r="R1229" i="3"/>
  <c r="R1213" i="3"/>
  <c r="R1197" i="3"/>
  <c r="R1181" i="3"/>
  <c r="R1165" i="3"/>
  <c r="R1149" i="3"/>
  <c r="R1133" i="3"/>
  <c r="R1117" i="3"/>
  <c r="R1101" i="3"/>
  <c r="R1085" i="3"/>
  <c r="R1069" i="3"/>
  <c r="R1053" i="3"/>
  <c r="R1037" i="3"/>
  <c r="R1021" i="3"/>
  <c r="R1005" i="3"/>
  <c r="R989" i="3"/>
  <c r="R973" i="3"/>
  <c r="R957" i="3"/>
  <c r="R941" i="3"/>
  <c r="R925" i="3"/>
  <c r="R909" i="3"/>
  <c r="R893" i="3"/>
  <c r="R877" i="3"/>
  <c r="R861" i="3"/>
  <c r="R845" i="3"/>
  <c r="R829" i="3"/>
  <c r="R813" i="3"/>
  <c r="R797" i="3"/>
  <c r="C1503" i="3"/>
  <c r="C1247" i="3"/>
  <c r="C991" i="3"/>
  <c r="C735" i="3"/>
  <c r="C523" i="3"/>
  <c r="C447" i="3"/>
  <c r="C408" i="3"/>
  <c r="C375" i="3"/>
  <c r="C344" i="3"/>
  <c r="C317" i="3"/>
  <c r="C287" i="3"/>
  <c r="C261" i="3"/>
  <c r="C232" i="3"/>
  <c r="C212" i="3"/>
  <c r="C192" i="3"/>
  <c r="C174" i="3"/>
  <c r="C157" i="3"/>
  <c r="C141" i="3"/>
  <c r="C125" i="3"/>
  <c r="C109" i="3"/>
  <c r="C93" i="3"/>
  <c r="C77" i="3"/>
  <c r="C61" i="3"/>
  <c r="C45" i="3"/>
  <c r="C29" i="3"/>
  <c r="R1500" i="3"/>
  <c r="R1484" i="3"/>
  <c r="R1468" i="3"/>
  <c r="R1452" i="3"/>
  <c r="R1436" i="3"/>
  <c r="R1420" i="3"/>
  <c r="R1404" i="3"/>
  <c r="R1388" i="3"/>
  <c r="R1372" i="3"/>
  <c r="R1356" i="3"/>
  <c r="R1340" i="3"/>
  <c r="R1324" i="3"/>
  <c r="R1308" i="3"/>
  <c r="R1292" i="3"/>
  <c r="R1276" i="3"/>
  <c r="R1260" i="3"/>
  <c r="R1244" i="3"/>
  <c r="R1228" i="3"/>
  <c r="R1212" i="3"/>
  <c r="R1196" i="3"/>
  <c r="R1180" i="3"/>
  <c r="R1164" i="3"/>
  <c r="R1148" i="3"/>
  <c r="R1132" i="3"/>
  <c r="R1116" i="3"/>
  <c r="R1100" i="3"/>
  <c r="R1084" i="3"/>
  <c r="R1068" i="3"/>
  <c r="R1052" i="3"/>
  <c r="R1036" i="3"/>
  <c r="R1020" i="3"/>
  <c r="R1004" i="3"/>
  <c r="R988" i="3"/>
  <c r="R972" i="3"/>
  <c r="R956" i="3"/>
  <c r="R940" i="3"/>
  <c r="R924" i="3"/>
  <c r="R908" i="3"/>
  <c r="R892" i="3"/>
  <c r="R876" i="3"/>
  <c r="R860" i="3"/>
  <c r="R844" i="3"/>
  <c r="C1487" i="3"/>
  <c r="C1231" i="3"/>
  <c r="C975" i="3"/>
  <c r="C719" i="3"/>
  <c r="C520" i="3"/>
  <c r="C445" i="3"/>
  <c r="C407" i="3"/>
  <c r="C373" i="3"/>
  <c r="C343" i="3"/>
  <c r="C315" i="3"/>
  <c r="C286" i="3"/>
  <c r="C256" i="3"/>
  <c r="C231" i="3"/>
  <c r="C211" i="3"/>
  <c r="C191" i="3"/>
  <c r="C173" i="3"/>
  <c r="C156" i="3"/>
  <c r="C140" i="3"/>
  <c r="C124" i="3"/>
  <c r="C108" i="3"/>
  <c r="C92" i="3"/>
  <c r="C76" i="3"/>
  <c r="C60" i="3"/>
  <c r="C44" i="3"/>
  <c r="C28" i="3"/>
  <c r="R30" i="3"/>
  <c r="R1499" i="3"/>
  <c r="R1483" i="3"/>
  <c r="R1467" i="3"/>
  <c r="R1451" i="3"/>
  <c r="R1435" i="3"/>
  <c r="R1419" i="3"/>
  <c r="R1403" i="3"/>
  <c r="R1387" i="3"/>
  <c r="R1371" i="3"/>
  <c r="R1355" i="3"/>
  <c r="R1339" i="3"/>
  <c r="R1323" i="3"/>
  <c r="R1307" i="3"/>
  <c r="R1291" i="3"/>
  <c r="R1275" i="3"/>
  <c r="R1259" i="3"/>
  <c r="R1243" i="3"/>
  <c r="R1227" i="3"/>
  <c r="R1211" i="3"/>
  <c r="R1195" i="3"/>
  <c r="R1179" i="3"/>
  <c r="R1163" i="3"/>
  <c r="R1147" i="3"/>
  <c r="R1131" i="3"/>
  <c r="R1115" i="3"/>
  <c r="R1099" i="3"/>
  <c r="R1083" i="3"/>
  <c r="R1067" i="3"/>
  <c r="R1051" i="3"/>
  <c r="R1035" i="3"/>
  <c r="R1019" i="3"/>
  <c r="R1003" i="3"/>
  <c r="R987" i="3"/>
  <c r="R971" i="3"/>
  <c r="R955" i="3"/>
  <c r="R939" i="3"/>
  <c r="R923" i="3"/>
  <c r="R907" i="3"/>
  <c r="R891" i="3"/>
  <c r="R875" i="3"/>
  <c r="C1471" i="3"/>
  <c r="C1215" i="3"/>
  <c r="C959" i="3"/>
  <c r="C703" i="3"/>
  <c r="C511" i="3"/>
  <c r="C443" i="3"/>
  <c r="C405" i="3"/>
  <c r="C368" i="3"/>
  <c r="C342" i="3"/>
  <c r="C312" i="3"/>
  <c r="C285" i="3"/>
  <c r="C255" i="3"/>
  <c r="C230" i="3"/>
  <c r="C209" i="3"/>
  <c r="C190" i="3"/>
  <c r="C172" i="3"/>
  <c r="C155" i="3"/>
  <c r="C139" i="3"/>
  <c r="C123" i="3"/>
  <c r="C107" i="3"/>
  <c r="C91" i="3"/>
  <c r="C75" i="3"/>
  <c r="C59" i="3"/>
  <c r="C43" i="3"/>
  <c r="C27" i="3"/>
  <c r="R17" i="3"/>
  <c r="R1498" i="3"/>
  <c r="R1482" i="3"/>
  <c r="R1466" i="3"/>
  <c r="R1450" i="3"/>
  <c r="R1434" i="3"/>
  <c r="R1418" i="3"/>
  <c r="R1402" i="3"/>
  <c r="R1386" i="3"/>
  <c r="R1370" i="3"/>
  <c r="R1354" i="3"/>
  <c r="R1338" i="3"/>
  <c r="R1322" i="3"/>
  <c r="R1306" i="3"/>
  <c r="R1290" i="3"/>
  <c r="R1274" i="3"/>
  <c r="R1258" i="3"/>
  <c r="R1242" i="3"/>
  <c r="R1226" i="3"/>
  <c r="R1210" i="3"/>
  <c r="R1194" i="3"/>
  <c r="R1178" i="3"/>
  <c r="R1162" i="3"/>
  <c r="R1146" i="3"/>
  <c r="R1130" i="3"/>
  <c r="R1114" i="3"/>
  <c r="R1098" i="3"/>
  <c r="R1082" i="3"/>
  <c r="R1066" i="3"/>
  <c r="R1050" i="3"/>
  <c r="R1034" i="3"/>
  <c r="R1018" i="3"/>
  <c r="R1002" i="3"/>
  <c r="R986" i="3"/>
  <c r="R970" i="3"/>
  <c r="R954" i="3"/>
  <c r="R938" i="3"/>
  <c r="R922" i="3"/>
  <c r="R906" i="3"/>
  <c r="R890" i="3"/>
  <c r="R874" i="3"/>
  <c r="R858" i="3"/>
  <c r="R842" i="3"/>
  <c r="R826" i="3"/>
  <c r="R810" i="3"/>
  <c r="C1455" i="3"/>
  <c r="C1199" i="3"/>
  <c r="C943" i="3"/>
  <c r="C687" i="3"/>
  <c r="C507" i="3"/>
  <c r="C440" i="3"/>
  <c r="C400" i="3"/>
  <c r="C367" i="3"/>
  <c r="C341" i="3"/>
  <c r="C311" i="3"/>
  <c r="C283" i="3"/>
  <c r="C254" i="3"/>
  <c r="C229" i="3"/>
  <c r="C208" i="3"/>
  <c r="C189" i="3"/>
  <c r="C171" i="3"/>
  <c r="C154" i="3"/>
  <c r="C138" i="3"/>
  <c r="C122" i="3"/>
  <c r="C106" i="3"/>
  <c r="C90" i="3"/>
  <c r="C74" i="3"/>
  <c r="C58" i="3"/>
  <c r="C42" i="3"/>
  <c r="C26" i="3"/>
  <c r="R1513" i="3"/>
  <c r="R1497" i="3"/>
  <c r="R1481" i="3"/>
  <c r="R1465" i="3"/>
  <c r="R1449" i="3"/>
  <c r="R1433" i="3"/>
  <c r="R1417" i="3"/>
  <c r="R1401" i="3"/>
  <c r="R1385" i="3"/>
  <c r="R1369" i="3"/>
  <c r="R1353" i="3"/>
  <c r="R1337" i="3"/>
  <c r="R1321" i="3"/>
  <c r="R1305" i="3"/>
  <c r="R1289" i="3"/>
  <c r="R1273" i="3"/>
  <c r="R1257" i="3"/>
  <c r="R1241" i="3"/>
  <c r="R1225" i="3"/>
  <c r="R1209" i="3"/>
  <c r="R1193" i="3"/>
  <c r="R1177" i="3"/>
  <c r="R1161" i="3"/>
  <c r="R1145" i="3"/>
  <c r="R1129" i="3"/>
  <c r="R1113" i="3"/>
  <c r="R1097" i="3"/>
  <c r="R1081" i="3"/>
  <c r="R1065" i="3"/>
  <c r="R1049" i="3"/>
  <c r="R1033" i="3"/>
  <c r="R1017" i="3"/>
  <c r="R1001" i="3"/>
  <c r="R985" i="3"/>
  <c r="R969" i="3"/>
  <c r="R953" i="3"/>
  <c r="R937" i="3"/>
  <c r="R921" i="3"/>
  <c r="R905" i="3"/>
  <c r="R889" i="3"/>
  <c r="R873" i="3"/>
  <c r="R857" i="3"/>
  <c r="R841" i="3"/>
  <c r="R825" i="3"/>
  <c r="R809" i="3"/>
  <c r="C1439" i="3"/>
  <c r="C1183" i="3"/>
  <c r="C927" i="3"/>
  <c r="C671" i="3"/>
  <c r="C504" i="3"/>
  <c r="C439" i="3"/>
  <c r="C399" i="3"/>
  <c r="C366" i="3"/>
  <c r="C336" i="3"/>
  <c r="C310" i="3"/>
  <c r="C280" i="3"/>
  <c r="C253" i="3"/>
  <c r="C228" i="3"/>
  <c r="C207" i="3"/>
  <c r="C188" i="3"/>
  <c r="C170" i="3"/>
  <c r="C153" i="3"/>
  <c r="C137" i="3"/>
  <c r="C121" i="3"/>
  <c r="C105" i="3"/>
  <c r="C89" i="3"/>
  <c r="C73" i="3"/>
  <c r="C57" i="3"/>
  <c r="C41" i="3"/>
  <c r="C25" i="3"/>
  <c r="R1512" i="3"/>
  <c r="R1496" i="3"/>
  <c r="R1480" i="3"/>
  <c r="R1464" i="3"/>
  <c r="R1448" i="3"/>
  <c r="R1432" i="3"/>
  <c r="R1416" i="3"/>
  <c r="R1400" i="3"/>
  <c r="R1384" i="3"/>
  <c r="R1368" i="3"/>
  <c r="R1352" i="3"/>
  <c r="R1336" i="3"/>
  <c r="R1320" i="3"/>
  <c r="R1304" i="3"/>
  <c r="R1288" i="3"/>
  <c r="R1272" i="3"/>
  <c r="R1256" i="3"/>
  <c r="R1240" i="3"/>
  <c r="R1224" i="3"/>
  <c r="R1208" i="3"/>
  <c r="R1192" i="3"/>
  <c r="R1176" i="3"/>
  <c r="R1160" i="3"/>
  <c r="R1144" i="3"/>
  <c r="R1128" i="3"/>
  <c r="R1112" i="3"/>
  <c r="R1096" i="3"/>
  <c r="R1080" i="3"/>
  <c r="R1064" i="3"/>
  <c r="R1048" i="3"/>
  <c r="R1032" i="3"/>
  <c r="R1016" i="3"/>
  <c r="R1000" i="3"/>
  <c r="R984" i="3"/>
  <c r="R968" i="3"/>
  <c r="R952" i="3"/>
  <c r="R936" i="3"/>
  <c r="R920" i="3"/>
  <c r="R904" i="3"/>
  <c r="R888" i="3"/>
  <c r="R872" i="3"/>
  <c r="R856" i="3"/>
  <c r="R840" i="3"/>
  <c r="C1423" i="3"/>
  <c r="C1167" i="3"/>
  <c r="C911" i="3"/>
  <c r="C655" i="3"/>
  <c r="C495" i="3"/>
  <c r="C437" i="3"/>
  <c r="C397" i="3"/>
  <c r="C365" i="3"/>
  <c r="C335" i="3"/>
  <c r="C309" i="3"/>
  <c r="C279" i="3"/>
  <c r="C251" i="3"/>
  <c r="C227" i="3"/>
  <c r="C206" i="3"/>
  <c r="C187" i="3"/>
  <c r="C169" i="3"/>
  <c r="C152" i="3"/>
  <c r="C136" i="3"/>
  <c r="C120" i="3"/>
  <c r="C104" i="3"/>
  <c r="C88" i="3"/>
  <c r="C72" i="3"/>
  <c r="C56" i="3"/>
  <c r="C40" i="3"/>
  <c r="C24" i="3"/>
  <c r="R1511" i="3"/>
  <c r="R1495" i="3"/>
  <c r="R1479" i="3"/>
  <c r="R1463" i="3"/>
  <c r="R1447" i="3"/>
  <c r="R1431" i="3"/>
  <c r="R1415" i="3"/>
  <c r="R1399" i="3"/>
  <c r="R1383" i="3"/>
  <c r="R1367" i="3"/>
  <c r="R1351" i="3"/>
  <c r="R1335" i="3"/>
  <c r="R1319" i="3"/>
  <c r="R1303" i="3"/>
  <c r="R1287" i="3"/>
  <c r="R1271" i="3"/>
  <c r="R1255" i="3"/>
  <c r="R1239" i="3"/>
  <c r="R1223" i="3"/>
  <c r="R1207" i="3"/>
  <c r="R1191" i="3"/>
  <c r="R1175" i="3"/>
  <c r="R1159" i="3"/>
  <c r="R1143" i="3"/>
  <c r="R1127" i="3"/>
  <c r="R1111" i="3"/>
  <c r="R1095" i="3"/>
  <c r="R1079" i="3"/>
  <c r="R1063" i="3"/>
  <c r="R1047" i="3"/>
  <c r="R1031" i="3"/>
  <c r="R1015" i="3"/>
  <c r="R999" i="3"/>
  <c r="R983" i="3"/>
  <c r="R967" i="3"/>
  <c r="R951" i="3"/>
  <c r="R935" i="3"/>
  <c r="R919" i="3"/>
  <c r="R903" i="3"/>
  <c r="R887" i="3"/>
  <c r="R871" i="3"/>
  <c r="R855" i="3"/>
  <c r="R839" i="3"/>
  <c r="R823" i="3"/>
  <c r="R807" i="3"/>
  <c r="C1407" i="3"/>
  <c r="C1151" i="3"/>
  <c r="C895" i="3"/>
  <c r="C639" i="3"/>
  <c r="C491" i="3"/>
  <c r="C431" i="3"/>
  <c r="C395" i="3"/>
  <c r="C363" i="3"/>
  <c r="C334" i="3"/>
  <c r="C304" i="3"/>
  <c r="C278" i="3"/>
  <c r="C248" i="3"/>
  <c r="C225" i="3"/>
  <c r="C205" i="3"/>
  <c r="C186" i="3"/>
  <c r="C168" i="3"/>
  <c r="C151" i="3"/>
  <c r="C135" i="3"/>
  <c r="C119" i="3"/>
  <c r="C103" i="3"/>
  <c r="C87" i="3"/>
  <c r="C71" i="3"/>
  <c r="C55" i="3"/>
  <c r="C39" i="3"/>
  <c r="C23" i="3"/>
  <c r="R1510" i="3"/>
  <c r="R1494" i="3"/>
  <c r="R1478" i="3"/>
  <c r="R1462" i="3"/>
  <c r="R1446" i="3"/>
  <c r="R1430" i="3"/>
  <c r="R1414" i="3"/>
  <c r="R1398" i="3"/>
  <c r="R1382" i="3"/>
  <c r="R1366" i="3"/>
  <c r="R1350" i="3"/>
  <c r="R1334" i="3"/>
  <c r="R1318" i="3"/>
  <c r="R1302" i="3"/>
  <c r="R1286" i="3"/>
  <c r="R1270" i="3"/>
  <c r="R1254" i="3"/>
  <c r="R1238" i="3"/>
  <c r="R1222" i="3"/>
  <c r="R1206" i="3"/>
  <c r="R1190" i="3"/>
  <c r="R1174" i="3"/>
  <c r="R1158" i="3"/>
  <c r="R1142" i="3"/>
  <c r="R1126" i="3"/>
  <c r="R1110" i="3"/>
  <c r="R1094" i="3"/>
  <c r="R1078" i="3"/>
  <c r="R1062" i="3"/>
  <c r="R1046" i="3"/>
  <c r="R1030" i="3"/>
  <c r="R1014" i="3"/>
  <c r="R998" i="3"/>
  <c r="R982" i="3"/>
  <c r="R966" i="3"/>
  <c r="R950" i="3"/>
  <c r="R934" i="3"/>
  <c r="R918" i="3"/>
  <c r="R902" i="3"/>
  <c r="R886" i="3"/>
  <c r="R870" i="3"/>
  <c r="R854" i="3"/>
  <c r="R838" i="3"/>
  <c r="R822" i="3"/>
  <c r="R806" i="3"/>
  <c r="C1391" i="3"/>
  <c r="C1135" i="3"/>
  <c r="C879" i="3"/>
  <c r="C623" i="3"/>
  <c r="C488" i="3"/>
  <c r="C429" i="3"/>
  <c r="C392" i="3"/>
  <c r="C360" i="3"/>
  <c r="C333" i="3"/>
  <c r="C303" i="3"/>
  <c r="C277" i="3"/>
  <c r="C247" i="3"/>
  <c r="C224" i="3"/>
  <c r="C204" i="3"/>
  <c r="C184" i="3"/>
  <c r="C167" i="3"/>
  <c r="C150" i="3"/>
  <c r="C134" i="3"/>
  <c r="C118" i="3"/>
  <c r="C102" i="3"/>
  <c r="C86" i="3"/>
  <c r="C70" i="3"/>
  <c r="C54" i="3"/>
  <c r="C38" i="3"/>
  <c r="C22" i="3"/>
  <c r="R1509" i="3"/>
  <c r="R1493" i="3"/>
  <c r="R1477" i="3"/>
  <c r="R1461" i="3"/>
  <c r="R1445" i="3"/>
  <c r="R1429" i="3"/>
  <c r="R1413" i="3"/>
  <c r="R1397" i="3"/>
  <c r="R1381" i="3"/>
  <c r="R1365" i="3"/>
  <c r="R1349" i="3"/>
  <c r="R1333" i="3"/>
  <c r="R1317" i="3"/>
  <c r="R1301" i="3"/>
  <c r="R1285" i="3"/>
  <c r="R1269" i="3"/>
  <c r="R1253" i="3"/>
  <c r="R1237" i="3"/>
  <c r="R1221" i="3"/>
  <c r="R1205" i="3"/>
  <c r="R1189" i="3"/>
  <c r="R1173" i="3"/>
  <c r="R1157" i="3"/>
  <c r="R1141" i="3"/>
  <c r="R1125" i="3"/>
  <c r="R1109" i="3"/>
  <c r="R1093" i="3"/>
  <c r="R1077" i="3"/>
  <c r="R1061" i="3"/>
  <c r="R1045" i="3"/>
  <c r="R1029" i="3"/>
  <c r="R1013" i="3"/>
  <c r="R997" i="3"/>
  <c r="R981" i="3"/>
  <c r="R965" i="3"/>
  <c r="R949" i="3"/>
  <c r="R933" i="3"/>
  <c r="R917" i="3"/>
  <c r="R901" i="3"/>
  <c r="R885" i="3"/>
  <c r="R869" i="3"/>
  <c r="R853" i="3"/>
  <c r="R837" i="3"/>
  <c r="R821" i="3"/>
  <c r="R805" i="3"/>
  <c r="R789" i="3"/>
  <c r="R773" i="3"/>
  <c r="C1375" i="3"/>
  <c r="C1119" i="3"/>
  <c r="C863" i="3"/>
  <c r="C607" i="3"/>
  <c r="C479" i="3"/>
  <c r="C427" i="3"/>
  <c r="C391" i="3"/>
  <c r="C359" i="3"/>
  <c r="C331" i="3"/>
  <c r="C302" i="3"/>
  <c r="C272" i="3"/>
  <c r="C246" i="3"/>
  <c r="C223" i="3"/>
  <c r="C203" i="3"/>
  <c r="C183" i="3"/>
  <c r="C166" i="3"/>
  <c r="C149" i="3"/>
  <c r="C133" i="3"/>
  <c r="C117" i="3"/>
  <c r="C101" i="3"/>
  <c r="C85" i="3"/>
  <c r="C69" i="3"/>
  <c r="C53" i="3"/>
  <c r="C37" i="3"/>
  <c r="C21" i="3"/>
  <c r="R1508" i="3"/>
  <c r="R1492" i="3"/>
  <c r="R1476" i="3"/>
  <c r="R1460" i="3"/>
  <c r="R1444" i="3"/>
  <c r="R1428" i="3"/>
  <c r="R1412" i="3"/>
  <c r="R1396" i="3"/>
  <c r="R1380" i="3"/>
  <c r="R1364" i="3"/>
  <c r="R1348" i="3"/>
  <c r="R1332" i="3"/>
  <c r="C1359" i="3"/>
  <c r="C1103" i="3"/>
  <c r="C847" i="3"/>
  <c r="C591" i="3"/>
  <c r="C475" i="3"/>
  <c r="C424" i="3"/>
  <c r="C389" i="3"/>
  <c r="C358" i="3"/>
  <c r="C328" i="3"/>
  <c r="C301" i="3"/>
  <c r="C271" i="3"/>
  <c r="C245" i="3"/>
  <c r="C222" i="3"/>
  <c r="C200" i="3"/>
  <c r="C182" i="3"/>
  <c r="C165" i="3"/>
  <c r="C148" i="3"/>
  <c r="C132" i="3"/>
  <c r="C116" i="3"/>
  <c r="C100" i="3"/>
  <c r="C84" i="3"/>
  <c r="C68" i="3"/>
  <c r="C52" i="3"/>
  <c r="C36" i="3"/>
  <c r="C20" i="3"/>
  <c r="R1507" i="3"/>
  <c r="R1491" i="3"/>
  <c r="R1475" i="3"/>
  <c r="R1459" i="3"/>
  <c r="R1443" i="3"/>
  <c r="R1427" i="3"/>
  <c r="R1411" i="3"/>
  <c r="R1395" i="3"/>
  <c r="R1379" i="3"/>
  <c r="R1363" i="3"/>
  <c r="R1347" i="3"/>
  <c r="R1331" i="3"/>
  <c r="R1315" i="3"/>
  <c r="R1299" i="3"/>
  <c r="R1283" i="3"/>
  <c r="R1267" i="3"/>
  <c r="R1251" i="3"/>
  <c r="R1235" i="3"/>
  <c r="R1219" i="3"/>
  <c r="R1203" i="3"/>
  <c r="R1187" i="3"/>
  <c r="R1171" i="3"/>
  <c r="R1155" i="3"/>
  <c r="R1139" i="3"/>
  <c r="R1123" i="3"/>
  <c r="R1107" i="3"/>
  <c r="R1091" i="3"/>
  <c r="R1075" i="3"/>
  <c r="R1059" i="3"/>
  <c r="R1043" i="3"/>
  <c r="R1027" i="3"/>
  <c r="R1011" i="3"/>
  <c r="R995" i="3"/>
  <c r="R979" i="3"/>
  <c r="R963" i="3"/>
  <c r="R947" i="3"/>
  <c r="R931" i="3"/>
  <c r="R915" i="3"/>
  <c r="R899" i="3"/>
  <c r="R883" i="3"/>
  <c r="R867" i="3"/>
  <c r="R851" i="3"/>
  <c r="R835" i="3"/>
  <c r="R819" i="3"/>
  <c r="R803" i="3"/>
  <c r="R787" i="3"/>
  <c r="R771" i="3"/>
  <c r="R755" i="3"/>
  <c r="R739" i="3"/>
  <c r="R723" i="3"/>
  <c r="R707" i="3"/>
  <c r="R691" i="3"/>
  <c r="R675" i="3"/>
  <c r="R659" i="3"/>
  <c r="R643" i="3"/>
  <c r="R627" i="3"/>
  <c r="R611" i="3"/>
  <c r="R595" i="3"/>
  <c r="R579" i="3"/>
  <c r="C1343" i="3"/>
  <c r="C1087" i="3"/>
  <c r="C831" i="3"/>
  <c r="C575" i="3"/>
  <c r="C472" i="3"/>
  <c r="C423" i="3"/>
  <c r="C384" i="3"/>
  <c r="C357" i="3"/>
  <c r="C327" i="3"/>
  <c r="C299" i="3"/>
  <c r="C270" i="3"/>
  <c r="C244" i="3"/>
  <c r="C221" i="3"/>
  <c r="C199" i="3"/>
  <c r="C181" i="3"/>
  <c r="C164" i="3"/>
  <c r="C147" i="3"/>
  <c r="C131" i="3"/>
  <c r="C115" i="3"/>
  <c r="C99" i="3"/>
  <c r="C83" i="3"/>
  <c r="C67" i="3"/>
  <c r="C51" i="3"/>
  <c r="C35" i="3"/>
  <c r="C19" i="3"/>
  <c r="R1506" i="3"/>
  <c r="R1490" i="3"/>
  <c r="R1474" i="3"/>
  <c r="R1458" i="3"/>
  <c r="R1442" i="3"/>
  <c r="R1426" i="3"/>
  <c r="R1410" i="3"/>
  <c r="R1394" i="3"/>
  <c r="R1378" i="3"/>
  <c r="R1362" i="3"/>
  <c r="R1346" i="3"/>
  <c r="R1330" i="3"/>
  <c r="R1314" i="3"/>
  <c r="R1298" i="3"/>
  <c r="R1282" i="3"/>
  <c r="R1266" i="3"/>
  <c r="R1250" i="3"/>
  <c r="R1234" i="3"/>
  <c r="R1218" i="3"/>
  <c r="R1202" i="3"/>
  <c r="R1186" i="3"/>
  <c r="R1170" i="3"/>
  <c r="R1154" i="3"/>
  <c r="R1138" i="3"/>
  <c r="R1122" i="3"/>
  <c r="R1106" i="3"/>
  <c r="R1090" i="3"/>
  <c r="R1074" i="3"/>
  <c r="R1058" i="3"/>
  <c r="R1042" i="3"/>
  <c r="R1026" i="3"/>
  <c r="R1010" i="3"/>
  <c r="R994" i="3"/>
  <c r="R978" i="3"/>
  <c r="R962" i="3"/>
  <c r="R946" i="3"/>
  <c r="R930" i="3"/>
  <c r="R914" i="3"/>
  <c r="R898" i="3"/>
  <c r="R882" i="3"/>
  <c r="R866" i="3"/>
  <c r="R850" i="3"/>
  <c r="R834" i="3"/>
  <c r="R818" i="3"/>
  <c r="R802" i="3"/>
  <c r="R786" i="3"/>
  <c r="R770" i="3"/>
  <c r="R754" i="3"/>
  <c r="R738" i="3"/>
  <c r="R722" i="3"/>
  <c r="R706" i="3"/>
  <c r="R690" i="3"/>
  <c r="R674" i="3"/>
  <c r="R658" i="3"/>
  <c r="R642" i="3"/>
  <c r="R626" i="3"/>
  <c r="R610" i="3"/>
  <c r="R594" i="3"/>
  <c r="R578" i="3"/>
  <c r="C1327" i="3"/>
  <c r="C1071" i="3"/>
  <c r="C815" i="3"/>
  <c r="C559" i="3"/>
  <c r="C463" i="3"/>
  <c r="C421" i="3"/>
  <c r="C383" i="3"/>
  <c r="C352" i="3"/>
  <c r="C326" i="3"/>
  <c r="C296" i="3"/>
  <c r="C269" i="3"/>
  <c r="C240" i="3"/>
  <c r="C219" i="3"/>
  <c r="C198" i="3"/>
  <c r="C180" i="3"/>
  <c r="C163" i="3"/>
  <c r="C146" i="3"/>
  <c r="C130" i="3"/>
  <c r="C114" i="3"/>
  <c r="C98" i="3"/>
  <c r="C82" i="3"/>
  <c r="C66" i="3"/>
  <c r="C50" i="3"/>
  <c r="C34" i="3"/>
  <c r="C18" i="3"/>
  <c r="R1505" i="3"/>
  <c r="R1489" i="3"/>
  <c r="R1473" i="3"/>
  <c r="R1457" i="3"/>
  <c r="R1441" i="3"/>
  <c r="R1425" i="3"/>
  <c r="R1409" i="3"/>
  <c r="R1393" i="3"/>
  <c r="R1377" i="3"/>
  <c r="R1361" i="3"/>
  <c r="R1345" i="3"/>
  <c r="R1329" i="3"/>
  <c r="R1313" i="3"/>
  <c r="R1297" i="3"/>
  <c r="R1281" i="3"/>
  <c r="R1265" i="3"/>
  <c r="R1249" i="3"/>
  <c r="R1233" i="3"/>
  <c r="R1217" i="3"/>
  <c r="R1201" i="3"/>
  <c r="R1185" i="3"/>
  <c r="R1169" i="3"/>
  <c r="R1153" i="3"/>
  <c r="R1137" i="3"/>
  <c r="R1121" i="3"/>
  <c r="R1105" i="3"/>
  <c r="R1089" i="3"/>
  <c r="R1073" i="3"/>
  <c r="R1057" i="3"/>
  <c r="R1041" i="3"/>
  <c r="R1025" i="3"/>
  <c r="R1009" i="3"/>
  <c r="R993" i="3"/>
  <c r="R977" i="3"/>
  <c r="R961" i="3"/>
  <c r="R945" i="3"/>
  <c r="R929" i="3"/>
  <c r="R913" i="3"/>
  <c r="R897" i="3"/>
  <c r="R881" i="3"/>
  <c r="R865" i="3"/>
  <c r="R849" i="3"/>
  <c r="R833" i="3"/>
  <c r="R817" i="3"/>
  <c r="R801" i="3"/>
  <c r="R785" i="3"/>
  <c r="C1311" i="3"/>
  <c r="C1055" i="3"/>
  <c r="C799" i="3"/>
  <c r="C543" i="3"/>
  <c r="C459" i="3"/>
  <c r="C416" i="3"/>
  <c r="C382" i="3"/>
  <c r="C351" i="3"/>
  <c r="C325" i="3"/>
  <c r="C295" i="3"/>
  <c r="C267" i="3"/>
  <c r="C239" i="3"/>
  <c r="C216" i="3"/>
  <c r="C197" i="3"/>
  <c r="C179" i="3"/>
  <c r="C161" i="3"/>
  <c r="C145" i="3"/>
  <c r="C129" i="3"/>
  <c r="C113" i="3"/>
  <c r="C97" i="3"/>
  <c r="C81" i="3"/>
  <c r="C65" i="3"/>
  <c r="C49" i="3"/>
  <c r="C33" i="3"/>
  <c r="C17" i="3"/>
  <c r="R1504" i="3"/>
  <c r="R1488" i="3"/>
  <c r="R1472" i="3"/>
  <c r="R1456" i="3"/>
  <c r="R1440" i="3"/>
  <c r="R1424" i="3"/>
  <c r="R1408" i="3"/>
  <c r="R1392" i="3"/>
  <c r="R1376" i="3"/>
  <c r="R1360" i="3"/>
  <c r="R1344" i="3"/>
  <c r="R1328" i="3"/>
  <c r="R1312" i="3"/>
  <c r="R1296" i="3"/>
  <c r="R1280" i="3"/>
  <c r="R1264" i="3"/>
  <c r="R1248" i="3"/>
  <c r="R1232" i="3"/>
  <c r="R1216" i="3"/>
  <c r="R1200" i="3"/>
  <c r="R1184" i="3"/>
  <c r="R1168" i="3"/>
  <c r="R1152" i="3"/>
  <c r="R1136" i="3"/>
  <c r="R1120" i="3"/>
  <c r="R1104" i="3"/>
  <c r="R1088" i="3"/>
  <c r="R1072" i="3"/>
  <c r="R1056" i="3"/>
  <c r="R1040" i="3"/>
  <c r="R1024" i="3"/>
  <c r="R1008" i="3"/>
  <c r="R992" i="3"/>
  <c r="R976" i="3"/>
  <c r="R960" i="3"/>
  <c r="R944" i="3"/>
  <c r="R928" i="3"/>
  <c r="R912" i="3"/>
  <c r="R896" i="3"/>
  <c r="R880" i="3"/>
  <c r="R864" i="3"/>
  <c r="R848" i="3"/>
  <c r="R832" i="3"/>
  <c r="R816" i="3"/>
  <c r="R800" i="3"/>
  <c r="R784" i="3"/>
  <c r="R768" i="3"/>
  <c r="R752" i="3"/>
  <c r="R736" i="3"/>
  <c r="R720" i="3"/>
  <c r="R704" i="3"/>
  <c r="R688" i="3"/>
  <c r="R672" i="3"/>
  <c r="R656" i="3"/>
  <c r="R640" i="3"/>
  <c r="R624" i="3"/>
  <c r="R608" i="3"/>
  <c r="R592" i="3"/>
  <c r="R576" i="3"/>
  <c r="R560" i="3"/>
  <c r="C177" i="3"/>
  <c r="R1423" i="3"/>
  <c r="R1247" i="3"/>
  <c r="R1119" i="3"/>
  <c r="R991" i="3"/>
  <c r="R863" i="3"/>
  <c r="R804" i="3"/>
  <c r="R778" i="3"/>
  <c r="R758" i="3"/>
  <c r="R737" i="3"/>
  <c r="R717" i="3"/>
  <c r="R698" i="3"/>
  <c r="R679" i="3"/>
  <c r="R660" i="3"/>
  <c r="R638" i="3"/>
  <c r="R619" i="3"/>
  <c r="R600" i="3"/>
  <c r="R581" i="3"/>
  <c r="R562" i="3"/>
  <c r="R545" i="3"/>
  <c r="R529" i="3"/>
  <c r="R513" i="3"/>
  <c r="R497" i="3"/>
  <c r="R481" i="3"/>
  <c r="R465" i="3"/>
  <c r="R449" i="3"/>
  <c r="R433" i="3"/>
  <c r="R417" i="3"/>
  <c r="R401" i="3"/>
  <c r="R385" i="3"/>
  <c r="R369" i="3"/>
  <c r="R353" i="3"/>
  <c r="R337" i="3"/>
  <c r="R321" i="3"/>
  <c r="R305" i="3"/>
  <c r="R289" i="3"/>
  <c r="R273" i="3"/>
  <c r="R257" i="3"/>
  <c r="R241" i="3"/>
  <c r="R225" i="3"/>
  <c r="R209" i="3"/>
  <c r="R193" i="3"/>
  <c r="R177" i="3"/>
  <c r="R161" i="3"/>
  <c r="R145" i="3"/>
  <c r="R129" i="3"/>
  <c r="R113" i="3"/>
  <c r="R97" i="3"/>
  <c r="R81" i="3"/>
  <c r="R65" i="3"/>
  <c r="R49" i="3"/>
  <c r="R33" i="3"/>
  <c r="R15" i="3"/>
  <c r="C160" i="3"/>
  <c r="R1407" i="3"/>
  <c r="R1236" i="3"/>
  <c r="R1108" i="3"/>
  <c r="R980" i="3"/>
  <c r="R859" i="3"/>
  <c r="R799" i="3"/>
  <c r="R777" i="3"/>
  <c r="R757" i="3"/>
  <c r="R735" i="3"/>
  <c r="R716" i="3"/>
  <c r="R697" i="3"/>
  <c r="R678" i="3"/>
  <c r="R657" i="3"/>
  <c r="R637" i="3"/>
  <c r="R618" i="3"/>
  <c r="R599" i="3"/>
  <c r="R580" i="3"/>
  <c r="R561" i="3"/>
  <c r="R544" i="3"/>
  <c r="R528" i="3"/>
  <c r="R512" i="3"/>
  <c r="R496" i="3"/>
  <c r="R480" i="3"/>
  <c r="R464" i="3"/>
  <c r="R448" i="3"/>
  <c r="R432" i="3"/>
  <c r="R416" i="3"/>
  <c r="R400" i="3"/>
  <c r="R384" i="3"/>
  <c r="R368" i="3"/>
  <c r="R352" i="3"/>
  <c r="R336" i="3"/>
  <c r="R320" i="3"/>
  <c r="R304" i="3"/>
  <c r="R288" i="3"/>
  <c r="R272" i="3"/>
  <c r="R256" i="3"/>
  <c r="R240" i="3"/>
  <c r="R224" i="3"/>
  <c r="R208" i="3"/>
  <c r="R192" i="3"/>
  <c r="R176" i="3"/>
  <c r="R160" i="3"/>
  <c r="R144" i="3"/>
  <c r="R128" i="3"/>
  <c r="R112" i="3"/>
  <c r="R96" i="3"/>
  <c r="R80" i="3"/>
  <c r="R64" i="3"/>
  <c r="R48" i="3"/>
  <c r="R32" i="3"/>
  <c r="R14" i="3"/>
  <c r="C13" i="12"/>
  <c r="E13" i="12" s="1" a="1"/>
  <c r="E13" i="12" s="1"/>
  <c r="C1295" i="3"/>
  <c r="C144" i="3"/>
  <c r="R1391" i="3"/>
  <c r="R1231" i="3"/>
  <c r="R1103" i="3"/>
  <c r="R975" i="3"/>
  <c r="R852" i="3"/>
  <c r="R798" i="3"/>
  <c r="R776" i="3"/>
  <c r="R756" i="3"/>
  <c r="R734" i="3"/>
  <c r="R715" i="3"/>
  <c r="R696" i="3"/>
  <c r="R677" i="3"/>
  <c r="R655" i="3"/>
  <c r="R636" i="3"/>
  <c r="R617" i="3"/>
  <c r="R598" i="3"/>
  <c r="R577" i="3"/>
  <c r="R559" i="3"/>
  <c r="R543" i="3"/>
  <c r="R527" i="3"/>
  <c r="R511" i="3"/>
  <c r="R495" i="3"/>
  <c r="R479" i="3"/>
  <c r="R463" i="3"/>
  <c r="R447" i="3"/>
  <c r="R431" i="3"/>
  <c r="R415" i="3"/>
  <c r="R399" i="3"/>
  <c r="R383" i="3"/>
  <c r="R367" i="3"/>
  <c r="R351" i="3"/>
  <c r="R335" i="3"/>
  <c r="R319" i="3"/>
  <c r="R303" i="3"/>
  <c r="R287" i="3"/>
  <c r="R271" i="3"/>
  <c r="R255" i="3"/>
  <c r="R239" i="3"/>
  <c r="R223" i="3"/>
  <c r="R207" i="3"/>
  <c r="R191" i="3"/>
  <c r="R175" i="3"/>
  <c r="R159" i="3"/>
  <c r="R143" i="3"/>
  <c r="R127" i="3"/>
  <c r="R111" i="3"/>
  <c r="R95" i="3"/>
  <c r="R79" i="3"/>
  <c r="R63" i="3"/>
  <c r="R47" i="3"/>
  <c r="R31" i="3"/>
  <c r="R13" i="3"/>
  <c r="C1039" i="3"/>
  <c r="C128" i="3"/>
  <c r="R1375" i="3"/>
  <c r="R1220" i="3"/>
  <c r="R1092" i="3"/>
  <c r="R964" i="3"/>
  <c r="R847" i="3"/>
  <c r="R796" i="3"/>
  <c r="R775" i="3"/>
  <c r="R753" i="3"/>
  <c r="R733" i="3"/>
  <c r="R714" i="3"/>
  <c r="R695" i="3"/>
  <c r="R676" i="3"/>
  <c r="R654" i="3"/>
  <c r="R635" i="3"/>
  <c r="R616" i="3"/>
  <c r="R597" i="3"/>
  <c r="R575" i="3"/>
  <c r="R558" i="3"/>
  <c r="R542" i="3"/>
  <c r="R526" i="3"/>
  <c r="R510" i="3"/>
  <c r="R494" i="3"/>
  <c r="R478" i="3"/>
  <c r="R462" i="3"/>
  <c r="R446" i="3"/>
  <c r="R430" i="3"/>
  <c r="R414" i="3"/>
  <c r="R398" i="3"/>
  <c r="R382" i="3"/>
  <c r="R366" i="3"/>
  <c r="R350" i="3"/>
  <c r="R334" i="3"/>
  <c r="R318" i="3"/>
  <c r="R302" i="3"/>
  <c r="R286" i="3"/>
  <c r="R270" i="3"/>
  <c r="R254" i="3"/>
  <c r="R238" i="3"/>
  <c r="R222" i="3"/>
  <c r="R206" i="3"/>
  <c r="R190" i="3"/>
  <c r="R174" i="3"/>
  <c r="R158" i="3"/>
  <c r="R142" i="3"/>
  <c r="R126" i="3"/>
  <c r="R110" i="3"/>
  <c r="R94" i="3"/>
  <c r="R78" i="3"/>
  <c r="R62" i="3"/>
  <c r="R46" i="3"/>
  <c r="R29" i="3"/>
  <c r="C31" i="7"/>
  <c r="C783" i="3"/>
  <c r="C112" i="3"/>
  <c r="R1359" i="3"/>
  <c r="R1215" i="3"/>
  <c r="R1087" i="3"/>
  <c r="R959" i="3"/>
  <c r="R843" i="3"/>
  <c r="R795" i="3"/>
  <c r="R774" i="3"/>
  <c r="R751" i="3"/>
  <c r="R732" i="3"/>
  <c r="R713" i="3"/>
  <c r="R694" i="3"/>
  <c r="R673" i="3"/>
  <c r="R653" i="3"/>
  <c r="R634" i="3"/>
  <c r="R615" i="3"/>
  <c r="R596" i="3"/>
  <c r="R574" i="3"/>
  <c r="R557" i="3"/>
  <c r="R541" i="3"/>
  <c r="R525" i="3"/>
  <c r="R509" i="3"/>
  <c r="R493" i="3"/>
  <c r="R477" i="3"/>
  <c r="R461" i="3"/>
  <c r="R445" i="3"/>
  <c r="R429" i="3"/>
  <c r="R413" i="3"/>
  <c r="R397" i="3"/>
  <c r="R381" i="3"/>
  <c r="R365" i="3"/>
  <c r="R349" i="3"/>
  <c r="R333" i="3"/>
  <c r="R317" i="3"/>
  <c r="R301" i="3"/>
  <c r="R285" i="3"/>
  <c r="R269" i="3"/>
  <c r="R253" i="3"/>
  <c r="R237" i="3"/>
  <c r="R221" i="3"/>
  <c r="R205" i="3"/>
  <c r="R189" i="3"/>
  <c r="R173" i="3"/>
  <c r="R157" i="3"/>
  <c r="R141" i="3"/>
  <c r="R125" i="3"/>
  <c r="R109" i="3"/>
  <c r="R93" i="3"/>
  <c r="R77" i="3"/>
  <c r="R61" i="3"/>
  <c r="R45" i="3"/>
  <c r="R28" i="3"/>
  <c r="C23" i="7"/>
  <c r="C539" i="3"/>
  <c r="C96" i="3"/>
  <c r="R1343" i="3"/>
  <c r="R1204" i="3"/>
  <c r="R1076" i="3"/>
  <c r="R948" i="3"/>
  <c r="R836" i="3"/>
  <c r="R794" i="3"/>
  <c r="R772" i="3"/>
  <c r="R750" i="3"/>
  <c r="R731" i="3"/>
  <c r="R712" i="3"/>
  <c r="R693" i="3"/>
  <c r="R671" i="3"/>
  <c r="R652" i="3"/>
  <c r="R633" i="3"/>
  <c r="R614" i="3"/>
  <c r="R593" i="3"/>
  <c r="R573" i="3"/>
  <c r="R556" i="3"/>
  <c r="R540" i="3"/>
  <c r="R524" i="3"/>
  <c r="R508" i="3"/>
  <c r="R492" i="3"/>
  <c r="R476" i="3"/>
  <c r="R460" i="3"/>
  <c r="R444" i="3"/>
  <c r="R428" i="3"/>
  <c r="R412" i="3"/>
  <c r="R396" i="3"/>
  <c r="R380" i="3"/>
  <c r="R364" i="3"/>
  <c r="R348" i="3"/>
  <c r="R332" i="3"/>
  <c r="R316" i="3"/>
  <c r="R300" i="3"/>
  <c r="R284" i="3"/>
  <c r="R268" i="3"/>
  <c r="R252" i="3"/>
  <c r="R236" i="3"/>
  <c r="R220" i="3"/>
  <c r="R204" i="3"/>
  <c r="R188" i="3"/>
  <c r="R172" i="3"/>
  <c r="R156" i="3"/>
  <c r="R140" i="3"/>
  <c r="R124" i="3"/>
  <c r="R108" i="3"/>
  <c r="R92" i="3"/>
  <c r="R76" i="3"/>
  <c r="R60" i="3"/>
  <c r="R44" i="3"/>
  <c r="R27" i="3"/>
  <c r="C16" i="13"/>
  <c r="C456" i="3"/>
  <c r="C80" i="3"/>
  <c r="R1327" i="3"/>
  <c r="R1199" i="3"/>
  <c r="R1071" i="3"/>
  <c r="R943" i="3"/>
  <c r="R831" i="3"/>
  <c r="R793" i="3"/>
  <c r="R769" i="3"/>
  <c r="R749" i="3"/>
  <c r="R730" i="3"/>
  <c r="R711" i="3"/>
  <c r="R692" i="3"/>
  <c r="R670" i="3"/>
  <c r="R651" i="3"/>
  <c r="R632" i="3"/>
  <c r="R613" i="3"/>
  <c r="R591" i="3"/>
  <c r="R572" i="3"/>
  <c r="R555" i="3"/>
  <c r="R539" i="3"/>
  <c r="R523" i="3"/>
  <c r="R507" i="3"/>
  <c r="R491" i="3"/>
  <c r="R475" i="3"/>
  <c r="R459" i="3"/>
  <c r="R443" i="3"/>
  <c r="R427" i="3"/>
  <c r="R411" i="3"/>
  <c r="R395" i="3"/>
  <c r="R379" i="3"/>
  <c r="R363" i="3"/>
  <c r="R347" i="3"/>
  <c r="R331" i="3"/>
  <c r="R315" i="3"/>
  <c r="R299" i="3"/>
  <c r="R283" i="3"/>
  <c r="R267" i="3"/>
  <c r="R251" i="3"/>
  <c r="R235" i="3"/>
  <c r="R219" i="3"/>
  <c r="R203" i="3"/>
  <c r="R187" i="3"/>
  <c r="R171" i="3"/>
  <c r="R155" i="3"/>
  <c r="R139" i="3"/>
  <c r="R123" i="3"/>
  <c r="R107" i="3"/>
  <c r="R91" i="3"/>
  <c r="R75" i="3"/>
  <c r="R59" i="3"/>
  <c r="R43" i="3"/>
  <c r="R26" i="3"/>
  <c r="C13" i="13"/>
  <c r="C415" i="3"/>
  <c r="C64" i="3"/>
  <c r="R1316" i="3"/>
  <c r="R1188" i="3"/>
  <c r="R1060" i="3"/>
  <c r="R932" i="3"/>
  <c r="R828" i="3"/>
  <c r="R792" i="3"/>
  <c r="R767" i="3"/>
  <c r="R748" i="3"/>
  <c r="R729" i="3"/>
  <c r="R710" i="3"/>
  <c r="R689" i="3"/>
  <c r="R669" i="3"/>
  <c r="R650" i="3"/>
  <c r="R631" i="3"/>
  <c r="R612" i="3"/>
  <c r="R590" i="3"/>
  <c r="R571" i="3"/>
  <c r="R554" i="3"/>
  <c r="R538" i="3"/>
  <c r="R522" i="3"/>
  <c r="R506" i="3"/>
  <c r="R490" i="3"/>
  <c r="R474" i="3"/>
  <c r="R458" i="3"/>
  <c r="R442" i="3"/>
  <c r="R426" i="3"/>
  <c r="R410" i="3"/>
  <c r="R394" i="3"/>
  <c r="R378" i="3"/>
  <c r="R362" i="3"/>
  <c r="R346" i="3"/>
  <c r="R330" i="3"/>
  <c r="R314" i="3"/>
  <c r="R298" i="3"/>
  <c r="R282" i="3"/>
  <c r="R266" i="3"/>
  <c r="R250" i="3"/>
  <c r="R234" i="3"/>
  <c r="R218" i="3"/>
  <c r="R202" i="3"/>
  <c r="R186" i="3"/>
  <c r="R170" i="3"/>
  <c r="R154" i="3"/>
  <c r="R138" i="3"/>
  <c r="R122" i="3"/>
  <c r="R106" i="3"/>
  <c r="R90" i="3"/>
  <c r="R74" i="3"/>
  <c r="R58" i="3"/>
  <c r="R42" i="3"/>
  <c r="R25" i="3"/>
  <c r="C30" i="12"/>
  <c r="C381" i="3"/>
  <c r="C48" i="3"/>
  <c r="R1311" i="3"/>
  <c r="R1183" i="3"/>
  <c r="R1055" i="3"/>
  <c r="R927" i="3"/>
  <c r="R827" i="3"/>
  <c r="R791" i="3"/>
  <c r="R766" i="3"/>
  <c r="R747" i="3"/>
  <c r="R728" i="3"/>
  <c r="R709" i="3"/>
  <c r="R687" i="3"/>
  <c r="R668" i="3"/>
  <c r="R649" i="3"/>
  <c r="R630" i="3"/>
  <c r="R609" i="3"/>
  <c r="R589" i="3"/>
  <c r="R570" i="3"/>
  <c r="R553" i="3"/>
  <c r="R537" i="3"/>
  <c r="R521" i="3"/>
  <c r="R505" i="3"/>
  <c r="R489" i="3"/>
  <c r="R473" i="3"/>
  <c r="R457" i="3"/>
  <c r="R441" i="3"/>
  <c r="R425" i="3"/>
  <c r="R409" i="3"/>
  <c r="R393" i="3"/>
  <c r="R377" i="3"/>
  <c r="R361" i="3"/>
  <c r="R345" i="3"/>
  <c r="R329" i="3"/>
  <c r="R313" i="3"/>
  <c r="R297" i="3"/>
  <c r="R281" i="3"/>
  <c r="R265" i="3"/>
  <c r="R249" i="3"/>
  <c r="R233" i="3"/>
  <c r="R217" i="3"/>
  <c r="R201" i="3"/>
  <c r="R185" i="3"/>
  <c r="R169" i="3"/>
  <c r="R153" i="3"/>
  <c r="R137" i="3"/>
  <c r="R121" i="3"/>
  <c r="R105" i="3"/>
  <c r="R89" i="3"/>
  <c r="R73" i="3"/>
  <c r="R57" i="3"/>
  <c r="R41" i="3"/>
  <c r="R24" i="3"/>
  <c r="C350" i="3"/>
  <c r="C32" i="3"/>
  <c r="R1300" i="3"/>
  <c r="R1172" i="3"/>
  <c r="R1044" i="3"/>
  <c r="R916" i="3"/>
  <c r="R824" i="3"/>
  <c r="R790" i="3"/>
  <c r="R765" i="3"/>
  <c r="R746" i="3"/>
  <c r="R727" i="3"/>
  <c r="R708" i="3"/>
  <c r="R686" i="3"/>
  <c r="R667" i="3"/>
  <c r="R648" i="3"/>
  <c r="R629" i="3"/>
  <c r="R607" i="3"/>
  <c r="R588" i="3"/>
  <c r="R569" i="3"/>
  <c r="R552" i="3"/>
  <c r="R536" i="3"/>
  <c r="R520" i="3"/>
  <c r="R504" i="3"/>
  <c r="R488" i="3"/>
  <c r="R472" i="3"/>
  <c r="R456" i="3"/>
  <c r="R440" i="3"/>
  <c r="R424" i="3"/>
  <c r="R408" i="3"/>
  <c r="R392" i="3"/>
  <c r="R376" i="3"/>
  <c r="R360" i="3"/>
  <c r="R344" i="3"/>
  <c r="R328" i="3"/>
  <c r="R312" i="3"/>
  <c r="R296" i="3"/>
  <c r="R280" i="3"/>
  <c r="R264" i="3"/>
  <c r="R248" i="3"/>
  <c r="R232" i="3"/>
  <c r="R216" i="3"/>
  <c r="R200" i="3"/>
  <c r="R184" i="3"/>
  <c r="R168" i="3"/>
  <c r="R152" i="3"/>
  <c r="R136" i="3"/>
  <c r="R120" i="3"/>
  <c r="R104" i="3"/>
  <c r="R88" i="3"/>
  <c r="R72" i="3"/>
  <c r="R56" i="3"/>
  <c r="R40" i="3"/>
  <c r="R23" i="3"/>
  <c r="C13" i="7"/>
  <c r="C320" i="3"/>
  <c r="C16" i="3"/>
  <c r="R1295" i="3"/>
  <c r="R1167" i="3"/>
  <c r="R1039" i="3"/>
  <c r="R911" i="3"/>
  <c r="R820" i="3"/>
  <c r="R788" i="3"/>
  <c r="R764" i="3"/>
  <c r="R745" i="3"/>
  <c r="R726" i="3"/>
  <c r="R705" i="3"/>
  <c r="R685" i="3"/>
  <c r="R666" i="3"/>
  <c r="R647" i="3"/>
  <c r="R628" i="3"/>
  <c r="R606" i="3"/>
  <c r="R587" i="3"/>
  <c r="R568" i="3"/>
  <c r="R551" i="3"/>
  <c r="R535" i="3"/>
  <c r="R519" i="3"/>
  <c r="R503" i="3"/>
  <c r="R487" i="3"/>
  <c r="R471" i="3"/>
  <c r="R455" i="3"/>
  <c r="R439" i="3"/>
  <c r="R423" i="3"/>
  <c r="R407" i="3"/>
  <c r="R391" i="3"/>
  <c r="R375" i="3"/>
  <c r="R359" i="3"/>
  <c r="R343" i="3"/>
  <c r="R327" i="3"/>
  <c r="R311" i="3"/>
  <c r="R295" i="3"/>
  <c r="R279" i="3"/>
  <c r="R263" i="3"/>
  <c r="R247" i="3"/>
  <c r="R231" i="3"/>
  <c r="R215" i="3"/>
  <c r="R199" i="3"/>
  <c r="R183" i="3"/>
  <c r="R167" i="3"/>
  <c r="R151" i="3"/>
  <c r="R135" i="3"/>
  <c r="R119" i="3"/>
  <c r="R103" i="3"/>
  <c r="R87" i="3"/>
  <c r="R71" i="3"/>
  <c r="R55" i="3"/>
  <c r="R39" i="3"/>
  <c r="R22" i="3"/>
  <c r="S13" i="7"/>
  <c r="R482" i="3"/>
  <c r="R194" i="3"/>
  <c r="R82" i="3"/>
  <c r="C294" i="3"/>
  <c r="R1503" i="3"/>
  <c r="R1284" i="3"/>
  <c r="R1156" i="3"/>
  <c r="R1028" i="3"/>
  <c r="R900" i="3"/>
  <c r="R815" i="3"/>
  <c r="R783" i="3"/>
  <c r="R763" i="3"/>
  <c r="R744" i="3"/>
  <c r="R725" i="3"/>
  <c r="R703" i="3"/>
  <c r="R684" i="3"/>
  <c r="R665" i="3"/>
  <c r="R646" i="3"/>
  <c r="R625" i="3"/>
  <c r="R605" i="3"/>
  <c r="R586" i="3"/>
  <c r="R567" i="3"/>
  <c r="R550" i="3"/>
  <c r="R534" i="3"/>
  <c r="R518" i="3"/>
  <c r="R502" i="3"/>
  <c r="R486" i="3"/>
  <c r="R470" i="3"/>
  <c r="R454" i="3"/>
  <c r="R438" i="3"/>
  <c r="R422" i="3"/>
  <c r="R406" i="3"/>
  <c r="R390" i="3"/>
  <c r="R374" i="3"/>
  <c r="R358" i="3"/>
  <c r="R342" i="3"/>
  <c r="R326" i="3"/>
  <c r="R310" i="3"/>
  <c r="R294" i="3"/>
  <c r="R278" i="3"/>
  <c r="R262" i="3"/>
  <c r="R246" i="3"/>
  <c r="R230" i="3"/>
  <c r="R214" i="3"/>
  <c r="R198" i="3"/>
  <c r="R182" i="3"/>
  <c r="R166" i="3"/>
  <c r="R150" i="3"/>
  <c r="R134" i="3"/>
  <c r="R118" i="3"/>
  <c r="R102" i="3"/>
  <c r="R86" i="3"/>
  <c r="R70" i="3"/>
  <c r="R54" i="3"/>
  <c r="R38" i="3"/>
  <c r="R21" i="3"/>
  <c r="R338" i="3"/>
  <c r="R114" i="3"/>
  <c r="C264" i="3"/>
  <c r="R1487" i="3"/>
  <c r="R1279" i="3"/>
  <c r="R1151" i="3"/>
  <c r="R1023" i="3"/>
  <c r="R895" i="3"/>
  <c r="R814" i="3"/>
  <c r="R782" i="3"/>
  <c r="R762" i="3"/>
  <c r="R743" i="3"/>
  <c r="R724" i="3"/>
  <c r="R702" i="3"/>
  <c r="R683" i="3"/>
  <c r="R664" i="3"/>
  <c r="R645" i="3"/>
  <c r="R623" i="3"/>
  <c r="R604" i="3"/>
  <c r="R585" i="3"/>
  <c r="R566" i="3"/>
  <c r="R549" i="3"/>
  <c r="R533" i="3"/>
  <c r="R517" i="3"/>
  <c r="R501" i="3"/>
  <c r="R485" i="3"/>
  <c r="R469" i="3"/>
  <c r="R453" i="3"/>
  <c r="R437" i="3"/>
  <c r="R421" i="3"/>
  <c r="R405" i="3"/>
  <c r="R389" i="3"/>
  <c r="R373" i="3"/>
  <c r="R357" i="3"/>
  <c r="R341" i="3"/>
  <c r="R325" i="3"/>
  <c r="R309" i="3"/>
  <c r="R293" i="3"/>
  <c r="R277" i="3"/>
  <c r="R261" i="3"/>
  <c r="R245" i="3"/>
  <c r="R229" i="3"/>
  <c r="R213" i="3"/>
  <c r="R197" i="3"/>
  <c r="R181" i="3"/>
  <c r="R165" i="3"/>
  <c r="R149" i="3"/>
  <c r="R133" i="3"/>
  <c r="R117" i="3"/>
  <c r="R101" i="3"/>
  <c r="R85" i="3"/>
  <c r="R69" i="3"/>
  <c r="R53" i="3"/>
  <c r="R37" i="3"/>
  <c r="R20" i="3"/>
  <c r="R1124" i="3"/>
  <c r="R759" i="3"/>
  <c r="R699" i="3"/>
  <c r="R620" i="3"/>
  <c r="R546" i="3"/>
  <c r="R434" i="3"/>
  <c r="R370" i="3"/>
  <c r="R290" i="3"/>
  <c r="R226" i="3"/>
  <c r="R178" i="3"/>
  <c r="R98" i="3"/>
  <c r="C238" i="3"/>
  <c r="R1471" i="3"/>
  <c r="R1268" i="3"/>
  <c r="R1140" i="3"/>
  <c r="R1012" i="3"/>
  <c r="R884" i="3"/>
  <c r="R812" i="3"/>
  <c r="R781" i="3"/>
  <c r="R761" i="3"/>
  <c r="R742" i="3"/>
  <c r="R721" i="3"/>
  <c r="R701" i="3"/>
  <c r="R682" i="3"/>
  <c r="R663" i="3"/>
  <c r="R644" i="3"/>
  <c r="R622" i="3"/>
  <c r="R603" i="3"/>
  <c r="R584" i="3"/>
  <c r="R565" i="3"/>
  <c r="R548" i="3"/>
  <c r="R532" i="3"/>
  <c r="R516" i="3"/>
  <c r="R500" i="3"/>
  <c r="R484" i="3"/>
  <c r="R468" i="3"/>
  <c r="R452" i="3"/>
  <c r="R436" i="3"/>
  <c r="R420" i="3"/>
  <c r="R404" i="3"/>
  <c r="R388" i="3"/>
  <c r="R372" i="3"/>
  <c r="R356" i="3"/>
  <c r="R340" i="3"/>
  <c r="R324" i="3"/>
  <c r="R308" i="3"/>
  <c r="R292" i="3"/>
  <c r="R276" i="3"/>
  <c r="R260" i="3"/>
  <c r="R244" i="3"/>
  <c r="R228" i="3"/>
  <c r="R212" i="3"/>
  <c r="R196" i="3"/>
  <c r="R180" i="3"/>
  <c r="R164" i="3"/>
  <c r="R148" i="3"/>
  <c r="R132" i="3"/>
  <c r="R116" i="3"/>
  <c r="R100" i="3"/>
  <c r="R84" i="3"/>
  <c r="R68" i="3"/>
  <c r="R52" i="3"/>
  <c r="R36" i="3"/>
  <c r="R19" i="3"/>
  <c r="R1252" i="3"/>
  <c r="R808" i="3"/>
  <c r="R718" i="3"/>
  <c r="R661" i="3"/>
  <c r="R582" i="3"/>
  <c r="R530" i="3"/>
  <c r="R466" i="3"/>
  <c r="R402" i="3"/>
  <c r="R322" i="3"/>
  <c r="R258" i="3"/>
  <c r="R162" i="3"/>
  <c r="R50" i="3"/>
  <c r="C215" i="3"/>
  <c r="R1455" i="3"/>
  <c r="R1263" i="3"/>
  <c r="R1135" i="3"/>
  <c r="R1007" i="3"/>
  <c r="R879" i="3"/>
  <c r="R811" i="3"/>
  <c r="R780" i="3"/>
  <c r="R760" i="3"/>
  <c r="R741" i="3"/>
  <c r="R719" i="3"/>
  <c r="R700" i="3"/>
  <c r="R681" i="3"/>
  <c r="R662" i="3"/>
  <c r="R641" i="3"/>
  <c r="R621" i="3"/>
  <c r="R602" i="3"/>
  <c r="R583" i="3"/>
  <c r="R564" i="3"/>
  <c r="R547" i="3"/>
  <c r="R531" i="3"/>
  <c r="R515" i="3"/>
  <c r="R499" i="3"/>
  <c r="R483" i="3"/>
  <c r="R467" i="3"/>
  <c r="R451" i="3"/>
  <c r="R435" i="3"/>
  <c r="R419" i="3"/>
  <c r="R403" i="3"/>
  <c r="R387" i="3"/>
  <c r="R371" i="3"/>
  <c r="R355" i="3"/>
  <c r="R339" i="3"/>
  <c r="R323" i="3"/>
  <c r="R307" i="3"/>
  <c r="R291" i="3"/>
  <c r="R275" i="3"/>
  <c r="R259" i="3"/>
  <c r="R243" i="3"/>
  <c r="R227" i="3"/>
  <c r="R211" i="3"/>
  <c r="R195" i="3"/>
  <c r="R179" i="3"/>
  <c r="R163" i="3"/>
  <c r="R147" i="3"/>
  <c r="R131" i="3"/>
  <c r="R115" i="3"/>
  <c r="R99" i="3"/>
  <c r="R83" i="3"/>
  <c r="R67" i="3"/>
  <c r="R51" i="3"/>
  <c r="R35" i="3"/>
  <c r="R18" i="3"/>
  <c r="R1439" i="3"/>
  <c r="R868" i="3"/>
  <c r="R740" i="3"/>
  <c r="R639" i="3"/>
  <c r="R563" i="3"/>
  <c r="R498" i="3"/>
  <c r="R450" i="3"/>
  <c r="R386" i="3"/>
  <c r="R306" i="3"/>
  <c r="R242" i="3"/>
  <c r="R130" i="3"/>
  <c r="R34" i="3"/>
  <c r="C196" i="3"/>
  <c r="R996" i="3"/>
  <c r="R779" i="3"/>
  <c r="R680" i="3"/>
  <c r="R601" i="3"/>
  <c r="R514" i="3"/>
  <c r="R418" i="3"/>
  <c r="R354" i="3"/>
  <c r="R274" i="3"/>
  <c r="R210" i="3"/>
  <c r="R146" i="3"/>
  <c r="R66" i="3"/>
  <c r="Q84" i="3"/>
  <c r="B83" i="3"/>
  <c r="C13" i="14"/>
  <c r="I102" i="4"/>
  <c r="I86" i="4"/>
  <c r="I70" i="4"/>
  <c r="I54" i="4"/>
  <c r="I38" i="4"/>
  <c r="I22" i="4"/>
  <c r="C108" i="4"/>
  <c r="C92" i="4"/>
  <c r="C76" i="4"/>
  <c r="C60" i="4"/>
  <c r="C44" i="4"/>
  <c r="C28" i="4"/>
  <c r="I26" i="4"/>
  <c r="I105" i="4"/>
  <c r="C63" i="4"/>
  <c r="I101" i="4"/>
  <c r="I85" i="4"/>
  <c r="I69" i="4"/>
  <c r="I53" i="4"/>
  <c r="I37" i="4"/>
  <c r="I21" i="4"/>
  <c r="C107" i="4"/>
  <c r="C91" i="4"/>
  <c r="C75" i="4"/>
  <c r="C59" i="4"/>
  <c r="C43" i="4"/>
  <c r="C27" i="4"/>
  <c r="I42" i="4"/>
  <c r="C64" i="4"/>
  <c r="I73" i="4"/>
  <c r="C31" i="4"/>
  <c r="I100" i="4"/>
  <c r="I84" i="4"/>
  <c r="I68" i="4"/>
  <c r="I52" i="4"/>
  <c r="I36" i="4"/>
  <c r="I20" i="4"/>
  <c r="C106" i="4"/>
  <c r="C90" i="4"/>
  <c r="C74" i="4"/>
  <c r="C58" i="4"/>
  <c r="C42" i="4"/>
  <c r="C26" i="4"/>
  <c r="I99" i="4"/>
  <c r="I83" i="4"/>
  <c r="I67" i="4"/>
  <c r="I51" i="4"/>
  <c r="I35" i="4"/>
  <c r="I19" i="4"/>
  <c r="C105" i="4"/>
  <c r="C89" i="4"/>
  <c r="C73" i="4"/>
  <c r="C57" i="4"/>
  <c r="C41" i="4"/>
  <c r="C25" i="4"/>
  <c r="I58" i="4"/>
  <c r="C48" i="4"/>
  <c r="I57" i="4"/>
  <c r="C15" i="4"/>
  <c r="I98" i="4"/>
  <c r="I82" i="4"/>
  <c r="I66" i="4"/>
  <c r="I50" i="4"/>
  <c r="I34" i="4"/>
  <c r="I18" i="4"/>
  <c r="C104" i="4"/>
  <c r="C88" i="4"/>
  <c r="C72" i="4"/>
  <c r="C56" i="4"/>
  <c r="C40" i="4"/>
  <c r="C24" i="4"/>
  <c r="I106" i="4"/>
  <c r="C16" i="4"/>
  <c r="I25" i="4"/>
  <c r="I113" i="4"/>
  <c r="I97" i="4"/>
  <c r="I81" i="4"/>
  <c r="I65" i="4"/>
  <c r="I49" i="4"/>
  <c r="I33" i="4"/>
  <c r="I17" i="4"/>
  <c r="C103" i="4"/>
  <c r="C87" i="4"/>
  <c r="C71" i="4"/>
  <c r="C55" i="4"/>
  <c r="C39" i="4"/>
  <c r="C23" i="4"/>
  <c r="I112" i="4"/>
  <c r="I96" i="4"/>
  <c r="I80" i="4"/>
  <c r="I64" i="4"/>
  <c r="I48" i="4"/>
  <c r="I32" i="4"/>
  <c r="I16" i="4"/>
  <c r="C102" i="4"/>
  <c r="C86" i="4"/>
  <c r="C70" i="4"/>
  <c r="C54" i="4"/>
  <c r="C38" i="4"/>
  <c r="C22" i="4"/>
  <c r="I111" i="4"/>
  <c r="I95" i="4"/>
  <c r="I79" i="4"/>
  <c r="I63" i="4"/>
  <c r="I47" i="4"/>
  <c r="I31" i="4"/>
  <c r="I15" i="4"/>
  <c r="C101" i="4"/>
  <c r="C85" i="4"/>
  <c r="C69" i="4"/>
  <c r="C53" i="4"/>
  <c r="C37" i="4"/>
  <c r="C21" i="4"/>
  <c r="I110" i="4"/>
  <c r="I94" i="4"/>
  <c r="I78" i="4"/>
  <c r="I62" i="4"/>
  <c r="I46" i="4"/>
  <c r="I30" i="4"/>
  <c r="I14" i="4"/>
  <c r="C100" i="4"/>
  <c r="C84" i="4"/>
  <c r="C68" i="4"/>
  <c r="C52" i="4"/>
  <c r="C36" i="4"/>
  <c r="C20" i="4"/>
  <c r="C79" i="4"/>
  <c r="I109" i="4"/>
  <c r="I93" i="4"/>
  <c r="I77" i="4"/>
  <c r="I61" i="4"/>
  <c r="I45" i="4"/>
  <c r="I29" i="4"/>
  <c r="I13" i="4"/>
  <c r="C99" i="4"/>
  <c r="C83" i="4"/>
  <c r="C67" i="4"/>
  <c r="C51" i="4"/>
  <c r="C35" i="4"/>
  <c r="C19" i="4"/>
  <c r="C112" i="4"/>
  <c r="I89" i="4"/>
  <c r="C47" i="4"/>
  <c r="I108" i="4"/>
  <c r="I92" i="4"/>
  <c r="I76" i="4"/>
  <c r="I60" i="4"/>
  <c r="I44" i="4"/>
  <c r="I28" i="4"/>
  <c r="C98" i="4"/>
  <c r="C82" i="4"/>
  <c r="C66" i="4"/>
  <c r="C50" i="4"/>
  <c r="C34" i="4"/>
  <c r="C18" i="4"/>
  <c r="C96" i="4"/>
  <c r="C111" i="4"/>
  <c r="I107" i="4"/>
  <c r="I91" i="4"/>
  <c r="I75" i="4"/>
  <c r="I59" i="4"/>
  <c r="I43" i="4"/>
  <c r="I27" i="4"/>
  <c r="C113" i="4"/>
  <c r="C97" i="4"/>
  <c r="C81" i="4"/>
  <c r="C65" i="4"/>
  <c r="C49" i="4"/>
  <c r="C33" i="4"/>
  <c r="C17" i="4"/>
  <c r="C80" i="4"/>
  <c r="C95" i="4"/>
  <c r="I104" i="4"/>
  <c r="I88" i="4"/>
  <c r="I72" i="4"/>
  <c r="I56" i="4"/>
  <c r="I40" i="4"/>
  <c r="I24" i="4"/>
  <c r="C110" i="4"/>
  <c r="C94" i="4"/>
  <c r="C78" i="4"/>
  <c r="C62" i="4"/>
  <c r="C46" i="4"/>
  <c r="C30" i="4"/>
  <c r="C14" i="4"/>
  <c r="I74" i="4"/>
  <c r="C32" i="4"/>
  <c r="I41" i="4"/>
  <c r="I103" i="4"/>
  <c r="I87" i="4"/>
  <c r="I71" i="4"/>
  <c r="I55" i="4"/>
  <c r="I39" i="4"/>
  <c r="I23" i="4"/>
  <c r="C109" i="4"/>
  <c r="C93" i="4"/>
  <c r="C77" i="4"/>
  <c r="C61" i="4"/>
  <c r="C45" i="4"/>
  <c r="C29" i="4"/>
  <c r="C13" i="4"/>
  <c r="I90" i="4"/>
  <c r="H82" i="4"/>
  <c r="C50" i="7"/>
  <c r="C34" i="7"/>
  <c r="C18" i="7"/>
  <c r="S50" i="7"/>
  <c r="S34" i="7"/>
  <c r="S18" i="7"/>
  <c r="S35" i="7"/>
  <c r="C49" i="7"/>
  <c r="C33" i="7"/>
  <c r="C17" i="7"/>
  <c r="S49" i="7"/>
  <c r="S33" i="7"/>
  <c r="S17" i="7"/>
  <c r="S51" i="7"/>
  <c r="C48" i="7"/>
  <c r="C32" i="7"/>
  <c r="C16" i="7"/>
  <c r="S48" i="7"/>
  <c r="S32" i="7"/>
  <c r="S16" i="7"/>
  <c r="C63" i="7"/>
  <c r="C47" i="7"/>
  <c r="C15" i="7"/>
  <c r="S63" i="7"/>
  <c r="S47" i="7"/>
  <c r="S31" i="7"/>
  <c r="S15" i="7"/>
  <c r="C62" i="7"/>
  <c r="C46" i="7"/>
  <c r="C30" i="7"/>
  <c r="C14" i="7"/>
  <c r="S62" i="7"/>
  <c r="S46" i="7"/>
  <c r="S30" i="7"/>
  <c r="S14" i="7"/>
  <c r="C61" i="7"/>
  <c r="C45" i="7"/>
  <c r="C29" i="7"/>
  <c r="S61" i="7"/>
  <c r="S45" i="7"/>
  <c r="S29" i="7"/>
  <c r="C35" i="7"/>
  <c r="C60" i="7"/>
  <c r="C44" i="7"/>
  <c r="C28" i="7"/>
  <c r="S60" i="7"/>
  <c r="S44" i="7"/>
  <c r="S28" i="7"/>
  <c r="C19" i="7"/>
  <c r="C59" i="7"/>
  <c r="C43" i="7"/>
  <c r="C27" i="7"/>
  <c r="S59" i="7"/>
  <c r="S43" i="7"/>
  <c r="S27" i="7"/>
  <c r="C58" i="7"/>
  <c r="C42" i="7"/>
  <c r="C26" i="7"/>
  <c r="S58" i="7"/>
  <c r="S42" i="7"/>
  <c r="S26" i="7"/>
  <c r="C51" i="7"/>
  <c r="C57" i="7"/>
  <c r="C41" i="7"/>
  <c r="C25" i="7"/>
  <c r="S57" i="7"/>
  <c r="S41" i="7"/>
  <c r="S25" i="7"/>
  <c r="C56" i="7"/>
  <c r="C40" i="7"/>
  <c r="C24" i="7"/>
  <c r="S56" i="7"/>
  <c r="S40" i="7"/>
  <c r="S24" i="7"/>
  <c r="C55" i="7"/>
  <c r="C39" i="7"/>
  <c r="S55" i="7"/>
  <c r="S39" i="7"/>
  <c r="S23" i="7"/>
  <c r="S19" i="7"/>
  <c r="C54" i="7"/>
  <c r="C38" i="7"/>
  <c r="C22" i="7"/>
  <c r="S54" i="7"/>
  <c r="S38" i="7"/>
  <c r="S22" i="7"/>
  <c r="C53" i="7"/>
  <c r="C37" i="7"/>
  <c r="C21" i="7"/>
  <c r="S53" i="7"/>
  <c r="S37" i="7"/>
  <c r="S21" i="7"/>
  <c r="C52" i="7"/>
  <c r="C36" i="7"/>
  <c r="C20" i="7"/>
  <c r="S52" i="7"/>
  <c r="S36" i="7"/>
  <c r="S20" i="7"/>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17" i="13"/>
  <c r="C23" i="13"/>
  <c r="C22" i="13"/>
  <c r="C21" i="13"/>
  <c r="C20" i="13"/>
  <c r="C19" i="13"/>
  <c r="C18" i="13"/>
  <c r="C15" i="13"/>
  <c r="C14" i="13"/>
  <c r="C15" i="12"/>
  <c r="C14" i="12"/>
  <c r="C16" i="12"/>
  <c r="C17" i="12"/>
  <c r="C18" i="12"/>
  <c r="C19" i="12"/>
  <c r="C20" i="12"/>
  <c r="C21" i="12"/>
  <c r="C22" i="12"/>
  <c r="C23" i="12"/>
  <c r="C24" i="12"/>
  <c r="C25" i="12"/>
  <c r="C26" i="12"/>
  <c r="C27" i="12"/>
  <c r="C28" i="12"/>
  <c r="C29" i="12"/>
  <c r="C31" i="12"/>
  <c r="C32" i="12"/>
  <c r="C33" i="12"/>
  <c r="C34" i="12"/>
  <c r="C35" i="12"/>
  <c r="C36" i="12"/>
  <c r="C37" i="12"/>
  <c r="C38" i="12"/>
  <c r="C39" i="12"/>
  <c r="C40" i="12"/>
  <c r="C41" i="12"/>
  <c r="C42" i="12"/>
  <c r="C43" i="12"/>
  <c r="C44" i="12"/>
  <c r="C45" i="12"/>
  <c r="C46" i="12"/>
  <c r="C47" i="12"/>
  <c r="C48" i="12"/>
  <c r="C49" i="12"/>
  <c r="C50" i="12"/>
  <c r="C51" i="12"/>
  <c r="C52" i="12"/>
  <c r="C53" i="12"/>
  <c r="B21" i="7"/>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T77" i="3" a="1"/>
  <c r="T77" i="3" s="1"/>
  <c r="U68" i="3" a="1"/>
  <c r="U68" i="3" s="1"/>
  <c r="U60" i="3" a="1"/>
  <c r="U60" i="3" s="1"/>
  <c r="U56" i="3" a="1"/>
  <c r="U56" i="3" s="1"/>
  <c r="T52" i="3" a="1"/>
  <c r="T52" i="3" s="1"/>
  <c r="T48" i="3" a="1"/>
  <c r="T48" i="3" s="1"/>
  <c r="V43" i="3" a="1"/>
  <c r="V43" i="3" s="1"/>
  <c r="T40" i="3" a="1"/>
  <c r="T40" i="3" s="1"/>
  <c r="T36" i="3" a="1"/>
  <c r="T36" i="3" s="1"/>
  <c r="V83" i="3" a="1"/>
  <c r="V83" i="3" s="1"/>
  <c r="T80" i="3" a="1"/>
  <c r="T80" i="3" s="1"/>
  <c r="V75" i="3" a="1"/>
  <c r="V75" i="3" s="1"/>
  <c r="U67" i="3" a="1"/>
  <c r="U67" i="3" s="1"/>
  <c r="U63" i="3" a="1"/>
  <c r="U63" i="3" s="1"/>
  <c r="U59" i="3" a="1"/>
  <c r="U59" i="3" s="1"/>
  <c r="U55" i="3" a="1"/>
  <c r="U55" i="3" s="1"/>
  <c r="T51" i="3" a="1"/>
  <c r="T51" i="3" s="1"/>
  <c r="T47" i="3" a="1"/>
  <c r="T47" i="3" s="1"/>
  <c r="T39" i="3" a="1"/>
  <c r="T39" i="3" s="1"/>
  <c r="T35" i="3" a="1"/>
  <c r="T35" i="3" s="1"/>
  <c r="V30" i="3" a="1"/>
  <c r="V30" i="3" s="1"/>
  <c r="V26" i="3" a="1"/>
  <c r="V26" i="3" s="1"/>
  <c r="T22" i="3" a="1"/>
  <c r="T22" i="3" s="1"/>
  <c r="U18" i="3" a="1"/>
  <c r="U18" i="3" s="1"/>
  <c r="U14" i="3" a="1"/>
  <c r="U14" i="3" s="1"/>
  <c r="T83" i="3" a="1"/>
  <c r="T83" i="3" s="1"/>
  <c r="T79" i="3" a="1"/>
  <c r="T79" i="3" s="1"/>
  <c r="T75" i="3" a="1"/>
  <c r="T75" i="3" s="1"/>
  <c r="V70" i="3" a="1"/>
  <c r="V70" i="3" s="1"/>
  <c r="V66" i="3" a="1"/>
  <c r="V66" i="3" s="1"/>
  <c r="U62" i="3" a="1"/>
  <c r="U62" i="3" s="1"/>
  <c r="V58" i="3" a="1"/>
  <c r="V58" i="3" s="1"/>
  <c r="U54" i="3" a="1"/>
  <c r="U54" i="3" s="1"/>
  <c r="U34" i="3" a="1"/>
  <c r="U34" i="3" s="1"/>
  <c r="V25" i="3" a="1"/>
  <c r="V25" i="3" s="1"/>
  <c r="V17" i="3" a="1"/>
  <c r="V17" i="3" s="1"/>
  <c r="V13" i="3" a="1"/>
  <c r="V13" i="3" s="1"/>
  <c r="U70" i="3" a="1"/>
  <c r="U70" i="3" s="1"/>
  <c r="U66" i="3" a="1"/>
  <c r="U66" i="3" s="1"/>
  <c r="U58" i="3" a="1"/>
  <c r="U58" i="3" s="1"/>
  <c r="T50" i="3" a="1"/>
  <c r="T50" i="3" s="1"/>
  <c r="T46" i="3" a="1"/>
  <c r="T46" i="3" s="1"/>
  <c r="T42" i="3" a="1"/>
  <c r="T42" i="3" s="1"/>
  <c r="T38" i="3" a="1"/>
  <c r="T38" i="3" s="1"/>
  <c r="T34" i="3" a="1"/>
  <c r="T34" i="3" s="1"/>
  <c r="T82" i="3" a="1"/>
  <c r="T82" i="3" s="1"/>
  <c r="T78" i="3" a="1"/>
  <c r="T78" i="3" s="1"/>
  <c r="T74" i="3" a="1"/>
  <c r="T74" i="3" s="1"/>
  <c r="V69" i="3" a="1"/>
  <c r="V69" i="3" s="1"/>
  <c r="U65" i="3" a="1"/>
  <c r="U65" i="3" s="1"/>
  <c r="T49" i="3" a="1"/>
  <c r="T49" i="3" s="1"/>
  <c r="U45" i="3" a="1"/>
  <c r="U45" i="3" s="1"/>
  <c r="T41" i="3" a="1"/>
  <c r="T41" i="3" s="1"/>
  <c r="U37" i="3" a="1"/>
  <c r="U37" i="3" s="1"/>
  <c r="T33" i="3" a="1"/>
  <c r="T33" i="3" s="1"/>
  <c r="V24" i="3" a="1"/>
  <c r="V24" i="3" s="1"/>
  <c r="V20" i="3" a="1"/>
  <c r="V20" i="3" s="1"/>
  <c r="V16" i="3" a="1"/>
  <c r="V16" i="3" s="1"/>
  <c r="V73" i="3" a="1"/>
  <c r="V73" i="3" s="1"/>
  <c r="T65" i="3" a="1"/>
  <c r="T65" i="3" s="1"/>
  <c r="U61" i="3" a="1"/>
  <c r="U61" i="3" s="1"/>
  <c r="U57" i="3" a="1"/>
  <c r="U57" i="3" s="1"/>
  <c r="U53" i="3" a="1"/>
  <c r="U53" i="3" s="1"/>
  <c r="T45" i="3" a="1"/>
  <c r="T45" i="3" s="1"/>
  <c r="T37" i="3" a="1"/>
  <c r="T37" i="3" s="1"/>
  <c r="V28" i="3" a="1"/>
  <c r="V28" i="3" s="1"/>
  <c r="U20" i="3" a="1"/>
  <c r="U20" i="3" s="1"/>
  <c r="U77" i="3" a="1"/>
  <c r="U77" i="3" s="1"/>
  <c r="V63" i="3" a="1"/>
  <c r="V63" i="3" s="1"/>
  <c r="T57" i="3" a="1"/>
  <c r="T57" i="3" s="1"/>
  <c r="V50" i="3" a="1"/>
  <c r="V50" i="3" s="1"/>
  <c r="T44" i="3" a="1"/>
  <c r="T44" i="3" s="1"/>
  <c r="V31" i="3" a="1"/>
  <c r="V31" i="3" s="1"/>
  <c r="T26" i="3" a="1"/>
  <c r="T26" i="3" s="1"/>
  <c r="T20" i="3" a="1"/>
  <c r="T20" i="3" s="1"/>
  <c r="T15" i="3" a="1"/>
  <c r="T15" i="3" s="1"/>
  <c r="U83" i="3" a="1"/>
  <c r="U83" i="3" s="1"/>
  <c r="V76" i="3" a="1"/>
  <c r="V76" i="3" s="1"/>
  <c r="T70" i="3" a="1"/>
  <c r="T70" i="3" s="1"/>
  <c r="V56" i="3" a="1"/>
  <c r="V56" i="3" s="1"/>
  <c r="U50" i="3" a="1"/>
  <c r="U50" i="3" s="1"/>
  <c r="U43" i="3" a="1"/>
  <c r="U43" i="3" s="1"/>
  <c r="V37" i="3" a="1"/>
  <c r="V37" i="3" s="1"/>
  <c r="U31" i="3" a="1"/>
  <c r="U31" i="3" s="1"/>
  <c r="U25" i="3" a="1"/>
  <c r="U25" i="3" s="1"/>
  <c r="V19" i="3" a="1"/>
  <c r="V19" i="3" s="1"/>
  <c r="U82" i="3" a="1"/>
  <c r="U82" i="3" s="1"/>
  <c r="T76" i="3" a="1"/>
  <c r="T76" i="3" s="1"/>
  <c r="T69" i="3" a="1"/>
  <c r="T69" i="3" s="1"/>
  <c r="V62" i="3" a="1"/>
  <c r="V62" i="3" s="1"/>
  <c r="U49" i="3" a="1"/>
  <c r="U49" i="3" s="1"/>
  <c r="T43" i="3" a="1"/>
  <c r="T43" i="3" s="1"/>
  <c r="U36" i="3" a="1"/>
  <c r="U36" i="3" s="1"/>
  <c r="U30" i="3" a="1"/>
  <c r="U30" i="3" s="1"/>
  <c r="U19" i="3" a="1"/>
  <c r="U19" i="3" s="1"/>
  <c r="T14" i="3" a="1"/>
  <c r="T14" i="3" s="1"/>
  <c r="V81" i="3" a="1"/>
  <c r="V81" i="3" s="1"/>
  <c r="V68" i="3" a="1"/>
  <c r="V68" i="3" s="1"/>
  <c r="T62" i="3" a="1"/>
  <c r="T62" i="3" s="1"/>
  <c r="T56" i="3" a="1"/>
  <c r="T56" i="3" s="1"/>
  <c r="V48" i="3" a="1"/>
  <c r="V48" i="3" s="1"/>
  <c r="V42" i="3" a="1"/>
  <c r="V42" i="3" s="1"/>
  <c r="T30" i="3" a="1"/>
  <c r="T30" i="3" s="1"/>
  <c r="U24" i="3" a="1"/>
  <c r="U24" i="3" s="1"/>
  <c r="T19" i="3" a="1"/>
  <c r="T19" i="3" s="1"/>
  <c r="U81" i="3" a="1"/>
  <c r="U81" i="3" s="1"/>
  <c r="U75" i="3" a="1"/>
  <c r="U75" i="3" s="1"/>
  <c r="T68" i="3" a="1"/>
  <c r="T68" i="3" s="1"/>
  <c r="V61" i="3" a="1"/>
  <c r="V61" i="3" s="1"/>
  <c r="V55" i="3" a="1"/>
  <c r="V55" i="3" s="1"/>
  <c r="U48" i="3" a="1"/>
  <c r="U48" i="3" s="1"/>
  <c r="U42" i="3" a="1"/>
  <c r="U42" i="3" s="1"/>
  <c r="V35" i="3" a="1"/>
  <c r="V35" i="3" s="1"/>
  <c r="V29" i="3" a="1"/>
  <c r="V29" i="3" s="1"/>
  <c r="T24" i="3" a="1"/>
  <c r="T24" i="3" s="1"/>
  <c r="T81" i="3" a="1"/>
  <c r="T81" i="3" s="1"/>
  <c r="V74" i="3" a="1"/>
  <c r="V74" i="3" s="1"/>
  <c r="V67" i="3" a="1"/>
  <c r="V67" i="3" s="1"/>
  <c r="T61" i="3" a="1"/>
  <c r="T61" i="3" s="1"/>
  <c r="T55" i="3" a="1"/>
  <c r="T55" i="3" s="1"/>
  <c r="V41" i="3" a="1"/>
  <c r="V41" i="3" s="1"/>
  <c r="U35" i="3" a="1"/>
  <c r="U35" i="3" s="1"/>
  <c r="U29" i="3" a="1"/>
  <c r="U29" i="3" s="1"/>
  <c r="V23" i="3" a="1"/>
  <c r="V23" i="3" s="1"/>
  <c r="V18" i="3" a="1"/>
  <c r="V18" i="3" s="1"/>
  <c r="U13" i="3" a="1"/>
  <c r="U13" i="3" s="1"/>
  <c r="V80" i="3" a="1"/>
  <c r="V80" i="3" s="1"/>
  <c r="U74" i="3" a="1"/>
  <c r="U74" i="3" s="1"/>
  <c r="V60" i="3" a="1"/>
  <c r="V60" i="3" s="1"/>
  <c r="V54" i="3" a="1"/>
  <c r="V54" i="3" s="1"/>
  <c r="V47" i="3" a="1"/>
  <c r="V47" i="3" s="1"/>
  <c r="U41" i="3" a="1"/>
  <c r="U41" i="3" s="1"/>
  <c r="T29" i="3" a="1"/>
  <c r="T29" i="3" s="1"/>
  <c r="U23" i="3" a="1"/>
  <c r="U23" i="3" s="1"/>
  <c r="T18" i="3" a="1"/>
  <c r="T18" i="3" s="1"/>
  <c r="T13" i="3" a="1"/>
  <c r="T13" i="3" s="1"/>
  <c r="U73" i="3" a="1"/>
  <c r="U73" i="3" s="1"/>
  <c r="T54" i="3" a="1"/>
  <c r="T54" i="3" s="1"/>
  <c r="U47" i="3" a="1"/>
  <c r="U47" i="3" s="1"/>
  <c r="V40" i="3" a="1"/>
  <c r="V40" i="3" s="1"/>
  <c r="U28" i="3" a="1"/>
  <c r="U28" i="3" s="1"/>
  <c r="T23" i="3" a="1"/>
  <c r="T23" i="3" s="1"/>
  <c r="U80" i="3" a="1"/>
  <c r="U80" i="3" s="1"/>
  <c r="T73" i="3" a="1"/>
  <c r="T73" i="3" s="1"/>
  <c r="T67" i="3" a="1"/>
  <c r="T67" i="3" s="1"/>
  <c r="T60" i="3" a="1"/>
  <c r="T60" i="3" s="1"/>
  <c r="V53" i="3" a="1"/>
  <c r="V53" i="3" s="1"/>
  <c r="U40" i="3" a="1"/>
  <c r="U40" i="3" s="1"/>
  <c r="V34" i="3" a="1"/>
  <c r="V34" i="3" s="1"/>
  <c r="T28" i="3" a="1"/>
  <c r="T28" i="3" s="1"/>
  <c r="V22" i="3" a="1"/>
  <c r="V22" i="3" s="1"/>
  <c r="U17" i="3" a="1"/>
  <c r="U17" i="3" s="1"/>
  <c r="V79" i="3" a="1"/>
  <c r="V79" i="3" s="1"/>
  <c r="V72" i="3" a="1"/>
  <c r="V72" i="3" s="1"/>
  <c r="T66" i="3" a="1"/>
  <c r="T66" i="3" s="1"/>
  <c r="V59" i="3" a="1"/>
  <c r="V59" i="3" s="1"/>
  <c r="T53" i="3" a="1"/>
  <c r="T53" i="3" s="1"/>
  <c r="V46" i="3" a="1"/>
  <c r="V46" i="3" s="1"/>
  <c r="V33" i="3" a="1"/>
  <c r="V33" i="3" s="1"/>
  <c r="V27" i="3" a="1"/>
  <c r="V27" i="3" s="1"/>
  <c r="U22" i="3" a="1"/>
  <c r="U22" i="3" s="1"/>
  <c r="T17" i="3" a="1"/>
  <c r="T17" i="3" s="1"/>
  <c r="U79" i="3" a="1"/>
  <c r="U79" i="3" s="1"/>
  <c r="U72" i="3" a="1"/>
  <c r="U72" i="3" s="1"/>
  <c r="V65" i="3" a="1"/>
  <c r="V65" i="3" s="1"/>
  <c r="V52" i="3" a="1"/>
  <c r="V52" i="3" s="1"/>
  <c r="U46" i="3" a="1"/>
  <c r="U46" i="3" s="1"/>
  <c r="V39" i="3" a="1"/>
  <c r="V39" i="3" s="1"/>
  <c r="U33" i="3" a="1"/>
  <c r="U33" i="3" s="1"/>
  <c r="V78" i="3" a="1"/>
  <c r="V78" i="3" s="1"/>
  <c r="T72" i="3" a="1"/>
  <c r="T72" i="3" s="1"/>
  <c r="V64" i="3" a="1"/>
  <c r="V64" i="3" s="1"/>
  <c r="U52" i="3" a="1"/>
  <c r="U52" i="3" s="1"/>
  <c r="U39" i="3" a="1"/>
  <c r="U39" i="3" s="1"/>
  <c r="V32" i="3" a="1"/>
  <c r="V32" i="3" s="1"/>
  <c r="U27" i="3" a="1"/>
  <c r="U27" i="3" s="1"/>
  <c r="V21" i="3" a="1"/>
  <c r="V21" i="3" s="1"/>
  <c r="U16" i="3" a="1"/>
  <c r="U16" i="3" s="1"/>
  <c r="V84" i="3" a="1"/>
  <c r="V84" i="3" s="1"/>
  <c r="U78" i="3" a="1"/>
  <c r="U78" i="3" s="1"/>
  <c r="V71" i="3" a="1"/>
  <c r="V71" i="3" s="1"/>
  <c r="T59" i="3" a="1"/>
  <c r="T59" i="3" s="1"/>
  <c r="V51" i="3" a="1"/>
  <c r="V51" i="3" s="1"/>
  <c r="V45" i="3" a="1"/>
  <c r="V45" i="3" s="1"/>
  <c r="U32" i="3" a="1"/>
  <c r="U32" i="3" s="1"/>
  <c r="T27" i="3" a="1"/>
  <c r="T27" i="3" s="1"/>
  <c r="U21" i="3" a="1"/>
  <c r="U21" i="3" s="1"/>
  <c r="T16" i="3" a="1"/>
  <c r="T16" i="3" s="1"/>
  <c r="U84" i="3" a="1"/>
  <c r="U84" i="3" s="1"/>
  <c r="V77" i="3" a="1"/>
  <c r="V77" i="3" s="1"/>
  <c r="U71" i="3" a="1"/>
  <c r="U71" i="3" s="1"/>
  <c r="U64" i="3" a="1"/>
  <c r="U64" i="3" s="1"/>
  <c r="T58" i="3" a="1"/>
  <c r="T58" i="3" s="1"/>
  <c r="U51" i="3" a="1"/>
  <c r="U51" i="3" s="1"/>
  <c r="V44" i="3" a="1"/>
  <c r="V44" i="3" s="1"/>
  <c r="V38" i="3" a="1"/>
  <c r="V38" i="3" s="1"/>
  <c r="T21" i="3" a="1"/>
  <c r="T21" i="3" s="1"/>
  <c r="V15" i="3" a="1"/>
  <c r="V15" i="3" s="1"/>
  <c r="T84" i="3" a="1"/>
  <c r="T84" i="3" s="1"/>
  <c r="T71" i="3" a="1"/>
  <c r="T71" i="3" s="1"/>
  <c r="T64" i="3" a="1"/>
  <c r="T64" i="3" s="1"/>
  <c r="U38" i="3" a="1"/>
  <c r="U38" i="3" s="1"/>
  <c r="V36" i="3" a="1"/>
  <c r="V36" i="3" s="1"/>
  <c r="T32" i="3" a="1"/>
  <c r="T32" i="3" s="1"/>
  <c r="T31" i="3" a="1"/>
  <c r="T31" i="3" s="1"/>
  <c r="U26" i="3" a="1"/>
  <c r="U26" i="3" s="1"/>
  <c r="T25" i="3" a="1"/>
  <c r="T25" i="3" s="1"/>
  <c r="V82" i="3" a="1"/>
  <c r="V82" i="3" s="1"/>
  <c r="U76" i="3" a="1"/>
  <c r="U76" i="3" s="1"/>
  <c r="U69" i="3" a="1"/>
  <c r="U69" i="3" s="1"/>
  <c r="U15" i="3" a="1"/>
  <c r="U15" i="3" s="1"/>
  <c r="T63" i="3" a="1"/>
  <c r="T63" i="3" s="1"/>
  <c r="V14" i="3" a="1"/>
  <c r="V14" i="3" s="1"/>
  <c r="V57" i="3" a="1"/>
  <c r="V57" i="3" s="1"/>
  <c r="V49" i="3" a="1"/>
  <c r="V49" i="3" s="1"/>
  <c r="U44" i="3" a="1"/>
  <c r="U44" i="3"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DU363" i="1"/>
  <c r="DU362" i="1"/>
  <c r="DU361" i="1"/>
  <c r="DU360" i="1"/>
  <c r="DU359" i="1"/>
  <c r="DU358" i="1"/>
  <c r="DU357" i="1"/>
  <c r="DU356" i="1"/>
  <c r="DU355" i="1"/>
  <c r="DU354" i="1"/>
  <c r="DU353" i="1"/>
  <c r="DU352" i="1"/>
  <c r="DU351" i="1"/>
  <c r="DU350" i="1"/>
  <c r="DU349" i="1"/>
  <c r="DU348" i="1"/>
  <c r="DU347" i="1"/>
  <c r="DU346" i="1"/>
  <c r="DU345" i="1"/>
  <c r="DU344" i="1"/>
  <c r="DU343" i="1"/>
  <c r="DU342" i="1"/>
  <c r="DU341" i="1"/>
  <c r="DU340" i="1"/>
  <c r="DU339" i="1"/>
  <c r="DU338" i="1"/>
  <c r="DU337" i="1"/>
  <c r="DU336" i="1"/>
  <c r="DU335" i="1"/>
  <c r="DU334" i="1"/>
  <c r="DU333" i="1"/>
  <c r="DU332" i="1"/>
  <c r="DU331" i="1"/>
  <c r="DU330" i="1"/>
  <c r="DU329" i="1"/>
  <c r="DU328" i="1"/>
  <c r="DU327" i="1"/>
  <c r="DU326" i="1"/>
  <c r="DU325" i="1"/>
  <c r="DU324" i="1"/>
  <c r="DU323" i="1"/>
  <c r="DU322" i="1"/>
  <c r="DU321" i="1"/>
  <c r="DU320" i="1"/>
  <c r="DU319" i="1"/>
  <c r="DU318" i="1"/>
  <c r="DU317" i="1"/>
  <c r="DU316" i="1"/>
  <c r="DU315" i="1"/>
  <c r="DU314" i="1"/>
  <c r="DU313" i="1"/>
  <c r="DU312" i="1"/>
  <c r="DU311" i="1"/>
  <c r="DU310" i="1"/>
  <c r="DU309" i="1"/>
  <c r="DU308" i="1"/>
  <c r="DU307" i="1"/>
  <c r="DU306" i="1"/>
  <c r="DU305" i="1"/>
  <c r="DU304" i="1"/>
  <c r="DU303" i="1"/>
  <c r="DU302" i="1"/>
  <c r="DU301" i="1"/>
  <c r="DU300" i="1"/>
  <c r="DU299" i="1"/>
  <c r="DU298" i="1"/>
  <c r="DU297" i="1"/>
  <c r="DU296" i="1"/>
  <c r="DU295" i="1"/>
  <c r="DU294" i="1"/>
  <c r="DU293" i="1"/>
  <c r="DU292" i="1"/>
  <c r="DU291" i="1"/>
  <c r="DU290" i="1"/>
  <c r="DU289" i="1"/>
  <c r="DU288" i="1"/>
  <c r="DU287" i="1"/>
  <c r="DU286" i="1"/>
  <c r="DU285" i="1"/>
  <c r="DU284" i="1"/>
  <c r="DU283" i="1"/>
  <c r="DU282" i="1"/>
  <c r="DU281" i="1"/>
  <c r="DU280" i="1"/>
  <c r="DU279" i="1"/>
  <c r="DU278" i="1"/>
  <c r="DU277" i="1"/>
  <c r="DU276" i="1"/>
  <c r="DU275" i="1"/>
  <c r="DU274" i="1"/>
  <c r="DU273" i="1"/>
  <c r="DU272" i="1"/>
  <c r="DU271" i="1"/>
  <c r="DU270" i="1"/>
  <c r="DU269" i="1"/>
  <c r="DU268" i="1"/>
  <c r="DU267" i="1"/>
  <c r="DU266" i="1"/>
  <c r="DU265" i="1"/>
  <c r="DU264" i="1"/>
  <c r="DU263" i="1"/>
  <c r="DU262" i="1"/>
  <c r="DU261" i="1"/>
  <c r="DU260" i="1"/>
  <c r="DU259" i="1"/>
  <c r="DU258" i="1"/>
  <c r="DU257" i="1"/>
  <c r="DU256" i="1"/>
  <c r="DU255" i="1"/>
  <c r="DU254" i="1"/>
  <c r="DU253" i="1"/>
  <c r="DU252" i="1"/>
  <c r="DU251" i="1"/>
  <c r="DU250" i="1"/>
  <c r="DU249" i="1"/>
  <c r="DU248" i="1"/>
  <c r="DU247" i="1"/>
  <c r="DU246" i="1"/>
  <c r="DU245" i="1"/>
  <c r="DU244" i="1"/>
  <c r="DU243" i="1"/>
  <c r="DU242" i="1"/>
  <c r="DU241" i="1"/>
  <c r="DU240" i="1"/>
  <c r="DU239" i="1"/>
  <c r="DU238" i="1"/>
  <c r="DU237" i="1"/>
  <c r="DU236" i="1"/>
  <c r="DU235" i="1"/>
  <c r="DU234" i="1"/>
  <c r="DU233" i="1"/>
  <c r="DU232" i="1"/>
  <c r="DU231" i="1"/>
  <c r="DU230" i="1"/>
  <c r="DU229" i="1"/>
  <c r="DU228" i="1"/>
  <c r="DU227" i="1"/>
  <c r="DU226" i="1"/>
  <c r="DU225" i="1"/>
  <c r="DU224" i="1"/>
  <c r="DU223" i="1"/>
  <c r="DU222" i="1"/>
  <c r="DU221" i="1"/>
  <c r="DU220" i="1"/>
  <c r="DU219" i="1"/>
  <c r="DU218" i="1"/>
  <c r="DU217" i="1"/>
  <c r="DU216" i="1"/>
  <c r="DU215" i="1"/>
  <c r="DU214" i="1"/>
  <c r="DU213" i="1"/>
  <c r="DU212" i="1"/>
  <c r="DU211" i="1"/>
  <c r="DU210" i="1"/>
  <c r="DU209" i="1"/>
  <c r="DU208" i="1"/>
  <c r="DU207" i="1"/>
  <c r="DU206" i="1"/>
  <c r="DU205" i="1"/>
  <c r="DU204" i="1"/>
  <c r="DU203" i="1"/>
  <c r="DU202" i="1"/>
  <c r="DU201" i="1"/>
  <c r="DU200" i="1"/>
  <c r="DU199" i="1"/>
  <c r="DU198" i="1"/>
  <c r="DU197" i="1"/>
  <c r="DU196" i="1"/>
  <c r="DU195" i="1"/>
  <c r="DU194" i="1"/>
  <c r="DU193" i="1"/>
  <c r="DU192" i="1"/>
  <c r="DU191" i="1"/>
  <c r="DU190" i="1"/>
  <c r="DU189" i="1"/>
  <c r="DU188" i="1"/>
  <c r="DU187" i="1"/>
  <c r="DU186" i="1"/>
  <c r="DU185" i="1"/>
  <c r="DU184" i="1"/>
  <c r="DU183" i="1"/>
  <c r="DU182" i="1"/>
  <c r="DU181" i="1"/>
  <c r="DU180" i="1"/>
  <c r="DU179" i="1"/>
  <c r="DU178" i="1"/>
  <c r="DU177" i="1"/>
  <c r="DU176" i="1"/>
  <c r="DU175" i="1"/>
  <c r="DU174" i="1"/>
  <c r="DU173" i="1"/>
  <c r="DU172" i="1"/>
  <c r="DU171" i="1"/>
  <c r="DU170" i="1"/>
  <c r="DU169" i="1"/>
  <c r="DU168" i="1"/>
  <c r="DU167" i="1"/>
  <c r="DU166" i="1"/>
  <c r="DU165" i="1"/>
  <c r="DU164" i="1"/>
  <c r="DU163" i="1"/>
  <c r="DU162" i="1"/>
  <c r="DU161" i="1"/>
  <c r="DU160" i="1"/>
  <c r="DU159" i="1"/>
  <c r="DU158" i="1"/>
  <c r="DU157" i="1"/>
  <c r="DU156"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CY363" i="1"/>
  <c r="CY362" i="1"/>
  <c r="CY361" i="1"/>
  <c r="CY360" i="1"/>
  <c r="CY359" i="1"/>
  <c r="CY358" i="1"/>
  <c r="CY357" i="1"/>
  <c r="CY356" i="1"/>
  <c r="CY355" i="1"/>
  <c r="CY354" i="1"/>
  <c r="CY353" i="1"/>
  <c r="CY352" i="1"/>
  <c r="CY351" i="1"/>
  <c r="CY350" i="1"/>
  <c r="CY349" i="1"/>
  <c r="CY348" i="1"/>
  <c r="CY347" i="1"/>
  <c r="CY346" i="1"/>
  <c r="CY345" i="1"/>
  <c r="CY344" i="1"/>
  <c r="CY343" i="1"/>
  <c r="CY342" i="1"/>
  <c r="CY341" i="1"/>
  <c r="CY340" i="1"/>
  <c r="CY339" i="1"/>
  <c r="CY338" i="1"/>
  <c r="CY337" i="1"/>
  <c r="CY336" i="1"/>
  <c r="CY335" i="1"/>
  <c r="CY334" i="1"/>
  <c r="CY333" i="1"/>
  <c r="CY332" i="1"/>
  <c r="CY331" i="1"/>
  <c r="CY330" i="1"/>
  <c r="CY329" i="1"/>
  <c r="CY328" i="1"/>
  <c r="CY327" i="1"/>
  <c r="CY326" i="1"/>
  <c r="CY325" i="1"/>
  <c r="CY324" i="1"/>
  <c r="CY323" i="1"/>
  <c r="CY322" i="1"/>
  <c r="CY321" i="1"/>
  <c r="CY320" i="1"/>
  <c r="CY319" i="1"/>
  <c r="CY318" i="1"/>
  <c r="CY317" i="1"/>
  <c r="CY316" i="1"/>
  <c r="CY315" i="1"/>
  <c r="CY314" i="1"/>
  <c r="CY313" i="1"/>
  <c r="CY312" i="1"/>
  <c r="CY311" i="1"/>
  <c r="CY310" i="1"/>
  <c r="CY309" i="1"/>
  <c r="CY308" i="1"/>
  <c r="CY307" i="1"/>
  <c r="CY306" i="1"/>
  <c r="CY305" i="1"/>
  <c r="CY304" i="1"/>
  <c r="CY303" i="1"/>
  <c r="CY302" i="1"/>
  <c r="CY301" i="1"/>
  <c r="CY300" i="1"/>
  <c r="CY299" i="1"/>
  <c r="CY298" i="1"/>
  <c r="CY297" i="1"/>
  <c r="CY296" i="1"/>
  <c r="CY295" i="1"/>
  <c r="CY294" i="1"/>
  <c r="CY293" i="1"/>
  <c r="CY292" i="1"/>
  <c r="CY291" i="1"/>
  <c r="CY290" i="1"/>
  <c r="CY289" i="1"/>
  <c r="CY288" i="1"/>
  <c r="CY287" i="1"/>
  <c r="CY286" i="1"/>
  <c r="CY285" i="1"/>
  <c r="CY284" i="1"/>
  <c r="CY283" i="1"/>
  <c r="CY282" i="1"/>
  <c r="CY281" i="1"/>
  <c r="CY280" i="1"/>
  <c r="CY279" i="1"/>
  <c r="CY278" i="1"/>
  <c r="CY277" i="1"/>
  <c r="CY276" i="1"/>
  <c r="CY275" i="1"/>
  <c r="CY274" i="1"/>
  <c r="CY273" i="1"/>
  <c r="CY272" i="1"/>
  <c r="CY271" i="1"/>
  <c r="CY270" i="1"/>
  <c r="CY269" i="1"/>
  <c r="CY268" i="1"/>
  <c r="CY267" i="1"/>
  <c r="CY266" i="1"/>
  <c r="CY265" i="1"/>
  <c r="CY264" i="1"/>
  <c r="CY263" i="1"/>
  <c r="CY262" i="1"/>
  <c r="CY261" i="1"/>
  <c r="CY260" i="1"/>
  <c r="CY259" i="1"/>
  <c r="CY258" i="1"/>
  <c r="CY257" i="1"/>
  <c r="CY256" i="1"/>
  <c r="CY255" i="1"/>
  <c r="CY254" i="1"/>
  <c r="CY253" i="1"/>
  <c r="CY252" i="1"/>
  <c r="CY251" i="1"/>
  <c r="CY250" i="1"/>
  <c r="CY249" i="1"/>
  <c r="CY248" i="1"/>
  <c r="CY247" i="1"/>
  <c r="CY246" i="1"/>
  <c r="CY245" i="1"/>
  <c r="CY244" i="1"/>
  <c r="CY243" i="1"/>
  <c r="CY242" i="1"/>
  <c r="CY241" i="1"/>
  <c r="CY240" i="1"/>
  <c r="CY239" i="1"/>
  <c r="CY238" i="1"/>
  <c r="CY237" i="1"/>
  <c r="CY236" i="1"/>
  <c r="CY235" i="1"/>
  <c r="CY234" i="1"/>
  <c r="CY233" i="1"/>
  <c r="CY232" i="1"/>
  <c r="CY231" i="1"/>
  <c r="CY230" i="1"/>
  <c r="CY229" i="1"/>
  <c r="CY228" i="1"/>
  <c r="CY227" i="1"/>
  <c r="CY226" i="1"/>
  <c r="CY225" i="1"/>
  <c r="CY224" i="1"/>
  <c r="CY223" i="1"/>
  <c r="CY222" i="1"/>
  <c r="CY221" i="1"/>
  <c r="CY220" i="1"/>
  <c r="CY219" i="1"/>
  <c r="CY218" i="1"/>
  <c r="CY217" i="1"/>
  <c r="CY216" i="1"/>
  <c r="CY215" i="1"/>
  <c r="CY214" i="1"/>
  <c r="CY213" i="1"/>
  <c r="CY212" i="1"/>
  <c r="CY211" i="1"/>
  <c r="CY210" i="1"/>
  <c r="CY209" i="1"/>
  <c r="CY208" i="1"/>
  <c r="CY207" i="1"/>
  <c r="CY206" i="1"/>
  <c r="CY205" i="1"/>
  <c r="CY204" i="1"/>
  <c r="CY203" i="1"/>
  <c r="CY202" i="1"/>
  <c r="CY201" i="1"/>
  <c r="CY200" i="1"/>
  <c r="CY199" i="1"/>
  <c r="CY198" i="1"/>
  <c r="CY197" i="1"/>
  <c r="CY196" i="1"/>
  <c r="CY195" i="1"/>
  <c r="CY194" i="1"/>
  <c r="CY193" i="1"/>
  <c r="CY192" i="1"/>
  <c r="CY191" i="1"/>
  <c r="CY190" i="1"/>
  <c r="CY189" i="1"/>
  <c r="CY188" i="1"/>
  <c r="CY187" i="1"/>
  <c r="CY186" i="1"/>
  <c r="CY185" i="1"/>
  <c r="CY184" i="1"/>
  <c r="CY183" i="1"/>
  <c r="CY182" i="1"/>
  <c r="CY181" i="1"/>
  <c r="CY180" i="1"/>
  <c r="CY179" i="1"/>
  <c r="CY178" i="1"/>
  <c r="CY177" i="1"/>
  <c r="CY176" i="1"/>
  <c r="CY175" i="1"/>
  <c r="CY174" i="1"/>
  <c r="CY173" i="1"/>
  <c r="CY172" i="1"/>
  <c r="CY171" i="1"/>
  <c r="CY170" i="1"/>
  <c r="CY169" i="1"/>
  <c r="CY168" i="1"/>
  <c r="CY167" i="1"/>
  <c r="CY166" i="1"/>
  <c r="CY165" i="1"/>
  <c r="CY164" i="1"/>
  <c r="CY163" i="1"/>
  <c r="CY162" i="1"/>
  <c r="CY161" i="1"/>
  <c r="CY160" i="1"/>
  <c r="CY159" i="1"/>
  <c r="CY158" i="1"/>
  <c r="CY157" i="1"/>
  <c r="CY156"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E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E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K96" i="1"/>
  <c r="J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H79" i="1"/>
  <c r="G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D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I32" i="3" l="1" a="1"/>
  <c r="I32" i="3" s="1"/>
  <c r="H32" i="3" a="1"/>
  <c r="H32" i="3" s="1"/>
  <c r="I160" i="3" a="1"/>
  <c r="I160" i="3" s="1"/>
  <c r="H160" i="3" a="1"/>
  <c r="H160" i="3" s="1"/>
  <c r="I267" i="3" a="1"/>
  <c r="I267" i="3" s="1"/>
  <c r="H267" i="3" a="1"/>
  <c r="H267" i="3" s="1"/>
  <c r="I130" i="3" a="1"/>
  <c r="I130" i="3" s="1"/>
  <c r="H130" i="3" a="1"/>
  <c r="H130" i="3" s="1"/>
  <c r="I1071" i="3" a="1"/>
  <c r="I1071" i="3" s="1"/>
  <c r="H1071" i="3" a="1"/>
  <c r="H1071" i="3" s="1"/>
  <c r="I67" i="3" a="1"/>
  <c r="I67" i="3" s="1"/>
  <c r="H67" i="3" a="1"/>
  <c r="H67" i="3" s="1"/>
  <c r="I423" i="3" a="1"/>
  <c r="I423" i="3" s="1"/>
  <c r="H423" i="3" a="1"/>
  <c r="H423" i="3" s="1"/>
  <c r="I301" i="3" a="1"/>
  <c r="I301" i="3" s="1"/>
  <c r="H301" i="3" a="1"/>
  <c r="H301" i="3" s="1"/>
  <c r="I183" i="3" a="1"/>
  <c r="I183" i="3" s="1"/>
  <c r="H183" i="3" a="1"/>
  <c r="H183" i="3" s="1"/>
  <c r="I54" i="3" a="1"/>
  <c r="I54" i="3" s="1"/>
  <c r="H54" i="3" a="1"/>
  <c r="H54" i="3" s="1"/>
  <c r="I392" i="3" a="1"/>
  <c r="I392" i="3" s="1"/>
  <c r="H392" i="3" a="1"/>
  <c r="H392" i="3" s="1"/>
  <c r="H225" i="3" a="1"/>
  <c r="H225" i="3" s="1"/>
  <c r="I225" i="3" a="1"/>
  <c r="I225" i="3" s="1"/>
  <c r="I120" i="3" a="1"/>
  <c r="I120" i="3" s="1"/>
  <c r="H120" i="3" a="1"/>
  <c r="H120" i="3" s="1"/>
  <c r="I911" i="3" a="1"/>
  <c r="I911" i="3" s="1"/>
  <c r="H911" i="3" a="1"/>
  <c r="H911" i="3" s="1"/>
  <c r="H57" i="3" a="1"/>
  <c r="H57" i="3" s="1"/>
  <c r="I57" i="3" a="1"/>
  <c r="I57" i="3" s="1"/>
  <c r="H399" i="3" a="1"/>
  <c r="H399" i="3" s="1"/>
  <c r="I399" i="3" a="1"/>
  <c r="I399" i="3" s="1"/>
  <c r="H229" i="3" a="1"/>
  <c r="H229" i="3" s="1"/>
  <c r="I229" i="3" a="1"/>
  <c r="I229" i="3" s="1"/>
  <c r="I123" i="3" a="1"/>
  <c r="I123" i="3" s="1"/>
  <c r="H123" i="3" a="1"/>
  <c r="H123" i="3" s="1"/>
  <c r="I959" i="3" a="1"/>
  <c r="I959" i="3" s="1"/>
  <c r="H959" i="3" a="1"/>
  <c r="H959" i="3" s="1"/>
  <c r="I92" i="3" a="1"/>
  <c r="I92" i="3" s="1"/>
  <c r="H92" i="3" a="1"/>
  <c r="H92" i="3" s="1"/>
  <c r="I520" i="3" a="1"/>
  <c r="I520" i="3" s="1"/>
  <c r="H520" i="3" a="1"/>
  <c r="H520" i="3" s="1"/>
  <c r="I45" i="3" a="1"/>
  <c r="I45" i="3" s="1"/>
  <c r="H45" i="3" a="1"/>
  <c r="H45" i="3" s="1"/>
  <c r="I375" i="3" a="1"/>
  <c r="I375" i="3" s="1"/>
  <c r="H375" i="3" a="1"/>
  <c r="H375" i="3" s="1"/>
  <c r="I193" i="3" a="1"/>
  <c r="I193" i="3" s="1"/>
  <c r="H193" i="3" a="1"/>
  <c r="H193" i="3" s="1"/>
  <c r="H127" i="3" a="1"/>
  <c r="H127" i="3" s="1"/>
  <c r="I127" i="3" a="1"/>
  <c r="I127" i="3" s="1"/>
  <c r="I1023" i="3" a="1"/>
  <c r="I1023" i="3" s="1"/>
  <c r="H1023" i="3" a="1"/>
  <c r="H1023" i="3" s="1"/>
  <c r="I656" i="3" a="1"/>
  <c r="I656" i="3" s="1"/>
  <c r="H656" i="3" a="1"/>
  <c r="H656" i="3" s="1"/>
  <c r="I912" i="3" a="1"/>
  <c r="I912" i="3" s="1"/>
  <c r="H912" i="3" a="1"/>
  <c r="H912" i="3" s="1"/>
  <c r="I1168" i="3" a="1"/>
  <c r="I1168" i="3" s="1"/>
  <c r="H1168" i="3" a="1"/>
  <c r="H1168" i="3" s="1"/>
  <c r="I1424" i="3" a="1"/>
  <c r="I1424" i="3" s="1"/>
  <c r="H1424" i="3" a="1"/>
  <c r="H1424" i="3" s="1"/>
  <c r="H401" i="3" a="1"/>
  <c r="H401" i="3" s="1"/>
  <c r="I401" i="3" a="1"/>
  <c r="I401" i="3" s="1"/>
  <c r="I657" i="3" a="1"/>
  <c r="I657" i="3" s="1"/>
  <c r="H657" i="3" a="1"/>
  <c r="H657" i="3" s="1"/>
  <c r="H913" i="3" a="1"/>
  <c r="H913" i="3" s="1"/>
  <c r="I913" i="3" a="1"/>
  <c r="I913" i="3" s="1"/>
  <c r="I1169" i="3" a="1"/>
  <c r="I1169" i="3" s="1"/>
  <c r="H1169" i="3" a="1"/>
  <c r="H1169" i="3" s="1"/>
  <c r="I1425" i="3" a="1"/>
  <c r="I1425" i="3" s="1"/>
  <c r="H1425" i="3" a="1"/>
  <c r="H1425" i="3" s="1"/>
  <c r="I322" i="3" a="1"/>
  <c r="I322" i="3" s="1"/>
  <c r="H322" i="3" a="1"/>
  <c r="H322" i="3" s="1"/>
  <c r="I578" i="3" a="1"/>
  <c r="I578" i="3" s="1"/>
  <c r="H578" i="3" a="1"/>
  <c r="H578" i="3" s="1"/>
  <c r="I834" i="3" a="1"/>
  <c r="I834" i="3" s="1"/>
  <c r="H834" i="3" a="1"/>
  <c r="H834" i="3" s="1"/>
  <c r="I1090" i="3" a="1"/>
  <c r="I1090" i="3" s="1"/>
  <c r="H1090" i="3" a="1"/>
  <c r="H1090" i="3" s="1"/>
  <c r="I1346" i="3" a="1"/>
  <c r="I1346" i="3" s="1"/>
  <c r="H1346" i="3" a="1"/>
  <c r="H1346" i="3" s="1"/>
  <c r="I323" i="3" a="1"/>
  <c r="I323" i="3" s="1"/>
  <c r="H323" i="3" a="1"/>
  <c r="H323" i="3" s="1"/>
  <c r="I579" i="3" a="1"/>
  <c r="I579" i="3" s="1"/>
  <c r="H579" i="3" a="1"/>
  <c r="H579" i="3" s="1"/>
  <c r="I835" i="3" a="1"/>
  <c r="I835" i="3" s="1"/>
  <c r="H835" i="3" a="1"/>
  <c r="H835" i="3" s="1"/>
  <c r="I1091" i="3" a="1"/>
  <c r="I1091" i="3" s="1"/>
  <c r="H1091" i="3" a="1"/>
  <c r="H1091" i="3" s="1"/>
  <c r="I1347" i="3" a="1"/>
  <c r="I1347" i="3" s="1"/>
  <c r="H1347" i="3" a="1"/>
  <c r="H1347" i="3" s="1"/>
  <c r="I340" i="3" a="1"/>
  <c r="I340" i="3" s="1"/>
  <c r="H340" i="3" a="1"/>
  <c r="H340" i="3" s="1"/>
  <c r="I596" i="3" a="1"/>
  <c r="I596" i="3" s="1"/>
  <c r="H596" i="3" a="1"/>
  <c r="H596" i="3" s="1"/>
  <c r="I852" i="3" a="1"/>
  <c r="I852" i="3" s="1"/>
  <c r="H852" i="3" a="1"/>
  <c r="H852" i="3" s="1"/>
  <c r="I1108" i="3" a="1"/>
  <c r="I1108" i="3" s="1"/>
  <c r="H1108" i="3" a="1"/>
  <c r="H1108" i="3" s="1"/>
  <c r="H1364" i="3" a="1"/>
  <c r="H1364" i="3" s="1"/>
  <c r="I1364" i="3" a="1"/>
  <c r="I1364" i="3" s="1"/>
  <c r="I565" i="3" a="1"/>
  <c r="I565" i="3" s="1"/>
  <c r="H565" i="3" a="1"/>
  <c r="H565" i="3" s="1"/>
  <c r="I821" i="3" a="1"/>
  <c r="I821" i="3" s="1"/>
  <c r="H821" i="3" a="1"/>
  <c r="H821" i="3" s="1"/>
  <c r="I1077" i="3" a="1"/>
  <c r="I1077" i="3" s="1"/>
  <c r="H1077" i="3" a="1"/>
  <c r="H1077" i="3" s="1"/>
  <c r="I1333" i="3" a="1"/>
  <c r="I1333" i="3" s="1"/>
  <c r="H1333" i="3" a="1"/>
  <c r="H1333" i="3" s="1"/>
  <c r="I438" i="3" a="1"/>
  <c r="I438" i="3" s="1"/>
  <c r="H438" i="3" a="1"/>
  <c r="H438" i="3" s="1"/>
  <c r="H694" i="3" a="1"/>
  <c r="H694" i="3" s="1"/>
  <c r="I694" i="3" a="1"/>
  <c r="I694" i="3" s="1"/>
  <c r="I950" i="3" a="1"/>
  <c r="I950" i="3" s="1"/>
  <c r="H950" i="3" a="1"/>
  <c r="H950" i="3" s="1"/>
  <c r="I1206" i="3" a="1"/>
  <c r="I1206" i="3" s="1"/>
  <c r="H1206" i="3" a="1"/>
  <c r="H1206" i="3" s="1"/>
  <c r="I1462" i="3" a="1"/>
  <c r="I1462" i="3" s="1"/>
  <c r="H1462" i="3" a="1"/>
  <c r="H1462" i="3" s="1"/>
  <c r="H663" i="3" a="1"/>
  <c r="H663" i="3" s="1"/>
  <c r="I663" i="3" a="1"/>
  <c r="I663" i="3" s="1"/>
  <c r="I919" i="3" a="1"/>
  <c r="I919" i="3" s="1"/>
  <c r="H919" i="3" a="1"/>
  <c r="H919" i="3" s="1"/>
  <c r="I1175" i="3" a="1"/>
  <c r="I1175" i="3" s="1"/>
  <c r="H1175" i="3" a="1"/>
  <c r="H1175" i="3" s="1"/>
  <c r="I1431" i="3" a="1"/>
  <c r="I1431" i="3" s="1"/>
  <c r="K1431" i="3" s="1"/>
  <c r="H1431" i="3" a="1"/>
  <c r="H1431" i="3" s="1"/>
  <c r="I712" i="3" a="1"/>
  <c r="I712" i="3" s="1"/>
  <c r="H712" i="3" a="1"/>
  <c r="H712" i="3" s="1"/>
  <c r="I968" i="3" a="1"/>
  <c r="I968" i="3" s="1"/>
  <c r="H968" i="3" a="1"/>
  <c r="H968" i="3" s="1"/>
  <c r="I1224" i="3" a="1"/>
  <c r="I1224" i="3" s="1"/>
  <c r="H1224" i="3" a="1"/>
  <c r="H1224" i="3" s="1"/>
  <c r="I1480" i="3" a="1"/>
  <c r="I1480" i="3" s="1"/>
  <c r="H1480" i="3" a="1"/>
  <c r="H1480" i="3" s="1"/>
  <c r="I393" i="3" a="1"/>
  <c r="I393" i="3" s="1"/>
  <c r="H393" i="3" a="1"/>
  <c r="H393" i="3" s="1"/>
  <c r="I649" i="3" a="1"/>
  <c r="I649" i="3" s="1"/>
  <c r="H649" i="3" a="1"/>
  <c r="H649" i="3" s="1"/>
  <c r="H905" i="3" a="1"/>
  <c r="H905" i="3" s="1"/>
  <c r="I905" i="3" a="1"/>
  <c r="I905" i="3" s="1"/>
  <c r="I1161" i="3" a="1"/>
  <c r="I1161" i="3" s="1"/>
  <c r="H1161" i="3" a="1"/>
  <c r="H1161" i="3" s="1"/>
  <c r="H1417" i="3" a="1"/>
  <c r="H1417" i="3" s="1"/>
  <c r="I1417" i="3" a="1"/>
  <c r="I1417" i="3" s="1"/>
  <c r="H346" i="3" a="1"/>
  <c r="H346" i="3" s="1"/>
  <c r="I346" i="3" a="1"/>
  <c r="I346" i="3" s="1"/>
  <c r="I602" i="3" a="1"/>
  <c r="I602" i="3" s="1"/>
  <c r="H602" i="3" a="1"/>
  <c r="H602" i="3" s="1"/>
  <c r="H858" i="3" a="1"/>
  <c r="H858" i="3" s="1"/>
  <c r="I858" i="3" a="1"/>
  <c r="I858" i="3" s="1"/>
  <c r="I1114" i="3" a="1"/>
  <c r="I1114" i="3" s="1"/>
  <c r="H1114" i="3" a="1"/>
  <c r="H1114" i="3" s="1"/>
  <c r="I1370" i="3" a="1"/>
  <c r="I1370" i="3" s="1"/>
  <c r="H1370" i="3" a="1"/>
  <c r="H1370" i="3" s="1"/>
  <c r="I667" i="3" a="1"/>
  <c r="I667" i="3" s="1"/>
  <c r="H667" i="3" a="1"/>
  <c r="H667" i="3" s="1"/>
  <c r="I923" i="3" a="1"/>
  <c r="I923" i="3" s="1"/>
  <c r="K923" i="3" s="1"/>
  <c r="H923" i="3" a="1"/>
  <c r="H923" i="3" s="1"/>
  <c r="I1179" i="3" a="1"/>
  <c r="I1179" i="3" s="1"/>
  <c r="H1179" i="3" a="1"/>
  <c r="H1179" i="3" s="1"/>
  <c r="I1435" i="3" a="1"/>
  <c r="I1435" i="3" s="1"/>
  <c r="H1435" i="3" a="1"/>
  <c r="H1435" i="3" s="1"/>
  <c r="I396" i="3" a="1"/>
  <c r="I396" i="3" s="1"/>
  <c r="H396" i="3" a="1"/>
  <c r="H396" i="3" s="1"/>
  <c r="I652" i="3" a="1"/>
  <c r="I652" i="3" s="1"/>
  <c r="H652" i="3" a="1"/>
  <c r="H652" i="3" s="1"/>
  <c r="I908" i="3" a="1"/>
  <c r="I908" i="3" s="1"/>
  <c r="H908" i="3" a="1"/>
  <c r="H908" i="3" s="1"/>
  <c r="I1164" i="3" a="1"/>
  <c r="I1164" i="3" s="1"/>
  <c r="H1164" i="3" a="1"/>
  <c r="H1164" i="3" s="1"/>
  <c r="I1420" i="3" a="1"/>
  <c r="I1420" i="3" s="1"/>
  <c r="H1420" i="3" a="1"/>
  <c r="H1420" i="3" s="1"/>
  <c r="I621" i="3" a="1"/>
  <c r="I621" i="3" s="1"/>
  <c r="H621" i="3" a="1"/>
  <c r="H621" i="3" s="1"/>
  <c r="I877" i="3" a="1"/>
  <c r="I877" i="3" s="1"/>
  <c r="H877" i="3" a="1"/>
  <c r="H877" i="3" s="1"/>
  <c r="I1133" i="3" a="1"/>
  <c r="I1133" i="3" s="1"/>
  <c r="H1133" i="3" a="1"/>
  <c r="H1133" i="3" s="1"/>
  <c r="I1389" i="3" a="1"/>
  <c r="I1389" i="3" s="1"/>
  <c r="H1389" i="3" a="1"/>
  <c r="H1389" i="3" s="1"/>
  <c r="I526" i="3" a="1"/>
  <c r="I526" i="3" s="1"/>
  <c r="H526" i="3" a="1"/>
  <c r="H526" i="3" s="1"/>
  <c r="H782" i="3" a="1"/>
  <c r="H782" i="3" s="1"/>
  <c r="I782" i="3" a="1"/>
  <c r="I782" i="3" s="1"/>
  <c r="H1038" i="3" a="1"/>
  <c r="H1038" i="3" s="1"/>
  <c r="I1038" i="3" a="1"/>
  <c r="I1038" i="3" s="1"/>
  <c r="I1294" i="3" a="1"/>
  <c r="I1294" i="3" s="1"/>
  <c r="H1294" i="3" a="1"/>
  <c r="H1294" i="3" s="1"/>
  <c r="H350" i="3" a="1"/>
  <c r="H350" i="3" s="1"/>
  <c r="I350" i="3" a="1"/>
  <c r="I350" i="3" s="1"/>
  <c r="H80" i="3" a="1"/>
  <c r="H80" i="3" s="1"/>
  <c r="I80" i="3" a="1"/>
  <c r="I80" i="3" s="1"/>
  <c r="H295" i="3" a="1"/>
  <c r="H295" i="3" s="1"/>
  <c r="I295" i="3" a="1"/>
  <c r="I295" i="3" s="1"/>
  <c r="I146" i="3" a="1"/>
  <c r="I146" i="3" s="1"/>
  <c r="H146" i="3" a="1"/>
  <c r="H146" i="3" s="1"/>
  <c r="I1327" i="3" a="1"/>
  <c r="I1327" i="3" s="1"/>
  <c r="H1327" i="3" a="1"/>
  <c r="H1327" i="3" s="1"/>
  <c r="H83" i="3" a="1"/>
  <c r="H83" i="3" s="1"/>
  <c r="I83" i="3" a="1"/>
  <c r="I83" i="3" s="1"/>
  <c r="I472" i="3" a="1"/>
  <c r="I472" i="3" s="1"/>
  <c r="H472" i="3" a="1"/>
  <c r="H472" i="3" s="1"/>
  <c r="H20" i="3" a="1"/>
  <c r="H20" i="3" s="1"/>
  <c r="I20" i="3" a="1"/>
  <c r="I20" i="3" s="1"/>
  <c r="H328" i="3" a="1"/>
  <c r="H328" i="3" s="1"/>
  <c r="I328" i="3" a="1"/>
  <c r="I328" i="3" s="1"/>
  <c r="I203" i="3" a="1"/>
  <c r="I203" i="3" s="1"/>
  <c r="H203" i="3" a="1"/>
  <c r="H203" i="3" s="1"/>
  <c r="H70" i="3" a="1"/>
  <c r="H70" i="3" s="1"/>
  <c r="I70" i="3" a="1"/>
  <c r="I70" i="3" s="1"/>
  <c r="H429" i="3" a="1"/>
  <c r="H429" i="3" s="1"/>
  <c r="I429" i="3" a="1"/>
  <c r="I429" i="3" s="1"/>
  <c r="I248" i="3" a="1"/>
  <c r="I248" i="3" s="1"/>
  <c r="H248" i="3" a="1"/>
  <c r="H248" i="3" s="1"/>
  <c r="I136" i="3" a="1"/>
  <c r="I136" i="3" s="1"/>
  <c r="H136" i="3" a="1"/>
  <c r="H136" i="3" s="1"/>
  <c r="I1167" i="3" a="1"/>
  <c r="I1167" i="3" s="1"/>
  <c r="H1167" i="3" a="1"/>
  <c r="H1167" i="3" s="1"/>
  <c r="I73" i="3" a="1"/>
  <c r="I73" i="3" s="1"/>
  <c r="H73" i="3" a="1"/>
  <c r="H73" i="3" s="1"/>
  <c r="H439" i="3" a="1"/>
  <c r="H439" i="3" s="1"/>
  <c r="I439" i="3" a="1"/>
  <c r="I439" i="3" s="1"/>
  <c r="I254" i="3" a="1"/>
  <c r="I254" i="3" s="1"/>
  <c r="H254" i="3" a="1"/>
  <c r="H254" i="3" s="1"/>
  <c r="I139" i="3" a="1"/>
  <c r="I139" i="3" s="1"/>
  <c r="H139" i="3" a="1"/>
  <c r="H139" i="3" s="1"/>
  <c r="I1215" i="3" a="1"/>
  <c r="I1215" i="3" s="1"/>
  <c r="H1215" i="3" a="1"/>
  <c r="H1215" i="3" s="1"/>
  <c r="I108" i="3" a="1"/>
  <c r="I108" i="3" s="1"/>
  <c r="H108" i="3" a="1"/>
  <c r="H108" i="3" s="1"/>
  <c r="I719" i="3" a="1"/>
  <c r="I719" i="3" s="1"/>
  <c r="H719" i="3" a="1"/>
  <c r="H719" i="3" s="1"/>
  <c r="H61" i="3" a="1"/>
  <c r="H61" i="3" s="1"/>
  <c r="I61" i="3" a="1"/>
  <c r="I61" i="3" s="1"/>
  <c r="I408" i="3" a="1"/>
  <c r="I408" i="3" s="1"/>
  <c r="H408" i="3" a="1"/>
  <c r="H408" i="3" s="1"/>
  <c r="H213" i="3" a="1"/>
  <c r="H213" i="3" s="1"/>
  <c r="I213" i="3" a="1"/>
  <c r="I213" i="3" s="1"/>
  <c r="H143" i="3" a="1"/>
  <c r="H143" i="3" s="1"/>
  <c r="I143" i="3" a="1"/>
  <c r="I143" i="3" s="1"/>
  <c r="I1279" i="3" a="1"/>
  <c r="I1279" i="3" s="1"/>
  <c r="H1279" i="3" a="1"/>
  <c r="H1279" i="3" s="1"/>
  <c r="I672" i="3" a="1"/>
  <c r="I672" i="3" s="1"/>
  <c r="H672" i="3" a="1"/>
  <c r="H672" i="3" s="1"/>
  <c r="I928" i="3" a="1"/>
  <c r="I928" i="3" s="1"/>
  <c r="H928" i="3" a="1"/>
  <c r="H928" i="3" s="1"/>
  <c r="I1184" i="3" a="1"/>
  <c r="I1184" i="3" s="1"/>
  <c r="H1184" i="3" a="1"/>
  <c r="H1184" i="3" s="1"/>
  <c r="I1440" i="3" a="1"/>
  <c r="I1440" i="3" s="1"/>
  <c r="H1440" i="3" a="1"/>
  <c r="H1440" i="3" s="1"/>
  <c r="I417" i="3" a="1"/>
  <c r="I417" i="3" s="1"/>
  <c r="H417" i="3" a="1"/>
  <c r="H417" i="3" s="1"/>
  <c r="H673" i="3" a="1"/>
  <c r="H673" i="3" s="1"/>
  <c r="I673" i="3" a="1"/>
  <c r="I673" i="3" s="1"/>
  <c r="I929" i="3" a="1"/>
  <c r="I929" i="3" s="1"/>
  <c r="H929" i="3" a="1"/>
  <c r="H929" i="3" s="1"/>
  <c r="I1185" i="3" a="1"/>
  <c r="I1185" i="3" s="1"/>
  <c r="H1185" i="3" a="1"/>
  <c r="H1185" i="3" s="1"/>
  <c r="I1441" i="3" a="1"/>
  <c r="I1441" i="3" s="1"/>
  <c r="H1441" i="3" a="1"/>
  <c r="H1441" i="3" s="1"/>
  <c r="I338" i="3" a="1"/>
  <c r="I338" i="3" s="1"/>
  <c r="H338" i="3" a="1"/>
  <c r="H338" i="3" s="1"/>
  <c r="H594" i="3" a="1"/>
  <c r="H594" i="3" s="1"/>
  <c r="I594" i="3" a="1"/>
  <c r="I594" i="3" s="1"/>
  <c r="I850" i="3" a="1"/>
  <c r="I850" i="3" s="1"/>
  <c r="H850" i="3" a="1"/>
  <c r="H850" i="3" s="1"/>
  <c r="I1106" i="3" a="1"/>
  <c r="I1106" i="3" s="1"/>
  <c r="H1106" i="3" a="1"/>
  <c r="H1106" i="3" s="1"/>
  <c r="I1362" i="3" a="1"/>
  <c r="I1362" i="3" s="1"/>
  <c r="H1362" i="3" a="1"/>
  <c r="H1362" i="3" s="1"/>
  <c r="I339" i="3" a="1"/>
  <c r="I339" i="3" s="1"/>
  <c r="H339" i="3" a="1"/>
  <c r="H339" i="3" s="1"/>
  <c r="I595" i="3" a="1"/>
  <c r="I595" i="3" s="1"/>
  <c r="H595" i="3" a="1"/>
  <c r="H595" i="3" s="1"/>
  <c r="I851" i="3" a="1"/>
  <c r="I851" i="3" s="1"/>
  <c r="H851" i="3" a="1"/>
  <c r="H851" i="3" s="1"/>
  <c r="I1107" i="3" a="1"/>
  <c r="I1107" i="3" s="1"/>
  <c r="H1107" i="3" a="1"/>
  <c r="H1107" i="3" s="1"/>
  <c r="I1363" i="3" a="1"/>
  <c r="I1363" i="3" s="1"/>
  <c r="H1363" i="3" a="1"/>
  <c r="H1363" i="3" s="1"/>
  <c r="H356" i="3" a="1"/>
  <c r="H356" i="3" s="1"/>
  <c r="I356" i="3" a="1"/>
  <c r="I356" i="3" s="1"/>
  <c r="H612" i="3" a="1"/>
  <c r="H612" i="3" s="1"/>
  <c r="I612" i="3" a="1"/>
  <c r="I612" i="3" s="1"/>
  <c r="I868" i="3" a="1"/>
  <c r="I868" i="3" s="1"/>
  <c r="H868" i="3" a="1"/>
  <c r="H868" i="3" s="1"/>
  <c r="I1124" i="3" a="1"/>
  <c r="I1124" i="3" s="1"/>
  <c r="H1124" i="3" a="1"/>
  <c r="H1124" i="3" s="1"/>
  <c r="M1124" i="3" s="1"/>
  <c r="I1380" i="3" a="1"/>
  <c r="I1380" i="3" s="1"/>
  <c r="H1380" i="3" a="1"/>
  <c r="H1380" i="3" s="1"/>
  <c r="H581" i="3" a="1"/>
  <c r="H581" i="3" s="1"/>
  <c r="I581" i="3" a="1"/>
  <c r="I581" i="3" s="1"/>
  <c r="I837" i="3" a="1"/>
  <c r="I837" i="3" s="1"/>
  <c r="H837" i="3" a="1"/>
  <c r="H837" i="3" s="1"/>
  <c r="I1093" i="3" a="1"/>
  <c r="I1093" i="3" s="1"/>
  <c r="H1093" i="3" a="1"/>
  <c r="H1093" i="3" s="1"/>
  <c r="H1349" i="3" a="1"/>
  <c r="H1349" i="3" s="1"/>
  <c r="I1349" i="3" a="1"/>
  <c r="I1349" i="3" s="1"/>
  <c r="H454" i="3" a="1"/>
  <c r="H454" i="3" s="1"/>
  <c r="I454" i="3" a="1"/>
  <c r="I454" i="3" s="1"/>
  <c r="H710" i="3" a="1"/>
  <c r="H710" i="3" s="1"/>
  <c r="I710" i="3" a="1"/>
  <c r="I710" i="3" s="1"/>
  <c r="H966" i="3" a="1"/>
  <c r="H966" i="3" s="1"/>
  <c r="I966" i="3" a="1"/>
  <c r="I966" i="3" s="1"/>
  <c r="I1222" i="3" a="1"/>
  <c r="I1222" i="3" s="1"/>
  <c r="H1222" i="3" a="1"/>
  <c r="H1222" i="3" s="1"/>
  <c r="H1478" i="3" a="1"/>
  <c r="H1478" i="3" s="1"/>
  <c r="I1478" i="3" a="1"/>
  <c r="I1478" i="3" s="1"/>
  <c r="I679" i="3" a="1"/>
  <c r="I679" i="3" s="1"/>
  <c r="H679" i="3" a="1"/>
  <c r="H679" i="3" s="1"/>
  <c r="I935" i="3" a="1"/>
  <c r="I935" i="3" s="1"/>
  <c r="H935" i="3" a="1"/>
  <c r="H935" i="3" s="1"/>
  <c r="I1191" i="3" a="1"/>
  <c r="I1191" i="3" s="1"/>
  <c r="H1191" i="3" a="1"/>
  <c r="H1191" i="3" s="1"/>
  <c r="I1447" i="3" a="1"/>
  <c r="I1447" i="3" s="1"/>
  <c r="H1447" i="3" a="1"/>
  <c r="H1447" i="3" s="1"/>
  <c r="H728" i="3" a="1"/>
  <c r="H728" i="3" s="1"/>
  <c r="I728" i="3" a="1"/>
  <c r="I728" i="3" s="1"/>
  <c r="I984" i="3" a="1"/>
  <c r="I984" i="3" s="1"/>
  <c r="H984" i="3" a="1"/>
  <c r="H984" i="3" s="1"/>
  <c r="I1240" i="3" a="1"/>
  <c r="I1240" i="3" s="1"/>
  <c r="H1240" i="3" a="1"/>
  <c r="H1240" i="3" s="1"/>
  <c r="I1496" i="3" a="1"/>
  <c r="I1496" i="3" s="1"/>
  <c r="H1496" i="3" a="1"/>
  <c r="H1496" i="3" s="1"/>
  <c r="I409" i="3" a="1"/>
  <c r="I409" i="3" s="1"/>
  <c r="H409" i="3" a="1"/>
  <c r="H409" i="3" s="1"/>
  <c r="H665" i="3" a="1"/>
  <c r="H665" i="3" s="1"/>
  <c r="I665" i="3" a="1"/>
  <c r="I665" i="3" s="1"/>
  <c r="I921" i="3" a="1"/>
  <c r="I921" i="3" s="1"/>
  <c r="H921" i="3" a="1"/>
  <c r="H921" i="3" s="1"/>
  <c r="I1177" i="3" a="1"/>
  <c r="I1177" i="3" s="1"/>
  <c r="H1177" i="3" a="1"/>
  <c r="H1177" i="3" s="1"/>
  <c r="I1433" i="3" a="1"/>
  <c r="I1433" i="3" s="1"/>
  <c r="H1433" i="3" a="1"/>
  <c r="H1433" i="3" s="1"/>
  <c r="H362" i="3" a="1"/>
  <c r="H362" i="3" s="1"/>
  <c r="I362" i="3" a="1"/>
  <c r="I362" i="3" s="1"/>
  <c r="I618" i="3" a="1"/>
  <c r="I618" i="3" s="1"/>
  <c r="H618" i="3" a="1"/>
  <c r="H618" i="3" s="1"/>
  <c r="I874" i="3" a="1"/>
  <c r="I874" i="3" s="1"/>
  <c r="H874" i="3" a="1"/>
  <c r="H874" i="3" s="1"/>
  <c r="I1130" i="3" a="1"/>
  <c r="I1130" i="3" s="1"/>
  <c r="H1130" i="3" a="1"/>
  <c r="H1130" i="3" s="1"/>
  <c r="I1386" i="3" a="1"/>
  <c r="I1386" i="3" s="1"/>
  <c r="H1386" i="3" a="1"/>
  <c r="H1386" i="3" s="1"/>
  <c r="I683" i="3" a="1"/>
  <c r="I683" i="3" s="1"/>
  <c r="H683" i="3" a="1"/>
  <c r="H683" i="3" s="1"/>
  <c r="I939" i="3" a="1"/>
  <c r="I939" i="3" s="1"/>
  <c r="H939" i="3" a="1"/>
  <c r="H939" i="3" s="1"/>
  <c r="I1195" i="3" a="1"/>
  <c r="I1195" i="3" s="1"/>
  <c r="K1195" i="3" s="1"/>
  <c r="H1195" i="3" a="1"/>
  <c r="H1195" i="3" s="1"/>
  <c r="I1451" i="3" a="1"/>
  <c r="I1451" i="3" s="1"/>
  <c r="H1451" i="3" a="1"/>
  <c r="H1451" i="3" s="1"/>
  <c r="I412" i="3" a="1"/>
  <c r="I412" i="3" s="1"/>
  <c r="H412" i="3" a="1"/>
  <c r="H412" i="3" s="1"/>
  <c r="I668" i="3" a="1"/>
  <c r="I668" i="3" s="1"/>
  <c r="H668" i="3" a="1"/>
  <c r="H668" i="3" s="1"/>
  <c r="I924" i="3" a="1"/>
  <c r="I924" i="3" s="1"/>
  <c r="H924" i="3" a="1"/>
  <c r="H924" i="3" s="1"/>
  <c r="H1180" i="3" a="1"/>
  <c r="H1180" i="3" s="1"/>
  <c r="I1180" i="3" a="1"/>
  <c r="I1180" i="3" s="1"/>
  <c r="I1436" i="3" a="1"/>
  <c r="I1436" i="3" s="1"/>
  <c r="H1436" i="3" a="1"/>
  <c r="H1436" i="3" s="1"/>
  <c r="I637" i="3" a="1"/>
  <c r="I637" i="3" s="1"/>
  <c r="H637" i="3" a="1"/>
  <c r="H637" i="3" s="1"/>
  <c r="I893" i="3" a="1"/>
  <c r="I893" i="3" s="1"/>
  <c r="H893" i="3" a="1"/>
  <c r="H893" i="3" s="1"/>
  <c r="H1149" i="3" a="1"/>
  <c r="H1149" i="3" s="1"/>
  <c r="I1149" i="3" a="1"/>
  <c r="I1149" i="3" s="1"/>
  <c r="I1405" i="3" a="1"/>
  <c r="I1405" i="3" s="1"/>
  <c r="H1405" i="3" a="1"/>
  <c r="H1405" i="3" s="1"/>
  <c r="H542" i="3" a="1"/>
  <c r="H542" i="3" s="1"/>
  <c r="I542" i="3" a="1"/>
  <c r="I542" i="3" s="1"/>
  <c r="I798" i="3" a="1"/>
  <c r="I798" i="3" s="1"/>
  <c r="H798" i="3" a="1"/>
  <c r="H798" i="3" s="1"/>
  <c r="I1054" i="3" a="1"/>
  <c r="I1054" i="3" s="1"/>
  <c r="H1054" i="3" a="1"/>
  <c r="H1054" i="3" s="1"/>
  <c r="I1310" i="3" a="1"/>
  <c r="I1310" i="3" s="1"/>
  <c r="H1310" i="3" a="1"/>
  <c r="H1310" i="3" s="1"/>
  <c r="I294" i="3" a="1"/>
  <c r="I294" i="3" s="1"/>
  <c r="H294" i="3" a="1"/>
  <c r="H294" i="3" s="1"/>
  <c r="I456" i="3" a="1"/>
  <c r="I456" i="3" s="1"/>
  <c r="H456" i="3" a="1"/>
  <c r="H456" i="3" s="1"/>
  <c r="I17" i="3" a="1"/>
  <c r="I17" i="3" s="1"/>
  <c r="H17" i="3" a="1"/>
  <c r="H17" i="3" s="1"/>
  <c r="H325" i="3" a="1"/>
  <c r="H325" i="3" s="1"/>
  <c r="I325" i="3" a="1"/>
  <c r="I325" i="3" s="1"/>
  <c r="I163" i="3" a="1"/>
  <c r="I163" i="3" s="1"/>
  <c r="H163" i="3" a="1"/>
  <c r="H163" i="3" s="1"/>
  <c r="I99" i="3" a="1"/>
  <c r="I99" i="3" s="1"/>
  <c r="H99" i="3" a="1"/>
  <c r="H99" i="3" s="1"/>
  <c r="H575" i="3" a="1"/>
  <c r="H575" i="3" s="1"/>
  <c r="I575" i="3" a="1"/>
  <c r="I575" i="3" s="1"/>
  <c r="I36" i="3" a="1"/>
  <c r="I36" i="3" s="1"/>
  <c r="H36" i="3" a="1"/>
  <c r="H36" i="3" s="1"/>
  <c r="H358" i="3" a="1"/>
  <c r="H358" i="3" s="1"/>
  <c r="I358" i="3" a="1"/>
  <c r="I358" i="3" s="1"/>
  <c r="I223" i="3" a="1"/>
  <c r="I223" i="3" s="1"/>
  <c r="H223" i="3" a="1"/>
  <c r="H223" i="3" s="1"/>
  <c r="I86" i="3" a="1"/>
  <c r="I86" i="3" s="1"/>
  <c r="H86" i="3" a="1"/>
  <c r="H86" i="3" s="1"/>
  <c r="I488" i="3" a="1"/>
  <c r="I488" i="3" s="1"/>
  <c r="H488" i="3" a="1"/>
  <c r="H488" i="3" s="1"/>
  <c r="H278" i="3" a="1"/>
  <c r="H278" i="3" s="1"/>
  <c r="I278" i="3" a="1"/>
  <c r="I278" i="3" s="1"/>
  <c r="I152" i="3" a="1"/>
  <c r="I152" i="3" s="1"/>
  <c r="H152" i="3" a="1"/>
  <c r="H152" i="3" s="1"/>
  <c r="I1423" i="3" a="1"/>
  <c r="I1423" i="3" s="1"/>
  <c r="H1423" i="3" a="1"/>
  <c r="H1423" i="3" s="1"/>
  <c r="I89" i="3" a="1"/>
  <c r="I89" i="3" s="1"/>
  <c r="H89" i="3" a="1"/>
  <c r="H89" i="3" s="1"/>
  <c r="I504" i="3" a="1"/>
  <c r="I504" i="3" s="1"/>
  <c r="H504" i="3" a="1"/>
  <c r="H504" i="3" s="1"/>
  <c r="H283" i="3" a="1"/>
  <c r="H283" i="3" s="1"/>
  <c r="I283" i="3" a="1"/>
  <c r="I283" i="3" s="1"/>
  <c r="I155" i="3" a="1"/>
  <c r="I155" i="3" s="1"/>
  <c r="H155" i="3" a="1"/>
  <c r="H155" i="3" s="1"/>
  <c r="I1471" i="3" a="1"/>
  <c r="I1471" i="3" s="1"/>
  <c r="H1471" i="3" a="1"/>
  <c r="H1471" i="3" s="1"/>
  <c r="I124" i="3" a="1"/>
  <c r="I124" i="3" s="1"/>
  <c r="H124" i="3" a="1"/>
  <c r="H124" i="3" s="1"/>
  <c r="I975" i="3" a="1"/>
  <c r="I975" i="3" s="1"/>
  <c r="H975" i="3" a="1"/>
  <c r="H975" i="3" s="1"/>
  <c r="I77" i="3" a="1"/>
  <c r="I77" i="3" s="1"/>
  <c r="H77" i="3" a="1"/>
  <c r="H77" i="3" s="1"/>
  <c r="H447" i="3" a="1"/>
  <c r="H447" i="3" s="1"/>
  <c r="I447" i="3" a="1"/>
  <c r="I447" i="3" s="1"/>
  <c r="I235" i="3" a="1"/>
  <c r="I235" i="3" s="1"/>
  <c r="H235" i="3" a="1"/>
  <c r="H235" i="3" s="1"/>
  <c r="I159" i="3" a="1"/>
  <c r="I159" i="3" s="1"/>
  <c r="H159" i="3" a="1"/>
  <c r="H159" i="3" s="1"/>
  <c r="I432" i="3" a="1"/>
  <c r="I432" i="3" s="1"/>
  <c r="H432" i="3" a="1"/>
  <c r="H432" i="3" s="1"/>
  <c r="I688" i="3" a="1"/>
  <c r="I688" i="3" s="1"/>
  <c r="H688" i="3" a="1"/>
  <c r="H688" i="3" s="1"/>
  <c r="H944" i="3" a="1"/>
  <c r="H944" i="3" s="1"/>
  <c r="I944" i="3" a="1"/>
  <c r="I944" i="3" s="1"/>
  <c r="I1200" i="3" a="1"/>
  <c r="I1200" i="3" s="1"/>
  <c r="H1200" i="3" a="1"/>
  <c r="H1200" i="3" s="1"/>
  <c r="I1456" i="3" a="1"/>
  <c r="I1456" i="3" s="1"/>
  <c r="H1456" i="3" a="1"/>
  <c r="H1456" i="3" s="1"/>
  <c r="I433" i="3" a="1"/>
  <c r="I433" i="3" s="1"/>
  <c r="H433" i="3" a="1"/>
  <c r="H433" i="3" s="1"/>
  <c r="I689" i="3" a="1"/>
  <c r="I689" i="3" s="1"/>
  <c r="H689" i="3" a="1"/>
  <c r="H689" i="3" s="1"/>
  <c r="H945" i="3" a="1"/>
  <c r="H945" i="3" s="1"/>
  <c r="K945" i="3" s="1"/>
  <c r="I945" i="3" a="1"/>
  <c r="I945" i="3" s="1"/>
  <c r="I1201" i="3" a="1"/>
  <c r="I1201" i="3" s="1"/>
  <c r="H1201" i="3" a="1"/>
  <c r="H1201" i="3" s="1"/>
  <c r="I1457" i="3" a="1"/>
  <c r="I1457" i="3" s="1"/>
  <c r="H1457" i="3" a="1"/>
  <c r="H1457" i="3" s="1"/>
  <c r="I354" i="3" a="1"/>
  <c r="I354" i="3" s="1"/>
  <c r="H354" i="3" a="1"/>
  <c r="H354" i="3" s="1"/>
  <c r="H610" i="3" a="1"/>
  <c r="H610" i="3" s="1"/>
  <c r="I610" i="3" a="1"/>
  <c r="I610" i="3" s="1"/>
  <c r="I866" i="3" a="1"/>
  <c r="I866" i="3" s="1"/>
  <c r="H866" i="3" a="1"/>
  <c r="H866" i="3" s="1"/>
  <c r="I1122" i="3" a="1"/>
  <c r="I1122" i="3" s="1"/>
  <c r="H1122" i="3" a="1"/>
  <c r="H1122" i="3" s="1"/>
  <c r="I1378" i="3" a="1"/>
  <c r="I1378" i="3" s="1"/>
  <c r="H1378" i="3" a="1"/>
  <c r="H1378" i="3" s="1"/>
  <c r="I355" i="3" a="1"/>
  <c r="I355" i="3" s="1"/>
  <c r="H355" i="3" a="1"/>
  <c r="H355" i="3" s="1"/>
  <c r="H611" i="3" a="1"/>
  <c r="H611" i="3" s="1"/>
  <c r="I611" i="3" a="1"/>
  <c r="I611" i="3" s="1"/>
  <c r="I867" i="3" a="1"/>
  <c r="I867" i="3" s="1"/>
  <c r="H867" i="3" a="1"/>
  <c r="H867" i="3" s="1"/>
  <c r="I1123" i="3" a="1"/>
  <c r="I1123" i="3" s="1"/>
  <c r="H1123" i="3" a="1"/>
  <c r="H1123" i="3" s="1"/>
  <c r="H1379" i="3" a="1"/>
  <c r="H1379" i="3" s="1"/>
  <c r="I1379" i="3" a="1"/>
  <c r="I1379" i="3" s="1"/>
  <c r="H372" i="3" a="1"/>
  <c r="H372" i="3" s="1"/>
  <c r="I372" i="3" a="1"/>
  <c r="I372" i="3" s="1"/>
  <c r="I628" i="3" a="1"/>
  <c r="I628" i="3" s="1"/>
  <c r="H628" i="3" a="1"/>
  <c r="H628" i="3" s="1"/>
  <c r="I884" i="3" a="1"/>
  <c r="I884" i="3" s="1"/>
  <c r="H884" i="3" a="1"/>
  <c r="H884" i="3" s="1"/>
  <c r="I1140" i="3" a="1"/>
  <c r="I1140" i="3" s="1"/>
  <c r="K1140" i="3" s="1"/>
  <c r="H1140" i="3" a="1"/>
  <c r="H1140" i="3" s="1"/>
  <c r="I1396" i="3" a="1"/>
  <c r="I1396" i="3" s="1"/>
  <c r="H1396" i="3" a="1"/>
  <c r="H1396" i="3" s="1"/>
  <c r="K1396" i="3" s="1"/>
  <c r="I597" i="3" a="1"/>
  <c r="I597" i="3" s="1"/>
  <c r="H597" i="3" a="1"/>
  <c r="H597" i="3" s="1"/>
  <c r="I853" i="3" a="1"/>
  <c r="I853" i="3" s="1"/>
  <c r="H853" i="3" a="1"/>
  <c r="H853" i="3" s="1"/>
  <c r="I1109" i="3" a="1"/>
  <c r="I1109" i="3" s="1"/>
  <c r="H1109" i="3" a="1"/>
  <c r="H1109" i="3" s="1"/>
  <c r="I1365" i="3" a="1"/>
  <c r="I1365" i="3" s="1"/>
  <c r="H1365" i="3" a="1"/>
  <c r="H1365" i="3" s="1"/>
  <c r="I470" i="3" a="1"/>
  <c r="I470" i="3" s="1"/>
  <c r="H470" i="3" a="1"/>
  <c r="H470" i="3" s="1"/>
  <c r="I726" i="3" a="1"/>
  <c r="I726" i="3" s="1"/>
  <c r="H726" i="3" a="1"/>
  <c r="H726" i="3" s="1"/>
  <c r="I982" i="3" a="1"/>
  <c r="I982" i="3" s="1"/>
  <c r="H982" i="3" a="1"/>
  <c r="H982" i="3" s="1"/>
  <c r="I1238" i="3" a="1"/>
  <c r="I1238" i="3" s="1"/>
  <c r="H1238" i="3" a="1"/>
  <c r="H1238" i="3" s="1"/>
  <c r="I1494" i="3" a="1"/>
  <c r="I1494" i="3" s="1"/>
  <c r="H1494" i="3" a="1"/>
  <c r="H1494" i="3" s="1"/>
  <c r="I695" i="3" a="1"/>
  <c r="I695" i="3" s="1"/>
  <c r="H695" i="3" a="1"/>
  <c r="H695" i="3" s="1"/>
  <c r="I951" i="3" a="1"/>
  <c r="I951" i="3" s="1"/>
  <c r="H951" i="3" a="1"/>
  <c r="H951" i="3" s="1"/>
  <c r="I1207" i="3" a="1"/>
  <c r="I1207" i="3" s="1"/>
  <c r="H1207" i="3" a="1"/>
  <c r="H1207" i="3" s="1"/>
  <c r="H1463" i="3" a="1"/>
  <c r="H1463" i="3" s="1"/>
  <c r="I1463" i="3" a="1"/>
  <c r="I1463" i="3" s="1"/>
  <c r="I744" i="3" a="1"/>
  <c r="I744" i="3" s="1"/>
  <c r="H744" i="3" a="1"/>
  <c r="H744" i="3" s="1"/>
  <c r="I1000" i="3" a="1"/>
  <c r="I1000" i="3" s="1"/>
  <c r="K1000" i="3" s="1"/>
  <c r="H1000" i="3" a="1"/>
  <c r="H1000" i="3" s="1"/>
  <c r="I1256" i="3" a="1"/>
  <c r="I1256" i="3" s="1"/>
  <c r="H1256" i="3" a="1"/>
  <c r="H1256" i="3" s="1"/>
  <c r="I1512" i="3" a="1"/>
  <c r="I1512" i="3" s="1"/>
  <c r="H1512" i="3" a="1"/>
  <c r="H1512" i="3" s="1"/>
  <c r="H425" i="3" a="1"/>
  <c r="H425" i="3" s="1"/>
  <c r="I425" i="3" a="1"/>
  <c r="I425" i="3" s="1"/>
  <c r="I681" i="3" a="1"/>
  <c r="I681" i="3" s="1"/>
  <c r="H681" i="3" a="1"/>
  <c r="H681" i="3" s="1"/>
  <c r="I937" i="3" a="1"/>
  <c r="I937" i="3" s="1"/>
  <c r="H937" i="3" a="1"/>
  <c r="H937" i="3" s="1"/>
  <c r="I1193" i="3" a="1"/>
  <c r="I1193" i="3" s="1"/>
  <c r="H1193" i="3" a="1"/>
  <c r="H1193" i="3" s="1"/>
  <c r="I1449" i="3" a="1"/>
  <c r="I1449" i="3" s="1"/>
  <c r="H1449" i="3" a="1"/>
  <c r="H1449" i="3" s="1"/>
  <c r="I378" i="3" a="1"/>
  <c r="I378" i="3" s="1"/>
  <c r="H378" i="3" a="1"/>
  <c r="H378" i="3" s="1"/>
  <c r="H634" i="3" a="1"/>
  <c r="H634" i="3" s="1"/>
  <c r="I634" i="3" a="1"/>
  <c r="I634" i="3" s="1"/>
  <c r="I890" i="3" a="1"/>
  <c r="I890" i="3" s="1"/>
  <c r="H890" i="3" a="1"/>
  <c r="H890" i="3" s="1"/>
  <c r="I1146" i="3" a="1"/>
  <c r="I1146" i="3" s="1"/>
  <c r="H1146" i="3" a="1"/>
  <c r="H1146" i="3" s="1"/>
  <c r="I1402" i="3" a="1"/>
  <c r="I1402" i="3" s="1"/>
  <c r="H1402" i="3" a="1"/>
  <c r="H1402" i="3" s="1"/>
  <c r="H699" i="3" a="1"/>
  <c r="H699" i="3" s="1"/>
  <c r="I699" i="3" a="1"/>
  <c r="I699" i="3" s="1"/>
  <c r="I955" i="3" a="1"/>
  <c r="I955" i="3" s="1"/>
  <c r="H955" i="3" a="1"/>
  <c r="H955" i="3" s="1"/>
  <c r="H1211" i="3" a="1"/>
  <c r="H1211" i="3" s="1"/>
  <c r="I1211" i="3" a="1"/>
  <c r="I1211" i="3" s="1"/>
  <c r="I1467" i="3" a="1"/>
  <c r="I1467" i="3" s="1"/>
  <c r="K1467" i="3" s="1"/>
  <c r="H1467" i="3" a="1"/>
  <c r="H1467" i="3" s="1"/>
  <c r="I428" i="3" a="1"/>
  <c r="I428" i="3" s="1"/>
  <c r="H428" i="3" a="1"/>
  <c r="H428" i="3" s="1"/>
  <c r="H684" i="3" a="1"/>
  <c r="H684" i="3" s="1"/>
  <c r="I684" i="3" a="1"/>
  <c r="I684" i="3" s="1"/>
  <c r="H940" i="3" a="1"/>
  <c r="H940" i="3" s="1"/>
  <c r="I940" i="3" a="1"/>
  <c r="I940" i="3" s="1"/>
  <c r="H1196" i="3" a="1"/>
  <c r="H1196" i="3" s="1"/>
  <c r="I1196" i="3" a="1"/>
  <c r="I1196" i="3" s="1"/>
  <c r="I1452" i="3" a="1"/>
  <c r="I1452" i="3" s="1"/>
  <c r="H1452" i="3" a="1"/>
  <c r="H1452" i="3" s="1"/>
  <c r="H653" i="3" a="1"/>
  <c r="H653" i="3" s="1"/>
  <c r="I653" i="3" a="1"/>
  <c r="I653" i="3" s="1"/>
  <c r="I909" i="3" a="1"/>
  <c r="I909" i="3" s="1"/>
  <c r="H909" i="3" a="1"/>
  <c r="H909" i="3" s="1"/>
  <c r="I1165" i="3" a="1"/>
  <c r="I1165" i="3" s="1"/>
  <c r="H1165" i="3" a="1"/>
  <c r="H1165" i="3" s="1"/>
  <c r="I1421" i="3" a="1"/>
  <c r="I1421" i="3" s="1"/>
  <c r="H1421" i="3" a="1"/>
  <c r="H1421" i="3" s="1"/>
  <c r="H558" i="3" a="1"/>
  <c r="H558" i="3" s="1"/>
  <c r="I558" i="3" a="1"/>
  <c r="I558" i="3" s="1"/>
  <c r="I814" i="3" a="1"/>
  <c r="I814" i="3" s="1"/>
  <c r="H814" i="3" a="1"/>
  <c r="H814" i="3" s="1"/>
  <c r="I1070" i="3" a="1"/>
  <c r="I1070" i="3" s="1"/>
  <c r="H1070" i="3" a="1"/>
  <c r="H1070" i="3" s="1"/>
  <c r="H1326" i="3" a="1"/>
  <c r="H1326" i="3" s="1"/>
  <c r="I1326" i="3" a="1"/>
  <c r="I1326" i="3" s="1"/>
  <c r="I128" i="3" a="1"/>
  <c r="I128" i="3" s="1"/>
  <c r="H128" i="3" a="1"/>
  <c r="H128" i="3" s="1"/>
  <c r="H33" i="3" a="1"/>
  <c r="H33" i="3" s="1"/>
  <c r="I33" i="3" a="1"/>
  <c r="I33" i="3" s="1"/>
  <c r="H351" i="3" a="1"/>
  <c r="H351" i="3" s="1"/>
  <c r="I351" i="3" a="1"/>
  <c r="I351" i="3" s="1"/>
  <c r="I180" i="3" a="1"/>
  <c r="I180" i="3" s="1"/>
  <c r="H180" i="3" a="1"/>
  <c r="H180" i="3" s="1"/>
  <c r="I115" i="3" a="1"/>
  <c r="I115" i="3" s="1"/>
  <c r="H115" i="3" a="1"/>
  <c r="H115" i="3" s="1"/>
  <c r="I831" i="3" a="1"/>
  <c r="I831" i="3" s="1"/>
  <c r="H831" i="3" a="1"/>
  <c r="H831" i="3" s="1"/>
  <c r="H52" i="3" a="1"/>
  <c r="H52" i="3" s="1"/>
  <c r="I52" i="3" a="1"/>
  <c r="I52" i="3" s="1"/>
  <c r="I389" i="3" a="1"/>
  <c r="I389" i="3" s="1"/>
  <c r="H389" i="3" a="1"/>
  <c r="H389" i="3" s="1"/>
  <c r="H246" i="3" a="1"/>
  <c r="H246" i="3" s="1"/>
  <c r="I246" i="3" a="1"/>
  <c r="I246" i="3" s="1"/>
  <c r="I102" i="3" a="1"/>
  <c r="I102" i="3" s="1"/>
  <c r="H102" i="3" a="1"/>
  <c r="H102" i="3" s="1"/>
  <c r="I623" i="3" a="1"/>
  <c r="I623" i="3" s="1"/>
  <c r="H623" i="3" a="1"/>
  <c r="H623" i="3" s="1"/>
  <c r="I304" i="3" a="1"/>
  <c r="I304" i="3" s="1"/>
  <c r="H304" i="3" a="1"/>
  <c r="H304" i="3" s="1"/>
  <c r="I169" i="3" a="1"/>
  <c r="I169" i="3" s="1"/>
  <c r="H169" i="3" a="1"/>
  <c r="H169" i="3" s="1"/>
  <c r="I105" i="3" a="1"/>
  <c r="I105" i="3" s="1"/>
  <c r="H105" i="3" a="1"/>
  <c r="H105" i="3" s="1"/>
  <c r="I671" i="3" a="1"/>
  <c r="I671" i="3" s="1"/>
  <c r="H671" i="3" a="1"/>
  <c r="H671" i="3" s="1"/>
  <c r="I311" i="3" a="1"/>
  <c r="I311" i="3" s="1"/>
  <c r="H311" i="3" a="1"/>
  <c r="H311" i="3" s="1"/>
  <c r="H172" i="3" a="1"/>
  <c r="H172" i="3" s="1"/>
  <c r="I172" i="3" a="1"/>
  <c r="I172" i="3" s="1"/>
  <c r="H140" i="3" a="1"/>
  <c r="H140" i="3" s="1"/>
  <c r="I140" i="3" a="1"/>
  <c r="I140" i="3" s="1"/>
  <c r="I1231" i="3" a="1"/>
  <c r="I1231" i="3" s="1"/>
  <c r="K1231" i="3" s="1"/>
  <c r="H1231" i="3" a="1"/>
  <c r="H1231" i="3" s="1"/>
  <c r="I93" i="3" a="1"/>
  <c r="I93" i="3" s="1"/>
  <c r="H93" i="3" a="1"/>
  <c r="H93" i="3" s="1"/>
  <c r="I523" i="3" a="1"/>
  <c r="I523" i="3" s="1"/>
  <c r="H523" i="3" a="1"/>
  <c r="H523" i="3" s="1"/>
  <c r="I262" i="3" a="1"/>
  <c r="I262" i="3" s="1"/>
  <c r="H262" i="3" a="1"/>
  <c r="H262" i="3" s="1"/>
  <c r="I176" i="3" a="1"/>
  <c r="I176" i="3" s="1"/>
  <c r="H176" i="3" a="1"/>
  <c r="H176" i="3" s="1"/>
  <c r="I448" i="3" a="1"/>
  <c r="I448" i="3" s="1"/>
  <c r="H448" i="3" a="1"/>
  <c r="H448" i="3" s="1"/>
  <c r="I704" i="3" a="1"/>
  <c r="I704" i="3" s="1"/>
  <c r="H704" i="3" a="1"/>
  <c r="H704" i="3" s="1"/>
  <c r="I960" i="3" a="1"/>
  <c r="I960" i="3" s="1"/>
  <c r="H960" i="3" a="1"/>
  <c r="H960" i="3" s="1"/>
  <c r="I1216" i="3" a="1"/>
  <c r="I1216" i="3" s="1"/>
  <c r="H1216" i="3" a="1"/>
  <c r="H1216" i="3" s="1"/>
  <c r="I1472" i="3" a="1"/>
  <c r="I1472" i="3" s="1"/>
  <c r="H1472" i="3" a="1"/>
  <c r="H1472" i="3" s="1"/>
  <c r="H449" i="3" a="1"/>
  <c r="H449" i="3" s="1"/>
  <c r="I449" i="3" a="1"/>
  <c r="I449" i="3" s="1"/>
  <c r="H705" i="3" a="1"/>
  <c r="H705" i="3" s="1"/>
  <c r="I705" i="3" a="1"/>
  <c r="I705" i="3" s="1"/>
  <c r="I961" i="3" a="1"/>
  <c r="I961" i="3" s="1"/>
  <c r="H961" i="3" a="1"/>
  <c r="H961" i="3" s="1"/>
  <c r="I1217" i="3" a="1"/>
  <c r="I1217" i="3" s="1"/>
  <c r="H1217" i="3" a="1"/>
  <c r="H1217" i="3" s="1"/>
  <c r="I1473" i="3" a="1"/>
  <c r="I1473" i="3" s="1"/>
  <c r="H1473" i="3" a="1"/>
  <c r="H1473" i="3" s="1"/>
  <c r="I370" i="3" a="1"/>
  <c r="I370" i="3" s="1"/>
  <c r="H370" i="3" a="1"/>
  <c r="H370" i="3" s="1"/>
  <c r="H626" i="3" a="1"/>
  <c r="H626" i="3" s="1"/>
  <c r="I626" i="3" a="1"/>
  <c r="I626" i="3" s="1"/>
  <c r="I882" i="3" a="1"/>
  <c r="I882" i="3" s="1"/>
  <c r="H882" i="3" a="1"/>
  <c r="H882" i="3" s="1"/>
  <c r="I1138" i="3" a="1"/>
  <c r="I1138" i="3" s="1"/>
  <c r="H1138" i="3" a="1"/>
  <c r="H1138" i="3" s="1"/>
  <c r="H1394" i="3" a="1"/>
  <c r="H1394" i="3" s="1"/>
  <c r="I1394" i="3" a="1"/>
  <c r="I1394" i="3" s="1"/>
  <c r="I371" i="3" a="1"/>
  <c r="I371" i="3" s="1"/>
  <c r="H371" i="3" a="1"/>
  <c r="H371" i="3" s="1"/>
  <c r="I627" i="3" a="1"/>
  <c r="I627" i="3" s="1"/>
  <c r="H627" i="3" a="1"/>
  <c r="H627" i="3" s="1"/>
  <c r="I883" i="3" a="1"/>
  <c r="I883" i="3" s="1"/>
  <c r="H883" i="3" a="1"/>
  <c r="H883" i="3" s="1"/>
  <c r="I1139" i="3" a="1"/>
  <c r="I1139" i="3" s="1"/>
  <c r="H1139" i="3" a="1"/>
  <c r="H1139" i="3" s="1"/>
  <c r="I1395" i="3" a="1"/>
  <c r="I1395" i="3" s="1"/>
  <c r="H1395" i="3" a="1"/>
  <c r="H1395" i="3" s="1"/>
  <c r="H388" i="3" a="1"/>
  <c r="H388" i="3" s="1"/>
  <c r="I388" i="3" a="1"/>
  <c r="I388" i="3" s="1"/>
  <c r="I644" i="3" a="1"/>
  <c r="I644" i="3" s="1"/>
  <c r="H644" i="3" a="1"/>
  <c r="H644" i="3" s="1"/>
  <c r="I900" i="3" a="1"/>
  <c r="I900" i="3" s="1"/>
  <c r="H900" i="3" a="1"/>
  <c r="H900" i="3" s="1"/>
  <c r="I1156" i="3" a="1"/>
  <c r="I1156" i="3" s="1"/>
  <c r="H1156" i="3" a="1"/>
  <c r="H1156" i="3" s="1"/>
  <c r="I1412" i="3" a="1"/>
  <c r="I1412" i="3" s="1"/>
  <c r="H1412" i="3" a="1"/>
  <c r="H1412" i="3" s="1"/>
  <c r="I613" i="3" a="1"/>
  <c r="I613" i="3" s="1"/>
  <c r="H613" i="3" a="1"/>
  <c r="H613" i="3" s="1"/>
  <c r="I869" i="3" a="1"/>
  <c r="I869" i="3" s="1"/>
  <c r="H869" i="3" a="1"/>
  <c r="H869" i="3" s="1"/>
  <c r="I1125" i="3" a="1"/>
  <c r="I1125" i="3" s="1"/>
  <c r="K1125" i="3" s="1"/>
  <c r="H1125" i="3" a="1"/>
  <c r="H1125" i="3" s="1"/>
  <c r="I1381" i="3" a="1"/>
  <c r="I1381" i="3" s="1"/>
  <c r="H1381" i="3" a="1"/>
  <c r="H1381" i="3" s="1"/>
  <c r="H486" i="3" a="1"/>
  <c r="H486" i="3" s="1"/>
  <c r="I486" i="3" a="1"/>
  <c r="I486" i="3" s="1"/>
  <c r="I742" i="3" a="1"/>
  <c r="I742" i="3" s="1"/>
  <c r="H742" i="3" a="1"/>
  <c r="H742" i="3" s="1"/>
  <c r="I998" i="3" a="1"/>
  <c r="I998" i="3" s="1"/>
  <c r="H998" i="3" a="1"/>
  <c r="H998" i="3" s="1"/>
  <c r="I1254" i="3" a="1"/>
  <c r="I1254" i="3" s="1"/>
  <c r="H1254" i="3" a="1"/>
  <c r="H1254" i="3" s="1"/>
  <c r="I1510" i="3" a="1"/>
  <c r="I1510" i="3" s="1"/>
  <c r="H1510" i="3" a="1"/>
  <c r="H1510" i="3" s="1"/>
  <c r="H711" i="3" a="1"/>
  <c r="H711" i="3" s="1"/>
  <c r="I711" i="3" a="1"/>
  <c r="I711" i="3" s="1"/>
  <c r="I967" i="3" a="1"/>
  <c r="I967" i="3" s="1"/>
  <c r="H967" i="3" a="1"/>
  <c r="H967" i="3" s="1"/>
  <c r="I1223" i="3" a="1"/>
  <c r="I1223" i="3" s="1"/>
  <c r="H1223" i="3" a="1"/>
  <c r="H1223" i="3" s="1"/>
  <c r="I1479" i="3" a="1"/>
  <c r="I1479" i="3" s="1"/>
  <c r="H1479" i="3" a="1"/>
  <c r="H1479" i="3" s="1"/>
  <c r="H760" i="3" a="1"/>
  <c r="H760" i="3" s="1"/>
  <c r="I760" i="3" a="1"/>
  <c r="I760" i="3" s="1"/>
  <c r="I1016" i="3" a="1"/>
  <c r="I1016" i="3" s="1"/>
  <c r="H1016" i="3" a="1"/>
  <c r="H1016" i="3" s="1"/>
  <c r="I1272" i="3" a="1"/>
  <c r="I1272" i="3" s="1"/>
  <c r="H1272" i="3" a="1"/>
  <c r="H1272" i="3" s="1"/>
  <c r="I185" i="3" a="1"/>
  <c r="I185" i="3" s="1"/>
  <c r="H185" i="3" a="1"/>
  <c r="H185" i="3" s="1"/>
  <c r="I441" i="3" a="1"/>
  <c r="I441" i="3" s="1"/>
  <c r="H441" i="3" a="1"/>
  <c r="H441" i="3" s="1"/>
  <c r="I697" i="3" a="1"/>
  <c r="I697" i="3" s="1"/>
  <c r="H697" i="3" a="1"/>
  <c r="H697" i="3" s="1"/>
  <c r="I953" i="3" a="1"/>
  <c r="I953" i="3" s="1"/>
  <c r="H953" i="3" a="1"/>
  <c r="H953" i="3" s="1"/>
  <c r="I1209" i="3" a="1"/>
  <c r="I1209" i="3" s="1"/>
  <c r="H1209" i="3" a="1"/>
  <c r="H1209" i="3" s="1"/>
  <c r="I1465" i="3" a="1"/>
  <c r="I1465" i="3" s="1"/>
  <c r="H1465" i="3" a="1"/>
  <c r="H1465" i="3" s="1"/>
  <c r="I394" i="3" a="1"/>
  <c r="I394" i="3" s="1"/>
  <c r="H394" i="3" a="1"/>
  <c r="H394" i="3" s="1"/>
  <c r="I650" i="3" a="1"/>
  <c r="I650" i="3" s="1"/>
  <c r="H650" i="3" a="1"/>
  <c r="H650" i="3" s="1"/>
  <c r="I906" i="3" a="1"/>
  <c r="I906" i="3" s="1"/>
  <c r="H906" i="3" a="1"/>
  <c r="H906" i="3" s="1"/>
  <c r="I1162" i="3" a="1"/>
  <c r="I1162" i="3" s="1"/>
  <c r="H1162" i="3" a="1"/>
  <c r="H1162" i="3" s="1"/>
  <c r="I1418" i="3" a="1"/>
  <c r="I1418" i="3" s="1"/>
  <c r="H1418" i="3" a="1"/>
  <c r="H1418" i="3" s="1"/>
  <c r="I715" i="3" a="1"/>
  <c r="I715" i="3" s="1"/>
  <c r="H715" i="3" a="1"/>
  <c r="H715" i="3" s="1"/>
  <c r="I971" i="3" a="1"/>
  <c r="I971" i="3" s="1"/>
  <c r="H971" i="3" a="1"/>
  <c r="H971" i="3" s="1"/>
  <c r="I1227" i="3" a="1"/>
  <c r="I1227" i="3" s="1"/>
  <c r="H1227" i="3" a="1"/>
  <c r="H1227" i="3" s="1"/>
  <c r="I1483" i="3" a="1"/>
  <c r="I1483" i="3" s="1"/>
  <c r="H1483" i="3" a="1"/>
  <c r="H1483" i="3" s="1"/>
  <c r="H444" i="3" a="1"/>
  <c r="H444" i="3" s="1"/>
  <c r="I444" i="3" a="1"/>
  <c r="I444" i="3" s="1"/>
  <c r="H700" i="3" a="1"/>
  <c r="H700" i="3" s="1"/>
  <c r="I700" i="3" a="1"/>
  <c r="I700" i="3" s="1"/>
  <c r="I956" i="3" a="1"/>
  <c r="I956" i="3" s="1"/>
  <c r="H956" i="3" a="1"/>
  <c r="H956" i="3" s="1"/>
  <c r="I1212" i="3" a="1"/>
  <c r="I1212" i="3" s="1"/>
  <c r="K1212" i="3" s="1"/>
  <c r="H1212" i="3" a="1"/>
  <c r="H1212" i="3" s="1"/>
  <c r="I1468" i="3" a="1"/>
  <c r="I1468" i="3" s="1"/>
  <c r="H1468" i="3" a="1"/>
  <c r="H1468" i="3" s="1"/>
  <c r="H669" i="3" a="1"/>
  <c r="H669" i="3" s="1"/>
  <c r="I669" i="3" a="1"/>
  <c r="I669" i="3" s="1"/>
  <c r="I925" i="3" a="1"/>
  <c r="I925" i="3" s="1"/>
  <c r="H925" i="3" a="1"/>
  <c r="H925" i="3" s="1"/>
  <c r="I1181" i="3" a="1"/>
  <c r="I1181" i="3" s="1"/>
  <c r="H1181" i="3" a="1"/>
  <c r="H1181" i="3" s="1"/>
  <c r="I1437" i="3" a="1"/>
  <c r="I1437" i="3" s="1"/>
  <c r="H1437" i="3" a="1"/>
  <c r="H1437" i="3" s="1"/>
  <c r="H574" i="3" a="1"/>
  <c r="H574" i="3" s="1"/>
  <c r="I574" i="3" a="1"/>
  <c r="I574" i="3" s="1"/>
  <c r="I830" i="3" a="1"/>
  <c r="I830" i="3" s="1"/>
  <c r="H830" i="3" a="1"/>
  <c r="H830" i="3" s="1"/>
  <c r="I1086" i="3" a="1"/>
  <c r="I1086" i="3" s="1"/>
  <c r="H1086" i="3" a="1"/>
  <c r="H1086" i="3" s="1"/>
  <c r="I1342" i="3" a="1"/>
  <c r="I1342" i="3" s="1"/>
  <c r="H1342" i="3" a="1"/>
  <c r="H1342" i="3" s="1"/>
  <c r="I1039" i="3" a="1"/>
  <c r="I1039" i="3" s="1"/>
  <c r="H1039" i="3" a="1"/>
  <c r="H1039" i="3" s="1"/>
  <c r="I49" i="3" a="1"/>
  <c r="I49" i="3" s="1"/>
  <c r="H49" i="3" a="1"/>
  <c r="H49" i="3" s="1"/>
  <c r="H382" i="3" a="1"/>
  <c r="H382" i="3" s="1"/>
  <c r="I382" i="3" a="1"/>
  <c r="I382" i="3" s="1"/>
  <c r="I198" i="3" a="1"/>
  <c r="I198" i="3" s="1"/>
  <c r="H198" i="3" a="1"/>
  <c r="H198" i="3" s="1"/>
  <c r="I131" i="3" a="1"/>
  <c r="I131" i="3" s="1"/>
  <c r="H131" i="3" a="1"/>
  <c r="H131" i="3" s="1"/>
  <c r="I1087" i="3" a="1"/>
  <c r="I1087" i="3" s="1"/>
  <c r="H1087" i="3" a="1"/>
  <c r="H1087" i="3" s="1"/>
  <c r="I68" i="3" a="1"/>
  <c r="I68" i="3" s="1"/>
  <c r="H68" i="3" a="1"/>
  <c r="H68" i="3" s="1"/>
  <c r="I424" i="3" a="1"/>
  <c r="I424" i="3" s="1"/>
  <c r="H424" i="3" a="1"/>
  <c r="H424" i="3" s="1"/>
  <c r="I272" i="3" a="1"/>
  <c r="I272" i="3" s="1"/>
  <c r="H272" i="3" a="1"/>
  <c r="H272" i="3" s="1"/>
  <c r="H118" i="3" a="1"/>
  <c r="H118" i="3" s="1"/>
  <c r="I118" i="3" a="1"/>
  <c r="I118" i="3" s="1"/>
  <c r="I879" i="3" a="1"/>
  <c r="I879" i="3" s="1"/>
  <c r="H879" i="3" a="1"/>
  <c r="H879" i="3" s="1"/>
  <c r="I23" i="3" a="1"/>
  <c r="I23" i="3" s="1"/>
  <c r="H23" i="3" a="1"/>
  <c r="H23" i="3" s="1"/>
  <c r="I334" i="3" a="1"/>
  <c r="I334" i="3" s="1"/>
  <c r="H334" i="3" a="1"/>
  <c r="H334" i="3" s="1"/>
  <c r="I187" i="3" a="1"/>
  <c r="I187" i="3" s="1"/>
  <c r="H187" i="3" a="1"/>
  <c r="H187" i="3" s="1"/>
  <c r="I121" i="3" a="1"/>
  <c r="I121" i="3" s="1"/>
  <c r="H121" i="3" a="1"/>
  <c r="H121" i="3" s="1"/>
  <c r="I927" i="3" a="1"/>
  <c r="I927" i="3" s="1"/>
  <c r="H927" i="3" a="1"/>
  <c r="H927" i="3" s="1"/>
  <c r="I26" i="3" a="1"/>
  <c r="I26" i="3" s="1"/>
  <c r="H26" i="3" a="1"/>
  <c r="H26" i="3" s="1"/>
  <c r="I341" i="3" a="1"/>
  <c r="I341" i="3" s="1"/>
  <c r="H341" i="3" a="1"/>
  <c r="H341" i="3" s="1"/>
  <c r="H190" i="3" a="1"/>
  <c r="H190" i="3" s="1"/>
  <c r="I190" i="3" a="1"/>
  <c r="I190" i="3" s="1"/>
  <c r="H156" i="3" a="1"/>
  <c r="H156" i="3" s="1"/>
  <c r="I156" i="3" a="1"/>
  <c r="I156" i="3" s="1"/>
  <c r="I1487" i="3" a="1"/>
  <c r="I1487" i="3" s="1"/>
  <c r="H1487" i="3" a="1"/>
  <c r="H1487" i="3" s="1"/>
  <c r="I109" i="3" a="1"/>
  <c r="I109" i="3" s="1"/>
  <c r="H109" i="3" a="1"/>
  <c r="H109" i="3" s="1"/>
  <c r="I735" i="3" a="1"/>
  <c r="I735" i="3" s="1"/>
  <c r="H735" i="3" a="1"/>
  <c r="H735" i="3" s="1"/>
  <c r="I288" i="3" a="1"/>
  <c r="I288" i="3" s="1"/>
  <c r="H288" i="3" a="1"/>
  <c r="H288" i="3" s="1"/>
  <c r="I195" i="3" a="1"/>
  <c r="I195" i="3" s="1"/>
  <c r="H195" i="3" a="1"/>
  <c r="H195" i="3" s="1"/>
  <c r="I464" i="3" a="1"/>
  <c r="I464" i="3" s="1"/>
  <c r="H464" i="3" a="1"/>
  <c r="H464" i="3" s="1"/>
  <c r="I720" i="3" a="1"/>
  <c r="I720" i="3" s="1"/>
  <c r="H720" i="3" a="1"/>
  <c r="H720" i="3" s="1"/>
  <c r="I976" i="3" a="1"/>
  <c r="I976" i="3" s="1"/>
  <c r="H976" i="3" a="1"/>
  <c r="H976" i="3" s="1"/>
  <c r="I1232" i="3" a="1"/>
  <c r="I1232" i="3" s="1"/>
  <c r="H1232" i="3" a="1"/>
  <c r="H1232" i="3" s="1"/>
  <c r="I1488" i="3" a="1"/>
  <c r="I1488" i="3" s="1"/>
  <c r="H1488" i="3" a="1"/>
  <c r="H1488" i="3" s="1"/>
  <c r="I465" i="3" a="1"/>
  <c r="I465" i="3" s="1"/>
  <c r="H465" i="3" a="1"/>
  <c r="H465" i="3" s="1"/>
  <c r="H721" i="3" a="1"/>
  <c r="H721" i="3" s="1"/>
  <c r="I721" i="3" a="1"/>
  <c r="I721" i="3" s="1"/>
  <c r="I977" i="3" a="1"/>
  <c r="I977" i="3" s="1"/>
  <c r="H977" i="3" a="1"/>
  <c r="H977" i="3" s="1"/>
  <c r="I1233" i="3" a="1"/>
  <c r="I1233" i="3" s="1"/>
  <c r="H1233" i="3" a="1"/>
  <c r="H1233" i="3" s="1"/>
  <c r="I1489" i="3" a="1"/>
  <c r="I1489" i="3" s="1"/>
  <c r="H1489" i="3" a="1"/>
  <c r="H1489" i="3" s="1"/>
  <c r="I386" i="3" a="1"/>
  <c r="I386" i="3" s="1"/>
  <c r="H386" i="3" a="1"/>
  <c r="H386" i="3" s="1"/>
  <c r="I642" i="3" a="1"/>
  <c r="I642" i="3" s="1"/>
  <c r="H642" i="3" a="1"/>
  <c r="H642" i="3" s="1"/>
  <c r="I898" i="3" a="1"/>
  <c r="I898" i="3" s="1"/>
  <c r="H898" i="3" a="1"/>
  <c r="H898" i="3" s="1"/>
  <c r="I1154" i="3" a="1"/>
  <c r="I1154" i="3" s="1"/>
  <c r="H1154" i="3" a="1"/>
  <c r="H1154" i="3" s="1"/>
  <c r="I1410" i="3" a="1"/>
  <c r="I1410" i="3" s="1"/>
  <c r="H1410" i="3" a="1"/>
  <c r="H1410" i="3" s="1"/>
  <c r="H387" i="3" a="1"/>
  <c r="H387" i="3" s="1"/>
  <c r="I387" i="3" a="1"/>
  <c r="I387" i="3" s="1"/>
  <c r="I643" i="3" a="1"/>
  <c r="I643" i="3" s="1"/>
  <c r="H643" i="3" a="1"/>
  <c r="H643" i="3" s="1"/>
  <c r="I899" i="3" a="1"/>
  <c r="I899" i="3" s="1"/>
  <c r="H899" i="3" a="1"/>
  <c r="H899" i="3" s="1"/>
  <c r="H1155" i="3" a="1"/>
  <c r="H1155" i="3" s="1"/>
  <c r="I1155" i="3" a="1"/>
  <c r="I1155" i="3" s="1"/>
  <c r="I1411" i="3" a="1"/>
  <c r="I1411" i="3" s="1"/>
  <c r="H1411" i="3" a="1"/>
  <c r="H1411" i="3" s="1"/>
  <c r="I404" i="3" a="1"/>
  <c r="I404" i="3" s="1"/>
  <c r="H404" i="3" a="1"/>
  <c r="H404" i="3" s="1"/>
  <c r="H660" i="3" a="1"/>
  <c r="H660" i="3" s="1"/>
  <c r="I660" i="3" a="1"/>
  <c r="I660" i="3" s="1"/>
  <c r="H916" i="3" a="1"/>
  <c r="H916" i="3" s="1"/>
  <c r="I916" i="3" a="1"/>
  <c r="I916" i="3" s="1"/>
  <c r="I1172" i="3" a="1"/>
  <c r="I1172" i="3" s="1"/>
  <c r="H1172" i="3" a="1"/>
  <c r="H1172" i="3" s="1"/>
  <c r="I1428" i="3" a="1"/>
  <c r="I1428" i="3" s="1"/>
  <c r="H1428" i="3" a="1"/>
  <c r="H1428" i="3" s="1"/>
  <c r="H629" i="3" a="1"/>
  <c r="H629" i="3" s="1"/>
  <c r="I629" i="3" a="1"/>
  <c r="I629" i="3" s="1"/>
  <c r="I885" i="3" a="1"/>
  <c r="I885" i="3" s="1"/>
  <c r="H885" i="3" a="1"/>
  <c r="H885" i="3" s="1"/>
  <c r="I1141" i="3" a="1"/>
  <c r="I1141" i="3" s="1"/>
  <c r="H1141" i="3" a="1"/>
  <c r="H1141" i="3" s="1"/>
  <c r="I1397" i="3" a="1"/>
  <c r="I1397" i="3" s="1"/>
  <c r="H1397" i="3" a="1"/>
  <c r="H1397" i="3" s="1"/>
  <c r="I502" i="3" a="1"/>
  <c r="I502" i="3" s="1"/>
  <c r="H502" i="3" a="1"/>
  <c r="H502" i="3" s="1"/>
  <c r="H758" i="3" a="1"/>
  <c r="H758" i="3" s="1"/>
  <c r="I758" i="3" a="1"/>
  <c r="I758" i="3" s="1"/>
  <c r="I1014" i="3" a="1"/>
  <c r="I1014" i="3" s="1"/>
  <c r="H1014" i="3" a="1"/>
  <c r="H1014" i="3" s="1"/>
  <c r="I1270" i="3" a="1"/>
  <c r="I1270" i="3" s="1"/>
  <c r="H1270" i="3" a="1"/>
  <c r="H1270" i="3" s="1"/>
  <c r="I471" i="3" a="1"/>
  <c r="I471" i="3" s="1"/>
  <c r="H471" i="3" a="1"/>
  <c r="H471" i="3" s="1"/>
  <c r="H727" i="3" a="1"/>
  <c r="H727" i="3" s="1"/>
  <c r="I727" i="3" a="1"/>
  <c r="I727" i="3" s="1"/>
  <c r="I983" i="3" a="1"/>
  <c r="I983" i="3" s="1"/>
  <c r="H983" i="3" a="1"/>
  <c r="H983" i="3" s="1"/>
  <c r="I1239" i="3" a="1"/>
  <c r="I1239" i="3" s="1"/>
  <c r="H1239" i="3" a="1"/>
  <c r="H1239" i="3" s="1"/>
  <c r="I1495" i="3" a="1"/>
  <c r="I1495" i="3" s="1"/>
  <c r="H1495" i="3" a="1"/>
  <c r="H1495" i="3" s="1"/>
  <c r="I776" i="3" a="1"/>
  <c r="I776" i="3" s="1"/>
  <c r="H776" i="3" a="1"/>
  <c r="H776" i="3" s="1"/>
  <c r="I1032" i="3" a="1"/>
  <c r="I1032" i="3" s="1"/>
  <c r="H1032" i="3" a="1"/>
  <c r="H1032" i="3" s="1"/>
  <c r="H1288" i="3" a="1"/>
  <c r="H1288" i="3" s="1"/>
  <c r="I1288" i="3" a="1"/>
  <c r="I1288" i="3" s="1"/>
  <c r="I201" i="3" a="1"/>
  <c r="I201" i="3" s="1"/>
  <c r="H201" i="3" a="1"/>
  <c r="H201" i="3" s="1"/>
  <c r="H457" i="3" a="1"/>
  <c r="H457" i="3" s="1"/>
  <c r="I457" i="3" a="1"/>
  <c r="I457" i="3" s="1"/>
  <c r="I713" i="3" a="1"/>
  <c r="I713" i="3" s="1"/>
  <c r="H713" i="3" a="1"/>
  <c r="H713" i="3" s="1"/>
  <c r="I969" i="3" a="1"/>
  <c r="I969" i="3" s="1"/>
  <c r="H969" i="3" a="1"/>
  <c r="H969" i="3" s="1"/>
  <c r="I1225" i="3" a="1"/>
  <c r="I1225" i="3" s="1"/>
  <c r="K1225" i="3" s="1"/>
  <c r="H1225" i="3" a="1"/>
  <c r="H1225" i="3" s="1"/>
  <c r="I1481" i="3" a="1"/>
  <c r="I1481" i="3" s="1"/>
  <c r="H1481" i="3" a="1"/>
  <c r="H1481" i="3" s="1"/>
  <c r="H410" i="3" a="1"/>
  <c r="H410" i="3" s="1"/>
  <c r="I410" i="3" a="1"/>
  <c r="I410" i="3" s="1"/>
  <c r="I666" i="3" a="1"/>
  <c r="I666" i="3" s="1"/>
  <c r="H666" i="3" a="1"/>
  <c r="H666" i="3" s="1"/>
  <c r="I922" i="3" a="1"/>
  <c r="I922" i="3" s="1"/>
  <c r="H922" i="3" a="1"/>
  <c r="H922" i="3" s="1"/>
  <c r="I1178" i="3" a="1"/>
  <c r="I1178" i="3" s="1"/>
  <c r="H1178" i="3" a="1"/>
  <c r="H1178" i="3" s="1"/>
  <c r="I1434" i="3" a="1"/>
  <c r="I1434" i="3" s="1"/>
  <c r="H1434" i="3" a="1"/>
  <c r="H1434" i="3" s="1"/>
  <c r="I731" i="3" a="1"/>
  <c r="I731" i="3" s="1"/>
  <c r="H731" i="3" a="1"/>
  <c r="H731" i="3" s="1"/>
  <c r="I987" i="3" a="1"/>
  <c r="I987" i="3" s="1"/>
  <c r="H987" i="3" a="1"/>
  <c r="H987" i="3" s="1"/>
  <c r="I1243" i="3" a="1"/>
  <c r="I1243" i="3" s="1"/>
  <c r="H1243" i="3" a="1"/>
  <c r="H1243" i="3" s="1"/>
  <c r="I1499" i="3" a="1"/>
  <c r="I1499" i="3" s="1"/>
  <c r="H1499" i="3" a="1"/>
  <c r="H1499" i="3" s="1"/>
  <c r="H460" i="3" a="1"/>
  <c r="H460" i="3" s="1"/>
  <c r="I460" i="3" a="1"/>
  <c r="I460" i="3" s="1"/>
  <c r="I716" i="3" a="1"/>
  <c r="I716" i="3" s="1"/>
  <c r="H716" i="3" a="1"/>
  <c r="H716" i="3" s="1"/>
  <c r="I972" i="3" a="1"/>
  <c r="I972" i="3" s="1"/>
  <c r="H972" i="3" a="1"/>
  <c r="H972" i="3" s="1"/>
  <c r="I1228" i="3" a="1"/>
  <c r="I1228" i="3" s="1"/>
  <c r="H1228" i="3" a="1"/>
  <c r="H1228" i="3" s="1"/>
  <c r="I1484" i="3" a="1"/>
  <c r="I1484" i="3" s="1"/>
  <c r="H1484" i="3" a="1"/>
  <c r="H1484" i="3" s="1"/>
  <c r="H685" i="3" a="1"/>
  <c r="H685" i="3" s="1"/>
  <c r="I685" i="3" a="1"/>
  <c r="I685" i="3" s="1"/>
  <c r="I941" i="3" a="1"/>
  <c r="I941" i="3" s="1"/>
  <c r="H941" i="3" a="1"/>
  <c r="H941" i="3" s="1"/>
  <c r="I1197" i="3" a="1"/>
  <c r="I1197" i="3" s="1"/>
  <c r="H1197" i="3" a="1"/>
  <c r="H1197" i="3" s="1"/>
  <c r="I1453" i="3" a="1"/>
  <c r="I1453" i="3" s="1"/>
  <c r="H1453" i="3" a="1"/>
  <c r="H1453" i="3" s="1"/>
  <c r="I590" i="3" a="1"/>
  <c r="I590" i="3" s="1"/>
  <c r="H590" i="3" a="1"/>
  <c r="H590" i="3" s="1"/>
  <c r="I846" i="3" a="1"/>
  <c r="I846" i="3" s="1"/>
  <c r="H846" i="3" a="1"/>
  <c r="H846" i="3" s="1"/>
  <c r="I1102" i="3" a="1"/>
  <c r="I1102" i="3" s="1"/>
  <c r="H1102" i="3" a="1"/>
  <c r="H1102" i="3" s="1"/>
  <c r="I1358" i="3" a="1"/>
  <c r="I1358" i="3" s="1"/>
  <c r="H1358" i="3" a="1"/>
  <c r="H1358" i="3" s="1"/>
  <c r="I48" i="3" a="1"/>
  <c r="I48" i="3" s="1"/>
  <c r="H48" i="3" a="1"/>
  <c r="H48" i="3" s="1"/>
  <c r="I177" i="3" a="1"/>
  <c r="I177" i="3" s="1"/>
  <c r="H177" i="3" a="1"/>
  <c r="H177" i="3" s="1"/>
  <c r="I65" i="3" a="1"/>
  <c r="I65" i="3" s="1"/>
  <c r="H65" i="3" a="1"/>
  <c r="H65" i="3" s="1"/>
  <c r="I416" i="3" a="1"/>
  <c r="I416" i="3" s="1"/>
  <c r="H416" i="3" a="1"/>
  <c r="H416" i="3" s="1"/>
  <c r="I219" i="3" a="1"/>
  <c r="I219" i="3" s="1"/>
  <c r="H219" i="3" a="1"/>
  <c r="H219" i="3" s="1"/>
  <c r="I147" i="3" a="1"/>
  <c r="I147" i="3" s="1"/>
  <c r="H147" i="3" a="1"/>
  <c r="H147" i="3" s="1"/>
  <c r="I1343" i="3" a="1"/>
  <c r="I1343" i="3" s="1"/>
  <c r="H1343" i="3" a="1"/>
  <c r="H1343" i="3" s="1"/>
  <c r="H84" i="3" a="1"/>
  <c r="H84" i="3" s="1"/>
  <c r="I84" i="3" a="1"/>
  <c r="I84" i="3" s="1"/>
  <c r="I475" i="3" a="1"/>
  <c r="I475" i="3" s="1"/>
  <c r="H475" i="3" a="1"/>
  <c r="H475" i="3" s="1"/>
  <c r="I302" i="3" a="1"/>
  <c r="I302" i="3" s="1"/>
  <c r="H302" i="3" a="1"/>
  <c r="H302" i="3" s="1"/>
  <c r="I134" i="3" a="1"/>
  <c r="I134" i="3" s="1"/>
  <c r="H134" i="3" a="1"/>
  <c r="H134" i="3" s="1"/>
  <c r="I1135" i="3" a="1"/>
  <c r="I1135" i="3" s="1"/>
  <c r="H1135" i="3" a="1"/>
  <c r="H1135" i="3" s="1"/>
  <c r="H39" i="3" a="1"/>
  <c r="H39" i="3" s="1"/>
  <c r="I39" i="3" a="1"/>
  <c r="I39" i="3" s="1"/>
  <c r="H363" i="3" a="1"/>
  <c r="H363" i="3" s="1"/>
  <c r="I363" i="3" a="1"/>
  <c r="I363" i="3" s="1"/>
  <c r="I206" i="3" a="1"/>
  <c r="I206" i="3" s="1"/>
  <c r="H206" i="3" a="1"/>
  <c r="H206" i="3" s="1"/>
  <c r="I137" i="3" a="1"/>
  <c r="I137" i="3" s="1"/>
  <c r="H137" i="3" a="1"/>
  <c r="H137" i="3" s="1"/>
  <c r="I1183" i="3" a="1"/>
  <c r="I1183" i="3" s="1"/>
  <c r="H1183" i="3" a="1"/>
  <c r="H1183" i="3" s="1"/>
  <c r="I42" i="3" a="1"/>
  <c r="I42" i="3" s="1"/>
  <c r="H42" i="3" a="1"/>
  <c r="H42" i="3" s="1"/>
  <c r="H367" i="3" a="1"/>
  <c r="H367" i="3" s="1"/>
  <c r="I367" i="3" a="1"/>
  <c r="I367" i="3" s="1"/>
  <c r="H209" i="3" a="1"/>
  <c r="H209" i="3" s="1"/>
  <c r="I209" i="3" a="1"/>
  <c r="I209" i="3" s="1"/>
  <c r="I173" i="3" a="1"/>
  <c r="I173" i="3" s="1"/>
  <c r="H173" i="3" a="1"/>
  <c r="H173" i="3" s="1"/>
  <c r="I125" i="3" a="1"/>
  <c r="I125" i="3" s="1"/>
  <c r="H125" i="3" a="1"/>
  <c r="H125" i="3" s="1"/>
  <c r="I991" i="3" a="1"/>
  <c r="I991" i="3" s="1"/>
  <c r="H991" i="3" a="1"/>
  <c r="H991" i="3" s="1"/>
  <c r="H14" i="3" a="1"/>
  <c r="H14" i="3" s="1"/>
  <c r="I14" i="3" a="1"/>
  <c r="I14" i="3" s="1"/>
  <c r="I318" i="3" a="1"/>
  <c r="I318" i="3" s="1"/>
  <c r="H318" i="3" a="1"/>
  <c r="H318" i="3" s="1"/>
  <c r="I214" i="3" a="1"/>
  <c r="I214" i="3" s="1"/>
  <c r="H214" i="3" a="1"/>
  <c r="H214" i="3" s="1"/>
  <c r="I480" i="3" a="1"/>
  <c r="I480" i="3" s="1"/>
  <c r="H480" i="3" a="1"/>
  <c r="H480" i="3" s="1"/>
  <c r="I736" i="3" a="1"/>
  <c r="I736" i="3" s="1"/>
  <c r="H736" i="3" a="1"/>
  <c r="H736" i="3" s="1"/>
  <c r="I992" i="3" a="1"/>
  <c r="I992" i="3" s="1"/>
  <c r="H992" i="3" a="1"/>
  <c r="H992" i="3" s="1"/>
  <c r="I1248" i="3" a="1"/>
  <c r="I1248" i="3" s="1"/>
  <c r="H1248" i="3" a="1"/>
  <c r="H1248" i="3" s="1"/>
  <c r="I1504" i="3" a="1"/>
  <c r="I1504" i="3" s="1"/>
  <c r="H1504" i="3" a="1"/>
  <c r="H1504" i="3" s="1"/>
  <c r="H481" i="3" a="1"/>
  <c r="H481" i="3" s="1"/>
  <c r="I481" i="3" a="1"/>
  <c r="I481" i="3" s="1"/>
  <c r="H737" i="3" a="1"/>
  <c r="H737" i="3" s="1"/>
  <c r="I737" i="3" a="1"/>
  <c r="I737" i="3" s="1"/>
  <c r="I993" i="3" a="1"/>
  <c r="I993" i="3" s="1"/>
  <c r="H993" i="3" a="1"/>
  <c r="H993" i="3" s="1"/>
  <c r="I1249" i="3" a="1"/>
  <c r="I1249" i="3" s="1"/>
  <c r="H1249" i="3" a="1"/>
  <c r="H1249" i="3" s="1"/>
  <c r="I1505" i="3" a="1"/>
  <c r="I1505" i="3" s="1"/>
  <c r="H1505" i="3" a="1"/>
  <c r="H1505" i="3" s="1"/>
  <c r="H402" i="3" a="1"/>
  <c r="H402" i="3" s="1"/>
  <c r="I402" i="3" a="1"/>
  <c r="I402" i="3" s="1"/>
  <c r="I658" i="3" a="1"/>
  <c r="I658" i="3" s="1"/>
  <c r="H658" i="3" a="1"/>
  <c r="H658" i="3" s="1"/>
  <c r="I914" i="3" a="1"/>
  <c r="I914" i="3" s="1"/>
  <c r="H914" i="3" a="1"/>
  <c r="H914" i="3" s="1"/>
  <c r="I1170" i="3" a="1"/>
  <c r="I1170" i="3" s="1"/>
  <c r="H1170" i="3" a="1"/>
  <c r="H1170" i="3" s="1"/>
  <c r="I1426" i="3" a="1"/>
  <c r="I1426" i="3" s="1"/>
  <c r="H1426" i="3" a="1"/>
  <c r="H1426" i="3" s="1"/>
  <c r="H403" i="3" a="1"/>
  <c r="H403" i="3" s="1"/>
  <c r="I403" i="3" a="1"/>
  <c r="I403" i="3" s="1"/>
  <c r="I659" i="3" a="1"/>
  <c r="I659" i="3" s="1"/>
  <c r="H659" i="3" a="1"/>
  <c r="H659" i="3" s="1"/>
  <c r="I915" i="3" a="1"/>
  <c r="I915" i="3" s="1"/>
  <c r="H915" i="3" a="1"/>
  <c r="H915" i="3" s="1"/>
  <c r="I1171" i="3" a="1"/>
  <c r="I1171" i="3" s="1"/>
  <c r="H1171" i="3" a="1"/>
  <c r="H1171" i="3" s="1"/>
  <c r="I1427" i="3" a="1"/>
  <c r="I1427" i="3" s="1"/>
  <c r="H1427" i="3" a="1"/>
  <c r="H1427" i="3" s="1"/>
  <c r="H420" i="3" a="1"/>
  <c r="H420" i="3" s="1"/>
  <c r="I420" i="3" a="1"/>
  <c r="I420" i="3" s="1"/>
  <c r="I676" i="3" a="1"/>
  <c r="I676" i="3" s="1"/>
  <c r="H676" i="3" a="1"/>
  <c r="H676" i="3" s="1"/>
  <c r="H932" i="3" a="1"/>
  <c r="H932" i="3" s="1"/>
  <c r="I932" i="3" a="1"/>
  <c r="I932" i="3" s="1"/>
  <c r="H1188" i="3" a="1"/>
  <c r="H1188" i="3" s="1"/>
  <c r="I1188" i="3" a="1"/>
  <c r="I1188" i="3" s="1"/>
  <c r="I1444" i="3" a="1"/>
  <c r="I1444" i="3" s="1"/>
  <c r="H1444" i="3" a="1"/>
  <c r="H1444" i="3" s="1"/>
  <c r="I645" i="3" a="1"/>
  <c r="I645" i="3" s="1"/>
  <c r="H645" i="3" a="1"/>
  <c r="H645" i="3" s="1"/>
  <c r="H901" i="3" a="1"/>
  <c r="H901" i="3" s="1"/>
  <c r="I901" i="3" a="1"/>
  <c r="I901" i="3" s="1"/>
  <c r="I1157" i="3" a="1"/>
  <c r="I1157" i="3" s="1"/>
  <c r="H1157" i="3" a="1"/>
  <c r="H1157" i="3" s="1"/>
  <c r="I1413" i="3" a="1"/>
  <c r="I1413" i="3" s="1"/>
  <c r="H1413" i="3" a="1"/>
  <c r="H1413" i="3" s="1"/>
  <c r="I518" i="3" a="1"/>
  <c r="I518" i="3" s="1"/>
  <c r="H518" i="3" a="1"/>
  <c r="H518" i="3" s="1"/>
  <c r="H774" i="3" a="1"/>
  <c r="H774" i="3" s="1"/>
  <c r="I774" i="3" a="1"/>
  <c r="I774" i="3" s="1"/>
  <c r="I1030" i="3" a="1"/>
  <c r="I1030" i="3" s="1"/>
  <c r="H1030" i="3" a="1"/>
  <c r="H1030" i="3" s="1"/>
  <c r="M1030" i="3" s="1"/>
  <c r="I1286" i="3" a="1"/>
  <c r="I1286" i="3" s="1"/>
  <c r="H1286" i="3" a="1"/>
  <c r="H1286" i="3" s="1"/>
  <c r="I487" i="3" a="1"/>
  <c r="I487" i="3" s="1"/>
  <c r="H487" i="3" a="1"/>
  <c r="H487" i="3" s="1"/>
  <c r="H743" i="3" a="1"/>
  <c r="H743" i="3" s="1"/>
  <c r="I743" i="3" a="1"/>
  <c r="I743" i="3" s="1"/>
  <c r="I999" i="3" a="1"/>
  <c r="I999" i="3" s="1"/>
  <c r="H999" i="3" a="1"/>
  <c r="H999" i="3" s="1"/>
  <c r="I1255" i="3" a="1"/>
  <c r="I1255" i="3" s="1"/>
  <c r="H1255" i="3" a="1"/>
  <c r="H1255" i="3" s="1"/>
  <c r="I1511" i="3" a="1"/>
  <c r="I1511" i="3" s="1"/>
  <c r="H1511" i="3" a="1"/>
  <c r="H1511" i="3" s="1"/>
  <c r="H792" i="3" a="1"/>
  <c r="H792" i="3" s="1"/>
  <c r="I792" i="3" a="1"/>
  <c r="I792" i="3" s="1"/>
  <c r="I1048" i="3" a="1"/>
  <c r="I1048" i="3" s="1"/>
  <c r="H1048" i="3" a="1"/>
  <c r="H1048" i="3" s="1"/>
  <c r="I1304" i="3" a="1"/>
  <c r="I1304" i="3" s="1"/>
  <c r="H1304" i="3" a="1"/>
  <c r="H1304" i="3" s="1"/>
  <c r="H217" i="3" a="1"/>
  <c r="H217" i="3" s="1"/>
  <c r="I217" i="3" a="1"/>
  <c r="I217" i="3" s="1"/>
  <c r="I473" i="3" a="1"/>
  <c r="I473" i="3" s="1"/>
  <c r="H473" i="3" a="1"/>
  <c r="H473" i="3" s="1"/>
  <c r="I729" i="3" a="1"/>
  <c r="I729" i="3" s="1"/>
  <c r="H729" i="3" a="1"/>
  <c r="H729" i="3" s="1"/>
  <c r="I985" i="3" a="1"/>
  <c r="I985" i="3" s="1"/>
  <c r="H985" i="3" a="1"/>
  <c r="H985" i="3" s="1"/>
  <c r="I1241" i="3" a="1"/>
  <c r="I1241" i="3" s="1"/>
  <c r="H1241" i="3" a="1"/>
  <c r="H1241" i="3" s="1"/>
  <c r="I1497" i="3" a="1"/>
  <c r="I1497" i="3" s="1"/>
  <c r="H1497" i="3" a="1"/>
  <c r="H1497" i="3" s="1"/>
  <c r="I426" i="3" a="1"/>
  <c r="I426" i="3" s="1"/>
  <c r="H426" i="3" a="1"/>
  <c r="H426" i="3" s="1"/>
  <c r="I682" i="3" a="1"/>
  <c r="I682" i="3" s="1"/>
  <c r="H682" i="3" a="1"/>
  <c r="H682" i="3" s="1"/>
  <c r="H938" i="3" a="1"/>
  <c r="H938" i="3" s="1"/>
  <c r="I938" i="3" a="1"/>
  <c r="I938" i="3" s="1"/>
  <c r="I1194" i="3" a="1"/>
  <c r="I1194" i="3" s="1"/>
  <c r="H1194" i="3" a="1"/>
  <c r="H1194" i="3" s="1"/>
  <c r="I1450" i="3" a="1"/>
  <c r="I1450" i="3" s="1"/>
  <c r="H1450" i="3" a="1"/>
  <c r="H1450" i="3" s="1"/>
  <c r="H747" i="3" a="1"/>
  <c r="H747" i="3" s="1"/>
  <c r="I747" i="3" a="1"/>
  <c r="I747" i="3" s="1"/>
  <c r="I1003" i="3" a="1"/>
  <c r="I1003" i="3" s="1"/>
  <c r="H1003" i="3" a="1"/>
  <c r="H1003" i="3" s="1"/>
  <c r="I1259" i="3" a="1"/>
  <c r="I1259" i="3" s="1"/>
  <c r="H1259" i="3" a="1"/>
  <c r="H1259" i="3" s="1"/>
  <c r="I220" i="3" a="1"/>
  <c r="I220" i="3" s="1"/>
  <c r="H220" i="3" a="1"/>
  <c r="H220" i="3" s="1"/>
  <c r="H476" i="3" a="1"/>
  <c r="H476" i="3" s="1"/>
  <c r="I476" i="3" a="1"/>
  <c r="I476" i="3" s="1"/>
  <c r="I732" i="3" a="1"/>
  <c r="I732" i="3" s="1"/>
  <c r="H732" i="3" a="1"/>
  <c r="H732" i="3" s="1"/>
  <c r="I988" i="3" a="1"/>
  <c r="I988" i="3" s="1"/>
  <c r="H988" i="3" a="1"/>
  <c r="H988" i="3" s="1"/>
  <c r="I1244" i="3" a="1"/>
  <c r="I1244" i="3" s="1"/>
  <c r="H1244" i="3" a="1"/>
  <c r="H1244" i="3" s="1"/>
  <c r="I1500" i="3" a="1"/>
  <c r="I1500" i="3" s="1"/>
  <c r="H1500" i="3" a="1"/>
  <c r="H1500" i="3" s="1"/>
  <c r="I701" i="3" a="1"/>
  <c r="I701" i="3" s="1"/>
  <c r="H701" i="3" a="1"/>
  <c r="H701" i="3" s="1"/>
  <c r="I957" i="3" a="1"/>
  <c r="I957" i="3" s="1"/>
  <c r="K957" i="3" s="1"/>
  <c r="H957" i="3" a="1"/>
  <c r="H957" i="3" s="1"/>
  <c r="I1213" i="3" a="1"/>
  <c r="I1213" i="3" s="1"/>
  <c r="H1213" i="3" a="1"/>
  <c r="H1213" i="3" s="1"/>
  <c r="I1469" i="3" a="1"/>
  <c r="I1469" i="3" s="1"/>
  <c r="H1469" i="3" a="1"/>
  <c r="H1469" i="3" s="1"/>
  <c r="H606" i="3" a="1"/>
  <c r="H606" i="3" s="1"/>
  <c r="I606" i="3" a="1"/>
  <c r="I606" i="3" s="1"/>
  <c r="I862" i="3" a="1"/>
  <c r="I862" i="3" s="1"/>
  <c r="H862" i="3" a="1"/>
  <c r="H862" i="3" s="1"/>
  <c r="I1118" i="3" a="1"/>
  <c r="I1118" i="3" s="1"/>
  <c r="H1118" i="3" a="1"/>
  <c r="H1118" i="3" s="1"/>
  <c r="I1374" i="3" a="1"/>
  <c r="I1374" i="3" s="1"/>
  <c r="H1374" i="3" a="1"/>
  <c r="H1374" i="3" s="1"/>
  <c r="I381" i="3" a="1"/>
  <c r="I381" i="3" s="1"/>
  <c r="H381" i="3" a="1"/>
  <c r="H381" i="3" s="1"/>
  <c r="H81" i="3" a="1"/>
  <c r="H81" i="3" s="1"/>
  <c r="I81" i="3" a="1"/>
  <c r="I81" i="3" s="1"/>
  <c r="H459" i="3" a="1"/>
  <c r="H459" i="3" s="1"/>
  <c r="I459" i="3" a="1"/>
  <c r="I459" i="3" s="1"/>
  <c r="H240" i="3" a="1"/>
  <c r="H240" i="3" s="1"/>
  <c r="I240" i="3" a="1"/>
  <c r="I240" i="3" s="1"/>
  <c r="I164" i="3" a="1"/>
  <c r="I164" i="3" s="1"/>
  <c r="H164" i="3" a="1"/>
  <c r="H164" i="3" s="1"/>
  <c r="H100" i="3" a="1"/>
  <c r="H100" i="3" s="1"/>
  <c r="I100" i="3" a="1"/>
  <c r="I100" i="3" s="1"/>
  <c r="I591" i="3" a="1"/>
  <c r="I591" i="3" s="1"/>
  <c r="H591" i="3" a="1"/>
  <c r="H591" i="3" s="1"/>
  <c r="I21" i="3" a="1"/>
  <c r="I21" i="3" s="1"/>
  <c r="H21" i="3" a="1"/>
  <c r="H21" i="3" s="1"/>
  <c r="I331" i="3" a="1"/>
  <c r="I331" i="3" s="1"/>
  <c r="H331" i="3" a="1"/>
  <c r="H331" i="3" s="1"/>
  <c r="I150" i="3" a="1"/>
  <c r="I150" i="3" s="1"/>
  <c r="H150" i="3" a="1"/>
  <c r="H150" i="3" s="1"/>
  <c r="I1391" i="3" a="1"/>
  <c r="I1391" i="3" s="1"/>
  <c r="H1391" i="3" a="1"/>
  <c r="H1391" i="3" s="1"/>
  <c r="I55" i="3" a="1"/>
  <c r="I55" i="3" s="1"/>
  <c r="H55" i="3" a="1"/>
  <c r="H55" i="3" s="1"/>
  <c r="I395" i="3" a="1"/>
  <c r="I395" i="3" s="1"/>
  <c r="H395" i="3" a="1"/>
  <c r="H395" i="3" s="1"/>
  <c r="H227" i="3" a="1"/>
  <c r="H227" i="3" s="1"/>
  <c r="I227" i="3" a="1"/>
  <c r="I227" i="3" s="1"/>
  <c r="I153" i="3" a="1"/>
  <c r="I153" i="3" s="1"/>
  <c r="H153" i="3" a="1"/>
  <c r="H153" i="3" s="1"/>
  <c r="I1439" i="3" a="1"/>
  <c r="I1439" i="3" s="1"/>
  <c r="H1439" i="3" a="1"/>
  <c r="H1439" i="3" s="1"/>
  <c r="H58" i="3" a="1"/>
  <c r="H58" i="3" s="1"/>
  <c r="I58" i="3" a="1"/>
  <c r="I58" i="3" s="1"/>
  <c r="H400" i="3" a="1"/>
  <c r="H400" i="3" s="1"/>
  <c r="I400" i="3" a="1"/>
  <c r="I400" i="3" s="1"/>
  <c r="I230" i="3" a="1"/>
  <c r="I230" i="3" s="1"/>
  <c r="H230" i="3" a="1"/>
  <c r="H230" i="3" s="1"/>
  <c r="I191" i="3" a="1"/>
  <c r="I191" i="3" s="1"/>
  <c r="H191" i="3" a="1"/>
  <c r="H191" i="3" s="1"/>
  <c r="I141" i="3" a="1"/>
  <c r="I141" i="3" s="1"/>
  <c r="H141" i="3" a="1"/>
  <c r="H141" i="3" s="1"/>
  <c r="I1247" i="3" a="1"/>
  <c r="I1247" i="3" s="1"/>
  <c r="H1247" i="3" a="1"/>
  <c r="H1247" i="3" s="1"/>
  <c r="H30" i="3" a="1"/>
  <c r="H30" i="3" s="1"/>
  <c r="I30" i="3" a="1"/>
  <c r="I30" i="3" s="1"/>
  <c r="H347" i="3" a="1"/>
  <c r="H347" i="3" s="1"/>
  <c r="I347" i="3" a="1"/>
  <c r="I347" i="3" s="1"/>
  <c r="I237" i="3" a="1"/>
  <c r="I237" i="3" s="1"/>
  <c r="H237" i="3" a="1"/>
  <c r="H237" i="3" s="1"/>
  <c r="I496" i="3" a="1"/>
  <c r="I496" i="3" s="1"/>
  <c r="H496" i="3" a="1"/>
  <c r="H496" i="3" s="1"/>
  <c r="H752" i="3" a="1"/>
  <c r="H752" i="3" s="1"/>
  <c r="I752" i="3" a="1"/>
  <c r="I752" i="3" s="1"/>
  <c r="I1008" i="3" a="1"/>
  <c r="I1008" i="3" s="1"/>
  <c r="H1008" i="3" a="1"/>
  <c r="H1008" i="3" s="1"/>
  <c r="I1264" i="3" a="1"/>
  <c r="I1264" i="3" s="1"/>
  <c r="H1264" i="3" a="1"/>
  <c r="H1264" i="3" s="1"/>
  <c r="H241" i="3" a="1"/>
  <c r="H241" i="3" s="1"/>
  <c r="I241" i="3" a="1"/>
  <c r="I241" i="3" s="1"/>
  <c r="I497" i="3" a="1"/>
  <c r="I497" i="3" s="1"/>
  <c r="H497" i="3" a="1"/>
  <c r="H497" i="3" s="1"/>
  <c r="I753" i="3" a="1"/>
  <c r="I753" i="3" s="1"/>
  <c r="H753" i="3" a="1"/>
  <c r="H753" i="3" s="1"/>
  <c r="I1009" i="3" a="1"/>
  <c r="I1009" i="3" s="1"/>
  <c r="H1009" i="3" a="1"/>
  <c r="H1009" i="3" s="1"/>
  <c r="H1265" i="3" a="1"/>
  <c r="H1265" i="3" s="1"/>
  <c r="M1265" i="3" s="1"/>
  <c r="I1265" i="3" a="1"/>
  <c r="I1265" i="3" s="1"/>
  <c r="H162" i="3" a="1"/>
  <c r="H162" i="3" s="1"/>
  <c r="I162" i="3" a="1"/>
  <c r="I162" i="3" s="1"/>
  <c r="H418" i="3" a="1"/>
  <c r="H418" i="3" s="1"/>
  <c r="I418" i="3" a="1"/>
  <c r="I418" i="3" s="1"/>
  <c r="I674" i="3" a="1"/>
  <c r="I674" i="3" s="1"/>
  <c r="H674" i="3" a="1"/>
  <c r="H674" i="3" s="1"/>
  <c r="I930" i="3" a="1"/>
  <c r="I930" i="3" s="1"/>
  <c r="H930" i="3" a="1"/>
  <c r="H930" i="3" s="1"/>
  <c r="I1186" i="3" a="1"/>
  <c r="I1186" i="3" s="1"/>
  <c r="H1186" i="3" a="1"/>
  <c r="H1186" i="3" s="1"/>
  <c r="I1442" i="3" a="1"/>
  <c r="I1442" i="3" s="1"/>
  <c r="H1442" i="3" a="1"/>
  <c r="H1442" i="3" s="1"/>
  <c r="I419" i="3" a="1"/>
  <c r="I419" i="3" s="1"/>
  <c r="H419" i="3" a="1"/>
  <c r="H419" i="3" s="1"/>
  <c r="I675" i="3" a="1"/>
  <c r="I675" i="3" s="1"/>
  <c r="H675" i="3" a="1"/>
  <c r="H675" i="3" s="1"/>
  <c r="H931" i="3" a="1"/>
  <c r="H931" i="3" s="1"/>
  <c r="I931" i="3" a="1"/>
  <c r="I931" i="3" s="1"/>
  <c r="I1187" i="3" a="1"/>
  <c r="I1187" i="3" s="1"/>
  <c r="H1187" i="3" a="1"/>
  <c r="H1187" i="3" s="1"/>
  <c r="I1443" i="3" a="1"/>
  <c r="I1443" i="3" s="1"/>
  <c r="H1443" i="3" a="1"/>
  <c r="H1443" i="3" s="1"/>
  <c r="I436" i="3" a="1"/>
  <c r="I436" i="3" s="1"/>
  <c r="H436" i="3" a="1"/>
  <c r="H436" i="3" s="1"/>
  <c r="I692" i="3" a="1"/>
  <c r="I692" i="3" s="1"/>
  <c r="H692" i="3" a="1"/>
  <c r="H692" i="3" s="1"/>
  <c r="I948" i="3" a="1"/>
  <c r="I948" i="3" s="1"/>
  <c r="H948" i="3" a="1"/>
  <c r="H948" i="3" s="1"/>
  <c r="I1204" i="3" a="1"/>
  <c r="I1204" i="3" s="1"/>
  <c r="H1204" i="3" a="1"/>
  <c r="H1204" i="3" s="1"/>
  <c r="I1460" i="3" a="1"/>
  <c r="I1460" i="3" s="1"/>
  <c r="H1460" i="3" a="1"/>
  <c r="H1460" i="3" s="1"/>
  <c r="I661" i="3" a="1"/>
  <c r="I661" i="3" s="1"/>
  <c r="H661" i="3" a="1"/>
  <c r="H661" i="3" s="1"/>
  <c r="I917" i="3" a="1"/>
  <c r="I917" i="3" s="1"/>
  <c r="H917" i="3" a="1"/>
  <c r="H917" i="3" s="1"/>
  <c r="I1173" i="3" a="1"/>
  <c r="I1173" i="3" s="1"/>
  <c r="H1173" i="3" a="1"/>
  <c r="H1173" i="3" s="1"/>
  <c r="I1429" i="3" a="1"/>
  <c r="I1429" i="3" s="1"/>
  <c r="H1429" i="3" a="1"/>
  <c r="H1429" i="3" s="1"/>
  <c r="H534" i="3" a="1"/>
  <c r="H534" i="3" s="1"/>
  <c r="I534" i="3" a="1"/>
  <c r="I534" i="3" s="1"/>
  <c r="I790" i="3" a="1"/>
  <c r="I790" i="3" s="1"/>
  <c r="H790" i="3" a="1"/>
  <c r="H790" i="3" s="1"/>
  <c r="I1046" i="3" a="1"/>
  <c r="I1046" i="3" s="1"/>
  <c r="H1046" i="3" a="1"/>
  <c r="H1046" i="3" s="1"/>
  <c r="I1302" i="3" a="1"/>
  <c r="I1302" i="3" s="1"/>
  <c r="H1302" i="3" a="1"/>
  <c r="H1302" i="3" s="1"/>
  <c r="H503" i="3" a="1"/>
  <c r="H503" i="3" s="1"/>
  <c r="I503" i="3" a="1"/>
  <c r="I503" i="3" s="1"/>
  <c r="H759" i="3" a="1"/>
  <c r="H759" i="3" s="1"/>
  <c r="I759" i="3" a="1"/>
  <c r="I759" i="3" s="1"/>
  <c r="I1015" i="3" a="1"/>
  <c r="I1015" i="3" s="1"/>
  <c r="H1015" i="3" a="1"/>
  <c r="H1015" i="3" s="1"/>
  <c r="I1271" i="3" a="1"/>
  <c r="I1271" i="3" s="1"/>
  <c r="H1271" i="3" a="1"/>
  <c r="H1271" i="3" s="1"/>
  <c r="I552" i="3" a="1"/>
  <c r="I552" i="3" s="1"/>
  <c r="H552" i="3" a="1"/>
  <c r="H552" i="3" s="1"/>
  <c r="I808" i="3" a="1"/>
  <c r="I808" i="3" s="1"/>
  <c r="H808" i="3" a="1"/>
  <c r="H808" i="3" s="1"/>
  <c r="I1064" i="3" a="1"/>
  <c r="I1064" i="3" s="1"/>
  <c r="H1064" i="3" a="1"/>
  <c r="H1064" i="3" s="1"/>
  <c r="I1320" i="3" a="1"/>
  <c r="I1320" i="3" s="1"/>
  <c r="H1320" i="3" a="1"/>
  <c r="H1320" i="3" s="1"/>
  <c r="I233" i="3" a="1"/>
  <c r="I233" i="3" s="1"/>
  <c r="H233" i="3" a="1"/>
  <c r="H233" i="3" s="1"/>
  <c r="H489" i="3" a="1"/>
  <c r="H489" i="3" s="1"/>
  <c r="I489" i="3" a="1"/>
  <c r="I489" i="3" s="1"/>
  <c r="I745" i="3" a="1"/>
  <c r="I745" i="3" s="1"/>
  <c r="H745" i="3" a="1"/>
  <c r="H745" i="3" s="1"/>
  <c r="I1001" i="3" a="1"/>
  <c r="I1001" i="3" s="1"/>
  <c r="H1001" i="3" a="1"/>
  <c r="H1001" i="3" s="1"/>
  <c r="I1257" i="3" a="1"/>
  <c r="I1257" i="3" s="1"/>
  <c r="H1257" i="3" a="1"/>
  <c r="H1257" i="3" s="1"/>
  <c r="I442" i="3" a="1"/>
  <c r="I442" i="3" s="1"/>
  <c r="H442" i="3" a="1"/>
  <c r="H442" i="3" s="1"/>
  <c r="H698" i="3" a="1"/>
  <c r="H698" i="3" s="1"/>
  <c r="I698" i="3" a="1"/>
  <c r="I698" i="3" s="1"/>
  <c r="I954" i="3" a="1"/>
  <c r="I954" i="3" s="1"/>
  <c r="K954" i="3" s="1"/>
  <c r="H954" i="3" a="1"/>
  <c r="H954" i="3" s="1"/>
  <c r="I1210" i="3" a="1"/>
  <c r="I1210" i="3" s="1"/>
  <c r="H1210" i="3" a="1"/>
  <c r="H1210" i="3" s="1"/>
  <c r="I1466" i="3" a="1"/>
  <c r="I1466" i="3" s="1"/>
  <c r="H1466" i="3" a="1"/>
  <c r="H1466" i="3" s="1"/>
  <c r="I763" i="3" a="1"/>
  <c r="I763" i="3" s="1"/>
  <c r="H763" i="3" a="1"/>
  <c r="H763" i="3" s="1"/>
  <c r="I1019" i="3" a="1"/>
  <c r="I1019" i="3" s="1"/>
  <c r="H1019" i="3" a="1"/>
  <c r="H1019" i="3" s="1"/>
  <c r="I1275" i="3" a="1"/>
  <c r="I1275" i="3" s="1"/>
  <c r="H1275" i="3" a="1"/>
  <c r="H1275" i="3" s="1"/>
  <c r="I236" i="3" a="1"/>
  <c r="I236" i="3" s="1"/>
  <c r="H236" i="3" a="1"/>
  <c r="H236" i="3" s="1"/>
  <c r="H492" i="3" a="1"/>
  <c r="H492" i="3" s="1"/>
  <c r="I492" i="3" a="1"/>
  <c r="I492" i="3" s="1"/>
  <c r="H748" i="3" a="1"/>
  <c r="H748" i="3" s="1"/>
  <c r="I748" i="3" a="1"/>
  <c r="I748" i="3" s="1"/>
  <c r="I1004" i="3" a="1"/>
  <c r="I1004" i="3" s="1"/>
  <c r="H1004" i="3" a="1"/>
  <c r="H1004" i="3" s="1"/>
  <c r="I1260" i="3" a="1"/>
  <c r="I1260" i="3" s="1"/>
  <c r="H1260" i="3" a="1"/>
  <c r="H1260" i="3" s="1"/>
  <c r="I461" i="3" a="1"/>
  <c r="I461" i="3" s="1"/>
  <c r="H461" i="3" a="1"/>
  <c r="H461" i="3" s="1"/>
  <c r="I717" i="3" a="1"/>
  <c r="I717" i="3" s="1"/>
  <c r="H717" i="3" a="1"/>
  <c r="H717" i="3" s="1"/>
  <c r="I973" i="3" a="1"/>
  <c r="I973" i="3" s="1"/>
  <c r="H973" i="3" a="1"/>
  <c r="H973" i="3" s="1"/>
  <c r="I1229" i="3" a="1"/>
  <c r="I1229" i="3" s="1"/>
  <c r="H1229" i="3" a="1"/>
  <c r="H1229" i="3" s="1"/>
  <c r="I1485" i="3" a="1"/>
  <c r="I1485" i="3" s="1"/>
  <c r="H1485" i="3" a="1"/>
  <c r="H1485" i="3" s="1"/>
  <c r="I622" i="3" a="1"/>
  <c r="I622" i="3" s="1"/>
  <c r="H622" i="3" a="1"/>
  <c r="H622" i="3" s="1"/>
  <c r="I878" i="3" a="1"/>
  <c r="I878" i="3" s="1"/>
  <c r="H878" i="3" a="1"/>
  <c r="H878" i="3" s="1"/>
  <c r="I1134" i="3" a="1"/>
  <c r="I1134" i="3" s="1"/>
  <c r="H1134" i="3" a="1"/>
  <c r="H1134" i="3" s="1"/>
  <c r="I1390" i="3" a="1"/>
  <c r="I1390" i="3" s="1"/>
  <c r="H1390" i="3" a="1"/>
  <c r="H1390" i="3" s="1"/>
  <c r="H96" i="3" a="1"/>
  <c r="H96" i="3" s="1"/>
  <c r="I96" i="3" a="1"/>
  <c r="I96" i="3" s="1"/>
  <c r="I97" i="3" a="1"/>
  <c r="I97" i="3" s="1"/>
  <c r="H97" i="3" a="1"/>
  <c r="H97" i="3" s="1"/>
  <c r="I543" i="3" a="1"/>
  <c r="I543" i="3" s="1"/>
  <c r="H543" i="3" a="1"/>
  <c r="H543" i="3" s="1"/>
  <c r="I269" i="3" a="1"/>
  <c r="I269" i="3" s="1"/>
  <c r="H269" i="3" a="1"/>
  <c r="H269" i="3" s="1"/>
  <c r="H181" i="3" a="1"/>
  <c r="H181" i="3" s="1"/>
  <c r="I181" i="3" a="1"/>
  <c r="I181" i="3" s="1"/>
  <c r="I116" i="3" a="1"/>
  <c r="I116" i="3" s="1"/>
  <c r="H116" i="3" a="1"/>
  <c r="H116" i="3" s="1"/>
  <c r="H847" i="3" a="1"/>
  <c r="H847" i="3" s="1"/>
  <c r="I847" i="3" a="1"/>
  <c r="I847" i="3" s="1"/>
  <c r="I37" i="3" a="1"/>
  <c r="I37" i="3" s="1"/>
  <c r="H37" i="3" a="1"/>
  <c r="H37" i="3" s="1"/>
  <c r="I359" i="3" a="1"/>
  <c r="I359" i="3" s="1"/>
  <c r="H359" i="3" a="1"/>
  <c r="H359" i="3" s="1"/>
  <c r="I167" i="3" a="1"/>
  <c r="I167" i="3" s="1"/>
  <c r="H167" i="3" a="1"/>
  <c r="H167" i="3" s="1"/>
  <c r="I71" i="3" a="1"/>
  <c r="I71" i="3" s="1"/>
  <c r="H71" i="3" a="1"/>
  <c r="H71" i="3" s="1"/>
  <c r="H431" i="3" a="1"/>
  <c r="H431" i="3" s="1"/>
  <c r="I431" i="3" a="1"/>
  <c r="I431" i="3" s="1"/>
  <c r="I251" i="3" a="1"/>
  <c r="I251" i="3" s="1"/>
  <c r="H251" i="3" a="1"/>
  <c r="H251" i="3" s="1"/>
  <c r="I170" i="3" a="1"/>
  <c r="I170" i="3" s="1"/>
  <c r="H170" i="3" a="1"/>
  <c r="H170" i="3" s="1"/>
  <c r="I74" i="3" a="1"/>
  <c r="I74" i="3" s="1"/>
  <c r="H74" i="3" a="1"/>
  <c r="H74" i="3" s="1"/>
  <c r="I440" i="3" a="1"/>
  <c r="I440" i="3" s="1"/>
  <c r="H440" i="3" a="1"/>
  <c r="H440" i="3" s="1"/>
  <c r="H255" i="3" a="1"/>
  <c r="H255" i="3" s="1"/>
  <c r="I255" i="3" a="1"/>
  <c r="I255" i="3" s="1"/>
  <c r="H211" i="3" a="1"/>
  <c r="H211" i="3" s="1"/>
  <c r="I211" i="3" a="1"/>
  <c r="I211" i="3" s="1"/>
  <c r="I157" i="3" a="1"/>
  <c r="I157" i="3" s="1"/>
  <c r="H157" i="3" a="1"/>
  <c r="H157" i="3" s="1"/>
  <c r="I1503" i="3" a="1"/>
  <c r="I1503" i="3" s="1"/>
  <c r="H1503" i="3" a="1"/>
  <c r="H1503" i="3" s="1"/>
  <c r="I46" i="3" a="1"/>
  <c r="I46" i="3" s="1"/>
  <c r="H46" i="3" a="1"/>
  <c r="H46" i="3" s="1"/>
  <c r="I376" i="3" a="1"/>
  <c r="I376" i="3" s="1"/>
  <c r="H376" i="3" a="1"/>
  <c r="H376" i="3" s="1"/>
  <c r="I263" i="3" a="1"/>
  <c r="I263" i="3" s="1"/>
  <c r="H263" i="3" a="1"/>
  <c r="H263" i="3" s="1"/>
  <c r="I512" i="3" a="1"/>
  <c r="I512" i="3" s="1"/>
  <c r="H512" i="3" a="1"/>
  <c r="H512" i="3" s="1"/>
  <c r="I768" i="3" a="1"/>
  <c r="I768" i="3" s="1"/>
  <c r="H768" i="3" a="1"/>
  <c r="H768" i="3" s="1"/>
  <c r="I1024" i="3" a="1"/>
  <c r="I1024" i="3" s="1"/>
  <c r="H1024" i="3" a="1"/>
  <c r="H1024" i="3" s="1"/>
  <c r="I1280" i="3" a="1"/>
  <c r="I1280" i="3" s="1"/>
  <c r="H1280" i="3" a="1"/>
  <c r="H1280" i="3" s="1"/>
  <c r="I257" i="3" a="1"/>
  <c r="I257" i="3" s="1"/>
  <c r="H257" i="3" a="1"/>
  <c r="H257" i="3" s="1"/>
  <c r="H513" i="3" a="1"/>
  <c r="H513" i="3" s="1"/>
  <c r="I513" i="3" a="1"/>
  <c r="I513" i="3" s="1"/>
  <c r="I769" i="3" a="1"/>
  <c r="I769" i="3" s="1"/>
  <c r="H769" i="3" a="1"/>
  <c r="H769" i="3" s="1"/>
  <c r="I1025" i="3" a="1"/>
  <c r="I1025" i="3" s="1"/>
  <c r="H1025" i="3" a="1"/>
  <c r="H1025" i="3" s="1"/>
  <c r="I1281" i="3" a="1"/>
  <c r="I1281" i="3" s="1"/>
  <c r="H1281" i="3" a="1"/>
  <c r="H1281" i="3" s="1"/>
  <c r="I178" i="3" a="1"/>
  <c r="I178" i="3" s="1"/>
  <c r="H178" i="3" a="1"/>
  <c r="H178" i="3" s="1"/>
  <c r="I434" i="3" a="1"/>
  <c r="I434" i="3" s="1"/>
  <c r="H434" i="3" a="1"/>
  <c r="H434" i="3" s="1"/>
  <c r="H690" i="3" a="1"/>
  <c r="H690" i="3" s="1"/>
  <c r="I690" i="3" a="1"/>
  <c r="I690" i="3" s="1"/>
  <c r="I946" i="3" a="1"/>
  <c r="I946" i="3" s="1"/>
  <c r="H946" i="3" a="1"/>
  <c r="H946" i="3" s="1"/>
  <c r="I1202" i="3" a="1"/>
  <c r="I1202" i="3" s="1"/>
  <c r="H1202" i="3" a="1"/>
  <c r="H1202" i="3" s="1"/>
  <c r="I1458" i="3" a="1"/>
  <c r="I1458" i="3" s="1"/>
  <c r="H1458" i="3" a="1"/>
  <c r="H1458" i="3" s="1"/>
  <c r="I435" i="3" a="1"/>
  <c r="I435" i="3" s="1"/>
  <c r="H435" i="3" a="1"/>
  <c r="H435" i="3" s="1"/>
  <c r="I691" i="3" a="1"/>
  <c r="I691" i="3" s="1"/>
  <c r="H691" i="3" a="1"/>
  <c r="H691" i="3" s="1"/>
  <c r="I947" i="3" a="1"/>
  <c r="I947" i="3" s="1"/>
  <c r="H947" i="3" a="1"/>
  <c r="H947" i="3" s="1"/>
  <c r="I1203" i="3" a="1"/>
  <c r="I1203" i="3" s="1"/>
  <c r="H1203" i="3" a="1"/>
  <c r="H1203" i="3" s="1"/>
  <c r="I1459" i="3" a="1"/>
  <c r="I1459" i="3" s="1"/>
  <c r="H1459" i="3" a="1"/>
  <c r="H1459" i="3" s="1"/>
  <c r="H452" i="3" a="1"/>
  <c r="H452" i="3" s="1"/>
  <c r="I452" i="3" a="1"/>
  <c r="I452" i="3" s="1"/>
  <c r="H708" i="3" a="1"/>
  <c r="H708" i="3" s="1"/>
  <c r="I708" i="3" a="1"/>
  <c r="I708" i="3" s="1"/>
  <c r="I964" i="3" a="1"/>
  <c r="I964" i="3" s="1"/>
  <c r="H964" i="3" a="1"/>
  <c r="H964" i="3" s="1"/>
  <c r="I1220" i="3" a="1"/>
  <c r="I1220" i="3" s="1"/>
  <c r="H1220" i="3" a="1"/>
  <c r="H1220" i="3" s="1"/>
  <c r="I1476" i="3" a="1"/>
  <c r="I1476" i="3" s="1"/>
  <c r="H1476" i="3" a="1"/>
  <c r="H1476" i="3" s="1"/>
  <c r="H677" i="3" a="1"/>
  <c r="H677" i="3" s="1"/>
  <c r="I677" i="3" a="1"/>
  <c r="I677" i="3" s="1"/>
  <c r="I933" i="3" a="1"/>
  <c r="I933" i="3" s="1"/>
  <c r="H933" i="3" a="1"/>
  <c r="H933" i="3" s="1"/>
  <c r="I1189" i="3" a="1"/>
  <c r="I1189" i="3" s="1"/>
  <c r="H1189" i="3" a="1"/>
  <c r="H1189" i="3" s="1"/>
  <c r="I1445" i="3" a="1"/>
  <c r="I1445" i="3" s="1"/>
  <c r="H1445" i="3" a="1"/>
  <c r="H1445" i="3" s="1"/>
  <c r="H550" i="3" a="1"/>
  <c r="H550" i="3" s="1"/>
  <c r="I550" i="3" a="1"/>
  <c r="I550" i="3" s="1"/>
  <c r="I806" i="3" a="1"/>
  <c r="I806" i="3" s="1"/>
  <c r="H806" i="3" a="1"/>
  <c r="H806" i="3" s="1"/>
  <c r="I1062" i="3" a="1"/>
  <c r="I1062" i="3" s="1"/>
  <c r="H1062" i="3" a="1"/>
  <c r="H1062" i="3" s="1"/>
  <c r="I1318" i="3" a="1"/>
  <c r="I1318" i="3" s="1"/>
  <c r="H1318" i="3" a="1"/>
  <c r="H1318" i="3" s="1"/>
  <c r="I519" i="3" a="1"/>
  <c r="I519" i="3" s="1"/>
  <c r="H519" i="3" a="1"/>
  <c r="H519" i="3" s="1"/>
  <c r="I775" i="3" a="1"/>
  <c r="I775" i="3" s="1"/>
  <c r="H775" i="3" a="1"/>
  <c r="H775" i="3" s="1"/>
  <c r="I1031" i="3" a="1"/>
  <c r="I1031" i="3" s="1"/>
  <c r="H1031" i="3" a="1"/>
  <c r="H1031" i="3" s="1"/>
  <c r="I1287" i="3" a="1"/>
  <c r="I1287" i="3" s="1"/>
  <c r="H1287" i="3" a="1"/>
  <c r="H1287" i="3" s="1"/>
  <c r="I568" i="3" a="1"/>
  <c r="I568" i="3" s="1"/>
  <c r="H568" i="3" a="1"/>
  <c r="H568" i="3" s="1"/>
  <c r="I824" i="3" a="1"/>
  <c r="I824" i="3" s="1"/>
  <c r="H824" i="3" a="1"/>
  <c r="H824" i="3" s="1"/>
  <c r="I1080" i="3" a="1"/>
  <c r="I1080" i="3" s="1"/>
  <c r="H1080" i="3" a="1"/>
  <c r="H1080" i="3" s="1"/>
  <c r="I1336" i="3" a="1"/>
  <c r="I1336" i="3" s="1"/>
  <c r="H1336" i="3" a="1"/>
  <c r="H1336" i="3" s="1"/>
  <c r="I249" i="3" a="1"/>
  <c r="I249" i="3" s="1"/>
  <c r="H249" i="3" a="1"/>
  <c r="H249" i="3" s="1"/>
  <c r="I505" i="3" a="1"/>
  <c r="I505" i="3" s="1"/>
  <c r="H505" i="3" a="1"/>
  <c r="H505" i="3" s="1"/>
  <c r="I761" i="3" a="1"/>
  <c r="I761" i="3" s="1"/>
  <c r="H761" i="3" a="1"/>
  <c r="H761" i="3" s="1"/>
  <c r="H1017" i="3" a="1"/>
  <c r="H1017" i="3" s="1"/>
  <c r="I1017" i="3" a="1"/>
  <c r="I1017" i="3" s="1"/>
  <c r="H1273" i="3" a="1"/>
  <c r="H1273" i="3" s="1"/>
  <c r="I1273" i="3" a="1"/>
  <c r="I1273" i="3" s="1"/>
  <c r="H202" i="3" a="1"/>
  <c r="H202" i="3" s="1"/>
  <c r="I202" i="3" a="1"/>
  <c r="I202" i="3" s="1"/>
  <c r="I458" i="3" a="1"/>
  <c r="I458" i="3" s="1"/>
  <c r="H458" i="3" a="1"/>
  <c r="H458" i="3" s="1"/>
  <c r="H714" i="3" a="1"/>
  <c r="H714" i="3" s="1"/>
  <c r="I714" i="3" a="1"/>
  <c r="I714" i="3" s="1"/>
  <c r="I970" i="3" a="1"/>
  <c r="I970" i="3" s="1"/>
  <c r="H970" i="3" a="1"/>
  <c r="H970" i="3" s="1"/>
  <c r="H1226" i="3" a="1"/>
  <c r="H1226" i="3" s="1"/>
  <c r="I1226" i="3" a="1"/>
  <c r="I1226" i="3" s="1"/>
  <c r="I1482" i="3" a="1"/>
  <c r="I1482" i="3" s="1"/>
  <c r="H1482" i="3" a="1"/>
  <c r="H1482" i="3" s="1"/>
  <c r="I779" i="3" a="1"/>
  <c r="I779" i="3" s="1"/>
  <c r="H779" i="3" a="1"/>
  <c r="H779" i="3" s="1"/>
  <c r="I1035" i="3" a="1"/>
  <c r="I1035" i="3" s="1"/>
  <c r="H1035" i="3" a="1"/>
  <c r="H1035" i="3" s="1"/>
  <c r="I1291" i="3" a="1"/>
  <c r="I1291" i="3" s="1"/>
  <c r="H1291" i="3" a="1"/>
  <c r="H1291" i="3" s="1"/>
  <c r="I252" i="3" a="1"/>
  <c r="I252" i="3" s="1"/>
  <c r="H252" i="3" a="1"/>
  <c r="H252" i="3" s="1"/>
  <c r="I508" i="3" a="1"/>
  <c r="I508" i="3" s="1"/>
  <c r="H508" i="3" a="1"/>
  <c r="H508" i="3" s="1"/>
  <c r="H764" i="3" a="1"/>
  <c r="H764" i="3" s="1"/>
  <c r="I764" i="3" a="1"/>
  <c r="I764" i="3" s="1"/>
  <c r="I1020" i="3" a="1"/>
  <c r="I1020" i="3" s="1"/>
  <c r="H1020" i="3" a="1"/>
  <c r="H1020" i="3" s="1"/>
  <c r="I1276" i="3" a="1"/>
  <c r="I1276" i="3" s="1"/>
  <c r="H1276" i="3" a="1"/>
  <c r="H1276" i="3" s="1"/>
  <c r="I477" i="3" a="1"/>
  <c r="I477" i="3" s="1"/>
  <c r="H477" i="3" a="1"/>
  <c r="H477" i="3" s="1"/>
  <c r="I733" i="3" a="1"/>
  <c r="I733" i="3" s="1"/>
  <c r="H733" i="3" a="1"/>
  <c r="H733" i="3" s="1"/>
  <c r="I989" i="3" a="1"/>
  <c r="I989" i="3" s="1"/>
  <c r="H989" i="3" a="1"/>
  <c r="H989" i="3" s="1"/>
  <c r="I1245" i="3" a="1"/>
  <c r="I1245" i="3" s="1"/>
  <c r="H1245" i="3" a="1"/>
  <c r="H1245" i="3" s="1"/>
  <c r="I1501" i="3" a="1"/>
  <c r="I1501" i="3" s="1"/>
  <c r="H1501" i="3" a="1"/>
  <c r="H1501" i="3" s="1"/>
  <c r="I638" i="3" a="1"/>
  <c r="I638" i="3" s="1"/>
  <c r="H638" i="3" a="1"/>
  <c r="H638" i="3" s="1"/>
  <c r="I894" i="3" a="1"/>
  <c r="I894" i="3" s="1"/>
  <c r="H894" i="3" a="1"/>
  <c r="H894" i="3" s="1"/>
  <c r="I1150" i="3" a="1"/>
  <c r="I1150" i="3" s="1"/>
  <c r="H1150" i="3" a="1"/>
  <c r="H1150" i="3" s="1"/>
  <c r="I1406" i="3" a="1"/>
  <c r="I1406" i="3" s="1"/>
  <c r="H1406" i="3" a="1"/>
  <c r="H1406" i="3" s="1"/>
  <c r="H539" i="3" a="1"/>
  <c r="H539" i="3" s="1"/>
  <c r="I539" i="3" a="1"/>
  <c r="I539" i="3" s="1"/>
  <c r="H113" i="3" a="1"/>
  <c r="H113" i="3" s="1"/>
  <c r="I113" i="3" a="1"/>
  <c r="I113" i="3" s="1"/>
  <c r="H799" i="3" a="1"/>
  <c r="H799" i="3" s="1"/>
  <c r="I799" i="3" a="1"/>
  <c r="I799" i="3" s="1"/>
  <c r="H296" i="3" a="1"/>
  <c r="H296" i="3" s="1"/>
  <c r="I296" i="3" a="1"/>
  <c r="I296" i="3" s="1"/>
  <c r="I199" i="3" a="1"/>
  <c r="I199" i="3" s="1"/>
  <c r="H199" i="3" a="1"/>
  <c r="H199" i="3" s="1"/>
  <c r="I132" i="3" a="1"/>
  <c r="I132" i="3" s="1"/>
  <c r="H132" i="3" a="1"/>
  <c r="H132" i="3" s="1"/>
  <c r="I1103" i="3" a="1"/>
  <c r="I1103" i="3" s="1"/>
  <c r="H1103" i="3" a="1"/>
  <c r="H1103" i="3" s="1"/>
  <c r="H53" i="3" a="1"/>
  <c r="H53" i="3" s="1"/>
  <c r="I53" i="3" a="1"/>
  <c r="I53" i="3" s="1"/>
  <c r="H391" i="3" a="1"/>
  <c r="H391" i="3" s="1"/>
  <c r="I391" i="3" a="1"/>
  <c r="I391" i="3" s="1"/>
  <c r="H184" i="3" a="1"/>
  <c r="H184" i="3" s="1"/>
  <c r="I184" i="3" a="1"/>
  <c r="I184" i="3" s="1"/>
  <c r="I87" i="3" a="1"/>
  <c r="I87" i="3" s="1"/>
  <c r="H87" i="3" a="1"/>
  <c r="H87" i="3" s="1"/>
  <c r="I491" i="3" a="1"/>
  <c r="I491" i="3" s="1"/>
  <c r="H491" i="3" a="1"/>
  <c r="H491" i="3" s="1"/>
  <c r="I279" i="3" a="1"/>
  <c r="I279" i="3" s="1"/>
  <c r="H279" i="3" a="1"/>
  <c r="H279" i="3" s="1"/>
  <c r="I188" i="3" a="1"/>
  <c r="I188" i="3" s="1"/>
  <c r="H188" i="3" a="1"/>
  <c r="H188" i="3" s="1"/>
  <c r="I90" i="3" a="1"/>
  <c r="I90" i="3" s="1"/>
  <c r="H90" i="3" a="1"/>
  <c r="H90" i="3" s="1"/>
  <c r="I507" i="3" a="1"/>
  <c r="I507" i="3" s="1"/>
  <c r="H507" i="3" a="1"/>
  <c r="H507" i="3" s="1"/>
  <c r="H285" i="3" a="1"/>
  <c r="H285" i="3" s="1"/>
  <c r="I285" i="3" a="1"/>
  <c r="I285" i="3" s="1"/>
  <c r="I231" i="3" a="1"/>
  <c r="I231" i="3" s="1"/>
  <c r="H231" i="3" a="1"/>
  <c r="H231" i="3" s="1"/>
  <c r="I174" i="3" a="1"/>
  <c r="I174" i="3" s="1"/>
  <c r="H174" i="3" a="1"/>
  <c r="H174" i="3" s="1"/>
  <c r="I62" i="3" a="1"/>
  <c r="I62" i="3" s="1"/>
  <c r="H62" i="3" a="1"/>
  <c r="H62" i="3" s="1"/>
  <c r="H411" i="3" a="1"/>
  <c r="H411" i="3" s="1"/>
  <c r="I411" i="3" a="1"/>
  <c r="I411" i="3" s="1"/>
  <c r="H293" i="3" a="1"/>
  <c r="H293" i="3" s="1"/>
  <c r="I293" i="3" a="1"/>
  <c r="I293" i="3" s="1"/>
  <c r="I528" i="3" a="1"/>
  <c r="I528" i="3" s="1"/>
  <c r="H528" i="3" a="1"/>
  <c r="H528" i="3" s="1"/>
  <c r="I784" i="3" a="1"/>
  <c r="I784" i="3" s="1"/>
  <c r="H784" i="3" a="1"/>
  <c r="H784" i="3" s="1"/>
  <c r="I1040" i="3" a="1"/>
  <c r="I1040" i="3" s="1"/>
  <c r="H1040" i="3" a="1"/>
  <c r="H1040" i="3" s="1"/>
  <c r="I1296" i="3" a="1"/>
  <c r="I1296" i="3" s="1"/>
  <c r="H1296" i="3" a="1"/>
  <c r="H1296" i="3" s="1"/>
  <c r="I273" i="3" a="1"/>
  <c r="I273" i="3" s="1"/>
  <c r="H273" i="3" a="1"/>
  <c r="H273" i="3" s="1"/>
  <c r="I529" i="3" a="1"/>
  <c r="I529" i="3" s="1"/>
  <c r="H529" i="3" a="1"/>
  <c r="H529" i="3" s="1"/>
  <c r="I785" i="3" a="1"/>
  <c r="I785" i="3" s="1"/>
  <c r="H785" i="3" a="1"/>
  <c r="H785" i="3" s="1"/>
  <c r="I1041" i="3" a="1"/>
  <c r="I1041" i="3" s="1"/>
  <c r="H1041" i="3" a="1"/>
  <c r="H1041" i="3" s="1"/>
  <c r="I1297" i="3" a="1"/>
  <c r="I1297" i="3" s="1"/>
  <c r="H1297" i="3" a="1"/>
  <c r="H1297" i="3" s="1"/>
  <c r="I194" i="3" a="1"/>
  <c r="I194" i="3" s="1"/>
  <c r="H194" i="3" a="1"/>
  <c r="H194" i="3" s="1"/>
  <c r="H450" i="3" a="1"/>
  <c r="H450" i="3" s="1"/>
  <c r="I450" i="3" a="1"/>
  <c r="I450" i="3" s="1"/>
  <c r="H706" i="3" a="1"/>
  <c r="H706" i="3" s="1"/>
  <c r="I706" i="3" a="1"/>
  <c r="I706" i="3" s="1"/>
  <c r="I962" i="3" a="1"/>
  <c r="I962" i="3" s="1"/>
  <c r="H962" i="3" a="1"/>
  <c r="H962" i="3" s="1"/>
  <c r="I1218" i="3" a="1"/>
  <c r="I1218" i="3" s="1"/>
  <c r="H1218" i="3" a="1"/>
  <c r="H1218" i="3" s="1"/>
  <c r="I1474" i="3" a="1"/>
  <c r="I1474" i="3" s="1"/>
  <c r="H1474" i="3" a="1"/>
  <c r="H1474" i="3" s="1"/>
  <c r="I451" i="3" a="1"/>
  <c r="I451" i="3" s="1"/>
  <c r="H451" i="3" a="1"/>
  <c r="H451" i="3" s="1"/>
  <c r="I707" i="3" a="1"/>
  <c r="I707" i="3" s="1"/>
  <c r="H707" i="3" a="1"/>
  <c r="H707" i="3" s="1"/>
  <c r="I963" i="3" a="1"/>
  <c r="I963" i="3" s="1"/>
  <c r="H963" i="3" a="1"/>
  <c r="H963" i="3" s="1"/>
  <c r="H1219" i="3" a="1"/>
  <c r="H1219" i="3" s="1"/>
  <c r="I1219" i="3" a="1"/>
  <c r="I1219" i="3" s="1"/>
  <c r="I1475" i="3" a="1"/>
  <c r="I1475" i="3" s="1"/>
  <c r="H1475" i="3" a="1"/>
  <c r="H1475" i="3" s="1"/>
  <c r="M1475" i="3" s="1"/>
  <c r="H468" i="3" a="1"/>
  <c r="H468" i="3" s="1"/>
  <c r="I468" i="3" a="1"/>
  <c r="I468" i="3" s="1"/>
  <c r="H724" i="3" a="1"/>
  <c r="H724" i="3" s="1"/>
  <c r="I724" i="3" a="1"/>
  <c r="I724" i="3" s="1"/>
  <c r="I980" i="3" a="1"/>
  <c r="I980" i="3" s="1"/>
  <c r="H980" i="3" a="1"/>
  <c r="H980" i="3" s="1"/>
  <c r="I1236" i="3" a="1"/>
  <c r="I1236" i="3" s="1"/>
  <c r="H1236" i="3" a="1"/>
  <c r="H1236" i="3" s="1"/>
  <c r="I1492" i="3" a="1"/>
  <c r="I1492" i="3" s="1"/>
  <c r="H1492" i="3" a="1"/>
  <c r="H1492" i="3" s="1"/>
  <c r="H693" i="3" a="1"/>
  <c r="H693" i="3" s="1"/>
  <c r="I693" i="3" a="1"/>
  <c r="I693" i="3" s="1"/>
  <c r="I949" i="3" a="1"/>
  <c r="I949" i="3" s="1"/>
  <c r="H949" i="3" a="1"/>
  <c r="H949" i="3" s="1"/>
  <c r="I1205" i="3" a="1"/>
  <c r="I1205" i="3" s="1"/>
  <c r="H1205" i="3" a="1"/>
  <c r="H1205" i="3" s="1"/>
  <c r="M1205" i="3" s="1"/>
  <c r="I1461" i="3" a="1"/>
  <c r="I1461" i="3" s="1"/>
  <c r="H1461" i="3" a="1"/>
  <c r="H1461" i="3" s="1"/>
  <c r="I566" i="3" a="1"/>
  <c r="I566" i="3" s="1"/>
  <c r="H566" i="3" a="1"/>
  <c r="H566" i="3" s="1"/>
  <c r="H822" i="3" a="1"/>
  <c r="H822" i="3" s="1"/>
  <c r="I822" i="3" a="1"/>
  <c r="I822" i="3" s="1"/>
  <c r="I1078" i="3" a="1"/>
  <c r="I1078" i="3" s="1"/>
  <c r="H1078" i="3" a="1"/>
  <c r="H1078" i="3" s="1"/>
  <c r="I1334" i="3" a="1"/>
  <c r="I1334" i="3" s="1"/>
  <c r="H1334" i="3" a="1"/>
  <c r="H1334" i="3" s="1"/>
  <c r="H535" i="3" a="1"/>
  <c r="H535" i="3" s="1"/>
  <c r="I535" i="3" a="1"/>
  <c r="I535" i="3" s="1"/>
  <c r="I791" i="3" a="1"/>
  <c r="I791" i="3" s="1"/>
  <c r="H791" i="3" a="1"/>
  <c r="H791" i="3" s="1"/>
  <c r="I1047" i="3" a="1"/>
  <c r="I1047" i="3" s="1"/>
  <c r="H1047" i="3" a="1"/>
  <c r="H1047" i="3" s="1"/>
  <c r="K1047" i="3" s="1"/>
  <c r="I1303" i="3" a="1"/>
  <c r="I1303" i="3" s="1"/>
  <c r="H1303" i="3" a="1"/>
  <c r="H1303" i="3" s="1"/>
  <c r="I584" i="3" a="1"/>
  <c r="I584" i="3" s="1"/>
  <c r="H584" i="3" a="1"/>
  <c r="H584" i="3" s="1"/>
  <c r="I840" i="3" a="1"/>
  <c r="I840" i="3" s="1"/>
  <c r="H840" i="3" a="1"/>
  <c r="H840" i="3" s="1"/>
  <c r="I1096" i="3" a="1"/>
  <c r="I1096" i="3" s="1"/>
  <c r="H1096" i="3" a="1"/>
  <c r="H1096" i="3" s="1"/>
  <c r="I1352" i="3" a="1"/>
  <c r="I1352" i="3" s="1"/>
  <c r="H1352" i="3" a="1"/>
  <c r="H1352" i="3" s="1"/>
  <c r="I265" i="3" a="1"/>
  <c r="I265" i="3" s="1"/>
  <c r="H265" i="3" a="1"/>
  <c r="H265" i="3" s="1"/>
  <c r="I521" i="3" a="1"/>
  <c r="I521" i="3" s="1"/>
  <c r="H521" i="3" a="1"/>
  <c r="H521" i="3" s="1"/>
  <c r="H777" i="3" a="1"/>
  <c r="H777" i="3" s="1"/>
  <c r="I777" i="3" a="1"/>
  <c r="I777" i="3" s="1"/>
  <c r="I1033" i="3" a="1"/>
  <c r="I1033" i="3" s="1"/>
  <c r="H1033" i="3" a="1"/>
  <c r="H1033" i="3" s="1"/>
  <c r="I1289" i="3" a="1"/>
  <c r="I1289" i="3" s="1"/>
  <c r="H1289" i="3" a="1"/>
  <c r="H1289" i="3" s="1"/>
  <c r="I218" i="3" a="1"/>
  <c r="I218" i="3" s="1"/>
  <c r="H218" i="3" a="1"/>
  <c r="H218" i="3" s="1"/>
  <c r="I474" i="3" a="1"/>
  <c r="I474" i="3" s="1"/>
  <c r="H474" i="3" a="1"/>
  <c r="H474" i="3" s="1"/>
  <c r="H730" i="3" a="1"/>
  <c r="H730" i="3" s="1"/>
  <c r="I730" i="3" a="1"/>
  <c r="I730" i="3" s="1"/>
  <c r="I986" i="3" a="1"/>
  <c r="I986" i="3" s="1"/>
  <c r="H986" i="3" a="1"/>
  <c r="H986" i="3" s="1"/>
  <c r="I1242" i="3" a="1"/>
  <c r="I1242" i="3" s="1"/>
  <c r="H1242" i="3" a="1"/>
  <c r="H1242" i="3" s="1"/>
  <c r="I1498" i="3" a="1"/>
  <c r="I1498" i="3" s="1"/>
  <c r="H1498" i="3" a="1"/>
  <c r="H1498" i="3" s="1"/>
  <c r="K1498" i="3" s="1"/>
  <c r="H795" i="3" a="1"/>
  <c r="H795" i="3" s="1"/>
  <c r="I795" i="3" a="1"/>
  <c r="I795" i="3" s="1"/>
  <c r="I1051" i="3" a="1"/>
  <c r="I1051" i="3" s="1"/>
  <c r="H1051" i="3" a="1"/>
  <c r="H1051" i="3" s="1"/>
  <c r="I1307" i="3" a="1"/>
  <c r="I1307" i="3" s="1"/>
  <c r="H1307" i="3" a="1"/>
  <c r="H1307" i="3" s="1"/>
  <c r="I268" i="3" a="1"/>
  <c r="I268" i="3" s="1"/>
  <c r="H268" i="3" a="1"/>
  <c r="H268" i="3" s="1"/>
  <c r="H524" i="3" a="1"/>
  <c r="H524" i="3" s="1"/>
  <c r="I524" i="3" a="1"/>
  <c r="I524" i="3" s="1"/>
  <c r="H780" i="3" a="1"/>
  <c r="H780" i="3" s="1"/>
  <c r="I780" i="3" a="1"/>
  <c r="I780" i="3" s="1"/>
  <c r="I1036" i="3" a="1"/>
  <c r="I1036" i="3" s="1"/>
  <c r="H1036" i="3" a="1"/>
  <c r="H1036" i="3" s="1"/>
  <c r="I1292" i="3" a="1"/>
  <c r="I1292" i="3" s="1"/>
  <c r="H1292" i="3" a="1"/>
  <c r="H1292" i="3" s="1"/>
  <c r="I493" i="3" a="1"/>
  <c r="I493" i="3" s="1"/>
  <c r="H493" i="3" a="1"/>
  <c r="H493" i="3" s="1"/>
  <c r="I749" i="3" a="1"/>
  <c r="I749" i="3" s="1"/>
  <c r="H749" i="3" a="1"/>
  <c r="H749" i="3" s="1"/>
  <c r="I1005" i="3" a="1"/>
  <c r="I1005" i="3" s="1"/>
  <c r="H1005" i="3" a="1"/>
  <c r="H1005" i="3" s="1"/>
  <c r="I1261" i="3" a="1"/>
  <c r="I1261" i="3" s="1"/>
  <c r="H1261" i="3" a="1"/>
  <c r="H1261" i="3" s="1"/>
  <c r="I398" i="3" a="1"/>
  <c r="I398" i="3" s="1"/>
  <c r="H398" i="3" a="1"/>
  <c r="H398" i="3" s="1"/>
  <c r="H654" i="3" a="1"/>
  <c r="H654" i="3" s="1"/>
  <c r="I654" i="3" a="1"/>
  <c r="I654" i="3" s="1"/>
  <c r="I910" i="3" a="1"/>
  <c r="I910" i="3" s="1"/>
  <c r="H910" i="3" a="1"/>
  <c r="H910" i="3" s="1"/>
  <c r="I1166" i="3" a="1"/>
  <c r="I1166" i="3" s="1"/>
  <c r="H1166" i="3" a="1"/>
  <c r="H1166" i="3" s="1"/>
  <c r="M1166" i="3" s="1"/>
  <c r="I1422" i="3" a="1"/>
  <c r="I1422" i="3" s="1"/>
  <c r="H1422" i="3" a="1"/>
  <c r="H1422" i="3" s="1"/>
  <c r="I196" i="3" a="1"/>
  <c r="I196" i="3" s="1"/>
  <c r="H196" i="3" a="1"/>
  <c r="H196" i="3" s="1"/>
  <c r="H144" i="3" a="1"/>
  <c r="H144" i="3" s="1"/>
  <c r="I144" i="3" a="1"/>
  <c r="I144" i="3" s="1"/>
  <c r="I129" i="3" a="1"/>
  <c r="I129" i="3" s="1"/>
  <c r="H129" i="3" a="1"/>
  <c r="H129" i="3" s="1"/>
  <c r="I1055" i="3" a="1"/>
  <c r="I1055" i="3" s="1"/>
  <c r="H1055" i="3" a="1"/>
  <c r="H1055" i="3" s="1"/>
  <c r="H18" i="3" a="1"/>
  <c r="H18" i="3" s="1"/>
  <c r="I18" i="3" a="1"/>
  <c r="I18" i="3" s="1"/>
  <c r="I326" i="3" a="1"/>
  <c r="I326" i="3" s="1"/>
  <c r="H326" i="3" a="1"/>
  <c r="H326" i="3" s="1"/>
  <c r="H221" i="3" a="1"/>
  <c r="H221" i="3" s="1"/>
  <c r="I221" i="3" a="1"/>
  <c r="I221" i="3" s="1"/>
  <c r="I148" i="3" a="1"/>
  <c r="I148" i="3" s="1"/>
  <c r="H148" i="3" a="1"/>
  <c r="H148" i="3" s="1"/>
  <c r="I1359" i="3" a="1"/>
  <c r="I1359" i="3" s="1"/>
  <c r="H1359" i="3" a="1"/>
  <c r="H1359" i="3" s="1"/>
  <c r="I69" i="3" a="1"/>
  <c r="I69" i="3" s="1"/>
  <c r="H69" i="3" a="1"/>
  <c r="H69" i="3" s="1"/>
  <c r="H427" i="3" a="1"/>
  <c r="H427" i="3" s="1"/>
  <c r="I427" i="3" a="1"/>
  <c r="I427" i="3" s="1"/>
  <c r="H204" i="3" a="1"/>
  <c r="H204" i="3" s="1"/>
  <c r="I204" i="3" a="1"/>
  <c r="I204" i="3" s="1"/>
  <c r="I103" i="3" a="1"/>
  <c r="I103" i="3" s="1"/>
  <c r="H103" i="3" a="1"/>
  <c r="H103" i="3" s="1"/>
  <c r="H639" i="3" a="1"/>
  <c r="H639" i="3" s="1"/>
  <c r="I639" i="3" a="1"/>
  <c r="I639" i="3" s="1"/>
  <c r="H309" i="3" a="1"/>
  <c r="H309" i="3" s="1"/>
  <c r="I309" i="3" a="1"/>
  <c r="I309" i="3" s="1"/>
  <c r="I207" i="3" a="1"/>
  <c r="I207" i="3" s="1"/>
  <c r="H207" i="3" a="1"/>
  <c r="H207" i="3" s="1"/>
  <c r="I106" i="3" a="1"/>
  <c r="I106" i="3" s="1"/>
  <c r="H106" i="3" a="1"/>
  <c r="H106" i="3" s="1"/>
  <c r="I687" i="3" a="1"/>
  <c r="I687" i="3" s="1"/>
  <c r="H687" i="3" a="1"/>
  <c r="H687" i="3" s="1"/>
  <c r="I312" i="3" a="1"/>
  <c r="I312" i="3" s="1"/>
  <c r="H312" i="3" a="1"/>
  <c r="H312" i="3" s="1"/>
  <c r="I256" i="3" a="1"/>
  <c r="I256" i="3" s="1"/>
  <c r="H256" i="3" a="1"/>
  <c r="H256" i="3" s="1"/>
  <c r="I192" i="3" a="1"/>
  <c r="I192" i="3" s="1"/>
  <c r="H192" i="3" a="1"/>
  <c r="H192" i="3" s="1"/>
  <c r="I78" i="3" a="1"/>
  <c r="I78" i="3" s="1"/>
  <c r="H78" i="3" a="1"/>
  <c r="H78" i="3" s="1"/>
  <c r="H453" i="3" a="1"/>
  <c r="H453" i="3" s="1"/>
  <c r="I453" i="3" a="1"/>
  <c r="I453" i="3" s="1"/>
  <c r="I15" i="3" a="1"/>
  <c r="I15" i="3" s="1"/>
  <c r="H15" i="3" a="1"/>
  <c r="H15" i="3" s="1"/>
  <c r="I319" i="3" a="1"/>
  <c r="I319" i="3" s="1"/>
  <c r="H319" i="3" a="1"/>
  <c r="H319" i="3" s="1"/>
  <c r="I544" i="3" a="1"/>
  <c r="I544" i="3" s="1"/>
  <c r="H544" i="3" a="1"/>
  <c r="H544" i="3" s="1"/>
  <c r="I800" i="3" a="1"/>
  <c r="I800" i="3" s="1"/>
  <c r="H800" i="3" a="1"/>
  <c r="H800" i="3" s="1"/>
  <c r="I1056" i="3" a="1"/>
  <c r="I1056" i="3" s="1"/>
  <c r="H1056" i="3" a="1"/>
  <c r="H1056" i="3" s="1"/>
  <c r="I1312" i="3" a="1"/>
  <c r="I1312" i="3" s="1"/>
  <c r="H1312" i="3" a="1"/>
  <c r="H1312" i="3" s="1"/>
  <c r="I289" i="3" a="1"/>
  <c r="I289" i="3" s="1"/>
  <c r="H289" i="3" a="1"/>
  <c r="H289" i="3" s="1"/>
  <c r="I545" i="3" a="1"/>
  <c r="I545" i="3" s="1"/>
  <c r="H545" i="3" a="1"/>
  <c r="H545" i="3" s="1"/>
  <c r="I801" i="3" a="1"/>
  <c r="I801" i="3" s="1"/>
  <c r="H801" i="3" a="1"/>
  <c r="H801" i="3" s="1"/>
  <c r="I1057" i="3" a="1"/>
  <c r="I1057" i="3" s="1"/>
  <c r="H1057" i="3" a="1"/>
  <c r="H1057" i="3" s="1"/>
  <c r="I1313" i="3" a="1"/>
  <c r="I1313" i="3" s="1"/>
  <c r="H1313" i="3" a="1"/>
  <c r="H1313" i="3" s="1"/>
  <c r="I210" i="3" a="1"/>
  <c r="I210" i="3" s="1"/>
  <c r="H210" i="3" a="1"/>
  <c r="H210" i="3" s="1"/>
  <c r="H466" i="3" a="1"/>
  <c r="H466" i="3" s="1"/>
  <c r="I466" i="3" a="1"/>
  <c r="I466" i="3" s="1"/>
  <c r="I722" i="3" a="1"/>
  <c r="I722" i="3" s="1"/>
  <c r="H722" i="3" a="1"/>
  <c r="H722" i="3" s="1"/>
  <c r="I978" i="3" a="1"/>
  <c r="I978" i="3" s="1"/>
  <c r="H978" i="3" a="1"/>
  <c r="H978" i="3" s="1"/>
  <c r="H1234" i="3" a="1"/>
  <c r="H1234" i="3" s="1"/>
  <c r="M1234" i="3" s="1"/>
  <c r="I1234" i="3" a="1"/>
  <c r="I1234" i="3" s="1"/>
  <c r="I1490" i="3" a="1"/>
  <c r="I1490" i="3" s="1"/>
  <c r="H1490" i="3" a="1"/>
  <c r="H1490" i="3" s="1"/>
  <c r="I467" i="3" a="1"/>
  <c r="I467" i="3" s="1"/>
  <c r="H467" i="3" a="1"/>
  <c r="H467" i="3" s="1"/>
  <c r="I723" i="3" a="1"/>
  <c r="I723" i="3" s="1"/>
  <c r="H723" i="3" a="1"/>
  <c r="H723" i="3" s="1"/>
  <c r="I979" i="3" a="1"/>
  <c r="I979" i="3" s="1"/>
  <c r="H979" i="3" a="1"/>
  <c r="H979" i="3" s="1"/>
  <c r="I1235" i="3" a="1"/>
  <c r="I1235" i="3" s="1"/>
  <c r="H1235" i="3" a="1"/>
  <c r="H1235" i="3" s="1"/>
  <c r="I1491" i="3" a="1"/>
  <c r="I1491" i="3" s="1"/>
  <c r="H1491" i="3" a="1"/>
  <c r="H1491" i="3" s="1"/>
  <c r="I484" i="3" a="1"/>
  <c r="I484" i="3" s="1"/>
  <c r="H484" i="3" a="1"/>
  <c r="H484" i="3" s="1"/>
  <c r="H740" i="3" a="1"/>
  <c r="H740" i="3" s="1"/>
  <c r="I740" i="3" a="1"/>
  <c r="I740" i="3" s="1"/>
  <c r="I996" i="3" a="1"/>
  <c r="I996" i="3" s="1"/>
  <c r="H996" i="3" a="1"/>
  <c r="H996" i="3" s="1"/>
  <c r="I1252" i="3" a="1"/>
  <c r="I1252" i="3" s="1"/>
  <c r="H1252" i="3" a="1"/>
  <c r="H1252" i="3" s="1"/>
  <c r="I1508" i="3" a="1"/>
  <c r="I1508" i="3" s="1"/>
  <c r="H1508" i="3" a="1"/>
  <c r="H1508" i="3" s="1"/>
  <c r="I709" i="3" a="1"/>
  <c r="I709" i="3" s="1"/>
  <c r="H709" i="3" a="1"/>
  <c r="H709" i="3" s="1"/>
  <c r="I965" i="3" a="1"/>
  <c r="I965" i="3" s="1"/>
  <c r="H965" i="3" a="1"/>
  <c r="H965" i="3" s="1"/>
  <c r="I1221" i="3" a="1"/>
  <c r="I1221" i="3" s="1"/>
  <c r="H1221" i="3" a="1"/>
  <c r="H1221" i="3" s="1"/>
  <c r="I1477" i="3" a="1"/>
  <c r="I1477" i="3" s="1"/>
  <c r="H1477" i="3" a="1"/>
  <c r="H1477" i="3" s="1"/>
  <c r="I582" i="3" a="1"/>
  <c r="I582" i="3" s="1"/>
  <c r="H582" i="3" a="1"/>
  <c r="H582" i="3" s="1"/>
  <c r="I838" i="3" a="1"/>
  <c r="I838" i="3" s="1"/>
  <c r="H838" i="3" a="1"/>
  <c r="H838" i="3" s="1"/>
  <c r="H1094" i="3" a="1"/>
  <c r="H1094" i="3" s="1"/>
  <c r="I1094" i="3" a="1"/>
  <c r="I1094" i="3" s="1"/>
  <c r="I1350" i="3" a="1"/>
  <c r="I1350" i="3" s="1"/>
  <c r="H1350" i="3" a="1"/>
  <c r="H1350" i="3" s="1"/>
  <c r="H551" i="3" a="1"/>
  <c r="H551" i="3" s="1"/>
  <c r="I551" i="3" a="1"/>
  <c r="I551" i="3" s="1"/>
  <c r="I807" i="3" a="1"/>
  <c r="I807" i="3" s="1"/>
  <c r="H807" i="3" a="1"/>
  <c r="H807" i="3" s="1"/>
  <c r="I1063" i="3" a="1"/>
  <c r="I1063" i="3" s="1"/>
  <c r="H1063" i="3" a="1"/>
  <c r="H1063" i="3" s="1"/>
  <c r="I1319" i="3" a="1"/>
  <c r="I1319" i="3" s="1"/>
  <c r="H1319" i="3" a="1"/>
  <c r="H1319" i="3" s="1"/>
  <c r="I600" i="3" a="1"/>
  <c r="I600" i="3" s="1"/>
  <c r="H600" i="3" a="1"/>
  <c r="H600" i="3" s="1"/>
  <c r="I856" i="3" a="1"/>
  <c r="I856" i="3" s="1"/>
  <c r="H856" i="3" a="1"/>
  <c r="H856" i="3" s="1"/>
  <c r="I1112" i="3" a="1"/>
  <c r="I1112" i="3" s="1"/>
  <c r="H1112" i="3" a="1"/>
  <c r="H1112" i="3" s="1"/>
  <c r="I1368" i="3" a="1"/>
  <c r="I1368" i="3" s="1"/>
  <c r="H1368" i="3" a="1"/>
  <c r="H1368" i="3" s="1"/>
  <c r="I281" i="3" a="1"/>
  <c r="I281" i="3" s="1"/>
  <c r="H281" i="3" a="1"/>
  <c r="H281" i="3" s="1"/>
  <c r="I537" i="3" a="1"/>
  <c r="I537" i="3" s="1"/>
  <c r="H537" i="3" a="1"/>
  <c r="H537" i="3" s="1"/>
  <c r="I793" i="3" a="1"/>
  <c r="I793" i="3" s="1"/>
  <c r="H793" i="3" a="1"/>
  <c r="H793" i="3" s="1"/>
  <c r="I1049" i="3" a="1"/>
  <c r="I1049" i="3" s="1"/>
  <c r="H1049" i="3" a="1"/>
  <c r="H1049" i="3" s="1"/>
  <c r="I1305" i="3" a="1"/>
  <c r="I1305" i="3" s="1"/>
  <c r="H1305" i="3" a="1"/>
  <c r="H1305" i="3" s="1"/>
  <c r="M1305" i="3" s="1"/>
  <c r="I234" i="3" a="1"/>
  <c r="I234" i="3" s="1"/>
  <c r="H234" i="3" a="1"/>
  <c r="H234" i="3" s="1"/>
  <c r="I490" i="3" a="1"/>
  <c r="I490" i="3" s="1"/>
  <c r="H490" i="3" a="1"/>
  <c r="H490" i="3" s="1"/>
  <c r="H746" i="3" a="1"/>
  <c r="H746" i="3" s="1"/>
  <c r="I746" i="3" a="1"/>
  <c r="I746" i="3" s="1"/>
  <c r="H1002" i="3" a="1"/>
  <c r="H1002" i="3" s="1"/>
  <c r="I1002" i="3" a="1"/>
  <c r="I1002" i="3" s="1"/>
  <c r="I1258" i="3" a="1"/>
  <c r="I1258" i="3" s="1"/>
  <c r="H1258" i="3" a="1"/>
  <c r="H1258" i="3" s="1"/>
  <c r="I555" i="3" a="1"/>
  <c r="I555" i="3" s="1"/>
  <c r="H555" i="3" a="1"/>
  <c r="H555" i="3" s="1"/>
  <c r="I811" i="3" a="1"/>
  <c r="I811" i="3" s="1"/>
  <c r="H811" i="3" a="1"/>
  <c r="H811" i="3" s="1"/>
  <c r="I1067" i="3" a="1"/>
  <c r="I1067" i="3" s="1"/>
  <c r="H1067" i="3" a="1"/>
  <c r="H1067" i="3" s="1"/>
  <c r="I1323" i="3" a="1"/>
  <c r="I1323" i="3" s="1"/>
  <c r="H1323" i="3" a="1"/>
  <c r="H1323" i="3" s="1"/>
  <c r="I284" i="3" a="1"/>
  <c r="I284" i="3" s="1"/>
  <c r="H284" i="3" a="1"/>
  <c r="H284" i="3" s="1"/>
  <c r="H540" i="3" a="1"/>
  <c r="H540" i="3" s="1"/>
  <c r="I540" i="3" a="1"/>
  <c r="I540" i="3" s="1"/>
  <c r="H796" i="3" a="1"/>
  <c r="H796" i="3" s="1"/>
  <c r="I796" i="3" a="1"/>
  <c r="I796" i="3" s="1"/>
  <c r="H1052" i="3" a="1"/>
  <c r="H1052" i="3" s="1"/>
  <c r="I1052" i="3" a="1"/>
  <c r="I1052" i="3" s="1"/>
  <c r="I1308" i="3" a="1"/>
  <c r="I1308" i="3" s="1"/>
  <c r="H1308" i="3" a="1"/>
  <c r="H1308" i="3" s="1"/>
  <c r="I509" i="3" a="1"/>
  <c r="I509" i="3" s="1"/>
  <c r="H509" i="3" a="1"/>
  <c r="H509" i="3" s="1"/>
  <c r="H765" i="3" a="1"/>
  <c r="H765" i="3" s="1"/>
  <c r="I765" i="3" a="1"/>
  <c r="I765" i="3" s="1"/>
  <c r="I1021" i="3" a="1"/>
  <c r="I1021" i="3" s="1"/>
  <c r="H1021" i="3" a="1"/>
  <c r="H1021" i="3" s="1"/>
  <c r="I1277" i="3" a="1"/>
  <c r="I1277" i="3" s="1"/>
  <c r="H1277" i="3" a="1"/>
  <c r="H1277" i="3" s="1"/>
  <c r="I414" i="3" a="1"/>
  <c r="I414" i="3" s="1"/>
  <c r="H414" i="3" a="1"/>
  <c r="H414" i="3" s="1"/>
  <c r="H670" i="3" a="1"/>
  <c r="H670" i="3" s="1"/>
  <c r="I670" i="3" a="1"/>
  <c r="I670" i="3" s="1"/>
  <c r="I926" i="3" a="1"/>
  <c r="I926" i="3" s="1"/>
  <c r="H926" i="3" a="1"/>
  <c r="H926" i="3" s="1"/>
  <c r="I1182" i="3" a="1"/>
  <c r="I1182" i="3" s="1"/>
  <c r="H1182" i="3" a="1"/>
  <c r="H1182" i="3" s="1"/>
  <c r="I1438" i="3" a="1"/>
  <c r="I1438" i="3" s="1"/>
  <c r="H1438" i="3" a="1"/>
  <c r="H1438" i="3" s="1"/>
  <c r="H215" i="3" a="1"/>
  <c r="H215" i="3" s="1"/>
  <c r="I215" i="3" a="1"/>
  <c r="I215" i="3" s="1"/>
  <c r="H16" i="3" a="1"/>
  <c r="H16" i="3" s="1"/>
  <c r="I16" i="3" a="1"/>
  <c r="I16" i="3" s="1"/>
  <c r="I1295" i="3" a="1"/>
  <c r="I1295" i="3" s="1"/>
  <c r="H1295" i="3" a="1"/>
  <c r="H1295" i="3" s="1"/>
  <c r="H145" i="3" a="1"/>
  <c r="H145" i="3" s="1"/>
  <c r="I145" i="3" a="1"/>
  <c r="I145" i="3" s="1"/>
  <c r="I1311" i="3" a="1"/>
  <c r="I1311" i="3" s="1"/>
  <c r="H1311" i="3" a="1"/>
  <c r="H1311" i="3" s="1"/>
  <c r="I34" i="3" a="1"/>
  <c r="I34" i="3" s="1"/>
  <c r="H34" i="3" a="1"/>
  <c r="H34" i="3" s="1"/>
  <c r="H352" i="3" a="1"/>
  <c r="H352" i="3" s="1"/>
  <c r="I352" i="3" a="1"/>
  <c r="I352" i="3" s="1"/>
  <c r="I244" i="3" a="1"/>
  <c r="I244" i="3" s="1"/>
  <c r="H244" i="3" a="1"/>
  <c r="H244" i="3" s="1"/>
  <c r="I165" i="3" a="1"/>
  <c r="I165" i="3" s="1"/>
  <c r="H165" i="3" a="1"/>
  <c r="H165" i="3" s="1"/>
  <c r="H85" i="3" a="1"/>
  <c r="H85" i="3" s="1"/>
  <c r="I85" i="3" a="1"/>
  <c r="I85" i="3" s="1"/>
  <c r="H479" i="3" a="1"/>
  <c r="H479" i="3" s="1"/>
  <c r="I479" i="3" a="1"/>
  <c r="I479" i="3" s="1"/>
  <c r="I224" i="3" a="1"/>
  <c r="I224" i="3" s="1"/>
  <c r="H224" i="3" a="1"/>
  <c r="H224" i="3" s="1"/>
  <c r="I119" i="3" a="1"/>
  <c r="I119" i="3" s="1"/>
  <c r="H119" i="3" a="1"/>
  <c r="H119" i="3" s="1"/>
  <c r="I895" i="3" a="1"/>
  <c r="I895" i="3" s="1"/>
  <c r="H895" i="3" a="1"/>
  <c r="H895" i="3" s="1"/>
  <c r="I24" i="3" a="1"/>
  <c r="I24" i="3" s="1"/>
  <c r="H24" i="3" a="1"/>
  <c r="H24" i="3" s="1"/>
  <c r="I335" i="3" a="1"/>
  <c r="I335" i="3" s="1"/>
  <c r="H335" i="3" a="1"/>
  <c r="H335" i="3" s="1"/>
  <c r="H228" i="3" a="1"/>
  <c r="H228" i="3" s="1"/>
  <c r="I228" i="3" a="1"/>
  <c r="I228" i="3" s="1"/>
  <c r="H122" i="3" a="1"/>
  <c r="H122" i="3" s="1"/>
  <c r="I122" i="3" a="1"/>
  <c r="I122" i="3" s="1"/>
  <c r="I943" i="3" a="1"/>
  <c r="I943" i="3" s="1"/>
  <c r="H943" i="3" a="1"/>
  <c r="H943" i="3" s="1"/>
  <c r="I27" i="3" a="1"/>
  <c r="I27" i="3" s="1"/>
  <c r="H27" i="3" a="1"/>
  <c r="H27" i="3" s="1"/>
  <c r="H342" i="3" a="1"/>
  <c r="H342" i="3" s="1"/>
  <c r="I342" i="3" a="1"/>
  <c r="I342" i="3" s="1"/>
  <c r="I286" i="3" a="1"/>
  <c r="I286" i="3" s="1"/>
  <c r="H286" i="3" a="1"/>
  <c r="H286" i="3" s="1"/>
  <c r="I212" i="3" a="1"/>
  <c r="I212" i="3" s="1"/>
  <c r="H212" i="3" a="1"/>
  <c r="H212" i="3" s="1"/>
  <c r="H94" i="3" a="1"/>
  <c r="H94" i="3" s="1"/>
  <c r="I94" i="3" a="1"/>
  <c r="I94" i="3" s="1"/>
  <c r="I527" i="3" a="1"/>
  <c r="I527" i="3" s="1"/>
  <c r="H527" i="3" a="1"/>
  <c r="H527" i="3" s="1"/>
  <c r="I31" i="3" a="1"/>
  <c r="I31" i="3" s="1"/>
  <c r="H31" i="3" a="1"/>
  <c r="H31" i="3" s="1"/>
  <c r="I349" i="3" a="1"/>
  <c r="I349" i="3" s="1"/>
  <c r="H349" i="3" a="1"/>
  <c r="H349" i="3" s="1"/>
  <c r="I560" i="3" a="1"/>
  <c r="I560" i="3" s="1"/>
  <c r="H560" i="3" a="1"/>
  <c r="H560" i="3" s="1"/>
  <c r="H816" i="3" a="1"/>
  <c r="H816" i="3" s="1"/>
  <c r="I816" i="3" a="1"/>
  <c r="I816" i="3" s="1"/>
  <c r="I1072" i="3" a="1"/>
  <c r="I1072" i="3" s="1"/>
  <c r="H1072" i="3" a="1"/>
  <c r="H1072" i="3" s="1"/>
  <c r="I1328" i="3" a="1"/>
  <c r="I1328" i="3" s="1"/>
  <c r="H1328" i="3" a="1"/>
  <c r="H1328" i="3" s="1"/>
  <c r="I305" i="3" a="1"/>
  <c r="I305" i="3" s="1"/>
  <c r="H305" i="3" a="1"/>
  <c r="H305" i="3" s="1"/>
  <c r="H561" i="3" a="1"/>
  <c r="H561" i="3" s="1"/>
  <c r="I561" i="3" a="1"/>
  <c r="I561" i="3" s="1"/>
  <c r="I817" i="3" a="1"/>
  <c r="I817" i="3" s="1"/>
  <c r="H817" i="3" a="1"/>
  <c r="H817" i="3" s="1"/>
  <c r="I1073" i="3" a="1"/>
  <c r="I1073" i="3" s="1"/>
  <c r="H1073" i="3" a="1"/>
  <c r="H1073" i="3" s="1"/>
  <c r="I1329" i="3" a="1"/>
  <c r="I1329" i="3" s="1"/>
  <c r="H1329" i="3" a="1"/>
  <c r="H1329" i="3" s="1"/>
  <c r="I226" i="3" a="1"/>
  <c r="I226" i="3" s="1"/>
  <c r="H226" i="3" a="1"/>
  <c r="H226" i="3" s="1"/>
  <c r="H482" i="3" a="1"/>
  <c r="H482" i="3" s="1"/>
  <c r="I482" i="3" a="1"/>
  <c r="I482" i="3" s="1"/>
  <c r="H738" i="3" a="1"/>
  <c r="H738" i="3" s="1"/>
  <c r="I738" i="3" a="1"/>
  <c r="I738" i="3" s="1"/>
  <c r="I994" i="3" a="1"/>
  <c r="I994" i="3" s="1"/>
  <c r="H994" i="3" a="1"/>
  <c r="H994" i="3" s="1"/>
  <c r="I1250" i="3" a="1"/>
  <c r="I1250" i="3" s="1"/>
  <c r="H1250" i="3" a="1"/>
  <c r="H1250" i="3" s="1"/>
  <c r="I1506" i="3" a="1"/>
  <c r="I1506" i="3" s="1"/>
  <c r="H1506" i="3" a="1"/>
  <c r="H1506" i="3" s="1"/>
  <c r="I483" i="3" a="1"/>
  <c r="I483" i="3" s="1"/>
  <c r="H483" i="3" a="1"/>
  <c r="H483" i="3" s="1"/>
  <c r="I739" i="3" a="1"/>
  <c r="I739" i="3" s="1"/>
  <c r="H739" i="3" a="1"/>
  <c r="H739" i="3" s="1"/>
  <c r="I995" i="3" a="1"/>
  <c r="I995" i="3" s="1"/>
  <c r="H995" i="3" a="1"/>
  <c r="H995" i="3" s="1"/>
  <c r="I1251" i="3" a="1"/>
  <c r="I1251" i="3" s="1"/>
  <c r="H1251" i="3" a="1"/>
  <c r="H1251" i="3" s="1"/>
  <c r="I1507" i="3" a="1"/>
  <c r="I1507" i="3" s="1"/>
  <c r="H1507" i="3" a="1"/>
  <c r="H1507" i="3" s="1"/>
  <c r="H500" i="3" a="1"/>
  <c r="H500" i="3" s="1"/>
  <c r="I500" i="3" a="1"/>
  <c r="I500" i="3" s="1"/>
  <c r="I756" i="3" a="1"/>
  <c r="I756" i="3" s="1"/>
  <c r="H756" i="3" a="1"/>
  <c r="H756" i="3" s="1"/>
  <c r="I1012" i="3" a="1"/>
  <c r="I1012" i="3" s="1"/>
  <c r="H1012" i="3" a="1"/>
  <c r="H1012" i="3" s="1"/>
  <c r="I1268" i="3" a="1"/>
  <c r="I1268" i="3" s="1"/>
  <c r="H1268" i="3" a="1"/>
  <c r="H1268" i="3" s="1"/>
  <c r="I469" i="3" a="1"/>
  <c r="I469" i="3" s="1"/>
  <c r="H469" i="3" a="1"/>
  <c r="H469" i="3" s="1"/>
  <c r="I725" i="3" a="1"/>
  <c r="I725" i="3" s="1"/>
  <c r="H725" i="3" a="1"/>
  <c r="H725" i="3" s="1"/>
  <c r="I981" i="3" a="1"/>
  <c r="I981" i="3" s="1"/>
  <c r="H981" i="3" a="1"/>
  <c r="H981" i="3" s="1"/>
  <c r="I1237" i="3" a="1"/>
  <c r="I1237" i="3" s="1"/>
  <c r="H1237" i="3" a="1"/>
  <c r="H1237" i="3" s="1"/>
  <c r="H1493" i="3" a="1"/>
  <c r="H1493" i="3" s="1"/>
  <c r="I1493" i="3" a="1"/>
  <c r="I1493" i="3" s="1"/>
  <c r="H598" i="3" a="1"/>
  <c r="H598" i="3" s="1"/>
  <c r="I598" i="3" a="1"/>
  <c r="I598" i="3" s="1"/>
  <c r="I854" i="3" a="1"/>
  <c r="I854" i="3" s="1"/>
  <c r="H854" i="3" a="1"/>
  <c r="H854" i="3" s="1"/>
  <c r="I1110" i="3" a="1"/>
  <c r="I1110" i="3" s="1"/>
  <c r="H1110" i="3" a="1"/>
  <c r="H1110" i="3" s="1"/>
  <c r="I1366" i="3" a="1"/>
  <c r="I1366" i="3" s="1"/>
  <c r="H1366" i="3" a="1"/>
  <c r="H1366" i="3" s="1"/>
  <c r="I567" i="3" a="1"/>
  <c r="I567" i="3" s="1"/>
  <c r="H567" i="3" a="1"/>
  <c r="H567" i="3" s="1"/>
  <c r="I823" i="3" a="1"/>
  <c r="I823" i="3" s="1"/>
  <c r="H823" i="3" a="1"/>
  <c r="H823" i="3" s="1"/>
  <c r="I1079" i="3" a="1"/>
  <c r="I1079" i="3" s="1"/>
  <c r="H1079" i="3" a="1"/>
  <c r="H1079" i="3" s="1"/>
  <c r="I1335" i="3" a="1"/>
  <c r="I1335" i="3" s="1"/>
  <c r="H1335" i="3" a="1"/>
  <c r="H1335" i="3" s="1"/>
  <c r="H616" i="3" a="1"/>
  <c r="H616" i="3" s="1"/>
  <c r="I616" i="3" a="1"/>
  <c r="I616" i="3" s="1"/>
  <c r="I872" i="3" a="1"/>
  <c r="I872" i="3" s="1"/>
  <c r="H872" i="3" a="1"/>
  <c r="H872" i="3" s="1"/>
  <c r="I1128" i="3" a="1"/>
  <c r="I1128" i="3" s="1"/>
  <c r="H1128" i="3" a="1"/>
  <c r="H1128" i="3" s="1"/>
  <c r="I1384" i="3" a="1"/>
  <c r="I1384" i="3" s="1"/>
  <c r="H1384" i="3" a="1"/>
  <c r="H1384" i="3" s="1"/>
  <c r="H297" i="3" a="1"/>
  <c r="H297" i="3" s="1"/>
  <c r="I297" i="3" a="1"/>
  <c r="I297" i="3" s="1"/>
  <c r="I553" i="3" a="1"/>
  <c r="I553" i="3" s="1"/>
  <c r="H553" i="3" a="1"/>
  <c r="H553" i="3" s="1"/>
  <c r="H809" i="3" a="1"/>
  <c r="H809" i="3" s="1"/>
  <c r="I809" i="3" a="1"/>
  <c r="I809" i="3" s="1"/>
  <c r="I1065" i="3" a="1"/>
  <c r="I1065" i="3" s="1"/>
  <c r="K1065" i="3" s="1"/>
  <c r="H1065" i="3" a="1"/>
  <c r="H1065" i="3" s="1"/>
  <c r="I1321" i="3" a="1"/>
  <c r="I1321" i="3" s="1"/>
  <c r="H1321" i="3" a="1"/>
  <c r="H1321" i="3" s="1"/>
  <c r="I250" i="3" a="1"/>
  <c r="I250" i="3" s="1"/>
  <c r="H250" i="3" a="1"/>
  <c r="H250" i="3" s="1"/>
  <c r="I506" i="3" a="1"/>
  <c r="I506" i="3" s="1"/>
  <c r="H506" i="3" a="1"/>
  <c r="H506" i="3" s="1"/>
  <c r="H762" i="3" a="1"/>
  <c r="H762" i="3" s="1"/>
  <c r="I762" i="3" a="1"/>
  <c r="I762" i="3" s="1"/>
  <c r="I1018" i="3" a="1"/>
  <c r="I1018" i="3" s="1"/>
  <c r="H1018" i="3" a="1"/>
  <c r="H1018" i="3" s="1"/>
  <c r="I1274" i="3" a="1"/>
  <c r="I1274" i="3" s="1"/>
  <c r="H1274" i="3" a="1"/>
  <c r="H1274" i="3" s="1"/>
  <c r="I571" i="3" a="1"/>
  <c r="I571" i="3" s="1"/>
  <c r="H571" i="3" a="1"/>
  <c r="H571" i="3" s="1"/>
  <c r="I827" i="3" a="1"/>
  <c r="I827" i="3" s="1"/>
  <c r="H827" i="3" a="1"/>
  <c r="H827" i="3" s="1"/>
  <c r="I1083" i="3" a="1"/>
  <c r="I1083" i="3" s="1"/>
  <c r="H1083" i="3" a="1"/>
  <c r="H1083" i="3" s="1"/>
  <c r="I1339" i="3" a="1"/>
  <c r="I1339" i="3" s="1"/>
  <c r="H1339" i="3" a="1"/>
  <c r="H1339" i="3" s="1"/>
  <c r="I300" i="3" a="1"/>
  <c r="I300" i="3" s="1"/>
  <c r="H300" i="3" a="1"/>
  <c r="H300" i="3" s="1"/>
  <c r="I556" i="3" a="1"/>
  <c r="I556" i="3" s="1"/>
  <c r="H556" i="3" a="1"/>
  <c r="H556" i="3" s="1"/>
  <c r="I812" i="3" a="1"/>
  <c r="I812" i="3" s="1"/>
  <c r="H812" i="3" a="1"/>
  <c r="H812" i="3" s="1"/>
  <c r="I1068" i="3" a="1"/>
  <c r="I1068" i="3" s="1"/>
  <c r="H1068" i="3" a="1"/>
  <c r="H1068" i="3" s="1"/>
  <c r="I1324" i="3" a="1"/>
  <c r="I1324" i="3" s="1"/>
  <c r="H1324" i="3" a="1"/>
  <c r="H1324" i="3" s="1"/>
  <c r="H525" i="3" a="1"/>
  <c r="H525" i="3" s="1"/>
  <c r="I525" i="3" a="1"/>
  <c r="I525" i="3" s="1"/>
  <c r="I781" i="3" a="1"/>
  <c r="I781" i="3" s="1"/>
  <c r="H781" i="3" a="1"/>
  <c r="H781" i="3" s="1"/>
  <c r="I1037" i="3" a="1"/>
  <c r="I1037" i="3" s="1"/>
  <c r="H1037" i="3" a="1"/>
  <c r="H1037" i="3" s="1"/>
  <c r="I1293" i="3" a="1"/>
  <c r="I1293" i="3" s="1"/>
  <c r="H1293" i="3" a="1"/>
  <c r="H1293" i="3" s="1"/>
  <c r="H430" i="3" a="1"/>
  <c r="H430" i="3" s="1"/>
  <c r="I430" i="3" a="1"/>
  <c r="I430" i="3" s="1"/>
  <c r="I686" i="3" a="1"/>
  <c r="I686" i="3" s="1"/>
  <c r="H686" i="3" a="1"/>
  <c r="H686" i="3" s="1"/>
  <c r="I942" i="3" a="1"/>
  <c r="I942" i="3" s="1"/>
  <c r="H942" i="3" a="1"/>
  <c r="H942" i="3" s="1"/>
  <c r="I1198" i="3" a="1"/>
  <c r="I1198" i="3" s="1"/>
  <c r="H1198" i="3" a="1"/>
  <c r="H1198" i="3" s="1"/>
  <c r="I1454" i="3" a="1"/>
  <c r="I1454" i="3" s="1"/>
  <c r="H1454" i="3" a="1"/>
  <c r="H1454" i="3" s="1"/>
  <c r="I238" i="3" a="1"/>
  <c r="I238" i="3" s="1"/>
  <c r="H238" i="3" a="1"/>
  <c r="H238" i="3" s="1"/>
  <c r="I264" i="3" a="1"/>
  <c r="I264" i="3" s="1"/>
  <c r="H264" i="3" a="1"/>
  <c r="H264" i="3" s="1"/>
  <c r="H320" i="3" a="1"/>
  <c r="H320" i="3" s="1"/>
  <c r="I320" i="3" a="1"/>
  <c r="I320" i="3" s="1"/>
  <c r="H64" i="3" a="1"/>
  <c r="H64" i="3" s="1"/>
  <c r="I64" i="3" a="1"/>
  <c r="I64" i="3" s="1"/>
  <c r="I161" i="3" a="1"/>
  <c r="I161" i="3" s="1"/>
  <c r="H161" i="3" a="1"/>
  <c r="H161" i="3" s="1"/>
  <c r="H50" i="3" a="1"/>
  <c r="H50" i="3" s="1"/>
  <c r="I50" i="3" a="1"/>
  <c r="I50" i="3" s="1"/>
  <c r="H383" i="3" a="1"/>
  <c r="H383" i="3" s="1"/>
  <c r="I383" i="3" a="1"/>
  <c r="I383" i="3" s="1"/>
  <c r="I270" i="3" a="1"/>
  <c r="I270" i="3" s="1"/>
  <c r="H270" i="3" a="1"/>
  <c r="H270" i="3" s="1"/>
  <c r="I182" i="3" a="1"/>
  <c r="I182" i="3" s="1"/>
  <c r="H182" i="3" a="1"/>
  <c r="H182" i="3" s="1"/>
  <c r="I101" i="3" a="1"/>
  <c r="I101" i="3" s="1"/>
  <c r="H101" i="3" a="1"/>
  <c r="H101" i="3" s="1"/>
  <c r="I607" i="3" a="1"/>
  <c r="I607" i="3" s="1"/>
  <c r="H607" i="3" a="1"/>
  <c r="H607" i="3" s="1"/>
  <c r="I247" i="3" a="1"/>
  <c r="I247" i="3" s="1"/>
  <c r="H247" i="3" a="1"/>
  <c r="H247" i="3" s="1"/>
  <c r="I135" i="3" a="1"/>
  <c r="I135" i="3" s="1"/>
  <c r="H135" i="3" a="1"/>
  <c r="H135" i="3" s="1"/>
  <c r="I1151" i="3" a="1"/>
  <c r="I1151" i="3" s="1"/>
  <c r="H1151" i="3" a="1"/>
  <c r="H1151" i="3" s="1"/>
  <c r="I40" i="3" a="1"/>
  <c r="I40" i="3" s="1"/>
  <c r="H40" i="3" a="1"/>
  <c r="H40" i="3" s="1"/>
  <c r="I365" i="3" a="1"/>
  <c r="I365" i="3" s="1"/>
  <c r="H365" i="3" a="1"/>
  <c r="H365" i="3" s="1"/>
  <c r="H253" i="3" a="1"/>
  <c r="H253" i="3" s="1"/>
  <c r="I253" i="3" a="1"/>
  <c r="I253" i="3" s="1"/>
  <c r="I138" i="3" a="1"/>
  <c r="I138" i="3" s="1"/>
  <c r="H138" i="3" a="1"/>
  <c r="H138" i="3" s="1"/>
  <c r="I1199" i="3" a="1"/>
  <c r="I1199" i="3" s="1"/>
  <c r="H1199" i="3" a="1"/>
  <c r="H1199" i="3" s="1"/>
  <c r="I43" i="3" a="1"/>
  <c r="I43" i="3" s="1"/>
  <c r="H43" i="3" a="1"/>
  <c r="H43" i="3" s="1"/>
  <c r="I368" i="3" a="1"/>
  <c r="I368" i="3" s="1"/>
  <c r="H368" i="3" a="1"/>
  <c r="H368" i="3" s="1"/>
  <c r="H315" i="3" a="1"/>
  <c r="H315" i="3" s="1"/>
  <c r="I315" i="3" a="1"/>
  <c r="I315" i="3" s="1"/>
  <c r="I232" i="3" a="1"/>
  <c r="I232" i="3" s="1"/>
  <c r="H232" i="3" a="1"/>
  <c r="H232" i="3" s="1"/>
  <c r="H110" i="3" a="1"/>
  <c r="H110" i="3" s="1"/>
  <c r="I110" i="3" a="1"/>
  <c r="I110" i="3" s="1"/>
  <c r="I751" i="3" a="1"/>
  <c r="I751" i="3" s="1"/>
  <c r="H751" i="3" a="1"/>
  <c r="H751" i="3" s="1"/>
  <c r="H47" i="3" a="1"/>
  <c r="H47" i="3" s="1"/>
  <c r="I47" i="3" a="1"/>
  <c r="I47" i="3" s="1"/>
  <c r="I379" i="3" a="1"/>
  <c r="I379" i="3" s="1"/>
  <c r="H379" i="3" a="1"/>
  <c r="H379" i="3" s="1"/>
  <c r="I576" i="3" a="1"/>
  <c r="I576" i="3" s="1"/>
  <c r="H576" i="3" a="1"/>
  <c r="H576" i="3" s="1"/>
  <c r="I832" i="3" a="1"/>
  <c r="I832" i="3" s="1"/>
  <c r="H832" i="3" a="1"/>
  <c r="H832" i="3" s="1"/>
  <c r="I1088" i="3" a="1"/>
  <c r="I1088" i="3" s="1"/>
  <c r="H1088" i="3" a="1"/>
  <c r="H1088" i="3" s="1"/>
  <c r="I1344" i="3" a="1"/>
  <c r="I1344" i="3" s="1"/>
  <c r="H1344" i="3" a="1"/>
  <c r="H1344" i="3" s="1"/>
  <c r="I321" i="3" a="1"/>
  <c r="I321" i="3" s="1"/>
  <c r="H321" i="3" a="1"/>
  <c r="H321" i="3" s="1"/>
  <c r="H577" i="3" a="1"/>
  <c r="H577" i="3" s="1"/>
  <c r="I577" i="3" a="1"/>
  <c r="I577" i="3" s="1"/>
  <c r="I833" i="3" a="1"/>
  <c r="I833" i="3" s="1"/>
  <c r="H833" i="3" a="1"/>
  <c r="H833" i="3" s="1"/>
  <c r="I1089" i="3" a="1"/>
  <c r="I1089" i="3" s="1"/>
  <c r="H1089" i="3" a="1"/>
  <c r="H1089" i="3" s="1"/>
  <c r="I1345" i="3" a="1"/>
  <c r="I1345" i="3" s="1"/>
  <c r="H1345" i="3" a="1"/>
  <c r="H1345" i="3" s="1"/>
  <c r="I242" i="3" a="1"/>
  <c r="I242" i="3" s="1"/>
  <c r="H242" i="3" a="1"/>
  <c r="H242" i="3" s="1"/>
  <c r="I498" i="3" a="1"/>
  <c r="I498" i="3" s="1"/>
  <c r="H498" i="3" a="1"/>
  <c r="H498" i="3" s="1"/>
  <c r="H754" i="3" a="1"/>
  <c r="H754" i="3" s="1"/>
  <c r="I754" i="3" a="1"/>
  <c r="I754" i="3" s="1"/>
  <c r="I1010" i="3" a="1"/>
  <c r="I1010" i="3" s="1"/>
  <c r="H1010" i="3" a="1"/>
  <c r="H1010" i="3" s="1"/>
  <c r="I1266" i="3" a="1"/>
  <c r="I1266" i="3" s="1"/>
  <c r="H1266" i="3" a="1"/>
  <c r="H1266" i="3" s="1"/>
  <c r="I243" i="3" a="1"/>
  <c r="I243" i="3" s="1"/>
  <c r="H243" i="3" a="1"/>
  <c r="H243" i="3" s="1"/>
  <c r="I499" i="3" a="1"/>
  <c r="I499" i="3" s="1"/>
  <c r="H499" i="3" a="1"/>
  <c r="H499" i="3" s="1"/>
  <c r="H755" i="3" a="1"/>
  <c r="H755" i="3" s="1"/>
  <c r="I755" i="3" a="1"/>
  <c r="I755" i="3" s="1"/>
  <c r="I1011" i="3" a="1"/>
  <c r="I1011" i="3" s="1"/>
  <c r="H1011" i="3" a="1"/>
  <c r="H1011" i="3" s="1"/>
  <c r="I1267" i="3" a="1"/>
  <c r="I1267" i="3" s="1"/>
  <c r="H1267" i="3" a="1"/>
  <c r="H1267" i="3" s="1"/>
  <c r="H260" i="3" a="1"/>
  <c r="H260" i="3" s="1"/>
  <c r="I260" i="3" a="1"/>
  <c r="I260" i="3" s="1"/>
  <c r="I516" i="3" a="1"/>
  <c r="I516" i="3" s="1"/>
  <c r="H516" i="3" a="1"/>
  <c r="H516" i="3" s="1"/>
  <c r="I772" i="3" a="1"/>
  <c r="I772" i="3" s="1"/>
  <c r="H772" i="3" a="1"/>
  <c r="H772" i="3" s="1"/>
  <c r="I1028" i="3" a="1"/>
  <c r="I1028" i="3" s="1"/>
  <c r="H1028" i="3" a="1"/>
  <c r="H1028" i="3" s="1"/>
  <c r="I1284" i="3" a="1"/>
  <c r="I1284" i="3" s="1"/>
  <c r="H1284" i="3" a="1"/>
  <c r="H1284" i="3" s="1"/>
  <c r="H485" i="3" a="1"/>
  <c r="H485" i="3" s="1"/>
  <c r="I485" i="3" a="1"/>
  <c r="I485" i="3" s="1"/>
  <c r="H741" i="3" a="1"/>
  <c r="H741" i="3" s="1"/>
  <c r="I741" i="3" a="1"/>
  <c r="I741" i="3" s="1"/>
  <c r="I997" i="3" a="1"/>
  <c r="I997" i="3" s="1"/>
  <c r="H997" i="3" a="1"/>
  <c r="H997" i="3" s="1"/>
  <c r="I1253" i="3" a="1"/>
  <c r="I1253" i="3" s="1"/>
  <c r="H1253" i="3" a="1"/>
  <c r="H1253" i="3" s="1"/>
  <c r="I1509" i="3" a="1"/>
  <c r="I1509" i="3" s="1"/>
  <c r="H1509" i="3" a="1"/>
  <c r="H1509" i="3" s="1"/>
  <c r="H614" i="3" a="1"/>
  <c r="H614" i="3" s="1"/>
  <c r="I614" i="3" a="1"/>
  <c r="I614" i="3" s="1"/>
  <c r="I870" i="3" a="1"/>
  <c r="I870" i="3" s="1"/>
  <c r="H870" i="3" a="1"/>
  <c r="H870" i="3" s="1"/>
  <c r="I1126" i="3" a="1"/>
  <c r="I1126" i="3" s="1"/>
  <c r="H1126" i="3" a="1"/>
  <c r="H1126" i="3" s="1"/>
  <c r="I1382" i="3" a="1"/>
  <c r="I1382" i="3" s="1"/>
  <c r="H1382" i="3" a="1"/>
  <c r="H1382" i="3" s="1"/>
  <c r="H583" i="3" a="1"/>
  <c r="H583" i="3" s="1"/>
  <c r="I583" i="3" a="1"/>
  <c r="I583" i="3" s="1"/>
  <c r="I839" i="3" a="1"/>
  <c r="I839" i="3" s="1"/>
  <c r="H839" i="3" a="1"/>
  <c r="H839" i="3" s="1"/>
  <c r="I1095" i="3" a="1"/>
  <c r="I1095" i="3" s="1"/>
  <c r="H1095" i="3" a="1"/>
  <c r="H1095" i="3" s="1"/>
  <c r="I1351" i="3" a="1"/>
  <c r="I1351" i="3" s="1"/>
  <c r="H1351" i="3" a="1"/>
  <c r="H1351" i="3" s="1"/>
  <c r="H632" i="3" a="1"/>
  <c r="H632" i="3" s="1"/>
  <c r="I632" i="3" a="1"/>
  <c r="I632" i="3" s="1"/>
  <c r="I888" i="3" a="1"/>
  <c r="I888" i="3" s="1"/>
  <c r="H888" i="3" a="1"/>
  <c r="H888" i="3" s="1"/>
  <c r="I1144" i="3" a="1"/>
  <c r="I1144" i="3" s="1"/>
  <c r="H1144" i="3" a="1"/>
  <c r="H1144" i="3" s="1"/>
  <c r="I1400" i="3" a="1"/>
  <c r="I1400" i="3" s="1"/>
  <c r="H1400" i="3" a="1"/>
  <c r="H1400" i="3" s="1"/>
  <c r="I313" i="3" a="1"/>
  <c r="I313" i="3" s="1"/>
  <c r="H313" i="3" a="1"/>
  <c r="H313" i="3" s="1"/>
  <c r="I569" i="3" a="1"/>
  <c r="I569" i="3" s="1"/>
  <c r="H569" i="3" a="1"/>
  <c r="H569" i="3" s="1"/>
  <c r="I825" i="3" a="1"/>
  <c r="I825" i="3" s="1"/>
  <c r="H825" i="3" a="1"/>
  <c r="H825" i="3" s="1"/>
  <c r="I1081" i="3" a="1"/>
  <c r="I1081" i="3" s="1"/>
  <c r="H1081" i="3" a="1"/>
  <c r="H1081" i="3" s="1"/>
  <c r="I1337" i="3" a="1"/>
  <c r="I1337" i="3" s="1"/>
  <c r="H1337" i="3" a="1"/>
  <c r="H1337" i="3" s="1"/>
  <c r="H266" i="3" a="1"/>
  <c r="H266" i="3" s="1"/>
  <c r="I266" i="3" a="1"/>
  <c r="I266" i="3" s="1"/>
  <c r="I522" i="3" a="1"/>
  <c r="I522" i="3" s="1"/>
  <c r="H522" i="3" a="1"/>
  <c r="H522" i="3" s="1"/>
  <c r="I778" i="3" a="1"/>
  <c r="I778" i="3" s="1"/>
  <c r="H778" i="3" a="1"/>
  <c r="H778" i="3" s="1"/>
  <c r="I1034" i="3" a="1"/>
  <c r="I1034" i="3" s="1"/>
  <c r="H1034" i="3" a="1"/>
  <c r="H1034" i="3" s="1"/>
  <c r="I1290" i="3" a="1"/>
  <c r="I1290" i="3" s="1"/>
  <c r="H1290" i="3" a="1"/>
  <c r="H1290" i="3" s="1"/>
  <c r="H587" i="3" a="1"/>
  <c r="H587" i="3" s="1"/>
  <c r="I587" i="3" a="1"/>
  <c r="I587" i="3" s="1"/>
  <c r="I843" i="3" a="1"/>
  <c r="I843" i="3" s="1"/>
  <c r="H843" i="3" a="1"/>
  <c r="H843" i="3" s="1"/>
  <c r="I1099" i="3" a="1"/>
  <c r="I1099" i="3" s="1"/>
  <c r="H1099" i="3" a="1"/>
  <c r="H1099" i="3" s="1"/>
  <c r="I1355" i="3" a="1"/>
  <c r="I1355" i="3" s="1"/>
  <c r="H1355" i="3" a="1"/>
  <c r="H1355" i="3" s="1"/>
  <c r="I316" i="3" a="1"/>
  <c r="I316" i="3" s="1"/>
  <c r="H316" i="3" a="1"/>
  <c r="H316" i="3" s="1"/>
  <c r="I572" i="3" a="1"/>
  <c r="I572" i="3" s="1"/>
  <c r="H572" i="3" a="1"/>
  <c r="H572" i="3" s="1"/>
  <c r="I828" i="3" a="1"/>
  <c r="I828" i="3" s="1"/>
  <c r="H828" i="3" a="1"/>
  <c r="H828" i="3" s="1"/>
  <c r="I1084" i="3" a="1"/>
  <c r="I1084" i="3" s="1"/>
  <c r="H1084" i="3" a="1"/>
  <c r="H1084" i="3" s="1"/>
  <c r="I1340" i="3" a="1"/>
  <c r="I1340" i="3" s="1"/>
  <c r="H1340" i="3" a="1"/>
  <c r="H1340" i="3" s="1"/>
  <c r="H541" i="3" a="1"/>
  <c r="H541" i="3" s="1"/>
  <c r="I541" i="3" a="1"/>
  <c r="I541" i="3" s="1"/>
  <c r="I797" i="3" a="1"/>
  <c r="I797" i="3" s="1"/>
  <c r="H797" i="3" a="1"/>
  <c r="H797" i="3" s="1"/>
  <c r="I1053" i="3" a="1"/>
  <c r="I1053" i="3" s="1"/>
  <c r="H1053" i="3" a="1"/>
  <c r="H1053" i="3" s="1"/>
  <c r="I1309" i="3" a="1"/>
  <c r="I1309" i="3" s="1"/>
  <c r="H1309" i="3" a="1"/>
  <c r="H1309" i="3" s="1"/>
  <c r="H446" i="3" a="1"/>
  <c r="H446" i="3" s="1"/>
  <c r="I446" i="3" a="1"/>
  <c r="I446" i="3" s="1"/>
  <c r="I702" i="3" a="1"/>
  <c r="I702" i="3" s="1"/>
  <c r="H702" i="3" a="1"/>
  <c r="H702" i="3" s="1"/>
  <c r="I958" i="3" a="1"/>
  <c r="I958" i="3" s="1"/>
  <c r="H958" i="3" a="1"/>
  <c r="H958" i="3" s="1"/>
  <c r="I1214" i="3" a="1"/>
  <c r="I1214" i="3" s="1"/>
  <c r="H1214" i="3" a="1"/>
  <c r="H1214" i="3" s="1"/>
  <c r="I1470" i="3" a="1"/>
  <c r="I1470" i="3" s="1"/>
  <c r="H1470" i="3" a="1"/>
  <c r="H1470" i="3" s="1"/>
  <c r="H415" i="3" a="1"/>
  <c r="H415" i="3" s="1"/>
  <c r="I415" i="3" a="1"/>
  <c r="I415" i="3" s="1"/>
  <c r="I179" i="3" a="1"/>
  <c r="I179" i="3" s="1"/>
  <c r="H179" i="3" a="1"/>
  <c r="H179" i="3" s="1"/>
  <c r="H66" i="3" a="1"/>
  <c r="H66" i="3" s="1"/>
  <c r="I66" i="3" a="1"/>
  <c r="I66" i="3" s="1"/>
  <c r="I421" i="3" a="1"/>
  <c r="I421" i="3" s="1"/>
  <c r="H421" i="3" a="1"/>
  <c r="H421" i="3" s="1"/>
  <c r="I299" i="3" a="1"/>
  <c r="I299" i="3" s="1"/>
  <c r="H299" i="3" a="1"/>
  <c r="H299" i="3" s="1"/>
  <c r="I200" i="3" a="1"/>
  <c r="I200" i="3" s="1"/>
  <c r="H200" i="3" a="1"/>
  <c r="H200" i="3" s="1"/>
  <c r="I117" i="3" a="1"/>
  <c r="I117" i="3" s="1"/>
  <c r="H117" i="3" a="1"/>
  <c r="H117" i="3" s="1"/>
  <c r="I863" i="3" a="1"/>
  <c r="I863" i="3" s="1"/>
  <c r="H863" i="3" a="1"/>
  <c r="H863" i="3" s="1"/>
  <c r="H277" i="3" a="1"/>
  <c r="H277" i="3" s="1"/>
  <c r="I277" i="3" a="1"/>
  <c r="I277" i="3" s="1"/>
  <c r="I151" i="3" a="1"/>
  <c r="I151" i="3" s="1"/>
  <c r="H151" i="3" a="1"/>
  <c r="H151" i="3" s="1"/>
  <c r="I1407" i="3" a="1"/>
  <c r="I1407" i="3" s="1"/>
  <c r="H1407" i="3" a="1"/>
  <c r="H1407" i="3" s="1"/>
  <c r="I56" i="3" a="1"/>
  <c r="I56" i="3" s="1"/>
  <c r="H56" i="3" a="1"/>
  <c r="H56" i="3" s="1"/>
  <c r="H397" i="3" a="1"/>
  <c r="H397" i="3" s="1"/>
  <c r="I397" i="3" a="1"/>
  <c r="I397" i="3" s="1"/>
  <c r="I280" i="3" a="1"/>
  <c r="I280" i="3" s="1"/>
  <c r="H280" i="3" a="1"/>
  <c r="H280" i="3" s="1"/>
  <c r="H154" i="3" a="1"/>
  <c r="H154" i="3" s="1"/>
  <c r="I154" i="3" a="1"/>
  <c r="I154" i="3" s="1"/>
  <c r="I1455" i="3" a="1"/>
  <c r="I1455" i="3" s="1"/>
  <c r="H1455" i="3" a="1"/>
  <c r="H1455" i="3" s="1"/>
  <c r="H59" i="3" a="1"/>
  <c r="H59" i="3" s="1"/>
  <c r="I59" i="3" a="1"/>
  <c r="I59" i="3" s="1"/>
  <c r="I405" i="3" a="1"/>
  <c r="I405" i="3" s="1"/>
  <c r="H405" i="3" a="1"/>
  <c r="H405" i="3" s="1"/>
  <c r="I28" i="3" a="1"/>
  <c r="I28" i="3" s="1"/>
  <c r="H28" i="3" a="1"/>
  <c r="H28" i="3" s="1"/>
  <c r="I343" i="3" a="1"/>
  <c r="I343" i="3" s="1"/>
  <c r="H343" i="3" a="1"/>
  <c r="H343" i="3" s="1"/>
  <c r="I261" i="3" a="1"/>
  <c r="I261" i="3" s="1"/>
  <c r="H261" i="3" a="1"/>
  <c r="H261" i="3" s="1"/>
  <c r="I126" i="3" a="1"/>
  <c r="I126" i="3" s="1"/>
  <c r="H126" i="3" a="1"/>
  <c r="H126" i="3" s="1"/>
  <c r="I1007" i="3" a="1"/>
  <c r="I1007" i="3" s="1"/>
  <c r="H1007" i="3" a="1"/>
  <c r="H1007" i="3" s="1"/>
  <c r="I63" i="3" a="1"/>
  <c r="I63" i="3" s="1"/>
  <c r="H63" i="3" a="1"/>
  <c r="H63" i="3" s="1"/>
  <c r="I413" i="3" a="1"/>
  <c r="I413" i="3" s="1"/>
  <c r="H413" i="3" a="1"/>
  <c r="H413" i="3" s="1"/>
  <c r="H592" i="3" a="1"/>
  <c r="H592" i="3" s="1"/>
  <c r="I592" i="3" a="1"/>
  <c r="I592" i="3" s="1"/>
  <c r="I848" i="3" a="1"/>
  <c r="I848" i="3" s="1"/>
  <c r="H848" i="3" a="1"/>
  <c r="H848" i="3" s="1"/>
  <c r="I1104" i="3" a="1"/>
  <c r="I1104" i="3" s="1"/>
  <c r="H1104" i="3" a="1"/>
  <c r="H1104" i="3" s="1"/>
  <c r="I1360" i="3" a="1"/>
  <c r="I1360" i="3" s="1"/>
  <c r="H1360" i="3" a="1"/>
  <c r="H1360" i="3" s="1"/>
  <c r="H337" i="3" a="1"/>
  <c r="H337" i="3" s="1"/>
  <c r="I337" i="3" a="1"/>
  <c r="I337" i="3" s="1"/>
  <c r="I593" i="3" a="1"/>
  <c r="I593" i="3" s="1"/>
  <c r="H593" i="3" a="1"/>
  <c r="H593" i="3" s="1"/>
  <c r="I849" i="3" a="1"/>
  <c r="I849" i="3" s="1"/>
  <c r="H849" i="3" a="1"/>
  <c r="H849" i="3" s="1"/>
  <c r="I1105" i="3" a="1"/>
  <c r="I1105" i="3" s="1"/>
  <c r="H1105" i="3" a="1"/>
  <c r="H1105" i="3" s="1"/>
  <c r="I1361" i="3" a="1"/>
  <c r="I1361" i="3" s="1"/>
  <c r="H1361" i="3" a="1"/>
  <c r="H1361" i="3" s="1"/>
  <c r="H258" i="3" a="1"/>
  <c r="H258" i="3" s="1"/>
  <c r="I258" i="3" a="1"/>
  <c r="I258" i="3" s="1"/>
  <c r="I514" i="3" a="1"/>
  <c r="I514" i="3" s="1"/>
  <c r="H514" i="3" a="1"/>
  <c r="H514" i="3" s="1"/>
  <c r="I770" i="3" a="1"/>
  <c r="I770" i="3" s="1"/>
  <c r="H770" i="3" a="1"/>
  <c r="H770" i="3" s="1"/>
  <c r="I1026" i="3" a="1"/>
  <c r="I1026" i="3" s="1"/>
  <c r="H1026" i="3" a="1"/>
  <c r="H1026" i="3" s="1"/>
  <c r="I1282" i="3" a="1"/>
  <c r="I1282" i="3" s="1"/>
  <c r="H1282" i="3" a="1"/>
  <c r="H1282" i="3" s="1"/>
  <c r="H259" i="3" a="1"/>
  <c r="H259" i="3" s="1"/>
  <c r="I259" i="3" a="1"/>
  <c r="I259" i="3" s="1"/>
  <c r="H515" i="3" a="1"/>
  <c r="H515" i="3" s="1"/>
  <c r="I515" i="3" a="1"/>
  <c r="I515" i="3" s="1"/>
  <c r="I771" i="3" a="1"/>
  <c r="I771" i="3" s="1"/>
  <c r="H771" i="3" a="1"/>
  <c r="H771" i="3" s="1"/>
  <c r="I1027" i="3" a="1"/>
  <c r="I1027" i="3" s="1"/>
  <c r="H1027" i="3" a="1"/>
  <c r="H1027" i="3" s="1"/>
  <c r="I1283" i="3" a="1"/>
  <c r="I1283" i="3" s="1"/>
  <c r="H1283" i="3" a="1"/>
  <c r="H1283" i="3" s="1"/>
  <c r="I276" i="3" a="1"/>
  <c r="I276" i="3" s="1"/>
  <c r="H276" i="3" a="1"/>
  <c r="H276" i="3" s="1"/>
  <c r="I532" i="3" a="1"/>
  <c r="I532" i="3" s="1"/>
  <c r="H532" i="3" a="1"/>
  <c r="H532" i="3" s="1"/>
  <c r="I788" i="3" a="1"/>
  <c r="I788" i="3" s="1"/>
  <c r="H788" i="3" a="1"/>
  <c r="H788" i="3" s="1"/>
  <c r="I1044" i="3" a="1"/>
  <c r="I1044" i="3" s="1"/>
  <c r="H1044" i="3" a="1"/>
  <c r="H1044" i="3" s="1"/>
  <c r="I1300" i="3" a="1"/>
  <c r="I1300" i="3" s="1"/>
  <c r="H1300" i="3" a="1"/>
  <c r="H1300" i="3" s="1"/>
  <c r="I501" i="3" a="1"/>
  <c r="I501" i="3" s="1"/>
  <c r="H501" i="3" a="1"/>
  <c r="H501" i="3" s="1"/>
  <c r="I757" i="3" a="1"/>
  <c r="I757" i="3" s="1"/>
  <c r="H757" i="3" a="1"/>
  <c r="H757" i="3" s="1"/>
  <c r="I1013" i="3" a="1"/>
  <c r="I1013" i="3" s="1"/>
  <c r="H1013" i="3" a="1"/>
  <c r="H1013" i="3" s="1"/>
  <c r="I1269" i="3" a="1"/>
  <c r="I1269" i="3" s="1"/>
  <c r="H1269" i="3" a="1"/>
  <c r="H1269" i="3" s="1"/>
  <c r="I374" i="3" a="1"/>
  <c r="I374" i="3" s="1"/>
  <c r="H374" i="3" a="1"/>
  <c r="H374" i="3" s="1"/>
  <c r="H630" i="3" a="1"/>
  <c r="H630" i="3" s="1"/>
  <c r="I630" i="3" a="1"/>
  <c r="I630" i="3" s="1"/>
  <c r="I886" i="3" a="1"/>
  <c r="I886" i="3" s="1"/>
  <c r="H886" i="3" a="1"/>
  <c r="H886" i="3" s="1"/>
  <c r="H1142" i="3" a="1"/>
  <c r="H1142" i="3" s="1"/>
  <c r="I1142" i="3" a="1"/>
  <c r="I1142" i="3" s="1"/>
  <c r="I1398" i="3" a="1"/>
  <c r="I1398" i="3" s="1"/>
  <c r="H1398" i="3" a="1"/>
  <c r="H1398" i="3" s="1"/>
  <c r="I599" i="3" a="1"/>
  <c r="I599" i="3" s="1"/>
  <c r="H599" i="3" a="1"/>
  <c r="H599" i="3" s="1"/>
  <c r="I855" i="3" a="1"/>
  <c r="I855" i="3" s="1"/>
  <c r="H855" i="3" a="1"/>
  <c r="H855" i="3" s="1"/>
  <c r="I1111" i="3" a="1"/>
  <c r="I1111" i="3" s="1"/>
  <c r="H1111" i="3" a="1"/>
  <c r="H1111" i="3" s="1"/>
  <c r="I1367" i="3" a="1"/>
  <c r="I1367" i="3" s="1"/>
  <c r="H1367" i="3" a="1"/>
  <c r="H1367" i="3" s="1"/>
  <c r="I648" i="3" a="1"/>
  <c r="I648" i="3" s="1"/>
  <c r="H648" i="3" a="1"/>
  <c r="H648" i="3" s="1"/>
  <c r="I904" i="3" a="1"/>
  <c r="I904" i="3" s="1"/>
  <c r="H904" i="3" a="1"/>
  <c r="H904" i="3" s="1"/>
  <c r="I1160" i="3" a="1"/>
  <c r="I1160" i="3" s="1"/>
  <c r="H1160" i="3" a="1"/>
  <c r="H1160" i="3" s="1"/>
  <c r="I1416" i="3" a="1"/>
  <c r="I1416" i="3" s="1"/>
  <c r="H1416" i="3" a="1"/>
  <c r="H1416" i="3" s="1"/>
  <c r="I329" i="3" a="1"/>
  <c r="I329" i="3" s="1"/>
  <c r="H329" i="3" a="1"/>
  <c r="H329" i="3" s="1"/>
  <c r="I585" i="3" a="1"/>
  <c r="I585" i="3" s="1"/>
  <c r="H585" i="3" a="1"/>
  <c r="H585" i="3" s="1"/>
  <c r="I841" i="3" a="1"/>
  <c r="I841" i="3" s="1"/>
  <c r="H841" i="3" a="1"/>
  <c r="H841" i="3" s="1"/>
  <c r="I1097" i="3" a="1"/>
  <c r="I1097" i="3" s="1"/>
  <c r="H1097" i="3" a="1"/>
  <c r="H1097" i="3" s="1"/>
  <c r="I1353" i="3" a="1"/>
  <c r="I1353" i="3" s="1"/>
  <c r="H1353" i="3" a="1"/>
  <c r="H1353" i="3" s="1"/>
  <c r="H282" i="3" a="1"/>
  <c r="H282" i="3" s="1"/>
  <c r="I282" i="3" a="1"/>
  <c r="I282" i="3" s="1"/>
  <c r="I538" i="3" a="1"/>
  <c r="I538" i="3" s="1"/>
  <c r="H538" i="3" a="1"/>
  <c r="H538" i="3" s="1"/>
  <c r="H794" i="3" a="1"/>
  <c r="H794" i="3" s="1"/>
  <c r="I794" i="3" a="1"/>
  <c r="I794" i="3" s="1"/>
  <c r="I1050" i="3" a="1"/>
  <c r="I1050" i="3" s="1"/>
  <c r="H1050" i="3" a="1"/>
  <c r="H1050" i="3" s="1"/>
  <c r="I1306" i="3" a="1"/>
  <c r="I1306" i="3" s="1"/>
  <c r="H1306" i="3" a="1"/>
  <c r="H1306" i="3" s="1"/>
  <c r="H603" i="3" a="1"/>
  <c r="H603" i="3" s="1"/>
  <c r="I603" i="3" a="1"/>
  <c r="I603" i="3" s="1"/>
  <c r="I859" i="3" a="1"/>
  <c r="I859" i="3" s="1"/>
  <c r="H859" i="3" a="1"/>
  <c r="H859" i="3" s="1"/>
  <c r="I1115" i="3" a="1"/>
  <c r="I1115" i="3" s="1"/>
  <c r="H1115" i="3" a="1"/>
  <c r="H1115" i="3" s="1"/>
  <c r="I1371" i="3" a="1"/>
  <c r="I1371" i="3" s="1"/>
  <c r="H1371" i="3" a="1"/>
  <c r="H1371" i="3" s="1"/>
  <c r="I332" i="3" a="1"/>
  <c r="I332" i="3" s="1"/>
  <c r="H332" i="3" a="1"/>
  <c r="H332" i="3" s="1"/>
  <c r="I588" i="3" a="1"/>
  <c r="I588" i="3" s="1"/>
  <c r="H588" i="3" a="1"/>
  <c r="H588" i="3" s="1"/>
  <c r="I844" i="3" a="1"/>
  <c r="I844" i="3" s="1"/>
  <c r="H844" i="3" a="1"/>
  <c r="H844" i="3" s="1"/>
  <c r="I1100" i="3" a="1"/>
  <c r="I1100" i="3" s="1"/>
  <c r="H1100" i="3" a="1"/>
  <c r="H1100" i="3" s="1"/>
  <c r="H1356" i="3" a="1"/>
  <c r="H1356" i="3" s="1"/>
  <c r="I1356" i="3" a="1"/>
  <c r="I1356" i="3" s="1"/>
  <c r="I557" i="3" a="1"/>
  <c r="I557" i="3" s="1"/>
  <c r="H557" i="3" a="1"/>
  <c r="H557" i="3" s="1"/>
  <c r="I813" i="3" a="1"/>
  <c r="I813" i="3" s="1"/>
  <c r="H813" i="3" a="1"/>
  <c r="H813" i="3" s="1"/>
  <c r="I1069" i="3" a="1"/>
  <c r="I1069" i="3" s="1"/>
  <c r="H1069" i="3" a="1"/>
  <c r="H1069" i="3" s="1"/>
  <c r="I1325" i="3" a="1"/>
  <c r="I1325" i="3" s="1"/>
  <c r="H1325" i="3" a="1"/>
  <c r="H1325" i="3" s="1"/>
  <c r="H462" i="3" a="1"/>
  <c r="H462" i="3" s="1"/>
  <c r="I462" i="3" a="1"/>
  <c r="I462" i="3" s="1"/>
  <c r="I718" i="3" a="1"/>
  <c r="I718" i="3" s="1"/>
  <c r="H718" i="3" a="1"/>
  <c r="H718" i="3" s="1"/>
  <c r="I974" i="3" a="1"/>
  <c r="I974" i="3" s="1"/>
  <c r="H974" i="3" a="1"/>
  <c r="H974" i="3" s="1"/>
  <c r="I1230" i="3" a="1"/>
  <c r="I1230" i="3" s="1"/>
  <c r="H1230" i="3" a="1"/>
  <c r="H1230" i="3" s="1"/>
  <c r="I1486" i="3" a="1"/>
  <c r="I1486" i="3" s="1"/>
  <c r="H1486" i="3" a="1"/>
  <c r="H1486" i="3" s="1"/>
  <c r="I112" i="3" a="1"/>
  <c r="I112" i="3" s="1"/>
  <c r="H112" i="3" a="1"/>
  <c r="H112" i="3" s="1"/>
  <c r="I197" i="3" a="1"/>
  <c r="I197" i="3" s="1"/>
  <c r="H197" i="3" a="1"/>
  <c r="H197" i="3" s="1"/>
  <c r="I82" i="3" a="1"/>
  <c r="I82" i="3" s="1"/>
  <c r="H82" i="3" a="1"/>
  <c r="H82" i="3" s="1"/>
  <c r="H463" i="3" a="1"/>
  <c r="H463" i="3" s="1"/>
  <c r="I463" i="3" a="1"/>
  <c r="I463" i="3" s="1"/>
  <c r="H19" i="3" a="1"/>
  <c r="H19" i="3" s="1"/>
  <c r="I19" i="3" a="1"/>
  <c r="I19" i="3" s="1"/>
  <c r="H327" i="3" a="1"/>
  <c r="H327" i="3" s="1"/>
  <c r="I327" i="3" a="1"/>
  <c r="I327" i="3" s="1"/>
  <c r="I222" i="3" a="1"/>
  <c r="I222" i="3" s="1"/>
  <c r="H222" i="3" a="1"/>
  <c r="H222" i="3" s="1"/>
  <c r="H133" i="3" a="1"/>
  <c r="H133" i="3" s="1"/>
  <c r="I133" i="3" a="1"/>
  <c r="I133" i="3" s="1"/>
  <c r="I1119" i="3" a="1"/>
  <c r="I1119" i="3" s="1"/>
  <c r="H1119" i="3" a="1"/>
  <c r="H1119" i="3" s="1"/>
  <c r="I303" i="3" a="1"/>
  <c r="I303" i="3" s="1"/>
  <c r="H303" i="3" a="1"/>
  <c r="H303" i="3" s="1"/>
  <c r="H168" i="3" a="1"/>
  <c r="H168" i="3" s="1"/>
  <c r="I168" i="3" a="1"/>
  <c r="I168" i="3" s="1"/>
  <c r="I72" i="3" a="1"/>
  <c r="I72" i="3" s="1"/>
  <c r="H72" i="3" a="1"/>
  <c r="H72" i="3" s="1"/>
  <c r="I437" i="3" a="1"/>
  <c r="I437" i="3" s="1"/>
  <c r="H437" i="3" a="1"/>
  <c r="H437" i="3" s="1"/>
  <c r="H310" i="3" a="1"/>
  <c r="H310" i="3" s="1"/>
  <c r="I310" i="3" a="1"/>
  <c r="I310" i="3" s="1"/>
  <c r="I171" i="3" a="1"/>
  <c r="I171" i="3" s="1"/>
  <c r="H171" i="3" a="1"/>
  <c r="H171" i="3" s="1"/>
  <c r="I75" i="3" a="1"/>
  <c r="I75" i="3" s="1"/>
  <c r="H75" i="3" a="1"/>
  <c r="H75" i="3" s="1"/>
  <c r="I443" i="3" a="1"/>
  <c r="I443" i="3" s="1"/>
  <c r="H443" i="3" a="1"/>
  <c r="H443" i="3" s="1"/>
  <c r="H44" i="3" a="1"/>
  <c r="H44" i="3" s="1"/>
  <c r="I44" i="3" a="1"/>
  <c r="I44" i="3" s="1"/>
  <c r="H373" i="3" a="1"/>
  <c r="H373" i="3" s="1"/>
  <c r="I373" i="3" a="1"/>
  <c r="I373" i="3" s="1"/>
  <c r="I287" i="3" a="1"/>
  <c r="I287" i="3" s="1"/>
  <c r="H287" i="3" a="1"/>
  <c r="H287" i="3" s="1"/>
  <c r="I142" i="3" a="1"/>
  <c r="I142" i="3" s="1"/>
  <c r="H142" i="3" a="1"/>
  <c r="H142" i="3" s="1"/>
  <c r="I1263" i="3" a="1"/>
  <c r="I1263" i="3" s="1"/>
  <c r="H1263" i="3" a="1"/>
  <c r="H1263" i="3" s="1"/>
  <c r="H79" i="3" a="1"/>
  <c r="H79" i="3" s="1"/>
  <c r="I79" i="3" a="1"/>
  <c r="I79" i="3" s="1"/>
  <c r="I455" i="3" a="1"/>
  <c r="I455" i="3" s="1"/>
  <c r="H455" i="3" a="1"/>
  <c r="H455" i="3" s="1"/>
  <c r="I608" i="3" a="1"/>
  <c r="I608" i="3" s="1"/>
  <c r="H608" i="3" a="1"/>
  <c r="H608" i="3" s="1"/>
  <c r="H864" i="3" a="1"/>
  <c r="H864" i="3" s="1"/>
  <c r="I864" i="3" a="1"/>
  <c r="I864" i="3" s="1"/>
  <c r="I1120" i="3" a="1"/>
  <c r="I1120" i="3" s="1"/>
  <c r="H1120" i="3" a="1"/>
  <c r="H1120" i="3" s="1"/>
  <c r="I1376" i="3" a="1"/>
  <c r="I1376" i="3" s="1"/>
  <c r="H1376" i="3" a="1"/>
  <c r="H1376" i="3" s="1"/>
  <c r="I353" i="3" a="1"/>
  <c r="I353" i="3" s="1"/>
  <c r="H353" i="3" a="1"/>
  <c r="H353" i="3" s="1"/>
  <c r="H609" i="3" a="1"/>
  <c r="H609" i="3" s="1"/>
  <c r="I609" i="3" a="1"/>
  <c r="I609" i="3" s="1"/>
  <c r="I865" i="3" a="1"/>
  <c r="I865" i="3" s="1"/>
  <c r="H865" i="3" a="1"/>
  <c r="H865" i="3" s="1"/>
  <c r="I1121" i="3" a="1"/>
  <c r="I1121" i="3" s="1"/>
  <c r="H1121" i="3" a="1"/>
  <c r="H1121" i="3" s="1"/>
  <c r="I1377" i="3" a="1"/>
  <c r="I1377" i="3" s="1"/>
  <c r="H1377" i="3" a="1"/>
  <c r="H1377" i="3" s="1"/>
  <c r="H274" i="3" a="1"/>
  <c r="H274" i="3" s="1"/>
  <c r="I274" i="3" a="1"/>
  <c r="I274" i="3" s="1"/>
  <c r="I530" i="3" a="1"/>
  <c r="I530" i="3" s="1"/>
  <c r="H530" i="3" a="1"/>
  <c r="H530" i="3" s="1"/>
  <c r="I786" i="3" a="1"/>
  <c r="I786" i="3" s="1"/>
  <c r="H786" i="3" a="1"/>
  <c r="H786" i="3" s="1"/>
  <c r="I1042" i="3" a="1"/>
  <c r="I1042" i="3" s="1"/>
  <c r="H1042" i="3" a="1"/>
  <c r="H1042" i="3" s="1"/>
  <c r="I1298" i="3" a="1"/>
  <c r="I1298" i="3" s="1"/>
  <c r="H1298" i="3" a="1"/>
  <c r="H1298" i="3" s="1"/>
  <c r="I275" i="3" a="1"/>
  <c r="I275" i="3" s="1"/>
  <c r="H275" i="3" a="1"/>
  <c r="H275" i="3" s="1"/>
  <c r="I531" i="3" a="1"/>
  <c r="I531" i="3" s="1"/>
  <c r="H531" i="3" a="1"/>
  <c r="H531" i="3" s="1"/>
  <c r="I787" i="3" a="1"/>
  <c r="I787" i="3" s="1"/>
  <c r="H787" i="3" a="1"/>
  <c r="H787" i="3" s="1"/>
  <c r="I1043" i="3" a="1"/>
  <c r="I1043" i="3" s="1"/>
  <c r="K1043" i="3" s="1"/>
  <c r="H1043" i="3" a="1"/>
  <c r="H1043" i="3" s="1"/>
  <c r="I1299" i="3" a="1"/>
  <c r="I1299" i="3" s="1"/>
  <c r="H1299" i="3" a="1"/>
  <c r="H1299" i="3" s="1"/>
  <c r="I292" i="3" a="1"/>
  <c r="I292" i="3" s="1"/>
  <c r="H292" i="3" a="1"/>
  <c r="H292" i="3" s="1"/>
  <c r="H548" i="3" a="1"/>
  <c r="H548" i="3" s="1"/>
  <c r="I548" i="3" a="1"/>
  <c r="I548" i="3" s="1"/>
  <c r="I804" i="3" a="1"/>
  <c r="I804" i="3" s="1"/>
  <c r="H804" i="3" a="1"/>
  <c r="H804" i="3" s="1"/>
  <c r="I1060" i="3" a="1"/>
  <c r="I1060" i="3" s="1"/>
  <c r="H1060" i="3" a="1"/>
  <c r="H1060" i="3" s="1"/>
  <c r="I1316" i="3" a="1"/>
  <c r="I1316" i="3" s="1"/>
  <c r="H1316" i="3" a="1"/>
  <c r="H1316" i="3" s="1"/>
  <c r="I517" i="3" a="1"/>
  <c r="I517" i="3" s="1"/>
  <c r="H517" i="3" a="1"/>
  <c r="H517" i="3" s="1"/>
  <c r="I773" i="3" a="1"/>
  <c r="I773" i="3" s="1"/>
  <c r="H773" i="3" a="1"/>
  <c r="H773" i="3" s="1"/>
  <c r="I1029" i="3" a="1"/>
  <c r="I1029" i="3" s="1"/>
  <c r="H1029" i="3" a="1"/>
  <c r="H1029" i="3" s="1"/>
  <c r="I1285" i="3" a="1"/>
  <c r="I1285" i="3" s="1"/>
  <c r="H1285" i="3" a="1"/>
  <c r="H1285" i="3" s="1"/>
  <c r="I390" i="3" a="1"/>
  <c r="I390" i="3" s="1"/>
  <c r="H390" i="3" a="1"/>
  <c r="H390" i="3" s="1"/>
  <c r="I646" i="3" a="1"/>
  <c r="I646" i="3" s="1"/>
  <c r="H646" i="3" a="1"/>
  <c r="H646" i="3" s="1"/>
  <c r="H902" i="3" a="1"/>
  <c r="H902" i="3" s="1"/>
  <c r="I902" i="3" a="1"/>
  <c r="I902" i="3" s="1"/>
  <c r="I1158" i="3" a="1"/>
  <c r="I1158" i="3" s="1"/>
  <c r="H1158" i="3" a="1"/>
  <c r="H1158" i="3" s="1"/>
  <c r="I1414" i="3" a="1"/>
  <c r="I1414" i="3" s="1"/>
  <c r="H1414" i="3" a="1"/>
  <c r="H1414" i="3" s="1"/>
  <c r="H615" i="3" a="1"/>
  <c r="H615" i="3" s="1"/>
  <c r="I615" i="3" a="1"/>
  <c r="I615" i="3" s="1"/>
  <c r="I871" i="3" a="1"/>
  <c r="I871" i="3" s="1"/>
  <c r="H871" i="3" a="1"/>
  <c r="H871" i="3" s="1"/>
  <c r="I1127" i="3" a="1"/>
  <c r="I1127" i="3" s="1"/>
  <c r="H1127" i="3" a="1"/>
  <c r="H1127" i="3" s="1"/>
  <c r="I1383" i="3" a="1"/>
  <c r="I1383" i="3" s="1"/>
  <c r="H1383" i="3" a="1"/>
  <c r="H1383" i="3" s="1"/>
  <c r="I664" i="3" a="1"/>
  <c r="I664" i="3" s="1"/>
  <c r="H664" i="3" a="1"/>
  <c r="H664" i="3" s="1"/>
  <c r="I920" i="3" a="1"/>
  <c r="I920" i="3" s="1"/>
  <c r="H920" i="3" a="1"/>
  <c r="H920" i="3" s="1"/>
  <c r="I1176" i="3" a="1"/>
  <c r="I1176" i="3" s="1"/>
  <c r="H1176" i="3" a="1"/>
  <c r="H1176" i="3" s="1"/>
  <c r="I1432" i="3" a="1"/>
  <c r="I1432" i="3" s="1"/>
  <c r="H1432" i="3" a="1"/>
  <c r="H1432" i="3" s="1"/>
  <c r="H345" i="3" a="1"/>
  <c r="H345" i="3" s="1"/>
  <c r="I345" i="3" a="1"/>
  <c r="I345" i="3" s="1"/>
  <c r="H601" i="3" a="1"/>
  <c r="H601" i="3" s="1"/>
  <c r="I601" i="3" a="1"/>
  <c r="I601" i="3" s="1"/>
  <c r="I857" i="3" a="1"/>
  <c r="I857" i="3" s="1"/>
  <c r="H857" i="3" a="1"/>
  <c r="H857" i="3" s="1"/>
  <c r="I1113" i="3" a="1"/>
  <c r="I1113" i="3" s="1"/>
  <c r="H1113" i="3" a="1"/>
  <c r="H1113" i="3" s="1"/>
  <c r="I1369" i="3" a="1"/>
  <c r="I1369" i="3" s="1"/>
  <c r="H1369" i="3" a="1"/>
  <c r="H1369" i="3" s="1"/>
  <c r="I298" i="3" a="1"/>
  <c r="I298" i="3" s="1"/>
  <c r="H298" i="3" a="1"/>
  <c r="H298" i="3" s="1"/>
  <c r="H554" i="3" a="1"/>
  <c r="H554" i="3" s="1"/>
  <c r="I554" i="3" a="1"/>
  <c r="I554" i="3" s="1"/>
  <c r="I810" i="3" a="1"/>
  <c r="I810" i="3" s="1"/>
  <c r="H810" i="3" a="1"/>
  <c r="H810" i="3" s="1"/>
  <c r="H1066" i="3" a="1"/>
  <c r="H1066" i="3" s="1"/>
  <c r="I1066" i="3" a="1"/>
  <c r="I1066" i="3" s="1"/>
  <c r="I1322" i="3" a="1"/>
  <c r="I1322" i="3" s="1"/>
  <c r="H1322" i="3" a="1"/>
  <c r="H1322" i="3" s="1"/>
  <c r="H619" i="3" a="1"/>
  <c r="H619" i="3" s="1"/>
  <c r="I619" i="3" a="1"/>
  <c r="I619" i="3" s="1"/>
  <c r="H875" i="3" a="1"/>
  <c r="H875" i="3" s="1"/>
  <c r="I875" i="3" a="1"/>
  <c r="I875" i="3" s="1"/>
  <c r="I1131" i="3" a="1"/>
  <c r="I1131" i="3" s="1"/>
  <c r="H1131" i="3" a="1"/>
  <c r="H1131" i="3" s="1"/>
  <c r="H1387" i="3" a="1"/>
  <c r="H1387" i="3" s="1"/>
  <c r="I1387" i="3" a="1"/>
  <c r="I1387" i="3" s="1"/>
  <c r="I348" i="3" a="1"/>
  <c r="I348" i="3" s="1"/>
  <c r="H348" i="3" a="1"/>
  <c r="H348" i="3" s="1"/>
  <c r="H604" i="3" a="1"/>
  <c r="H604" i="3" s="1"/>
  <c r="I604" i="3" a="1"/>
  <c r="I604" i="3" s="1"/>
  <c r="I860" i="3" a="1"/>
  <c r="I860" i="3" s="1"/>
  <c r="H860" i="3" a="1"/>
  <c r="H860" i="3" s="1"/>
  <c r="I1116" i="3" a="1"/>
  <c r="I1116" i="3" s="1"/>
  <c r="H1116" i="3" a="1"/>
  <c r="H1116" i="3" s="1"/>
  <c r="M1116" i="3" s="1"/>
  <c r="I1372" i="3" a="1"/>
  <c r="I1372" i="3" s="1"/>
  <c r="H1372" i="3" a="1"/>
  <c r="H1372" i="3" s="1"/>
  <c r="I573" i="3" a="1"/>
  <c r="I573" i="3" s="1"/>
  <c r="H573" i="3" a="1"/>
  <c r="H573" i="3" s="1"/>
  <c r="I829" i="3" a="1"/>
  <c r="I829" i="3" s="1"/>
  <c r="H829" i="3" a="1"/>
  <c r="H829" i="3" s="1"/>
  <c r="I1085" i="3" a="1"/>
  <c r="I1085" i="3" s="1"/>
  <c r="H1085" i="3" a="1"/>
  <c r="H1085" i="3" s="1"/>
  <c r="H1341" i="3" a="1"/>
  <c r="H1341" i="3" s="1"/>
  <c r="I1341" i="3" a="1"/>
  <c r="I1341" i="3" s="1"/>
  <c r="I478" i="3" a="1"/>
  <c r="I478" i="3" s="1"/>
  <c r="H478" i="3" a="1"/>
  <c r="H478" i="3" s="1"/>
  <c r="I734" i="3" a="1"/>
  <c r="I734" i="3" s="1"/>
  <c r="H734" i="3" a="1"/>
  <c r="H734" i="3" s="1"/>
  <c r="I990" i="3" a="1"/>
  <c r="I990" i="3" s="1"/>
  <c r="H990" i="3" a="1"/>
  <c r="H990" i="3" s="1"/>
  <c r="I1246" i="3" a="1"/>
  <c r="I1246" i="3" s="1"/>
  <c r="H1246" i="3" a="1"/>
  <c r="H1246" i="3" s="1"/>
  <c r="I1502" i="3" a="1"/>
  <c r="I1502" i="3" s="1"/>
  <c r="H1502" i="3" a="1"/>
  <c r="H1502" i="3" s="1"/>
  <c r="H783" i="3" a="1"/>
  <c r="H783" i="3" s="1"/>
  <c r="I783" i="3" a="1"/>
  <c r="I783" i="3" s="1"/>
  <c r="I216" i="3" a="1"/>
  <c r="I216" i="3" s="1"/>
  <c r="H216" i="3" a="1"/>
  <c r="H216" i="3" s="1"/>
  <c r="H98" i="3" a="1"/>
  <c r="H98" i="3" s="1"/>
  <c r="I98" i="3" a="1"/>
  <c r="I98" i="3" s="1"/>
  <c r="I559" i="3" a="1"/>
  <c r="I559" i="3" s="1"/>
  <c r="H559" i="3" a="1"/>
  <c r="H559" i="3" s="1"/>
  <c r="H35" i="3" a="1"/>
  <c r="H35" i="3" s="1"/>
  <c r="I35" i="3" a="1"/>
  <c r="I35" i="3" s="1"/>
  <c r="I357" i="3" a="1"/>
  <c r="I357" i="3" s="1"/>
  <c r="H357" i="3" a="1"/>
  <c r="H357" i="3" s="1"/>
  <c r="I245" i="3" a="1"/>
  <c r="I245" i="3" s="1"/>
  <c r="H245" i="3" a="1"/>
  <c r="H245" i="3" s="1"/>
  <c r="I149" i="3" a="1"/>
  <c r="I149" i="3" s="1"/>
  <c r="H149" i="3" a="1"/>
  <c r="H149" i="3" s="1"/>
  <c r="I1375" i="3" a="1"/>
  <c r="I1375" i="3" s="1"/>
  <c r="H1375" i="3" a="1"/>
  <c r="H1375" i="3" s="1"/>
  <c r="H22" i="3" a="1"/>
  <c r="H22" i="3" s="1"/>
  <c r="I22" i="3" a="1"/>
  <c r="I22" i="3" s="1"/>
  <c r="H333" i="3" a="1"/>
  <c r="H333" i="3" s="1"/>
  <c r="I333" i="3" a="1"/>
  <c r="I333" i="3" s="1"/>
  <c r="I186" i="3" a="1"/>
  <c r="I186" i="3" s="1"/>
  <c r="H186" i="3" a="1"/>
  <c r="H186" i="3" s="1"/>
  <c r="I88" i="3" a="1"/>
  <c r="I88" i="3" s="1"/>
  <c r="H88" i="3" a="1"/>
  <c r="H88" i="3" s="1"/>
  <c r="H495" i="3" a="1"/>
  <c r="H495" i="3" s="1"/>
  <c r="I495" i="3" a="1"/>
  <c r="I495" i="3" s="1"/>
  <c r="I25" i="3" a="1"/>
  <c r="I25" i="3" s="1"/>
  <c r="H25" i="3" a="1"/>
  <c r="H25" i="3" s="1"/>
  <c r="H336" i="3" a="1"/>
  <c r="H336" i="3" s="1"/>
  <c r="I336" i="3" a="1"/>
  <c r="I336" i="3" s="1"/>
  <c r="I189" i="3" a="1"/>
  <c r="I189" i="3" s="1"/>
  <c r="H189" i="3" a="1"/>
  <c r="H189" i="3" s="1"/>
  <c r="I91" i="3" a="1"/>
  <c r="I91" i="3" s="1"/>
  <c r="H91" i="3" a="1"/>
  <c r="H91" i="3" s="1"/>
  <c r="I511" i="3" a="1"/>
  <c r="I511" i="3" s="1"/>
  <c r="H511" i="3" a="1"/>
  <c r="H511" i="3" s="1"/>
  <c r="I60" i="3" a="1"/>
  <c r="I60" i="3" s="1"/>
  <c r="H60" i="3" a="1"/>
  <c r="H60" i="3" s="1"/>
  <c r="H407" i="3" a="1"/>
  <c r="H407" i="3" s="1"/>
  <c r="I407" i="3" a="1"/>
  <c r="I407" i="3" s="1"/>
  <c r="H317" i="3" a="1"/>
  <c r="H317" i="3" s="1"/>
  <c r="I317" i="3" a="1"/>
  <c r="I317" i="3" s="1"/>
  <c r="I158" i="3" a="1"/>
  <c r="I158" i="3" s="1"/>
  <c r="H158" i="3" a="1"/>
  <c r="H158" i="3" s="1"/>
  <c r="I95" i="3" a="1"/>
  <c r="I95" i="3" s="1"/>
  <c r="H95" i="3" a="1"/>
  <c r="H95" i="3" s="1"/>
  <c r="H536" i="3" a="1"/>
  <c r="H536" i="3" s="1"/>
  <c r="I536" i="3" a="1"/>
  <c r="I536" i="3" s="1"/>
  <c r="I624" i="3" a="1"/>
  <c r="I624" i="3" s="1"/>
  <c r="H624" i="3" a="1"/>
  <c r="H624" i="3" s="1"/>
  <c r="I880" i="3" a="1"/>
  <c r="I880" i="3" s="1"/>
  <c r="H880" i="3" a="1"/>
  <c r="H880" i="3" s="1"/>
  <c r="I1136" i="3" a="1"/>
  <c r="I1136" i="3" s="1"/>
  <c r="H1136" i="3" a="1"/>
  <c r="H1136" i="3" s="1"/>
  <c r="I1392" i="3" a="1"/>
  <c r="I1392" i="3" s="1"/>
  <c r="H1392" i="3" a="1"/>
  <c r="H1392" i="3" s="1"/>
  <c r="I369" i="3" a="1"/>
  <c r="I369" i="3" s="1"/>
  <c r="H369" i="3" a="1"/>
  <c r="H369" i="3" s="1"/>
  <c r="H625" i="3" a="1"/>
  <c r="H625" i="3" s="1"/>
  <c r="I625" i="3" a="1"/>
  <c r="I625" i="3" s="1"/>
  <c r="H881" i="3" a="1"/>
  <c r="H881" i="3" s="1"/>
  <c r="I881" i="3" a="1"/>
  <c r="I881" i="3" s="1"/>
  <c r="I1137" i="3" a="1"/>
  <c r="I1137" i="3" s="1"/>
  <c r="H1137" i="3" a="1"/>
  <c r="H1137" i="3" s="1"/>
  <c r="I1393" i="3" a="1"/>
  <c r="I1393" i="3" s="1"/>
  <c r="H1393" i="3" a="1"/>
  <c r="H1393" i="3" s="1"/>
  <c r="H290" i="3" a="1"/>
  <c r="H290" i="3" s="1"/>
  <c r="I290" i="3" a="1"/>
  <c r="I290" i="3" s="1"/>
  <c r="I546" i="3" a="1"/>
  <c r="I546" i="3" s="1"/>
  <c r="H546" i="3" a="1"/>
  <c r="H546" i="3" s="1"/>
  <c r="I802" i="3" a="1"/>
  <c r="I802" i="3" s="1"/>
  <c r="H802" i="3" a="1"/>
  <c r="H802" i="3" s="1"/>
  <c r="I1058" i="3" a="1"/>
  <c r="I1058" i="3" s="1"/>
  <c r="H1058" i="3" a="1"/>
  <c r="H1058" i="3" s="1"/>
  <c r="I1314" i="3" a="1"/>
  <c r="I1314" i="3" s="1"/>
  <c r="H1314" i="3" a="1"/>
  <c r="H1314" i="3" s="1"/>
  <c r="H291" i="3" a="1"/>
  <c r="H291" i="3" s="1"/>
  <c r="I291" i="3" a="1"/>
  <c r="I291" i="3" s="1"/>
  <c r="H547" i="3" a="1"/>
  <c r="H547" i="3" s="1"/>
  <c r="I547" i="3" a="1"/>
  <c r="I547" i="3" s="1"/>
  <c r="H803" i="3" a="1"/>
  <c r="H803" i="3" s="1"/>
  <c r="I803" i="3" a="1"/>
  <c r="I803" i="3" s="1"/>
  <c r="I1059" i="3" a="1"/>
  <c r="I1059" i="3" s="1"/>
  <c r="H1059" i="3" a="1"/>
  <c r="H1059" i="3" s="1"/>
  <c r="I1315" i="3" a="1"/>
  <c r="I1315" i="3" s="1"/>
  <c r="H1315" i="3" a="1"/>
  <c r="H1315" i="3" s="1"/>
  <c r="I308" i="3" a="1"/>
  <c r="I308" i="3" s="1"/>
  <c r="H308" i="3" a="1"/>
  <c r="H308" i="3" s="1"/>
  <c r="H564" i="3" a="1"/>
  <c r="H564" i="3" s="1"/>
  <c r="I564" i="3" a="1"/>
  <c r="I564" i="3" s="1"/>
  <c r="H820" i="3" a="1"/>
  <c r="H820" i="3" s="1"/>
  <c r="I820" i="3" a="1"/>
  <c r="I820" i="3" s="1"/>
  <c r="I1076" i="3" a="1"/>
  <c r="I1076" i="3" s="1"/>
  <c r="H1076" i="3" a="1"/>
  <c r="H1076" i="3" s="1"/>
  <c r="I1332" i="3" a="1"/>
  <c r="I1332" i="3" s="1"/>
  <c r="H1332" i="3" a="1"/>
  <c r="H1332" i="3" s="1"/>
  <c r="I533" i="3" a="1"/>
  <c r="I533" i="3" s="1"/>
  <c r="H533" i="3" a="1"/>
  <c r="H533" i="3" s="1"/>
  <c r="I789" i="3" a="1"/>
  <c r="I789" i="3" s="1"/>
  <c r="H789" i="3" a="1"/>
  <c r="H789" i="3" s="1"/>
  <c r="H1045" i="3" a="1"/>
  <c r="H1045" i="3" s="1"/>
  <c r="I1045" i="3" a="1"/>
  <c r="I1045" i="3" s="1"/>
  <c r="I1301" i="3" a="1"/>
  <c r="I1301" i="3" s="1"/>
  <c r="H1301" i="3" a="1"/>
  <c r="H1301" i="3" s="1"/>
  <c r="H406" i="3" a="1"/>
  <c r="H406" i="3" s="1"/>
  <c r="I406" i="3" a="1"/>
  <c r="I406" i="3" s="1"/>
  <c r="I662" i="3" a="1"/>
  <c r="I662" i="3" s="1"/>
  <c r="H662" i="3" a="1"/>
  <c r="H662" i="3" s="1"/>
  <c r="I918" i="3" a="1"/>
  <c r="I918" i="3" s="1"/>
  <c r="H918" i="3" a="1"/>
  <c r="H918" i="3" s="1"/>
  <c r="I1174" i="3" a="1"/>
  <c r="I1174" i="3" s="1"/>
  <c r="H1174" i="3" a="1"/>
  <c r="H1174" i="3" s="1"/>
  <c r="I1430" i="3" a="1"/>
  <c r="I1430" i="3" s="1"/>
  <c r="H1430" i="3" a="1"/>
  <c r="H1430" i="3" s="1"/>
  <c r="H631" i="3" a="1"/>
  <c r="H631" i="3" s="1"/>
  <c r="I631" i="3" a="1"/>
  <c r="I631" i="3" s="1"/>
  <c r="I887" i="3" a="1"/>
  <c r="I887" i="3" s="1"/>
  <c r="H887" i="3" a="1"/>
  <c r="H887" i="3" s="1"/>
  <c r="I1143" i="3" a="1"/>
  <c r="I1143" i="3" s="1"/>
  <c r="H1143" i="3" a="1"/>
  <c r="H1143" i="3" s="1"/>
  <c r="I1399" i="3" a="1"/>
  <c r="I1399" i="3" s="1"/>
  <c r="H1399" i="3" a="1"/>
  <c r="H1399" i="3" s="1"/>
  <c r="H680" i="3" a="1"/>
  <c r="H680" i="3" s="1"/>
  <c r="I680" i="3" a="1"/>
  <c r="I680" i="3" s="1"/>
  <c r="I936" i="3" a="1"/>
  <c r="I936" i="3" s="1"/>
  <c r="H936" i="3" a="1"/>
  <c r="H936" i="3" s="1"/>
  <c r="I1192" i="3" a="1"/>
  <c r="I1192" i="3" s="1"/>
  <c r="H1192" i="3" a="1"/>
  <c r="H1192" i="3" s="1"/>
  <c r="I1448" i="3" a="1"/>
  <c r="I1448" i="3" s="1"/>
  <c r="H1448" i="3" a="1"/>
  <c r="H1448" i="3" s="1"/>
  <c r="H361" i="3" a="1"/>
  <c r="H361" i="3" s="1"/>
  <c r="I361" i="3" a="1"/>
  <c r="I361" i="3" s="1"/>
  <c r="H617" i="3" a="1"/>
  <c r="H617" i="3" s="1"/>
  <c r="I617" i="3" a="1"/>
  <c r="I617" i="3" s="1"/>
  <c r="I873" i="3" a="1"/>
  <c r="I873" i="3" s="1"/>
  <c r="H873" i="3" a="1"/>
  <c r="H873" i="3" s="1"/>
  <c r="I1129" i="3" a="1"/>
  <c r="I1129" i="3" s="1"/>
  <c r="H1129" i="3" a="1"/>
  <c r="H1129" i="3" s="1"/>
  <c r="I1385" i="3" a="1"/>
  <c r="I1385" i="3" s="1"/>
  <c r="H1385" i="3" a="1"/>
  <c r="H1385" i="3" s="1"/>
  <c r="I314" i="3" a="1"/>
  <c r="I314" i="3" s="1"/>
  <c r="H314" i="3" a="1"/>
  <c r="H314" i="3" s="1"/>
  <c r="I570" i="3" a="1"/>
  <c r="I570" i="3" s="1"/>
  <c r="H570" i="3" a="1"/>
  <c r="H570" i="3" s="1"/>
  <c r="I826" i="3" a="1"/>
  <c r="I826" i="3" s="1"/>
  <c r="H826" i="3" a="1"/>
  <c r="H826" i="3" s="1"/>
  <c r="I1082" i="3" a="1"/>
  <c r="I1082" i="3" s="1"/>
  <c r="H1082" i="3" a="1"/>
  <c r="H1082" i="3" s="1"/>
  <c r="I1338" i="3" a="1"/>
  <c r="I1338" i="3" s="1"/>
  <c r="H1338" i="3" a="1"/>
  <c r="H1338" i="3" s="1"/>
  <c r="I635" i="3" a="1"/>
  <c r="I635" i="3" s="1"/>
  <c r="H635" i="3" a="1"/>
  <c r="H635" i="3" s="1"/>
  <c r="I891" i="3" a="1"/>
  <c r="I891" i="3" s="1"/>
  <c r="H891" i="3" a="1"/>
  <c r="H891" i="3" s="1"/>
  <c r="I1147" i="3" a="1"/>
  <c r="I1147" i="3" s="1"/>
  <c r="H1147" i="3" a="1"/>
  <c r="H1147" i="3" s="1"/>
  <c r="I1403" i="3" a="1"/>
  <c r="I1403" i="3" s="1"/>
  <c r="H1403" i="3" a="1"/>
  <c r="H1403" i="3" s="1"/>
  <c r="I364" i="3" a="1"/>
  <c r="I364" i="3" s="1"/>
  <c r="H364" i="3" a="1"/>
  <c r="H364" i="3" s="1"/>
  <c r="I620" i="3" a="1"/>
  <c r="I620" i="3" s="1"/>
  <c r="H620" i="3" a="1"/>
  <c r="H620" i="3" s="1"/>
  <c r="I876" i="3" a="1"/>
  <c r="I876" i="3" s="1"/>
  <c r="H876" i="3" a="1"/>
  <c r="H876" i="3" s="1"/>
  <c r="I1132" i="3" a="1"/>
  <c r="I1132" i="3" s="1"/>
  <c r="H1132" i="3" a="1"/>
  <c r="H1132" i="3" s="1"/>
  <c r="I1388" i="3" a="1"/>
  <c r="I1388" i="3" s="1"/>
  <c r="H1388" i="3" a="1"/>
  <c r="H1388" i="3" s="1"/>
  <c r="I589" i="3" a="1"/>
  <c r="I589" i="3" s="1"/>
  <c r="H589" i="3" a="1"/>
  <c r="H589" i="3" s="1"/>
  <c r="I845" i="3" a="1"/>
  <c r="I845" i="3" s="1"/>
  <c r="H845" i="3" a="1"/>
  <c r="H845" i="3" s="1"/>
  <c r="H1101" i="3" a="1"/>
  <c r="H1101" i="3" s="1"/>
  <c r="I1101" i="3" a="1"/>
  <c r="I1101" i="3" s="1"/>
  <c r="I1357" i="3" a="1"/>
  <c r="I1357" i="3" s="1"/>
  <c r="H1357" i="3" a="1"/>
  <c r="H1357" i="3" s="1"/>
  <c r="H494" i="3" a="1"/>
  <c r="H494" i="3" s="1"/>
  <c r="I494" i="3" a="1"/>
  <c r="I494" i="3" s="1"/>
  <c r="I750" i="3" a="1"/>
  <c r="I750" i="3" s="1"/>
  <c r="H750" i="3" a="1"/>
  <c r="H750" i="3" s="1"/>
  <c r="I1006" i="3" a="1"/>
  <c r="I1006" i="3" s="1"/>
  <c r="H1006" i="3" a="1"/>
  <c r="H1006" i="3" s="1"/>
  <c r="I1262" i="3" a="1"/>
  <c r="I1262" i="3" s="1"/>
  <c r="K1262" i="3" s="1"/>
  <c r="H1262" i="3" a="1"/>
  <c r="H1262" i="3" s="1"/>
  <c r="H13" i="3" a="1"/>
  <c r="H13" i="3" s="1"/>
  <c r="I13" i="3" a="1"/>
  <c r="I13" i="3" s="1"/>
  <c r="I239" i="3" a="1"/>
  <c r="I239" i="3" s="1"/>
  <c r="H239" i="3" a="1"/>
  <c r="H239" i="3" s="1"/>
  <c r="I114" i="3" a="1"/>
  <c r="I114" i="3" s="1"/>
  <c r="H114" i="3" a="1"/>
  <c r="H114" i="3" s="1"/>
  <c r="I815" i="3" a="1"/>
  <c r="I815" i="3" s="1"/>
  <c r="H815" i="3" a="1"/>
  <c r="H815" i="3" s="1"/>
  <c r="H51" i="3" a="1"/>
  <c r="H51" i="3" s="1"/>
  <c r="I51" i="3" a="1"/>
  <c r="I51" i="3" s="1"/>
  <c r="H384" i="3" a="1"/>
  <c r="H384" i="3" s="1"/>
  <c r="I384" i="3" a="1"/>
  <c r="I384" i="3" s="1"/>
  <c r="I271" i="3" a="1"/>
  <c r="I271" i="3" s="1"/>
  <c r="H271" i="3" a="1"/>
  <c r="H271" i="3" s="1"/>
  <c r="I166" i="3" a="1"/>
  <c r="I166" i="3" s="1"/>
  <c r="H166" i="3" a="1"/>
  <c r="H166" i="3" s="1"/>
  <c r="H38" i="3" a="1"/>
  <c r="H38" i="3" s="1"/>
  <c r="I38" i="3" a="1"/>
  <c r="I38" i="3" s="1"/>
  <c r="I360" i="3" a="1"/>
  <c r="I360" i="3" s="1"/>
  <c r="H360" i="3" a="1"/>
  <c r="H360" i="3" s="1"/>
  <c r="I205" i="3" a="1"/>
  <c r="I205" i="3" s="1"/>
  <c r="H205" i="3" a="1"/>
  <c r="H205" i="3" s="1"/>
  <c r="I104" i="3" a="1"/>
  <c r="I104" i="3" s="1"/>
  <c r="H104" i="3" a="1"/>
  <c r="H104" i="3" s="1"/>
  <c r="I655" i="3" a="1"/>
  <c r="I655" i="3" s="1"/>
  <c r="H655" i="3" a="1"/>
  <c r="H655" i="3" s="1"/>
  <c r="I41" i="3" a="1"/>
  <c r="I41" i="3" s="1"/>
  <c r="H41" i="3" a="1"/>
  <c r="H41" i="3" s="1"/>
  <c r="H366" i="3" a="1"/>
  <c r="H366" i="3" s="1"/>
  <c r="I366" i="3" a="1"/>
  <c r="I366" i="3" s="1"/>
  <c r="I208" i="3" a="1"/>
  <c r="I208" i="3" s="1"/>
  <c r="H208" i="3" a="1"/>
  <c r="H208" i="3" s="1"/>
  <c r="I107" i="3" a="1"/>
  <c r="I107" i="3" s="1"/>
  <c r="H107" i="3" a="1"/>
  <c r="H107" i="3" s="1"/>
  <c r="I703" i="3" a="1"/>
  <c r="I703" i="3" s="1"/>
  <c r="H703" i="3" a="1"/>
  <c r="H703" i="3" s="1"/>
  <c r="I76" i="3" a="1"/>
  <c r="I76" i="3" s="1"/>
  <c r="H76" i="3" a="1"/>
  <c r="H76" i="3" s="1"/>
  <c r="H445" i="3" a="1"/>
  <c r="H445" i="3" s="1"/>
  <c r="I445" i="3" a="1"/>
  <c r="I445" i="3" s="1"/>
  <c r="H29" i="3" a="1"/>
  <c r="H29" i="3" s="1"/>
  <c r="I29" i="3" a="1"/>
  <c r="I29" i="3" s="1"/>
  <c r="I344" i="3" a="1"/>
  <c r="I344" i="3" s="1"/>
  <c r="H344" i="3" a="1"/>
  <c r="H344" i="3" s="1"/>
  <c r="H175" i="3" a="1"/>
  <c r="H175" i="3" s="1"/>
  <c r="I175" i="3" a="1"/>
  <c r="I175" i="3" s="1"/>
  <c r="I111" i="3" a="1"/>
  <c r="I111" i="3" s="1"/>
  <c r="H111" i="3" a="1"/>
  <c r="H111" i="3" s="1"/>
  <c r="I767" i="3" a="1"/>
  <c r="I767" i="3" s="1"/>
  <c r="H767" i="3" a="1"/>
  <c r="H767" i="3" s="1"/>
  <c r="H640" i="3" a="1"/>
  <c r="H640" i="3" s="1"/>
  <c r="I640" i="3" a="1"/>
  <c r="I640" i="3" s="1"/>
  <c r="I896" i="3" a="1"/>
  <c r="I896" i="3" s="1"/>
  <c r="H896" i="3" a="1"/>
  <c r="H896" i="3" s="1"/>
  <c r="I1152" i="3" a="1"/>
  <c r="I1152" i="3" s="1"/>
  <c r="H1152" i="3" a="1"/>
  <c r="H1152" i="3" s="1"/>
  <c r="I1408" i="3" a="1"/>
  <c r="I1408" i="3" s="1"/>
  <c r="H1408" i="3" a="1"/>
  <c r="H1408" i="3" s="1"/>
  <c r="I385" i="3" a="1"/>
  <c r="I385" i="3" s="1"/>
  <c r="H385" i="3" a="1"/>
  <c r="H385" i="3" s="1"/>
  <c r="I641" i="3" a="1"/>
  <c r="I641" i="3" s="1"/>
  <c r="H641" i="3" a="1"/>
  <c r="H641" i="3" s="1"/>
  <c r="H897" i="3" a="1"/>
  <c r="H897" i="3" s="1"/>
  <c r="I897" i="3" a="1"/>
  <c r="I897" i="3" s="1"/>
  <c r="I1153" i="3" a="1"/>
  <c r="I1153" i="3" s="1"/>
  <c r="H1153" i="3" a="1"/>
  <c r="H1153" i="3" s="1"/>
  <c r="I1409" i="3" a="1"/>
  <c r="I1409" i="3" s="1"/>
  <c r="H1409" i="3" a="1"/>
  <c r="H1409" i="3" s="1"/>
  <c r="I306" i="3" a="1"/>
  <c r="I306" i="3" s="1"/>
  <c r="H306" i="3" a="1"/>
  <c r="H306" i="3" s="1"/>
  <c r="I562" i="3" a="1"/>
  <c r="I562" i="3" s="1"/>
  <c r="H562" i="3" a="1"/>
  <c r="H562" i="3" s="1"/>
  <c r="I818" i="3" a="1"/>
  <c r="I818" i="3" s="1"/>
  <c r="H818" i="3" a="1"/>
  <c r="H818" i="3" s="1"/>
  <c r="I1074" i="3" a="1"/>
  <c r="I1074" i="3" s="1"/>
  <c r="H1074" i="3" a="1"/>
  <c r="H1074" i="3" s="1"/>
  <c r="I1330" i="3" a="1"/>
  <c r="I1330" i="3" s="1"/>
  <c r="H1330" i="3" a="1"/>
  <c r="H1330" i="3" s="1"/>
  <c r="I307" i="3" a="1"/>
  <c r="I307" i="3" s="1"/>
  <c r="H307" i="3" a="1"/>
  <c r="H307" i="3" s="1"/>
  <c r="I563" i="3" a="1"/>
  <c r="I563" i="3" s="1"/>
  <c r="H563" i="3" a="1"/>
  <c r="H563" i="3" s="1"/>
  <c r="I819" i="3" a="1"/>
  <c r="I819" i="3" s="1"/>
  <c r="H819" i="3" a="1"/>
  <c r="H819" i="3" s="1"/>
  <c r="I1075" i="3" a="1"/>
  <c r="I1075" i="3" s="1"/>
  <c r="H1075" i="3" a="1"/>
  <c r="H1075" i="3" s="1"/>
  <c r="I1331" i="3" a="1"/>
  <c r="I1331" i="3" s="1"/>
  <c r="H1331" i="3" a="1"/>
  <c r="H1331" i="3" s="1"/>
  <c r="I324" i="3" a="1"/>
  <c r="I324" i="3" s="1"/>
  <c r="H324" i="3" a="1"/>
  <c r="H324" i="3" s="1"/>
  <c r="I580" i="3" a="1"/>
  <c r="I580" i="3" s="1"/>
  <c r="H580" i="3" a="1"/>
  <c r="H580" i="3" s="1"/>
  <c r="H836" i="3" a="1"/>
  <c r="H836" i="3" s="1"/>
  <c r="I836" i="3" a="1"/>
  <c r="I836" i="3" s="1"/>
  <c r="I1092" i="3" a="1"/>
  <c r="I1092" i="3" s="1"/>
  <c r="H1092" i="3" a="1"/>
  <c r="H1092" i="3" s="1"/>
  <c r="I1348" i="3" a="1"/>
  <c r="I1348" i="3" s="1"/>
  <c r="H1348" i="3" a="1"/>
  <c r="H1348" i="3" s="1"/>
  <c r="I549" i="3" a="1"/>
  <c r="I549" i="3" s="1"/>
  <c r="H549" i="3" a="1"/>
  <c r="H549" i="3" s="1"/>
  <c r="I805" i="3" a="1"/>
  <c r="I805" i="3" s="1"/>
  <c r="H805" i="3" a="1"/>
  <c r="H805" i="3" s="1"/>
  <c r="I1061" i="3" a="1"/>
  <c r="I1061" i="3" s="1"/>
  <c r="H1061" i="3" a="1"/>
  <c r="H1061" i="3" s="1"/>
  <c r="I1317" i="3" a="1"/>
  <c r="I1317" i="3" s="1"/>
  <c r="H1317" i="3" a="1"/>
  <c r="H1317" i="3" s="1"/>
  <c r="I422" i="3" a="1"/>
  <c r="I422" i="3" s="1"/>
  <c r="H422" i="3" a="1"/>
  <c r="H422" i="3" s="1"/>
  <c r="I678" i="3" a="1"/>
  <c r="I678" i="3" s="1"/>
  <c r="H678" i="3" a="1"/>
  <c r="H678" i="3" s="1"/>
  <c r="I934" i="3" a="1"/>
  <c r="I934" i="3" s="1"/>
  <c r="H934" i="3" a="1"/>
  <c r="H934" i="3" s="1"/>
  <c r="I1190" i="3" a="1"/>
  <c r="I1190" i="3" s="1"/>
  <c r="H1190" i="3" a="1"/>
  <c r="H1190" i="3" s="1"/>
  <c r="I1446" i="3" a="1"/>
  <c r="I1446" i="3" s="1"/>
  <c r="H1446" i="3" a="1"/>
  <c r="H1446" i="3" s="1"/>
  <c r="H647" i="3" a="1"/>
  <c r="H647" i="3" s="1"/>
  <c r="I647" i="3" a="1"/>
  <c r="I647" i="3" s="1"/>
  <c r="I903" i="3" a="1"/>
  <c r="I903" i="3" s="1"/>
  <c r="H903" i="3" a="1"/>
  <c r="H903" i="3" s="1"/>
  <c r="I1159" i="3" a="1"/>
  <c r="I1159" i="3" s="1"/>
  <c r="H1159" i="3" a="1"/>
  <c r="H1159" i="3" s="1"/>
  <c r="I1415" i="3" a="1"/>
  <c r="I1415" i="3" s="1"/>
  <c r="H1415" i="3" a="1"/>
  <c r="H1415" i="3" s="1"/>
  <c r="H696" i="3" a="1"/>
  <c r="H696" i="3" s="1"/>
  <c r="I696" i="3" a="1"/>
  <c r="I696" i="3" s="1"/>
  <c r="I952" i="3" a="1"/>
  <c r="I952" i="3" s="1"/>
  <c r="H952" i="3" a="1"/>
  <c r="H952" i="3" s="1"/>
  <c r="I1208" i="3" a="1"/>
  <c r="I1208" i="3" s="1"/>
  <c r="H1208" i="3" a="1"/>
  <c r="H1208" i="3" s="1"/>
  <c r="I1464" i="3" a="1"/>
  <c r="I1464" i="3" s="1"/>
  <c r="H1464" i="3" a="1"/>
  <c r="H1464" i="3" s="1"/>
  <c r="H377" i="3" a="1"/>
  <c r="H377" i="3" s="1"/>
  <c r="I377" i="3" a="1"/>
  <c r="I377" i="3" s="1"/>
  <c r="I633" i="3" a="1"/>
  <c r="I633" i="3" s="1"/>
  <c r="H633" i="3" a="1"/>
  <c r="H633" i="3" s="1"/>
  <c r="I889" i="3" a="1"/>
  <c r="I889" i="3" s="1"/>
  <c r="H889" i="3" a="1"/>
  <c r="H889" i="3" s="1"/>
  <c r="I1145" i="3" a="1"/>
  <c r="I1145" i="3" s="1"/>
  <c r="H1145" i="3" a="1"/>
  <c r="H1145" i="3" s="1"/>
  <c r="I1401" i="3" a="1"/>
  <c r="I1401" i="3" s="1"/>
  <c r="H1401" i="3" a="1"/>
  <c r="H1401" i="3" s="1"/>
  <c r="I330" i="3" a="1"/>
  <c r="I330" i="3" s="1"/>
  <c r="H330" i="3" a="1"/>
  <c r="H330" i="3" s="1"/>
  <c r="H586" i="3" a="1"/>
  <c r="H586" i="3" s="1"/>
  <c r="I586" i="3" a="1"/>
  <c r="I586" i="3" s="1"/>
  <c r="H842" i="3" a="1"/>
  <c r="H842" i="3" s="1"/>
  <c r="I842" i="3" a="1"/>
  <c r="I842" i="3" s="1"/>
  <c r="I1098" i="3" a="1"/>
  <c r="I1098" i="3" s="1"/>
  <c r="H1098" i="3" a="1"/>
  <c r="H1098" i="3" s="1"/>
  <c r="I1354" i="3" a="1"/>
  <c r="I1354" i="3" s="1"/>
  <c r="H1354" i="3" a="1"/>
  <c r="H1354" i="3" s="1"/>
  <c r="H651" i="3" a="1"/>
  <c r="H651" i="3" s="1"/>
  <c r="I651" i="3" a="1"/>
  <c r="I651" i="3" s="1"/>
  <c r="I907" i="3" a="1"/>
  <c r="I907" i="3" s="1"/>
  <c r="H907" i="3" a="1"/>
  <c r="H907" i="3" s="1"/>
  <c r="I1163" i="3" a="1"/>
  <c r="I1163" i="3" s="1"/>
  <c r="H1163" i="3" a="1"/>
  <c r="H1163" i="3" s="1"/>
  <c r="I1419" i="3" a="1"/>
  <c r="I1419" i="3" s="1"/>
  <c r="H1419" i="3" a="1"/>
  <c r="H1419" i="3" s="1"/>
  <c r="I380" i="3" a="1"/>
  <c r="I380" i="3" s="1"/>
  <c r="H380" i="3" a="1"/>
  <c r="H380" i="3" s="1"/>
  <c r="I636" i="3" a="1"/>
  <c r="I636" i="3" s="1"/>
  <c r="H636" i="3" a="1"/>
  <c r="H636" i="3" s="1"/>
  <c r="I892" i="3" a="1"/>
  <c r="I892" i="3" s="1"/>
  <c r="H892" i="3" a="1"/>
  <c r="H892" i="3" s="1"/>
  <c r="I1148" i="3" a="1"/>
  <c r="I1148" i="3" s="1"/>
  <c r="H1148" i="3" a="1"/>
  <c r="H1148" i="3" s="1"/>
  <c r="I1404" i="3" a="1"/>
  <c r="I1404" i="3" s="1"/>
  <c r="H1404" i="3" a="1"/>
  <c r="H1404" i="3" s="1"/>
  <c r="I605" i="3" a="1"/>
  <c r="I605" i="3" s="1"/>
  <c r="H605" i="3" a="1"/>
  <c r="H605" i="3" s="1"/>
  <c r="I861" i="3" a="1"/>
  <c r="I861" i="3" s="1"/>
  <c r="H861" i="3" a="1"/>
  <c r="H861" i="3" s="1"/>
  <c r="I1117" i="3" a="1"/>
  <c r="I1117" i="3" s="1"/>
  <c r="H1117" i="3" a="1"/>
  <c r="H1117" i="3" s="1"/>
  <c r="I1373" i="3" a="1"/>
  <c r="I1373" i="3" s="1"/>
  <c r="H1373" i="3" a="1"/>
  <c r="H1373" i="3" s="1"/>
  <c r="K1373" i="3" s="1"/>
  <c r="I510" i="3" a="1"/>
  <c r="I510" i="3" s="1"/>
  <c r="H510" i="3" a="1"/>
  <c r="H510" i="3" s="1"/>
  <c r="I766" i="3" a="1"/>
  <c r="I766" i="3" s="1"/>
  <c r="H766" i="3" a="1"/>
  <c r="H766" i="3" s="1"/>
  <c r="I1022" i="3" a="1"/>
  <c r="I1022" i="3" s="1"/>
  <c r="H1022" i="3" a="1"/>
  <c r="H1022" i="3" s="1"/>
  <c r="I1278" i="3" a="1"/>
  <c r="I1278" i="3" s="1"/>
  <c r="H1278" i="3" a="1"/>
  <c r="H1278" i="3" s="1"/>
  <c r="G32" i="3" a="1"/>
  <c r="G32" i="3" s="1"/>
  <c r="F32" i="3" a="1"/>
  <c r="F32" i="3" s="1"/>
  <c r="E32" i="3" a="1"/>
  <c r="E32" i="3" s="1"/>
  <c r="G160" i="3" a="1"/>
  <c r="G160" i="3" s="1"/>
  <c r="F160" i="3" a="1"/>
  <c r="F160" i="3" s="1"/>
  <c r="E160" i="3" a="1"/>
  <c r="E160" i="3" s="1"/>
  <c r="G267" i="3" a="1"/>
  <c r="G267" i="3" s="1"/>
  <c r="F267" i="3" a="1"/>
  <c r="F267" i="3" s="1"/>
  <c r="E267" i="3" a="1"/>
  <c r="E267" i="3" s="1"/>
  <c r="G130" i="3" a="1"/>
  <c r="G130" i="3" s="1"/>
  <c r="E130" i="3" a="1"/>
  <c r="E130" i="3" s="1"/>
  <c r="F130" i="3" a="1"/>
  <c r="F130" i="3" s="1"/>
  <c r="G1071" i="3" a="1"/>
  <c r="G1071" i="3" s="1"/>
  <c r="E1071" i="3" a="1"/>
  <c r="E1071" i="3" s="1"/>
  <c r="F1071" i="3" a="1"/>
  <c r="F1071" i="3" s="1"/>
  <c r="G67" i="3" a="1"/>
  <c r="G67" i="3" s="1"/>
  <c r="F67" i="3" a="1"/>
  <c r="F67" i="3" s="1"/>
  <c r="E67" i="3" a="1"/>
  <c r="E67" i="3" s="1"/>
  <c r="F423" i="3" a="1"/>
  <c r="F423" i="3" s="1"/>
  <c r="G423" i="3" a="1"/>
  <c r="G423" i="3" s="1"/>
  <c r="E423" i="3" a="1"/>
  <c r="E423" i="3" s="1"/>
  <c r="G301" i="3" a="1"/>
  <c r="G301" i="3" s="1"/>
  <c r="F301" i="3" a="1"/>
  <c r="F301" i="3" s="1"/>
  <c r="E301" i="3" a="1"/>
  <c r="E301" i="3" s="1"/>
  <c r="G183" i="3" a="1"/>
  <c r="G183" i="3" s="1"/>
  <c r="E183" i="3" a="1"/>
  <c r="E183" i="3" s="1"/>
  <c r="F183" i="3" a="1"/>
  <c r="F183" i="3" s="1"/>
  <c r="G54" i="3" a="1"/>
  <c r="G54" i="3" s="1"/>
  <c r="F54" i="3" a="1"/>
  <c r="F54" i="3" s="1"/>
  <c r="E54" i="3" a="1"/>
  <c r="E54" i="3" s="1"/>
  <c r="F392" i="3" a="1"/>
  <c r="F392" i="3" s="1"/>
  <c r="E392" i="3" a="1"/>
  <c r="E392" i="3" s="1"/>
  <c r="G392" i="3" a="1"/>
  <c r="G392" i="3" s="1"/>
  <c r="G225" i="3" a="1"/>
  <c r="G225" i="3" s="1"/>
  <c r="F225" i="3" a="1"/>
  <c r="F225" i="3" s="1"/>
  <c r="E225" i="3" a="1"/>
  <c r="E225" i="3" s="1"/>
  <c r="F120" i="3" a="1"/>
  <c r="F120" i="3" s="1"/>
  <c r="E120" i="3" a="1"/>
  <c r="E120" i="3" s="1"/>
  <c r="G120" i="3" a="1"/>
  <c r="G120" i="3" s="1"/>
  <c r="E911" i="3" a="1"/>
  <c r="E911" i="3" s="1"/>
  <c r="G911" i="3" a="1"/>
  <c r="G911" i="3" s="1"/>
  <c r="F911" i="3" a="1"/>
  <c r="F911" i="3" s="1"/>
  <c r="G57" i="3" a="1"/>
  <c r="G57" i="3" s="1"/>
  <c r="F57" i="3" a="1"/>
  <c r="F57" i="3" s="1"/>
  <c r="E57" i="3" a="1"/>
  <c r="E57" i="3" s="1"/>
  <c r="F399" i="3" a="1"/>
  <c r="F399" i="3" s="1"/>
  <c r="G399" i="3" a="1"/>
  <c r="G399" i="3" s="1"/>
  <c r="E399" i="3" a="1"/>
  <c r="E399" i="3" s="1"/>
  <c r="G229" i="3" a="1"/>
  <c r="G229" i="3" s="1"/>
  <c r="F229" i="3" a="1"/>
  <c r="F229" i="3" s="1"/>
  <c r="E229" i="3" a="1"/>
  <c r="E229" i="3" s="1"/>
  <c r="E123" i="3" a="1"/>
  <c r="E123" i="3" s="1"/>
  <c r="G123" i="3" a="1"/>
  <c r="G123" i="3" s="1"/>
  <c r="F123" i="3" a="1"/>
  <c r="F123" i="3" s="1"/>
  <c r="G959" i="3" a="1"/>
  <c r="G959" i="3" s="1"/>
  <c r="F959" i="3" a="1"/>
  <c r="F959" i="3" s="1"/>
  <c r="O959" i="3" s="1"/>
  <c r="E959" i="3" a="1"/>
  <c r="E959" i="3" s="1"/>
  <c r="G92" i="3" a="1"/>
  <c r="G92" i="3" s="1"/>
  <c r="F92" i="3" a="1"/>
  <c r="F92" i="3" s="1"/>
  <c r="E92" i="3" a="1"/>
  <c r="E92" i="3" s="1"/>
  <c r="F520" i="3" a="1"/>
  <c r="F520" i="3" s="1"/>
  <c r="E520" i="3" a="1"/>
  <c r="E520" i="3" s="1"/>
  <c r="G520" i="3" a="1"/>
  <c r="G520" i="3" s="1"/>
  <c r="G45" i="3" a="1"/>
  <c r="G45" i="3" s="1"/>
  <c r="F45" i="3" a="1"/>
  <c r="F45" i="3" s="1"/>
  <c r="E45" i="3" a="1"/>
  <c r="E45" i="3" s="1"/>
  <c r="G375" i="3" a="1"/>
  <c r="G375" i="3" s="1"/>
  <c r="F375" i="3" a="1"/>
  <c r="F375" i="3" s="1"/>
  <c r="E375" i="3" a="1"/>
  <c r="E375" i="3" s="1"/>
  <c r="E193" i="3" a="1"/>
  <c r="E193" i="3" s="1"/>
  <c r="G193" i="3" a="1"/>
  <c r="G193" i="3" s="1"/>
  <c r="F193" i="3" a="1"/>
  <c r="F193" i="3" s="1"/>
  <c r="F127" i="3" a="1"/>
  <c r="F127" i="3" s="1"/>
  <c r="E127" i="3" a="1"/>
  <c r="E127" i="3" s="1"/>
  <c r="G127" i="3" a="1"/>
  <c r="G127" i="3" s="1"/>
  <c r="G1023" i="3" a="1"/>
  <c r="G1023" i="3" s="1"/>
  <c r="F1023" i="3" a="1"/>
  <c r="F1023" i="3" s="1"/>
  <c r="E1023" i="3" a="1"/>
  <c r="E1023" i="3" s="1"/>
  <c r="G656" i="3" a="1"/>
  <c r="G656" i="3" s="1"/>
  <c r="F656" i="3" a="1"/>
  <c r="F656" i="3" s="1"/>
  <c r="E656" i="3" a="1"/>
  <c r="E656" i="3" s="1"/>
  <c r="E912" i="3" a="1"/>
  <c r="E912" i="3" s="1"/>
  <c r="G912" i="3" a="1"/>
  <c r="G912" i="3" s="1"/>
  <c r="F912" i="3" a="1"/>
  <c r="F912" i="3" s="1"/>
  <c r="G1168" i="3" a="1"/>
  <c r="G1168" i="3" s="1"/>
  <c r="F1168" i="3" a="1"/>
  <c r="F1168" i="3" s="1"/>
  <c r="E1168" i="3" a="1"/>
  <c r="E1168" i="3" s="1"/>
  <c r="G1424" i="3" a="1"/>
  <c r="G1424" i="3" s="1"/>
  <c r="O1424" i="3" s="1"/>
  <c r="F1424" i="3" a="1"/>
  <c r="F1424" i="3" s="1"/>
  <c r="E1424" i="3" a="1"/>
  <c r="E1424" i="3" s="1"/>
  <c r="G401" i="3" a="1"/>
  <c r="G401" i="3" s="1"/>
  <c r="F401" i="3" a="1"/>
  <c r="F401" i="3" s="1"/>
  <c r="E401" i="3" a="1"/>
  <c r="E401" i="3" s="1"/>
  <c r="E657" i="3" a="1"/>
  <c r="E657" i="3" s="1"/>
  <c r="G657" i="3" a="1"/>
  <c r="G657" i="3" s="1"/>
  <c r="F657" i="3" a="1"/>
  <c r="F657" i="3" s="1"/>
  <c r="G913" i="3" a="1"/>
  <c r="G913" i="3" s="1"/>
  <c r="F913" i="3" a="1"/>
  <c r="F913" i="3" s="1"/>
  <c r="M913" i="3" s="1"/>
  <c r="E913" i="3" a="1"/>
  <c r="E913" i="3" s="1"/>
  <c r="F1169" i="3" a="1"/>
  <c r="F1169" i="3" s="1"/>
  <c r="G1169" i="3" a="1"/>
  <c r="G1169" i="3" s="1"/>
  <c r="M1169" i="3" s="1"/>
  <c r="E1169" i="3" a="1"/>
  <c r="E1169" i="3" s="1"/>
  <c r="F1425" i="3" a="1"/>
  <c r="F1425" i="3" s="1"/>
  <c r="E1425" i="3" a="1"/>
  <c r="E1425" i="3" s="1"/>
  <c r="G1425" i="3" a="1"/>
  <c r="G1425" i="3" s="1"/>
  <c r="G322" i="3" a="1"/>
  <c r="G322" i="3" s="1"/>
  <c r="E322" i="3" a="1"/>
  <c r="E322" i="3" s="1"/>
  <c r="F322" i="3" a="1"/>
  <c r="F322" i="3" s="1"/>
  <c r="G578" i="3" a="1"/>
  <c r="G578" i="3" s="1"/>
  <c r="F578" i="3" a="1"/>
  <c r="F578" i="3" s="1"/>
  <c r="E578" i="3" a="1"/>
  <c r="E578" i="3" s="1"/>
  <c r="F834" i="3" a="1"/>
  <c r="F834" i="3" s="1"/>
  <c r="G834" i="3" a="1"/>
  <c r="G834" i="3" s="1"/>
  <c r="E834" i="3" a="1"/>
  <c r="E834" i="3" s="1"/>
  <c r="F1090" i="3" a="1"/>
  <c r="F1090" i="3" s="1"/>
  <c r="G1090" i="3" a="1"/>
  <c r="G1090" i="3" s="1"/>
  <c r="E1090" i="3" a="1"/>
  <c r="E1090" i="3" s="1"/>
  <c r="G1346" i="3" a="1"/>
  <c r="G1346" i="3" s="1"/>
  <c r="E1346" i="3" a="1"/>
  <c r="E1346" i="3" s="1"/>
  <c r="F1346" i="3" a="1"/>
  <c r="F1346" i="3" s="1"/>
  <c r="M1346" i="3" s="1"/>
  <c r="G323" i="3" a="1"/>
  <c r="G323" i="3" s="1"/>
  <c r="F323" i="3" a="1"/>
  <c r="F323" i="3" s="1"/>
  <c r="E323" i="3" a="1"/>
  <c r="E323" i="3" s="1"/>
  <c r="F579" i="3" a="1"/>
  <c r="F579" i="3" s="1"/>
  <c r="E579" i="3" a="1"/>
  <c r="E579" i="3" s="1"/>
  <c r="G579" i="3" a="1"/>
  <c r="G579" i="3" s="1"/>
  <c r="G835" i="3" a="1"/>
  <c r="G835" i="3" s="1"/>
  <c r="E835" i="3" a="1"/>
  <c r="E835" i="3" s="1"/>
  <c r="F835" i="3" a="1"/>
  <c r="F835" i="3" s="1"/>
  <c r="F1091" i="3" a="1"/>
  <c r="F1091" i="3" s="1"/>
  <c r="G1091" i="3" a="1"/>
  <c r="G1091" i="3" s="1"/>
  <c r="E1091" i="3" a="1"/>
  <c r="E1091" i="3" s="1"/>
  <c r="F1347" i="3" a="1"/>
  <c r="F1347" i="3" s="1"/>
  <c r="O1347" i="3" s="1"/>
  <c r="E1347" i="3" a="1"/>
  <c r="E1347" i="3" s="1"/>
  <c r="G1347" i="3" a="1"/>
  <c r="G1347" i="3" s="1"/>
  <c r="G340" i="3" a="1"/>
  <c r="G340" i="3" s="1"/>
  <c r="F340" i="3" a="1"/>
  <c r="F340" i="3" s="1"/>
  <c r="E340" i="3" a="1"/>
  <c r="E340" i="3" s="1"/>
  <c r="G596" i="3" a="1"/>
  <c r="G596" i="3" s="1"/>
  <c r="F596" i="3" a="1"/>
  <c r="F596" i="3" s="1"/>
  <c r="E596" i="3" a="1"/>
  <c r="E596" i="3" s="1"/>
  <c r="G852" i="3" a="1"/>
  <c r="G852" i="3" s="1"/>
  <c r="E852" i="3" a="1"/>
  <c r="E852" i="3" s="1"/>
  <c r="F852" i="3" a="1"/>
  <c r="F852" i="3" s="1"/>
  <c r="F1108" i="3" a="1"/>
  <c r="F1108" i="3" s="1"/>
  <c r="G1108" i="3" a="1"/>
  <c r="G1108" i="3" s="1"/>
  <c r="M1108" i="3" s="1"/>
  <c r="E1108" i="3" a="1"/>
  <c r="E1108" i="3" s="1"/>
  <c r="G1364" i="3" a="1"/>
  <c r="G1364" i="3" s="1"/>
  <c r="E1364" i="3" a="1"/>
  <c r="E1364" i="3" s="1"/>
  <c r="F1364" i="3" a="1"/>
  <c r="F1364" i="3" s="1"/>
  <c r="F565" i="3" a="1"/>
  <c r="F565" i="3" s="1"/>
  <c r="E565" i="3" a="1"/>
  <c r="E565" i="3" s="1"/>
  <c r="G565" i="3" a="1"/>
  <c r="G565" i="3" s="1"/>
  <c r="G821" i="3" a="1"/>
  <c r="G821" i="3" s="1"/>
  <c r="E821" i="3" a="1"/>
  <c r="E821" i="3" s="1"/>
  <c r="F821" i="3" a="1"/>
  <c r="F821" i="3" s="1"/>
  <c r="F1077" i="3" a="1"/>
  <c r="F1077" i="3" s="1"/>
  <c r="G1077" i="3" a="1"/>
  <c r="G1077" i="3" s="1"/>
  <c r="E1077" i="3" a="1"/>
  <c r="E1077" i="3" s="1"/>
  <c r="G1333" i="3" a="1"/>
  <c r="G1333" i="3" s="1"/>
  <c r="F1333" i="3" a="1"/>
  <c r="F1333" i="3" s="1"/>
  <c r="E1333" i="3" a="1"/>
  <c r="E1333" i="3" s="1"/>
  <c r="G438" i="3" a="1"/>
  <c r="G438" i="3" s="1"/>
  <c r="E438" i="3" a="1"/>
  <c r="E438" i="3" s="1"/>
  <c r="F438" i="3" a="1"/>
  <c r="F438" i="3" s="1"/>
  <c r="E694" i="3" a="1"/>
  <c r="E694" i="3" s="1"/>
  <c r="G694" i="3" a="1"/>
  <c r="G694" i="3" s="1"/>
  <c r="F694" i="3" a="1"/>
  <c r="F694" i="3" s="1"/>
  <c r="G950" i="3" a="1"/>
  <c r="G950" i="3" s="1"/>
  <c r="F950" i="3" a="1"/>
  <c r="F950" i="3" s="1"/>
  <c r="E950" i="3" a="1"/>
  <c r="E950" i="3" s="1"/>
  <c r="G1206" i="3" a="1"/>
  <c r="G1206" i="3" s="1"/>
  <c r="E1206" i="3" a="1"/>
  <c r="E1206" i="3" s="1"/>
  <c r="F1206" i="3" a="1"/>
  <c r="F1206" i="3" s="1"/>
  <c r="G1462" i="3" a="1"/>
  <c r="G1462" i="3" s="1"/>
  <c r="F1462" i="3" a="1"/>
  <c r="F1462" i="3" s="1"/>
  <c r="E1462" i="3" a="1"/>
  <c r="E1462" i="3" s="1"/>
  <c r="F663" i="3" a="1"/>
  <c r="F663" i="3" s="1"/>
  <c r="E663" i="3" a="1"/>
  <c r="E663" i="3" s="1"/>
  <c r="G663" i="3" a="1"/>
  <c r="G663" i="3" s="1"/>
  <c r="F919" i="3" a="1"/>
  <c r="F919" i="3" s="1"/>
  <c r="E919" i="3" a="1"/>
  <c r="E919" i="3" s="1"/>
  <c r="G919" i="3" a="1"/>
  <c r="G919" i="3" s="1"/>
  <c r="G1175" i="3" a="1"/>
  <c r="G1175" i="3" s="1"/>
  <c r="K1175" i="3" s="1"/>
  <c r="F1175" i="3" a="1"/>
  <c r="F1175" i="3" s="1"/>
  <c r="E1175" i="3" a="1"/>
  <c r="E1175" i="3" s="1"/>
  <c r="G1431" i="3" a="1"/>
  <c r="G1431" i="3" s="1"/>
  <c r="F1431" i="3" a="1"/>
  <c r="F1431" i="3" s="1"/>
  <c r="E1431" i="3" a="1"/>
  <c r="E1431" i="3" s="1"/>
  <c r="G712" i="3" a="1"/>
  <c r="G712" i="3" s="1"/>
  <c r="F712" i="3" a="1"/>
  <c r="F712" i="3" s="1"/>
  <c r="E712" i="3" a="1"/>
  <c r="E712" i="3" s="1"/>
  <c r="G968" i="3" a="1"/>
  <c r="G968" i="3" s="1"/>
  <c r="E968" i="3" a="1"/>
  <c r="E968" i="3" s="1"/>
  <c r="F968" i="3" a="1"/>
  <c r="F968" i="3" s="1"/>
  <c r="E1224" i="3" a="1"/>
  <c r="E1224" i="3" s="1"/>
  <c r="G1224" i="3" a="1"/>
  <c r="G1224" i="3" s="1"/>
  <c r="K1224" i="3" s="1"/>
  <c r="F1224" i="3" a="1"/>
  <c r="F1224" i="3" s="1"/>
  <c r="G1480" i="3" a="1"/>
  <c r="G1480" i="3" s="1"/>
  <c r="F1480" i="3" a="1"/>
  <c r="F1480" i="3" s="1"/>
  <c r="M1480" i="3" s="1"/>
  <c r="E1480" i="3" a="1"/>
  <c r="E1480" i="3" s="1"/>
  <c r="E393" i="3" a="1"/>
  <c r="E393" i="3" s="1"/>
  <c r="G393" i="3" a="1"/>
  <c r="G393" i="3" s="1"/>
  <c r="F393" i="3" a="1"/>
  <c r="F393" i="3" s="1"/>
  <c r="F649" i="3" a="1"/>
  <c r="F649" i="3" s="1"/>
  <c r="E649" i="3" a="1"/>
  <c r="E649" i="3" s="1"/>
  <c r="G649" i="3" a="1"/>
  <c r="G649" i="3" s="1"/>
  <c r="F905" i="3" a="1"/>
  <c r="F905" i="3" s="1"/>
  <c r="G905" i="3" a="1"/>
  <c r="G905" i="3" s="1"/>
  <c r="E905" i="3" a="1"/>
  <c r="E905" i="3" s="1"/>
  <c r="E1161" i="3" a="1"/>
  <c r="E1161" i="3" s="1"/>
  <c r="G1161" i="3" a="1"/>
  <c r="G1161" i="3" s="1"/>
  <c r="F1161" i="3" a="1"/>
  <c r="F1161" i="3" s="1"/>
  <c r="G1417" i="3" a="1"/>
  <c r="G1417" i="3" s="1"/>
  <c r="F1417" i="3" a="1"/>
  <c r="F1417" i="3" s="1"/>
  <c r="O1417" i="3" s="1"/>
  <c r="E1417" i="3" a="1"/>
  <c r="E1417" i="3" s="1"/>
  <c r="G346" i="3" a="1"/>
  <c r="G346" i="3" s="1"/>
  <c r="F346" i="3" a="1"/>
  <c r="F346" i="3" s="1"/>
  <c r="E346" i="3" a="1"/>
  <c r="E346" i="3" s="1"/>
  <c r="G602" i="3" a="1"/>
  <c r="G602" i="3" s="1"/>
  <c r="F602" i="3" a="1"/>
  <c r="F602" i="3" s="1"/>
  <c r="E602" i="3" a="1"/>
  <c r="E602" i="3" s="1"/>
  <c r="E858" i="3" a="1"/>
  <c r="E858" i="3" s="1"/>
  <c r="G858" i="3" a="1"/>
  <c r="G858" i="3" s="1"/>
  <c r="F858" i="3" a="1"/>
  <c r="F858" i="3" s="1"/>
  <c r="E1114" i="3" a="1"/>
  <c r="E1114" i="3" s="1"/>
  <c r="G1114" i="3" a="1"/>
  <c r="G1114" i="3" s="1"/>
  <c r="F1114" i="3" a="1"/>
  <c r="F1114" i="3" s="1"/>
  <c r="F1370" i="3" a="1"/>
  <c r="F1370" i="3" s="1"/>
  <c r="O1370" i="3" s="1"/>
  <c r="E1370" i="3" a="1"/>
  <c r="E1370" i="3" s="1"/>
  <c r="G1370" i="3" a="1"/>
  <c r="G1370" i="3" s="1"/>
  <c r="G667" i="3" a="1"/>
  <c r="G667" i="3" s="1"/>
  <c r="E667" i="3" a="1"/>
  <c r="E667" i="3" s="1"/>
  <c r="F667" i="3" a="1"/>
  <c r="F667" i="3" s="1"/>
  <c r="F923" i="3" a="1"/>
  <c r="F923" i="3" s="1"/>
  <c r="G923" i="3" a="1"/>
  <c r="G923" i="3" s="1"/>
  <c r="E923" i="3" a="1"/>
  <c r="E923" i="3" s="1"/>
  <c r="G1179" i="3" a="1"/>
  <c r="G1179" i="3" s="1"/>
  <c r="F1179" i="3" a="1"/>
  <c r="F1179" i="3" s="1"/>
  <c r="E1179" i="3" a="1"/>
  <c r="E1179" i="3" s="1"/>
  <c r="G1435" i="3" a="1"/>
  <c r="G1435" i="3" s="1"/>
  <c r="F1435" i="3" a="1"/>
  <c r="F1435" i="3" s="1"/>
  <c r="E1435" i="3" a="1"/>
  <c r="E1435" i="3" s="1"/>
  <c r="E396" i="3" a="1"/>
  <c r="E396" i="3" s="1"/>
  <c r="G396" i="3" a="1"/>
  <c r="G396" i="3" s="1"/>
  <c r="F396" i="3" a="1"/>
  <c r="F396" i="3" s="1"/>
  <c r="G652" i="3" a="1"/>
  <c r="G652" i="3" s="1"/>
  <c r="E652" i="3" a="1"/>
  <c r="E652" i="3" s="1"/>
  <c r="F652" i="3" a="1"/>
  <c r="F652" i="3" s="1"/>
  <c r="E908" i="3" a="1"/>
  <c r="E908" i="3" s="1"/>
  <c r="G908" i="3" a="1"/>
  <c r="G908" i="3" s="1"/>
  <c r="F908" i="3" a="1"/>
  <c r="F908" i="3" s="1"/>
  <c r="E1164" i="3" a="1"/>
  <c r="E1164" i="3" s="1"/>
  <c r="G1164" i="3" a="1"/>
  <c r="G1164" i="3" s="1"/>
  <c r="F1164" i="3" a="1"/>
  <c r="F1164" i="3" s="1"/>
  <c r="G1420" i="3" a="1"/>
  <c r="G1420" i="3" s="1"/>
  <c r="F1420" i="3" a="1"/>
  <c r="F1420" i="3" s="1"/>
  <c r="E1420" i="3" a="1"/>
  <c r="E1420" i="3" s="1"/>
  <c r="G621" i="3" a="1"/>
  <c r="G621" i="3" s="1"/>
  <c r="F621" i="3" a="1"/>
  <c r="F621" i="3" s="1"/>
  <c r="E621" i="3" a="1"/>
  <c r="E621" i="3" s="1"/>
  <c r="F877" i="3" a="1"/>
  <c r="F877" i="3" s="1"/>
  <c r="E877" i="3" a="1"/>
  <c r="E877" i="3" s="1"/>
  <c r="G877" i="3" a="1"/>
  <c r="G877" i="3" s="1"/>
  <c r="E1133" i="3" a="1"/>
  <c r="E1133" i="3" s="1"/>
  <c r="G1133" i="3" a="1"/>
  <c r="G1133" i="3" s="1"/>
  <c r="F1133" i="3" a="1"/>
  <c r="F1133" i="3" s="1"/>
  <c r="G1389" i="3" a="1"/>
  <c r="G1389" i="3" s="1"/>
  <c r="F1389" i="3" a="1"/>
  <c r="F1389" i="3" s="1"/>
  <c r="E1389" i="3" a="1"/>
  <c r="E1389" i="3" s="1"/>
  <c r="G526" i="3" a="1"/>
  <c r="G526" i="3" s="1"/>
  <c r="F526" i="3" a="1"/>
  <c r="F526" i="3" s="1"/>
  <c r="E526" i="3" a="1"/>
  <c r="E526" i="3" s="1"/>
  <c r="F782" i="3" a="1"/>
  <c r="F782" i="3" s="1"/>
  <c r="E782" i="3" a="1"/>
  <c r="E782" i="3" s="1"/>
  <c r="G782" i="3" a="1"/>
  <c r="G782" i="3" s="1"/>
  <c r="E1038" i="3" a="1"/>
  <c r="E1038" i="3" s="1"/>
  <c r="G1038" i="3" a="1"/>
  <c r="G1038" i="3" s="1"/>
  <c r="F1038" i="3" a="1"/>
  <c r="F1038" i="3" s="1"/>
  <c r="G1294" i="3" a="1"/>
  <c r="G1294" i="3" s="1"/>
  <c r="K1294" i="3" s="1"/>
  <c r="F1294" i="3" a="1"/>
  <c r="F1294" i="3" s="1"/>
  <c r="E1294" i="3" a="1"/>
  <c r="E1294" i="3" s="1"/>
  <c r="G350" i="3" a="1"/>
  <c r="G350" i="3" s="1"/>
  <c r="F350" i="3" a="1"/>
  <c r="F350" i="3" s="1"/>
  <c r="E350" i="3" a="1"/>
  <c r="E350" i="3" s="1"/>
  <c r="G80" i="3" a="1"/>
  <c r="G80" i="3" s="1"/>
  <c r="F80" i="3" a="1"/>
  <c r="F80" i="3" s="1"/>
  <c r="E80" i="3" a="1"/>
  <c r="E80" i="3" s="1"/>
  <c r="E295" i="3" a="1"/>
  <c r="E295" i="3" s="1"/>
  <c r="G295" i="3" a="1"/>
  <c r="G295" i="3" s="1"/>
  <c r="F295" i="3" a="1"/>
  <c r="F295" i="3" s="1"/>
  <c r="G146" i="3" a="1"/>
  <c r="G146" i="3" s="1"/>
  <c r="F146" i="3" a="1"/>
  <c r="F146" i="3" s="1"/>
  <c r="E146" i="3" a="1"/>
  <c r="E146" i="3" s="1"/>
  <c r="G1327" i="3" a="1"/>
  <c r="G1327" i="3" s="1"/>
  <c r="E1327" i="3" a="1"/>
  <c r="E1327" i="3" s="1"/>
  <c r="F1327" i="3" a="1"/>
  <c r="F1327" i="3" s="1"/>
  <c r="F83" i="3" a="1"/>
  <c r="F83" i="3" s="1"/>
  <c r="G83" i="3" a="1"/>
  <c r="G83" i="3" s="1"/>
  <c r="E83" i="3" a="1"/>
  <c r="E83" i="3" s="1"/>
  <c r="F472" i="3" a="1"/>
  <c r="F472" i="3" s="1"/>
  <c r="E472" i="3" a="1"/>
  <c r="E472" i="3" s="1"/>
  <c r="G472" i="3" a="1"/>
  <c r="G472" i="3" s="1"/>
  <c r="G20" i="3" a="1"/>
  <c r="G20" i="3" s="1"/>
  <c r="F20" i="3" a="1"/>
  <c r="F20" i="3" s="1"/>
  <c r="E20" i="3" a="1"/>
  <c r="E20" i="3" s="1"/>
  <c r="G328" i="3" a="1"/>
  <c r="G328" i="3" s="1"/>
  <c r="F328" i="3" a="1"/>
  <c r="F328" i="3" s="1"/>
  <c r="E328" i="3" a="1"/>
  <c r="E328" i="3" s="1"/>
  <c r="G203" i="3" a="1"/>
  <c r="G203" i="3" s="1"/>
  <c r="F203" i="3" a="1"/>
  <c r="F203" i="3" s="1"/>
  <c r="E203" i="3" a="1"/>
  <c r="E203" i="3" s="1"/>
  <c r="G70" i="3" a="1"/>
  <c r="G70" i="3" s="1"/>
  <c r="F70" i="3" a="1"/>
  <c r="F70" i="3" s="1"/>
  <c r="E70" i="3" a="1"/>
  <c r="E70" i="3" s="1"/>
  <c r="F429" i="3" a="1"/>
  <c r="F429" i="3" s="1"/>
  <c r="G429" i="3" a="1"/>
  <c r="G429" i="3" s="1"/>
  <c r="E429" i="3" a="1"/>
  <c r="E429" i="3" s="1"/>
  <c r="G248" i="3" a="1"/>
  <c r="G248" i="3" s="1"/>
  <c r="F248" i="3" a="1"/>
  <c r="F248" i="3" s="1"/>
  <c r="E248" i="3" a="1"/>
  <c r="E248" i="3" s="1"/>
  <c r="G136" i="3" a="1"/>
  <c r="G136" i="3" s="1"/>
  <c r="F136" i="3" a="1"/>
  <c r="F136" i="3" s="1"/>
  <c r="E136" i="3" a="1"/>
  <c r="E136" i="3" s="1"/>
  <c r="E1167" i="3" a="1"/>
  <c r="E1167" i="3" s="1"/>
  <c r="G1167" i="3" a="1"/>
  <c r="G1167" i="3" s="1"/>
  <c r="F1167" i="3" a="1"/>
  <c r="F1167" i="3" s="1"/>
  <c r="G73" i="3" a="1"/>
  <c r="G73" i="3" s="1"/>
  <c r="F73" i="3" a="1"/>
  <c r="F73" i="3" s="1"/>
  <c r="E73" i="3" a="1"/>
  <c r="E73" i="3" s="1"/>
  <c r="G439" i="3" a="1"/>
  <c r="G439" i="3" s="1"/>
  <c r="F439" i="3" a="1"/>
  <c r="F439" i="3" s="1"/>
  <c r="E439" i="3" a="1"/>
  <c r="E439" i="3" s="1"/>
  <c r="G254" i="3" a="1"/>
  <c r="G254" i="3" s="1"/>
  <c r="F254" i="3" a="1"/>
  <c r="F254" i="3" s="1"/>
  <c r="E254" i="3" a="1"/>
  <c r="E254" i="3" s="1"/>
  <c r="G139" i="3" a="1"/>
  <c r="G139" i="3" s="1"/>
  <c r="F139" i="3" a="1"/>
  <c r="F139" i="3" s="1"/>
  <c r="E139" i="3" a="1"/>
  <c r="E139" i="3" s="1"/>
  <c r="G1215" i="3" a="1"/>
  <c r="G1215" i="3" s="1"/>
  <c r="F1215" i="3" a="1"/>
  <c r="F1215" i="3" s="1"/>
  <c r="K1215" i="3" s="1"/>
  <c r="E1215" i="3" a="1"/>
  <c r="E1215" i="3" s="1"/>
  <c r="F108" i="3" a="1"/>
  <c r="F108" i="3" s="1"/>
  <c r="E108" i="3" a="1"/>
  <c r="E108" i="3" s="1"/>
  <c r="G108" i="3" a="1"/>
  <c r="G108" i="3" s="1"/>
  <c r="F719" i="3" a="1"/>
  <c r="F719" i="3" s="1"/>
  <c r="G719" i="3" a="1"/>
  <c r="G719" i="3" s="1"/>
  <c r="E719" i="3" a="1"/>
  <c r="E719" i="3" s="1"/>
  <c r="G61" i="3" a="1"/>
  <c r="G61" i="3" s="1"/>
  <c r="F61" i="3" a="1"/>
  <c r="F61" i="3" s="1"/>
  <c r="E61" i="3" a="1"/>
  <c r="E61" i="3" s="1"/>
  <c r="E408" i="3" a="1"/>
  <c r="E408" i="3" s="1"/>
  <c r="G408" i="3" a="1"/>
  <c r="G408" i="3" s="1"/>
  <c r="F408" i="3" a="1"/>
  <c r="F408" i="3" s="1"/>
  <c r="G213" i="3" a="1"/>
  <c r="G213" i="3" s="1"/>
  <c r="F213" i="3" a="1"/>
  <c r="F213" i="3" s="1"/>
  <c r="E213" i="3" a="1"/>
  <c r="E213" i="3" s="1"/>
  <c r="G143" i="3" a="1"/>
  <c r="G143" i="3" s="1"/>
  <c r="F143" i="3" a="1"/>
  <c r="F143" i="3" s="1"/>
  <c r="E143" i="3" a="1"/>
  <c r="E143" i="3" s="1"/>
  <c r="G1279" i="3" a="1"/>
  <c r="G1279" i="3" s="1"/>
  <c r="F1279" i="3" a="1"/>
  <c r="F1279" i="3" s="1"/>
  <c r="E1279" i="3" a="1"/>
  <c r="E1279" i="3" s="1"/>
  <c r="G672" i="3" a="1"/>
  <c r="G672" i="3" s="1"/>
  <c r="F672" i="3" a="1"/>
  <c r="F672" i="3" s="1"/>
  <c r="E672" i="3" a="1"/>
  <c r="E672" i="3" s="1"/>
  <c r="F928" i="3" a="1"/>
  <c r="F928" i="3" s="1"/>
  <c r="G928" i="3" a="1"/>
  <c r="G928" i="3" s="1"/>
  <c r="E928" i="3" a="1"/>
  <c r="E928" i="3" s="1"/>
  <c r="F1184" i="3" a="1"/>
  <c r="F1184" i="3" s="1"/>
  <c r="E1184" i="3" a="1"/>
  <c r="E1184" i="3" s="1"/>
  <c r="G1184" i="3" a="1"/>
  <c r="G1184" i="3" s="1"/>
  <c r="G1440" i="3" a="1"/>
  <c r="G1440" i="3" s="1"/>
  <c r="O1440" i="3" s="1"/>
  <c r="F1440" i="3" a="1"/>
  <c r="F1440" i="3" s="1"/>
  <c r="E1440" i="3" a="1"/>
  <c r="E1440" i="3" s="1"/>
  <c r="F417" i="3" a="1"/>
  <c r="F417" i="3" s="1"/>
  <c r="G417" i="3" a="1"/>
  <c r="G417" i="3" s="1"/>
  <c r="E417" i="3" a="1"/>
  <c r="E417" i="3" s="1"/>
  <c r="E673" i="3" a="1"/>
  <c r="E673" i="3" s="1"/>
  <c r="G673" i="3" a="1"/>
  <c r="G673" i="3" s="1"/>
  <c r="F673" i="3" a="1"/>
  <c r="F673" i="3" s="1"/>
  <c r="G929" i="3" a="1"/>
  <c r="G929" i="3" s="1"/>
  <c r="E929" i="3" a="1"/>
  <c r="E929" i="3" s="1"/>
  <c r="F929" i="3" a="1"/>
  <c r="F929" i="3" s="1"/>
  <c r="G1185" i="3" a="1"/>
  <c r="G1185" i="3" s="1"/>
  <c r="E1185" i="3" a="1"/>
  <c r="E1185" i="3" s="1"/>
  <c r="F1185" i="3" a="1"/>
  <c r="F1185" i="3" s="1"/>
  <c r="G1441" i="3" a="1"/>
  <c r="G1441" i="3" s="1"/>
  <c r="F1441" i="3" a="1"/>
  <c r="F1441" i="3" s="1"/>
  <c r="O1441" i="3" s="1"/>
  <c r="E1441" i="3" a="1"/>
  <c r="E1441" i="3" s="1"/>
  <c r="G338" i="3" a="1"/>
  <c r="G338" i="3" s="1"/>
  <c r="F338" i="3" a="1"/>
  <c r="F338" i="3" s="1"/>
  <c r="E338" i="3" a="1"/>
  <c r="E338" i="3" s="1"/>
  <c r="G594" i="3" a="1"/>
  <c r="G594" i="3" s="1"/>
  <c r="E594" i="3" a="1"/>
  <c r="E594" i="3" s="1"/>
  <c r="F594" i="3" a="1"/>
  <c r="F594" i="3" s="1"/>
  <c r="F850" i="3" a="1"/>
  <c r="F850" i="3" s="1"/>
  <c r="G850" i="3" a="1"/>
  <c r="G850" i="3" s="1"/>
  <c r="E850" i="3" a="1"/>
  <c r="E850" i="3" s="1"/>
  <c r="G1106" i="3" a="1"/>
  <c r="G1106" i="3" s="1"/>
  <c r="F1106" i="3" a="1"/>
  <c r="F1106" i="3" s="1"/>
  <c r="O1106" i="3" s="1"/>
  <c r="E1106" i="3" a="1"/>
  <c r="E1106" i="3" s="1"/>
  <c r="F1362" i="3" a="1"/>
  <c r="F1362" i="3" s="1"/>
  <c r="G1362" i="3" a="1"/>
  <c r="G1362" i="3" s="1"/>
  <c r="E1362" i="3" a="1"/>
  <c r="E1362" i="3" s="1"/>
  <c r="G339" i="3" a="1"/>
  <c r="G339" i="3" s="1"/>
  <c r="F339" i="3" a="1"/>
  <c r="F339" i="3" s="1"/>
  <c r="E339" i="3" a="1"/>
  <c r="E339" i="3" s="1"/>
  <c r="G595" i="3" a="1"/>
  <c r="G595" i="3" s="1"/>
  <c r="E595" i="3" a="1"/>
  <c r="E595" i="3" s="1"/>
  <c r="F595" i="3" a="1"/>
  <c r="F595" i="3" s="1"/>
  <c r="G851" i="3" a="1"/>
  <c r="G851" i="3" s="1"/>
  <c r="F851" i="3" a="1"/>
  <c r="F851" i="3" s="1"/>
  <c r="E851" i="3" a="1"/>
  <c r="E851" i="3" s="1"/>
  <c r="F1107" i="3" a="1"/>
  <c r="F1107" i="3" s="1"/>
  <c r="G1107" i="3" a="1"/>
  <c r="G1107" i="3" s="1"/>
  <c r="E1107" i="3" a="1"/>
  <c r="E1107" i="3" s="1"/>
  <c r="F1363" i="3" a="1"/>
  <c r="F1363" i="3" s="1"/>
  <c r="E1363" i="3" a="1"/>
  <c r="E1363" i="3" s="1"/>
  <c r="G1363" i="3" a="1"/>
  <c r="G1363" i="3" s="1"/>
  <c r="G356" i="3" a="1"/>
  <c r="G356" i="3" s="1"/>
  <c r="F356" i="3" a="1"/>
  <c r="F356" i="3" s="1"/>
  <c r="E356" i="3" a="1"/>
  <c r="E356" i="3" s="1"/>
  <c r="F612" i="3" a="1"/>
  <c r="F612" i="3" s="1"/>
  <c r="E612" i="3" a="1"/>
  <c r="E612" i="3" s="1"/>
  <c r="G612" i="3" a="1"/>
  <c r="G612" i="3" s="1"/>
  <c r="F868" i="3" a="1"/>
  <c r="F868" i="3" s="1"/>
  <c r="E868" i="3" a="1"/>
  <c r="E868" i="3" s="1"/>
  <c r="G868" i="3" a="1"/>
  <c r="G868" i="3" s="1"/>
  <c r="G1124" i="3" a="1"/>
  <c r="G1124" i="3" s="1"/>
  <c r="F1124" i="3" a="1"/>
  <c r="F1124" i="3" s="1"/>
  <c r="E1124" i="3" a="1"/>
  <c r="E1124" i="3" s="1"/>
  <c r="G1380" i="3" a="1"/>
  <c r="G1380" i="3" s="1"/>
  <c r="F1380" i="3" a="1"/>
  <c r="F1380" i="3" s="1"/>
  <c r="E1380" i="3" a="1"/>
  <c r="E1380" i="3" s="1"/>
  <c r="G581" i="3" a="1"/>
  <c r="G581" i="3" s="1"/>
  <c r="F581" i="3" a="1"/>
  <c r="F581" i="3" s="1"/>
  <c r="E581" i="3" a="1"/>
  <c r="E581" i="3" s="1"/>
  <c r="G837" i="3" a="1"/>
  <c r="G837" i="3" s="1"/>
  <c r="F837" i="3" a="1"/>
  <c r="F837" i="3" s="1"/>
  <c r="E837" i="3" a="1"/>
  <c r="E837" i="3" s="1"/>
  <c r="G1093" i="3" a="1"/>
  <c r="G1093" i="3" s="1"/>
  <c r="F1093" i="3" a="1"/>
  <c r="F1093" i="3" s="1"/>
  <c r="E1093" i="3" a="1"/>
  <c r="E1093" i="3" s="1"/>
  <c r="G1349" i="3" a="1"/>
  <c r="G1349" i="3" s="1"/>
  <c r="F1349" i="3" a="1"/>
  <c r="F1349" i="3" s="1"/>
  <c r="E1349" i="3" a="1"/>
  <c r="E1349" i="3" s="1"/>
  <c r="G454" i="3" a="1"/>
  <c r="G454" i="3" s="1"/>
  <c r="F454" i="3" a="1"/>
  <c r="F454" i="3" s="1"/>
  <c r="E454" i="3" a="1"/>
  <c r="E454" i="3" s="1"/>
  <c r="G710" i="3" a="1"/>
  <c r="G710" i="3" s="1"/>
  <c r="E710" i="3" a="1"/>
  <c r="E710" i="3" s="1"/>
  <c r="F710" i="3" a="1"/>
  <c r="F710" i="3" s="1"/>
  <c r="G966" i="3" a="1"/>
  <c r="G966" i="3" s="1"/>
  <c r="F966" i="3" a="1"/>
  <c r="F966" i="3" s="1"/>
  <c r="O966" i="3" s="1"/>
  <c r="E966" i="3" a="1"/>
  <c r="E966" i="3" s="1"/>
  <c r="G1222" i="3" a="1"/>
  <c r="G1222" i="3" s="1"/>
  <c r="E1222" i="3" a="1"/>
  <c r="E1222" i="3" s="1"/>
  <c r="F1222" i="3" a="1"/>
  <c r="F1222" i="3" s="1"/>
  <c r="G1478" i="3" a="1"/>
  <c r="G1478" i="3" s="1"/>
  <c r="F1478" i="3" a="1"/>
  <c r="F1478" i="3" s="1"/>
  <c r="E1478" i="3" a="1"/>
  <c r="E1478" i="3" s="1"/>
  <c r="E679" i="3" a="1"/>
  <c r="E679" i="3" s="1"/>
  <c r="G679" i="3" a="1"/>
  <c r="G679" i="3" s="1"/>
  <c r="F679" i="3" a="1"/>
  <c r="F679" i="3" s="1"/>
  <c r="F935" i="3" a="1"/>
  <c r="F935" i="3" s="1"/>
  <c r="E935" i="3" a="1"/>
  <c r="E935" i="3" s="1"/>
  <c r="G935" i="3" a="1"/>
  <c r="G935" i="3" s="1"/>
  <c r="G1191" i="3" a="1"/>
  <c r="G1191" i="3" s="1"/>
  <c r="F1191" i="3" a="1"/>
  <c r="F1191" i="3" s="1"/>
  <c r="E1191" i="3" a="1"/>
  <c r="E1191" i="3" s="1"/>
  <c r="G1447" i="3" a="1"/>
  <c r="G1447" i="3" s="1"/>
  <c r="M1447" i="3" s="1"/>
  <c r="F1447" i="3" a="1"/>
  <c r="F1447" i="3" s="1"/>
  <c r="E1447" i="3" a="1"/>
  <c r="E1447" i="3" s="1"/>
  <c r="G728" i="3" a="1"/>
  <c r="G728" i="3" s="1"/>
  <c r="F728" i="3" a="1"/>
  <c r="F728" i="3" s="1"/>
  <c r="E728" i="3" a="1"/>
  <c r="E728" i="3" s="1"/>
  <c r="G984" i="3" a="1"/>
  <c r="G984" i="3" s="1"/>
  <c r="E984" i="3" a="1"/>
  <c r="E984" i="3" s="1"/>
  <c r="F984" i="3" a="1"/>
  <c r="F984" i="3" s="1"/>
  <c r="G1240" i="3" a="1"/>
  <c r="G1240" i="3" s="1"/>
  <c r="F1240" i="3" a="1"/>
  <c r="F1240" i="3" s="1"/>
  <c r="E1240" i="3" a="1"/>
  <c r="E1240" i="3" s="1"/>
  <c r="G1496" i="3" a="1"/>
  <c r="G1496" i="3" s="1"/>
  <c r="F1496" i="3" a="1"/>
  <c r="F1496" i="3" s="1"/>
  <c r="O1496" i="3" s="1"/>
  <c r="E1496" i="3" a="1"/>
  <c r="E1496" i="3" s="1"/>
  <c r="F409" i="3" a="1"/>
  <c r="F409" i="3" s="1"/>
  <c r="G409" i="3" a="1"/>
  <c r="G409" i="3" s="1"/>
  <c r="E409" i="3" a="1"/>
  <c r="E409" i="3" s="1"/>
  <c r="G665" i="3" a="1"/>
  <c r="G665" i="3" s="1"/>
  <c r="E665" i="3" a="1"/>
  <c r="E665" i="3" s="1"/>
  <c r="F665" i="3" a="1"/>
  <c r="F665" i="3" s="1"/>
  <c r="G921" i="3" a="1"/>
  <c r="G921" i="3" s="1"/>
  <c r="F921" i="3" a="1"/>
  <c r="F921" i="3" s="1"/>
  <c r="E921" i="3" a="1"/>
  <c r="E921" i="3" s="1"/>
  <c r="G1177" i="3" a="1"/>
  <c r="G1177" i="3" s="1"/>
  <c r="F1177" i="3" a="1"/>
  <c r="F1177" i="3" s="1"/>
  <c r="O1177" i="3" s="1"/>
  <c r="E1177" i="3" a="1"/>
  <c r="E1177" i="3" s="1"/>
  <c r="G1433" i="3" a="1"/>
  <c r="G1433" i="3" s="1"/>
  <c r="F1433" i="3" a="1"/>
  <c r="F1433" i="3" s="1"/>
  <c r="E1433" i="3" a="1"/>
  <c r="E1433" i="3" s="1"/>
  <c r="G362" i="3" a="1"/>
  <c r="G362" i="3" s="1"/>
  <c r="F362" i="3" a="1"/>
  <c r="F362" i="3" s="1"/>
  <c r="E362" i="3" a="1"/>
  <c r="E362" i="3" s="1"/>
  <c r="F618" i="3" a="1"/>
  <c r="F618" i="3" s="1"/>
  <c r="E618" i="3" a="1"/>
  <c r="E618" i="3" s="1"/>
  <c r="G618" i="3" a="1"/>
  <c r="G618" i="3" s="1"/>
  <c r="G874" i="3" a="1"/>
  <c r="G874" i="3" s="1"/>
  <c r="F874" i="3" a="1"/>
  <c r="F874" i="3" s="1"/>
  <c r="E874" i="3" a="1"/>
  <c r="E874" i="3" s="1"/>
  <c r="G1130" i="3" a="1"/>
  <c r="G1130" i="3" s="1"/>
  <c r="F1130" i="3" a="1"/>
  <c r="F1130" i="3" s="1"/>
  <c r="E1130" i="3" a="1"/>
  <c r="E1130" i="3" s="1"/>
  <c r="G1386" i="3" a="1"/>
  <c r="G1386" i="3" s="1"/>
  <c r="F1386" i="3" a="1"/>
  <c r="F1386" i="3" s="1"/>
  <c r="E1386" i="3" a="1"/>
  <c r="E1386" i="3" s="1"/>
  <c r="F683" i="3" a="1"/>
  <c r="F683" i="3" s="1"/>
  <c r="G683" i="3" a="1"/>
  <c r="G683" i="3" s="1"/>
  <c r="E683" i="3" a="1"/>
  <c r="E683" i="3" s="1"/>
  <c r="G939" i="3" a="1"/>
  <c r="G939" i="3" s="1"/>
  <c r="M939" i="3" s="1"/>
  <c r="E939" i="3" a="1"/>
  <c r="E939" i="3" s="1"/>
  <c r="F939" i="3" a="1"/>
  <c r="F939" i="3" s="1"/>
  <c r="F1195" i="3" a="1"/>
  <c r="F1195" i="3" s="1"/>
  <c r="E1195" i="3" a="1"/>
  <c r="E1195" i="3" s="1"/>
  <c r="G1195" i="3" a="1"/>
  <c r="G1195" i="3" s="1"/>
  <c r="G1451" i="3" a="1"/>
  <c r="G1451" i="3" s="1"/>
  <c r="F1451" i="3" a="1"/>
  <c r="F1451" i="3" s="1"/>
  <c r="E1451" i="3" a="1"/>
  <c r="E1451" i="3" s="1"/>
  <c r="G412" i="3" a="1"/>
  <c r="G412" i="3" s="1"/>
  <c r="E412" i="3" a="1"/>
  <c r="E412" i="3" s="1"/>
  <c r="F412" i="3" a="1"/>
  <c r="F412" i="3" s="1"/>
  <c r="G668" i="3" a="1"/>
  <c r="G668" i="3" s="1"/>
  <c r="E668" i="3" a="1"/>
  <c r="E668" i="3" s="1"/>
  <c r="F668" i="3" a="1"/>
  <c r="F668" i="3" s="1"/>
  <c r="G924" i="3" a="1"/>
  <c r="G924" i="3" s="1"/>
  <c r="E924" i="3" a="1"/>
  <c r="E924" i="3" s="1"/>
  <c r="F924" i="3" a="1"/>
  <c r="F924" i="3" s="1"/>
  <c r="G1180" i="3" a="1"/>
  <c r="G1180" i="3" s="1"/>
  <c r="E1180" i="3" a="1"/>
  <c r="E1180" i="3" s="1"/>
  <c r="F1180" i="3" a="1"/>
  <c r="F1180" i="3" s="1"/>
  <c r="G1436" i="3" a="1"/>
  <c r="G1436" i="3" s="1"/>
  <c r="F1436" i="3" a="1"/>
  <c r="F1436" i="3" s="1"/>
  <c r="E1436" i="3" a="1"/>
  <c r="E1436" i="3" s="1"/>
  <c r="G637" i="3" a="1"/>
  <c r="G637" i="3" s="1"/>
  <c r="F637" i="3" a="1"/>
  <c r="F637" i="3" s="1"/>
  <c r="E637" i="3" a="1"/>
  <c r="E637" i="3" s="1"/>
  <c r="E893" i="3" a="1"/>
  <c r="E893" i="3" s="1"/>
  <c r="G893" i="3" a="1"/>
  <c r="G893" i="3" s="1"/>
  <c r="F893" i="3" a="1"/>
  <c r="F893" i="3" s="1"/>
  <c r="E1149" i="3" a="1"/>
  <c r="E1149" i="3" s="1"/>
  <c r="G1149" i="3" a="1"/>
  <c r="G1149" i="3" s="1"/>
  <c r="F1149" i="3" a="1"/>
  <c r="F1149" i="3" s="1"/>
  <c r="M1149" i="3" s="1"/>
  <c r="G1405" i="3" a="1"/>
  <c r="G1405" i="3" s="1"/>
  <c r="F1405" i="3" a="1"/>
  <c r="F1405" i="3" s="1"/>
  <c r="E1405" i="3" a="1"/>
  <c r="E1405" i="3" s="1"/>
  <c r="E542" i="3" a="1"/>
  <c r="E542" i="3" s="1"/>
  <c r="G542" i="3" a="1"/>
  <c r="G542" i="3" s="1"/>
  <c r="F542" i="3" a="1"/>
  <c r="F542" i="3" s="1"/>
  <c r="E798" i="3" a="1"/>
  <c r="E798" i="3" s="1"/>
  <c r="F798" i="3" a="1"/>
  <c r="F798" i="3" s="1"/>
  <c r="G798" i="3" a="1"/>
  <c r="G798" i="3" s="1"/>
  <c r="E1054" i="3" a="1"/>
  <c r="E1054" i="3" s="1"/>
  <c r="G1054" i="3" a="1"/>
  <c r="G1054" i="3" s="1"/>
  <c r="F1054" i="3" a="1"/>
  <c r="F1054" i="3" s="1"/>
  <c r="G1310" i="3" a="1"/>
  <c r="G1310" i="3" s="1"/>
  <c r="O1310" i="3" s="1"/>
  <c r="F1310" i="3" a="1"/>
  <c r="F1310" i="3" s="1"/>
  <c r="E1310" i="3" a="1"/>
  <c r="E1310" i="3" s="1"/>
  <c r="E294" i="3" a="1"/>
  <c r="E294" i="3" s="1"/>
  <c r="F294" i="3" a="1"/>
  <c r="F294" i="3" s="1"/>
  <c r="G294" i="3" a="1"/>
  <c r="G294" i="3" s="1"/>
  <c r="G456" i="3" a="1"/>
  <c r="G456" i="3" s="1"/>
  <c r="F456" i="3" a="1"/>
  <c r="F456" i="3" s="1"/>
  <c r="E456" i="3" a="1"/>
  <c r="E456" i="3" s="1"/>
  <c r="G17" i="3" a="1"/>
  <c r="G17" i="3" s="1"/>
  <c r="F17" i="3" a="1"/>
  <c r="F17" i="3" s="1"/>
  <c r="E17" i="3" a="1"/>
  <c r="E17" i="3" s="1"/>
  <c r="G325" i="3" a="1"/>
  <c r="G325" i="3" s="1"/>
  <c r="F325" i="3" a="1"/>
  <c r="F325" i="3" s="1"/>
  <c r="E325" i="3" a="1"/>
  <c r="E325" i="3" s="1"/>
  <c r="G163" i="3" a="1"/>
  <c r="G163" i="3" s="1"/>
  <c r="F163" i="3" a="1"/>
  <c r="F163" i="3" s="1"/>
  <c r="E163" i="3" a="1"/>
  <c r="E163" i="3" s="1"/>
  <c r="G99" i="3" a="1"/>
  <c r="G99" i="3" s="1"/>
  <c r="F99" i="3" a="1"/>
  <c r="F99" i="3" s="1"/>
  <c r="E99" i="3" a="1"/>
  <c r="E99" i="3" s="1"/>
  <c r="G575" i="3" a="1"/>
  <c r="G575" i="3" s="1"/>
  <c r="F575" i="3" a="1"/>
  <c r="F575" i="3" s="1"/>
  <c r="E575" i="3" a="1"/>
  <c r="E575" i="3" s="1"/>
  <c r="G36" i="3" a="1"/>
  <c r="G36" i="3" s="1"/>
  <c r="F36" i="3" a="1"/>
  <c r="F36" i="3" s="1"/>
  <c r="E36" i="3" a="1"/>
  <c r="E36" i="3" s="1"/>
  <c r="G358" i="3" a="1"/>
  <c r="G358" i="3" s="1"/>
  <c r="F358" i="3" a="1"/>
  <c r="F358" i="3" s="1"/>
  <c r="E358" i="3" a="1"/>
  <c r="E358" i="3" s="1"/>
  <c r="G223" i="3" a="1"/>
  <c r="G223" i="3" s="1"/>
  <c r="F223" i="3" a="1"/>
  <c r="F223" i="3" s="1"/>
  <c r="E223" i="3" a="1"/>
  <c r="E223" i="3" s="1"/>
  <c r="G86" i="3" a="1"/>
  <c r="G86" i="3" s="1"/>
  <c r="F86" i="3" a="1"/>
  <c r="F86" i="3" s="1"/>
  <c r="E86" i="3" a="1"/>
  <c r="E86" i="3" s="1"/>
  <c r="G488" i="3" a="1"/>
  <c r="G488" i="3" s="1"/>
  <c r="F488" i="3" a="1"/>
  <c r="F488" i="3" s="1"/>
  <c r="E488" i="3" a="1"/>
  <c r="E488" i="3" s="1"/>
  <c r="G278" i="3" a="1"/>
  <c r="G278" i="3" s="1"/>
  <c r="F278" i="3" a="1"/>
  <c r="F278" i="3" s="1"/>
  <c r="E278" i="3" a="1"/>
  <c r="E278" i="3" s="1"/>
  <c r="G152" i="3" a="1"/>
  <c r="G152" i="3" s="1"/>
  <c r="F152" i="3" a="1"/>
  <c r="F152" i="3" s="1"/>
  <c r="E152" i="3" a="1"/>
  <c r="E152" i="3" s="1"/>
  <c r="G1423" i="3" a="1"/>
  <c r="G1423" i="3" s="1"/>
  <c r="F1423" i="3" a="1"/>
  <c r="F1423" i="3" s="1"/>
  <c r="E1423" i="3" a="1"/>
  <c r="E1423" i="3" s="1"/>
  <c r="G89" i="3" a="1"/>
  <c r="G89" i="3" s="1"/>
  <c r="F89" i="3" a="1"/>
  <c r="F89" i="3" s="1"/>
  <c r="E89" i="3" a="1"/>
  <c r="E89" i="3" s="1"/>
  <c r="G504" i="3" a="1"/>
  <c r="G504" i="3" s="1"/>
  <c r="F504" i="3" a="1"/>
  <c r="F504" i="3" s="1"/>
  <c r="E504" i="3" a="1"/>
  <c r="E504" i="3" s="1"/>
  <c r="E283" i="3" a="1"/>
  <c r="E283" i="3" s="1"/>
  <c r="G283" i="3" a="1"/>
  <c r="G283" i="3" s="1"/>
  <c r="F283" i="3" a="1"/>
  <c r="F283" i="3" s="1"/>
  <c r="F155" i="3" a="1"/>
  <c r="F155" i="3" s="1"/>
  <c r="E155" i="3" a="1"/>
  <c r="E155" i="3" s="1"/>
  <c r="G155" i="3" a="1"/>
  <c r="G155" i="3" s="1"/>
  <c r="G1471" i="3" a="1"/>
  <c r="G1471" i="3" s="1"/>
  <c r="F1471" i="3" a="1"/>
  <c r="F1471" i="3" s="1"/>
  <c r="E1471" i="3" a="1"/>
  <c r="E1471" i="3" s="1"/>
  <c r="F124" i="3" a="1"/>
  <c r="F124" i="3" s="1"/>
  <c r="E124" i="3" a="1"/>
  <c r="E124" i="3" s="1"/>
  <c r="G124" i="3" a="1"/>
  <c r="G124" i="3" s="1"/>
  <c r="F975" i="3" a="1"/>
  <c r="F975" i="3" s="1"/>
  <c r="E975" i="3" a="1"/>
  <c r="E975" i="3" s="1"/>
  <c r="G975" i="3" a="1"/>
  <c r="G975" i="3" s="1"/>
  <c r="G77" i="3" a="1"/>
  <c r="G77" i="3" s="1"/>
  <c r="F77" i="3" a="1"/>
  <c r="F77" i="3" s="1"/>
  <c r="E77" i="3" a="1"/>
  <c r="E77" i="3" s="1"/>
  <c r="F447" i="3" a="1"/>
  <c r="F447" i="3" s="1"/>
  <c r="G447" i="3" a="1"/>
  <c r="G447" i="3" s="1"/>
  <c r="E447" i="3" a="1"/>
  <c r="E447" i="3" s="1"/>
  <c r="G235" i="3" a="1"/>
  <c r="G235" i="3" s="1"/>
  <c r="F235" i="3" a="1"/>
  <c r="F235" i="3" s="1"/>
  <c r="E235" i="3" a="1"/>
  <c r="E235" i="3" s="1"/>
  <c r="G159" i="3" a="1"/>
  <c r="G159" i="3" s="1"/>
  <c r="F159" i="3" a="1"/>
  <c r="F159" i="3" s="1"/>
  <c r="E159" i="3" a="1"/>
  <c r="E159" i="3" s="1"/>
  <c r="G432" i="3" a="1"/>
  <c r="G432" i="3" s="1"/>
  <c r="F432" i="3" a="1"/>
  <c r="F432" i="3" s="1"/>
  <c r="E432" i="3" a="1"/>
  <c r="E432" i="3" s="1"/>
  <c r="E688" i="3" a="1"/>
  <c r="E688" i="3" s="1"/>
  <c r="G688" i="3" a="1"/>
  <c r="G688" i="3" s="1"/>
  <c r="F688" i="3" a="1"/>
  <c r="F688" i="3" s="1"/>
  <c r="F944" i="3" a="1"/>
  <c r="F944" i="3" s="1"/>
  <c r="E944" i="3" a="1"/>
  <c r="E944" i="3" s="1"/>
  <c r="G944" i="3" a="1"/>
  <c r="G944" i="3" s="1"/>
  <c r="E1200" i="3" a="1"/>
  <c r="E1200" i="3" s="1"/>
  <c r="G1200" i="3" a="1"/>
  <c r="G1200" i="3" s="1"/>
  <c r="F1200" i="3" a="1"/>
  <c r="F1200" i="3" s="1"/>
  <c r="O1200" i="3" s="1"/>
  <c r="G1456" i="3" a="1"/>
  <c r="G1456" i="3" s="1"/>
  <c r="F1456" i="3" a="1"/>
  <c r="F1456" i="3" s="1"/>
  <c r="E1456" i="3" a="1"/>
  <c r="E1456" i="3" s="1"/>
  <c r="G433" i="3" a="1"/>
  <c r="G433" i="3" s="1"/>
  <c r="E433" i="3" a="1"/>
  <c r="E433" i="3" s="1"/>
  <c r="F433" i="3" a="1"/>
  <c r="F433" i="3" s="1"/>
  <c r="G689" i="3" a="1"/>
  <c r="G689" i="3" s="1"/>
  <c r="F689" i="3" a="1"/>
  <c r="F689" i="3" s="1"/>
  <c r="E689" i="3" a="1"/>
  <c r="E689" i="3" s="1"/>
  <c r="G945" i="3" a="1"/>
  <c r="G945" i="3" s="1"/>
  <c r="F945" i="3" a="1"/>
  <c r="F945" i="3" s="1"/>
  <c r="E945" i="3" a="1"/>
  <c r="E945" i="3" s="1"/>
  <c r="F1201" i="3" a="1"/>
  <c r="F1201" i="3" s="1"/>
  <c r="G1201" i="3" a="1"/>
  <c r="G1201" i="3" s="1"/>
  <c r="E1201" i="3" a="1"/>
  <c r="E1201" i="3" s="1"/>
  <c r="G1457" i="3" a="1"/>
  <c r="G1457" i="3" s="1"/>
  <c r="F1457" i="3" a="1"/>
  <c r="F1457" i="3" s="1"/>
  <c r="E1457" i="3" a="1"/>
  <c r="E1457" i="3" s="1"/>
  <c r="G354" i="3" a="1"/>
  <c r="G354" i="3" s="1"/>
  <c r="F354" i="3" a="1"/>
  <c r="F354" i="3" s="1"/>
  <c r="E354" i="3" a="1"/>
  <c r="E354" i="3" s="1"/>
  <c r="E610" i="3" a="1"/>
  <c r="E610" i="3" s="1"/>
  <c r="F610" i="3" a="1"/>
  <c r="F610" i="3" s="1"/>
  <c r="G610" i="3" a="1"/>
  <c r="G610" i="3" s="1"/>
  <c r="G866" i="3" a="1"/>
  <c r="G866" i="3" s="1"/>
  <c r="F866" i="3" a="1"/>
  <c r="F866" i="3" s="1"/>
  <c r="E866" i="3" a="1"/>
  <c r="E866" i="3" s="1"/>
  <c r="G1122" i="3" a="1"/>
  <c r="G1122" i="3" s="1"/>
  <c r="E1122" i="3" a="1"/>
  <c r="E1122" i="3" s="1"/>
  <c r="F1122" i="3" a="1"/>
  <c r="F1122" i="3" s="1"/>
  <c r="G1378" i="3" a="1"/>
  <c r="G1378" i="3" s="1"/>
  <c r="F1378" i="3" a="1"/>
  <c r="F1378" i="3" s="1"/>
  <c r="O1378" i="3" s="1"/>
  <c r="E1378" i="3" a="1"/>
  <c r="E1378" i="3" s="1"/>
  <c r="G355" i="3" a="1"/>
  <c r="G355" i="3" s="1"/>
  <c r="F355" i="3" a="1"/>
  <c r="F355" i="3" s="1"/>
  <c r="E355" i="3" a="1"/>
  <c r="E355" i="3" s="1"/>
  <c r="G611" i="3" a="1"/>
  <c r="G611" i="3" s="1"/>
  <c r="F611" i="3" a="1"/>
  <c r="F611" i="3" s="1"/>
  <c r="E611" i="3" a="1"/>
  <c r="E611" i="3" s="1"/>
  <c r="G867" i="3" a="1"/>
  <c r="G867" i="3" s="1"/>
  <c r="F867" i="3" a="1"/>
  <c r="F867" i="3" s="1"/>
  <c r="E867" i="3" a="1"/>
  <c r="E867" i="3" s="1"/>
  <c r="F1123" i="3" a="1"/>
  <c r="F1123" i="3" s="1"/>
  <c r="E1123" i="3" a="1"/>
  <c r="E1123" i="3" s="1"/>
  <c r="G1123" i="3" a="1"/>
  <c r="G1123" i="3" s="1"/>
  <c r="G1379" i="3" a="1"/>
  <c r="G1379" i="3" s="1"/>
  <c r="F1379" i="3" a="1"/>
  <c r="F1379" i="3" s="1"/>
  <c r="E1379" i="3" a="1"/>
  <c r="E1379" i="3" s="1"/>
  <c r="G372" i="3" a="1"/>
  <c r="G372" i="3" s="1"/>
  <c r="F372" i="3" a="1"/>
  <c r="F372" i="3" s="1"/>
  <c r="E372" i="3" a="1"/>
  <c r="E372" i="3" s="1"/>
  <c r="E628" i="3" a="1"/>
  <c r="E628" i="3" s="1"/>
  <c r="G628" i="3" a="1"/>
  <c r="G628" i="3" s="1"/>
  <c r="F628" i="3" a="1"/>
  <c r="F628" i="3" s="1"/>
  <c r="G884" i="3" a="1"/>
  <c r="G884" i="3" s="1"/>
  <c r="F884" i="3" a="1"/>
  <c r="F884" i="3" s="1"/>
  <c r="E884" i="3" a="1"/>
  <c r="E884" i="3" s="1"/>
  <c r="G1140" i="3" a="1"/>
  <c r="G1140" i="3" s="1"/>
  <c r="E1140" i="3" a="1"/>
  <c r="E1140" i="3" s="1"/>
  <c r="F1140" i="3" a="1"/>
  <c r="F1140" i="3" s="1"/>
  <c r="G1396" i="3" a="1"/>
  <c r="G1396" i="3" s="1"/>
  <c r="F1396" i="3" a="1"/>
  <c r="F1396" i="3" s="1"/>
  <c r="E1396" i="3" a="1"/>
  <c r="E1396" i="3" s="1"/>
  <c r="G597" i="3" a="1"/>
  <c r="G597" i="3" s="1"/>
  <c r="F597" i="3" a="1"/>
  <c r="F597" i="3" s="1"/>
  <c r="E597" i="3" a="1"/>
  <c r="E597" i="3" s="1"/>
  <c r="G853" i="3" a="1"/>
  <c r="G853" i="3" s="1"/>
  <c r="F853" i="3" a="1"/>
  <c r="F853" i="3" s="1"/>
  <c r="E853" i="3" a="1"/>
  <c r="E853" i="3" s="1"/>
  <c r="E1109" i="3" a="1"/>
  <c r="E1109" i="3" s="1"/>
  <c r="G1109" i="3" a="1"/>
  <c r="G1109" i="3" s="1"/>
  <c r="M1109" i="3" s="1"/>
  <c r="F1109" i="3" a="1"/>
  <c r="F1109" i="3" s="1"/>
  <c r="F1365" i="3" a="1"/>
  <c r="F1365" i="3" s="1"/>
  <c r="E1365" i="3" a="1"/>
  <c r="E1365" i="3" s="1"/>
  <c r="G1365" i="3" a="1"/>
  <c r="G1365" i="3" s="1"/>
  <c r="G470" i="3" a="1"/>
  <c r="G470" i="3" s="1"/>
  <c r="F470" i="3" a="1"/>
  <c r="F470" i="3" s="1"/>
  <c r="E470" i="3" a="1"/>
  <c r="E470" i="3" s="1"/>
  <c r="E726" i="3" a="1"/>
  <c r="E726" i="3" s="1"/>
  <c r="F726" i="3" a="1"/>
  <c r="F726" i="3" s="1"/>
  <c r="G726" i="3" a="1"/>
  <c r="G726" i="3" s="1"/>
  <c r="G982" i="3" a="1"/>
  <c r="G982" i="3" s="1"/>
  <c r="F982" i="3" a="1"/>
  <c r="F982" i="3" s="1"/>
  <c r="E982" i="3" a="1"/>
  <c r="E982" i="3" s="1"/>
  <c r="F1238" i="3" a="1"/>
  <c r="F1238" i="3" s="1"/>
  <c r="E1238" i="3" a="1"/>
  <c r="E1238" i="3" s="1"/>
  <c r="G1238" i="3" a="1"/>
  <c r="G1238" i="3" s="1"/>
  <c r="K1238" i="3" s="1"/>
  <c r="G1494" i="3" a="1"/>
  <c r="G1494" i="3" s="1"/>
  <c r="F1494" i="3" a="1"/>
  <c r="F1494" i="3" s="1"/>
  <c r="E1494" i="3" a="1"/>
  <c r="E1494" i="3" s="1"/>
  <c r="F695" i="3" a="1"/>
  <c r="F695" i="3" s="1"/>
  <c r="G695" i="3" a="1"/>
  <c r="G695" i="3" s="1"/>
  <c r="E695" i="3" a="1"/>
  <c r="E695" i="3" s="1"/>
  <c r="F951" i="3" a="1"/>
  <c r="F951" i="3" s="1"/>
  <c r="E951" i="3" a="1"/>
  <c r="E951" i="3" s="1"/>
  <c r="G951" i="3" a="1"/>
  <c r="G951" i="3" s="1"/>
  <c r="K951" i="3" s="1"/>
  <c r="G1207" i="3" a="1"/>
  <c r="G1207" i="3" s="1"/>
  <c r="F1207" i="3" a="1"/>
  <c r="F1207" i="3" s="1"/>
  <c r="E1207" i="3" a="1"/>
  <c r="E1207" i="3" s="1"/>
  <c r="G1463" i="3" a="1"/>
  <c r="G1463" i="3" s="1"/>
  <c r="F1463" i="3" a="1"/>
  <c r="F1463" i="3" s="1"/>
  <c r="E1463" i="3" a="1"/>
  <c r="E1463" i="3" s="1"/>
  <c r="G744" i="3" a="1"/>
  <c r="G744" i="3" s="1"/>
  <c r="F744" i="3" a="1"/>
  <c r="F744" i="3" s="1"/>
  <c r="E744" i="3" a="1"/>
  <c r="E744" i="3" s="1"/>
  <c r="F1000" i="3" a="1"/>
  <c r="F1000" i="3" s="1"/>
  <c r="E1000" i="3" a="1"/>
  <c r="E1000" i="3" s="1"/>
  <c r="G1000" i="3" a="1"/>
  <c r="G1000" i="3" s="1"/>
  <c r="G1256" i="3" a="1"/>
  <c r="G1256" i="3" s="1"/>
  <c r="E1256" i="3" a="1"/>
  <c r="E1256" i="3" s="1"/>
  <c r="F1256" i="3" a="1"/>
  <c r="F1256" i="3" s="1"/>
  <c r="G1512" i="3" a="1"/>
  <c r="G1512" i="3" s="1"/>
  <c r="F1512" i="3" a="1"/>
  <c r="F1512" i="3" s="1"/>
  <c r="E1512" i="3" a="1"/>
  <c r="E1512" i="3" s="1"/>
  <c r="G425" i="3" a="1"/>
  <c r="G425" i="3" s="1"/>
  <c r="F425" i="3" a="1"/>
  <c r="F425" i="3" s="1"/>
  <c r="E425" i="3" a="1"/>
  <c r="E425" i="3" s="1"/>
  <c r="G681" i="3" a="1"/>
  <c r="G681" i="3" s="1"/>
  <c r="F681" i="3" a="1"/>
  <c r="F681" i="3" s="1"/>
  <c r="E681" i="3" a="1"/>
  <c r="E681" i="3" s="1"/>
  <c r="G937" i="3" a="1"/>
  <c r="G937" i="3" s="1"/>
  <c r="F937" i="3" a="1"/>
  <c r="F937" i="3" s="1"/>
  <c r="E937" i="3" a="1"/>
  <c r="E937" i="3" s="1"/>
  <c r="E1193" i="3" a="1"/>
  <c r="E1193" i="3" s="1"/>
  <c r="G1193" i="3" a="1"/>
  <c r="G1193" i="3" s="1"/>
  <c r="F1193" i="3" a="1"/>
  <c r="F1193" i="3" s="1"/>
  <c r="G1449" i="3" a="1"/>
  <c r="G1449" i="3" s="1"/>
  <c r="F1449" i="3" a="1"/>
  <c r="F1449" i="3" s="1"/>
  <c r="O1449" i="3" s="1"/>
  <c r="E1449" i="3" a="1"/>
  <c r="E1449" i="3" s="1"/>
  <c r="G378" i="3" a="1"/>
  <c r="G378" i="3" s="1"/>
  <c r="F378" i="3" a="1"/>
  <c r="F378" i="3" s="1"/>
  <c r="E378" i="3" a="1"/>
  <c r="E378" i="3" s="1"/>
  <c r="F634" i="3" a="1"/>
  <c r="F634" i="3" s="1"/>
  <c r="E634" i="3" a="1"/>
  <c r="E634" i="3" s="1"/>
  <c r="G634" i="3" a="1"/>
  <c r="G634" i="3" s="1"/>
  <c r="F890" i="3" a="1"/>
  <c r="F890" i="3" s="1"/>
  <c r="E890" i="3" a="1"/>
  <c r="E890" i="3" s="1"/>
  <c r="G890" i="3" a="1"/>
  <c r="G890" i="3" s="1"/>
  <c r="F1146" i="3" a="1"/>
  <c r="F1146" i="3" s="1"/>
  <c r="G1146" i="3" a="1"/>
  <c r="G1146" i="3" s="1"/>
  <c r="E1146" i="3" a="1"/>
  <c r="E1146" i="3" s="1"/>
  <c r="G1402" i="3" a="1"/>
  <c r="G1402" i="3" s="1"/>
  <c r="F1402" i="3" a="1"/>
  <c r="F1402" i="3" s="1"/>
  <c r="E1402" i="3" a="1"/>
  <c r="E1402" i="3" s="1"/>
  <c r="G699" i="3" a="1"/>
  <c r="G699" i="3" s="1"/>
  <c r="F699" i="3" a="1"/>
  <c r="F699" i="3" s="1"/>
  <c r="E699" i="3" a="1"/>
  <c r="E699" i="3" s="1"/>
  <c r="F955" i="3" a="1"/>
  <c r="F955" i="3" s="1"/>
  <c r="G955" i="3" a="1"/>
  <c r="G955" i="3" s="1"/>
  <c r="E955" i="3" a="1"/>
  <c r="E955" i="3" s="1"/>
  <c r="E1211" i="3" a="1"/>
  <c r="E1211" i="3" s="1"/>
  <c r="G1211" i="3" a="1"/>
  <c r="G1211" i="3" s="1"/>
  <c r="F1211" i="3" a="1"/>
  <c r="F1211" i="3" s="1"/>
  <c r="G1467" i="3" a="1"/>
  <c r="G1467" i="3" s="1"/>
  <c r="F1467" i="3" a="1"/>
  <c r="F1467" i="3" s="1"/>
  <c r="E1467" i="3" a="1"/>
  <c r="E1467" i="3" s="1"/>
  <c r="G428" i="3" a="1"/>
  <c r="G428" i="3" s="1"/>
  <c r="F428" i="3" a="1"/>
  <c r="F428" i="3" s="1"/>
  <c r="E428" i="3" a="1"/>
  <c r="E428" i="3" s="1"/>
  <c r="G684" i="3" a="1"/>
  <c r="G684" i="3" s="1"/>
  <c r="F684" i="3" a="1"/>
  <c r="F684" i="3" s="1"/>
  <c r="E684" i="3" a="1"/>
  <c r="E684" i="3" s="1"/>
  <c r="G940" i="3" a="1"/>
  <c r="G940" i="3" s="1"/>
  <c r="F940" i="3" a="1"/>
  <c r="F940" i="3" s="1"/>
  <c r="O940" i="3" s="1"/>
  <c r="E940" i="3" a="1"/>
  <c r="E940" i="3" s="1"/>
  <c r="F1196" i="3" a="1"/>
  <c r="F1196" i="3" s="1"/>
  <c r="G1196" i="3" a="1"/>
  <c r="G1196" i="3" s="1"/>
  <c r="E1196" i="3" a="1"/>
  <c r="E1196" i="3" s="1"/>
  <c r="G1452" i="3" a="1"/>
  <c r="G1452" i="3" s="1"/>
  <c r="F1452" i="3" a="1"/>
  <c r="F1452" i="3" s="1"/>
  <c r="E1452" i="3" a="1"/>
  <c r="E1452" i="3" s="1"/>
  <c r="G653" i="3" a="1"/>
  <c r="G653" i="3" s="1"/>
  <c r="F653" i="3" a="1"/>
  <c r="F653" i="3" s="1"/>
  <c r="E653" i="3" a="1"/>
  <c r="E653" i="3" s="1"/>
  <c r="G909" i="3" a="1"/>
  <c r="G909" i="3" s="1"/>
  <c r="F909" i="3" a="1"/>
  <c r="F909" i="3" s="1"/>
  <c r="M909" i="3" s="1"/>
  <c r="E909" i="3" a="1"/>
  <c r="E909" i="3" s="1"/>
  <c r="G1165" i="3" a="1"/>
  <c r="G1165" i="3" s="1"/>
  <c r="F1165" i="3" a="1"/>
  <c r="F1165" i="3" s="1"/>
  <c r="E1165" i="3" a="1"/>
  <c r="E1165" i="3" s="1"/>
  <c r="G1421" i="3" a="1"/>
  <c r="G1421" i="3" s="1"/>
  <c r="F1421" i="3" a="1"/>
  <c r="F1421" i="3" s="1"/>
  <c r="O1421" i="3" s="1"/>
  <c r="E1421" i="3" a="1"/>
  <c r="E1421" i="3" s="1"/>
  <c r="E558" i="3" a="1"/>
  <c r="E558" i="3" s="1"/>
  <c r="G558" i="3" a="1"/>
  <c r="G558" i="3" s="1"/>
  <c r="F558" i="3" a="1"/>
  <c r="F558" i="3" s="1"/>
  <c r="E814" i="3" a="1"/>
  <c r="E814" i="3" s="1"/>
  <c r="G814" i="3" a="1"/>
  <c r="G814" i="3" s="1"/>
  <c r="F814" i="3" a="1"/>
  <c r="F814" i="3" s="1"/>
  <c r="G1070" i="3" a="1"/>
  <c r="G1070" i="3" s="1"/>
  <c r="F1070" i="3" a="1"/>
  <c r="F1070" i="3" s="1"/>
  <c r="E1070" i="3" a="1"/>
  <c r="E1070" i="3" s="1"/>
  <c r="F1326" i="3" a="1"/>
  <c r="F1326" i="3" s="1"/>
  <c r="E1326" i="3" a="1"/>
  <c r="E1326" i="3" s="1"/>
  <c r="G1326" i="3" a="1"/>
  <c r="G1326" i="3" s="1"/>
  <c r="G128" i="3" a="1"/>
  <c r="G128" i="3" s="1"/>
  <c r="F128" i="3" a="1"/>
  <c r="F128" i="3" s="1"/>
  <c r="E128" i="3" a="1"/>
  <c r="E128" i="3" s="1"/>
  <c r="G33" i="3" a="1"/>
  <c r="G33" i="3" s="1"/>
  <c r="F33" i="3" a="1"/>
  <c r="F33" i="3" s="1"/>
  <c r="E33" i="3" a="1"/>
  <c r="E33" i="3" s="1"/>
  <c r="F351" i="3" a="1"/>
  <c r="F351" i="3" s="1"/>
  <c r="E351" i="3" a="1"/>
  <c r="E351" i="3" s="1"/>
  <c r="G351" i="3" a="1"/>
  <c r="G351" i="3" s="1"/>
  <c r="F180" i="3" a="1"/>
  <c r="F180" i="3" s="1"/>
  <c r="E180" i="3" a="1"/>
  <c r="E180" i="3" s="1"/>
  <c r="G180" i="3" a="1"/>
  <c r="G180" i="3" s="1"/>
  <c r="G115" i="3" a="1"/>
  <c r="G115" i="3" s="1"/>
  <c r="F115" i="3" a="1"/>
  <c r="F115" i="3" s="1"/>
  <c r="E115" i="3" a="1"/>
  <c r="E115" i="3" s="1"/>
  <c r="E831" i="3" a="1"/>
  <c r="E831" i="3" s="1"/>
  <c r="G831" i="3" a="1"/>
  <c r="G831" i="3" s="1"/>
  <c r="F831" i="3" a="1"/>
  <c r="F831" i="3" s="1"/>
  <c r="G52" i="3" a="1"/>
  <c r="G52" i="3" s="1"/>
  <c r="F52" i="3" a="1"/>
  <c r="F52" i="3" s="1"/>
  <c r="E52" i="3" a="1"/>
  <c r="E52" i="3" s="1"/>
  <c r="E389" i="3" a="1"/>
  <c r="E389" i="3" s="1"/>
  <c r="G389" i="3" a="1"/>
  <c r="G389" i="3" s="1"/>
  <c r="F389" i="3" a="1"/>
  <c r="F389" i="3" s="1"/>
  <c r="G246" i="3" a="1"/>
  <c r="G246" i="3" s="1"/>
  <c r="F246" i="3" a="1"/>
  <c r="F246" i="3" s="1"/>
  <c r="E246" i="3" a="1"/>
  <c r="E246" i="3" s="1"/>
  <c r="F102" i="3" a="1"/>
  <c r="F102" i="3" s="1"/>
  <c r="E102" i="3" a="1"/>
  <c r="E102" i="3" s="1"/>
  <c r="G102" i="3" a="1"/>
  <c r="G102" i="3" s="1"/>
  <c r="F623" i="3" a="1"/>
  <c r="F623" i="3" s="1"/>
  <c r="E623" i="3" a="1"/>
  <c r="E623" i="3" s="1"/>
  <c r="G623" i="3" a="1"/>
  <c r="G623" i="3" s="1"/>
  <c r="E304" i="3" a="1"/>
  <c r="E304" i="3" s="1"/>
  <c r="F304" i="3" a="1"/>
  <c r="F304" i="3" s="1"/>
  <c r="G304" i="3" a="1"/>
  <c r="G304" i="3" s="1"/>
  <c r="G169" i="3" a="1"/>
  <c r="G169" i="3" s="1"/>
  <c r="F169" i="3" a="1"/>
  <c r="F169" i="3" s="1"/>
  <c r="E169" i="3" a="1"/>
  <c r="E169" i="3" s="1"/>
  <c r="F105" i="3" a="1"/>
  <c r="F105" i="3" s="1"/>
  <c r="E105" i="3" a="1"/>
  <c r="E105" i="3" s="1"/>
  <c r="G105" i="3" a="1"/>
  <c r="G105" i="3" s="1"/>
  <c r="F671" i="3" a="1"/>
  <c r="F671" i="3" s="1"/>
  <c r="G671" i="3" a="1"/>
  <c r="G671" i="3" s="1"/>
  <c r="E671" i="3" a="1"/>
  <c r="E671" i="3" s="1"/>
  <c r="E311" i="3" a="1"/>
  <c r="E311" i="3" s="1"/>
  <c r="G311" i="3" a="1"/>
  <c r="G311" i="3" s="1"/>
  <c r="F311" i="3" a="1"/>
  <c r="F311" i="3" s="1"/>
  <c r="F172" i="3" a="1"/>
  <c r="F172" i="3" s="1"/>
  <c r="E172" i="3" a="1"/>
  <c r="E172" i="3" s="1"/>
  <c r="G172" i="3" a="1"/>
  <c r="G172" i="3" s="1"/>
  <c r="G140" i="3" a="1"/>
  <c r="G140" i="3" s="1"/>
  <c r="F140" i="3" a="1"/>
  <c r="F140" i="3" s="1"/>
  <c r="E140" i="3" a="1"/>
  <c r="E140" i="3" s="1"/>
  <c r="G1231" i="3" a="1"/>
  <c r="G1231" i="3" s="1"/>
  <c r="E1231" i="3" a="1"/>
  <c r="E1231" i="3" s="1"/>
  <c r="F1231" i="3" a="1"/>
  <c r="F1231" i="3" s="1"/>
  <c r="G93" i="3" a="1"/>
  <c r="G93" i="3" s="1"/>
  <c r="E93" i="3" a="1"/>
  <c r="E93" i="3" s="1"/>
  <c r="F93" i="3" a="1"/>
  <c r="F93" i="3" s="1"/>
  <c r="F523" i="3" a="1"/>
  <c r="F523" i="3" s="1"/>
  <c r="G523" i="3" a="1"/>
  <c r="G523" i="3" s="1"/>
  <c r="E523" i="3" a="1"/>
  <c r="E523" i="3" s="1"/>
  <c r="G262" i="3" a="1"/>
  <c r="G262" i="3" s="1"/>
  <c r="F262" i="3" a="1"/>
  <c r="F262" i="3" s="1"/>
  <c r="E262" i="3" a="1"/>
  <c r="E262" i="3" s="1"/>
  <c r="G176" i="3" a="1"/>
  <c r="G176" i="3" s="1"/>
  <c r="E176" i="3" a="1"/>
  <c r="E176" i="3" s="1"/>
  <c r="F176" i="3" a="1"/>
  <c r="F176" i="3" s="1"/>
  <c r="G448" i="3" a="1"/>
  <c r="G448" i="3" s="1"/>
  <c r="F448" i="3" a="1"/>
  <c r="F448" i="3" s="1"/>
  <c r="E448" i="3" a="1"/>
  <c r="E448" i="3" s="1"/>
  <c r="F704" i="3" a="1"/>
  <c r="F704" i="3" s="1"/>
  <c r="G704" i="3" a="1"/>
  <c r="G704" i="3" s="1"/>
  <c r="E704" i="3" a="1"/>
  <c r="E704" i="3" s="1"/>
  <c r="G960" i="3" a="1"/>
  <c r="G960" i="3" s="1"/>
  <c r="F960" i="3" a="1"/>
  <c r="F960" i="3" s="1"/>
  <c r="O960" i="3" s="1"/>
  <c r="E960" i="3" a="1"/>
  <c r="E960" i="3" s="1"/>
  <c r="E1216" i="3" a="1"/>
  <c r="E1216" i="3" s="1"/>
  <c r="G1216" i="3" a="1"/>
  <c r="G1216" i="3" s="1"/>
  <c r="F1216" i="3" a="1"/>
  <c r="F1216" i="3" s="1"/>
  <c r="G1472" i="3" a="1"/>
  <c r="G1472" i="3" s="1"/>
  <c r="F1472" i="3" a="1"/>
  <c r="F1472" i="3" s="1"/>
  <c r="O1472" i="3" s="1"/>
  <c r="E1472" i="3" a="1"/>
  <c r="E1472" i="3" s="1"/>
  <c r="G449" i="3" a="1"/>
  <c r="G449" i="3" s="1"/>
  <c r="F449" i="3" a="1"/>
  <c r="F449" i="3" s="1"/>
  <c r="E449" i="3" a="1"/>
  <c r="E449" i="3" s="1"/>
  <c r="G705" i="3" a="1"/>
  <c r="G705" i="3" s="1"/>
  <c r="F705" i="3" a="1"/>
  <c r="F705" i="3" s="1"/>
  <c r="E705" i="3" a="1"/>
  <c r="E705" i="3" s="1"/>
  <c r="F961" i="3" a="1"/>
  <c r="F961" i="3" s="1"/>
  <c r="E961" i="3" a="1"/>
  <c r="E961" i="3" s="1"/>
  <c r="G961" i="3" a="1"/>
  <c r="G961" i="3" s="1"/>
  <c r="O961" i="3" s="1"/>
  <c r="G1217" i="3" a="1"/>
  <c r="G1217" i="3" s="1"/>
  <c r="F1217" i="3" a="1"/>
  <c r="F1217" i="3" s="1"/>
  <c r="E1217" i="3" a="1"/>
  <c r="E1217" i="3" s="1"/>
  <c r="G1473" i="3" a="1"/>
  <c r="G1473" i="3" s="1"/>
  <c r="F1473" i="3" a="1"/>
  <c r="F1473" i="3" s="1"/>
  <c r="E1473" i="3" a="1"/>
  <c r="E1473" i="3" s="1"/>
  <c r="G370" i="3" a="1"/>
  <c r="G370" i="3" s="1"/>
  <c r="F370" i="3" a="1"/>
  <c r="F370" i="3" s="1"/>
  <c r="E370" i="3" a="1"/>
  <c r="E370" i="3" s="1"/>
  <c r="G626" i="3" a="1"/>
  <c r="G626" i="3" s="1"/>
  <c r="F626" i="3" a="1"/>
  <c r="F626" i="3" s="1"/>
  <c r="E626" i="3" a="1"/>
  <c r="E626" i="3" s="1"/>
  <c r="E882" i="3" a="1"/>
  <c r="E882" i="3" s="1"/>
  <c r="G882" i="3" a="1"/>
  <c r="G882" i="3" s="1"/>
  <c r="F882" i="3" a="1"/>
  <c r="F882" i="3" s="1"/>
  <c r="F1138" i="3" a="1"/>
  <c r="F1138" i="3" s="1"/>
  <c r="E1138" i="3" a="1"/>
  <c r="E1138" i="3" s="1"/>
  <c r="G1138" i="3" a="1"/>
  <c r="G1138" i="3" s="1"/>
  <c r="G1394" i="3" a="1"/>
  <c r="G1394" i="3" s="1"/>
  <c r="F1394" i="3" a="1"/>
  <c r="F1394" i="3" s="1"/>
  <c r="M1394" i="3" s="1"/>
  <c r="E1394" i="3" a="1"/>
  <c r="E1394" i="3" s="1"/>
  <c r="G371" i="3" a="1"/>
  <c r="G371" i="3" s="1"/>
  <c r="F371" i="3" a="1"/>
  <c r="F371" i="3" s="1"/>
  <c r="E371" i="3" a="1"/>
  <c r="E371" i="3" s="1"/>
  <c r="G627" i="3" a="1"/>
  <c r="G627" i="3" s="1"/>
  <c r="E627" i="3" a="1"/>
  <c r="E627" i="3" s="1"/>
  <c r="F627" i="3" a="1"/>
  <c r="F627" i="3" s="1"/>
  <c r="E883" i="3" a="1"/>
  <c r="E883" i="3" s="1"/>
  <c r="G883" i="3" a="1"/>
  <c r="G883" i="3" s="1"/>
  <c r="F883" i="3" a="1"/>
  <c r="F883" i="3" s="1"/>
  <c r="F1139" i="3" a="1"/>
  <c r="F1139" i="3" s="1"/>
  <c r="G1139" i="3" a="1"/>
  <c r="G1139" i="3" s="1"/>
  <c r="O1139" i="3" s="1"/>
  <c r="E1139" i="3" a="1"/>
  <c r="E1139" i="3" s="1"/>
  <c r="G1395" i="3" a="1"/>
  <c r="G1395" i="3" s="1"/>
  <c r="F1395" i="3" a="1"/>
  <c r="F1395" i="3" s="1"/>
  <c r="E1395" i="3" a="1"/>
  <c r="E1395" i="3" s="1"/>
  <c r="E388" i="3" a="1"/>
  <c r="E388" i="3" s="1"/>
  <c r="G388" i="3" a="1"/>
  <c r="G388" i="3" s="1"/>
  <c r="F388" i="3" a="1"/>
  <c r="F388" i="3" s="1"/>
  <c r="G644" i="3" a="1"/>
  <c r="G644" i="3" s="1"/>
  <c r="E644" i="3" a="1"/>
  <c r="E644" i="3" s="1"/>
  <c r="F644" i="3" a="1"/>
  <c r="F644" i="3" s="1"/>
  <c r="F900" i="3" a="1"/>
  <c r="F900" i="3" s="1"/>
  <c r="G900" i="3" a="1"/>
  <c r="G900" i="3" s="1"/>
  <c r="E900" i="3" a="1"/>
  <c r="E900" i="3" s="1"/>
  <c r="E1156" i="3" a="1"/>
  <c r="E1156" i="3" s="1"/>
  <c r="G1156" i="3" a="1"/>
  <c r="G1156" i="3" s="1"/>
  <c r="F1156" i="3" a="1"/>
  <c r="F1156" i="3" s="1"/>
  <c r="G1412" i="3" a="1"/>
  <c r="G1412" i="3" s="1"/>
  <c r="F1412" i="3" a="1"/>
  <c r="F1412" i="3" s="1"/>
  <c r="E1412" i="3" a="1"/>
  <c r="E1412" i="3" s="1"/>
  <c r="F613" i="3" a="1"/>
  <c r="F613" i="3" s="1"/>
  <c r="G613" i="3" a="1"/>
  <c r="G613" i="3" s="1"/>
  <c r="E613" i="3" a="1"/>
  <c r="E613" i="3" s="1"/>
  <c r="F869" i="3" a="1"/>
  <c r="F869" i="3" s="1"/>
  <c r="E869" i="3" a="1"/>
  <c r="E869" i="3" s="1"/>
  <c r="G869" i="3" a="1"/>
  <c r="G869" i="3" s="1"/>
  <c r="G1125" i="3" a="1"/>
  <c r="G1125" i="3" s="1"/>
  <c r="F1125" i="3" a="1"/>
  <c r="F1125" i="3" s="1"/>
  <c r="E1125" i="3" a="1"/>
  <c r="E1125" i="3" s="1"/>
  <c r="G1381" i="3" a="1"/>
  <c r="G1381" i="3" s="1"/>
  <c r="F1381" i="3" a="1"/>
  <c r="F1381" i="3" s="1"/>
  <c r="E1381" i="3" a="1"/>
  <c r="E1381" i="3" s="1"/>
  <c r="E486" i="3" a="1"/>
  <c r="E486" i="3" s="1"/>
  <c r="G486" i="3" a="1"/>
  <c r="G486" i="3" s="1"/>
  <c r="F486" i="3" a="1"/>
  <c r="F486" i="3" s="1"/>
  <c r="F742" i="3" a="1"/>
  <c r="F742" i="3" s="1"/>
  <c r="G742" i="3" a="1"/>
  <c r="G742" i="3" s="1"/>
  <c r="E742" i="3" a="1"/>
  <c r="E742" i="3" s="1"/>
  <c r="F998" i="3" a="1"/>
  <c r="F998" i="3" s="1"/>
  <c r="G998" i="3" a="1"/>
  <c r="G998" i="3" s="1"/>
  <c r="E998" i="3" a="1"/>
  <c r="E998" i="3" s="1"/>
  <c r="G1254" i="3" a="1"/>
  <c r="G1254" i="3" s="1"/>
  <c r="E1254" i="3" a="1"/>
  <c r="E1254" i="3" s="1"/>
  <c r="F1254" i="3" a="1"/>
  <c r="F1254" i="3" s="1"/>
  <c r="G1510" i="3" a="1"/>
  <c r="G1510" i="3" s="1"/>
  <c r="F1510" i="3" a="1"/>
  <c r="F1510" i="3" s="1"/>
  <c r="E1510" i="3" a="1"/>
  <c r="E1510" i="3" s="1"/>
  <c r="G711" i="3" a="1"/>
  <c r="G711" i="3" s="1"/>
  <c r="F711" i="3" a="1"/>
  <c r="F711" i="3" s="1"/>
  <c r="E711" i="3" a="1"/>
  <c r="E711" i="3" s="1"/>
  <c r="F967" i="3" a="1"/>
  <c r="F967" i="3" s="1"/>
  <c r="E967" i="3" a="1"/>
  <c r="E967" i="3" s="1"/>
  <c r="G967" i="3" a="1"/>
  <c r="G967" i="3" s="1"/>
  <c r="G1223" i="3" a="1"/>
  <c r="G1223" i="3" s="1"/>
  <c r="F1223" i="3" a="1"/>
  <c r="F1223" i="3" s="1"/>
  <c r="E1223" i="3" a="1"/>
  <c r="E1223" i="3" s="1"/>
  <c r="G1479" i="3" a="1"/>
  <c r="G1479" i="3" s="1"/>
  <c r="F1479" i="3" a="1"/>
  <c r="F1479" i="3" s="1"/>
  <c r="E1479" i="3" a="1"/>
  <c r="E1479" i="3" s="1"/>
  <c r="F760" i="3" a="1"/>
  <c r="F760" i="3" s="1"/>
  <c r="G760" i="3" a="1"/>
  <c r="G760" i="3" s="1"/>
  <c r="E760" i="3" a="1"/>
  <c r="E760" i="3" s="1"/>
  <c r="G1016" i="3" a="1"/>
  <c r="G1016" i="3" s="1"/>
  <c r="F1016" i="3" a="1"/>
  <c r="F1016" i="3" s="1"/>
  <c r="M1016" i="3" s="1"/>
  <c r="E1016" i="3" a="1"/>
  <c r="E1016" i="3" s="1"/>
  <c r="F1272" i="3" a="1"/>
  <c r="F1272" i="3" s="1"/>
  <c r="G1272" i="3" a="1"/>
  <c r="G1272" i="3" s="1"/>
  <c r="E1272" i="3" a="1"/>
  <c r="E1272" i="3" s="1"/>
  <c r="G185" i="3" a="1"/>
  <c r="G185" i="3" s="1"/>
  <c r="F185" i="3" a="1"/>
  <c r="F185" i="3" s="1"/>
  <c r="E185" i="3" a="1"/>
  <c r="E185" i="3" s="1"/>
  <c r="F441" i="3" a="1"/>
  <c r="F441" i="3" s="1"/>
  <c r="G441" i="3" a="1"/>
  <c r="G441" i="3" s="1"/>
  <c r="E441" i="3" a="1"/>
  <c r="E441" i="3" s="1"/>
  <c r="E697" i="3" a="1"/>
  <c r="E697" i="3" s="1"/>
  <c r="G697" i="3" a="1"/>
  <c r="G697" i="3" s="1"/>
  <c r="F697" i="3" a="1"/>
  <c r="F697" i="3" s="1"/>
  <c r="E953" i="3" a="1"/>
  <c r="E953" i="3" s="1"/>
  <c r="G953" i="3" a="1"/>
  <c r="G953" i="3" s="1"/>
  <c r="F953" i="3" a="1"/>
  <c r="F953" i="3" s="1"/>
  <c r="O953" i="3" s="1"/>
  <c r="G1209" i="3" a="1"/>
  <c r="G1209" i="3" s="1"/>
  <c r="F1209" i="3" a="1"/>
  <c r="F1209" i="3" s="1"/>
  <c r="E1209" i="3" a="1"/>
  <c r="E1209" i="3" s="1"/>
  <c r="E1465" i="3" a="1"/>
  <c r="E1465" i="3" s="1"/>
  <c r="G1465" i="3" a="1"/>
  <c r="G1465" i="3" s="1"/>
  <c r="M1465" i="3" s="1"/>
  <c r="F1465" i="3" a="1"/>
  <c r="F1465" i="3" s="1"/>
  <c r="E394" i="3" a="1"/>
  <c r="E394" i="3" s="1"/>
  <c r="G394" i="3" a="1"/>
  <c r="G394" i="3" s="1"/>
  <c r="F394" i="3" a="1"/>
  <c r="F394" i="3" s="1"/>
  <c r="F650" i="3" a="1"/>
  <c r="F650" i="3" s="1"/>
  <c r="G650" i="3" a="1"/>
  <c r="G650" i="3" s="1"/>
  <c r="E650" i="3" a="1"/>
  <c r="E650" i="3" s="1"/>
  <c r="F906" i="3" a="1"/>
  <c r="F906" i="3" s="1"/>
  <c r="G906" i="3" a="1"/>
  <c r="G906" i="3" s="1"/>
  <c r="E906" i="3" a="1"/>
  <c r="E906" i="3" s="1"/>
  <c r="E1162" i="3" a="1"/>
  <c r="E1162" i="3" s="1"/>
  <c r="G1162" i="3" a="1"/>
  <c r="G1162" i="3" s="1"/>
  <c r="F1162" i="3" a="1"/>
  <c r="F1162" i="3" s="1"/>
  <c r="G1418" i="3" a="1"/>
  <c r="G1418" i="3" s="1"/>
  <c r="F1418" i="3" a="1"/>
  <c r="F1418" i="3" s="1"/>
  <c r="E1418" i="3" a="1"/>
  <c r="E1418" i="3" s="1"/>
  <c r="G715" i="3" a="1"/>
  <c r="G715" i="3" s="1"/>
  <c r="F715" i="3" a="1"/>
  <c r="F715" i="3" s="1"/>
  <c r="E715" i="3" a="1"/>
  <c r="E715" i="3" s="1"/>
  <c r="F971" i="3" a="1"/>
  <c r="F971" i="3" s="1"/>
  <c r="G971" i="3" a="1"/>
  <c r="G971" i="3" s="1"/>
  <c r="E971" i="3" a="1"/>
  <c r="E971" i="3" s="1"/>
  <c r="G1227" i="3" a="1"/>
  <c r="G1227" i="3" s="1"/>
  <c r="F1227" i="3" a="1"/>
  <c r="F1227" i="3" s="1"/>
  <c r="E1227" i="3" a="1"/>
  <c r="E1227" i="3" s="1"/>
  <c r="G1483" i="3" a="1"/>
  <c r="G1483" i="3" s="1"/>
  <c r="F1483" i="3" a="1"/>
  <c r="F1483" i="3" s="1"/>
  <c r="E1483" i="3" a="1"/>
  <c r="E1483" i="3" s="1"/>
  <c r="G444" i="3" a="1"/>
  <c r="G444" i="3" s="1"/>
  <c r="F444" i="3" a="1"/>
  <c r="F444" i="3" s="1"/>
  <c r="E444" i="3" a="1"/>
  <c r="E444" i="3" s="1"/>
  <c r="F700" i="3" a="1"/>
  <c r="F700" i="3" s="1"/>
  <c r="G700" i="3" a="1"/>
  <c r="G700" i="3" s="1"/>
  <c r="E700" i="3" a="1"/>
  <c r="E700" i="3" s="1"/>
  <c r="F956" i="3" a="1"/>
  <c r="F956" i="3" s="1"/>
  <c r="M956" i="3" s="1"/>
  <c r="E956" i="3" a="1"/>
  <c r="E956" i="3" s="1"/>
  <c r="G956" i="3" a="1"/>
  <c r="G956" i="3" s="1"/>
  <c r="E1212" i="3" a="1"/>
  <c r="E1212" i="3" s="1"/>
  <c r="F1212" i="3" a="1"/>
  <c r="F1212" i="3" s="1"/>
  <c r="G1212" i="3" a="1"/>
  <c r="G1212" i="3" s="1"/>
  <c r="E1468" i="3" a="1"/>
  <c r="E1468" i="3" s="1"/>
  <c r="G1468" i="3" a="1"/>
  <c r="G1468" i="3" s="1"/>
  <c r="F1468" i="3" a="1"/>
  <c r="F1468" i="3" s="1"/>
  <c r="G669" i="3" a="1"/>
  <c r="G669" i="3" s="1"/>
  <c r="F669" i="3" a="1"/>
  <c r="F669" i="3" s="1"/>
  <c r="E669" i="3" a="1"/>
  <c r="E669" i="3" s="1"/>
  <c r="G925" i="3" a="1"/>
  <c r="G925" i="3" s="1"/>
  <c r="F925" i="3" a="1"/>
  <c r="F925" i="3" s="1"/>
  <c r="M925" i="3" s="1"/>
  <c r="E925" i="3" a="1"/>
  <c r="E925" i="3" s="1"/>
  <c r="G1181" i="3" a="1"/>
  <c r="G1181" i="3" s="1"/>
  <c r="F1181" i="3" a="1"/>
  <c r="F1181" i="3" s="1"/>
  <c r="K1181" i="3" s="1"/>
  <c r="E1181" i="3" a="1"/>
  <c r="E1181" i="3" s="1"/>
  <c r="G1437" i="3" a="1"/>
  <c r="G1437" i="3" s="1"/>
  <c r="F1437" i="3" a="1"/>
  <c r="F1437" i="3" s="1"/>
  <c r="M1437" i="3" s="1"/>
  <c r="E1437" i="3" a="1"/>
  <c r="E1437" i="3" s="1"/>
  <c r="G574" i="3" a="1"/>
  <c r="G574" i="3" s="1"/>
  <c r="F574" i="3" a="1"/>
  <c r="F574" i="3" s="1"/>
  <c r="E574" i="3" a="1"/>
  <c r="E574" i="3" s="1"/>
  <c r="G830" i="3" a="1"/>
  <c r="G830" i="3" s="1"/>
  <c r="F830" i="3" a="1"/>
  <c r="F830" i="3" s="1"/>
  <c r="E830" i="3" a="1"/>
  <c r="E830" i="3" s="1"/>
  <c r="G1086" i="3" a="1"/>
  <c r="G1086" i="3" s="1"/>
  <c r="F1086" i="3" a="1"/>
  <c r="F1086" i="3" s="1"/>
  <c r="E1086" i="3" a="1"/>
  <c r="E1086" i="3" s="1"/>
  <c r="G1342" i="3" a="1"/>
  <c r="G1342" i="3" s="1"/>
  <c r="F1342" i="3" a="1"/>
  <c r="F1342" i="3" s="1"/>
  <c r="E1342" i="3" a="1"/>
  <c r="E1342" i="3" s="1"/>
  <c r="E1039" i="3" a="1"/>
  <c r="E1039" i="3" s="1"/>
  <c r="G1039" i="3" a="1"/>
  <c r="G1039" i="3" s="1"/>
  <c r="F1039" i="3" a="1"/>
  <c r="F1039" i="3" s="1"/>
  <c r="G49" i="3" a="1"/>
  <c r="G49" i="3" s="1"/>
  <c r="F49" i="3" a="1"/>
  <c r="F49" i="3" s="1"/>
  <c r="E49" i="3" a="1"/>
  <c r="E49" i="3" s="1"/>
  <c r="G382" i="3" a="1"/>
  <c r="G382" i="3" s="1"/>
  <c r="F382" i="3" a="1"/>
  <c r="F382" i="3" s="1"/>
  <c r="E382" i="3" a="1"/>
  <c r="E382" i="3" s="1"/>
  <c r="G198" i="3" a="1"/>
  <c r="G198" i="3" s="1"/>
  <c r="F198" i="3" a="1"/>
  <c r="F198" i="3" s="1"/>
  <c r="E198" i="3" a="1"/>
  <c r="E198" i="3" s="1"/>
  <c r="G131" i="3" a="1"/>
  <c r="G131" i="3" s="1"/>
  <c r="F131" i="3" a="1"/>
  <c r="F131" i="3" s="1"/>
  <c r="E131" i="3" a="1"/>
  <c r="E131" i="3" s="1"/>
  <c r="E1087" i="3" a="1"/>
  <c r="E1087" i="3" s="1"/>
  <c r="F1087" i="3" a="1"/>
  <c r="F1087" i="3" s="1"/>
  <c r="G1087" i="3" a="1"/>
  <c r="G1087" i="3" s="1"/>
  <c r="G68" i="3" a="1"/>
  <c r="G68" i="3" s="1"/>
  <c r="F68" i="3" a="1"/>
  <c r="F68" i="3" s="1"/>
  <c r="E68" i="3" a="1"/>
  <c r="E68" i="3" s="1"/>
  <c r="G424" i="3" a="1"/>
  <c r="G424" i="3" s="1"/>
  <c r="F424" i="3" a="1"/>
  <c r="F424" i="3" s="1"/>
  <c r="E424" i="3" a="1"/>
  <c r="E424" i="3" s="1"/>
  <c r="G272" i="3" a="1"/>
  <c r="G272" i="3" s="1"/>
  <c r="F272" i="3" a="1"/>
  <c r="F272" i="3" s="1"/>
  <c r="E272" i="3" a="1"/>
  <c r="E272" i="3" s="1"/>
  <c r="G118" i="3" a="1"/>
  <c r="G118" i="3" s="1"/>
  <c r="F118" i="3" a="1"/>
  <c r="F118" i="3" s="1"/>
  <c r="E118" i="3" a="1"/>
  <c r="E118" i="3" s="1"/>
  <c r="G879" i="3" a="1"/>
  <c r="G879" i="3" s="1"/>
  <c r="E879" i="3" a="1"/>
  <c r="E879" i="3" s="1"/>
  <c r="F879" i="3" a="1"/>
  <c r="F879" i="3" s="1"/>
  <c r="G23" i="3" a="1"/>
  <c r="G23" i="3" s="1"/>
  <c r="F23" i="3" a="1"/>
  <c r="F23" i="3" s="1"/>
  <c r="E23" i="3" a="1"/>
  <c r="E23" i="3" s="1"/>
  <c r="E334" i="3" a="1"/>
  <c r="E334" i="3" s="1"/>
  <c r="F334" i="3" a="1"/>
  <c r="F334" i="3" s="1"/>
  <c r="G334" i="3" a="1"/>
  <c r="G334" i="3" s="1"/>
  <c r="G187" i="3" a="1"/>
  <c r="G187" i="3" s="1"/>
  <c r="F187" i="3" a="1"/>
  <c r="F187" i="3" s="1"/>
  <c r="E187" i="3" a="1"/>
  <c r="E187" i="3" s="1"/>
  <c r="G121" i="3" a="1"/>
  <c r="G121" i="3" s="1"/>
  <c r="F121" i="3" a="1"/>
  <c r="F121" i="3" s="1"/>
  <c r="E121" i="3" a="1"/>
  <c r="E121" i="3" s="1"/>
  <c r="F927" i="3" a="1"/>
  <c r="F927" i="3" s="1"/>
  <c r="G927" i="3" a="1"/>
  <c r="G927" i="3" s="1"/>
  <c r="E927" i="3" a="1"/>
  <c r="E927" i="3" s="1"/>
  <c r="G26" i="3" a="1"/>
  <c r="G26" i="3" s="1"/>
  <c r="F26" i="3" a="1"/>
  <c r="F26" i="3" s="1"/>
  <c r="E26" i="3" a="1"/>
  <c r="E26" i="3" s="1"/>
  <c r="G341" i="3" a="1"/>
  <c r="G341" i="3" s="1"/>
  <c r="F341" i="3" a="1"/>
  <c r="F341" i="3" s="1"/>
  <c r="E341" i="3" a="1"/>
  <c r="E341" i="3" s="1"/>
  <c r="G190" i="3" a="1"/>
  <c r="G190" i="3" s="1"/>
  <c r="F190" i="3" a="1"/>
  <c r="F190" i="3" s="1"/>
  <c r="E190" i="3" a="1"/>
  <c r="E190" i="3" s="1"/>
  <c r="G156" i="3" a="1"/>
  <c r="G156" i="3" s="1"/>
  <c r="F156" i="3" a="1"/>
  <c r="F156" i="3" s="1"/>
  <c r="E156" i="3" a="1"/>
  <c r="E156" i="3" s="1"/>
  <c r="G1487" i="3" a="1"/>
  <c r="G1487" i="3" s="1"/>
  <c r="F1487" i="3" a="1"/>
  <c r="F1487" i="3" s="1"/>
  <c r="E1487" i="3" a="1"/>
  <c r="E1487" i="3" s="1"/>
  <c r="G109" i="3" a="1"/>
  <c r="G109" i="3" s="1"/>
  <c r="E109" i="3" a="1"/>
  <c r="E109" i="3" s="1"/>
  <c r="F109" i="3" a="1"/>
  <c r="F109" i="3" s="1"/>
  <c r="E735" i="3" a="1"/>
  <c r="E735" i="3" s="1"/>
  <c r="G735" i="3" a="1"/>
  <c r="G735" i="3" s="1"/>
  <c r="F735" i="3" a="1"/>
  <c r="F735" i="3" s="1"/>
  <c r="E288" i="3" a="1"/>
  <c r="E288" i="3" s="1"/>
  <c r="G288" i="3" a="1"/>
  <c r="G288" i="3" s="1"/>
  <c r="F288" i="3" a="1"/>
  <c r="F288" i="3" s="1"/>
  <c r="G195" i="3" a="1"/>
  <c r="G195" i="3" s="1"/>
  <c r="F195" i="3" a="1"/>
  <c r="F195" i="3" s="1"/>
  <c r="E195" i="3" a="1"/>
  <c r="E195" i="3" s="1"/>
  <c r="G464" i="3" a="1"/>
  <c r="G464" i="3" s="1"/>
  <c r="F464" i="3" a="1"/>
  <c r="F464" i="3" s="1"/>
  <c r="E464" i="3" a="1"/>
  <c r="E464" i="3" s="1"/>
  <c r="G720" i="3" a="1"/>
  <c r="G720" i="3" s="1"/>
  <c r="E720" i="3" a="1"/>
  <c r="E720" i="3" s="1"/>
  <c r="F720" i="3" a="1"/>
  <c r="F720" i="3" s="1"/>
  <c r="F976" i="3" a="1"/>
  <c r="F976" i="3" s="1"/>
  <c r="E976" i="3" a="1"/>
  <c r="E976" i="3" s="1"/>
  <c r="G976" i="3" a="1"/>
  <c r="G976" i="3" s="1"/>
  <c r="E1232" i="3" a="1"/>
  <c r="E1232" i="3" s="1"/>
  <c r="G1232" i="3" a="1"/>
  <c r="G1232" i="3" s="1"/>
  <c r="K1232" i="3" s="1"/>
  <c r="F1232" i="3" a="1"/>
  <c r="F1232" i="3" s="1"/>
  <c r="G1488" i="3" a="1"/>
  <c r="G1488" i="3" s="1"/>
  <c r="F1488" i="3" a="1"/>
  <c r="F1488" i="3" s="1"/>
  <c r="E1488" i="3" a="1"/>
  <c r="E1488" i="3" s="1"/>
  <c r="F465" i="3" a="1"/>
  <c r="F465" i="3" s="1"/>
  <c r="G465" i="3" a="1"/>
  <c r="G465" i="3" s="1"/>
  <c r="E465" i="3" a="1"/>
  <c r="E465" i="3" s="1"/>
  <c r="G721" i="3" a="1"/>
  <c r="G721" i="3" s="1"/>
  <c r="F721" i="3" a="1"/>
  <c r="F721" i="3" s="1"/>
  <c r="E721" i="3" a="1"/>
  <c r="E721" i="3" s="1"/>
  <c r="F977" i="3" a="1"/>
  <c r="F977" i="3" s="1"/>
  <c r="G977" i="3" a="1"/>
  <c r="G977" i="3" s="1"/>
  <c r="E977" i="3" a="1"/>
  <c r="E977" i="3" s="1"/>
  <c r="G1233" i="3" a="1"/>
  <c r="G1233" i="3" s="1"/>
  <c r="F1233" i="3" a="1"/>
  <c r="F1233" i="3" s="1"/>
  <c r="E1233" i="3" a="1"/>
  <c r="E1233" i="3" s="1"/>
  <c r="G1489" i="3" a="1"/>
  <c r="G1489" i="3" s="1"/>
  <c r="F1489" i="3" a="1"/>
  <c r="F1489" i="3" s="1"/>
  <c r="E1489" i="3" a="1"/>
  <c r="E1489" i="3" s="1"/>
  <c r="G386" i="3" a="1"/>
  <c r="G386" i="3" s="1"/>
  <c r="F386" i="3" a="1"/>
  <c r="F386" i="3" s="1"/>
  <c r="E386" i="3" a="1"/>
  <c r="E386" i="3" s="1"/>
  <c r="F642" i="3" a="1"/>
  <c r="F642" i="3" s="1"/>
  <c r="E642" i="3" a="1"/>
  <c r="E642" i="3" s="1"/>
  <c r="G642" i="3" a="1"/>
  <c r="G642" i="3" s="1"/>
  <c r="F898" i="3" a="1"/>
  <c r="F898" i="3" s="1"/>
  <c r="E898" i="3" a="1"/>
  <c r="E898" i="3" s="1"/>
  <c r="G898" i="3" a="1"/>
  <c r="G898" i="3" s="1"/>
  <c r="E1154" i="3" a="1"/>
  <c r="E1154" i="3" s="1"/>
  <c r="G1154" i="3" a="1"/>
  <c r="G1154" i="3" s="1"/>
  <c r="F1154" i="3" a="1"/>
  <c r="F1154" i="3" s="1"/>
  <c r="E1410" i="3" a="1"/>
  <c r="E1410" i="3" s="1"/>
  <c r="G1410" i="3" a="1"/>
  <c r="G1410" i="3" s="1"/>
  <c r="F1410" i="3" a="1"/>
  <c r="F1410" i="3" s="1"/>
  <c r="G387" i="3" a="1"/>
  <c r="G387" i="3" s="1"/>
  <c r="F387" i="3" a="1"/>
  <c r="F387" i="3" s="1"/>
  <c r="E387" i="3" a="1"/>
  <c r="E387" i="3" s="1"/>
  <c r="F643" i="3" a="1"/>
  <c r="F643" i="3" s="1"/>
  <c r="G643" i="3" a="1"/>
  <c r="G643" i="3" s="1"/>
  <c r="E643" i="3" a="1"/>
  <c r="E643" i="3" s="1"/>
  <c r="G899" i="3" a="1"/>
  <c r="G899" i="3" s="1"/>
  <c r="F899" i="3" a="1"/>
  <c r="F899" i="3" s="1"/>
  <c r="E899" i="3" a="1"/>
  <c r="E899" i="3" s="1"/>
  <c r="F1155" i="3" a="1"/>
  <c r="F1155" i="3" s="1"/>
  <c r="E1155" i="3" a="1"/>
  <c r="E1155" i="3" s="1"/>
  <c r="G1155" i="3" a="1"/>
  <c r="G1155" i="3" s="1"/>
  <c r="G1411" i="3" a="1"/>
  <c r="G1411" i="3" s="1"/>
  <c r="F1411" i="3" a="1"/>
  <c r="F1411" i="3" s="1"/>
  <c r="E1411" i="3" a="1"/>
  <c r="E1411" i="3" s="1"/>
  <c r="F404" i="3" a="1"/>
  <c r="F404" i="3" s="1"/>
  <c r="E404" i="3" a="1"/>
  <c r="E404" i="3" s="1"/>
  <c r="G404" i="3" a="1"/>
  <c r="G404" i="3" s="1"/>
  <c r="G660" i="3" a="1"/>
  <c r="G660" i="3" s="1"/>
  <c r="F660" i="3" a="1"/>
  <c r="F660" i="3" s="1"/>
  <c r="E660" i="3" a="1"/>
  <c r="E660" i="3" s="1"/>
  <c r="G916" i="3" a="1"/>
  <c r="G916" i="3" s="1"/>
  <c r="F916" i="3" a="1"/>
  <c r="F916" i="3" s="1"/>
  <c r="O916" i="3" s="1"/>
  <c r="E916" i="3" a="1"/>
  <c r="E916" i="3" s="1"/>
  <c r="G1172" i="3" a="1"/>
  <c r="G1172" i="3" s="1"/>
  <c r="F1172" i="3" a="1"/>
  <c r="F1172" i="3" s="1"/>
  <c r="E1172" i="3" a="1"/>
  <c r="E1172" i="3" s="1"/>
  <c r="G1428" i="3" a="1"/>
  <c r="G1428" i="3" s="1"/>
  <c r="F1428" i="3" a="1"/>
  <c r="F1428" i="3" s="1"/>
  <c r="E1428" i="3" a="1"/>
  <c r="E1428" i="3" s="1"/>
  <c r="G629" i="3" a="1"/>
  <c r="G629" i="3" s="1"/>
  <c r="E629" i="3" a="1"/>
  <c r="E629" i="3" s="1"/>
  <c r="F629" i="3" a="1"/>
  <c r="F629" i="3" s="1"/>
  <c r="F885" i="3" a="1"/>
  <c r="F885" i="3" s="1"/>
  <c r="G885" i="3" a="1"/>
  <c r="G885" i="3" s="1"/>
  <c r="E885" i="3" a="1"/>
  <c r="E885" i="3" s="1"/>
  <c r="E1141" i="3" a="1"/>
  <c r="E1141" i="3" s="1"/>
  <c r="G1141" i="3" a="1"/>
  <c r="G1141" i="3" s="1"/>
  <c r="F1141" i="3" a="1"/>
  <c r="F1141" i="3" s="1"/>
  <c r="G1397" i="3" a="1"/>
  <c r="G1397" i="3" s="1"/>
  <c r="M1397" i="3" s="1"/>
  <c r="F1397" i="3" a="1"/>
  <c r="F1397" i="3" s="1"/>
  <c r="E1397" i="3" a="1"/>
  <c r="E1397" i="3" s="1"/>
  <c r="G502" i="3" a="1"/>
  <c r="G502" i="3" s="1"/>
  <c r="F502" i="3" a="1"/>
  <c r="F502" i="3" s="1"/>
  <c r="E502" i="3" a="1"/>
  <c r="E502" i="3" s="1"/>
  <c r="G758" i="3" a="1"/>
  <c r="G758" i="3" s="1"/>
  <c r="F758" i="3" a="1"/>
  <c r="F758" i="3" s="1"/>
  <c r="E758" i="3" a="1"/>
  <c r="E758" i="3" s="1"/>
  <c r="E1014" i="3" a="1"/>
  <c r="E1014" i="3" s="1"/>
  <c r="G1014" i="3" a="1"/>
  <c r="G1014" i="3" s="1"/>
  <c r="F1014" i="3" a="1"/>
  <c r="F1014" i="3" s="1"/>
  <c r="E1270" i="3" a="1"/>
  <c r="E1270" i="3" s="1"/>
  <c r="G1270" i="3" a="1"/>
  <c r="G1270" i="3" s="1"/>
  <c r="O1270" i="3" s="1"/>
  <c r="F1270" i="3" a="1"/>
  <c r="F1270" i="3" s="1"/>
  <c r="F471" i="3" a="1"/>
  <c r="F471" i="3" s="1"/>
  <c r="G471" i="3" a="1"/>
  <c r="G471" i="3" s="1"/>
  <c r="E471" i="3" a="1"/>
  <c r="E471" i="3" s="1"/>
  <c r="G727" i="3" a="1"/>
  <c r="G727" i="3" s="1"/>
  <c r="F727" i="3" a="1"/>
  <c r="F727" i="3" s="1"/>
  <c r="E727" i="3" a="1"/>
  <c r="E727" i="3" s="1"/>
  <c r="G983" i="3" a="1"/>
  <c r="G983" i="3" s="1"/>
  <c r="E983" i="3" a="1"/>
  <c r="E983" i="3" s="1"/>
  <c r="F983" i="3" a="1"/>
  <c r="F983" i="3" s="1"/>
  <c r="E1239" i="3" a="1"/>
  <c r="E1239" i="3" s="1"/>
  <c r="F1239" i="3" a="1"/>
  <c r="F1239" i="3" s="1"/>
  <c r="G1239" i="3" a="1"/>
  <c r="G1239" i="3" s="1"/>
  <c r="G1495" i="3" a="1"/>
  <c r="G1495" i="3" s="1"/>
  <c r="F1495" i="3" a="1"/>
  <c r="F1495" i="3" s="1"/>
  <c r="E1495" i="3" a="1"/>
  <c r="E1495" i="3" s="1"/>
  <c r="F776" i="3" a="1"/>
  <c r="F776" i="3" s="1"/>
  <c r="G776" i="3" a="1"/>
  <c r="G776" i="3" s="1"/>
  <c r="E776" i="3" a="1"/>
  <c r="E776" i="3" s="1"/>
  <c r="E1032" i="3" a="1"/>
  <c r="E1032" i="3" s="1"/>
  <c r="G1032" i="3" a="1"/>
  <c r="G1032" i="3" s="1"/>
  <c r="F1032" i="3" a="1"/>
  <c r="F1032" i="3" s="1"/>
  <c r="F1288" i="3" a="1"/>
  <c r="F1288" i="3" s="1"/>
  <c r="G1288" i="3" a="1"/>
  <c r="G1288" i="3" s="1"/>
  <c r="E1288" i="3" a="1"/>
  <c r="E1288" i="3" s="1"/>
  <c r="E201" i="3" a="1"/>
  <c r="E201" i="3" s="1"/>
  <c r="G201" i="3" a="1"/>
  <c r="G201" i="3" s="1"/>
  <c r="F201" i="3" a="1"/>
  <c r="F201" i="3" s="1"/>
  <c r="E457" i="3" a="1"/>
  <c r="E457" i="3" s="1"/>
  <c r="F457" i="3" a="1"/>
  <c r="F457" i="3" s="1"/>
  <c r="G457" i="3" a="1"/>
  <c r="G457" i="3" s="1"/>
  <c r="G713" i="3" a="1"/>
  <c r="G713" i="3" s="1"/>
  <c r="F713" i="3" a="1"/>
  <c r="F713" i="3" s="1"/>
  <c r="E713" i="3" a="1"/>
  <c r="E713" i="3" s="1"/>
  <c r="E969" i="3" a="1"/>
  <c r="E969" i="3" s="1"/>
  <c r="G969" i="3" a="1"/>
  <c r="G969" i="3" s="1"/>
  <c r="F969" i="3" a="1"/>
  <c r="F969" i="3" s="1"/>
  <c r="E1225" i="3" a="1"/>
  <c r="E1225" i="3" s="1"/>
  <c r="G1225" i="3" a="1"/>
  <c r="G1225" i="3" s="1"/>
  <c r="F1225" i="3" a="1"/>
  <c r="F1225" i="3" s="1"/>
  <c r="G1481" i="3" a="1"/>
  <c r="G1481" i="3" s="1"/>
  <c r="F1481" i="3" a="1"/>
  <c r="F1481" i="3" s="1"/>
  <c r="E1481" i="3" a="1"/>
  <c r="E1481" i="3" s="1"/>
  <c r="G410" i="3" a="1"/>
  <c r="G410" i="3" s="1"/>
  <c r="F410" i="3" a="1"/>
  <c r="F410" i="3" s="1"/>
  <c r="E410" i="3" a="1"/>
  <c r="E410" i="3" s="1"/>
  <c r="G666" i="3" a="1"/>
  <c r="G666" i="3" s="1"/>
  <c r="F666" i="3" a="1"/>
  <c r="F666" i="3" s="1"/>
  <c r="E666" i="3" a="1"/>
  <c r="E666" i="3" s="1"/>
  <c r="G922" i="3" a="1"/>
  <c r="G922" i="3" s="1"/>
  <c r="F922" i="3" a="1"/>
  <c r="F922" i="3" s="1"/>
  <c r="O922" i="3" s="1"/>
  <c r="E922" i="3" a="1"/>
  <c r="E922" i="3" s="1"/>
  <c r="G1178" i="3" a="1"/>
  <c r="G1178" i="3" s="1"/>
  <c r="E1178" i="3" a="1"/>
  <c r="E1178" i="3" s="1"/>
  <c r="F1178" i="3" a="1"/>
  <c r="F1178" i="3" s="1"/>
  <c r="G1434" i="3" a="1"/>
  <c r="G1434" i="3" s="1"/>
  <c r="F1434" i="3" a="1"/>
  <c r="F1434" i="3" s="1"/>
  <c r="E1434" i="3" a="1"/>
  <c r="E1434" i="3" s="1"/>
  <c r="E731" i="3" a="1"/>
  <c r="E731" i="3" s="1"/>
  <c r="G731" i="3" a="1"/>
  <c r="G731" i="3" s="1"/>
  <c r="F731" i="3" a="1"/>
  <c r="F731" i="3" s="1"/>
  <c r="E987" i="3" a="1"/>
  <c r="E987" i="3" s="1"/>
  <c r="G987" i="3" a="1"/>
  <c r="G987" i="3" s="1"/>
  <c r="F987" i="3" a="1"/>
  <c r="F987" i="3" s="1"/>
  <c r="O987" i="3" s="1"/>
  <c r="G1243" i="3" a="1"/>
  <c r="G1243" i="3" s="1"/>
  <c r="F1243" i="3" a="1"/>
  <c r="F1243" i="3" s="1"/>
  <c r="O1243" i="3" s="1"/>
  <c r="E1243" i="3" a="1"/>
  <c r="E1243" i="3" s="1"/>
  <c r="G1499" i="3" a="1"/>
  <c r="G1499" i="3" s="1"/>
  <c r="F1499" i="3" a="1"/>
  <c r="F1499" i="3" s="1"/>
  <c r="E1499" i="3" a="1"/>
  <c r="E1499" i="3" s="1"/>
  <c r="G460" i="3" a="1"/>
  <c r="G460" i="3" s="1"/>
  <c r="E460" i="3" a="1"/>
  <c r="E460" i="3" s="1"/>
  <c r="F460" i="3" a="1"/>
  <c r="F460" i="3" s="1"/>
  <c r="F716" i="3" a="1"/>
  <c r="F716" i="3" s="1"/>
  <c r="G716" i="3" a="1"/>
  <c r="G716" i="3" s="1"/>
  <c r="E716" i="3" a="1"/>
  <c r="E716" i="3" s="1"/>
  <c r="F972" i="3" a="1"/>
  <c r="F972" i="3" s="1"/>
  <c r="E972" i="3" a="1"/>
  <c r="E972" i="3" s="1"/>
  <c r="G972" i="3" a="1"/>
  <c r="G972" i="3" s="1"/>
  <c r="E1228" i="3" a="1"/>
  <c r="E1228" i="3" s="1"/>
  <c r="G1228" i="3" a="1"/>
  <c r="G1228" i="3" s="1"/>
  <c r="F1228" i="3" a="1"/>
  <c r="F1228" i="3" s="1"/>
  <c r="G1484" i="3" a="1"/>
  <c r="G1484" i="3" s="1"/>
  <c r="O1484" i="3" s="1"/>
  <c r="F1484" i="3" a="1"/>
  <c r="F1484" i="3" s="1"/>
  <c r="E1484" i="3" a="1"/>
  <c r="E1484" i="3" s="1"/>
  <c r="E685" i="3" a="1"/>
  <c r="E685" i="3" s="1"/>
  <c r="G685" i="3" a="1"/>
  <c r="G685" i="3" s="1"/>
  <c r="F685" i="3" a="1"/>
  <c r="F685" i="3" s="1"/>
  <c r="E941" i="3" a="1"/>
  <c r="E941" i="3" s="1"/>
  <c r="G941" i="3" a="1"/>
  <c r="G941" i="3" s="1"/>
  <c r="F941" i="3" a="1"/>
  <c r="F941" i="3" s="1"/>
  <c r="E1197" i="3" a="1"/>
  <c r="E1197" i="3" s="1"/>
  <c r="F1197" i="3" a="1"/>
  <c r="F1197" i="3" s="1"/>
  <c r="G1197" i="3" a="1"/>
  <c r="G1197" i="3" s="1"/>
  <c r="G1453" i="3" a="1"/>
  <c r="G1453" i="3" s="1"/>
  <c r="F1453" i="3" a="1"/>
  <c r="F1453" i="3" s="1"/>
  <c r="O1453" i="3" s="1"/>
  <c r="E1453" i="3" a="1"/>
  <c r="E1453" i="3" s="1"/>
  <c r="F590" i="3" a="1"/>
  <c r="F590" i="3" s="1"/>
  <c r="G590" i="3" a="1"/>
  <c r="G590" i="3" s="1"/>
  <c r="E590" i="3" a="1"/>
  <c r="E590" i="3" s="1"/>
  <c r="G846" i="3" a="1"/>
  <c r="G846" i="3" s="1"/>
  <c r="F846" i="3" a="1"/>
  <c r="F846" i="3" s="1"/>
  <c r="E846" i="3" a="1"/>
  <c r="E846" i="3" s="1"/>
  <c r="F1102" i="3" a="1"/>
  <c r="F1102" i="3" s="1"/>
  <c r="E1102" i="3" a="1"/>
  <c r="E1102" i="3" s="1"/>
  <c r="G1102" i="3" a="1"/>
  <c r="G1102" i="3" s="1"/>
  <c r="G1358" i="3" a="1"/>
  <c r="G1358" i="3" s="1"/>
  <c r="F1358" i="3" a="1"/>
  <c r="F1358" i="3" s="1"/>
  <c r="E1358" i="3" a="1"/>
  <c r="E1358" i="3" s="1"/>
  <c r="G84" i="3" a="1"/>
  <c r="G84" i="3" s="1"/>
  <c r="F84" i="3" a="1"/>
  <c r="F84" i="3" s="1"/>
  <c r="E84" i="3" a="1"/>
  <c r="E84" i="3" s="1"/>
  <c r="G475" i="3" a="1"/>
  <c r="G475" i="3" s="1"/>
  <c r="F475" i="3" a="1"/>
  <c r="F475" i="3" s="1"/>
  <c r="E475" i="3" a="1"/>
  <c r="E475" i="3" s="1"/>
  <c r="G302" i="3" a="1"/>
  <c r="G302" i="3" s="1"/>
  <c r="F302" i="3" a="1"/>
  <c r="F302" i="3" s="1"/>
  <c r="E302" i="3" a="1"/>
  <c r="E302" i="3" s="1"/>
  <c r="G363" i="3" a="1"/>
  <c r="G363" i="3" s="1"/>
  <c r="F363" i="3" a="1"/>
  <c r="F363" i="3" s="1"/>
  <c r="E363" i="3" a="1"/>
  <c r="E363" i="3" s="1"/>
  <c r="F206" i="3" a="1"/>
  <c r="F206" i="3" s="1"/>
  <c r="E206" i="3" a="1"/>
  <c r="E206" i="3" s="1"/>
  <c r="G206" i="3" a="1"/>
  <c r="G206" i="3" s="1"/>
  <c r="G137" i="3" a="1"/>
  <c r="G137" i="3" s="1"/>
  <c r="F137" i="3" a="1"/>
  <c r="F137" i="3" s="1"/>
  <c r="E137" i="3" a="1"/>
  <c r="E137" i="3" s="1"/>
  <c r="E1183" i="3" a="1"/>
  <c r="E1183" i="3" s="1"/>
  <c r="G1183" i="3" a="1"/>
  <c r="G1183" i="3" s="1"/>
  <c r="F1183" i="3" a="1"/>
  <c r="F1183" i="3" s="1"/>
  <c r="G42" i="3" a="1"/>
  <c r="G42" i="3" s="1"/>
  <c r="F42" i="3" a="1"/>
  <c r="F42" i="3" s="1"/>
  <c r="E42" i="3" a="1"/>
  <c r="E42" i="3" s="1"/>
  <c r="G367" i="3" a="1"/>
  <c r="G367" i="3" s="1"/>
  <c r="F367" i="3" a="1"/>
  <c r="F367" i="3" s="1"/>
  <c r="E367" i="3" a="1"/>
  <c r="E367" i="3" s="1"/>
  <c r="F209" i="3" a="1"/>
  <c r="F209" i="3" s="1"/>
  <c r="E209" i="3" a="1"/>
  <c r="E209" i="3" s="1"/>
  <c r="G209" i="3" a="1"/>
  <c r="G209" i="3" s="1"/>
  <c r="F173" i="3" a="1"/>
  <c r="F173" i="3" s="1"/>
  <c r="E173" i="3" a="1"/>
  <c r="E173" i="3" s="1"/>
  <c r="G173" i="3" a="1"/>
  <c r="G173" i="3" s="1"/>
  <c r="G125" i="3" a="1"/>
  <c r="G125" i="3" s="1"/>
  <c r="F125" i="3" a="1"/>
  <c r="F125" i="3" s="1"/>
  <c r="E125" i="3" a="1"/>
  <c r="E125" i="3" s="1"/>
  <c r="G991" i="3" a="1"/>
  <c r="G991" i="3" s="1"/>
  <c r="F991" i="3" a="1"/>
  <c r="F991" i="3" s="1"/>
  <c r="E991" i="3" a="1"/>
  <c r="E991" i="3" s="1"/>
  <c r="G14" i="3" a="1"/>
  <c r="G14" i="3" s="1"/>
  <c r="F14" i="3" a="1"/>
  <c r="F14" i="3" s="1"/>
  <c r="E14" i="3" a="1"/>
  <c r="E14" i="3" s="1"/>
  <c r="G318" i="3" a="1"/>
  <c r="G318" i="3" s="1"/>
  <c r="F318" i="3" a="1"/>
  <c r="F318" i="3" s="1"/>
  <c r="E318" i="3" a="1"/>
  <c r="E318" i="3" s="1"/>
  <c r="G214" i="3" a="1"/>
  <c r="G214" i="3" s="1"/>
  <c r="F214" i="3" a="1"/>
  <c r="F214" i="3" s="1"/>
  <c r="E214" i="3" a="1"/>
  <c r="E214" i="3" s="1"/>
  <c r="G480" i="3" a="1"/>
  <c r="G480" i="3" s="1"/>
  <c r="F480" i="3" a="1"/>
  <c r="F480" i="3" s="1"/>
  <c r="E480" i="3" a="1"/>
  <c r="E480" i="3" s="1"/>
  <c r="F736" i="3" a="1"/>
  <c r="F736" i="3" s="1"/>
  <c r="G736" i="3" a="1"/>
  <c r="G736" i="3" s="1"/>
  <c r="E736" i="3" a="1"/>
  <c r="E736" i="3" s="1"/>
  <c r="F992" i="3" a="1"/>
  <c r="F992" i="3" s="1"/>
  <c r="G992" i="3" a="1"/>
  <c r="G992" i="3" s="1"/>
  <c r="E992" i="3" a="1"/>
  <c r="E992" i="3" s="1"/>
  <c r="E1248" i="3" a="1"/>
  <c r="E1248" i="3" s="1"/>
  <c r="F1248" i="3" a="1"/>
  <c r="F1248" i="3" s="1"/>
  <c r="G1248" i="3" a="1"/>
  <c r="G1248" i="3" s="1"/>
  <c r="G1504" i="3" a="1"/>
  <c r="G1504" i="3" s="1"/>
  <c r="F1504" i="3" a="1"/>
  <c r="F1504" i="3" s="1"/>
  <c r="E1504" i="3" a="1"/>
  <c r="E1504" i="3" s="1"/>
  <c r="G481" i="3" a="1"/>
  <c r="G481" i="3" s="1"/>
  <c r="F481" i="3" a="1"/>
  <c r="F481" i="3" s="1"/>
  <c r="E481" i="3" a="1"/>
  <c r="E481" i="3" s="1"/>
  <c r="G737" i="3" a="1"/>
  <c r="G737" i="3" s="1"/>
  <c r="F737" i="3" a="1"/>
  <c r="F737" i="3" s="1"/>
  <c r="E737" i="3" a="1"/>
  <c r="E737" i="3" s="1"/>
  <c r="G993" i="3" a="1"/>
  <c r="G993" i="3" s="1"/>
  <c r="O993" i="3" s="1"/>
  <c r="E993" i="3" a="1"/>
  <c r="E993" i="3" s="1"/>
  <c r="F993" i="3" a="1"/>
  <c r="F993" i="3" s="1"/>
  <c r="G1249" i="3" a="1"/>
  <c r="G1249" i="3" s="1"/>
  <c r="F1249" i="3" a="1"/>
  <c r="F1249" i="3" s="1"/>
  <c r="E1249" i="3" a="1"/>
  <c r="E1249" i="3" s="1"/>
  <c r="G1505" i="3" a="1"/>
  <c r="G1505" i="3" s="1"/>
  <c r="F1505" i="3" a="1"/>
  <c r="F1505" i="3" s="1"/>
  <c r="E1505" i="3" a="1"/>
  <c r="E1505" i="3" s="1"/>
  <c r="E402" i="3" a="1"/>
  <c r="E402" i="3" s="1"/>
  <c r="F402" i="3" a="1"/>
  <c r="F402" i="3" s="1"/>
  <c r="G402" i="3" a="1"/>
  <c r="G402" i="3" s="1"/>
  <c r="G658" i="3" a="1"/>
  <c r="G658" i="3" s="1"/>
  <c r="F658" i="3" a="1"/>
  <c r="F658" i="3" s="1"/>
  <c r="E658" i="3" a="1"/>
  <c r="E658" i="3" s="1"/>
  <c r="E914" i="3" a="1"/>
  <c r="E914" i="3" s="1"/>
  <c r="G914" i="3" a="1"/>
  <c r="G914" i="3" s="1"/>
  <c r="F914" i="3" a="1"/>
  <c r="F914" i="3" s="1"/>
  <c r="G1170" i="3" a="1"/>
  <c r="G1170" i="3" s="1"/>
  <c r="E1170" i="3" a="1"/>
  <c r="E1170" i="3" s="1"/>
  <c r="F1170" i="3" a="1"/>
  <c r="F1170" i="3" s="1"/>
  <c r="G1426" i="3" a="1"/>
  <c r="G1426" i="3" s="1"/>
  <c r="F1426" i="3" a="1"/>
  <c r="F1426" i="3" s="1"/>
  <c r="E1426" i="3" a="1"/>
  <c r="E1426" i="3" s="1"/>
  <c r="F403" i="3" a="1"/>
  <c r="F403" i="3" s="1"/>
  <c r="G403" i="3" a="1"/>
  <c r="G403" i="3" s="1"/>
  <c r="E403" i="3" a="1"/>
  <c r="E403" i="3" s="1"/>
  <c r="F659" i="3" a="1"/>
  <c r="F659" i="3" s="1"/>
  <c r="G659" i="3" a="1"/>
  <c r="G659" i="3" s="1"/>
  <c r="E659" i="3" a="1"/>
  <c r="E659" i="3" s="1"/>
  <c r="G915" i="3" a="1"/>
  <c r="G915" i="3" s="1"/>
  <c r="F915" i="3" a="1"/>
  <c r="F915" i="3" s="1"/>
  <c r="K915" i="3" s="1"/>
  <c r="E915" i="3" a="1"/>
  <c r="E915" i="3" s="1"/>
  <c r="G1171" i="3" a="1"/>
  <c r="G1171" i="3" s="1"/>
  <c r="F1171" i="3" a="1"/>
  <c r="F1171" i="3" s="1"/>
  <c r="E1171" i="3" a="1"/>
  <c r="E1171" i="3" s="1"/>
  <c r="G1427" i="3" a="1"/>
  <c r="G1427" i="3" s="1"/>
  <c r="F1427" i="3" a="1"/>
  <c r="F1427" i="3" s="1"/>
  <c r="E1427" i="3" a="1"/>
  <c r="E1427" i="3" s="1"/>
  <c r="F420" i="3" a="1"/>
  <c r="F420" i="3" s="1"/>
  <c r="G420" i="3" a="1"/>
  <c r="G420" i="3" s="1"/>
  <c r="E420" i="3" a="1"/>
  <c r="E420" i="3" s="1"/>
  <c r="E676" i="3" a="1"/>
  <c r="E676" i="3" s="1"/>
  <c r="G676" i="3" a="1"/>
  <c r="G676" i="3" s="1"/>
  <c r="F676" i="3" a="1"/>
  <c r="F676" i="3" s="1"/>
  <c r="E932" i="3" a="1"/>
  <c r="E932" i="3" s="1"/>
  <c r="G932" i="3" a="1"/>
  <c r="G932" i="3" s="1"/>
  <c r="F932" i="3" a="1"/>
  <c r="F932" i="3" s="1"/>
  <c r="G1188" i="3" a="1"/>
  <c r="G1188" i="3" s="1"/>
  <c r="K1188" i="3" s="1"/>
  <c r="F1188" i="3" a="1"/>
  <c r="F1188" i="3" s="1"/>
  <c r="E1188" i="3" a="1"/>
  <c r="E1188" i="3" s="1"/>
  <c r="G1444" i="3" a="1"/>
  <c r="G1444" i="3" s="1"/>
  <c r="F1444" i="3" a="1"/>
  <c r="F1444" i="3" s="1"/>
  <c r="E1444" i="3" a="1"/>
  <c r="E1444" i="3" s="1"/>
  <c r="F645" i="3" a="1"/>
  <c r="F645" i="3" s="1"/>
  <c r="E645" i="3" a="1"/>
  <c r="E645" i="3" s="1"/>
  <c r="G645" i="3" a="1"/>
  <c r="G645" i="3" s="1"/>
  <c r="E901" i="3" a="1"/>
  <c r="E901" i="3" s="1"/>
  <c r="G901" i="3" a="1"/>
  <c r="G901" i="3" s="1"/>
  <c r="F901" i="3" a="1"/>
  <c r="F901" i="3" s="1"/>
  <c r="F1157" i="3" a="1"/>
  <c r="F1157" i="3" s="1"/>
  <c r="G1157" i="3" a="1"/>
  <c r="G1157" i="3" s="1"/>
  <c r="O1157" i="3" s="1"/>
  <c r="E1157" i="3" a="1"/>
  <c r="E1157" i="3" s="1"/>
  <c r="E1413" i="3" a="1"/>
  <c r="E1413" i="3" s="1"/>
  <c r="G1413" i="3" a="1"/>
  <c r="G1413" i="3" s="1"/>
  <c r="F1413" i="3" a="1"/>
  <c r="F1413" i="3" s="1"/>
  <c r="G518" i="3" a="1"/>
  <c r="G518" i="3" s="1"/>
  <c r="F518" i="3" a="1"/>
  <c r="F518" i="3" s="1"/>
  <c r="E518" i="3" a="1"/>
  <c r="E518" i="3" s="1"/>
  <c r="G774" i="3" a="1"/>
  <c r="G774" i="3" s="1"/>
  <c r="E774" i="3" a="1"/>
  <c r="E774" i="3" s="1"/>
  <c r="F774" i="3" a="1"/>
  <c r="F774" i="3" s="1"/>
  <c r="G1030" i="3" a="1"/>
  <c r="G1030" i="3" s="1"/>
  <c r="F1030" i="3" a="1"/>
  <c r="F1030" i="3" s="1"/>
  <c r="E1030" i="3" a="1"/>
  <c r="E1030" i="3" s="1"/>
  <c r="G1286" i="3" a="1"/>
  <c r="G1286" i="3" s="1"/>
  <c r="F1286" i="3" a="1"/>
  <c r="F1286" i="3" s="1"/>
  <c r="E1286" i="3" a="1"/>
  <c r="E1286" i="3" s="1"/>
  <c r="E487" i="3" a="1"/>
  <c r="E487" i="3" s="1"/>
  <c r="G487" i="3" a="1"/>
  <c r="G487" i="3" s="1"/>
  <c r="F487" i="3" a="1"/>
  <c r="F487" i="3" s="1"/>
  <c r="F743" i="3" a="1"/>
  <c r="F743" i="3" s="1"/>
  <c r="E743" i="3" a="1"/>
  <c r="E743" i="3" s="1"/>
  <c r="G743" i="3" a="1"/>
  <c r="G743" i="3" s="1"/>
  <c r="G999" i="3" a="1"/>
  <c r="G999" i="3" s="1"/>
  <c r="F999" i="3" a="1"/>
  <c r="F999" i="3" s="1"/>
  <c r="E999" i="3" a="1"/>
  <c r="E999" i="3" s="1"/>
  <c r="G1255" i="3" a="1"/>
  <c r="G1255" i="3" s="1"/>
  <c r="E1255" i="3" a="1"/>
  <c r="E1255" i="3" s="1"/>
  <c r="F1255" i="3" a="1"/>
  <c r="F1255" i="3" s="1"/>
  <c r="G1511" i="3" a="1"/>
  <c r="G1511" i="3" s="1"/>
  <c r="F1511" i="3" a="1"/>
  <c r="F1511" i="3" s="1"/>
  <c r="E1511" i="3" a="1"/>
  <c r="E1511" i="3" s="1"/>
  <c r="F792" i="3" a="1"/>
  <c r="F792" i="3" s="1"/>
  <c r="E792" i="3" a="1"/>
  <c r="E792" i="3" s="1"/>
  <c r="G792" i="3" a="1"/>
  <c r="G792" i="3" s="1"/>
  <c r="G1048" i="3" a="1"/>
  <c r="G1048" i="3" s="1"/>
  <c r="O1048" i="3" s="1"/>
  <c r="F1048" i="3" a="1"/>
  <c r="F1048" i="3" s="1"/>
  <c r="E1048" i="3" a="1"/>
  <c r="E1048" i="3" s="1"/>
  <c r="F1304" i="3" a="1"/>
  <c r="F1304" i="3" s="1"/>
  <c r="G1304" i="3" a="1"/>
  <c r="G1304" i="3" s="1"/>
  <c r="E1304" i="3" a="1"/>
  <c r="E1304" i="3" s="1"/>
  <c r="G217" i="3" a="1"/>
  <c r="G217" i="3" s="1"/>
  <c r="F217" i="3" a="1"/>
  <c r="F217" i="3" s="1"/>
  <c r="E217" i="3" a="1"/>
  <c r="E217" i="3" s="1"/>
  <c r="F473" i="3" a="1"/>
  <c r="F473" i="3" s="1"/>
  <c r="G473" i="3" a="1"/>
  <c r="G473" i="3" s="1"/>
  <c r="E473" i="3" a="1"/>
  <c r="E473" i="3" s="1"/>
  <c r="F729" i="3" a="1"/>
  <c r="F729" i="3" s="1"/>
  <c r="G729" i="3" a="1"/>
  <c r="G729" i="3" s="1"/>
  <c r="E729" i="3" a="1"/>
  <c r="E729" i="3" s="1"/>
  <c r="G985" i="3" a="1"/>
  <c r="G985" i="3" s="1"/>
  <c r="F985" i="3" a="1"/>
  <c r="F985" i="3" s="1"/>
  <c r="E985" i="3" a="1"/>
  <c r="E985" i="3" s="1"/>
  <c r="F1241" i="3" a="1"/>
  <c r="F1241" i="3" s="1"/>
  <c r="E1241" i="3" a="1"/>
  <c r="E1241" i="3" s="1"/>
  <c r="G1241" i="3" a="1"/>
  <c r="G1241" i="3" s="1"/>
  <c r="G1497" i="3" a="1"/>
  <c r="G1497" i="3" s="1"/>
  <c r="F1497" i="3" a="1"/>
  <c r="F1497" i="3" s="1"/>
  <c r="E1497" i="3" a="1"/>
  <c r="E1497" i="3" s="1"/>
  <c r="F426" i="3" a="1"/>
  <c r="F426" i="3" s="1"/>
  <c r="G426" i="3" a="1"/>
  <c r="G426" i="3" s="1"/>
  <c r="E426" i="3" a="1"/>
  <c r="E426" i="3" s="1"/>
  <c r="G682" i="3" a="1"/>
  <c r="G682" i="3" s="1"/>
  <c r="F682" i="3" a="1"/>
  <c r="F682" i="3" s="1"/>
  <c r="E682" i="3" a="1"/>
  <c r="E682" i="3" s="1"/>
  <c r="G938" i="3" a="1"/>
  <c r="G938" i="3" s="1"/>
  <c r="F938" i="3" a="1"/>
  <c r="F938" i="3" s="1"/>
  <c r="K938" i="3" s="1"/>
  <c r="E938" i="3" a="1"/>
  <c r="E938" i="3" s="1"/>
  <c r="G1194" i="3" a="1"/>
  <c r="G1194" i="3" s="1"/>
  <c r="F1194" i="3" a="1"/>
  <c r="F1194" i="3" s="1"/>
  <c r="E1194" i="3" a="1"/>
  <c r="E1194" i="3" s="1"/>
  <c r="G1450" i="3" a="1"/>
  <c r="G1450" i="3" s="1"/>
  <c r="F1450" i="3" a="1"/>
  <c r="F1450" i="3" s="1"/>
  <c r="E1450" i="3" a="1"/>
  <c r="E1450" i="3" s="1"/>
  <c r="G747" i="3" a="1"/>
  <c r="G747" i="3" s="1"/>
  <c r="F747" i="3" a="1"/>
  <c r="F747" i="3" s="1"/>
  <c r="E747" i="3" a="1"/>
  <c r="E747" i="3" s="1"/>
  <c r="G1003" i="3" a="1"/>
  <c r="G1003" i="3" s="1"/>
  <c r="E1003" i="3" a="1"/>
  <c r="E1003" i="3" s="1"/>
  <c r="F1003" i="3" a="1"/>
  <c r="F1003" i="3" s="1"/>
  <c r="F1259" i="3" a="1"/>
  <c r="F1259" i="3" s="1"/>
  <c r="E1259" i="3" a="1"/>
  <c r="E1259" i="3" s="1"/>
  <c r="G1259" i="3" a="1"/>
  <c r="G1259" i="3" s="1"/>
  <c r="G220" i="3" a="1"/>
  <c r="G220" i="3" s="1"/>
  <c r="F220" i="3" a="1"/>
  <c r="F220" i="3" s="1"/>
  <c r="E220" i="3" a="1"/>
  <c r="E220" i="3" s="1"/>
  <c r="F476" i="3" a="1"/>
  <c r="F476" i="3" s="1"/>
  <c r="E476" i="3" a="1"/>
  <c r="E476" i="3" s="1"/>
  <c r="G476" i="3" a="1"/>
  <c r="G476" i="3" s="1"/>
  <c r="F732" i="3" a="1"/>
  <c r="F732" i="3" s="1"/>
  <c r="G732" i="3" a="1"/>
  <c r="G732" i="3" s="1"/>
  <c r="E732" i="3" a="1"/>
  <c r="E732" i="3" s="1"/>
  <c r="G988" i="3" a="1"/>
  <c r="G988" i="3" s="1"/>
  <c r="E988" i="3" a="1"/>
  <c r="E988" i="3" s="1"/>
  <c r="F988" i="3" a="1"/>
  <c r="F988" i="3" s="1"/>
  <c r="F1244" i="3" a="1"/>
  <c r="F1244" i="3" s="1"/>
  <c r="E1244" i="3" a="1"/>
  <c r="E1244" i="3" s="1"/>
  <c r="G1244" i="3" a="1"/>
  <c r="G1244" i="3" s="1"/>
  <c r="G1500" i="3" a="1"/>
  <c r="G1500" i="3" s="1"/>
  <c r="F1500" i="3" a="1"/>
  <c r="F1500" i="3" s="1"/>
  <c r="E1500" i="3" a="1"/>
  <c r="E1500" i="3" s="1"/>
  <c r="F701" i="3" a="1"/>
  <c r="F701" i="3" s="1"/>
  <c r="G701" i="3" a="1"/>
  <c r="G701" i="3" s="1"/>
  <c r="E701" i="3" a="1"/>
  <c r="E701" i="3" s="1"/>
  <c r="F957" i="3" a="1"/>
  <c r="F957" i="3" s="1"/>
  <c r="E957" i="3" a="1"/>
  <c r="E957" i="3" s="1"/>
  <c r="G957" i="3" a="1"/>
  <c r="G957" i="3" s="1"/>
  <c r="G1213" i="3" a="1"/>
  <c r="G1213" i="3" s="1"/>
  <c r="F1213" i="3" a="1"/>
  <c r="F1213" i="3" s="1"/>
  <c r="E1213" i="3" a="1"/>
  <c r="E1213" i="3" s="1"/>
  <c r="G1469" i="3" a="1"/>
  <c r="G1469" i="3" s="1"/>
  <c r="F1469" i="3" a="1"/>
  <c r="F1469" i="3" s="1"/>
  <c r="E1469" i="3" a="1"/>
  <c r="E1469" i="3" s="1"/>
  <c r="E606" i="3" a="1"/>
  <c r="E606" i="3" s="1"/>
  <c r="G606" i="3" a="1"/>
  <c r="G606" i="3" s="1"/>
  <c r="F606" i="3" a="1"/>
  <c r="F606" i="3" s="1"/>
  <c r="F862" i="3" a="1"/>
  <c r="F862" i="3" s="1"/>
  <c r="G862" i="3" a="1"/>
  <c r="G862" i="3" s="1"/>
  <c r="E862" i="3" a="1"/>
  <c r="E862" i="3" s="1"/>
  <c r="G1118" i="3" a="1"/>
  <c r="G1118" i="3" s="1"/>
  <c r="F1118" i="3" a="1"/>
  <c r="F1118" i="3" s="1"/>
  <c r="E1118" i="3" a="1"/>
  <c r="E1118" i="3" s="1"/>
  <c r="G1374" i="3" a="1"/>
  <c r="G1374" i="3" s="1"/>
  <c r="F1374" i="3" a="1"/>
  <c r="F1374" i="3" s="1"/>
  <c r="E1374" i="3" a="1"/>
  <c r="E1374" i="3" s="1"/>
  <c r="G48" i="3" a="1"/>
  <c r="G48" i="3" s="1"/>
  <c r="F48" i="3" a="1"/>
  <c r="F48" i="3" s="1"/>
  <c r="E48" i="3" a="1"/>
  <c r="E48" i="3" s="1"/>
  <c r="G381" i="3" a="1"/>
  <c r="G381" i="3" s="1"/>
  <c r="F381" i="3" a="1"/>
  <c r="F381" i="3" s="1"/>
  <c r="E381" i="3" a="1"/>
  <c r="E381" i="3" s="1"/>
  <c r="G81" i="3" a="1"/>
  <c r="G81" i="3" s="1"/>
  <c r="F81" i="3" a="1"/>
  <c r="F81" i="3" s="1"/>
  <c r="E81" i="3" a="1"/>
  <c r="E81" i="3" s="1"/>
  <c r="F459" i="3" a="1"/>
  <c r="F459" i="3" s="1"/>
  <c r="G459" i="3" a="1"/>
  <c r="G459" i="3" s="1"/>
  <c r="E459" i="3" a="1"/>
  <c r="E459" i="3" s="1"/>
  <c r="G240" i="3" a="1"/>
  <c r="G240" i="3" s="1"/>
  <c r="F240" i="3" a="1"/>
  <c r="F240" i="3" s="1"/>
  <c r="E240" i="3" a="1"/>
  <c r="E240" i="3" s="1"/>
  <c r="E164" i="3" a="1"/>
  <c r="E164" i="3" s="1"/>
  <c r="G164" i="3" a="1"/>
  <c r="G164" i="3" s="1"/>
  <c r="F164" i="3" a="1"/>
  <c r="F164" i="3" s="1"/>
  <c r="G100" i="3" a="1"/>
  <c r="G100" i="3" s="1"/>
  <c r="F100" i="3" a="1"/>
  <c r="F100" i="3" s="1"/>
  <c r="E100" i="3" a="1"/>
  <c r="E100" i="3" s="1"/>
  <c r="G591" i="3" a="1"/>
  <c r="G591" i="3" s="1"/>
  <c r="F591" i="3" a="1"/>
  <c r="F591" i="3" s="1"/>
  <c r="E591" i="3" a="1"/>
  <c r="E591" i="3" s="1"/>
  <c r="G21" i="3" a="1"/>
  <c r="G21" i="3" s="1"/>
  <c r="F21" i="3" a="1"/>
  <c r="F21" i="3" s="1"/>
  <c r="E21" i="3" a="1"/>
  <c r="E21" i="3" s="1"/>
  <c r="G331" i="3" a="1"/>
  <c r="G331" i="3" s="1"/>
  <c r="F331" i="3" a="1"/>
  <c r="F331" i="3" s="1"/>
  <c r="E331" i="3" a="1"/>
  <c r="E331" i="3" s="1"/>
  <c r="G150" i="3" a="1"/>
  <c r="G150" i="3" s="1"/>
  <c r="F150" i="3" a="1"/>
  <c r="F150" i="3" s="1"/>
  <c r="E150" i="3" a="1"/>
  <c r="E150" i="3" s="1"/>
  <c r="G1391" i="3" a="1"/>
  <c r="G1391" i="3" s="1"/>
  <c r="F1391" i="3" a="1"/>
  <c r="F1391" i="3" s="1"/>
  <c r="E1391" i="3" a="1"/>
  <c r="E1391" i="3" s="1"/>
  <c r="G55" i="3" a="1"/>
  <c r="G55" i="3" s="1"/>
  <c r="F55" i="3" a="1"/>
  <c r="F55" i="3" s="1"/>
  <c r="E55" i="3" a="1"/>
  <c r="E55" i="3" s="1"/>
  <c r="F395" i="3" a="1"/>
  <c r="F395" i="3" s="1"/>
  <c r="E395" i="3" a="1"/>
  <c r="E395" i="3" s="1"/>
  <c r="G395" i="3" a="1"/>
  <c r="G395" i="3" s="1"/>
  <c r="G227" i="3" a="1"/>
  <c r="G227" i="3" s="1"/>
  <c r="F227" i="3" a="1"/>
  <c r="F227" i="3" s="1"/>
  <c r="E227" i="3" a="1"/>
  <c r="E227" i="3" s="1"/>
  <c r="G153" i="3" a="1"/>
  <c r="G153" i="3" s="1"/>
  <c r="F153" i="3" a="1"/>
  <c r="F153" i="3" s="1"/>
  <c r="E153" i="3" a="1"/>
  <c r="E153" i="3" s="1"/>
  <c r="G1439" i="3" a="1"/>
  <c r="G1439" i="3" s="1"/>
  <c r="F1439" i="3" a="1"/>
  <c r="F1439" i="3" s="1"/>
  <c r="E1439" i="3" a="1"/>
  <c r="E1439" i="3" s="1"/>
  <c r="G58" i="3" a="1"/>
  <c r="G58" i="3" s="1"/>
  <c r="F58" i="3" a="1"/>
  <c r="F58" i="3" s="1"/>
  <c r="E58" i="3" a="1"/>
  <c r="E58" i="3" s="1"/>
  <c r="G400" i="3" a="1"/>
  <c r="G400" i="3" s="1"/>
  <c r="F400" i="3" a="1"/>
  <c r="F400" i="3" s="1"/>
  <c r="E400" i="3" a="1"/>
  <c r="E400" i="3" s="1"/>
  <c r="G230" i="3" a="1"/>
  <c r="G230" i="3" s="1"/>
  <c r="F230" i="3" a="1"/>
  <c r="F230" i="3" s="1"/>
  <c r="E230" i="3" a="1"/>
  <c r="E230" i="3" s="1"/>
  <c r="G191" i="3" a="1"/>
  <c r="G191" i="3" s="1"/>
  <c r="F191" i="3" a="1"/>
  <c r="F191" i="3" s="1"/>
  <c r="E191" i="3" a="1"/>
  <c r="E191" i="3" s="1"/>
  <c r="G141" i="3" a="1"/>
  <c r="G141" i="3" s="1"/>
  <c r="F141" i="3" a="1"/>
  <c r="F141" i="3" s="1"/>
  <c r="E141" i="3" a="1"/>
  <c r="E141" i="3" s="1"/>
  <c r="G1247" i="3" a="1"/>
  <c r="G1247" i="3" s="1"/>
  <c r="F1247" i="3" a="1"/>
  <c r="F1247" i="3" s="1"/>
  <c r="O1247" i="3" s="1"/>
  <c r="E1247" i="3" a="1"/>
  <c r="E1247" i="3" s="1"/>
  <c r="G30" i="3" a="1"/>
  <c r="G30" i="3" s="1"/>
  <c r="F30" i="3" a="1"/>
  <c r="F30" i="3" s="1"/>
  <c r="E30" i="3" a="1"/>
  <c r="E30" i="3" s="1"/>
  <c r="G347" i="3" a="1"/>
  <c r="G347" i="3" s="1"/>
  <c r="F347" i="3" a="1"/>
  <c r="F347" i="3" s="1"/>
  <c r="E347" i="3" a="1"/>
  <c r="E347" i="3" s="1"/>
  <c r="G237" i="3" a="1"/>
  <c r="G237" i="3" s="1"/>
  <c r="F237" i="3" a="1"/>
  <c r="F237" i="3" s="1"/>
  <c r="E237" i="3" a="1"/>
  <c r="E237" i="3" s="1"/>
  <c r="E496" i="3" a="1"/>
  <c r="E496" i="3" s="1"/>
  <c r="G496" i="3" a="1"/>
  <c r="G496" i="3" s="1"/>
  <c r="F496" i="3" a="1"/>
  <c r="F496" i="3" s="1"/>
  <c r="G752" i="3" a="1"/>
  <c r="G752" i="3" s="1"/>
  <c r="F752" i="3" a="1"/>
  <c r="F752" i="3" s="1"/>
  <c r="E752" i="3" a="1"/>
  <c r="E752" i="3" s="1"/>
  <c r="F1008" i="3" a="1"/>
  <c r="F1008" i="3" s="1"/>
  <c r="E1008" i="3" a="1"/>
  <c r="E1008" i="3" s="1"/>
  <c r="G1008" i="3" a="1"/>
  <c r="G1008" i="3" s="1"/>
  <c r="F1264" i="3" a="1"/>
  <c r="F1264" i="3" s="1"/>
  <c r="G1264" i="3" a="1"/>
  <c r="G1264" i="3" s="1"/>
  <c r="E1264" i="3" a="1"/>
  <c r="E1264" i="3" s="1"/>
  <c r="G241" i="3" a="1"/>
  <c r="G241" i="3" s="1"/>
  <c r="F241" i="3" a="1"/>
  <c r="F241" i="3" s="1"/>
  <c r="E241" i="3" a="1"/>
  <c r="E241" i="3" s="1"/>
  <c r="E497" i="3" a="1"/>
  <c r="E497" i="3" s="1"/>
  <c r="G497" i="3" a="1"/>
  <c r="G497" i="3" s="1"/>
  <c r="F497" i="3" a="1"/>
  <c r="F497" i="3" s="1"/>
  <c r="G753" i="3" a="1"/>
  <c r="G753" i="3" s="1"/>
  <c r="F753" i="3" a="1"/>
  <c r="F753" i="3" s="1"/>
  <c r="E753" i="3" a="1"/>
  <c r="E753" i="3" s="1"/>
  <c r="G1009" i="3" a="1"/>
  <c r="G1009" i="3" s="1"/>
  <c r="F1009" i="3" a="1"/>
  <c r="F1009" i="3" s="1"/>
  <c r="E1009" i="3" a="1"/>
  <c r="E1009" i="3" s="1"/>
  <c r="E1265" i="3" a="1"/>
  <c r="E1265" i="3" s="1"/>
  <c r="G1265" i="3" a="1"/>
  <c r="G1265" i="3" s="1"/>
  <c r="F1265" i="3" a="1"/>
  <c r="F1265" i="3" s="1"/>
  <c r="F162" i="3" a="1"/>
  <c r="F162" i="3" s="1"/>
  <c r="E162" i="3" a="1"/>
  <c r="E162" i="3" s="1"/>
  <c r="G162" i="3" a="1"/>
  <c r="G162" i="3" s="1"/>
  <c r="G418" i="3" a="1"/>
  <c r="G418" i="3" s="1"/>
  <c r="F418" i="3" a="1"/>
  <c r="F418" i="3" s="1"/>
  <c r="E418" i="3" a="1"/>
  <c r="E418" i="3" s="1"/>
  <c r="G674" i="3" a="1"/>
  <c r="G674" i="3" s="1"/>
  <c r="F674" i="3" a="1"/>
  <c r="F674" i="3" s="1"/>
  <c r="E674" i="3" a="1"/>
  <c r="E674" i="3" s="1"/>
  <c r="F930" i="3" a="1"/>
  <c r="F930" i="3" s="1"/>
  <c r="E930" i="3" a="1"/>
  <c r="E930" i="3" s="1"/>
  <c r="G930" i="3" a="1"/>
  <c r="G930" i="3" s="1"/>
  <c r="G1186" i="3" a="1"/>
  <c r="G1186" i="3" s="1"/>
  <c r="F1186" i="3" a="1"/>
  <c r="F1186" i="3" s="1"/>
  <c r="E1186" i="3" a="1"/>
  <c r="E1186" i="3" s="1"/>
  <c r="G1442" i="3" a="1"/>
  <c r="G1442" i="3" s="1"/>
  <c r="F1442" i="3" a="1"/>
  <c r="F1442" i="3" s="1"/>
  <c r="E1442" i="3" a="1"/>
  <c r="E1442" i="3" s="1"/>
  <c r="G419" i="3" a="1"/>
  <c r="G419" i="3" s="1"/>
  <c r="F419" i="3" a="1"/>
  <c r="F419" i="3" s="1"/>
  <c r="E419" i="3" a="1"/>
  <c r="E419" i="3" s="1"/>
  <c r="G675" i="3" a="1"/>
  <c r="G675" i="3" s="1"/>
  <c r="E675" i="3" a="1"/>
  <c r="E675" i="3" s="1"/>
  <c r="F675" i="3" a="1"/>
  <c r="F675" i="3" s="1"/>
  <c r="F931" i="3" a="1"/>
  <c r="F931" i="3" s="1"/>
  <c r="G931" i="3" a="1"/>
  <c r="G931" i="3" s="1"/>
  <c r="E931" i="3" a="1"/>
  <c r="E931" i="3" s="1"/>
  <c r="F1187" i="3" a="1"/>
  <c r="F1187" i="3" s="1"/>
  <c r="E1187" i="3" a="1"/>
  <c r="E1187" i="3" s="1"/>
  <c r="G1187" i="3" a="1"/>
  <c r="G1187" i="3" s="1"/>
  <c r="F1443" i="3" a="1"/>
  <c r="F1443" i="3" s="1"/>
  <c r="E1443" i="3" a="1"/>
  <c r="E1443" i="3" s="1"/>
  <c r="G1443" i="3" a="1"/>
  <c r="G1443" i="3" s="1"/>
  <c r="G436" i="3" a="1"/>
  <c r="G436" i="3" s="1"/>
  <c r="E436" i="3" a="1"/>
  <c r="E436" i="3" s="1"/>
  <c r="F436" i="3" a="1"/>
  <c r="F436" i="3" s="1"/>
  <c r="G692" i="3" a="1"/>
  <c r="G692" i="3" s="1"/>
  <c r="F692" i="3" a="1"/>
  <c r="F692" i="3" s="1"/>
  <c r="E692" i="3" a="1"/>
  <c r="E692" i="3" s="1"/>
  <c r="F948" i="3" a="1"/>
  <c r="F948" i="3" s="1"/>
  <c r="G948" i="3" a="1"/>
  <c r="G948" i="3" s="1"/>
  <c r="E948" i="3" a="1"/>
  <c r="E948" i="3" s="1"/>
  <c r="E1204" i="3" a="1"/>
  <c r="E1204" i="3" s="1"/>
  <c r="G1204" i="3" a="1"/>
  <c r="G1204" i="3" s="1"/>
  <c r="F1204" i="3" a="1"/>
  <c r="F1204" i="3" s="1"/>
  <c r="G1460" i="3" a="1"/>
  <c r="G1460" i="3" s="1"/>
  <c r="K1460" i="3" s="1"/>
  <c r="F1460" i="3" a="1"/>
  <c r="F1460" i="3" s="1"/>
  <c r="E1460" i="3" a="1"/>
  <c r="E1460" i="3" s="1"/>
  <c r="G661" i="3" a="1"/>
  <c r="G661" i="3" s="1"/>
  <c r="F661" i="3" a="1"/>
  <c r="F661" i="3" s="1"/>
  <c r="E661" i="3" a="1"/>
  <c r="E661" i="3" s="1"/>
  <c r="G917" i="3" a="1"/>
  <c r="G917" i="3" s="1"/>
  <c r="F917" i="3" a="1"/>
  <c r="F917" i="3" s="1"/>
  <c r="E917" i="3" a="1"/>
  <c r="E917" i="3" s="1"/>
  <c r="F1173" i="3" a="1"/>
  <c r="F1173" i="3" s="1"/>
  <c r="G1173" i="3" a="1"/>
  <c r="G1173" i="3" s="1"/>
  <c r="E1173" i="3" a="1"/>
  <c r="E1173" i="3" s="1"/>
  <c r="G1429" i="3" a="1"/>
  <c r="G1429" i="3" s="1"/>
  <c r="F1429" i="3" a="1"/>
  <c r="F1429" i="3" s="1"/>
  <c r="O1429" i="3" s="1"/>
  <c r="E1429" i="3" a="1"/>
  <c r="E1429" i="3" s="1"/>
  <c r="E534" i="3" a="1"/>
  <c r="E534" i="3" s="1"/>
  <c r="F534" i="3" a="1"/>
  <c r="F534" i="3" s="1"/>
  <c r="G534" i="3" a="1"/>
  <c r="G534" i="3" s="1"/>
  <c r="E790" i="3" a="1"/>
  <c r="E790" i="3" s="1"/>
  <c r="G790" i="3" a="1"/>
  <c r="G790" i="3" s="1"/>
  <c r="F790" i="3" a="1"/>
  <c r="F790" i="3" s="1"/>
  <c r="F1046" i="3" a="1"/>
  <c r="F1046" i="3" s="1"/>
  <c r="G1046" i="3" a="1"/>
  <c r="G1046" i="3" s="1"/>
  <c r="E1046" i="3" a="1"/>
  <c r="E1046" i="3" s="1"/>
  <c r="F1302" i="3" a="1"/>
  <c r="F1302" i="3" s="1"/>
  <c r="G1302" i="3" a="1"/>
  <c r="G1302" i="3" s="1"/>
  <c r="E1302" i="3" a="1"/>
  <c r="E1302" i="3" s="1"/>
  <c r="G503" i="3" a="1"/>
  <c r="G503" i="3" s="1"/>
  <c r="E503" i="3" a="1"/>
  <c r="E503" i="3" s="1"/>
  <c r="F503" i="3" a="1"/>
  <c r="F503" i="3" s="1"/>
  <c r="G759" i="3" a="1"/>
  <c r="G759" i="3" s="1"/>
  <c r="F759" i="3" a="1"/>
  <c r="F759" i="3" s="1"/>
  <c r="E759" i="3" a="1"/>
  <c r="E759" i="3" s="1"/>
  <c r="F1015" i="3" a="1"/>
  <c r="F1015" i="3" s="1"/>
  <c r="G1015" i="3" a="1"/>
  <c r="G1015" i="3" s="1"/>
  <c r="E1015" i="3" a="1"/>
  <c r="E1015" i="3" s="1"/>
  <c r="E1271" i="3" a="1"/>
  <c r="E1271" i="3" s="1"/>
  <c r="G1271" i="3" a="1"/>
  <c r="G1271" i="3" s="1"/>
  <c r="F1271" i="3" a="1"/>
  <c r="F1271" i="3" s="1"/>
  <c r="G552" i="3" a="1"/>
  <c r="G552" i="3" s="1"/>
  <c r="F552" i="3" a="1"/>
  <c r="F552" i="3" s="1"/>
  <c r="E552" i="3" a="1"/>
  <c r="E552" i="3" s="1"/>
  <c r="G808" i="3" a="1"/>
  <c r="G808" i="3" s="1"/>
  <c r="F808" i="3" a="1"/>
  <c r="F808" i="3" s="1"/>
  <c r="E808" i="3" a="1"/>
  <c r="E808" i="3" s="1"/>
  <c r="G1064" i="3" a="1"/>
  <c r="G1064" i="3" s="1"/>
  <c r="F1064" i="3" a="1"/>
  <c r="F1064" i="3" s="1"/>
  <c r="E1064" i="3" a="1"/>
  <c r="E1064" i="3" s="1"/>
  <c r="G1320" i="3" a="1"/>
  <c r="G1320" i="3" s="1"/>
  <c r="O1320" i="3" s="1"/>
  <c r="E1320" i="3" a="1"/>
  <c r="E1320" i="3" s="1"/>
  <c r="F1320" i="3" a="1"/>
  <c r="F1320" i="3" s="1"/>
  <c r="G233" i="3" a="1"/>
  <c r="G233" i="3" s="1"/>
  <c r="F233" i="3" a="1"/>
  <c r="F233" i="3" s="1"/>
  <c r="E233" i="3" a="1"/>
  <c r="E233" i="3" s="1"/>
  <c r="E489" i="3" a="1"/>
  <c r="E489" i="3" s="1"/>
  <c r="G489" i="3" a="1"/>
  <c r="G489" i="3" s="1"/>
  <c r="F489" i="3" a="1"/>
  <c r="F489" i="3" s="1"/>
  <c r="F745" i="3" a="1"/>
  <c r="F745" i="3" s="1"/>
  <c r="G745" i="3" a="1"/>
  <c r="G745" i="3" s="1"/>
  <c r="E745" i="3" a="1"/>
  <c r="E745" i="3" s="1"/>
  <c r="G1001" i="3" a="1"/>
  <c r="G1001" i="3" s="1"/>
  <c r="E1001" i="3" a="1"/>
  <c r="E1001" i="3" s="1"/>
  <c r="F1001" i="3" a="1"/>
  <c r="F1001" i="3" s="1"/>
  <c r="G1257" i="3" a="1"/>
  <c r="G1257" i="3" s="1"/>
  <c r="F1257" i="3" a="1"/>
  <c r="F1257" i="3" s="1"/>
  <c r="M1257" i="3" s="1"/>
  <c r="E1257" i="3" a="1"/>
  <c r="E1257" i="3" s="1"/>
  <c r="G442" i="3" a="1"/>
  <c r="G442" i="3" s="1"/>
  <c r="F442" i="3" a="1"/>
  <c r="F442" i="3" s="1"/>
  <c r="E442" i="3" a="1"/>
  <c r="E442" i="3" s="1"/>
  <c r="G698" i="3" a="1"/>
  <c r="G698" i="3" s="1"/>
  <c r="F698" i="3" a="1"/>
  <c r="F698" i="3" s="1"/>
  <c r="E698" i="3" a="1"/>
  <c r="E698" i="3" s="1"/>
  <c r="E954" i="3" a="1"/>
  <c r="E954" i="3" s="1"/>
  <c r="G954" i="3" a="1"/>
  <c r="G954" i="3" s="1"/>
  <c r="F954" i="3" a="1"/>
  <c r="F954" i="3" s="1"/>
  <c r="G1210" i="3" a="1"/>
  <c r="G1210" i="3" s="1"/>
  <c r="F1210" i="3" a="1"/>
  <c r="F1210" i="3" s="1"/>
  <c r="E1210" i="3" a="1"/>
  <c r="E1210" i="3" s="1"/>
  <c r="G1466" i="3" a="1"/>
  <c r="G1466" i="3" s="1"/>
  <c r="F1466" i="3" a="1"/>
  <c r="F1466" i="3" s="1"/>
  <c r="M1466" i="3" s="1"/>
  <c r="E1466" i="3" a="1"/>
  <c r="E1466" i="3" s="1"/>
  <c r="G763" i="3" a="1"/>
  <c r="G763" i="3" s="1"/>
  <c r="F763" i="3" a="1"/>
  <c r="F763" i="3" s="1"/>
  <c r="E763" i="3" a="1"/>
  <c r="E763" i="3" s="1"/>
  <c r="F1019" i="3" a="1"/>
  <c r="F1019" i="3" s="1"/>
  <c r="G1019" i="3" a="1"/>
  <c r="G1019" i="3" s="1"/>
  <c r="O1019" i="3" s="1"/>
  <c r="E1019" i="3" a="1"/>
  <c r="E1019" i="3" s="1"/>
  <c r="G1275" i="3" a="1"/>
  <c r="G1275" i="3" s="1"/>
  <c r="F1275" i="3" a="1"/>
  <c r="F1275" i="3" s="1"/>
  <c r="E1275" i="3" a="1"/>
  <c r="E1275" i="3" s="1"/>
  <c r="G236" i="3" a="1"/>
  <c r="G236" i="3" s="1"/>
  <c r="F236" i="3" a="1"/>
  <c r="F236" i="3" s="1"/>
  <c r="E236" i="3" a="1"/>
  <c r="E236" i="3" s="1"/>
  <c r="F492" i="3" a="1"/>
  <c r="F492" i="3" s="1"/>
  <c r="E492" i="3" a="1"/>
  <c r="E492" i="3" s="1"/>
  <c r="G492" i="3" a="1"/>
  <c r="G492" i="3" s="1"/>
  <c r="G748" i="3" a="1"/>
  <c r="G748" i="3" s="1"/>
  <c r="E748" i="3" a="1"/>
  <c r="E748" i="3" s="1"/>
  <c r="F748" i="3" a="1"/>
  <c r="F748" i="3" s="1"/>
  <c r="G1004" i="3" a="1"/>
  <c r="G1004" i="3" s="1"/>
  <c r="E1004" i="3" a="1"/>
  <c r="E1004" i="3" s="1"/>
  <c r="F1004" i="3" a="1"/>
  <c r="F1004" i="3" s="1"/>
  <c r="F1260" i="3" a="1"/>
  <c r="F1260" i="3" s="1"/>
  <c r="G1260" i="3" a="1"/>
  <c r="G1260" i="3" s="1"/>
  <c r="E1260" i="3" a="1"/>
  <c r="E1260" i="3" s="1"/>
  <c r="G461" i="3" a="1"/>
  <c r="G461" i="3" s="1"/>
  <c r="F461" i="3" a="1"/>
  <c r="F461" i="3" s="1"/>
  <c r="E461" i="3" a="1"/>
  <c r="E461" i="3" s="1"/>
  <c r="F717" i="3" a="1"/>
  <c r="F717" i="3" s="1"/>
  <c r="E717" i="3" a="1"/>
  <c r="E717" i="3" s="1"/>
  <c r="G717" i="3" a="1"/>
  <c r="G717" i="3" s="1"/>
  <c r="F973" i="3" a="1"/>
  <c r="F973" i="3" s="1"/>
  <c r="E973" i="3" a="1"/>
  <c r="E973" i="3" s="1"/>
  <c r="G973" i="3" a="1"/>
  <c r="G973" i="3" s="1"/>
  <c r="E1229" i="3" a="1"/>
  <c r="E1229" i="3" s="1"/>
  <c r="G1229" i="3" a="1"/>
  <c r="G1229" i="3" s="1"/>
  <c r="M1229" i="3" s="1"/>
  <c r="F1229" i="3" a="1"/>
  <c r="F1229" i="3" s="1"/>
  <c r="G1485" i="3" a="1"/>
  <c r="G1485" i="3" s="1"/>
  <c r="F1485" i="3" a="1"/>
  <c r="F1485" i="3" s="1"/>
  <c r="E1485" i="3" a="1"/>
  <c r="E1485" i="3" s="1"/>
  <c r="F622" i="3" a="1"/>
  <c r="F622" i="3" s="1"/>
  <c r="G622" i="3" a="1"/>
  <c r="G622" i="3" s="1"/>
  <c r="E622" i="3" a="1"/>
  <c r="E622" i="3" s="1"/>
  <c r="E878" i="3" a="1"/>
  <c r="E878" i="3" s="1"/>
  <c r="G878" i="3" a="1"/>
  <c r="G878" i="3" s="1"/>
  <c r="F878" i="3" a="1"/>
  <c r="F878" i="3" s="1"/>
  <c r="E1134" i="3" a="1"/>
  <c r="E1134" i="3" s="1"/>
  <c r="G1134" i="3" a="1"/>
  <c r="G1134" i="3" s="1"/>
  <c r="F1134" i="3" a="1"/>
  <c r="F1134" i="3" s="1"/>
  <c r="O1134" i="3" s="1"/>
  <c r="G1390" i="3" a="1"/>
  <c r="G1390" i="3" s="1"/>
  <c r="F1390" i="3" a="1"/>
  <c r="F1390" i="3" s="1"/>
  <c r="E1390" i="3" a="1"/>
  <c r="E1390" i="3" s="1"/>
  <c r="F96" i="3" a="1"/>
  <c r="F96" i="3" s="1"/>
  <c r="E96" i="3" a="1"/>
  <c r="E96" i="3" s="1"/>
  <c r="G96" i="3" a="1"/>
  <c r="G96" i="3" s="1"/>
  <c r="F97" i="3" a="1"/>
  <c r="F97" i="3" s="1"/>
  <c r="G97" i="3" a="1"/>
  <c r="G97" i="3" s="1"/>
  <c r="E97" i="3" a="1"/>
  <c r="E97" i="3" s="1"/>
  <c r="G543" i="3" a="1"/>
  <c r="G543" i="3" s="1"/>
  <c r="F543" i="3" a="1"/>
  <c r="F543" i="3" s="1"/>
  <c r="E543" i="3" a="1"/>
  <c r="E543" i="3" s="1"/>
  <c r="E269" i="3" a="1"/>
  <c r="E269" i="3" s="1"/>
  <c r="G269" i="3" a="1"/>
  <c r="G269" i="3" s="1"/>
  <c r="F269" i="3" a="1"/>
  <c r="F269" i="3" s="1"/>
  <c r="G181" i="3" a="1"/>
  <c r="G181" i="3" s="1"/>
  <c r="E181" i="3" a="1"/>
  <c r="E181" i="3" s="1"/>
  <c r="F181" i="3" a="1"/>
  <c r="F181" i="3" s="1"/>
  <c r="G116" i="3" a="1"/>
  <c r="G116" i="3" s="1"/>
  <c r="F116" i="3" a="1"/>
  <c r="F116" i="3" s="1"/>
  <c r="E116" i="3" a="1"/>
  <c r="E116" i="3" s="1"/>
  <c r="G847" i="3" a="1"/>
  <c r="G847" i="3" s="1"/>
  <c r="E847" i="3" a="1"/>
  <c r="E847" i="3" s="1"/>
  <c r="F847" i="3" a="1"/>
  <c r="F847" i="3" s="1"/>
  <c r="G37" i="3" a="1"/>
  <c r="G37" i="3" s="1"/>
  <c r="F37" i="3" a="1"/>
  <c r="F37" i="3" s="1"/>
  <c r="E37" i="3" a="1"/>
  <c r="E37" i="3" s="1"/>
  <c r="E359" i="3" a="1"/>
  <c r="E359" i="3" s="1"/>
  <c r="G359" i="3" a="1"/>
  <c r="G359" i="3" s="1"/>
  <c r="F359" i="3" a="1"/>
  <c r="F359" i="3" s="1"/>
  <c r="G167" i="3" a="1"/>
  <c r="G167" i="3" s="1"/>
  <c r="F167" i="3" a="1"/>
  <c r="F167" i="3" s="1"/>
  <c r="E167" i="3" a="1"/>
  <c r="E167" i="3" s="1"/>
  <c r="G71" i="3" a="1"/>
  <c r="G71" i="3" s="1"/>
  <c r="F71" i="3" a="1"/>
  <c r="F71" i="3" s="1"/>
  <c r="E71" i="3" a="1"/>
  <c r="E71" i="3" s="1"/>
  <c r="G431" i="3" a="1"/>
  <c r="G431" i="3" s="1"/>
  <c r="F431" i="3" a="1"/>
  <c r="F431" i="3" s="1"/>
  <c r="E431" i="3" a="1"/>
  <c r="E431" i="3" s="1"/>
  <c r="F251" i="3" a="1"/>
  <c r="F251" i="3" s="1"/>
  <c r="E251" i="3" a="1"/>
  <c r="E251" i="3" s="1"/>
  <c r="G251" i="3" a="1"/>
  <c r="G251" i="3" s="1"/>
  <c r="G170" i="3" a="1"/>
  <c r="G170" i="3" s="1"/>
  <c r="F170" i="3" a="1"/>
  <c r="F170" i="3" s="1"/>
  <c r="E170" i="3" a="1"/>
  <c r="E170" i="3" s="1"/>
  <c r="G74" i="3" a="1"/>
  <c r="G74" i="3" s="1"/>
  <c r="F74" i="3" a="1"/>
  <c r="F74" i="3" s="1"/>
  <c r="E74" i="3" a="1"/>
  <c r="E74" i="3" s="1"/>
  <c r="G440" i="3" a="1"/>
  <c r="G440" i="3" s="1"/>
  <c r="F440" i="3" a="1"/>
  <c r="F440" i="3" s="1"/>
  <c r="E440" i="3" a="1"/>
  <c r="E440" i="3" s="1"/>
  <c r="G255" i="3" a="1"/>
  <c r="G255" i="3" s="1"/>
  <c r="F255" i="3" a="1"/>
  <c r="F255" i="3" s="1"/>
  <c r="E255" i="3" a="1"/>
  <c r="E255" i="3" s="1"/>
  <c r="G211" i="3" a="1"/>
  <c r="G211" i="3" s="1"/>
  <c r="F211" i="3" a="1"/>
  <c r="F211" i="3" s="1"/>
  <c r="E211" i="3" a="1"/>
  <c r="E211" i="3" s="1"/>
  <c r="G157" i="3" a="1"/>
  <c r="G157" i="3" s="1"/>
  <c r="F157" i="3" a="1"/>
  <c r="F157" i="3" s="1"/>
  <c r="E157" i="3" a="1"/>
  <c r="E157" i="3" s="1"/>
  <c r="G1503" i="3" a="1"/>
  <c r="G1503" i="3" s="1"/>
  <c r="F1503" i="3" a="1"/>
  <c r="F1503" i="3" s="1"/>
  <c r="E1503" i="3" a="1"/>
  <c r="E1503" i="3" s="1"/>
  <c r="G46" i="3" a="1"/>
  <c r="G46" i="3" s="1"/>
  <c r="F46" i="3" a="1"/>
  <c r="F46" i="3" s="1"/>
  <c r="E46" i="3" a="1"/>
  <c r="E46" i="3" s="1"/>
  <c r="G376" i="3" a="1"/>
  <c r="G376" i="3" s="1"/>
  <c r="F376" i="3" a="1"/>
  <c r="F376" i="3" s="1"/>
  <c r="E376" i="3" a="1"/>
  <c r="E376" i="3" s="1"/>
  <c r="G263" i="3" a="1"/>
  <c r="G263" i="3" s="1"/>
  <c r="F263" i="3" a="1"/>
  <c r="F263" i="3" s="1"/>
  <c r="E263" i="3" a="1"/>
  <c r="E263" i="3" s="1"/>
  <c r="E512" i="3" a="1"/>
  <c r="E512" i="3" s="1"/>
  <c r="G512" i="3" a="1"/>
  <c r="G512" i="3" s="1"/>
  <c r="F512" i="3" a="1"/>
  <c r="F512" i="3" s="1"/>
  <c r="F768" i="3" a="1"/>
  <c r="F768" i="3" s="1"/>
  <c r="G768" i="3" a="1"/>
  <c r="G768" i="3" s="1"/>
  <c r="E768" i="3" a="1"/>
  <c r="E768" i="3" s="1"/>
  <c r="G1024" i="3" a="1"/>
  <c r="G1024" i="3" s="1"/>
  <c r="F1024" i="3" a="1"/>
  <c r="F1024" i="3" s="1"/>
  <c r="E1024" i="3" a="1"/>
  <c r="E1024" i="3" s="1"/>
  <c r="G1280" i="3" a="1"/>
  <c r="G1280" i="3" s="1"/>
  <c r="F1280" i="3" a="1"/>
  <c r="F1280" i="3" s="1"/>
  <c r="E1280" i="3" a="1"/>
  <c r="E1280" i="3" s="1"/>
  <c r="G257" i="3" a="1"/>
  <c r="G257" i="3" s="1"/>
  <c r="E257" i="3" a="1"/>
  <c r="E257" i="3" s="1"/>
  <c r="F257" i="3" a="1"/>
  <c r="F257" i="3" s="1"/>
  <c r="F513" i="3" a="1"/>
  <c r="F513" i="3" s="1"/>
  <c r="G513" i="3" a="1"/>
  <c r="G513" i="3" s="1"/>
  <c r="E513" i="3" a="1"/>
  <c r="E513" i="3" s="1"/>
  <c r="F769" i="3" a="1"/>
  <c r="F769" i="3" s="1"/>
  <c r="E769" i="3" a="1"/>
  <c r="E769" i="3" s="1"/>
  <c r="G769" i="3" a="1"/>
  <c r="G769" i="3" s="1"/>
  <c r="G1025" i="3" a="1"/>
  <c r="G1025" i="3" s="1"/>
  <c r="F1025" i="3" a="1"/>
  <c r="F1025" i="3" s="1"/>
  <c r="O1025" i="3" s="1"/>
  <c r="E1025" i="3" a="1"/>
  <c r="E1025" i="3" s="1"/>
  <c r="G1281" i="3" a="1"/>
  <c r="G1281" i="3" s="1"/>
  <c r="F1281" i="3" a="1"/>
  <c r="F1281" i="3" s="1"/>
  <c r="E1281" i="3" a="1"/>
  <c r="E1281" i="3" s="1"/>
  <c r="G178" i="3" a="1"/>
  <c r="G178" i="3" s="1"/>
  <c r="F178" i="3" a="1"/>
  <c r="F178" i="3" s="1"/>
  <c r="E178" i="3" a="1"/>
  <c r="E178" i="3" s="1"/>
  <c r="G434" i="3" a="1"/>
  <c r="G434" i="3" s="1"/>
  <c r="F434" i="3" a="1"/>
  <c r="F434" i="3" s="1"/>
  <c r="E434" i="3" a="1"/>
  <c r="E434" i="3" s="1"/>
  <c r="G690" i="3" a="1"/>
  <c r="G690" i="3" s="1"/>
  <c r="F690" i="3" a="1"/>
  <c r="F690" i="3" s="1"/>
  <c r="E690" i="3" a="1"/>
  <c r="E690" i="3" s="1"/>
  <c r="G946" i="3" a="1"/>
  <c r="G946" i="3" s="1"/>
  <c r="F946" i="3" a="1"/>
  <c r="F946" i="3" s="1"/>
  <c r="E946" i="3" a="1"/>
  <c r="E946" i="3" s="1"/>
  <c r="G1202" i="3" a="1"/>
  <c r="G1202" i="3" s="1"/>
  <c r="F1202" i="3" a="1"/>
  <c r="F1202" i="3" s="1"/>
  <c r="E1202" i="3" a="1"/>
  <c r="E1202" i="3" s="1"/>
  <c r="G1458" i="3" a="1"/>
  <c r="G1458" i="3" s="1"/>
  <c r="F1458" i="3" a="1"/>
  <c r="F1458" i="3" s="1"/>
  <c r="E1458" i="3" a="1"/>
  <c r="E1458" i="3" s="1"/>
  <c r="F435" i="3" a="1"/>
  <c r="F435" i="3" s="1"/>
  <c r="G435" i="3" a="1"/>
  <c r="G435" i="3" s="1"/>
  <c r="E435" i="3" a="1"/>
  <c r="E435" i="3" s="1"/>
  <c r="E691" i="3" a="1"/>
  <c r="E691" i="3" s="1"/>
  <c r="G691" i="3" a="1"/>
  <c r="G691" i="3" s="1"/>
  <c r="F691" i="3" a="1"/>
  <c r="F691" i="3" s="1"/>
  <c r="G947" i="3" a="1"/>
  <c r="G947" i="3" s="1"/>
  <c r="F947" i="3" a="1"/>
  <c r="F947" i="3" s="1"/>
  <c r="M947" i="3" s="1"/>
  <c r="E947" i="3" a="1"/>
  <c r="E947" i="3" s="1"/>
  <c r="F1203" i="3" a="1"/>
  <c r="F1203" i="3" s="1"/>
  <c r="O1203" i="3" s="1"/>
  <c r="G1203" i="3" a="1"/>
  <c r="G1203" i="3" s="1"/>
  <c r="E1203" i="3" a="1"/>
  <c r="E1203" i="3" s="1"/>
  <c r="G1459" i="3" a="1"/>
  <c r="G1459" i="3" s="1"/>
  <c r="F1459" i="3" a="1"/>
  <c r="F1459" i="3" s="1"/>
  <c r="E1459" i="3" a="1"/>
  <c r="E1459" i="3" s="1"/>
  <c r="G452" i="3" a="1"/>
  <c r="G452" i="3" s="1"/>
  <c r="F452" i="3" a="1"/>
  <c r="F452" i="3" s="1"/>
  <c r="E452" i="3" a="1"/>
  <c r="E452" i="3" s="1"/>
  <c r="G708" i="3" a="1"/>
  <c r="G708" i="3" s="1"/>
  <c r="F708" i="3" a="1"/>
  <c r="F708" i="3" s="1"/>
  <c r="E708" i="3" a="1"/>
  <c r="E708" i="3" s="1"/>
  <c r="G964" i="3" a="1"/>
  <c r="G964" i="3" s="1"/>
  <c r="F964" i="3" a="1"/>
  <c r="F964" i="3" s="1"/>
  <c r="E964" i="3" a="1"/>
  <c r="E964" i="3" s="1"/>
  <c r="G1220" i="3" a="1"/>
  <c r="G1220" i="3" s="1"/>
  <c r="E1220" i="3" a="1"/>
  <c r="E1220" i="3" s="1"/>
  <c r="F1220" i="3" a="1"/>
  <c r="F1220" i="3" s="1"/>
  <c r="O1220" i="3" s="1"/>
  <c r="G1476" i="3" a="1"/>
  <c r="G1476" i="3" s="1"/>
  <c r="F1476" i="3" a="1"/>
  <c r="F1476" i="3" s="1"/>
  <c r="E1476" i="3" a="1"/>
  <c r="E1476" i="3" s="1"/>
  <c r="F677" i="3" a="1"/>
  <c r="F677" i="3" s="1"/>
  <c r="G677" i="3" a="1"/>
  <c r="G677" i="3" s="1"/>
  <c r="E677" i="3" a="1"/>
  <c r="E677" i="3" s="1"/>
  <c r="E933" i="3" a="1"/>
  <c r="E933" i="3" s="1"/>
  <c r="G933" i="3" a="1"/>
  <c r="G933" i="3" s="1"/>
  <c r="F933" i="3" a="1"/>
  <c r="F933" i="3" s="1"/>
  <c r="E1189" i="3" a="1"/>
  <c r="E1189" i="3" s="1"/>
  <c r="G1189" i="3" a="1"/>
  <c r="G1189" i="3" s="1"/>
  <c r="F1189" i="3" a="1"/>
  <c r="F1189" i="3" s="1"/>
  <c r="G1445" i="3" a="1"/>
  <c r="G1445" i="3" s="1"/>
  <c r="F1445" i="3" a="1"/>
  <c r="F1445" i="3" s="1"/>
  <c r="E1445" i="3" a="1"/>
  <c r="E1445" i="3" s="1"/>
  <c r="F550" i="3" a="1"/>
  <c r="F550" i="3" s="1"/>
  <c r="G550" i="3" a="1"/>
  <c r="G550" i="3" s="1"/>
  <c r="E550" i="3" a="1"/>
  <c r="E550" i="3" s="1"/>
  <c r="E806" i="3" a="1"/>
  <c r="E806" i="3" s="1"/>
  <c r="G806" i="3" a="1"/>
  <c r="G806" i="3" s="1"/>
  <c r="F806" i="3" a="1"/>
  <c r="F806" i="3" s="1"/>
  <c r="E1062" i="3" a="1"/>
  <c r="E1062" i="3" s="1"/>
  <c r="G1062" i="3" a="1"/>
  <c r="G1062" i="3" s="1"/>
  <c r="F1062" i="3" a="1"/>
  <c r="F1062" i="3" s="1"/>
  <c r="O1062" i="3" s="1"/>
  <c r="G1318" i="3" a="1"/>
  <c r="G1318" i="3" s="1"/>
  <c r="F1318" i="3" a="1"/>
  <c r="F1318" i="3" s="1"/>
  <c r="E1318" i="3" a="1"/>
  <c r="E1318" i="3" s="1"/>
  <c r="F519" i="3" a="1"/>
  <c r="F519" i="3" s="1"/>
  <c r="E519" i="3" a="1"/>
  <c r="E519" i="3" s="1"/>
  <c r="G519" i="3" a="1"/>
  <c r="G519" i="3" s="1"/>
  <c r="G775" i="3" a="1"/>
  <c r="G775" i="3" s="1"/>
  <c r="F775" i="3" a="1"/>
  <c r="F775" i="3" s="1"/>
  <c r="E775" i="3" a="1"/>
  <c r="E775" i="3" s="1"/>
  <c r="G1031" i="3" a="1"/>
  <c r="G1031" i="3" s="1"/>
  <c r="F1031" i="3" a="1"/>
  <c r="F1031" i="3" s="1"/>
  <c r="E1031" i="3" a="1"/>
  <c r="E1031" i="3" s="1"/>
  <c r="E1287" i="3" a="1"/>
  <c r="E1287" i="3" s="1"/>
  <c r="F1287" i="3" a="1"/>
  <c r="F1287" i="3" s="1"/>
  <c r="G1287" i="3" a="1"/>
  <c r="G1287" i="3" s="1"/>
  <c r="F568" i="3" a="1"/>
  <c r="F568" i="3" s="1"/>
  <c r="E568" i="3" a="1"/>
  <c r="E568" i="3" s="1"/>
  <c r="G568" i="3" a="1"/>
  <c r="G568" i="3" s="1"/>
  <c r="E824" i="3" a="1"/>
  <c r="E824" i="3" s="1"/>
  <c r="G824" i="3" a="1"/>
  <c r="G824" i="3" s="1"/>
  <c r="F824" i="3" a="1"/>
  <c r="F824" i="3" s="1"/>
  <c r="G1080" i="3" a="1"/>
  <c r="G1080" i="3" s="1"/>
  <c r="F1080" i="3" a="1"/>
  <c r="F1080" i="3" s="1"/>
  <c r="M1080" i="3" s="1"/>
  <c r="E1080" i="3" a="1"/>
  <c r="E1080" i="3" s="1"/>
  <c r="G1336" i="3" a="1"/>
  <c r="G1336" i="3" s="1"/>
  <c r="E1336" i="3" a="1"/>
  <c r="E1336" i="3" s="1"/>
  <c r="F1336" i="3" a="1"/>
  <c r="F1336" i="3" s="1"/>
  <c r="G249" i="3" a="1"/>
  <c r="G249" i="3" s="1"/>
  <c r="F249" i="3" a="1"/>
  <c r="F249" i="3" s="1"/>
  <c r="E249" i="3" a="1"/>
  <c r="E249" i="3" s="1"/>
  <c r="G505" i="3" a="1"/>
  <c r="G505" i="3" s="1"/>
  <c r="F505" i="3" a="1"/>
  <c r="F505" i="3" s="1"/>
  <c r="E505" i="3" a="1"/>
  <c r="E505" i="3" s="1"/>
  <c r="F761" i="3" a="1"/>
  <c r="F761" i="3" s="1"/>
  <c r="G761" i="3" a="1"/>
  <c r="G761" i="3" s="1"/>
  <c r="E761" i="3" a="1"/>
  <c r="E761" i="3" s="1"/>
  <c r="G1017" i="3" a="1"/>
  <c r="G1017" i="3" s="1"/>
  <c r="O1017" i="3" s="1"/>
  <c r="F1017" i="3" a="1"/>
  <c r="F1017" i="3" s="1"/>
  <c r="E1017" i="3" a="1"/>
  <c r="E1017" i="3" s="1"/>
  <c r="G1273" i="3" a="1"/>
  <c r="G1273" i="3" s="1"/>
  <c r="O1273" i="3" s="1"/>
  <c r="F1273" i="3" a="1"/>
  <c r="F1273" i="3" s="1"/>
  <c r="E1273" i="3" a="1"/>
  <c r="E1273" i="3" s="1"/>
  <c r="G202" i="3" a="1"/>
  <c r="G202" i="3" s="1"/>
  <c r="E202" i="3" a="1"/>
  <c r="E202" i="3" s="1"/>
  <c r="F202" i="3" a="1"/>
  <c r="F202" i="3" s="1"/>
  <c r="G458" i="3" a="1"/>
  <c r="G458" i="3" s="1"/>
  <c r="F458" i="3" a="1"/>
  <c r="F458" i="3" s="1"/>
  <c r="E458" i="3" a="1"/>
  <c r="E458" i="3" s="1"/>
  <c r="F714" i="3" a="1"/>
  <c r="F714" i="3" s="1"/>
  <c r="E714" i="3" a="1"/>
  <c r="E714" i="3" s="1"/>
  <c r="G714" i="3" a="1"/>
  <c r="G714" i="3" s="1"/>
  <c r="E970" i="3" a="1"/>
  <c r="E970" i="3" s="1"/>
  <c r="G970" i="3" a="1"/>
  <c r="G970" i="3" s="1"/>
  <c r="F970" i="3" a="1"/>
  <c r="F970" i="3" s="1"/>
  <c r="G1226" i="3" a="1"/>
  <c r="G1226" i="3" s="1"/>
  <c r="F1226" i="3" a="1"/>
  <c r="F1226" i="3" s="1"/>
  <c r="E1226" i="3" a="1"/>
  <c r="E1226" i="3" s="1"/>
  <c r="G1482" i="3" a="1"/>
  <c r="G1482" i="3" s="1"/>
  <c r="F1482" i="3" a="1"/>
  <c r="F1482" i="3" s="1"/>
  <c r="K1482" i="3" s="1"/>
  <c r="E1482" i="3" a="1"/>
  <c r="E1482" i="3" s="1"/>
  <c r="G779" i="3" a="1"/>
  <c r="G779" i="3" s="1"/>
  <c r="E779" i="3" a="1"/>
  <c r="E779" i="3" s="1"/>
  <c r="F779" i="3" a="1"/>
  <c r="F779" i="3" s="1"/>
  <c r="E1035" i="3" a="1"/>
  <c r="E1035" i="3" s="1"/>
  <c r="G1035" i="3" a="1"/>
  <c r="G1035" i="3" s="1"/>
  <c r="F1035" i="3" a="1"/>
  <c r="F1035" i="3" s="1"/>
  <c r="G1291" i="3" a="1"/>
  <c r="G1291" i="3" s="1"/>
  <c r="F1291" i="3" a="1"/>
  <c r="F1291" i="3" s="1"/>
  <c r="E1291" i="3" a="1"/>
  <c r="E1291" i="3" s="1"/>
  <c r="G252" i="3" a="1"/>
  <c r="G252" i="3" s="1"/>
  <c r="F252" i="3" a="1"/>
  <c r="F252" i="3" s="1"/>
  <c r="E252" i="3" a="1"/>
  <c r="E252" i="3" s="1"/>
  <c r="G508" i="3" a="1"/>
  <c r="G508" i="3" s="1"/>
  <c r="F508" i="3" a="1"/>
  <c r="F508" i="3" s="1"/>
  <c r="E508" i="3" a="1"/>
  <c r="E508" i="3" s="1"/>
  <c r="E764" i="3" a="1"/>
  <c r="E764" i="3" s="1"/>
  <c r="G764" i="3" a="1"/>
  <c r="G764" i="3" s="1"/>
  <c r="F764" i="3" a="1"/>
  <c r="F764" i="3" s="1"/>
  <c r="G1020" i="3" a="1"/>
  <c r="G1020" i="3" s="1"/>
  <c r="F1020" i="3" a="1"/>
  <c r="F1020" i="3" s="1"/>
  <c r="E1020" i="3" a="1"/>
  <c r="E1020" i="3" s="1"/>
  <c r="G1276" i="3" a="1"/>
  <c r="G1276" i="3" s="1"/>
  <c r="F1276" i="3" a="1"/>
  <c r="F1276" i="3" s="1"/>
  <c r="E1276" i="3" a="1"/>
  <c r="E1276" i="3" s="1"/>
  <c r="F477" i="3" a="1"/>
  <c r="F477" i="3" s="1"/>
  <c r="E477" i="3" a="1"/>
  <c r="E477" i="3" s="1"/>
  <c r="G477" i="3" a="1"/>
  <c r="G477" i="3" s="1"/>
  <c r="G733" i="3" a="1"/>
  <c r="G733" i="3" s="1"/>
  <c r="F733" i="3" a="1"/>
  <c r="F733" i="3" s="1"/>
  <c r="E733" i="3" a="1"/>
  <c r="E733" i="3" s="1"/>
  <c r="F989" i="3" a="1"/>
  <c r="F989" i="3" s="1"/>
  <c r="E989" i="3" a="1"/>
  <c r="E989" i="3" s="1"/>
  <c r="G989" i="3" a="1"/>
  <c r="G989" i="3" s="1"/>
  <c r="G1245" i="3" a="1"/>
  <c r="G1245" i="3" s="1"/>
  <c r="E1245" i="3" a="1"/>
  <c r="E1245" i="3" s="1"/>
  <c r="F1245" i="3" a="1"/>
  <c r="F1245" i="3" s="1"/>
  <c r="G1501" i="3" a="1"/>
  <c r="G1501" i="3" s="1"/>
  <c r="F1501" i="3" a="1"/>
  <c r="F1501" i="3" s="1"/>
  <c r="E1501" i="3" a="1"/>
  <c r="E1501" i="3" s="1"/>
  <c r="F638" i="3" a="1"/>
  <c r="F638" i="3" s="1"/>
  <c r="E638" i="3" a="1"/>
  <c r="E638" i="3" s="1"/>
  <c r="G638" i="3" a="1"/>
  <c r="G638" i="3" s="1"/>
  <c r="E894" i="3" a="1"/>
  <c r="E894" i="3" s="1"/>
  <c r="G894" i="3" a="1"/>
  <c r="G894" i="3" s="1"/>
  <c r="F894" i="3" a="1"/>
  <c r="F894" i="3" s="1"/>
  <c r="G1150" i="3" a="1"/>
  <c r="G1150" i="3" s="1"/>
  <c r="F1150" i="3" a="1"/>
  <c r="F1150" i="3" s="1"/>
  <c r="E1150" i="3" a="1"/>
  <c r="E1150" i="3" s="1"/>
  <c r="G1406" i="3" a="1"/>
  <c r="G1406" i="3" s="1"/>
  <c r="F1406" i="3" a="1"/>
  <c r="F1406" i="3" s="1"/>
  <c r="E1406" i="3" a="1"/>
  <c r="E1406" i="3" s="1"/>
  <c r="G65" i="3" a="1"/>
  <c r="G65" i="3" s="1"/>
  <c r="F65" i="3" a="1"/>
  <c r="F65" i="3" s="1"/>
  <c r="E65" i="3" a="1"/>
  <c r="E65" i="3" s="1"/>
  <c r="G39" i="3" a="1"/>
  <c r="G39" i="3" s="1"/>
  <c r="F39" i="3" a="1"/>
  <c r="F39" i="3" s="1"/>
  <c r="E39" i="3" a="1"/>
  <c r="E39" i="3" s="1"/>
  <c r="G539" i="3" a="1"/>
  <c r="G539" i="3" s="1"/>
  <c r="F539" i="3" a="1"/>
  <c r="F539" i="3" s="1"/>
  <c r="E539" i="3" a="1"/>
  <c r="E539" i="3" s="1"/>
  <c r="G113" i="3" a="1"/>
  <c r="G113" i="3" s="1"/>
  <c r="F113" i="3" a="1"/>
  <c r="F113" i="3" s="1"/>
  <c r="E113" i="3" a="1"/>
  <c r="E113" i="3" s="1"/>
  <c r="G799" i="3" a="1"/>
  <c r="G799" i="3" s="1"/>
  <c r="F799" i="3" a="1"/>
  <c r="F799" i="3" s="1"/>
  <c r="E799" i="3" a="1"/>
  <c r="E799" i="3" s="1"/>
  <c r="G296" i="3" a="1"/>
  <c r="G296" i="3" s="1"/>
  <c r="F296" i="3" a="1"/>
  <c r="F296" i="3" s="1"/>
  <c r="E296" i="3" a="1"/>
  <c r="E296" i="3" s="1"/>
  <c r="G199" i="3" a="1"/>
  <c r="G199" i="3" s="1"/>
  <c r="F199" i="3" a="1"/>
  <c r="F199" i="3" s="1"/>
  <c r="E199" i="3" a="1"/>
  <c r="E199" i="3" s="1"/>
  <c r="E132" i="3" a="1"/>
  <c r="E132" i="3" s="1"/>
  <c r="G132" i="3" a="1"/>
  <c r="G132" i="3" s="1"/>
  <c r="F132" i="3" a="1"/>
  <c r="F132" i="3" s="1"/>
  <c r="G1103" i="3" a="1"/>
  <c r="G1103" i="3" s="1"/>
  <c r="O1103" i="3" s="1"/>
  <c r="F1103" i="3" a="1"/>
  <c r="F1103" i="3" s="1"/>
  <c r="E1103" i="3" a="1"/>
  <c r="E1103" i="3" s="1"/>
  <c r="G53" i="3" a="1"/>
  <c r="G53" i="3" s="1"/>
  <c r="F53" i="3" a="1"/>
  <c r="F53" i="3" s="1"/>
  <c r="E53" i="3" a="1"/>
  <c r="E53" i="3" s="1"/>
  <c r="E391" i="3" a="1"/>
  <c r="E391" i="3" s="1"/>
  <c r="G391" i="3" a="1"/>
  <c r="G391" i="3" s="1"/>
  <c r="F391" i="3" a="1"/>
  <c r="F391" i="3" s="1"/>
  <c r="G184" i="3" a="1"/>
  <c r="G184" i="3" s="1"/>
  <c r="F184" i="3" a="1"/>
  <c r="F184" i="3" s="1"/>
  <c r="E184" i="3" a="1"/>
  <c r="E184" i="3" s="1"/>
  <c r="E87" i="3" a="1"/>
  <c r="E87" i="3" s="1"/>
  <c r="G87" i="3" a="1"/>
  <c r="G87" i="3" s="1"/>
  <c r="F87" i="3" a="1"/>
  <c r="F87" i="3" s="1"/>
  <c r="G491" i="3" a="1"/>
  <c r="G491" i="3" s="1"/>
  <c r="F491" i="3" a="1"/>
  <c r="F491" i="3" s="1"/>
  <c r="E491" i="3" a="1"/>
  <c r="E491" i="3" s="1"/>
  <c r="F279" i="3" a="1"/>
  <c r="F279" i="3" s="1"/>
  <c r="E279" i="3" a="1"/>
  <c r="E279" i="3" s="1"/>
  <c r="G279" i="3" a="1"/>
  <c r="G279" i="3" s="1"/>
  <c r="E188" i="3" a="1"/>
  <c r="E188" i="3" s="1"/>
  <c r="G188" i="3" a="1"/>
  <c r="G188" i="3" s="1"/>
  <c r="F188" i="3" a="1"/>
  <c r="F188" i="3" s="1"/>
  <c r="F90" i="3" a="1"/>
  <c r="F90" i="3" s="1"/>
  <c r="G90" i="3" a="1"/>
  <c r="G90" i="3" s="1"/>
  <c r="E90" i="3" a="1"/>
  <c r="E90" i="3" s="1"/>
  <c r="G507" i="3" a="1"/>
  <c r="G507" i="3" s="1"/>
  <c r="E507" i="3" a="1"/>
  <c r="E507" i="3" s="1"/>
  <c r="F507" i="3" a="1"/>
  <c r="F507" i="3" s="1"/>
  <c r="G285" i="3" a="1"/>
  <c r="G285" i="3" s="1"/>
  <c r="F285" i="3" a="1"/>
  <c r="F285" i="3" s="1"/>
  <c r="E285" i="3" a="1"/>
  <c r="E285" i="3" s="1"/>
  <c r="G231" i="3" a="1"/>
  <c r="G231" i="3" s="1"/>
  <c r="F231" i="3" a="1"/>
  <c r="F231" i="3" s="1"/>
  <c r="E231" i="3" a="1"/>
  <c r="E231" i="3" s="1"/>
  <c r="G174" i="3" a="1"/>
  <c r="G174" i="3" s="1"/>
  <c r="F174" i="3" a="1"/>
  <c r="F174" i="3" s="1"/>
  <c r="E174" i="3" a="1"/>
  <c r="E174" i="3" s="1"/>
  <c r="G62" i="3" a="1"/>
  <c r="G62" i="3" s="1"/>
  <c r="F62" i="3" a="1"/>
  <c r="F62" i="3" s="1"/>
  <c r="E62" i="3" a="1"/>
  <c r="E62" i="3" s="1"/>
  <c r="F411" i="3" a="1"/>
  <c r="F411" i="3" s="1"/>
  <c r="G411" i="3" a="1"/>
  <c r="G411" i="3" s="1"/>
  <c r="E411" i="3" a="1"/>
  <c r="E411" i="3" s="1"/>
  <c r="E293" i="3" a="1"/>
  <c r="E293" i="3" s="1"/>
  <c r="G293" i="3" a="1"/>
  <c r="G293" i="3" s="1"/>
  <c r="F293" i="3" a="1"/>
  <c r="F293" i="3" s="1"/>
  <c r="G528" i="3" a="1"/>
  <c r="G528" i="3" s="1"/>
  <c r="F528" i="3" a="1"/>
  <c r="F528" i="3" s="1"/>
  <c r="E528" i="3" a="1"/>
  <c r="E528" i="3" s="1"/>
  <c r="E784" i="3" a="1"/>
  <c r="E784" i="3" s="1"/>
  <c r="G784" i="3" a="1"/>
  <c r="G784" i="3" s="1"/>
  <c r="F784" i="3" a="1"/>
  <c r="F784" i="3" s="1"/>
  <c r="G1040" i="3" a="1"/>
  <c r="G1040" i="3" s="1"/>
  <c r="F1040" i="3" a="1"/>
  <c r="F1040" i="3" s="1"/>
  <c r="E1040" i="3" a="1"/>
  <c r="E1040" i="3" s="1"/>
  <c r="F1296" i="3" a="1"/>
  <c r="F1296" i="3" s="1"/>
  <c r="G1296" i="3" a="1"/>
  <c r="G1296" i="3" s="1"/>
  <c r="E1296" i="3" a="1"/>
  <c r="E1296" i="3" s="1"/>
  <c r="G273" i="3" a="1"/>
  <c r="G273" i="3" s="1"/>
  <c r="F273" i="3" a="1"/>
  <c r="F273" i="3" s="1"/>
  <c r="E273" i="3" a="1"/>
  <c r="E273" i="3" s="1"/>
  <c r="G529" i="3" a="1"/>
  <c r="G529" i="3" s="1"/>
  <c r="E529" i="3" a="1"/>
  <c r="E529" i="3" s="1"/>
  <c r="F529" i="3" a="1"/>
  <c r="F529" i="3" s="1"/>
  <c r="E785" i="3" a="1"/>
  <c r="E785" i="3" s="1"/>
  <c r="F785" i="3" a="1"/>
  <c r="F785" i="3" s="1"/>
  <c r="G785" i="3" a="1"/>
  <c r="G785" i="3" s="1"/>
  <c r="G1041" i="3" a="1"/>
  <c r="G1041" i="3" s="1"/>
  <c r="F1041" i="3" a="1"/>
  <c r="F1041" i="3" s="1"/>
  <c r="E1041" i="3" a="1"/>
  <c r="E1041" i="3" s="1"/>
  <c r="E1297" i="3" a="1"/>
  <c r="E1297" i="3" s="1"/>
  <c r="F1297" i="3" a="1"/>
  <c r="F1297" i="3" s="1"/>
  <c r="O1297" i="3" s="1"/>
  <c r="G1297" i="3" a="1"/>
  <c r="G1297" i="3" s="1"/>
  <c r="F194" i="3" a="1"/>
  <c r="F194" i="3" s="1"/>
  <c r="E194" i="3" a="1"/>
  <c r="E194" i="3" s="1"/>
  <c r="G194" i="3" a="1"/>
  <c r="G194" i="3" s="1"/>
  <c r="G450" i="3" a="1"/>
  <c r="G450" i="3" s="1"/>
  <c r="F450" i="3" a="1"/>
  <c r="F450" i="3" s="1"/>
  <c r="E450" i="3" a="1"/>
  <c r="E450" i="3" s="1"/>
  <c r="G706" i="3" a="1"/>
  <c r="G706" i="3" s="1"/>
  <c r="F706" i="3" a="1"/>
  <c r="F706" i="3" s="1"/>
  <c r="E706" i="3" a="1"/>
  <c r="E706" i="3" s="1"/>
  <c r="G962" i="3" a="1"/>
  <c r="G962" i="3" s="1"/>
  <c r="E962" i="3" a="1"/>
  <c r="E962" i="3" s="1"/>
  <c r="F962" i="3" a="1"/>
  <c r="F962" i="3" s="1"/>
  <c r="G1218" i="3" a="1"/>
  <c r="G1218" i="3" s="1"/>
  <c r="F1218" i="3" a="1"/>
  <c r="F1218" i="3" s="1"/>
  <c r="E1218" i="3" a="1"/>
  <c r="E1218" i="3" s="1"/>
  <c r="E1474" i="3" a="1"/>
  <c r="E1474" i="3" s="1"/>
  <c r="G1474" i="3" a="1"/>
  <c r="G1474" i="3" s="1"/>
  <c r="F1474" i="3" a="1"/>
  <c r="F1474" i="3" s="1"/>
  <c r="E451" i="3" a="1"/>
  <c r="E451" i="3" s="1"/>
  <c r="G451" i="3" a="1"/>
  <c r="G451" i="3" s="1"/>
  <c r="F451" i="3" a="1"/>
  <c r="F451" i="3" s="1"/>
  <c r="G707" i="3" a="1"/>
  <c r="G707" i="3" s="1"/>
  <c r="F707" i="3" a="1"/>
  <c r="F707" i="3" s="1"/>
  <c r="E707" i="3" a="1"/>
  <c r="E707" i="3" s="1"/>
  <c r="G963" i="3" a="1"/>
  <c r="G963" i="3" s="1"/>
  <c r="F963" i="3" a="1"/>
  <c r="F963" i="3" s="1"/>
  <c r="E963" i="3" a="1"/>
  <c r="E963" i="3" s="1"/>
  <c r="F1219" i="3" a="1"/>
  <c r="F1219" i="3" s="1"/>
  <c r="G1219" i="3" a="1"/>
  <c r="G1219" i="3" s="1"/>
  <c r="E1219" i="3" a="1"/>
  <c r="E1219" i="3" s="1"/>
  <c r="G1475" i="3" a="1"/>
  <c r="G1475" i="3" s="1"/>
  <c r="F1475" i="3" a="1"/>
  <c r="F1475" i="3" s="1"/>
  <c r="E1475" i="3" a="1"/>
  <c r="E1475" i="3" s="1"/>
  <c r="G468" i="3" a="1"/>
  <c r="G468" i="3" s="1"/>
  <c r="F468" i="3" a="1"/>
  <c r="F468" i="3" s="1"/>
  <c r="E468" i="3" a="1"/>
  <c r="E468" i="3" s="1"/>
  <c r="G724" i="3" a="1"/>
  <c r="G724" i="3" s="1"/>
  <c r="F724" i="3" a="1"/>
  <c r="F724" i="3" s="1"/>
  <c r="E724" i="3" a="1"/>
  <c r="E724" i="3" s="1"/>
  <c r="F980" i="3" a="1"/>
  <c r="F980" i="3" s="1"/>
  <c r="G980" i="3" a="1"/>
  <c r="G980" i="3" s="1"/>
  <c r="E980" i="3" a="1"/>
  <c r="E980" i="3" s="1"/>
  <c r="G1236" i="3" a="1"/>
  <c r="G1236" i="3" s="1"/>
  <c r="F1236" i="3" a="1"/>
  <c r="F1236" i="3" s="1"/>
  <c r="E1236" i="3" a="1"/>
  <c r="E1236" i="3" s="1"/>
  <c r="G1492" i="3" a="1"/>
  <c r="G1492" i="3" s="1"/>
  <c r="F1492" i="3" a="1"/>
  <c r="F1492" i="3" s="1"/>
  <c r="E1492" i="3" a="1"/>
  <c r="E1492" i="3" s="1"/>
  <c r="G693" i="3" a="1"/>
  <c r="G693" i="3" s="1"/>
  <c r="F693" i="3" a="1"/>
  <c r="F693" i="3" s="1"/>
  <c r="E693" i="3" a="1"/>
  <c r="E693" i="3" s="1"/>
  <c r="G949" i="3" a="1"/>
  <c r="G949" i="3" s="1"/>
  <c r="F949" i="3" a="1"/>
  <c r="F949" i="3" s="1"/>
  <c r="E949" i="3" a="1"/>
  <c r="E949" i="3" s="1"/>
  <c r="F1205" i="3" a="1"/>
  <c r="F1205" i="3" s="1"/>
  <c r="E1205" i="3" a="1"/>
  <c r="E1205" i="3" s="1"/>
  <c r="G1205" i="3" a="1"/>
  <c r="G1205" i="3" s="1"/>
  <c r="G1461" i="3" a="1"/>
  <c r="G1461" i="3" s="1"/>
  <c r="F1461" i="3" a="1"/>
  <c r="F1461" i="3" s="1"/>
  <c r="E1461" i="3" a="1"/>
  <c r="E1461" i="3" s="1"/>
  <c r="F566" i="3" a="1"/>
  <c r="F566" i="3" s="1"/>
  <c r="G566" i="3" a="1"/>
  <c r="G566" i="3" s="1"/>
  <c r="E566" i="3" a="1"/>
  <c r="E566" i="3" s="1"/>
  <c r="G822" i="3" a="1"/>
  <c r="G822" i="3" s="1"/>
  <c r="F822" i="3" a="1"/>
  <c r="F822" i="3" s="1"/>
  <c r="E822" i="3" a="1"/>
  <c r="E822" i="3" s="1"/>
  <c r="G1078" i="3" a="1"/>
  <c r="G1078" i="3" s="1"/>
  <c r="E1078" i="3" a="1"/>
  <c r="E1078" i="3" s="1"/>
  <c r="F1078" i="3" a="1"/>
  <c r="F1078" i="3" s="1"/>
  <c r="G1334" i="3" a="1"/>
  <c r="G1334" i="3" s="1"/>
  <c r="O1334" i="3" s="1"/>
  <c r="F1334" i="3" a="1"/>
  <c r="F1334" i="3" s="1"/>
  <c r="E1334" i="3" a="1"/>
  <c r="E1334" i="3" s="1"/>
  <c r="G535" i="3" a="1"/>
  <c r="G535" i="3" s="1"/>
  <c r="F535" i="3" a="1"/>
  <c r="F535" i="3" s="1"/>
  <c r="E535" i="3" a="1"/>
  <c r="E535" i="3" s="1"/>
  <c r="F791" i="3" a="1"/>
  <c r="F791" i="3" s="1"/>
  <c r="G791" i="3" a="1"/>
  <c r="G791" i="3" s="1"/>
  <c r="E791" i="3" a="1"/>
  <c r="E791" i="3" s="1"/>
  <c r="E1047" i="3" a="1"/>
  <c r="E1047" i="3" s="1"/>
  <c r="F1047" i="3" a="1"/>
  <c r="F1047" i="3" s="1"/>
  <c r="G1047" i="3" a="1"/>
  <c r="G1047" i="3" s="1"/>
  <c r="E1303" i="3" a="1"/>
  <c r="E1303" i="3" s="1"/>
  <c r="F1303" i="3" a="1"/>
  <c r="F1303" i="3" s="1"/>
  <c r="G1303" i="3" a="1"/>
  <c r="G1303" i="3" s="1"/>
  <c r="G584" i="3" a="1"/>
  <c r="G584" i="3" s="1"/>
  <c r="F584" i="3" a="1"/>
  <c r="F584" i="3" s="1"/>
  <c r="E584" i="3" a="1"/>
  <c r="E584" i="3" s="1"/>
  <c r="E840" i="3" a="1"/>
  <c r="E840" i="3" s="1"/>
  <c r="G840" i="3" a="1"/>
  <c r="G840" i="3" s="1"/>
  <c r="F840" i="3" a="1"/>
  <c r="F840" i="3" s="1"/>
  <c r="G1096" i="3" a="1"/>
  <c r="G1096" i="3" s="1"/>
  <c r="F1096" i="3" a="1"/>
  <c r="F1096" i="3" s="1"/>
  <c r="E1096" i="3" a="1"/>
  <c r="E1096" i="3" s="1"/>
  <c r="F1352" i="3" a="1"/>
  <c r="F1352" i="3" s="1"/>
  <c r="E1352" i="3" a="1"/>
  <c r="E1352" i="3" s="1"/>
  <c r="G1352" i="3" a="1"/>
  <c r="G1352" i="3" s="1"/>
  <c r="G265" i="3" a="1"/>
  <c r="G265" i="3" s="1"/>
  <c r="F265" i="3" a="1"/>
  <c r="F265" i="3" s="1"/>
  <c r="E265" i="3" a="1"/>
  <c r="E265" i="3" s="1"/>
  <c r="F521" i="3" a="1"/>
  <c r="F521" i="3" s="1"/>
  <c r="E521" i="3" a="1"/>
  <c r="E521" i="3" s="1"/>
  <c r="G521" i="3" a="1"/>
  <c r="G521" i="3" s="1"/>
  <c r="F777" i="3" a="1"/>
  <c r="F777" i="3" s="1"/>
  <c r="E777" i="3" a="1"/>
  <c r="E777" i="3" s="1"/>
  <c r="G777" i="3" a="1"/>
  <c r="G777" i="3" s="1"/>
  <c r="F1033" i="3" a="1"/>
  <c r="F1033" i="3" s="1"/>
  <c r="G1033" i="3" a="1"/>
  <c r="G1033" i="3" s="1"/>
  <c r="E1033" i="3" a="1"/>
  <c r="E1033" i="3" s="1"/>
  <c r="G1289" i="3" a="1"/>
  <c r="G1289" i="3" s="1"/>
  <c r="F1289" i="3" a="1"/>
  <c r="F1289" i="3" s="1"/>
  <c r="E1289" i="3" a="1"/>
  <c r="E1289" i="3" s="1"/>
  <c r="G218" i="3" a="1"/>
  <c r="G218" i="3" s="1"/>
  <c r="F218" i="3" a="1"/>
  <c r="F218" i="3" s="1"/>
  <c r="E218" i="3" a="1"/>
  <c r="E218" i="3" s="1"/>
  <c r="G474" i="3" a="1"/>
  <c r="G474" i="3" s="1"/>
  <c r="F474" i="3" a="1"/>
  <c r="F474" i="3" s="1"/>
  <c r="E474" i="3" a="1"/>
  <c r="E474" i="3" s="1"/>
  <c r="F730" i="3" a="1"/>
  <c r="F730" i="3" s="1"/>
  <c r="E730" i="3" a="1"/>
  <c r="E730" i="3" s="1"/>
  <c r="G730" i="3" a="1"/>
  <c r="G730" i="3" s="1"/>
  <c r="F986" i="3" a="1"/>
  <c r="F986" i="3" s="1"/>
  <c r="E986" i="3" a="1"/>
  <c r="E986" i="3" s="1"/>
  <c r="G986" i="3" a="1"/>
  <c r="G986" i="3" s="1"/>
  <c r="F1242" i="3" a="1"/>
  <c r="F1242" i="3" s="1"/>
  <c r="G1242" i="3" a="1"/>
  <c r="G1242" i="3" s="1"/>
  <c r="E1242" i="3" a="1"/>
  <c r="E1242" i="3" s="1"/>
  <c r="G1498" i="3" a="1"/>
  <c r="G1498" i="3" s="1"/>
  <c r="F1498" i="3" a="1"/>
  <c r="F1498" i="3" s="1"/>
  <c r="E1498" i="3" a="1"/>
  <c r="E1498" i="3" s="1"/>
  <c r="F795" i="3" a="1"/>
  <c r="F795" i="3" s="1"/>
  <c r="G795" i="3" a="1"/>
  <c r="G795" i="3" s="1"/>
  <c r="E795" i="3" a="1"/>
  <c r="E795" i="3" s="1"/>
  <c r="F1051" i="3" a="1"/>
  <c r="F1051" i="3" s="1"/>
  <c r="M1051" i="3" s="1"/>
  <c r="G1051" i="3" a="1"/>
  <c r="G1051" i="3" s="1"/>
  <c r="O1051" i="3" s="1"/>
  <c r="E1051" i="3" a="1"/>
  <c r="E1051" i="3" s="1"/>
  <c r="E1307" i="3" a="1"/>
  <c r="E1307" i="3" s="1"/>
  <c r="F1307" i="3" a="1"/>
  <c r="F1307" i="3" s="1"/>
  <c r="G1307" i="3" a="1"/>
  <c r="G1307" i="3" s="1"/>
  <c r="G268" i="3" a="1"/>
  <c r="G268" i="3" s="1"/>
  <c r="F268" i="3" a="1"/>
  <c r="F268" i="3" s="1"/>
  <c r="E268" i="3" a="1"/>
  <c r="E268" i="3" s="1"/>
  <c r="F524" i="3" a="1"/>
  <c r="F524" i="3" s="1"/>
  <c r="E524" i="3" a="1"/>
  <c r="E524" i="3" s="1"/>
  <c r="G524" i="3" a="1"/>
  <c r="G524" i="3" s="1"/>
  <c r="E780" i="3" a="1"/>
  <c r="E780" i="3" s="1"/>
  <c r="G780" i="3" a="1"/>
  <c r="G780" i="3" s="1"/>
  <c r="F780" i="3" a="1"/>
  <c r="F780" i="3" s="1"/>
  <c r="G1036" i="3" a="1"/>
  <c r="G1036" i="3" s="1"/>
  <c r="F1036" i="3" a="1"/>
  <c r="F1036" i="3" s="1"/>
  <c r="E1036" i="3" a="1"/>
  <c r="E1036" i="3" s="1"/>
  <c r="F1292" i="3" a="1"/>
  <c r="F1292" i="3" s="1"/>
  <c r="G1292" i="3" a="1"/>
  <c r="G1292" i="3" s="1"/>
  <c r="E1292" i="3" a="1"/>
  <c r="E1292" i="3" s="1"/>
  <c r="F493" i="3" a="1"/>
  <c r="F493" i="3" s="1"/>
  <c r="E493" i="3" a="1"/>
  <c r="E493" i="3" s="1"/>
  <c r="G493" i="3" a="1"/>
  <c r="G493" i="3" s="1"/>
  <c r="G749" i="3" a="1"/>
  <c r="G749" i="3" s="1"/>
  <c r="F749" i="3" a="1"/>
  <c r="F749" i="3" s="1"/>
  <c r="E749" i="3" a="1"/>
  <c r="E749" i="3" s="1"/>
  <c r="G1005" i="3" a="1"/>
  <c r="G1005" i="3" s="1"/>
  <c r="F1005" i="3" a="1"/>
  <c r="F1005" i="3" s="1"/>
  <c r="E1005" i="3" a="1"/>
  <c r="E1005" i="3" s="1"/>
  <c r="E1261" i="3" a="1"/>
  <c r="E1261" i="3" s="1"/>
  <c r="G1261" i="3" a="1"/>
  <c r="G1261" i="3" s="1"/>
  <c r="F1261" i="3" a="1"/>
  <c r="F1261" i="3" s="1"/>
  <c r="G398" i="3" a="1"/>
  <c r="G398" i="3" s="1"/>
  <c r="F398" i="3" a="1"/>
  <c r="F398" i="3" s="1"/>
  <c r="E398" i="3" a="1"/>
  <c r="E398" i="3" s="1"/>
  <c r="E654" i="3" a="1"/>
  <c r="E654" i="3" s="1"/>
  <c r="G654" i="3" a="1"/>
  <c r="G654" i="3" s="1"/>
  <c r="F654" i="3" a="1"/>
  <c r="F654" i="3" s="1"/>
  <c r="G910" i="3" a="1"/>
  <c r="G910" i="3" s="1"/>
  <c r="F910" i="3" a="1"/>
  <c r="F910" i="3" s="1"/>
  <c r="E910" i="3" a="1"/>
  <c r="E910" i="3" s="1"/>
  <c r="G1166" i="3" a="1"/>
  <c r="G1166" i="3" s="1"/>
  <c r="F1166" i="3" a="1"/>
  <c r="F1166" i="3" s="1"/>
  <c r="E1166" i="3" a="1"/>
  <c r="E1166" i="3" s="1"/>
  <c r="E1422" i="3" a="1"/>
  <c r="E1422" i="3" s="1"/>
  <c r="G1422" i="3" a="1"/>
  <c r="G1422" i="3" s="1"/>
  <c r="F1422" i="3" a="1"/>
  <c r="F1422" i="3" s="1"/>
  <c r="G416" i="3" a="1"/>
  <c r="G416" i="3" s="1"/>
  <c r="F416" i="3" a="1"/>
  <c r="F416" i="3" s="1"/>
  <c r="E416" i="3" a="1"/>
  <c r="E416" i="3" s="1"/>
  <c r="G219" i="3" a="1"/>
  <c r="G219" i="3" s="1"/>
  <c r="F219" i="3" a="1"/>
  <c r="F219" i="3" s="1"/>
  <c r="E219" i="3" a="1"/>
  <c r="E219" i="3" s="1"/>
  <c r="E196" i="3" a="1"/>
  <c r="E196" i="3" s="1"/>
  <c r="G196" i="3" a="1"/>
  <c r="G196" i="3" s="1"/>
  <c r="F196" i="3" a="1"/>
  <c r="F196" i="3" s="1"/>
  <c r="G144" i="3" a="1"/>
  <c r="G144" i="3" s="1"/>
  <c r="F144" i="3" a="1"/>
  <c r="F144" i="3" s="1"/>
  <c r="E144" i="3" a="1"/>
  <c r="E144" i="3" s="1"/>
  <c r="E129" i="3" a="1"/>
  <c r="E129" i="3" s="1"/>
  <c r="G129" i="3" a="1"/>
  <c r="G129" i="3" s="1"/>
  <c r="F129" i="3" a="1"/>
  <c r="F129" i="3" s="1"/>
  <c r="G1055" i="3" a="1"/>
  <c r="G1055" i="3" s="1"/>
  <c r="E1055" i="3" a="1"/>
  <c r="E1055" i="3" s="1"/>
  <c r="F1055" i="3" a="1"/>
  <c r="F1055" i="3" s="1"/>
  <c r="F18" i="3" a="1"/>
  <c r="F18" i="3" s="1"/>
  <c r="E18" i="3" a="1"/>
  <c r="E18" i="3" s="1"/>
  <c r="G18" i="3" a="1"/>
  <c r="G18" i="3" s="1"/>
  <c r="G326" i="3" a="1"/>
  <c r="G326" i="3" s="1"/>
  <c r="F326" i="3" a="1"/>
  <c r="F326" i="3" s="1"/>
  <c r="E326" i="3" a="1"/>
  <c r="E326" i="3" s="1"/>
  <c r="G221" i="3" a="1"/>
  <c r="G221" i="3" s="1"/>
  <c r="F221" i="3" a="1"/>
  <c r="F221" i="3" s="1"/>
  <c r="E221" i="3" a="1"/>
  <c r="E221" i="3" s="1"/>
  <c r="G148" i="3" a="1"/>
  <c r="G148" i="3" s="1"/>
  <c r="F148" i="3" a="1"/>
  <c r="F148" i="3" s="1"/>
  <c r="E148" i="3" a="1"/>
  <c r="E148" i="3" s="1"/>
  <c r="G1359" i="3" a="1"/>
  <c r="G1359" i="3" s="1"/>
  <c r="F1359" i="3" a="1"/>
  <c r="F1359" i="3" s="1"/>
  <c r="E1359" i="3" a="1"/>
  <c r="E1359" i="3" s="1"/>
  <c r="G69" i="3" a="1"/>
  <c r="G69" i="3" s="1"/>
  <c r="F69" i="3" a="1"/>
  <c r="F69" i="3" s="1"/>
  <c r="E69" i="3" a="1"/>
  <c r="E69" i="3" s="1"/>
  <c r="F427" i="3" a="1"/>
  <c r="F427" i="3" s="1"/>
  <c r="G427" i="3" a="1"/>
  <c r="G427" i="3" s="1"/>
  <c r="E427" i="3" a="1"/>
  <c r="E427" i="3" s="1"/>
  <c r="G204" i="3" a="1"/>
  <c r="G204" i="3" s="1"/>
  <c r="F204" i="3" a="1"/>
  <c r="F204" i="3" s="1"/>
  <c r="E204" i="3" a="1"/>
  <c r="E204" i="3" s="1"/>
  <c r="F103" i="3" a="1"/>
  <c r="F103" i="3" s="1"/>
  <c r="G103" i="3" a="1"/>
  <c r="G103" i="3" s="1"/>
  <c r="E103" i="3" a="1"/>
  <c r="E103" i="3" s="1"/>
  <c r="F639" i="3" a="1"/>
  <c r="F639" i="3" s="1"/>
  <c r="E639" i="3" a="1"/>
  <c r="E639" i="3" s="1"/>
  <c r="G639" i="3" a="1"/>
  <c r="G639" i="3" s="1"/>
  <c r="F309" i="3" a="1"/>
  <c r="F309" i="3" s="1"/>
  <c r="E309" i="3" a="1"/>
  <c r="E309" i="3" s="1"/>
  <c r="G309" i="3" a="1"/>
  <c r="G309" i="3" s="1"/>
  <c r="G207" i="3" a="1"/>
  <c r="G207" i="3" s="1"/>
  <c r="F207" i="3" a="1"/>
  <c r="F207" i="3" s="1"/>
  <c r="E207" i="3" a="1"/>
  <c r="E207" i="3" s="1"/>
  <c r="F106" i="3" a="1"/>
  <c r="F106" i="3" s="1"/>
  <c r="G106" i="3" a="1"/>
  <c r="G106" i="3" s="1"/>
  <c r="E106" i="3" a="1"/>
  <c r="E106" i="3" s="1"/>
  <c r="G687" i="3" a="1"/>
  <c r="G687" i="3" s="1"/>
  <c r="F687" i="3" a="1"/>
  <c r="F687" i="3" s="1"/>
  <c r="E687" i="3" a="1"/>
  <c r="E687" i="3" s="1"/>
  <c r="G312" i="3" a="1"/>
  <c r="G312" i="3" s="1"/>
  <c r="F312" i="3" a="1"/>
  <c r="F312" i="3" s="1"/>
  <c r="E312" i="3" a="1"/>
  <c r="E312" i="3" s="1"/>
  <c r="E256" i="3" a="1"/>
  <c r="E256" i="3" s="1"/>
  <c r="G256" i="3" a="1"/>
  <c r="G256" i="3" s="1"/>
  <c r="F256" i="3" a="1"/>
  <c r="F256" i="3" s="1"/>
  <c r="G192" i="3" a="1"/>
  <c r="G192" i="3" s="1"/>
  <c r="F192" i="3" a="1"/>
  <c r="F192" i="3" s="1"/>
  <c r="E192" i="3" a="1"/>
  <c r="E192" i="3" s="1"/>
  <c r="G78" i="3" a="1"/>
  <c r="G78" i="3" s="1"/>
  <c r="F78" i="3" a="1"/>
  <c r="F78" i="3" s="1"/>
  <c r="E78" i="3" a="1"/>
  <c r="E78" i="3" s="1"/>
  <c r="F453" i="3" a="1"/>
  <c r="F453" i="3" s="1"/>
  <c r="G453" i="3" a="1"/>
  <c r="G453" i="3" s="1"/>
  <c r="E453" i="3" a="1"/>
  <c r="E453" i="3" s="1"/>
  <c r="E15" i="3" a="1"/>
  <c r="E15" i="3" s="1"/>
  <c r="G15" i="3" a="1"/>
  <c r="G15" i="3" s="1"/>
  <c r="F15" i="3" a="1"/>
  <c r="F15" i="3" s="1"/>
  <c r="G319" i="3" a="1"/>
  <c r="G319" i="3" s="1"/>
  <c r="F319" i="3" a="1"/>
  <c r="F319" i="3" s="1"/>
  <c r="E319" i="3" a="1"/>
  <c r="E319" i="3" s="1"/>
  <c r="G544" i="3" a="1"/>
  <c r="G544" i="3" s="1"/>
  <c r="F544" i="3" a="1"/>
  <c r="F544" i="3" s="1"/>
  <c r="E544" i="3" a="1"/>
  <c r="E544" i="3" s="1"/>
  <c r="E800" i="3" a="1"/>
  <c r="E800" i="3" s="1"/>
  <c r="G800" i="3" a="1"/>
  <c r="G800" i="3" s="1"/>
  <c r="F800" i="3" a="1"/>
  <c r="F800" i="3" s="1"/>
  <c r="F1056" i="3" a="1"/>
  <c r="F1056" i="3" s="1"/>
  <c r="G1056" i="3" a="1"/>
  <c r="G1056" i="3" s="1"/>
  <c r="E1056" i="3" a="1"/>
  <c r="E1056" i="3" s="1"/>
  <c r="G1312" i="3" a="1"/>
  <c r="G1312" i="3" s="1"/>
  <c r="F1312" i="3" a="1"/>
  <c r="F1312" i="3" s="1"/>
  <c r="E1312" i="3" a="1"/>
  <c r="E1312" i="3" s="1"/>
  <c r="G289" i="3" a="1"/>
  <c r="G289" i="3" s="1"/>
  <c r="F289" i="3" a="1"/>
  <c r="F289" i="3" s="1"/>
  <c r="E289" i="3" a="1"/>
  <c r="E289" i="3" s="1"/>
  <c r="G545" i="3" a="1"/>
  <c r="G545" i="3" s="1"/>
  <c r="F545" i="3" a="1"/>
  <c r="F545" i="3" s="1"/>
  <c r="E545" i="3" a="1"/>
  <c r="E545" i="3" s="1"/>
  <c r="F801" i="3" a="1"/>
  <c r="F801" i="3" s="1"/>
  <c r="G801" i="3" a="1"/>
  <c r="G801" i="3" s="1"/>
  <c r="E801" i="3" a="1"/>
  <c r="E801" i="3" s="1"/>
  <c r="F1057" i="3" a="1"/>
  <c r="F1057" i="3" s="1"/>
  <c r="G1057" i="3" a="1"/>
  <c r="G1057" i="3" s="1"/>
  <c r="E1057" i="3" a="1"/>
  <c r="E1057" i="3" s="1"/>
  <c r="G1313" i="3" a="1"/>
  <c r="G1313" i="3" s="1"/>
  <c r="E1313" i="3" a="1"/>
  <c r="E1313" i="3" s="1"/>
  <c r="F1313" i="3" a="1"/>
  <c r="F1313" i="3" s="1"/>
  <c r="G210" i="3" a="1"/>
  <c r="G210" i="3" s="1"/>
  <c r="E210" i="3" a="1"/>
  <c r="E210" i="3" s="1"/>
  <c r="F210" i="3" a="1"/>
  <c r="F210" i="3" s="1"/>
  <c r="F466" i="3" a="1"/>
  <c r="F466" i="3" s="1"/>
  <c r="G466" i="3" a="1"/>
  <c r="G466" i="3" s="1"/>
  <c r="E466" i="3" a="1"/>
  <c r="E466" i="3" s="1"/>
  <c r="E722" i="3" a="1"/>
  <c r="E722" i="3" s="1"/>
  <c r="G722" i="3" a="1"/>
  <c r="G722" i="3" s="1"/>
  <c r="F722" i="3" a="1"/>
  <c r="F722" i="3" s="1"/>
  <c r="F978" i="3" a="1"/>
  <c r="F978" i="3" s="1"/>
  <c r="E978" i="3" a="1"/>
  <c r="E978" i="3" s="1"/>
  <c r="G978" i="3" a="1"/>
  <c r="G978" i="3" s="1"/>
  <c r="F1234" i="3" a="1"/>
  <c r="F1234" i="3" s="1"/>
  <c r="E1234" i="3" a="1"/>
  <c r="E1234" i="3" s="1"/>
  <c r="G1234" i="3" a="1"/>
  <c r="G1234" i="3" s="1"/>
  <c r="G1490" i="3" a="1"/>
  <c r="G1490" i="3" s="1"/>
  <c r="F1490" i="3" a="1"/>
  <c r="F1490" i="3" s="1"/>
  <c r="E1490" i="3" a="1"/>
  <c r="E1490" i="3" s="1"/>
  <c r="G467" i="3" a="1"/>
  <c r="G467" i="3" s="1"/>
  <c r="F467" i="3" a="1"/>
  <c r="F467" i="3" s="1"/>
  <c r="E467" i="3" a="1"/>
  <c r="E467" i="3" s="1"/>
  <c r="G723" i="3" a="1"/>
  <c r="G723" i="3" s="1"/>
  <c r="E723" i="3" a="1"/>
  <c r="E723" i="3" s="1"/>
  <c r="F723" i="3" a="1"/>
  <c r="F723" i="3" s="1"/>
  <c r="E979" i="3" a="1"/>
  <c r="E979" i="3" s="1"/>
  <c r="G979" i="3" a="1"/>
  <c r="G979" i="3" s="1"/>
  <c r="F979" i="3" a="1"/>
  <c r="F979" i="3" s="1"/>
  <c r="E1235" i="3" a="1"/>
  <c r="E1235" i="3" s="1"/>
  <c r="G1235" i="3" a="1"/>
  <c r="G1235" i="3" s="1"/>
  <c r="F1235" i="3" a="1"/>
  <c r="F1235" i="3" s="1"/>
  <c r="G1491" i="3" a="1"/>
  <c r="G1491" i="3" s="1"/>
  <c r="F1491" i="3" a="1"/>
  <c r="F1491" i="3" s="1"/>
  <c r="E1491" i="3" a="1"/>
  <c r="E1491" i="3" s="1"/>
  <c r="G484" i="3" a="1"/>
  <c r="G484" i="3" s="1"/>
  <c r="F484" i="3" a="1"/>
  <c r="F484" i="3" s="1"/>
  <c r="E484" i="3" a="1"/>
  <c r="E484" i="3" s="1"/>
  <c r="G740" i="3" a="1"/>
  <c r="G740" i="3" s="1"/>
  <c r="F740" i="3" a="1"/>
  <c r="F740" i="3" s="1"/>
  <c r="E740" i="3" a="1"/>
  <c r="E740" i="3" s="1"/>
  <c r="G996" i="3" a="1"/>
  <c r="G996" i="3" s="1"/>
  <c r="F996" i="3" a="1"/>
  <c r="F996" i="3" s="1"/>
  <c r="E996" i="3" a="1"/>
  <c r="E996" i="3" s="1"/>
  <c r="G1252" i="3" a="1"/>
  <c r="G1252" i="3" s="1"/>
  <c r="E1252" i="3" a="1"/>
  <c r="E1252" i="3" s="1"/>
  <c r="F1252" i="3" a="1"/>
  <c r="F1252" i="3" s="1"/>
  <c r="E1508" i="3" a="1"/>
  <c r="E1508" i="3" s="1"/>
  <c r="G1508" i="3" a="1"/>
  <c r="G1508" i="3" s="1"/>
  <c r="F1508" i="3" a="1"/>
  <c r="F1508" i="3" s="1"/>
  <c r="E709" i="3" a="1"/>
  <c r="E709" i="3" s="1"/>
  <c r="G709" i="3" a="1"/>
  <c r="G709" i="3" s="1"/>
  <c r="F709" i="3" a="1"/>
  <c r="F709" i="3" s="1"/>
  <c r="F965" i="3" a="1"/>
  <c r="F965" i="3" s="1"/>
  <c r="G965" i="3" a="1"/>
  <c r="G965" i="3" s="1"/>
  <c r="E965" i="3" a="1"/>
  <c r="E965" i="3" s="1"/>
  <c r="F1221" i="3" a="1"/>
  <c r="F1221" i="3" s="1"/>
  <c r="E1221" i="3" a="1"/>
  <c r="E1221" i="3" s="1"/>
  <c r="G1221" i="3" a="1"/>
  <c r="G1221" i="3" s="1"/>
  <c r="F1477" i="3" a="1"/>
  <c r="F1477" i="3" s="1"/>
  <c r="E1477" i="3" a="1"/>
  <c r="E1477" i="3" s="1"/>
  <c r="G1477" i="3" a="1"/>
  <c r="G1477" i="3" s="1"/>
  <c r="G582" i="3" a="1"/>
  <c r="G582" i="3" s="1"/>
  <c r="F582" i="3" a="1"/>
  <c r="F582" i="3" s="1"/>
  <c r="E582" i="3" a="1"/>
  <c r="E582" i="3" s="1"/>
  <c r="G838" i="3" a="1"/>
  <c r="G838" i="3" s="1"/>
  <c r="E838" i="3" a="1"/>
  <c r="E838" i="3" s="1"/>
  <c r="F838" i="3" a="1"/>
  <c r="F838" i="3" s="1"/>
  <c r="E1094" i="3" a="1"/>
  <c r="E1094" i="3" s="1"/>
  <c r="G1094" i="3" a="1"/>
  <c r="G1094" i="3" s="1"/>
  <c r="F1094" i="3" a="1"/>
  <c r="F1094" i="3" s="1"/>
  <c r="F1350" i="3" a="1"/>
  <c r="F1350" i="3" s="1"/>
  <c r="E1350" i="3" a="1"/>
  <c r="E1350" i="3" s="1"/>
  <c r="G1350" i="3" a="1"/>
  <c r="G1350" i="3" s="1"/>
  <c r="F551" i="3" a="1"/>
  <c r="F551" i="3" s="1"/>
  <c r="G551" i="3" a="1"/>
  <c r="G551" i="3" s="1"/>
  <c r="E551" i="3" a="1"/>
  <c r="E551" i="3" s="1"/>
  <c r="F807" i="3" a="1"/>
  <c r="F807" i="3" s="1"/>
  <c r="G807" i="3" a="1"/>
  <c r="G807" i="3" s="1"/>
  <c r="E807" i="3" a="1"/>
  <c r="E807" i="3" s="1"/>
  <c r="F1063" i="3" a="1"/>
  <c r="F1063" i="3" s="1"/>
  <c r="E1063" i="3" a="1"/>
  <c r="E1063" i="3" s="1"/>
  <c r="G1063" i="3" a="1"/>
  <c r="G1063" i="3" s="1"/>
  <c r="F1319" i="3" a="1"/>
  <c r="F1319" i="3" s="1"/>
  <c r="G1319" i="3" a="1"/>
  <c r="G1319" i="3" s="1"/>
  <c r="O1319" i="3" s="1"/>
  <c r="E1319" i="3" a="1"/>
  <c r="E1319" i="3" s="1"/>
  <c r="G600" i="3" a="1"/>
  <c r="G600" i="3" s="1"/>
  <c r="F600" i="3" a="1"/>
  <c r="F600" i="3" s="1"/>
  <c r="E600" i="3" a="1"/>
  <c r="E600" i="3" s="1"/>
  <c r="F856" i="3" a="1"/>
  <c r="F856" i="3" s="1"/>
  <c r="G856" i="3" a="1"/>
  <c r="G856" i="3" s="1"/>
  <c r="E856" i="3" a="1"/>
  <c r="E856" i="3" s="1"/>
  <c r="G1112" i="3" a="1"/>
  <c r="G1112" i="3" s="1"/>
  <c r="K1112" i="3" s="1"/>
  <c r="F1112" i="3" a="1"/>
  <c r="F1112" i="3" s="1"/>
  <c r="E1112" i="3" a="1"/>
  <c r="E1112" i="3" s="1"/>
  <c r="G1368" i="3" a="1"/>
  <c r="G1368" i="3" s="1"/>
  <c r="F1368" i="3" a="1"/>
  <c r="F1368" i="3" s="1"/>
  <c r="E1368" i="3" a="1"/>
  <c r="E1368" i="3" s="1"/>
  <c r="F281" i="3" a="1"/>
  <c r="F281" i="3" s="1"/>
  <c r="E281" i="3" a="1"/>
  <c r="E281" i="3" s="1"/>
  <c r="G281" i="3" a="1"/>
  <c r="G281" i="3" s="1"/>
  <c r="E537" i="3" a="1"/>
  <c r="E537" i="3" s="1"/>
  <c r="F537" i="3" a="1"/>
  <c r="F537" i="3" s="1"/>
  <c r="G537" i="3" a="1"/>
  <c r="G537" i="3" s="1"/>
  <c r="G793" i="3" a="1"/>
  <c r="G793" i="3" s="1"/>
  <c r="F793" i="3" a="1"/>
  <c r="F793" i="3" s="1"/>
  <c r="E793" i="3" a="1"/>
  <c r="E793" i="3" s="1"/>
  <c r="G1049" i="3" a="1"/>
  <c r="G1049" i="3" s="1"/>
  <c r="F1049" i="3" a="1"/>
  <c r="F1049" i="3" s="1"/>
  <c r="E1049" i="3" a="1"/>
  <c r="E1049" i="3" s="1"/>
  <c r="F1305" i="3" a="1"/>
  <c r="F1305" i="3" s="1"/>
  <c r="G1305" i="3" a="1"/>
  <c r="G1305" i="3" s="1"/>
  <c r="E1305" i="3" a="1"/>
  <c r="E1305" i="3" s="1"/>
  <c r="G234" i="3" a="1"/>
  <c r="G234" i="3" s="1"/>
  <c r="F234" i="3" a="1"/>
  <c r="F234" i="3" s="1"/>
  <c r="E234" i="3" a="1"/>
  <c r="E234" i="3" s="1"/>
  <c r="G490" i="3" a="1"/>
  <c r="G490" i="3" s="1"/>
  <c r="F490" i="3" a="1"/>
  <c r="F490" i="3" s="1"/>
  <c r="E490" i="3" a="1"/>
  <c r="E490" i="3" s="1"/>
  <c r="F746" i="3" a="1"/>
  <c r="F746" i="3" s="1"/>
  <c r="E746" i="3" a="1"/>
  <c r="E746" i="3" s="1"/>
  <c r="G746" i="3" a="1"/>
  <c r="G746" i="3" s="1"/>
  <c r="G1002" i="3" a="1"/>
  <c r="G1002" i="3" s="1"/>
  <c r="F1002" i="3" a="1"/>
  <c r="F1002" i="3" s="1"/>
  <c r="E1002" i="3" a="1"/>
  <c r="E1002" i="3" s="1"/>
  <c r="G1258" i="3" a="1"/>
  <c r="G1258" i="3" s="1"/>
  <c r="F1258" i="3" a="1"/>
  <c r="F1258" i="3" s="1"/>
  <c r="E1258" i="3" a="1"/>
  <c r="E1258" i="3" s="1"/>
  <c r="G555" i="3" a="1"/>
  <c r="G555" i="3" s="1"/>
  <c r="E555" i="3" a="1"/>
  <c r="E555" i="3" s="1"/>
  <c r="F555" i="3" a="1"/>
  <c r="F555" i="3" s="1"/>
  <c r="E811" i="3" a="1"/>
  <c r="E811" i="3" s="1"/>
  <c r="G811" i="3" a="1"/>
  <c r="G811" i="3" s="1"/>
  <c r="F811" i="3" a="1"/>
  <c r="F811" i="3" s="1"/>
  <c r="E1067" i="3" a="1"/>
  <c r="E1067" i="3" s="1"/>
  <c r="G1067" i="3" a="1"/>
  <c r="G1067" i="3" s="1"/>
  <c r="F1067" i="3" a="1"/>
  <c r="F1067" i="3" s="1"/>
  <c r="E1323" i="3" a="1"/>
  <c r="E1323" i="3" s="1"/>
  <c r="G1323" i="3" a="1"/>
  <c r="G1323" i="3" s="1"/>
  <c r="F1323" i="3" a="1"/>
  <c r="F1323" i="3" s="1"/>
  <c r="G284" i="3" a="1"/>
  <c r="G284" i="3" s="1"/>
  <c r="F284" i="3" a="1"/>
  <c r="F284" i="3" s="1"/>
  <c r="E284" i="3" a="1"/>
  <c r="E284" i="3" s="1"/>
  <c r="E540" i="3" a="1"/>
  <c r="E540" i="3" s="1"/>
  <c r="G540" i="3" a="1"/>
  <c r="G540" i="3" s="1"/>
  <c r="F540" i="3" a="1"/>
  <c r="F540" i="3" s="1"/>
  <c r="G796" i="3" a="1"/>
  <c r="G796" i="3" s="1"/>
  <c r="F796" i="3" a="1"/>
  <c r="F796" i="3" s="1"/>
  <c r="E796" i="3" a="1"/>
  <c r="E796" i="3" s="1"/>
  <c r="G1052" i="3" a="1"/>
  <c r="G1052" i="3" s="1"/>
  <c r="E1052" i="3" a="1"/>
  <c r="E1052" i="3" s="1"/>
  <c r="F1052" i="3" a="1"/>
  <c r="F1052" i="3" s="1"/>
  <c r="F1308" i="3" a="1"/>
  <c r="F1308" i="3" s="1"/>
  <c r="G1308" i="3" a="1"/>
  <c r="G1308" i="3" s="1"/>
  <c r="E1308" i="3" a="1"/>
  <c r="E1308" i="3" s="1"/>
  <c r="G509" i="3" a="1"/>
  <c r="G509" i="3" s="1"/>
  <c r="F509" i="3" a="1"/>
  <c r="F509" i="3" s="1"/>
  <c r="E509" i="3" a="1"/>
  <c r="E509" i="3" s="1"/>
  <c r="F765" i="3" a="1"/>
  <c r="F765" i="3" s="1"/>
  <c r="E765" i="3" a="1"/>
  <c r="E765" i="3" s="1"/>
  <c r="G765" i="3" a="1"/>
  <c r="G765" i="3" s="1"/>
  <c r="G1021" i="3" a="1"/>
  <c r="G1021" i="3" s="1"/>
  <c r="F1021" i="3" a="1"/>
  <c r="F1021" i="3" s="1"/>
  <c r="E1021" i="3" a="1"/>
  <c r="E1021" i="3" s="1"/>
  <c r="F1277" i="3" a="1"/>
  <c r="F1277" i="3" s="1"/>
  <c r="E1277" i="3" a="1"/>
  <c r="E1277" i="3" s="1"/>
  <c r="G1277" i="3" a="1"/>
  <c r="G1277" i="3" s="1"/>
  <c r="F414" i="3" a="1"/>
  <c r="F414" i="3" s="1"/>
  <c r="G414" i="3" a="1"/>
  <c r="G414" i="3" s="1"/>
  <c r="E414" i="3" a="1"/>
  <c r="E414" i="3" s="1"/>
  <c r="E670" i="3" a="1"/>
  <c r="E670" i="3" s="1"/>
  <c r="G670" i="3" a="1"/>
  <c r="G670" i="3" s="1"/>
  <c r="F670" i="3" a="1"/>
  <c r="F670" i="3" s="1"/>
  <c r="E926" i="3" a="1"/>
  <c r="E926" i="3" s="1"/>
  <c r="G926" i="3" a="1"/>
  <c r="G926" i="3" s="1"/>
  <c r="F926" i="3" a="1"/>
  <c r="F926" i="3" s="1"/>
  <c r="E1182" i="3" a="1"/>
  <c r="E1182" i="3" s="1"/>
  <c r="G1182" i="3" a="1"/>
  <c r="G1182" i="3" s="1"/>
  <c r="F1182" i="3" a="1"/>
  <c r="F1182" i="3" s="1"/>
  <c r="G1438" i="3" a="1"/>
  <c r="G1438" i="3" s="1"/>
  <c r="F1438" i="3" a="1"/>
  <c r="F1438" i="3" s="1"/>
  <c r="K1438" i="3" s="1"/>
  <c r="E1438" i="3" a="1"/>
  <c r="E1438" i="3" s="1"/>
  <c r="G1343" i="3" a="1"/>
  <c r="G1343" i="3" s="1"/>
  <c r="E1343" i="3" a="1"/>
  <c r="E1343" i="3" s="1"/>
  <c r="F1343" i="3" a="1"/>
  <c r="F1343" i="3" s="1"/>
  <c r="G134" i="3" a="1"/>
  <c r="G134" i="3" s="1"/>
  <c r="F134" i="3" a="1"/>
  <c r="F134" i="3" s="1"/>
  <c r="E134" i="3" a="1"/>
  <c r="E134" i="3" s="1"/>
  <c r="G215" i="3" a="1"/>
  <c r="G215" i="3" s="1"/>
  <c r="F215" i="3" a="1"/>
  <c r="F215" i="3" s="1"/>
  <c r="E215" i="3" a="1"/>
  <c r="E215" i="3" s="1"/>
  <c r="G16" i="3" a="1"/>
  <c r="G16" i="3" s="1"/>
  <c r="F16" i="3" a="1"/>
  <c r="F16" i="3" s="1"/>
  <c r="E16" i="3" a="1"/>
  <c r="E16" i="3" s="1"/>
  <c r="G1295" i="3" a="1"/>
  <c r="G1295" i="3" s="1"/>
  <c r="F1295" i="3" a="1"/>
  <c r="F1295" i="3" s="1"/>
  <c r="E1295" i="3" a="1"/>
  <c r="E1295" i="3" s="1"/>
  <c r="G145" i="3" a="1"/>
  <c r="G145" i="3" s="1"/>
  <c r="F145" i="3" a="1"/>
  <c r="F145" i="3" s="1"/>
  <c r="E145" i="3" a="1"/>
  <c r="E145" i="3" s="1"/>
  <c r="F1311" i="3" a="1"/>
  <c r="F1311" i="3" s="1"/>
  <c r="G1311" i="3" a="1"/>
  <c r="G1311" i="3" s="1"/>
  <c r="E1311" i="3" a="1"/>
  <c r="E1311" i="3" s="1"/>
  <c r="F34" i="3" a="1"/>
  <c r="F34" i="3" s="1"/>
  <c r="E34" i="3" a="1"/>
  <c r="E34" i="3" s="1"/>
  <c r="G34" i="3" a="1"/>
  <c r="G34" i="3" s="1"/>
  <c r="G352" i="3" a="1"/>
  <c r="G352" i="3" s="1"/>
  <c r="F352" i="3" a="1"/>
  <c r="F352" i="3" s="1"/>
  <c r="E352" i="3" a="1"/>
  <c r="E352" i="3" s="1"/>
  <c r="G244" i="3" a="1"/>
  <c r="G244" i="3" s="1"/>
  <c r="F244" i="3" a="1"/>
  <c r="F244" i="3" s="1"/>
  <c r="E244" i="3" a="1"/>
  <c r="E244" i="3" s="1"/>
  <c r="G165" i="3" a="1"/>
  <c r="G165" i="3" s="1"/>
  <c r="E165" i="3" a="1"/>
  <c r="E165" i="3" s="1"/>
  <c r="F165" i="3" a="1"/>
  <c r="F165" i="3" s="1"/>
  <c r="G85" i="3" a="1"/>
  <c r="G85" i="3" s="1"/>
  <c r="E85" i="3" a="1"/>
  <c r="E85" i="3" s="1"/>
  <c r="F85" i="3" a="1"/>
  <c r="F85" i="3" s="1"/>
  <c r="G479" i="3" a="1"/>
  <c r="G479" i="3" s="1"/>
  <c r="F479" i="3" a="1"/>
  <c r="F479" i="3" s="1"/>
  <c r="E479" i="3" a="1"/>
  <c r="E479" i="3" s="1"/>
  <c r="G224" i="3" a="1"/>
  <c r="G224" i="3" s="1"/>
  <c r="F224" i="3" a="1"/>
  <c r="F224" i="3" s="1"/>
  <c r="E224" i="3" a="1"/>
  <c r="E224" i="3" s="1"/>
  <c r="G119" i="3" a="1"/>
  <c r="G119" i="3" s="1"/>
  <c r="F119" i="3" a="1"/>
  <c r="F119" i="3" s="1"/>
  <c r="E119" i="3" a="1"/>
  <c r="E119" i="3" s="1"/>
  <c r="E895" i="3" a="1"/>
  <c r="E895" i="3" s="1"/>
  <c r="G895" i="3" a="1"/>
  <c r="G895" i="3" s="1"/>
  <c r="F895" i="3" a="1"/>
  <c r="F895" i="3" s="1"/>
  <c r="G24" i="3" a="1"/>
  <c r="G24" i="3" s="1"/>
  <c r="F24" i="3" a="1"/>
  <c r="F24" i="3" s="1"/>
  <c r="E24" i="3" a="1"/>
  <c r="E24" i="3" s="1"/>
  <c r="E335" i="3" a="1"/>
  <c r="E335" i="3" s="1"/>
  <c r="G335" i="3" a="1"/>
  <c r="G335" i="3" s="1"/>
  <c r="F335" i="3" a="1"/>
  <c r="F335" i="3" s="1"/>
  <c r="G228" i="3" a="1"/>
  <c r="G228" i="3" s="1"/>
  <c r="F228" i="3" a="1"/>
  <c r="F228" i="3" s="1"/>
  <c r="E228" i="3" a="1"/>
  <c r="E228" i="3" s="1"/>
  <c r="G122" i="3" a="1"/>
  <c r="G122" i="3" s="1"/>
  <c r="F122" i="3" a="1"/>
  <c r="F122" i="3" s="1"/>
  <c r="E122" i="3" a="1"/>
  <c r="E122" i="3" s="1"/>
  <c r="F943" i="3" a="1"/>
  <c r="F943" i="3" s="1"/>
  <c r="E943" i="3" a="1"/>
  <c r="E943" i="3" s="1"/>
  <c r="G943" i="3" a="1"/>
  <c r="G943" i="3" s="1"/>
  <c r="G27" i="3" a="1"/>
  <c r="G27" i="3" s="1"/>
  <c r="F27" i="3" a="1"/>
  <c r="F27" i="3" s="1"/>
  <c r="E27" i="3" a="1"/>
  <c r="E27" i="3" s="1"/>
  <c r="G342" i="3" a="1"/>
  <c r="G342" i="3" s="1"/>
  <c r="F342" i="3" a="1"/>
  <c r="F342" i="3" s="1"/>
  <c r="E342" i="3" a="1"/>
  <c r="E342" i="3" s="1"/>
  <c r="G286" i="3" a="1"/>
  <c r="G286" i="3" s="1"/>
  <c r="F286" i="3" a="1"/>
  <c r="F286" i="3" s="1"/>
  <c r="E286" i="3" a="1"/>
  <c r="E286" i="3" s="1"/>
  <c r="E212" i="3" a="1"/>
  <c r="E212" i="3" s="1"/>
  <c r="G212" i="3" a="1"/>
  <c r="G212" i="3" s="1"/>
  <c r="F212" i="3" a="1"/>
  <c r="F212" i="3" s="1"/>
  <c r="G94" i="3" a="1"/>
  <c r="G94" i="3" s="1"/>
  <c r="E94" i="3" a="1"/>
  <c r="E94" i="3" s="1"/>
  <c r="F94" i="3" a="1"/>
  <c r="F94" i="3" s="1"/>
  <c r="G527" i="3" a="1"/>
  <c r="G527" i="3" s="1"/>
  <c r="F527" i="3" a="1"/>
  <c r="F527" i="3" s="1"/>
  <c r="E527" i="3" a="1"/>
  <c r="E527" i="3" s="1"/>
  <c r="E31" i="3" a="1"/>
  <c r="E31" i="3" s="1"/>
  <c r="G31" i="3" a="1"/>
  <c r="G31" i="3" s="1"/>
  <c r="F31" i="3" a="1"/>
  <c r="F31" i="3" s="1"/>
  <c r="G349" i="3" a="1"/>
  <c r="G349" i="3" s="1"/>
  <c r="F349" i="3" a="1"/>
  <c r="F349" i="3" s="1"/>
  <c r="E349" i="3" a="1"/>
  <c r="E349" i="3" s="1"/>
  <c r="F560" i="3" a="1"/>
  <c r="F560" i="3" s="1"/>
  <c r="E560" i="3" a="1"/>
  <c r="E560" i="3" s="1"/>
  <c r="G560" i="3" a="1"/>
  <c r="G560" i="3" s="1"/>
  <c r="G816" i="3" a="1"/>
  <c r="G816" i="3" s="1"/>
  <c r="E816" i="3" a="1"/>
  <c r="E816" i="3" s="1"/>
  <c r="F816" i="3" a="1"/>
  <c r="F816" i="3" s="1"/>
  <c r="E1072" i="3" a="1"/>
  <c r="E1072" i="3" s="1"/>
  <c r="G1072" i="3" a="1"/>
  <c r="G1072" i="3" s="1"/>
  <c r="F1072" i="3" a="1"/>
  <c r="F1072" i="3" s="1"/>
  <c r="G1328" i="3" a="1"/>
  <c r="G1328" i="3" s="1"/>
  <c r="F1328" i="3" a="1"/>
  <c r="F1328" i="3" s="1"/>
  <c r="O1328" i="3" s="1"/>
  <c r="E1328" i="3" a="1"/>
  <c r="E1328" i="3" s="1"/>
  <c r="G305" i="3" a="1"/>
  <c r="G305" i="3" s="1"/>
  <c r="F305" i="3" a="1"/>
  <c r="F305" i="3" s="1"/>
  <c r="E305" i="3" a="1"/>
  <c r="E305" i="3" s="1"/>
  <c r="F561" i="3" a="1"/>
  <c r="F561" i="3" s="1"/>
  <c r="G561" i="3" a="1"/>
  <c r="G561" i="3" s="1"/>
  <c r="E561" i="3" a="1"/>
  <c r="E561" i="3" s="1"/>
  <c r="G817" i="3" a="1"/>
  <c r="G817" i="3" s="1"/>
  <c r="F817" i="3" a="1"/>
  <c r="F817" i="3" s="1"/>
  <c r="E817" i="3" a="1"/>
  <c r="E817" i="3" s="1"/>
  <c r="G1073" i="3" a="1"/>
  <c r="G1073" i="3" s="1"/>
  <c r="F1073" i="3" a="1"/>
  <c r="F1073" i="3" s="1"/>
  <c r="K1073" i="3" s="1"/>
  <c r="E1073" i="3" a="1"/>
  <c r="E1073" i="3" s="1"/>
  <c r="F1329" i="3" a="1"/>
  <c r="F1329" i="3" s="1"/>
  <c r="E1329" i="3" a="1"/>
  <c r="E1329" i="3" s="1"/>
  <c r="G1329" i="3" a="1"/>
  <c r="G1329" i="3" s="1"/>
  <c r="G226" i="3" a="1"/>
  <c r="G226" i="3" s="1"/>
  <c r="F226" i="3" a="1"/>
  <c r="F226" i="3" s="1"/>
  <c r="E226" i="3" a="1"/>
  <c r="E226" i="3" s="1"/>
  <c r="G482" i="3" a="1"/>
  <c r="G482" i="3" s="1"/>
  <c r="E482" i="3" a="1"/>
  <c r="E482" i="3" s="1"/>
  <c r="F482" i="3" a="1"/>
  <c r="F482" i="3" s="1"/>
  <c r="E738" i="3" a="1"/>
  <c r="E738" i="3" s="1"/>
  <c r="G738" i="3" a="1"/>
  <c r="G738" i="3" s="1"/>
  <c r="F738" i="3" a="1"/>
  <c r="F738" i="3" s="1"/>
  <c r="G994" i="3" a="1"/>
  <c r="G994" i="3" s="1"/>
  <c r="F994" i="3" a="1"/>
  <c r="F994" i="3" s="1"/>
  <c r="E994" i="3" a="1"/>
  <c r="E994" i="3" s="1"/>
  <c r="G1250" i="3" a="1"/>
  <c r="G1250" i="3" s="1"/>
  <c r="F1250" i="3" a="1"/>
  <c r="F1250" i="3" s="1"/>
  <c r="E1250" i="3" a="1"/>
  <c r="E1250" i="3" s="1"/>
  <c r="G1506" i="3" a="1"/>
  <c r="G1506" i="3" s="1"/>
  <c r="O1506" i="3" s="1"/>
  <c r="F1506" i="3" a="1"/>
  <c r="F1506" i="3" s="1"/>
  <c r="E1506" i="3" a="1"/>
  <c r="E1506" i="3" s="1"/>
  <c r="F483" i="3" a="1"/>
  <c r="F483" i="3" s="1"/>
  <c r="G483" i="3" a="1"/>
  <c r="G483" i="3" s="1"/>
  <c r="E483" i="3" a="1"/>
  <c r="E483" i="3" s="1"/>
  <c r="G739" i="3" a="1"/>
  <c r="G739" i="3" s="1"/>
  <c r="F739" i="3" a="1"/>
  <c r="F739" i="3" s="1"/>
  <c r="E739" i="3" a="1"/>
  <c r="E739" i="3" s="1"/>
  <c r="G995" i="3" a="1"/>
  <c r="G995" i="3" s="1"/>
  <c r="F995" i="3" a="1"/>
  <c r="F995" i="3" s="1"/>
  <c r="E995" i="3" a="1"/>
  <c r="E995" i="3" s="1"/>
  <c r="E1251" i="3" a="1"/>
  <c r="E1251" i="3" s="1"/>
  <c r="G1251" i="3" a="1"/>
  <c r="G1251" i="3" s="1"/>
  <c r="F1251" i="3" a="1"/>
  <c r="F1251" i="3" s="1"/>
  <c r="G1507" i="3" a="1"/>
  <c r="G1507" i="3" s="1"/>
  <c r="F1507" i="3" a="1"/>
  <c r="F1507" i="3" s="1"/>
  <c r="E1507" i="3" a="1"/>
  <c r="E1507" i="3" s="1"/>
  <c r="E500" i="3" a="1"/>
  <c r="E500" i="3" s="1"/>
  <c r="G500" i="3" a="1"/>
  <c r="G500" i="3" s="1"/>
  <c r="F500" i="3" a="1"/>
  <c r="F500" i="3" s="1"/>
  <c r="F756" i="3" a="1"/>
  <c r="F756" i="3" s="1"/>
  <c r="E756" i="3" a="1"/>
  <c r="E756" i="3" s="1"/>
  <c r="G756" i="3" a="1"/>
  <c r="G756" i="3" s="1"/>
  <c r="G1012" i="3" a="1"/>
  <c r="G1012" i="3" s="1"/>
  <c r="E1012" i="3" a="1"/>
  <c r="E1012" i="3" s="1"/>
  <c r="F1012" i="3" a="1"/>
  <c r="F1012" i="3" s="1"/>
  <c r="G1268" i="3" a="1"/>
  <c r="G1268" i="3" s="1"/>
  <c r="F1268" i="3" a="1"/>
  <c r="F1268" i="3" s="1"/>
  <c r="M1268" i="3" s="1"/>
  <c r="E1268" i="3" a="1"/>
  <c r="E1268" i="3" s="1"/>
  <c r="G469" i="3" a="1"/>
  <c r="G469" i="3" s="1"/>
  <c r="E469" i="3" a="1"/>
  <c r="E469" i="3" s="1"/>
  <c r="F469" i="3" a="1"/>
  <c r="F469" i="3" s="1"/>
  <c r="F725" i="3" a="1"/>
  <c r="F725" i="3" s="1"/>
  <c r="G725" i="3" a="1"/>
  <c r="G725" i="3" s="1"/>
  <c r="E725" i="3" a="1"/>
  <c r="E725" i="3" s="1"/>
  <c r="F981" i="3" a="1"/>
  <c r="F981" i="3" s="1"/>
  <c r="E981" i="3" a="1"/>
  <c r="E981" i="3" s="1"/>
  <c r="G981" i="3" a="1"/>
  <c r="G981" i="3" s="1"/>
  <c r="G1237" i="3" a="1"/>
  <c r="G1237" i="3" s="1"/>
  <c r="F1237" i="3" a="1"/>
  <c r="F1237" i="3" s="1"/>
  <c r="E1237" i="3" a="1"/>
  <c r="E1237" i="3" s="1"/>
  <c r="G1493" i="3" a="1"/>
  <c r="G1493" i="3" s="1"/>
  <c r="F1493" i="3" a="1"/>
  <c r="F1493" i="3" s="1"/>
  <c r="E1493" i="3" a="1"/>
  <c r="E1493" i="3" s="1"/>
  <c r="E598" i="3" a="1"/>
  <c r="E598" i="3" s="1"/>
  <c r="G598" i="3" a="1"/>
  <c r="G598" i="3" s="1"/>
  <c r="F598" i="3" a="1"/>
  <c r="F598" i="3" s="1"/>
  <c r="G854" i="3" a="1"/>
  <c r="G854" i="3" s="1"/>
  <c r="F854" i="3" a="1"/>
  <c r="F854" i="3" s="1"/>
  <c r="E854" i="3" a="1"/>
  <c r="E854" i="3" s="1"/>
  <c r="E1110" i="3" a="1"/>
  <c r="E1110" i="3" s="1"/>
  <c r="G1110" i="3" a="1"/>
  <c r="G1110" i="3" s="1"/>
  <c r="F1110" i="3" a="1"/>
  <c r="F1110" i="3" s="1"/>
  <c r="G1366" i="3" a="1"/>
  <c r="G1366" i="3" s="1"/>
  <c r="F1366" i="3" a="1"/>
  <c r="F1366" i="3" s="1"/>
  <c r="E1366" i="3" a="1"/>
  <c r="E1366" i="3" s="1"/>
  <c r="F567" i="3" a="1"/>
  <c r="F567" i="3" s="1"/>
  <c r="G567" i="3" a="1"/>
  <c r="G567" i="3" s="1"/>
  <c r="E567" i="3" a="1"/>
  <c r="E567" i="3" s="1"/>
  <c r="E823" i="3" a="1"/>
  <c r="E823" i="3" s="1"/>
  <c r="G823" i="3" a="1"/>
  <c r="G823" i="3" s="1"/>
  <c r="F823" i="3" a="1"/>
  <c r="F823" i="3" s="1"/>
  <c r="G1079" i="3" a="1"/>
  <c r="G1079" i="3" s="1"/>
  <c r="F1079" i="3" a="1"/>
  <c r="F1079" i="3" s="1"/>
  <c r="E1079" i="3" a="1"/>
  <c r="E1079" i="3" s="1"/>
  <c r="F1335" i="3" a="1"/>
  <c r="F1335" i="3" s="1"/>
  <c r="E1335" i="3" a="1"/>
  <c r="E1335" i="3" s="1"/>
  <c r="G1335" i="3" a="1"/>
  <c r="G1335" i="3" s="1"/>
  <c r="F616" i="3" a="1"/>
  <c r="F616" i="3" s="1"/>
  <c r="G616" i="3" a="1"/>
  <c r="G616" i="3" s="1"/>
  <c r="E616" i="3" a="1"/>
  <c r="E616" i="3" s="1"/>
  <c r="G872" i="3" a="1"/>
  <c r="G872" i="3" s="1"/>
  <c r="F872" i="3" a="1"/>
  <c r="F872" i="3" s="1"/>
  <c r="E872" i="3" a="1"/>
  <c r="E872" i="3" s="1"/>
  <c r="G1128" i="3" a="1"/>
  <c r="G1128" i="3" s="1"/>
  <c r="F1128" i="3" a="1"/>
  <c r="F1128" i="3" s="1"/>
  <c r="M1128" i="3" s="1"/>
  <c r="E1128" i="3" a="1"/>
  <c r="E1128" i="3" s="1"/>
  <c r="G1384" i="3" a="1"/>
  <c r="G1384" i="3" s="1"/>
  <c r="F1384" i="3" a="1"/>
  <c r="F1384" i="3" s="1"/>
  <c r="E1384" i="3" a="1"/>
  <c r="E1384" i="3" s="1"/>
  <c r="G297" i="3" a="1"/>
  <c r="G297" i="3" s="1"/>
  <c r="F297" i="3" a="1"/>
  <c r="F297" i="3" s="1"/>
  <c r="E297" i="3" a="1"/>
  <c r="E297" i="3" s="1"/>
  <c r="F553" i="3" a="1"/>
  <c r="F553" i="3" s="1"/>
  <c r="G553" i="3" a="1"/>
  <c r="G553" i="3" s="1"/>
  <c r="E553" i="3" a="1"/>
  <c r="E553" i="3" s="1"/>
  <c r="G809" i="3" a="1"/>
  <c r="G809" i="3" s="1"/>
  <c r="E809" i="3" a="1"/>
  <c r="E809" i="3" s="1"/>
  <c r="F809" i="3" a="1"/>
  <c r="F809" i="3" s="1"/>
  <c r="G1065" i="3" a="1"/>
  <c r="G1065" i="3" s="1"/>
  <c r="F1065" i="3" a="1"/>
  <c r="F1065" i="3" s="1"/>
  <c r="E1065" i="3" a="1"/>
  <c r="E1065" i="3" s="1"/>
  <c r="G1321" i="3" a="1"/>
  <c r="G1321" i="3" s="1"/>
  <c r="E1321" i="3" a="1"/>
  <c r="E1321" i="3" s="1"/>
  <c r="F1321" i="3" a="1"/>
  <c r="F1321" i="3" s="1"/>
  <c r="G250" i="3" a="1"/>
  <c r="G250" i="3" s="1"/>
  <c r="F250" i="3" a="1"/>
  <c r="F250" i="3" s="1"/>
  <c r="E250" i="3" a="1"/>
  <c r="E250" i="3" s="1"/>
  <c r="F506" i="3" a="1"/>
  <c r="F506" i="3" s="1"/>
  <c r="E506" i="3" a="1"/>
  <c r="E506" i="3" s="1"/>
  <c r="G506" i="3" a="1"/>
  <c r="G506" i="3" s="1"/>
  <c r="G762" i="3" a="1"/>
  <c r="G762" i="3" s="1"/>
  <c r="F762" i="3" a="1"/>
  <c r="F762" i="3" s="1"/>
  <c r="E762" i="3" a="1"/>
  <c r="E762" i="3" s="1"/>
  <c r="E1018" i="3" a="1"/>
  <c r="E1018" i="3" s="1"/>
  <c r="G1018" i="3" a="1"/>
  <c r="G1018" i="3" s="1"/>
  <c r="F1018" i="3" a="1"/>
  <c r="F1018" i="3" s="1"/>
  <c r="E1274" i="3" a="1"/>
  <c r="E1274" i="3" s="1"/>
  <c r="G1274" i="3" a="1"/>
  <c r="G1274" i="3" s="1"/>
  <c r="F1274" i="3" a="1"/>
  <c r="F1274" i="3" s="1"/>
  <c r="F571" i="3" a="1"/>
  <c r="F571" i="3" s="1"/>
  <c r="E571" i="3" a="1"/>
  <c r="E571" i="3" s="1"/>
  <c r="G571" i="3" a="1"/>
  <c r="G571" i="3" s="1"/>
  <c r="G827" i="3" a="1"/>
  <c r="G827" i="3" s="1"/>
  <c r="F827" i="3" a="1"/>
  <c r="F827" i="3" s="1"/>
  <c r="E827" i="3" a="1"/>
  <c r="E827" i="3" s="1"/>
  <c r="G1083" i="3" a="1"/>
  <c r="G1083" i="3" s="1"/>
  <c r="O1083" i="3" s="1"/>
  <c r="E1083" i="3" a="1"/>
  <c r="E1083" i="3" s="1"/>
  <c r="F1083" i="3" a="1"/>
  <c r="F1083" i="3" s="1"/>
  <c r="F1339" i="3" a="1"/>
  <c r="F1339" i="3" s="1"/>
  <c r="G1339" i="3" a="1"/>
  <c r="G1339" i="3" s="1"/>
  <c r="E1339" i="3" a="1"/>
  <c r="E1339" i="3" s="1"/>
  <c r="G300" i="3" a="1"/>
  <c r="G300" i="3" s="1"/>
  <c r="F300" i="3" a="1"/>
  <c r="F300" i="3" s="1"/>
  <c r="E300" i="3" a="1"/>
  <c r="E300" i="3" s="1"/>
  <c r="G556" i="3" a="1"/>
  <c r="G556" i="3" s="1"/>
  <c r="E556" i="3" a="1"/>
  <c r="E556" i="3" s="1"/>
  <c r="F556" i="3" a="1"/>
  <c r="F556" i="3" s="1"/>
  <c r="F812" i="3" a="1"/>
  <c r="F812" i="3" s="1"/>
  <c r="E812" i="3" a="1"/>
  <c r="E812" i="3" s="1"/>
  <c r="G812" i="3" a="1"/>
  <c r="G812" i="3" s="1"/>
  <c r="G1068" i="3" a="1"/>
  <c r="G1068" i="3" s="1"/>
  <c r="E1068" i="3" a="1"/>
  <c r="E1068" i="3" s="1"/>
  <c r="F1068" i="3" a="1"/>
  <c r="F1068" i="3" s="1"/>
  <c r="G1324" i="3" a="1"/>
  <c r="G1324" i="3" s="1"/>
  <c r="E1324" i="3" a="1"/>
  <c r="E1324" i="3" s="1"/>
  <c r="F1324" i="3" a="1"/>
  <c r="F1324" i="3" s="1"/>
  <c r="F525" i="3" a="1"/>
  <c r="F525" i="3" s="1"/>
  <c r="E525" i="3" a="1"/>
  <c r="E525" i="3" s="1"/>
  <c r="G525" i="3" a="1"/>
  <c r="G525" i="3" s="1"/>
  <c r="G781" i="3" a="1"/>
  <c r="G781" i="3" s="1"/>
  <c r="E781" i="3" a="1"/>
  <c r="E781" i="3" s="1"/>
  <c r="F781" i="3" a="1"/>
  <c r="F781" i="3" s="1"/>
  <c r="G1037" i="3" a="1"/>
  <c r="G1037" i="3" s="1"/>
  <c r="O1037" i="3" s="1"/>
  <c r="F1037" i="3" a="1"/>
  <c r="F1037" i="3" s="1"/>
  <c r="E1037" i="3" a="1"/>
  <c r="E1037" i="3" s="1"/>
  <c r="G1293" i="3" a="1"/>
  <c r="G1293" i="3" s="1"/>
  <c r="E1293" i="3" a="1"/>
  <c r="E1293" i="3" s="1"/>
  <c r="F1293" i="3" a="1"/>
  <c r="F1293" i="3" s="1"/>
  <c r="O1293" i="3" s="1"/>
  <c r="G430" i="3" a="1"/>
  <c r="G430" i="3" s="1"/>
  <c r="F430" i="3" a="1"/>
  <c r="F430" i="3" s="1"/>
  <c r="E430" i="3" a="1"/>
  <c r="E430" i="3" s="1"/>
  <c r="G686" i="3" a="1"/>
  <c r="G686" i="3" s="1"/>
  <c r="F686" i="3" a="1"/>
  <c r="F686" i="3" s="1"/>
  <c r="E686" i="3" a="1"/>
  <c r="E686" i="3" s="1"/>
  <c r="G942" i="3" a="1"/>
  <c r="G942" i="3" s="1"/>
  <c r="F942" i="3" a="1"/>
  <c r="F942" i="3" s="1"/>
  <c r="E942" i="3" a="1"/>
  <c r="E942" i="3" s="1"/>
  <c r="G1198" i="3" a="1"/>
  <c r="G1198" i="3" s="1"/>
  <c r="F1198" i="3" a="1"/>
  <c r="F1198" i="3" s="1"/>
  <c r="O1198" i="3" s="1"/>
  <c r="E1198" i="3" a="1"/>
  <c r="E1198" i="3" s="1"/>
  <c r="G1454" i="3" a="1"/>
  <c r="G1454" i="3" s="1"/>
  <c r="F1454" i="3" a="1"/>
  <c r="F1454" i="3" s="1"/>
  <c r="E1454" i="3" a="1"/>
  <c r="E1454" i="3" s="1"/>
  <c r="G177" i="3" a="1"/>
  <c r="G177" i="3" s="1"/>
  <c r="F177" i="3" a="1"/>
  <c r="F177" i="3" s="1"/>
  <c r="E177" i="3" a="1"/>
  <c r="E177" i="3" s="1"/>
  <c r="G147" i="3" a="1"/>
  <c r="G147" i="3" s="1"/>
  <c r="F147" i="3" a="1"/>
  <c r="F147" i="3" s="1"/>
  <c r="E147" i="3" a="1"/>
  <c r="E147" i="3" s="1"/>
  <c r="E1135" i="3" a="1"/>
  <c r="E1135" i="3" s="1"/>
  <c r="G1135" i="3" a="1"/>
  <c r="G1135" i="3" s="1"/>
  <c r="F1135" i="3" a="1"/>
  <c r="F1135" i="3" s="1"/>
  <c r="K1135" i="3" s="1"/>
  <c r="G238" i="3" a="1"/>
  <c r="G238" i="3" s="1"/>
  <c r="F238" i="3" a="1"/>
  <c r="F238" i="3" s="1"/>
  <c r="E238" i="3" a="1"/>
  <c r="E238" i="3" s="1"/>
  <c r="G264" i="3" a="1"/>
  <c r="G264" i="3" s="1"/>
  <c r="F264" i="3" a="1"/>
  <c r="F264" i="3" s="1"/>
  <c r="E264" i="3" a="1"/>
  <c r="E264" i="3" s="1"/>
  <c r="G320" i="3" a="1"/>
  <c r="G320" i="3" s="1"/>
  <c r="F320" i="3" a="1"/>
  <c r="F320" i="3" s="1"/>
  <c r="E320" i="3" a="1"/>
  <c r="E320" i="3" s="1"/>
  <c r="G64" i="3" a="1"/>
  <c r="G64" i="3" s="1"/>
  <c r="F64" i="3" a="1"/>
  <c r="F64" i="3" s="1"/>
  <c r="E64" i="3" a="1"/>
  <c r="E64" i="3" s="1"/>
  <c r="F161" i="3" a="1"/>
  <c r="F161" i="3" s="1"/>
  <c r="E161" i="3" a="1"/>
  <c r="E161" i="3" s="1"/>
  <c r="G161" i="3" a="1"/>
  <c r="G161" i="3" s="1"/>
  <c r="F50" i="3" a="1"/>
  <c r="F50" i="3" s="1"/>
  <c r="E50" i="3" a="1"/>
  <c r="E50" i="3" s="1"/>
  <c r="G50" i="3" a="1"/>
  <c r="G50" i="3" s="1"/>
  <c r="E383" i="3" a="1"/>
  <c r="E383" i="3" s="1"/>
  <c r="G383" i="3" a="1"/>
  <c r="G383" i="3" s="1"/>
  <c r="F383" i="3" a="1"/>
  <c r="F383" i="3" s="1"/>
  <c r="G270" i="3" a="1"/>
  <c r="G270" i="3" s="1"/>
  <c r="F270" i="3" a="1"/>
  <c r="F270" i="3" s="1"/>
  <c r="E270" i="3" a="1"/>
  <c r="E270" i="3" s="1"/>
  <c r="G182" i="3" a="1"/>
  <c r="G182" i="3" s="1"/>
  <c r="F182" i="3" a="1"/>
  <c r="F182" i="3" s="1"/>
  <c r="E182" i="3" a="1"/>
  <c r="E182" i="3" s="1"/>
  <c r="G101" i="3" a="1"/>
  <c r="G101" i="3" s="1"/>
  <c r="F101" i="3" a="1"/>
  <c r="F101" i="3" s="1"/>
  <c r="E101" i="3" a="1"/>
  <c r="E101" i="3" s="1"/>
  <c r="G607" i="3" a="1"/>
  <c r="G607" i="3" s="1"/>
  <c r="F607" i="3" a="1"/>
  <c r="F607" i="3" s="1"/>
  <c r="E607" i="3" a="1"/>
  <c r="E607" i="3" s="1"/>
  <c r="G247" i="3" a="1"/>
  <c r="G247" i="3" s="1"/>
  <c r="F247" i="3" a="1"/>
  <c r="F247" i="3" s="1"/>
  <c r="E247" i="3" a="1"/>
  <c r="E247" i="3" s="1"/>
  <c r="G135" i="3" a="1"/>
  <c r="G135" i="3" s="1"/>
  <c r="F135" i="3" a="1"/>
  <c r="F135" i="3" s="1"/>
  <c r="E135" i="3" a="1"/>
  <c r="E135" i="3" s="1"/>
  <c r="F1151" i="3" a="1"/>
  <c r="F1151" i="3" s="1"/>
  <c r="O1151" i="3" s="1"/>
  <c r="E1151" i="3" a="1"/>
  <c r="E1151" i="3" s="1"/>
  <c r="G1151" i="3" a="1"/>
  <c r="G1151" i="3" s="1"/>
  <c r="G40" i="3" a="1"/>
  <c r="G40" i="3" s="1"/>
  <c r="F40" i="3" a="1"/>
  <c r="F40" i="3" s="1"/>
  <c r="E40" i="3" a="1"/>
  <c r="E40" i="3" s="1"/>
  <c r="G365" i="3" a="1"/>
  <c r="G365" i="3" s="1"/>
  <c r="F365" i="3" a="1"/>
  <c r="F365" i="3" s="1"/>
  <c r="E365" i="3" a="1"/>
  <c r="E365" i="3" s="1"/>
  <c r="F253" i="3" a="1"/>
  <c r="F253" i="3" s="1"/>
  <c r="E253" i="3" a="1"/>
  <c r="E253" i="3" s="1"/>
  <c r="G253" i="3" a="1"/>
  <c r="G253" i="3" s="1"/>
  <c r="G138" i="3" a="1"/>
  <c r="G138" i="3" s="1"/>
  <c r="E138" i="3" a="1"/>
  <c r="E138" i="3" s="1"/>
  <c r="F138" i="3" a="1"/>
  <c r="F138" i="3" s="1"/>
  <c r="G1199" i="3" a="1"/>
  <c r="G1199" i="3" s="1"/>
  <c r="F1199" i="3" a="1"/>
  <c r="F1199" i="3" s="1"/>
  <c r="E1199" i="3" a="1"/>
  <c r="E1199" i="3" s="1"/>
  <c r="G43" i="3" a="1"/>
  <c r="G43" i="3" s="1"/>
  <c r="F43" i="3" a="1"/>
  <c r="F43" i="3" s="1"/>
  <c r="E43" i="3" a="1"/>
  <c r="E43" i="3" s="1"/>
  <c r="G368" i="3" a="1"/>
  <c r="G368" i="3" s="1"/>
  <c r="F368" i="3" a="1"/>
  <c r="F368" i="3" s="1"/>
  <c r="E368" i="3" a="1"/>
  <c r="E368" i="3" s="1"/>
  <c r="G315" i="3" a="1"/>
  <c r="G315" i="3" s="1"/>
  <c r="F315" i="3" a="1"/>
  <c r="F315" i="3" s="1"/>
  <c r="E315" i="3" a="1"/>
  <c r="E315" i="3" s="1"/>
  <c r="G232" i="3" a="1"/>
  <c r="G232" i="3" s="1"/>
  <c r="F232" i="3" a="1"/>
  <c r="F232" i="3" s="1"/>
  <c r="E232" i="3" a="1"/>
  <c r="E232" i="3" s="1"/>
  <c r="G110" i="3" a="1"/>
  <c r="G110" i="3" s="1"/>
  <c r="F110" i="3" a="1"/>
  <c r="F110" i="3" s="1"/>
  <c r="E110" i="3" a="1"/>
  <c r="E110" i="3" s="1"/>
  <c r="F751" i="3" a="1"/>
  <c r="F751" i="3" s="1"/>
  <c r="G751" i="3" a="1"/>
  <c r="G751" i="3" s="1"/>
  <c r="E751" i="3" a="1"/>
  <c r="E751" i="3" s="1"/>
  <c r="E47" i="3" a="1"/>
  <c r="E47" i="3" s="1"/>
  <c r="G47" i="3" a="1"/>
  <c r="G47" i="3" s="1"/>
  <c r="F47" i="3" a="1"/>
  <c r="F47" i="3" s="1"/>
  <c r="G379" i="3" a="1"/>
  <c r="G379" i="3" s="1"/>
  <c r="F379" i="3" a="1"/>
  <c r="F379" i="3" s="1"/>
  <c r="E379" i="3" a="1"/>
  <c r="E379" i="3" s="1"/>
  <c r="F576" i="3" a="1"/>
  <c r="F576" i="3" s="1"/>
  <c r="G576" i="3" a="1"/>
  <c r="G576" i="3" s="1"/>
  <c r="E576" i="3" a="1"/>
  <c r="E576" i="3" s="1"/>
  <c r="G832" i="3" a="1"/>
  <c r="G832" i="3" s="1"/>
  <c r="F832" i="3" a="1"/>
  <c r="F832" i="3" s="1"/>
  <c r="E832" i="3" a="1"/>
  <c r="E832" i="3" s="1"/>
  <c r="E1088" i="3" a="1"/>
  <c r="E1088" i="3" s="1"/>
  <c r="G1088" i="3" a="1"/>
  <c r="G1088" i="3" s="1"/>
  <c r="F1088" i="3" a="1"/>
  <c r="F1088" i="3" s="1"/>
  <c r="F1344" i="3" a="1"/>
  <c r="F1344" i="3" s="1"/>
  <c r="E1344" i="3" a="1"/>
  <c r="E1344" i="3" s="1"/>
  <c r="G1344" i="3" a="1"/>
  <c r="G1344" i="3" s="1"/>
  <c r="F321" i="3" a="1"/>
  <c r="F321" i="3" s="1"/>
  <c r="E321" i="3" a="1"/>
  <c r="E321" i="3" s="1"/>
  <c r="G321" i="3" a="1"/>
  <c r="G321" i="3" s="1"/>
  <c r="G577" i="3" a="1"/>
  <c r="G577" i="3" s="1"/>
  <c r="F577" i="3" a="1"/>
  <c r="F577" i="3" s="1"/>
  <c r="E577" i="3" a="1"/>
  <c r="E577" i="3" s="1"/>
  <c r="G833" i="3" a="1"/>
  <c r="G833" i="3" s="1"/>
  <c r="E833" i="3" a="1"/>
  <c r="E833" i="3" s="1"/>
  <c r="F833" i="3" a="1"/>
  <c r="F833" i="3" s="1"/>
  <c r="F1089" i="3" a="1"/>
  <c r="F1089" i="3" s="1"/>
  <c r="G1089" i="3" a="1"/>
  <c r="G1089" i="3" s="1"/>
  <c r="E1089" i="3" a="1"/>
  <c r="E1089" i="3" s="1"/>
  <c r="F1345" i="3" a="1"/>
  <c r="F1345" i="3" s="1"/>
  <c r="E1345" i="3" a="1"/>
  <c r="E1345" i="3" s="1"/>
  <c r="G1345" i="3" a="1"/>
  <c r="G1345" i="3" s="1"/>
  <c r="G242" i="3" a="1"/>
  <c r="G242" i="3" s="1"/>
  <c r="F242" i="3" a="1"/>
  <c r="F242" i="3" s="1"/>
  <c r="E242" i="3" a="1"/>
  <c r="E242" i="3" s="1"/>
  <c r="F498" i="3" a="1"/>
  <c r="F498" i="3" s="1"/>
  <c r="G498" i="3" a="1"/>
  <c r="G498" i="3" s="1"/>
  <c r="E498" i="3" a="1"/>
  <c r="E498" i="3" s="1"/>
  <c r="E754" i="3" a="1"/>
  <c r="E754" i="3" s="1"/>
  <c r="F754" i="3" a="1"/>
  <c r="F754" i="3" s="1"/>
  <c r="G754" i="3" a="1"/>
  <c r="G754" i="3" s="1"/>
  <c r="G1010" i="3" a="1"/>
  <c r="G1010" i="3" s="1"/>
  <c r="F1010" i="3" a="1"/>
  <c r="F1010" i="3" s="1"/>
  <c r="E1010" i="3" a="1"/>
  <c r="E1010" i="3" s="1"/>
  <c r="E1266" i="3" a="1"/>
  <c r="E1266" i="3" s="1"/>
  <c r="G1266" i="3" a="1"/>
  <c r="G1266" i="3" s="1"/>
  <c r="F1266" i="3" a="1"/>
  <c r="F1266" i="3" s="1"/>
  <c r="G243" i="3" a="1"/>
  <c r="G243" i="3" s="1"/>
  <c r="F243" i="3" a="1"/>
  <c r="F243" i="3" s="1"/>
  <c r="E243" i="3" a="1"/>
  <c r="E243" i="3" s="1"/>
  <c r="G499" i="3" a="1"/>
  <c r="G499" i="3" s="1"/>
  <c r="F499" i="3" a="1"/>
  <c r="F499" i="3" s="1"/>
  <c r="E499" i="3" a="1"/>
  <c r="E499" i="3" s="1"/>
  <c r="F755" i="3" a="1"/>
  <c r="F755" i="3" s="1"/>
  <c r="G755" i="3" a="1"/>
  <c r="G755" i="3" s="1"/>
  <c r="E755" i="3" a="1"/>
  <c r="E755" i="3" s="1"/>
  <c r="G1011" i="3" a="1"/>
  <c r="G1011" i="3" s="1"/>
  <c r="E1011" i="3" a="1"/>
  <c r="E1011" i="3" s="1"/>
  <c r="F1011" i="3" a="1"/>
  <c r="F1011" i="3" s="1"/>
  <c r="F1267" i="3" a="1"/>
  <c r="F1267" i="3" s="1"/>
  <c r="O1267" i="3" s="1"/>
  <c r="G1267" i="3" a="1"/>
  <c r="G1267" i="3" s="1"/>
  <c r="E1267" i="3" a="1"/>
  <c r="E1267" i="3" s="1"/>
  <c r="G260" i="3" a="1"/>
  <c r="G260" i="3" s="1"/>
  <c r="F260" i="3" a="1"/>
  <c r="F260" i="3" s="1"/>
  <c r="E260" i="3" a="1"/>
  <c r="E260" i="3" s="1"/>
  <c r="G516" i="3" a="1"/>
  <c r="G516" i="3" s="1"/>
  <c r="F516" i="3" a="1"/>
  <c r="F516" i="3" s="1"/>
  <c r="E516" i="3" a="1"/>
  <c r="E516" i="3" s="1"/>
  <c r="G772" i="3" a="1"/>
  <c r="G772" i="3" s="1"/>
  <c r="F772" i="3" a="1"/>
  <c r="F772" i="3" s="1"/>
  <c r="E772" i="3" a="1"/>
  <c r="E772" i="3" s="1"/>
  <c r="G1028" i="3" a="1"/>
  <c r="G1028" i="3" s="1"/>
  <c r="F1028" i="3" a="1"/>
  <c r="F1028" i="3" s="1"/>
  <c r="E1028" i="3" a="1"/>
  <c r="E1028" i="3" s="1"/>
  <c r="F1284" i="3" a="1"/>
  <c r="F1284" i="3" s="1"/>
  <c r="E1284" i="3" a="1"/>
  <c r="E1284" i="3" s="1"/>
  <c r="G1284" i="3" a="1"/>
  <c r="G1284" i="3" s="1"/>
  <c r="G485" i="3" a="1"/>
  <c r="G485" i="3" s="1"/>
  <c r="E485" i="3" a="1"/>
  <c r="E485" i="3" s="1"/>
  <c r="F485" i="3" a="1"/>
  <c r="F485" i="3" s="1"/>
  <c r="G741" i="3" a="1"/>
  <c r="G741" i="3" s="1"/>
  <c r="F741" i="3" a="1"/>
  <c r="F741" i="3" s="1"/>
  <c r="E741" i="3" a="1"/>
  <c r="E741" i="3" s="1"/>
  <c r="G997" i="3" a="1"/>
  <c r="G997" i="3" s="1"/>
  <c r="F997" i="3" a="1"/>
  <c r="F997" i="3" s="1"/>
  <c r="E997" i="3" a="1"/>
  <c r="E997" i="3" s="1"/>
  <c r="F1253" i="3" a="1"/>
  <c r="F1253" i="3" s="1"/>
  <c r="K1253" i="3" s="1"/>
  <c r="E1253" i="3" a="1"/>
  <c r="E1253" i="3" s="1"/>
  <c r="G1253" i="3" a="1"/>
  <c r="G1253" i="3" s="1"/>
  <c r="G1509" i="3" a="1"/>
  <c r="G1509" i="3" s="1"/>
  <c r="F1509" i="3" a="1"/>
  <c r="F1509" i="3" s="1"/>
  <c r="E1509" i="3" a="1"/>
  <c r="E1509" i="3" s="1"/>
  <c r="E614" i="3" a="1"/>
  <c r="E614" i="3" s="1"/>
  <c r="F614" i="3" a="1"/>
  <c r="F614" i="3" s="1"/>
  <c r="G614" i="3" a="1"/>
  <c r="G614" i="3" s="1"/>
  <c r="G870" i="3" a="1"/>
  <c r="G870" i="3" s="1"/>
  <c r="F870" i="3" a="1"/>
  <c r="F870" i="3" s="1"/>
  <c r="E870" i="3" a="1"/>
  <c r="E870" i="3" s="1"/>
  <c r="G1126" i="3" a="1"/>
  <c r="G1126" i="3" s="1"/>
  <c r="F1126" i="3" a="1"/>
  <c r="F1126" i="3" s="1"/>
  <c r="K1126" i="3" s="1"/>
  <c r="E1126" i="3" a="1"/>
  <c r="E1126" i="3" s="1"/>
  <c r="G1382" i="3" a="1"/>
  <c r="G1382" i="3" s="1"/>
  <c r="F1382" i="3" a="1"/>
  <c r="F1382" i="3" s="1"/>
  <c r="O1382" i="3" s="1"/>
  <c r="E1382" i="3" a="1"/>
  <c r="E1382" i="3" s="1"/>
  <c r="G583" i="3" a="1"/>
  <c r="G583" i="3" s="1"/>
  <c r="F583" i="3" a="1"/>
  <c r="F583" i="3" s="1"/>
  <c r="E583" i="3" a="1"/>
  <c r="E583" i="3" s="1"/>
  <c r="G839" i="3" a="1"/>
  <c r="G839" i="3" s="1"/>
  <c r="E839" i="3" a="1"/>
  <c r="E839" i="3" s="1"/>
  <c r="F839" i="3" a="1"/>
  <c r="F839" i="3" s="1"/>
  <c r="G1095" i="3" a="1"/>
  <c r="G1095" i="3" s="1"/>
  <c r="F1095" i="3" a="1"/>
  <c r="F1095" i="3" s="1"/>
  <c r="E1095" i="3" a="1"/>
  <c r="E1095" i="3" s="1"/>
  <c r="F1351" i="3" a="1"/>
  <c r="F1351" i="3" s="1"/>
  <c r="G1351" i="3" a="1"/>
  <c r="G1351" i="3" s="1"/>
  <c r="M1351" i="3" s="1"/>
  <c r="E1351" i="3" a="1"/>
  <c r="E1351" i="3" s="1"/>
  <c r="F632" i="3" a="1"/>
  <c r="F632" i="3" s="1"/>
  <c r="E632" i="3" a="1"/>
  <c r="E632" i="3" s="1"/>
  <c r="G632" i="3" a="1"/>
  <c r="G632" i="3" s="1"/>
  <c r="G888" i="3" a="1"/>
  <c r="G888" i="3" s="1"/>
  <c r="E888" i="3" a="1"/>
  <c r="E888" i="3" s="1"/>
  <c r="F888" i="3" a="1"/>
  <c r="F888" i="3" s="1"/>
  <c r="F1144" i="3" a="1"/>
  <c r="F1144" i="3" s="1"/>
  <c r="G1144" i="3" a="1"/>
  <c r="G1144" i="3" s="1"/>
  <c r="E1144" i="3" a="1"/>
  <c r="E1144" i="3" s="1"/>
  <c r="G1400" i="3" a="1"/>
  <c r="G1400" i="3" s="1"/>
  <c r="O1400" i="3" s="1"/>
  <c r="F1400" i="3" a="1"/>
  <c r="F1400" i="3" s="1"/>
  <c r="E1400" i="3" a="1"/>
  <c r="E1400" i="3" s="1"/>
  <c r="F313" i="3" a="1"/>
  <c r="F313" i="3" s="1"/>
  <c r="E313" i="3" a="1"/>
  <c r="E313" i="3" s="1"/>
  <c r="G313" i="3" a="1"/>
  <c r="G313" i="3" s="1"/>
  <c r="F569" i="3" a="1"/>
  <c r="F569" i="3" s="1"/>
  <c r="E569" i="3" a="1"/>
  <c r="E569" i="3" s="1"/>
  <c r="G569" i="3" a="1"/>
  <c r="G569" i="3" s="1"/>
  <c r="F825" i="3" a="1"/>
  <c r="F825" i="3" s="1"/>
  <c r="E825" i="3" a="1"/>
  <c r="E825" i="3" s="1"/>
  <c r="G825" i="3" a="1"/>
  <c r="G825" i="3" s="1"/>
  <c r="G1081" i="3" a="1"/>
  <c r="G1081" i="3" s="1"/>
  <c r="F1081" i="3" a="1"/>
  <c r="F1081" i="3" s="1"/>
  <c r="E1081" i="3" a="1"/>
  <c r="E1081" i="3" s="1"/>
  <c r="G1337" i="3" a="1"/>
  <c r="G1337" i="3" s="1"/>
  <c r="F1337" i="3" a="1"/>
  <c r="F1337" i="3" s="1"/>
  <c r="E1337" i="3" a="1"/>
  <c r="E1337" i="3" s="1"/>
  <c r="F266" i="3" a="1"/>
  <c r="F266" i="3" s="1"/>
  <c r="E266" i="3" a="1"/>
  <c r="E266" i="3" s="1"/>
  <c r="G266" i="3" a="1"/>
  <c r="G266" i="3" s="1"/>
  <c r="G522" i="3" a="1"/>
  <c r="G522" i="3" s="1"/>
  <c r="F522" i="3" a="1"/>
  <c r="F522" i="3" s="1"/>
  <c r="E522" i="3" a="1"/>
  <c r="E522" i="3" s="1"/>
  <c r="G778" i="3" a="1"/>
  <c r="G778" i="3" s="1"/>
  <c r="F778" i="3" a="1"/>
  <c r="F778" i="3" s="1"/>
  <c r="E778" i="3" a="1"/>
  <c r="E778" i="3" s="1"/>
  <c r="F1034" i="3" a="1"/>
  <c r="F1034" i="3" s="1"/>
  <c r="G1034" i="3" a="1"/>
  <c r="G1034" i="3" s="1"/>
  <c r="E1034" i="3" a="1"/>
  <c r="E1034" i="3" s="1"/>
  <c r="F1290" i="3" a="1"/>
  <c r="F1290" i="3" s="1"/>
  <c r="O1290" i="3" s="1"/>
  <c r="G1290" i="3" a="1"/>
  <c r="G1290" i="3" s="1"/>
  <c r="E1290" i="3" a="1"/>
  <c r="E1290" i="3" s="1"/>
  <c r="F587" i="3" a="1"/>
  <c r="F587" i="3" s="1"/>
  <c r="G587" i="3" a="1"/>
  <c r="G587" i="3" s="1"/>
  <c r="E587" i="3" a="1"/>
  <c r="E587" i="3" s="1"/>
  <c r="G843" i="3" a="1"/>
  <c r="G843" i="3" s="1"/>
  <c r="E843" i="3" a="1"/>
  <c r="E843" i="3" s="1"/>
  <c r="F843" i="3" a="1"/>
  <c r="F843" i="3" s="1"/>
  <c r="E1099" i="3" a="1"/>
  <c r="E1099" i="3" s="1"/>
  <c r="G1099" i="3" a="1"/>
  <c r="G1099" i="3" s="1"/>
  <c r="F1099" i="3" a="1"/>
  <c r="F1099" i="3" s="1"/>
  <c r="O1099" i="3" s="1"/>
  <c r="F1355" i="3" a="1"/>
  <c r="F1355" i="3" s="1"/>
  <c r="K1355" i="3" s="1"/>
  <c r="E1355" i="3" a="1"/>
  <c r="E1355" i="3" s="1"/>
  <c r="G1355" i="3" a="1"/>
  <c r="G1355" i="3" s="1"/>
  <c r="F316" i="3" a="1"/>
  <c r="F316" i="3" s="1"/>
  <c r="G316" i="3" a="1"/>
  <c r="G316" i="3" s="1"/>
  <c r="E316" i="3" a="1"/>
  <c r="E316" i="3" s="1"/>
  <c r="F572" i="3" a="1"/>
  <c r="F572" i="3" s="1"/>
  <c r="G572" i="3" a="1"/>
  <c r="G572" i="3" s="1"/>
  <c r="E572" i="3" a="1"/>
  <c r="E572" i="3" s="1"/>
  <c r="G828" i="3" a="1"/>
  <c r="G828" i="3" s="1"/>
  <c r="E828" i="3" a="1"/>
  <c r="E828" i="3" s="1"/>
  <c r="F828" i="3" a="1"/>
  <c r="F828" i="3" s="1"/>
  <c r="G1084" i="3" a="1"/>
  <c r="G1084" i="3" s="1"/>
  <c r="F1084" i="3" a="1"/>
  <c r="F1084" i="3" s="1"/>
  <c r="E1084" i="3" a="1"/>
  <c r="E1084" i="3" s="1"/>
  <c r="G1340" i="3" a="1"/>
  <c r="G1340" i="3" s="1"/>
  <c r="E1340" i="3" a="1"/>
  <c r="E1340" i="3" s="1"/>
  <c r="F1340" i="3" a="1"/>
  <c r="F1340" i="3" s="1"/>
  <c r="G541" i="3" a="1"/>
  <c r="G541" i="3" s="1"/>
  <c r="E541" i="3" a="1"/>
  <c r="E541" i="3" s="1"/>
  <c r="F541" i="3" a="1"/>
  <c r="F541" i="3" s="1"/>
  <c r="F797" i="3" a="1"/>
  <c r="F797" i="3" s="1"/>
  <c r="E797" i="3" a="1"/>
  <c r="E797" i="3" s="1"/>
  <c r="G797" i="3" a="1"/>
  <c r="G797" i="3" s="1"/>
  <c r="G1053" i="3" a="1"/>
  <c r="G1053" i="3" s="1"/>
  <c r="F1053" i="3" a="1"/>
  <c r="F1053" i="3" s="1"/>
  <c r="E1053" i="3" a="1"/>
  <c r="E1053" i="3" s="1"/>
  <c r="F1309" i="3" a="1"/>
  <c r="F1309" i="3" s="1"/>
  <c r="E1309" i="3" a="1"/>
  <c r="E1309" i="3" s="1"/>
  <c r="G1309" i="3" a="1"/>
  <c r="G1309" i="3" s="1"/>
  <c r="G446" i="3" a="1"/>
  <c r="G446" i="3" s="1"/>
  <c r="F446" i="3" a="1"/>
  <c r="F446" i="3" s="1"/>
  <c r="E446" i="3" a="1"/>
  <c r="E446" i="3" s="1"/>
  <c r="G702" i="3" a="1"/>
  <c r="G702" i="3" s="1"/>
  <c r="F702" i="3" a="1"/>
  <c r="F702" i="3" s="1"/>
  <c r="E702" i="3" a="1"/>
  <c r="E702" i="3" s="1"/>
  <c r="G958" i="3" a="1"/>
  <c r="G958" i="3" s="1"/>
  <c r="O958" i="3" s="1"/>
  <c r="F958" i="3" a="1"/>
  <c r="F958" i="3" s="1"/>
  <c r="E958" i="3" a="1"/>
  <c r="E958" i="3" s="1"/>
  <c r="F1214" i="3" a="1"/>
  <c r="F1214" i="3" s="1"/>
  <c r="E1214" i="3" a="1"/>
  <c r="E1214" i="3" s="1"/>
  <c r="G1214" i="3" a="1"/>
  <c r="G1214" i="3" s="1"/>
  <c r="G1470" i="3" a="1"/>
  <c r="G1470" i="3" s="1"/>
  <c r="F1470" i="3" a="1"/>
  <c r="F1470" i="3" s="1"/>
  <c r="M1470" i="3" s="1"/>
  <c r="E1470" i="3" a="1"/>
  <c r="E1470" i="3" s="1"/>
  <c r="G179" i="3" a="1"/>
  <c r="G179" i="3" s="1"/>
  <c r="F179" i="3" a="1"/>
  <c r="F179" i="3" s="1"/>
  <c r="E179" i="3" a="1"/>
  <c r="E179" i="3" s="1"/>
  <c r="F66" i="3" a="1"/>
  <c r="F66" i="3" s="1"/>
  <c r="E66" i="3" a="1"/>
  <c r="E66" i="3" s="1"/>
  <c r="G66" i="3" a="1"/>
  <c r="G66" i="3" s="1"/>
  <c r="F421" i="3" a="1"/>
  <c r="F421" i="3" s="1"/>
  <c r="G421" i="3" a="1"/>
  <c r="G421" i="3" s="1"/>
  <c r="E421" i="3" a="1"/>
  <c r="E421" i="3" s="1"/>
  <c r="G299" i="3" a="1"/>
  <c r="G299" i="3" s="1"/>
  <c r="F299" i="3" a="1"/>
  <c r="F299" i="3" s="1"/>
  <c r="E299" i="3" a="1"/>
  <c r="E299" i="3" s="1"/>
  <c r="G200" i="3" a="1"/>
  <c r="G200" i="3" s="1"/>
  <c r="F200" i="3" a="1"/>
  <c r="F200" i="3" s="1"/>
  <c r="E200" i="3" a="1"/>
  <c r="E200" i="3" s="1"/>
  <c r="F117" i="3" a="1"/>
  <c r="F117" i="3" s="1"/>
  <c r="E117" i="3" a="1"/>
  <c r="E117" i="3" s="1"/>
  <c r="G117" i="3" a="1"/>
  <c r="G117" i="3" s="1"/>
  <c r="G863" i="3" a="1"/>
  <c r="G863" i="3" s="1"/>
  <c r="E863" i="3" a="1"/>
  <c r="E863" i="3" s="1"/>
  <c r="F863" i="3" a="1"/>
  <c r="F863" i="3" s="1"/>
  <c r="G277" i="3" a="1"/>
  <c r="G277" i="3" s="1"/>
  <c r="F277" i="3" a="1"/>
  <c r="F277" i="3" s="1"/>
  <c r="E277" i="3" a="1"/>
  <c r="E277" i="3" s="1"/>
  <c r="G151" i="3" a="1"/>
  <c r="G151" i="3" s="1"/>
  <c r="F151" i="3" a="1"/>
  <c r="F151" i="3" s="1"/>
  <c r="E151" i="3" a="1"/>
  <c r="E151" i="3" s="1"/>
  <c r="E1407" i="3" a="1"/>
  <c r="E1407" i="3" s="1"/>
  <c r="G1407" i="3" a="1"/>
  <c r="G1407" i="3" s="1"/>
  <c r="F1407" i="3" a="1"/>
  <c r="F1407" i="3" s="1"/>
  <c r="G56" i="3" a="1"/>
  <c r="G56" i="3" s="1"/>
  <c r="F56" i="3" a="1"/>
  <c r="F56" i="3" s="1"/>
  <c r="E56" i="3" a="1"/>
  <c r="E56" i="3" s="1"/>
  <c r="F397" i="3" a="1"/>
  <c r="F397" i="3" s="1"/>
  <c r="G397" i="3" a="1"/>
  <c r="G397" i="3" s="1"/>
  <c r="E397" i="3" a="1"/>
  <c r="E397" i="3" s="1"/>
  <c r="G280" i="3" a="1"/>
  <c r="G280" i="3" s="1"/>
  <c r="F280" i="3" a="1"/>
  <c r="F280" i="3" s="1"/>
  <c r="E280" i="3" a="1"/>
  <c r="E280" i="3" s="1"/>
  <c r="G154" i="3" a="1"/>
  <c r="G154" i="3" s="1"/>
  <c r="F154" i="3" a="1"/>
  <c r="F154" i="3" s="1"/>
  <c r="E154" i="3" a="1"/>
  <c r="E154" i="3" s="1"/>
  <c r="G1455" i="3" a="1"/>
  <c r="G1455" i="3" s="1"/>
  <c r="F1455" i="3" a="1"/>
  <c r="F1455" i="3" s="1"/>
  <c r="E1455" i="3" a="1"/>
  <c r="E1455" i="3" s="1"/>
  <c r="G59" i="3" a="1"/>
  <c r="G59" i="3" s="1"/>
  <c r="F59" i="3" a="1"/>
  <c r="F59" i="3" s="1"/>
  <c r="E59" i="3" a="1"/>
  <c r="E59" i="3" s="1"/>
  <c r="E405" i="3" a="1"/>
  <c r="E405" i="3" s="1"/>
  <c r="G405" i="3" a="1"/>
  <c r="G405" i="3" s="1"/>
  <c r="F405" i="3" a="1"/>
  <c r="F405" i="3" s="1"/>
  <c r="G28" i="3" a="1"/>
  <c r="G28" i="3" s="1"/>
  <c r="F28" i="3" a="1"/>
  <c r="F28" i="3" s="1"/>
  <c r="E28" i="3" a="1"/>
  <c r="E28" i="3" s="1"/>
  <c r="G343" i="3" a="1"/>
  <c r="G343" i="3" s="1"/>
  <c r="F343" i="3" a="1"/>
  <c r="F343" i="3" s="1"/>
  <c r="E343" i="3" a="1"/>
  <c r="E343" i="3" s="1"/>
  <c r="G261" i="3" a="1"/>
  <c r="G261" i="3" s="1"/>
  <c r="F261" i="3" a="1"/>
  <c r="F261" i="3" s="1"/>
  <c r="E261" i="3" a="1"/>
  <c r="E261" i="3" s="1"/>
  <c r="F126" i="3" a="1"/>
  <c r="F126" i="3" s="1"/>
  <c r="E126" i="3" a="1"/>
  <c r="E126" i="3" s="1"/>
  <c r="G126" i="3" a="1"/>
  <c r="G126" i="3" s="1"/>
  <c r="G1007" i="3" a="1"/>
  <c r="G1007" i="3" s="1"/>
  <c r="F1007" i="3" a="1"/>
  <c r="F1007" i="3" s="1"/>
  <c r="E1007" i="3" a="1"/>
  <c r="E1007" i="3" s="1"/>
  <c r="E63" i="3" a="1"/>
  <c r="E63" i="3" s="1"/>
  <c r="G63" i="3" a="1"/>
  <c r="G63" i="3" s="1"/>
  <c r="F63" i="3" a="1"/>
  <c r="F63" i="3" s="1"/>
  <c r="G413" i="3" a="1"/>
  <c r="G413" i="3" s="1"/>
  <c r="F413" i="3" a="1"/>
  <c r="F413" i="3" s="1"/>
  <c r="E413" i="3" a="1"/>
  <c r="E413" i="3" s="1"/>
  <c r="E592" i="3" a="1"/>
  <c r="E592" i="3" s="1"/>
  <c r="G592" i="3" a="1"/>
  <c r="G592" i="3" s="1"/>
  <c r="F592" i="3" a="1"/>
  <c r="F592" i="3" s="1"/>
  <c r="G848" i="3" a="1"/>
  <c r="G848" i="3" s="1"/>
  <c r="E848" i="3" a="1"/>
  <c r="E848" i="3" s="1"/>
  <c r="F848" i="3" a="1"/>
  <c r="F848" i="3" s="1"/>
  <c r="E1104" i="3" a="1"/>
  <c r="E1104" i="3" s="1"/>
  <c r="G1104" i="3" a="1"/>
  <c r="G1104" i="3" s="1"/>
  <c r="F1104" i="3" a="1"/>
  <c r="F1104" i="3" s="1"/>
  <c r="G1360" i="3" a="1"/>
  <c r="G1360" i="3" s="1"/>
  <c r="F1360" i="3" a="1"/>
  <c r="F1360" i="3" s="1"/>
  <c r="O1360" i="3" s="1"/>
  <c r="E1360" i="3" a="1"/>
  <c r="E1360" i="3" s="1"/>
  <c r="G337" i="3" a="1"/>
  <c r="G337" i="3" s="1"/>
  <c r="F337" i="3" a="1"/>
  <c r="F337" i="3" s="1"/>
  <c r="E337" i="3" a="1"/>
  <c r="E337" i="3" s="1"/>
  <c r="G593" i="3" a="1"/>
  <c r="G593" i="3" s="1"/>
  <c r="F593" i="3" a="1"/>
  <c r="F593" i="3" s="1"/>
  <c r="E593" i="3" a="1"/>
  <c r="E593" i="3" s="1"/>
  <c r="F849" i="3" a="1"/>
  <c r="F849" i="3" s="1"/>
  <c r="G849" i="3" a="1"/>
  <c r="G849" i="3" s="1"/>
  <c r="E849" i="3" a="1"/>
  <c r="E849" i="3" s="1"/>
  <c r="G1105" i="3" a="1"/>
  <c r="G1105" i="3" s="1"/>
  <c r="F1105" i="3" a="1"/>
  <c r="F1105" i="3" s="1"/>
  <c r="E1105" i="3" a="1"/>
  <c r="E1105" i="3" s="1"/>
  <c r="G1361" i="3" a="1"/>
  <c r="G1361" i="3" s="1"/>
  <c r="F1361" i="3" a="1"/>
  <c r="F1361" i="3" s="1"/>
  <c r="E1361" i="3" a="1"/>
  <c r="E1361" i="3" s="1"/>
  <c r="G258" i="3" a="1"/>
  <c r="G258" i="3" s="1"/>
  <c r="F258" i="3" a="1"/>
  <c r="F258" i="3" s="1"/>
  <c r="E258" i="3" a="1"/>
  <c r="E258" i="3" s="1"/>
  <c r="G514" i="3" a="1"/>
  <c r="G514" i="3" s="1"/>
  <c r="F514" i="3" a="1"/>
  <c r="F514" i="3" s="1"/>
  <c r="E514" i="3" a="1"/>
  <c r="E514" i="3" s="1"/>
  <c r="G770" i="3" a="1"/>
  <c r="G770" i="3" s="1"/>
  <c r="F770" i="3" a="1"/>
  <c r="F770" i="3" s="1"/>
  <c r="E770" i="3" a="1"/>
  <c r="E770" i="3" s="1"/>
  <c r="G1026" i="3" a="1"/>
  <c r="G1026" i="3" s="1"/>
  <c r="E1026" i="3" a="1"/>
  <c r="E1026" i="3" s="1"/>
  <c r="F1026" i="3" a="1"/>
  <c r="F1026" i="3" s="1"/>
  <c r="K1026" i="3" s="1"/>
  <c r="E1282" i="3" a="1"/>
  <c r="E1282" i="3" s="1"/>
  <c r="G1282" i="3" a="1"/>
  <c r="G1282" i="3" s="1"/>
  <c r="F1282" i="3" a="1"/>
  <c r="F1282" i="3" s="1"/>
  <c r="E259" i="3" a="1"/>
  <c r="E259" i="3" s="1"/>
  <c r="G259" i="3" a="1"/>
  <c r="G259" i="3" s="1"/>
  <c r="F259" i="3" a="1"/>
  <c r="F259" i="3" s="1"/>
  <c r="E515" i="3" a="1"/>
  <c r="E515" i="3" s="1"/>
  <c r="G515" i="3" a="1"/>
  <c r="G515" i="3" s="1"/>
  <c r="F515" i="3" a="1"/>
  <c r="F515" i="3" s="1"/>
  <c r="G771" i="3" a="1"/>
  <c r="G771" i="3" s="1"/>
  <c r="F771" i="3" a="1"/>
  <c r="F771" i="3" s="1"/>
  <c r="E771" i="3" a="1"/>
  <c r="E771" i="3" s="1"/>
  <c r="G1027" i="3" a="1"/>
  <c r="G1027" i="3" s="1"/>
  <c r="F1027" i="3" a="1"/>
  <c r="F1027" i="3" s="1"/>
  <c r="E1027" i="3" a="1"/>
  <c r="E1027" i="3" s="1"/>
  <c r="F1283" i="3" a="1"/>
  <c r="F1283" i="3" s="1"/>
  <c r="E1283" i="3" a="1"/>
  <c r="E1283" i="3" s="1"/>
  <c r="G1283" i="3" a="1"/>
  <c r="G1283" i="3" s="1"/>
  <c r="F276" i="3" a="1"/>
  <c r="F276" i="3" s="1"/>
  <c r="E276" i="3" a="1"/>
  <c r="E276" i="3" s="1"/>
  <c r="G276" i="3" a="1"/>
  <c r="G276" i="3" s="1"/>
  <c r="G532" i="3" a="1"/>
  <c r="G532" i="3" s="1"/>
  <c r="F532" i="3" a="1"/>
  <c r="F532" i="3" s="1"/>
  <c r="E532" i="3" a="1"/>
  <c r="E532" i="3" s="1"/>
  <c r="F788" i="3" a="1"/>
  <c r="F788" i="3" s="1"/>
  <c r="G788" i="3" a="1"/>
  <c r="G788" i="3" s="1"/>
  <c r="E788" i="3" a="1"/>
  <c r="E788" i="3" s="1"/>
  <c r="E1044" i="3" a="1"/>
  <c r="E1044" i="3" s="1"/>
  <c r="G1044" i="3" a="1"/>
  <c r="G1044" i="3" s="1"/>
  <c r="F1044" i="3" a="1"/>
  <c r="F1044" i="3" s="1"/>
  <c r="E1300" i="3" a="1"/>
  <c r="E1300" i="3" s="1"/>
  <c r="G1300" i="3" a="1"/>
  <c r="G1300" i="3" s="1"/>
  <c r="F1300" i="3" a="1"/>
  <c r="F1300" i="3" s="1"/>
  <c r="O1300" i="3" s="1"/>
  <c r="F501" i="3" a="1"/>
  <c r="F501" i="3" s="1"/>
  <c r="E501" i="3" a="1"/>
  <c r="E501" i="3" s="1"/>
  <c r="G501" i="3" a="1"/>
  <c r="G501" i="3" s="1"/>
  <c r="G757" i="3" a="1"/>
  <c r="G757" i="3" s="1"/>
  <c r="F757" i="3" a="1"/>
  <c r="F757" i="3" s="1"/>
  <c r="E757" i="3" a="1"/>
  <c r="E757" i="3" s="1"/>
  <c r="G1013" i="3" a="1"/>
  <c r="G1013" i="3" s="1"/>
  <c r="F1013" i="3" a="1"/>
  <c r="F1013" i="3" s="1"/>
  <c r="E1013" i="3" a="1"/>
  <c r="E1013" i="3" s="1"/>
  <c r="F1269" i="3" a="1"/>
  <c r="F1269" i="3" s="1"/>
  <c r="E1269" i="3" a="1"/>
  <c r="E1269" i="3" s="1"/>
  <c r="G1269" i="3" a="1"/>
  <c r="G1269" i="3" s="1"/>
  <c r="G374" i="3" a="1"/>
  <c r="G374" i="3" s="1"/>
  <c r="E374" i="3" a="1"/>
  <c r="E374" i="3" s="1"/>
  <c r="F374" i="3" a="1"/>
  <c r="F374" i="3" s="1"/>
  <c r="F630" i="3" a="1"/>
  <c r="F630" i="3" s="1"/>
  <c r="E630" i="3" a="1"/>
  <c r="E630" i="3" s="1"/>
  <c r="G630" i="3" a="1"/>
  <c r="G630" i="3" s="1"/>
  <c r="G886" i="3" a="1"/>
  <c r="G886" i="3" s="1"/>
  <c r="F886" i="3" a="1"/>
  <c r="F886" i="3" s="1"/>
  <c r="E886" i="3" a="1"/>
  <c r="E886" i="3" s="1"/>
  <c r="E1142" i="3" a="1"/>
  <c r="E1142" i="3" s="1"/>
  <c r="G1142" i="3" a="1"/>
  <c r="G1142" i="3" s="1"/>
  <c r="F1142" i="3" a="1"/>
  <c r="F1142" i="3" s="1"/>
  <c r="G1398" i="3" a="1"/>
  <c r="G1398" i="3" s="1"/>
  <c r="F1398" i="3" a="1"/>
  <c r="F1398" i="3" s="1"/>
  <c r="E1398" i="3" a="1"/>
  <c r="E1398" i="3" s="1"/>
  <c r="G599" i="3" a="1"/>
  <c r="G599" i="3" s="1"/>
  <c r="F599" i="3" a="1"/>
  <c r="F599" i="3" s="1"/>
  <c r="E599" i="3" a="1"/>
  <c r="E599" i="3" s="1"/>
  <c r="F855" i="3" a="1"/>
  <c r="F855" i="3" s="1"/>
  <c r="E855" i="3" a="1"/>
  <c r="E855" i="3" s="1"/>
  <c r="G855" i="3" a="1"/>
  <c r="G855" i="3" s="1"/>
  <c r="G1111" i="3" a="1"/>
  <c r="G1111" i="3" s="1"/>
  <c r="F1111" i="3" a="1"/>
  <c r="F1111" i="3" s="1"/>
  <c r="K1111" i="3" s="1"/>
  <c r="E1111" i="3" a="1"/>
  <c r="E1111" i="3" s="1"/>
  <c r="G1367" i="3" a="1"/>
  <c r="G1367" i="3" s="1"/>
  <c r="F1367" i="3" a="1"/>
  <c r="F1367" i="3" s="1"/>
  <c r="E1367" i="3" a="1"/>
  <c r="E1367" i="3" s="1"/>
  <c r="G648" i="3" a="1"/>
  <c r="G648" i="3" s="1"/>
  <c r="E648" i="3" a="1"/>
  <c r="E648" i="3" s="1"/>
  <c r="F648" i="3" a="1"/>
  <c r="F648" i="3" s="1"/>
  <c r="G904" i="3" a="1"/>
  <c r="G904" i="3" s="1"/>
  <c r="F904" i="3" a="1"/>
  <c r="F904" i="3" s="1"/>
  <c r="E904" i="3" a="1"/>
  <c r="E904" i="3" s="1"/>
  <c r="E1160" i="3" a="1"/>
  <c r="E1160" i="3" s="1"/>
  <c r="G1160" i="3" a="1"/>
  <c r="G1160" i="3" s="1"/>
  <c r="F1160" i="3" a="1"/>
  <c r="F1160" i="3" s="1"/>
  <c r="O1160" i="3" s="1"/>
  <c r="E1416" i="3" a="1"/>
  <c r="E1416" i="3" s="1"/>
  <c r="G1416" i="3" a="1"/>
  <c r="G1416" i="3" s="1"/>
  <c r="F1416" i="3" a="1"/>
  <c r="F1416" i="3" s="1"/>
  <c r="O1416" i="3" s="1"/>
  <c r="E329" i="3" a="1"/>
  <c r="E329" i="3" s="1"/>
  <c r="G329" i="3" a="1"/>
  <c r="G329" i="3" s="1"/>
  <c r="F329" i="3" a="1"/>
  <c r="F329" i="3" s="1"/>
  <c r="E585" i="3" a="1"/>
  <c r="E585" i="3" s="1"/>
  <c r="F585" i="3" a="1"/>
  <c r="F585" i="3" s="1"/>
  <c r="G585" i="3" a="1"/>
  <c r="G585" i="3" s="1"/>
  <c r="F841" i="3" a="1"/>
  <c r="F841" i="3" s="1"/>
  <c r="G841" i="3" a="1"/>
  <c r="G841" i="3" s="1"/>
  <c r="E841" i="3" a="1"/>
  <c r="E841" i="3" s="1"/>
  <c r="F1097" i="3" a="1"/>
  <c r="F1097" i="3" s="1"/>
  <c r="E1097" i="3" a="1"/>
  <c r="E1097" i="3" s="1"/>
  <c r="G1097" i="3" a="1"/>
  <c r="G1097" i="3" s="1"/>
  <c r="O1097" i="3" s="1"/>
  <c r="F1353" i="3" a="1"/>
  <c r="F1353" i="3" s="1"/>
  <c r="E1353" i="3" a="1"/>
  <c r="E1353" i="3" s="1"/>
  <c r="G1353" i="3" a="1"/>
  <c r="G1353" i="3" s="1"/>
  <c r="E282" i="3" a="1"/>
  <c r="E282" i="3" s="1"/>
  <c r="G282" i="3" a="1"/>
  <c r="G282" i="3" s="1"/>
  <c r="F282" i="3" a="1"/>
  <c r="F282" i="3" s="1"/>
  <c r="G538" i="3" a="1"/>
  <c r="G538" i="3" s="1"/>
  <c r="F538" i="3" a="1"/>
  <c r="F538" i="3" s="1"/>
  <c r="E538" i="3" a="1"/>
  <c r="E538" i="3" s="1"/>
  <c r="F794" i="3" a="1"/>
  <c r="F794" i="3" s="1"/>
  <c r="E794" i="3" a="1"/>
  <c r="E794" i="3" s="1"/>
  <c r="G794" i="3" a="1"/>
  <c r="G794" i="3" s="1"/>
  <c r="G1050" i="3" a="1"/>
  <c r="G1050" i="3" s="1"/>
  <c r="F1050" i="3" a="1"/>
  <c r="F1050" i="3" s="1"/>
  <c r="E1050" i="3" a="1"/>
  <c r="E1050" i="3" s="1"/>
  <c r="G1306" i="3" a="1"/>
  <c r="G1306" i="3" s="1"/>
  <c r="F1306" i="3" a="1"/>
  <c r="F1306" i="3" s="1"/>
  <c r="M1306" i="3" s="1"/>
  <c r="E1306" i="3" a="1"/>
  <c r="E1306" i="3" s="1"/>
  <c r="G603" i="3" a="1"/>
  <c r="G603" i="3" s="1"/>
  <c r="F603" i="3" a="1"/>
  <c r="F603" i="3" s="1"/>
  <c r="E603" i="3" a="1"/>
  <c r="E603" i="3" s="1"/>
  <c r="G859" i="3" a="1"/>
  <c r="G859" i="3" s="1"/>
  <c r="E859" i="3" a="1"/>
  <c r="E859" i="3" s="1"/>
  <c r="F859" i="3" a="1"/>
  <c r="F859" i="3" s="1"/>
  <c r="G1115" i="3" a="1"/>
  <c r="G1115" i="3" s="1"/>
  <c r="K1115" i="3" s="1"/>
  <c r="E1115" i="3" a="1"/>
  <c r="E1115" i="3" s="1"/>
  <c r="F1115" i="3" a="1"/>
  <c r="F1115" i="3" s="1"/>
  <c r="G1371" i="3" a="1"/>
  <c r="G1371" i="3" s="1"/>
  <c r="F1371" i="3" a="1"/>
  <c r="F1371" i="3" s="1"/>
  <c r="E1371" i="3" a="1"/>
  <c r="E1371" i="3" s="1"/>
  <c r="F332" i="3" a="1"/>
  <c r="F332" i="3" s="1"/>
  <c r="E332" i="3" a="1"/>
  <c r="E332" i="3" s="1"/>
  <c r="G332" i="3" a="1"/>
  <c r="G332" i="3" s="1"/>
  <c r="G588" i="3" a="1"/>
  <c r="G588" i="3" s="1"/>
  <c r="F588" i="3" a="1"/>
  <c r="F588" i="3" s="1"/>
  <c r="E588" i="3" a="1"/>
  <c r="E588" i="3" s="1"/>
  <c r="G844" i="3" a="1"/>
  <c r="G844" i="3" s="1"/>
  <c r="F844" i="3" a="1"/>
  <c r="F844" i="3" s="1"/>
  <c r="E844" i="3" a="1"/>
  <c r="E844" i="3" s="1"/>
  <c r="E1100" i="3" a="1"/>
  <c r="E1100" i="3" s="1"/>
  <c r="G1100" i="3" a="1"/>
  <c r="G1100" i="3" s="1"/>
  <c r="F1100" i="3" a="1"/>
  <c r="F1100" i="3" s="1"/>
  <c r="F1356" i="3" a="1"/>
  <c r="F1356" i="3" s="1"/>
  <c r="G1356" i="3" a="1"/>
  <c r="G1356" i="3" s="1"/>
  <c r="E1356" i="3" a="1"/>
  <c r="E1356" i="3" s="1"/>
  <c r="G557" i="3" a="1"/>
  <c r="G557" i="3" s="1"/>
  <c r="F557" i="3" a="1"/>
  <c r="F557" i="3" s="1"/>
  <c r="E557" i="3" a="1"/>
  <c r="E557" i="3" s="1"/>
  <c r="G813" i="3" a="1"/>
  <c r="G813" i="3" s="1"/>
  <c r="F813" i="3" a="1"/>
  <c r="F813" i="3" s="1"/>
  <c r="E813" i="3" a="1"/>
  <c r="E813" i="3" s="1"/>
  <c r="E1069" i="3" a="1"/>
  <c r="E1069" i="3" s="1"/>
  <c r="G1069" i="3" a="1"/>
  <c r="G1069" i="3" s="1"/>
  <c r="F1069" i="3" a="1"/>
  <c r="F1069" i="3" s="1"/>
  <c r="G1325" i="3" a="1"/>
  <c r="G1325" i="3" s="1"/>
  <c r="F1325" i="3" a="1"/>
  <c r="F1325" i="3" s="1"/>
  <c r="E1325" i="3" a="1"/>
  <c r="E1325" i="3" s="1"/>
  <c r="G462" i="3" a="1"/>
  <c r="G462" i="3" s="1"/>
  <c r="E462" i="3" a="1"/>
  <c r="E462" i="3" s="1"/>
  <c r="F462" i="3" a="1"/>
  <c r="F462" i="3" s="1"/>
  <c r="G718" i="3" a="1"/>
  <c r="G718" i="3" s="1"/>
  <c r="F718" i="3" a="1"/>
  <c r="F718" i="3" s="1"/>
  <c r="E718" i="3" a="1"/>
  <c r="E718" i="3" s="1"/>
  <c r="F974" i="3" a="1"/>
  <c r="F974" i="3" s="1"/>
  <c r="G974" i="3" a="1"/>
  <c r="G974" i="3" s="1"/>
  <c r="E974" i="3" a="1"/>
  <c r="E974" i="3" s="1"/>
  <c r="F1230" i="3" a="1"/>
  <c r="F1230" i="3" s="1"/>
  <c r="E1230" i="3" a="1"/>
  <c r="E1230" i="3" s="1"/>
  <c r="G1230" i="3" a="1"/>
  <c r="G1230" i="3" s="1"/>
  <c r="G1486" i="3" a="1"/>
  <c r="G1486" i="3" s="1"/>
  <c r="F1486" i="3" a="1"/>
  <c r="F1486" i="3" s="1"/>
  <c r="E1486" i="3" a="1"/>
  <c r="E1486" i="3" s="1"/>
  <c r="F415" i="3" a="1"/>
  <c r="F415" i="3" s="1"/>
  <c r="G415" i="3" a="1"/>
  <c r="G415" i="3" s="1"/>
  <c r="E415" i="3" a="1"/>
  <c r="E415" i="3" s="1"/>
  <c r="G112" i="3" a="1"/>
  <c r="G112" i="3" s="1"/>
  <c r="F112" i="3" a="1"/>
  <c r="F112" i="3" s="1"/>
  <c r="E112" i="3" a="1"/>
  <c r="E112" i="3" s="1"/>
  <c r="G197" i="3" a="1"/>
  <c r="G197" i="3" s="1"/>
  <c r="E197" i="3" a="1"/>
  <c r="E197" i="3" s="1"/>
  <c r="F197" i="3" a="1"/>
  <c r="F197" i="3" s="1"/>
  <c r="F82" i="3" a="1"/>
  <c r="F82" i="3" s="1"/>
  <c r="E82" i="3" a="1"/>
  <c r="E82" i="3" s="1"/>
  <c r="G82" i="3" a="1"/>
  <c r="G82" i="3" s="1"/>
  <c r="G463" i="3" a="1"/>
  <c r="G463" i="3" s="1"/>
  <c r="F463" i="3" a="1"/>
  <c r="F463" i="3" s="1"/>
  <c r="E463" i="3" a="1"/>
  <c r="E463" i="3" s="1"/>
  <c r="G19" i="3" a="1"/>
  <c r="G19" i="3" s="1"/>
  <c r="F19" i="3" a="1"/>
  <c r="F19" i="3" s="1"/>
  <c r="E19" i="3" a="1"/>
  <c r="E19" i="3" s="1"/>
  <c r="G327" i="3" a="1"/>
  <c r="G327" i="3" s="1"/>
  <c r="E327" i="3" a="1"/>
  <c r="E327" i="3" s="1"/>
  <c r="F327" i="3" a="1"/>
  <c r="F327" i="3" s="1"/>
  <c r="G222" i="3" a="1"/>
  <c r="G222" i="3" s="1"/>
  <c r="F222" i="3" a="1"/>
  <c r="F222" i="3" s="1"/>
  <c r="E222" i="3" a="1"/>
  <c r="E222" i="3" s="1"/>
  <c r="G133" i="3" a="1"/>
  <c r="G133" i="3" s="1"/>
  <c r="E133" i="3" a="1"/>
  <c r="E133" i="3" s="1"/>
  <c r="F133" i="3" a="1"/>
  <c r="F133" i="3" s="1"/>
  <c r="E1119" i="3" a="1"/>
  <c r="E1119" i="3" s="1"/>
  <c r="G1119" i="3" a="1"/>
  <c r="G1119" i="3" s="1"/>
  <c r="F1119" i="3" a="1"/>
  <c r="F1119" i="3" s="1"/>
  <c r="F303" i="3" a="1"/>
  <c r="F303" i="3" s="1"/>
  <c r="E303" i="3" a="1"/>
  <c r="E303" i="3" s="1"/>
  <c r="G303" i="3" a="1"/>
  <c r="G303" i="3" s="1"/>
  <c r="G168" i="3" a="1"/>
  <c r="G168" i="3" s="1"/>
  <c r="F168" i="3" a="1"/>
  <c r="F168" i="3" s="1"/>
  <c r="E168" i="3" a="1"/>
  <c r="E168" i="3" s="1"/>
  <c r="G72" i="3" a="1"/>
  <c r="G72" i="3" s="1"/>
  <c r="F72" i="3" a="1"/>
  <c r="F72" i="3" s="1"/>
  <c r="E72" i="3" a="1"/>
  <c r="E72" i="3" s="1"/>
  <c r="G437" i="3" a="1"/>
  <c r="G437" i="3" s="1"/>
  <c r="F437" i="3" a="1"/>
  <c r="F437" i="3" s="1"/>
  <c r="E437" i="3" a="1"/>
  <c r="E437" i="3" s="1"/>
  <c r="G310" i="3" a="1"/>
  <c r="G310" i="3" s="1"/>
  <c r="F310" i="3" a="1"/>
  <c r="F310" i="3" s="1"/>
  <c r="E310" i="3" a="1"/>
  <c r="E310" i="3" s="1"/>
  <c r="G171" i="3" a="1"/>
  <c r="G171" i="3" s="1"/>
  <c r="F171" i="3" a="1"/>
  <c r="F171" i="3" s="1"/>
  <c r="E171" i="3" a="1"/>
  <c r="E171" i="3" s="1"/>
  <c r="G75" i="3" a="1"/>
  <c r="G75" i="3" s="1"/>
  <c r="F75" i="3" a="1"/>
  <c r="F75" i="3" s="1"/>
  <c r="E75" i="3" a="1"/>
  <c r="E75" i="3" s="1"/>
  <c r="G443" i="3" a="1"/>
  <c r="G443" i="3" s="1"/>
  <c r="F443" i="3" a="1"/>
  <c r="F443" i="3" s="1"/>
  <c r="E443" i="3" a="1"/>
  <c r="E443" i="3" s="1"/>
  <c r="G44" i="3" a="1"/>
  <c r="G44" i="3" s="1"/>
  <c r="F44" i="3" a="1"/>
  <c r="F44" i="3" s="1"/>
  <c r="E44" i="3" a="1"/>
  <c r="E44" i="3" s="1"/>
  <c r="E373" i="3" a="1"/>
  <c r="E373" i="3" s="1"/>
  <c r="G373" i="3" a="1"/>
  <c r="G373" i="3" s="1"/>
  <c r="F373" i="3" a="1"/>
  <c r="F373" i="3" s="1"/>
  <c r="E287" i="3" a="1"/>
  <c r="E287" i="3" s="1"/>
  <c r="G287" i="3" a="1"/>
  <c r="G287" i="3" s="1"/>
  <c r="F287" i="3" a="1"/>
  <c r="F287" i="3" s="1"/>
  <c r="G142" i="3" a="1"/>
  <c r="G142" i="3" s="1"/>
  <c r="F142" i="3" a="1"/>
  <c r="F142" i="3" s="1"/>
  <c r="E142" i="3" a="1"/>
  <c r="E142" i="3" s="1"/>
  <c r="G1263" i="3" a="1"/>
  <c r="G1263" i="3" s="1"/>
  <c r="F1263" i="3" a="1"/>
  <c r="F1263" i="3" s="1"/>
  <c r="O1263" i="3" s="1"/>
  <c r="E1263" i="3" a="1"/>
  <c r="E1263" i="3" s="1"/>
  <c r="E79" i="3" a="1"/>
  <c r="E79" i="3" s="1"/>
  <c r="G79" i="3" a="1"/>
  <c r="G79" i="3" s="1"/>
  <c r="F79" i="3" a="1"/>
  <c r="F79" i="3" s="1"/>
  <c r="G455" i="3" a="1"/>
  <c r="G455" i="3" s="1"/>
  <c r="F455" i="3" a="1"/>
  <c r="F455" i="3" s="1"/>
  <c r="E455" i="3" a="1"/>
  <c r="E455" i="3" s="1"/>
  <c r="G608" i="3" a="1"/>
  <c r="G608" i="3" s="1"/>
  <c r="F608" i="3" a="1"/>
  <c r="F608" i="3" s="1"/>
  <c r="E608" i="3" a="1"/>
  <c r="E608" i="3" s="1"/>
  <c r="F864" i="3" a="1"/>
  <c r="F864" i="3" s="1"/>
  <c r="E864" i="3" a="1"/>
  <c r="E864" i="3" s="1"/>
  <c r="G864" i="3" a="1"/>
  <c r="G864" i="3" s="1"/>
  <c r="G1120" i="3" a="1"/>
  <c r="G1120" i="3" s="1"/>
  <c r="F1120" i="3" a="1"/>
  <c r="F1120" i="3" s="1"/>
  <c r="E1120" i="3" a="1"/>
  <c r="E1120" i="3" s="1"/>
  <c r="G1376" i="3" a="1"/>
  <c r="G1376" i="3" s="1"/>
  <c r="F1376" i="3" a="1"/>
  <c r="F1376" i="3" s="1"/>
  <c r="E1376" i="3" a="1"/>
  <c r="E1376" i="3" s="1"/>
  <c r="G353" i="3" a="1"/>
  <c r="G353" i="3" s="1"/>
  <c r="F353" i="3" a="1"/>
  <c r="F353" i="3" s="1"/>
  <c r="E353" i="3" a="1"/>
  <c r="E353" i="3" s="1"/>
  <c r="G609" i="3" a="1"/>
  <c r="G609" i="3" s="1"/>
  <c r="F609" i="3" a="1"/>
  <c r="F609" i="3" s="1"/>
  <c r="E609" i="3" a="1"/>
  <c r="E609" i="3" s="1"/>
  <c r="E865" i="3" a="1"/>
  <c r="E865" i="3" s="1"/>
  <c r="G865" i="3" a="1"/>
  <c r="G865" i="3" s="1"/>
  <c r="F865" i="3" a="1"/>
  <c r="F865" i="3" s="1"/>
  <c r="G1121" i="3" a="1"/>
  <c r="G1121" i="3" s="1"/>
  <c r="F1121" i="3" a="1"/>
  <c r="F1121" i="3" s="1"/>
  <c r="E1121" i="3" a="1"/>
  <c r="E1121" i="3" s="1"/>
  <c r="G1377" i="3" a="1"/>
  <c r="G1377" i="3" s="1"/>
  <c r="F1377" i="3" a="1"/>
  <c r="F1377" i="3" s="1"/>
  <c r="E1377" i="3" a="1"/>
  <c r="E1377" i="3" s="1"/>
  <c r="G274" i="3" a="1"/>
  <c r="G274" i="3" s="1"/>
  <c r="E274" i="3" a="1"/>
  <c r="E274" i="3" s="1"/>
  <c r="F274" i="3" a="1"/>
  <c r="F274" i="3" s="1"/>
  <c r="G530" i="3" a="1"/>
  <c r="G530" i="3" s="1"/>
  <c r="F530" i="3" a="1"/>
  <c r="F530" i="3" s="1"/>
  <c r="E530" i="3" a="1"/>
  <c r="E530" i="3" s="1"/>
  <c r="G786" i="3" a="1"/>
  <c r="G786" i="3" s="1"/>
  <c r="E786" i="3" a="1"/>
  <c r="E786" i="3" s="1"/>
  <c r="F786" i="3" a="1"/>
  <c r="F786" i="3" s="1"/>
  <c r="G1042" i="3" a="1"/>
  <c r="G1042" i="3" s="1"/>
  <c r="F1042" i="3" a="1"/>
  <c r="F1042" i="3" s="1"/>
  <c r="E1042" i="3" a="1"/>
  <c r="E1042" i="3" s="1"/>
  <c r="F1298" i="3" a="1"/>
  <c r="F1298" i="3" s="1"/>
  <c r="G1298" i="3" a="1"/>
  <c r="G1298" i="3" s="1"/>
  <c r="E1298" i="3" a="1"/>
  <c r="E1298" i="3" s="1"/>
  <c r="G275" i="3" a="1"/>
  <c r="G275" i="3" s="1"/>
  <c r="F275" i="3" a="1"/>
  <c r="F275" i="3" s="1"/>
  <c r="E275" i="3" a="1"/>
  <c r="E275" i="3" s="1"/>
  <c r="F531" i="3" a="1"/>
  <c r="F531" i="3" s="1"/>
  <c r="G531" i="3" a="1"/>
  <c r="G531" i="3" s="1"/>
  <c r="E531" i="3" a="1"/>
  <c r="E531" i="3" s="1"/>
  <c r="G787" i="3" a="1"/>
  <c r="G787" i="3" s="1"/>
  <c r="F787" i="3" a="1"/>
  <c r="F787" i="3" s="1"/>
  <c r="E787" i="3" a="1"/>
  <c r="E787" i="3" s="1"/>
  <c r="G1043" i="3" a="1"/>
  <c r="G1043" i="3" s="1"/>
  <c r="F1043" i="3" a="1"/>
  <c r="F1043" i="3" s="1"/>
  <c r="E1043" i="3" a="1"/>
  <c r="E1043" i="3" s="1"/>
  <c r="G1299" i="3" a="1"/>
  <c r="G1299" i="3" s="1"/>
  <c r="F1299" i="3" a="1"/>
  <c r="F1299" i="3" s="1"/>
  <c r="E1299" i="3" a="1"/>
  <c r="E1299" i="3" s="1"/>
  <c r="G292" i="3" a="1"/>
  <c r="G292" i="3" s="1"/>
  <c r="F292" i="3" a="1"/>
  <c r="F292" i="3" s="1"/>
  <c r="E292" i="3" a="1"/>
  <c r="E292" i="3" s="1"/>
  <c r="G548" i="3" a="1"/>
  <c r="G548" i="3" s="1"/>
  <c r="F548" i="3" a="1"/>
  <c r="F548" i="3" s="1"/>
  <c r="E548" i="3" a="1"/>
  <c r="E548" i="3" s="1"/>
  <c r="F804" i="3" a="1"/>
  <c r="F804" i="3" s="1"/>
  <c r="G804" i="3" a="1"/>
  <c r="G804" i="3" s="1"/>
  <c r="E804" i="3" a="1"/>
  <c r="E804" i="3" s="1"/>
  <c r="G1060" i="3" a="1"/>
  <c r="G1060" i="3" s="1"/>
  <c r="F1060" i="3" a="1"/>
  <c r="F1060" i="3" s="1"/>
  <c r="E1060" i="3" a="1"/>
  <c r="E1060" i="3" s="1"/>
  <c r="F1316" i="3" a="1"/>
  <c r="F1316" i="3" s="1"/>
  <c r="O1316" i="3" s="1"/>
  <c r="E1316" i="3" a="1"/>
  <c r="E1316" i="3" s="1"/>
  <c r="G1316" i="3" a="1"/>
  <c r="G1316" i="3" s="1"/>
  <c r="G517" i="3" a="1"/>
  <c r="G517" i="3" s="1"/>
  <c r="F517" i="3" a="1"/>
  <c r="F517" i="3" s="1"/>
  <c r="E517" i="3" a="1"/>
  <c r="E517" i="3" s="1"/>
  <c r="G773" i="3" a="1"/>
  <c r="G773" i="3" s="1"/>
  <c r="E773" i="3" a="1"/>
  <c r="E773" i="3" s="1"/>
  <c r="F773" i="3" a="1"/>
  <c r="F773" i="3" s="1"/>
  <c r="E1029" i="3" a="1"/>
  <c r="E1029" i="3" s="1"/>
  <c r="G1029" i="3" a="1"/>
  <c r="G1029" i="3" s="1"/>
  <c r="F1029" i="3" a="1"/>
  <c r="F1029" i="3" s="1"/>
  <c r="K1029" i="3" s="1"/>
  <c r="G1285" i="3" a="1"/>
  <c r="G1285" i="3" s="1"/>
  <c r="F1285" i="3" a="1"/>
  <c r="F1285" i="3" s="1"/>
  <c r="E1285" i="3" a="1"/>
  <c r="E1285" i="3" s="1"/>
  <c r="G390" i="3" a="1"/>
  <c r="G390" i="3" s="1"/>
  <c r="F390" i="3" a="1"/>
  <c r="F390" i="3" s="1"/>
  <c r="E390" i="3" a="1"/>
  <c r="E390" i="3" s="1"/>
  <c r="F646" i="3" a="1"/>
  <c r="F646" i="3" s="1"/>
  <c r="G646" i="3" a="1"/>
  <c r="G646" i="3" s="1"/>
  <c r="E646" i="3" a="1"/>
  <c r="E646" i="3" s="1"/>
  <c r="F902" i="3" a="1"/>
  <c r="F902" i="3" s="1"/>
  <c r="E902" i="3" a="1"/>
  <c r="E902" i="3" s="1"/>
  <c r="G902" i="3" a="1"/>
  <c r="G902" i="3" s="1"/>
  <c r="G1158" i="3" a="1"/>
  <c r="G1158" i="3" s="1"/>
  <c r="F1158" i="3" a="1"/>
  <c r="F1158" i="3" s="1"/>
  <c r="E1158" i="3" a="1"/>
  <c r="E1158" i="3" s="1"/>
  <c r="G1414" i="3" a="1"/>
  <c r="G1414" i="3" s="1"/>
  <c r="O1414" i="3" s="1"/>
  <c r="F1414" i="3" a="1"/>
  <c r="F1414" i="3" s="1"/>
  <c r="E1414" i="3" a="1"/>
  <c r="E1414" i="3" s="1"/>
  <c r="G615" i="3" a="1"/>
  <c r="G615" i="3" s="1"/>
  <c r="F615" i="3" a="1"/>
  <c r="F615" i="3" s="1"/>
  <c r="E615" i="3" a="1"/>
  <c r="E615" i="3" s="1"/>
  <c r="F871" i="3" a="1"/>
  <c r="F871" i="3" s="1"/>
  <c r="G871" i="3" a="1"/>
  <c r="G871" i="3" s="1"/>
  <c r="E871" i="3" a="1"/>
  <c r="E871" i="3" s="1"/>
  <c r="F1127" i="3" a="1"/>
  <c r="F1127" i="3" s="1"/>
  <c r="G1127" i="3" a="1"/>
  <c r="G1127" i="3" s="1"/>
  <c r="E1127" i="3" a="1"/>
  <c r="E1127" i="3" s="1"/>
  <c r="G1383" i="3" a="1"/>
  <c r="G1383" i="3" s="1"/>
  <c r="F1383" i="3" a="1"/>
  <c r="F1383" i="3" s="1"/>
  <c r="O1383" i="3" s="1"/>
  <c r="E1383" i="3" a="1"/>
  <c r="E1383" i="3" s="1"/>
  <c r="G664" i="3" a="1"/>
  <c r="G664" i="3" s="1"/>
  <c r="F664" i="3" a="1"/>
  <c r="F664" i="3" s="1"/>
  <c r="E664" i="3" a="1"/>
  <c r="E664" i="3" s="1"/>
  <c r="G920" i="3" a="1"/>
  <c r="G920" i="3" s="1"/>
  <c r="F920" i="3" a="1"/>
  <c r="F920" i="3" s="1"/>
  <c r="E920" i="3" a="1"/>
  <c r="E920" i="3" s="1"/>
  <c r="G1176" i="3" a="1"/>
  <c r="G1176" i="3" s="1"/>
  <c r="F1176" i="3" a="1"/>
  <c r="F1176" i="3" s="1"/>
  <c r="E1176" i="3" a="1"/>
  <c r="E1176" i="3" s="1"/>
  <c r="G1432" i="3" a="1"/>
  <c r="G1432" i="3" s="1"/>
  <c r="F1432" i="3" a="1"/>
  <c r="F1432" i="3" s="1"/>
  <c r="E1432" i="3" a="1"/>
  <c r="E1432" i="3" s="1"/>
  <c r="G345" i="3" a="1"/>
  <c r="G345" i="3" s="1"/>
  <c r="F345" i="3" a="1"/>
  <c r="F345" i="3" s="1"/>
  <c r="E345" i="3" a="1"/>
  <c r="E345" i="3" s="1"/>
  <c r="E601" i="3" a="1"/>
  <c r="E601" i="3" s="1"/>
  <c r="F601" i="3" a="1"/>
  <c r="F601" i="3" s="1"/>
  <c r="G601" i="3" a="1"/>
  <c r="G601" i="3" s="1"/>
  <c r="G857" i="3" a="1"/>
  <c r="G857" i="3" s="1"/>
  <c r="F857" i="3" a="1"/>
  <c r="F857" i="3" s="1"/>
  <c r="E857" i="3" a="1"/>
  <c r="E857" i="3" s="1"/>
  <c r="F1113" i="3" a="1"/>
  <c r="F1113" i="3" s="1"/>
  <c r="G1113" i="3" a="1"/>
  <c r="G1113" i="3" s="1"/>
  <c r="E1113" i="3" a="1"/>
  <c r="E1113" i="3" s="1"/>
  <c r="F1369" i="3" a="1"/>
  <c r="F1369" i="3" s="1"/>
  <c r="E1369" i="3" a="1"/>
  <c r="E1369" i="3" s="1"/>
  <c r="G1369" i="3" a="1"/>
  <c r="G1369" i="3" s="1"/>
  <c r="G298" i="3" a="1"/>
  <c r="G298" i="3" s="1"/>
  <c r="F298" i="3" a="1"/>
  <c r="F298" i="3" s="1"/>
  <c r="E298" i="3" a="1"/>
  <c r="E298" i="3" s="1"/>
  <c r="E554" i="3" a="1"/>
  <c r="E554" i="3" s="1"/>
  <c r="G554" i="3" a="1"/>
  <c r="G554" i="3" s="1"/>
  <c r="F554" i="3" a="1"/>
  <c r="F554" i="3" s="1"/>
  <c r="G810" i="3" a="1"/>
  <c r="G810" i="3" s="1"/>
  <c r="F810" i="3" a="1"/>
  <c r="F810" i="3" s="1"/>
  <c r="E810" i="3" a="1"/>
  <c r="E810" i="3" s="1"/>
  <c r="F1066" i="3" a="1"/>
  <c r="F1066" i="3" s="1"/>
  <c r="G1066" i="3" a="1"/>
  <c r="G1066" i="3" s="1"/>
  <c r="E1066" i="3" a="1"/>
  <c r="E1066" i="3" s="1"/>
  <c r="G1322" i="3" a="1"/>
  <c r="G1322" i="3" s="1"/>
  <c r="E1322" i="3" a="1"/>
  <c r="E1322" i="3" s="1"/>
  <c r="F1322" i="3" a="1"/>
  <c r="F1322" i="3" s="1"/>
  <c r="F619" i="3" a="1"/>
  <c r="F619" i="3" s="1"/>
  <c r="G619" i="3" a="1"/>
  <c r="G619" i="3" s="1"/>
  <c r="E619" i="3" a="1"/>
  <c r="E619" i="3" s="1"/>
  <c r="F875" i="3" a="1"/>
  <c r="F875" i="3" s="1"/>
  <c r="G875" i="3" a="1"/>
  <c r="G875" i="3" s="1"/>
  <c r="E875" i="3" a="1"/>
  <c r="E875" i="3" s="1"/>
  <c r="G1131" i="3" a="1"/>
  <c r="G1131" i="3" s="1"/>
  <c r="F1131" i="3" a="1"/>
  <c r="F1131" i="3" s="1"/>
  <c r="M1131" i="3" s="1"/>
  <c r="E1131" i="3" a="1"/>
  <c r="E1131" i="3" s="1"/>
  <c r="G1387" i="3" a="1"/>
  <c r="G1387" i="3" s="1"/>
  <c r="F1387" i="3" a="1"/>
  <c r="F1387" i="3" s="1"/>
  <c r="E1387" i="3" a="1"/>
  <c r="E1387" i="3" s="1"/>
  <c r="G348" i="3" a="1"/>
  <c r="G348" i="3" s="1"/>
  <c r="F348" i="3" a="1"/>
  <c r="F348" i="3" s="1"/>
  <c r="E348" i="3" a="1"/>
  <c r="E348" i="3" s="1"/>
  <c r="E604" i="3" a="1"/>
  <c r="E604" i="3" s="1"/>
  <c r="F604" i="3" a="1"/>
  <c r="F604" i="3" s="1"/>
  <c r="G604" i="3" a="1"/>
  <c r="G604" i="3" s="1"/>
  <c r="G860" i="3" a="1"/>
  <c r="G860" i="3" s="1"/>
  <c r="F860" i="3" a="1"/>
  <c r="F860" i="3" s="1"/>
  <c r="E860" i="3" a="1"/>
  <c r="E860" i="3" s="1"/>
  <c r="G1116" i="3" a="1"/>
  <c r="G1116" i="3" s="1"/>
  <c r="F1116" i="3" a="1"/>
  <c r="F1116" i="3" s="1"/>
  <c r="O1116" i="3" s="1"/>
  <c r="E1116" i="3" a="1"/>
  <c r="E1116" i="3" s="1"/>
  <c r="G1372" i="3" a="1"/>
  <c r="G1372" i="3" s="1"/>
  <c r="F1372" i="3" a="1"/>
  <c r="F1372" i="3" s="1"/>
  <c r="E1372" i="3" a="1"/>
  <c r="E1372" i="3" s="1"/>
  <c r="F573" i="3" a="1"/>
  <c r="F573" i="3" s="1"/>
  <c r="G573" i="3" a="1"/>
  <c r="G573" i="3" s="1"/>
  <c r="E573" i="3" a="1"/>
  <c r="E573" i="3" s="1"/>
  <c r="G829" i="3" a="1"/>
  <c r="G829" i="3" s="1"/>
  <c r="F829" i="3" a="1"/>
  <c r="F829" i="3" s="1"/>
  <c r="E829" i="3" a="1"/>
  <c r="E829" i="3" s="1"/>
  <c r="E1085" i="3" a="1"/>
  <c r="E1085" i="3" s="1"/>
  <c r="G1085" i="3" a="1"/>
  <c r="G1085" i="3" s="1"/>
  <c r="F1085" i="3" a="1"/>
  <c r="F1085" i="3" s="1"/>
  <c r="O1085" i="3" s="1"/>
  <c r="F1341" i="3" a="1"/>
  <c r="F1341" i="3" s="1"/>
  <c r="E1341" i="3" a="1"/>
  <c r="E1341" i="3" s="1"/>
  <c r="G1341" i="3" a="1"/>
  <c r="G1341" i="3" s="1"/>
  <c r="F478" i="3" a="1"/>
  <c r="F478" i="3" s="1"/>
  <c r="G478" i="3" a="1"/>
  <c r="G478" i="3" s="1"/>
  <c r="E478" i="3" a="1"/>
  <c r="E478" i="3" s="1"/>
  <c r="G734" i="3" a="1"/>
  <c r="G734" i="3" s="1"/>
  <c r="F734" i="3" a="1"/>
  <c r="F734" i="3" s="1"/>
  <c r="E734" i="3" a="1"/>
  <c r="E734" i="3" s="1"/>
  <c r="G990" i="3" a="1"/>
  <c r="G990" i="3" s="1"/>
  <c r="E990" i="3" a="1"/>
  <c r="E990" i="3" s="1"/>
  <c r="F990" i="3" a="1"/>
  <c r="F990" i="3" s="1"/>
  <c r="F1246" i="3" a="1"/>
  <c r="F1246" i="3" s="1"/>
  <c r="E1246" i="3" a="1"/>
  <c r="E1246" i="3" s="1"/>
  <c r="G1246" i="3" a="1"/>
  <c r="G1246" i="3" s="1"/>
  <c r="G1502" i="3" a="1"/>
  <c r="G1502" i="3" s="1"/>
  <c r="F1502" i="3" a="1"/>
  <c r="F1502" i="3" s="1"/>
  <c r="M1502" i="3" s="1"/>
  <c r="E1502" i="3" a="1"/>
  <c r="E1502" i="3" s="1"/>
  <c r="E783" i="3" a="1"/>
  <c r="E783" i="3" s="1"/>
  <c r="G783" i="3" a="1"/>
  <c r="G783" i="3" s="1"/>
  <c r="F783" i="3" a="1"/>
  <c r="F783" i="3" s="1"/>
  <c r="G216" i="3" a="1"/>
  <c r="G216" i="3" s="1"/>
  <c r="F216" i="3" a="1"/>
  <c r="F216" i="3" s="1"/>
  <c r="E216" i="3" a="1"/>
  <c r="E216" i="3" s="1"/>
  <c r="G98" i="3" a="1"/>
  <c r="G98" i="3" s="1"/>
  <c r="F98" i="3" a="1"/>
  <c r="F98" i="3" s="1"/>
  <c r="E98" i="3" a="1"/>
  <c r="E98" i="3" s="1"/>
  <c r="E559" i="3" a="1"/>
  <c r="E559" i="3" s="1"/>
  <c r="G559" i="3" a="1"/>
  <c r="G559" i="3" s="1"/>
  <c r="F559" i="3" a="1"/>
  <c r="F559" i="3" s="1"/>
  <c r="G35" i="3" a="1"/>
  <c r="G35" i="3" s="1"/>
  <c r="F35" i="3" a="1"/>
  <c r="F35" i="3" s="1"/>
  <c r="E35" i="3" a="1"/>
  <c r="E35" i="3" s="1"/>
  <c r="G357" i="3" a="1"/>
  <c r="G357" i="3" s="1"/>
  <c r="F357" i="3" a="1"/>
  <c r="F357" i="3" s="1"/>
  <c r="E357" i="3" a="1"/>
  <c r="E357" i="3" s="1"/>
  <c r="G245" i="3" a="1"/>
  <c r="G245" i="3" s="1"/>
  <c r="F245" i="3" a="1"/>
  <c r="F245" i="3" s="1"/>
  <c r="E245" i="3" a="1"/>
  <c r="E245" i="3" s="1"/>
  <c r="G149" i="3" a="1"/>
  <c r="G149" i="3" s="1"/>
  <c r="F149" i="3" a="1"/>
  <c r="F149" i="3" s="1"/>
  <c r="E149" i="3" a="1"/>
  <c r="E149" i="3" s="1"/>
  <c r="G1375" i="3" a="1"/>
  <c r="G1375" i="3" s="1"/>
  <c r="F1375" i="3" a="1"/>
  <c r="F1375" i="3" s="1"/>
  <c r="E1375" i="3" a="1"/>
  <c r="E1375" i="3" s="1"/>
  <c r="G22" i="3" a="1"/>
  <c r="G22" i="3" s="1"/>
  <c r="F22" i="3" a="1"/>
  <c r="F22" i="3" s="1"/>
  <c r="E22" i="3" a="1"/>
  <c r="E22" i="3" s="1"/>
  <c r="G333" i="3" a="1"/>
  <c r="G333" i="3" s="1"/>
  <c r="F333" i="3" a="1"/>
  <c r="F333" i="3" s="1"/>
  <c r="E333" i="3" a="1"/>
  <c r="E333" i="3" s="1"/>
  <c r="G186" i="3" a="1"/>
  <c r="G186" i="3" s="1"/>
  <c r="F186" i="3" a="1"/>
  <c r="F186" i="3" s="1"/>
  <c r="E186" i="3" a="1"/>
  <c r="E186" i="3" s="1"/>
  <c r="F88" i="3" a="1"/>
  <c r="F88" i="3" s="1"/>
  <c r="E88" i="3" a="1"/>
  <c r="E88" i="3" s="1"/>
  <c r="G88" i="3" a="1"/>
  <c r="G88" i="3" s="1"/>
  <c r="G495" i="3" a="1"/>
  <c r="G495" i="3" s="1"/>
  <c r="E495" i="3" a="1"/>
  <c r="E495" i="3" s="1"/>
  <c r="F495" i="3" a="1"/>
  <c r="F495" i="3" s="1"/>
  <c r="G25" i="3" a="1"/>
  <c r="G25" i="3" s="1"/>
  <c r="F25" i="3" a="1"/>
  <c r="F25" i="3" s="1"/>
  <c r="E25" i="3" a="1"/>
  <c r="E25" i="3" s="1"/>
  <c r="G336" i="3" a="1"/>
  <c r="G336" i="3" s="1"/>
  <c r="F336" i="3" a="1"/>
  <c r="F336" i="3" s="1"/>
  <c r="E336" i="3" a="1"/>
  <c r="E336" i="3" s="1"/>
  <c r="G189" i="3" a="1"/>
  <c r="G189" i="3" s="1"/>
  <c r="E189" i="3" a="1"/>
  <c r="E189" i="3" s="1"/>
  <c r="F189" i="3" a="1"/>
  <c r="F189" i="3" s="1"/>
  <c r="G91" i="3" a="1"/>
  <c r="G91" i="3" s="1"/>
  <c r="F91" i="3" a="1"/>
  <c r="F91" i="3" s="1"/>
  <c r="E91" i="3" a="1"/>
  <c r="E91" i="3" s="1"/>
  <c r="E511" i="3" a="1"/>
  <c r="E511" i="3" s="1"/>
  <c r="G511" i="3" a="1"/>
  <c r="G511" i="3" s="1"/>
  <c r="F511" i="3" a="1"/>
  <c r="F511" i="3" s="1"/>
  <c r="G60" i="3" a="1"/>
  <c r="G60" i="3" s="1"/>
  <c r="F60" i="3" a="1"/>
  <c r="F60" i="3" s="1"/>
  <c r="E60" i="3" a="1"/>
  <c r="E60" i="3" s="1"/>
  <c r="F407" i="3" a="1"/>
  <c r="F407" i="3" s="1"/>
  <c r="E407" i="3" a="1"/>
  <c r="E407" i="3" s="1"/>
  <c r="G407" i="3" a="1"/>
  <c r="G407" i="3" s="1"/>
  <c r="E317" i="3" a="1"/>
  <c r="E317" i="3" s="1"/>
  <c r="G317" i="3" a="1"/>
  <c r="G317" i="3" s="1"/>
  <c r="F317" i="3" a="1"/>
  <c r="F317" i="3" s="1"/>
  <c r="F158" i="3" a="1"/>
  <c r="F158" i="3" s="1"/>
  <c r="E158" i="3" a="1"/>
  <c r="E158" i="3" s="1"/>
  <c r="G158" i="3" a="1"/>
  <c r="G158" i="3" s="1"/>
  <c r="G95" i="3" a="1"/>
  <c r="G95" i="3" s="1"/>
  <c r="F95" i="3" a="1"/>
  <c r="F95" i="3" s="1"/>
  <c r="E95" i="3" a="1"/>
  <c r="E95" i="3" s="1"/>
  <c r="G536" i="3" a="1"/>
  <c r="G536" i="3" s="1"/>
  <c r="F536" i="3" a="1"/>
  <c r="F536" i="3" s="1"/>
  <c r="E536" i="3" a="1"/>
  <c r="E536" i="3" s="1"/>
  <c r="F624" i="3" a="1"/>
  <c r="F624" i="3" s="1"/>
  <c r="G624" i="3" a="1"/>
  <c r="G624" i="3" s="1"/>
  <c r="E624" i="3" a="1"/>
  <c r="E624" i="3" s="1"/>
  <c r="G880" i="3" a="1"/>
  <c r="G880" i="3" s="1"/>
  <c r="E880" i="3" a="1"/>
  <c r="E880" i="3" s="1"/>
  <c r="F880" i="3" a="1"/>
  <c r="F880" i="3" s="1"/>
  <c r="F1136" i="3" a="1"/>
  <c r="F1136" i="3" s="1"/>
  <c r="O1136" i="3" s="1"/>
  <c r="E1136" i="3" a="1"/>
  <c r="E1136" i="3" s="1"/>
  <c r="G1136" i="3" a="1"/>
  <c r="G1136" i="3" s="1"/>
  <c r="G1392" i="3" a="1"/>
  <c r="G1392" i="3" s="1"/>
  <c r="F1392" i="3" a="1"/>
  <c r="F1392" i="3" s="1"/>
  <c r="E1392" i="3" a="1"/>
  <c r="E1392" i="3" s="1"/>
  <c r="G369" i="3" a="1"/>
  <c r="G369" i="3" s="1"/>
  <c r="F369" i="3" a="1"/>
  <c r="F369" i="3" s="1"/>
  <c r="E369" i="3" a="1"/>
  <c r="E369" i="3" s="1"/>
  <c r="F625" i="3" a="1"/>
  <c r="F625" i="3" s="1"/>
  <c r="G625" i="3" a="1"/>
  <c r="G625" i="3" s="1"/>
  <c r="E625" i="3" a="1"/>
  <c r="E625" i="3" s="1"/>
  <c r="G881" i="3" a="1"/>
  <c r="G881" i="3" s="1"/>
  <c r="F881" i="3" a="1"/>
  <c r="F881" i="3" s="1"/>
  <c r="E881" i="3" a="1"/>
  <c r="E881" i="3" s="1"/>
  <c r="F1137" i="3" a="1"/>
  <c r="F1137" i="3" s="1"/>
  <c r="G1137" i="3" a="1"/>
  <c r="G1137" i="3" s="1"/>
  <c r="E1137" i="3" a="1"/>
  <c r="E1137" i="3" s="1"/>
  <c r="G1393" i="3" a="1"/>
  <c r="G1393" i="3" s="1"/>
  <c r="F1393" i="3" a="1"/>
  <c r="F1393" i="3" s="1"/>
  <c r="E1393" i="3" a="1"/>
  <c r="E1393" i="3" s="1"/>
  <c r="F290" i="3" a="1"/>
  <c r="F290" i="3" s="1"/>
  <c r="G290" i="3" a="1"/>
  <c r="G290" i="3" s="1"/>
  <c r="E290" i="3" a="1"/>
  <c r="E290" i="3" s="1"/>
  <c r="F546" i="3" a="1"/>
  <c r="F546" i="3" s="1"/>
  <c r="G546" i="3" a="1"/>
  <c r="G546" i="3" s="1"/>
  <c r="E546" i="3" a="1"/>
  <c r="E546" i="3" s="1"/>
  <c r="G802" i="3" a="1"/>
  <c r="G802" i="3" s="1"/>
  <c r="F802" i="3" a="1"/>
  <c r="F802" i="3" s="1"/>
  <c r="E802" i="3" a="1"/>
  <c r="E802" i="3" s="1"/>
  <c r="F1058" i="3" a="1"/>
  <c r="F1058" i="3" s="1"/>
  <c r="G1058" i="3" a="1"/>
  <c r="G1058" i="3" s="1"/>
  <c r="O1058" i="3" s="1"/>
  <c r="E1058" i="3" a="1"/>
  <c r="E1058" i="3" s="1"/>
  <c r="G1314" i="3" a="1"/>
  <c r="G1314" i="3" s="1"/>
  <c r="E1314" i="3" a="1"/>
  <c r="E1314" i="3" s="1"/>
  <c r="F1314" i="3" a="1"/>
  <c r="F1314" i="3" s="1"/>
  <c r="G291" i="3" a="1"/>
  <c r="G291" i="3" s="1"/>
  <c r="F291" i="3" a="1"/>
  <c r="F291" i="3" s="1"/>
  <c r="E291" i="3" a="1"/>
  <c r="E291" i="3" s="1"/>
  <c r="F547" i="3" a="1"/>
  <c r="F547" i="3" s="1"/>
  <c r="G547" i="3" a="1"/>
  <c r="G547" i="3" s="1"/>
  <c r="E547" i="3" a="1"/>
  <c r="E547" i="3" s="1"/>
  <c r="F803" i="3" a="1"/>
  <c r="F803" i="3" s="1"/>
  <c r="E803" i="3" a="1"/>
  <c r="E803" i="3" s="1"/>
  <c r="G803" i="3" a="1"/>
  <c r="G803" i="3" s="1"/>
  <c r="F1059" i="3" a="1"/>
  <c r="F1059" i="3" s="1"/>
  <c r="E1059" i="3" a="1"/>
  <c r="E1059" i="3" s="1"/>
  <c r="G1059" i="3" a="1"/>
  <c r="G1059" i="3" s="1"/>
  <c r="E1315" i="3" a="1"/>
  <c r="E1315" i="3" s="1"/>
  <c r="F1315" i="3" a="1"/>
  <c r="F1315" i="3" s="1"/>
  <c r="G1315" i="3" a="1"/>
  <c r="G1315" i="3" s="1"/>
  <c r="G308" i="3" a="1"/>
  <c r="G308" i="3" s="1"/>
  <c r="E308" i="3" a="1"/>
  <c r="E308" i="3" s="1"/>
  <c r="F308" i="3" a="1"/>
  <c r="F308" i="3" s="1"/>
  <c r="G564" i="3" a="1"/>
  <c r="G564" i="3" s="1"/>
  <c r="F564" i="3" a="1"/>
  <c r="F564" i="3" s="1"/>
  <c r="E564" i="3" a="1"/>
  <c r="E564" i="3" s="1"/>
  <c r="G820" i="3" a="1"/>
  <c r="G820" i="3" s="1"/>
  <c r="E820" i="3" a="1"/>
  <c r="E820" i="3" s="1"/>
  <c r="F820" i="3" a="1"/>
  <c r="F820" i="3" s="1"/>
  <c r="G1076" i="3" a="1"/>
  <c r="G1076" i="3" s="1"/>
  <c r="F1076" i="3" a="1"/>
  <c r="F1076" i="3" s="1"/>
  <c r="E1076" i="3" a="1"/>
  <c r="E1076" i="3" s="1"/>
  <c r="F1332" i="3" a="1"/>
  <c r="F1332" i="3" s="1"/>
  <c r="K1332" i="3" s="1"/>
  <c r="E1332" i="3" a="1"/>
  <c r="E1332" i="3" s="1"/>
  <c r="G1332" i="3" a="1"/>
  <c r="G1332" i="3" s="1"/>
  <c r="G533" i="3" a="1"/>
  <c r="G533" i="3" s="1"/>
  <c r="F533" i="3" a="1"/>
  <c r="F533" i="3" s="1"/>
  <c r="E533" i="3" a="1"/>
  <c r="E533" i="3" s="1"/>
  <c r="F789" i="3" a="1"/>
  <c r="F789" i="3" s="1"/>
  <c r="G789" i="3" a="1"/>
  <c r="G789" i="3" s="1"/>
  <c r="E789" i="3" a="1"/>
  <c r="E789" i="3" s="1"/>
  <c r="E1045" i="3" a="1"/>
  <c r="E1045" i="3" s="1"/>
  <c r="G1045" i="3" a="1"/>
  <c r="G1045" i="3" s="1"/>
  <c r="F1045" i="3" a="1"/>
  <c r="F1045" i="3" s="1"/>
  <c r="F1301" i="3" a="1"/>
  <c r="F1301" i="3" s="1"/>
  <c r="G1301" i="3" a="1"/>
  <c r="G1301" i="3" s="1"/>
  <c r="E1301" i="3" a="1"/>
  <c r="E1301" i="3" s="1"/>
  <c r="F406" i="3" a="1"/>
  <c r="F406" i="3" s="1"/>
  <c r="G406" i="3" a="1"/>
  <c r="G406" i="3" s="1"/>
  <c r="E406" i="3" a="1"/>
  <c r="E406" i="3" s="1"/>
  <c r="G662" i="3" a="1"/>
  <c r="G662" i="3" s="1"/>
  <c r="F662" i="3" a="1"/>
  <c r="F662" i="3" s="1"/>
  <c r="E662" i="3" a="1"/>
  <c r="E662" i="3" s="1"/>
  <c r="F918" i="3" a="1"/>
  <c r="F918" i="3" s="1"/>
  <c r="G918" i="3" a="1"/>
  <c r="G918" i="3" s="1"/>
  <c r="E918" i="3" a="1"/>
  <c r="E918" i="3" s="1"/>
  <c r="F1174" i="3" a="1"/>
  <c r="F1174" i="3" s="1"/>
  <c r="E1174" i="3" a="1"/>
  <c r="E1174" i="3" s="1"/>
  <c r="G1174" i="3" a="1"/>
  <c r="G1174" i="3" s="1"/>
  <c r="G1430" i="3" a="1"/>
  <c r="G1430" i="3" s="1"/>
  <c r="F1430" i="3" a="1"/>
  <c r="F1430" i="3" s="1"/>
  <c r="E1430" i="3" a="1"/>
  <c r="E1430" i="3" s="1"/>
  <c r="F631" i="3" a="1"/>
  <c r="F631" i="3" s="1"/>
  <c r="G631" i="3" a="1"/>
  <c r="G631" i="3" s="1"/>
  <c r="E631" i="3" a="1"/>
  <c r="E631" i="3" s="1"/>
  <c r="F887" i="3" a="1"/>
  <c r="F887" i="3" s="1"/>
  <c r="G887" i="3" a="1"/>
  <c r="G887" i="3" s="1"/>
  <c r="E887" i="3" a="1"/>
  <c r="E887" i="3" s="1"/>
  <c r="E1143" i="3" a="1"/>
  <c r="E1143" i="3" s="1"/>
  <c r="F1143" i="3" a="1"/>
  <c r="F1143" i="3" s="1"/>
  <c r="G1143" i="3" a="1"/>
  <c r="G1143" i="3" s="1"/>
  <c r="G1399" i="3" a="1"/>
  <c r="G1399" i="3" s="1"/>
  <c r="F1399" i="3" a="1"/>
  <c r="F1399" i="3" s="1"/>
  <c r="E1399" i="3" a="1"/>
  <c r="E1399" i="3" s="1"/>
  <c r="F680" i="3" a="1"/>
  <c r="F680" i="3" s="1"/>
  <c r="G680" i="3" a="1"/>
  <c r="G680" i="3" s="1"/>
  <c r="E680" i="3" a="1"/>
  <c r="E680" i="3" s="1"/>
  <c r="E936" i="3" a="1"/>
  <c r="E936" i="3" s="1"/>
  <c r="G936" i="3" a="1"/>
  <c r="G936" i="3" s="1"/>
  <c r="F936" i="3" a="1"/>
  <c r="F936" i="3" s="1"/>
  <c r="G1192" i="3" a="1"/>
  <c r="G1192" i="3" s="1"/>
  <c r="E1192" i="3" a="1"/>
  <c r="E1192" i="3" s="1"/>
  <c r="F1192" i="3" a="1"/>
  <c r="F1192" i="3" s="1"/>
  <c r="G1448" i="3" a="1"/>
  <c r="G1448" i="3" s="1"/>
  <c r="F1448" i="3" a="1"/>
  <c r="F1448" i="3" s="1"/>
  <c r="E1448" i="3" a="1"/>
  <c r="E1448" i="3" s="1"/>
  <c r="G361" i="3" a="1"/>
  <c r="G361" i="3" s="1"/>
  <c r="F361" i="3" a="1"/>
  <c r="F361" i="3" s="1"/>
  <c r="E361" i="3" a="1"/>
  <c r="E361" i="3" s="1"/>
  <c r="F617" i="3" a="1"/>
  <c r="F617" i="3" s="1"/>
  <c r="E617" i="3" a="1"/>
  <c r="E617" i="3" s="1"/>
  <c r="G617" i="3" a="1"/>
  <c r="G617" i="3" s="1"/>
  <c r="F873" i="3" a="1"/>
  <c r="F873" i="3" s="1"/>
  <c r="E873" i="3" a="1"/>
  <c r="E873" i="3" s="1"/>
  <c r="G873" i="3" a="1"/>
  <c r="G873" i="3" s="1"/>
  <c r="E1129" i="3" a="1"/>
  <c r="E1129" i="3" s="1"/>
  <c r="G1129" i="3" a="1"/>
  <c r="G1129" i="3" s="1"/>
  <c r="F1129" i="3" a="1"/>
  <c r="F1129" i="3" s="1"/>
  <c r="O1129" i="3" s="1"/>
  <c r="G1385" i="3" a="1"/>
  <c r="G1385" i="3" s="1"/>
  <c r="F1385" i="3" a="1"/>
  <c r="F1385" i="3" s="1"/>
  <c r="E1385" i="3" a="1"/>
  <c r="E1385" i="3" s="1"/>
  <c r="F314" i="3" a="1"/>
  <c r="F314" i="3" s="1"/>
  <c r="G314" i="3" a="1"/>
  <c r="G314" i="3" s="1"/>
  <c r="E314" i="3" a="1"/>
  <c r="E314" i="3" s="1"/>
  <c r="G570" i="3" a="1"/>
  <c r="G570" i="3" s="1"/>
  <c r="F570" i="3" a="1"/>
  <c r="F570" i="3" s="1"/>
  <c r="E570" i="3" a="1"/>
  <c r="E570" i="3" s="1"/>
  <c r="G826" i="3" a="1"/>
  <c r="G826" i="3" s="1"/>
  <c r="F826" i="3" a="1"/>
  <c r="F826" i="3" s="1"/>
  <c r="E826" i="3" a="1"/>
  <c r="E826" i="3" s="1"/>
  <c r="F1082" i="3" a="1"/>
  <c r="F1082" i="3" s="1"/>
  <c r="O1082" i="3" s="1"/>
  <c r="E1082" i="3" a="1"/>
  <c r="E1082" i="3" s="1"/>
  <c r="G1082" i="3" a="1"/>
  <c r="G1082" i="3" s="1"/>
  <c r="F1338" i="3" a="1"/>
  <c r="F1338" i="3" s="1"/>
  <c r="M1338" i="3" s="1"/>
  <c r="E1338" i="3" a="1"/>
  <c r="E1338" i="3" s="1"/>
  <c r="G1338" i="3" a="1"/>
  <c r="G1338" i="3" s="1"/>
  <c r="G635" i="3" a="1"/>
  <c r="G635" i="3" s="1"/>
  <c r="E635" i="3" a="1"/>
  <c r="E635" i="3" s="1"/>
  <c r="F635" i="3" a="1"/>
  <c r="F635" i="3" s="1"/>
  <c r="F891" i="3" a="1"/>
  <c r="F891" i="3" s="1"/>
  <c r="G891" i="3" a="1"/>
  <c r="G891" i="3" s="1"/>
  <c r="E891" i="3" a="1"/>
  <c r="E891" i="3" s="1"/>
  <c r="F1147" i="3" a="1"/>
  <c r="F1147" i="3" s="1"/>
  <c r="E1147" i="3" a="1"/>
  <c r="E1147" i="3" s="1"/>
  <c r="G1147" i="3" a="1"/>
  <c r="G1147" i="3" s="1"/>
  <c r="O1147" i="3" s="1"/>
  <c r="G1403" i="3" a="1"/>
  <c r="G1403" i="3" s="1"/>
  <c r="F1403" i="3" a="1"/>
  <c r="F1403" i="3" s="1"/>
  <c r="E1403" i="3" a="1"/>
  <c r="E1403" i="3" s="1"/>
  <c r="G364" i="3" a="1"/>
  <c r="G364" i="3" s="1"/>
  <c r="F364" i="3" a="1"/>
  <c r="F364" i="3" s="1"/>
  <c r="E364" i="3" a="1"/>
  <c r="E364" i="3" s="1"/>
  <c r="F620" i="3" a="1"/>
  <c r="F620" i="3" s="1"/>
  <c r="E620" i="3" a="1"/>
  <c r="E620" i="3" s="1"/>
  <c r="G620" i="3" a="1"/>
  <c r="G620" i="3" s="1"/>
  <c r="E876" i="3" a="1"/>
  <c r="E876" i="3" s="1"/>
  <c r="G876" i="3" a="1"/>
  <c r="G876" i="3" s="1"/>
  <c r="F876" i="3" a="1"/>
  <c r="F876" i="3" s="1"/>
  <c r="F1132" i="3" a="1"/>
  <c r="F1132" i="3" s="1"/>
  <c r="E1132" i="3" a="1"/>
  <c r="E1132" i="3" s="1"/>
  <c r="G1132" i="3" a="1"/>
  <c r="G1132" i="3" s="1"/>
  <c r="G1388" i="3" a="1"/>
  <c r="G1388" i="3" s="1"/>
  <c r="F1388" i="3" a="1"/>
  <c r="F1388" i="3" s="1"/>
  <c r="E1388" i="3" a="1"/>
  <c r="E1388" i="3" s="1"/>
  <c r="F589" i="3" a="1"/>
  <c r="F589" i="3" s="1"/>
  <c r="G589" i="3" a="1"/>
  <c r="G589" i="3" s="1"/>
  <c r="E589" i="3" a="1"/>
  <c r="E589" i="3" s="1"/>
  <c r="G845" i="3" a="1"/>
  <c r="G845" i="3" s="1"/>
  <c r="F845" i="3" a="1"/>
  <c r="F845" i="3" s="1"/>
  <c r="E845" i="3" a="1"/>
  <c r="E845" i="3" s="1"/>
  <c r="F1101" i="3" a="1"/>
  <c r="F1101" i="3" s="1"/>
  <c r="G1101" i="3" a="1"/>
  <c r="G1101" i="3" s="1"/>
  <c r="E1101" i="3" a="1"/>
  <c r="E1101" i="3" s="1"/>
  <c r="G1357" i="3" a="1"/>
  <c r="G1357" i="3" s="1"/>
  <c r="F1357" i="3" a="1"/>
  <c r="F1357" i="3" s="1"/>
  <c r="E1357" i="3" a="1"/>
  <c r="E1357" i="3" s="1"/>
  <c r="G494" i="3" a="1"/>
  <c r="G494" i="3" s="1"/>
  <c r="F494" i="3" a="1"/>
  <c r="F494" i="3" s="1"/>
  <c r="E494" i="3" a="1"/>
  <c r="E494" i="3" s="1"/>
  <c r="E750" i="3" a="1"/>
  <c r="E750" i="3" s="1"/>
  <c r="G750" i="3" a="1"/>
  <c r="G750" i="3" s="1"/>
  <c r="F750" i="3" a="1"/>
  <c r="F750" i="3" s="1"/>
  <c r="G1006" i="3" a="1"/>
  <c r="G1006" i="3" s="1"/>
  <c r="O1006" i="3" s="1"/>
  <c r="F1006" i="3" a="1"/>
  <c r="F1006" i="3" s="1"/>
  <c r="E1006" i="3" a="1"/>
  <c r="E1006" i="3" s="1"/>
  <c r="F1262" i="3" a="1"/>
  <c r="F1262" i="3" s="1"/>
  <c r="G1262" i="3" a="1"/>
  <c r="G1262" i="3" s="1"/>
  <c r="E1262" i="3" a="1"/>
  <c r="E1262" i="3" s="1"/>
  <c r="G13" i="3" a="1"/>
  <c r="G13" i="3" s="1"/>
  <c r="F13" i="3" a="1"/>
  <c r="F13" i="3" s="1"/>
  <c r="E13" i="3" a="1"/>
  <c r="E13" i="3" s="1"/>
  <c r="G239" i="3" a="1"/>
  <c r="G239" i="3" s="1"/>
  <c r="F239" i="3" a="1"/>
  <c r="F239" i="3" s="1"/>
  <c r="E239" i="3" a="1"/>
  <c r="E239" i="3" s="1"/>
  <c r="G114" i="3" a="1"/>
  <c r="G114" i="3" s="1"/>
  <c r="F114" i="3" a="1"/>
  <c r="F114" i="3" s="1"/>
  <c r="E114" i="3" a="1"/>
  <c r="E114" i="3" s="1"/>
  <c r="G815" i="3" a="1"/>
  <c r="G815" i="3" s="1"/>
  <c r="E815" i="3" a="1"/>
  <c r="E815" i="3" s="1"/>
  <c r="F815" i="3" a="1"/>
  <c r="F815" i="3" s="1"/>
  <c r="G51" i="3" a="1"/>
  <c r="G51" i="3" s="1"/>
  <c r="F51" i="3" a="1"/>
  <c r="F51" i="3" s="1"/>
  <c r="E51" i="3" a="1"/>
  <c r="E51" i="3" s="1"/>
  <c r="E384" i="3" a="1"/>
  <c r="E384" i="3" s="1"/>
  <c r="G384" i="3" a="1"/>
  <c r="G384" i="3" s="1"/>
  <c r="F384" i="3" a="1"/>
  <c r="F384" i="3" s="1"/>
  <c r="G271" i="3" a="1"/>
  <c r="G271" i="3" s="1"/>
  <c r="F271" i="3" a="1"/>
  <c r="F271" i="3" s="1"/>
  <c r="E271" i="3" a="1"/>
  <c r="E271" i="3" s="1"/>
  <c r="G166" i="3" a="1"/>
  <c r="G166" i="3" s="1"/>
  <c r="F166" i="3" a="1"/>
  <c r="F166" i="3" s="1"/>
  <c r="E166" i="3" a="1"/>
  <c r="E166" i="3" s="1"/>
  <c r="G38" i="3" a="1"/>
  <c r="G38" i="3" s="1"/>
  <c r="F38" i="3" a="1"/>
  <c r="F38" i="3" s="1"/>
  <c r="E38" i="3" a="1"/>
  <c r="E38" i="3" s="1"/>
  <c r="G360" i="3" a="1"/>
  <c r="G360" i="3" s="1"/>
  <c r="E360" i="3" a="1"/>
  <c r="E360" i="3" s="1"/>
  <c r="F360" i="3" a="1"/>
  <c r="F360" i="3" s="1"/>
  <c r="G205" i="3" a="1"/>
  <c r="G205" i="3" s="1"/>
  <c r="F205" i="3" a="1"/>
  <c r="F205" i="3" s="1"/>
  <c r="E205" i="3" a="1"/>
  <c r="E205" i="3" s="1"/>
  <c r="G104" i="3" a="1"/>
  <c r="G104" i="3" s="1"/>
  <c r="F104" i="3" a="1"/>
  <c r="F104" i="3" s="1"/>
  <c r="E104" i="3" a="1"/>
  <c r="E104" i="3" s="1"/>
  <c r="G655" i="3" a="1"/>
  <c r="G655" i="3" s="1"/>
  <c r="F655" i="3" a="1"/>
  <c r="F655" i="3" s="1"/>
  <c r="E655" i="3" a="1"/>
  <c r="E655" i="3" s="1"/>
  <c r="G41" i="3" a="1"/>
  <c r="G41" i="3" s="1"/>
  <c r="F41" i="3" a="1"/>
  <c r="F41" i="3" s="1"/>
  <c r="E41" i="3" a="1"/>
  <c r="E41" i="3" s="1"/>
  <c r="G366" i="3" a="1"/>
  <c r="G366" i="3" s="1"/>
  <c r="F366" i="3" a="1"/>
  <c r="F366" i="3" s="1"/>
  <c r="E366" i="3" a="1"/>
  <c r="E366" i="3" s="1"/>
  <c r="G208" i="3" a="1"/>
  <c r="G208" i="3" s="1"/>
  <c r="F208" i="3" a="1"/>
  <c r="F208" i="3" s="1"/>
  <c r="E208" i="3" a="1"/>
  <c r="E208" i="3" s="1"/>
  <c r="G107" i="3" a="1"/>
  <c r="G107" i="3" s="1"/>
  <c r="F107" i="3" a="1"/>
  <c r="F107" i="3" s="1"/>
  <c r="E107" i="3" a="1"/>
  <c r="E107" i="3" s="1"/>
  <c r="G703" i="3" a="1"/>
  <c r="G703" i="3" s="1"/>
  <c r="F703" i="3" a="1"/>
  <c r="F703" i="3" s="1"/>
  <c r="E703" i="3" a="1"/>
  <c r="E703" i="3" s="1"/>
  <c r="G76" i="3" a="1"/>
  <c r="G76" i="3" s="1"/>
  <c r="F76" i="3" a="1"/>
  <c r="F76" i="3" s="1"/>
  <c r="E76" i="3" a="1"/>
  <c r="E76" i="3" s="1"/>
  <c r="G445" i="3" a="1"/>
  <c r="G445" i="3" s="1"/>
  <c r="E445" i="3" a="1"/>
  <c r="E445" i="3" s="1"/>
  <c r="F445" i="3" a="1"/>
  <c r="F445" i="3" s="1"/>
  <c r="G29" i="3" a="1"/>
  <c r="G29" i="3" s="1"/>
  <c r="F29" i="3" a="1"/>
  <c r="F29" i="3" s="1"/>
  <c r="E29" i="3" a="1"/>
  <c r="E29" i="3" s="1"/>
  <c r="G344" i="3" a="1"/>
  <c r="G344" i="3" s="1"/>
  <c r="F344" i="3" a="1"/>
  <c r="F344" i="3" s="1"/>
  <c r="E344" i="3" a="1"/>
  <c r="E344" i="3" s="1"/>
  <c r="G175" i="3" a="1"/>
  <c r="G175" i="3" s="1"/>
  <c r="F175" i="3" a="1"/>
  <c r="F175" i="3" s="1"/>
  <c r="E175" i="3" a="1"/>
  <c r="E175" i="3" s="1"/>
  <c r="G111" i="3" a="1"/>
  <c r="G111" i="3" s="1"/>
  <c r="F111" i="3" a="1"/>
  <c r="F111" i="3" s="1"/>
  <c r="E111" i="3" a="1"/>
  <c r="E111" i="3" s="1"/>
  <c r="G767" i="3" a="1"/>
  <c r="G767" i="3" s="1"/>
  <c r="F767" i="3" a="1"/>
  <c r="F767" i="3" s="1"/>
  <c r="E767" i="3" a="1"/>
  <c r="E767" i="3" s="1"/>
  <c r="F640" i="3" a="1"/>
  <c r="F640" i="3" s="1"/>
  <c r="E640" i="3" a="1"/>
  <c r="E640" i="3" s="1"/>
  <c r="G640" i="3" a="1"/>
  <c r="G640" i="3" s="1"/>
  <c r="G896" i="3" a="1"/>
  <c r="G896" i="3" s="1"/>
  <c r="F896" i="3" a="1"/>
  <c r="F896" i="3" s="1"/>
  <c r="E896" i="3" a="1"/>
  <c r="E896" i="3" s="1"/>
  <c r="G1152" i="3" a="1"/>
  <c r="G1152" i="3" s="1"/>
  <c r="F1152" i="3" a="1"/>
  <c r="F1152" i="3" s="1"/>
  <c r="E1152" i="3" a="1"/>
  <c r="E1152" i="3" s="1"/>
  <c r="G1408" i="3" a="1"/>
  <c r="G1408" i="3" s="1"/>
  <c r="F1408" i="3" a="1"/>
  <c r="F1408" i="3" s="1"/>
  <c r="E1408" i="3" a="1"/>
  <c r="E1408" i="3" s="1"/>
  <c r="E385" i="3" a="1"/>
  <c r="E385" i="3" s="1"/>
  <c r="F385" i="3" a="1"/>
  <c r="F385" i="3" s="1"/>
  <c r="G385" i="3" a="1"/>
  <c r="G385" i="3" s="1"/>
  <c r="G641" i="3" a="1"/>
  <c r="G641" i="3" s="1"/>
  <c r="E641" i="3" a="1"/>
  <c r="E641" i="3" s="1"/>
  <c r="F641" i="3" a="1"/>
  <c r="F641" i="3" s="1"/>
  <c r="G897" i="3" a="1"/>
  <c r="G897" i="3" s="1"/>
  <c r="F897" i="3" a="1"/>
  <c r="F897" i="3" s="1"/>
  <c r="E897" i="3" a="1"/>
  <c r="E897" i="3" s="1"/>
  <c r="F1153" i="3" a="1"/>
  <c r="F1153" i="3" s="1"/>
  <c r="E1153" i="3" a="1"/>
  <c r="E1153" i="3" s="1"/>
  <c r="G1153" i="3" a="1"/>
  <c r="G1153" i="3" s="1"/>
  <c r="G1409" i="3" a="1"/>
  <c r="G1409" i="3" s="1"/>
  <c r="F1409" i="3" a="1"/>
  <c r="F1409" i="3" s="1"/>
  <c r="E1409" i="3" a="1"/>
  <c r="E1409" i="3" s="1"/>
  <c r="G306" i="3" a="1"/>
  <c r="G306" i="3" s="1"/>
  <c r="F306" i="3" a="1"/>
  <c r="F306" i="3" s="1"/>
  <c r="E306" i="3" a="1"/>
  <c r="E306" i="3" s="1"/>
  <c r="E562" i="3" a="1"/>
  <c r="E562" i="3" s="1"/>
  <c r="G562" i="3" a="1"/>
  <c r="G562" i="3" s="1"/>
  <c r="F562" i="3" a="1"/>
  <c r="F562" i="3" s="1"/>
  <c r="G818" i="3" a="1"/>
  <c r="G818" i="3" s="1"/>
  <c r="F818" i="3" a="1"/>
  <c r="F818" i="3" s="1"/>
  <c r="E818" i="3" a="1"/>
  <c r="E818" i="3" s="1"/>
  <c r="G1074" i="3" a="1"/>
  <c r="G1074" i="3" s="1"/>
  <c r="O1074" i="3" s="1"/>
  <c r="F1074" i="3" a="1"/>
  <c r="F1074" i="3" s="1"/>
  <c r="E1074" i="3" a="1"/>
  <c r="E1074" i="3" s="1"/>
  <c r="G1330" i="3" a="1"/>
  <c r="G1330" i="3" s="1"/>
  <c r="E1330" i="3" a="1"/>
  <c r="E1330" i="3" s="1"/>
  <c r="F1330" i="3" a="1"/>
  <c r="F1330" i="3" s="1"/>
  <c r="G307" i="3" a="1"/>
  <c r="G307" i="3" s="1"/>
  <c r="F307" i="3" a="1"/>
  <c r="F307" i="3" s="1"/>
  <c r="E307" i="3" a="1"/>
  <c r="E307" i="3" s="1"/>
  <c r="F563" i="3" a="1"/>
  <c r="F563" i="3" s="1"/>
  <c r="G563" i="3" a="1"/>
  <c r="G563" i="3" s="1"/>
  <c r="E563" i="3" a="1"/>
  <c r="E563" i="3" s="1"/>
  <c r="F819" i="3" a="1"/>
  <c r="F819" i="3" s="1"/>
  <c r="E819" i="3" a="1"/>
  <c r="E819" i="3" s="1"/>
  <c r="G819" i="3" a="1"/>
  <c r="G819" i="3" s="1"/>
  <c r="E1075" i="3" a="1"/>
  <c r="E1075" i="3" s="1"/>
  <c r="G1075" i="3" a="1"/>
  <c r="G1075" i="3" s="1"/>
  <c r="F1075" i="3" a="1"/>
  <c r="F1075" i="3" s="1"/>
  <c r="G1331" i="3" a="1"/>
  <c r="G1331" i="3" s="1"/>
  <c r="F1331" i="3" a="1"/>
  <c r="F1331" i="3" s="1"/>
  <c r="E1331" i="3" a="1"/>
  <c r="E1331" i="3" s="1"/>
  <c r="G324" i="3" a="1"/>
  <c r="G324" i="3" s="1"/>
  <c r="F324" i="3" a="1"/>
  <c r="F324" i="3" s="1"/>
  <c r="E324" i="3" a="1"/>
  <c r="E324" i="3" s="1"/>
  <c r="F580" i="3" a="1"/>
  <c r="F580" i="3" s="1"/>
  <c r="E580" i="3" a="1"/>
  <c r="E580" i="3" s="1"/>
  <c r="G580" i="3" a="1"/>
  <c r="G580" i="3" s="1"/>
  <c r="G836" i="3" a="1"/>
  <c r="G836" i="3" s="1"/>
  <c r="F836" i="3" a="1"/>
  <c r="F836" i="3" s="1"/>
  <c r="E836" i="3" a="1"/>
  <c r="E836" i="3" s="1"/>
  <c r="G1092" i="3" a="1"/>
  <c r="G1092" i="3" s="1"/>
  <c r="E1092" i="3" a="1"/>
  <c r="E1092" i="3" s="1"/>
  <c r="F1092" i="3" a="1"/>
  <c r="F1092" i="3" s="1"/>
  <c r="O1092" i="3" s="1"/>
  <c r="F1348" i="3" a="1"/>
  <c r="F1348" i="3" s="1"/>
  <c r="G1348" i="3" a="1"/>
  <c r="G1348" i="3" s="1"/>
  <c r="E1348" i="3" a="1"/>
  <c r="E1348" i="3" s="1"/>
  <c r="G549" i="3" a="1"/>
  <c r="G549" i="3" s="1"/>
  <c r="E549" i="3" a="1"/>
  <c r="E549" i="3" s="1"/>
  <c r="F549" i="3" a="1"/>
  <c r="F549" i="3" s="1"/>
  <c r="E805" i="3" a="1"/>
  <c r="E805" i="3" s="1"/>
  <c r="G805" i="3" a="1"/>
  <c r="G805" i="3" s="1"/>
  <c r="F805" i="3" a="1"/>
  <c r="F805" i="3" s="1"/>
  <c r="G1061" i="3" a="1"/>
  <c r="G1061" i="3" s="1"/>
  <c r="F1061" i="3" a="1"/>
  <c r="F1061" i="3" s="1"/>
  <c r="M1061" i="3" s="1"/>
  <c r="E1061" i="3" a="1"/>
  <c r="E1061" i="3" s="1"/>
  <c r="F1317" i="3" a="1"/>
  <c r="F1317" i="3" s="1"/>
  <c r="E1317" i="3" a="1"/>
  <c r="E1317" i="3" s="1"/>
  <c r="G1317" i="3" a="1"/>
  <c r="G1317" i="3" s="1"/>
  <c r="O1317" i="3" s="1"/>
  <c r="G422" i="3" a="1"/>
  <c r="G422" i="3" s="1"/>
  <c r="F422" i="3" a="1"/>
  <c r="F422" i="3" s="1"/>
  <c r="E422" i="3" a="1"/>
  <c r="E422" i="3" s="1"/>
  <c r="G678" i="3" a="1"/>
  <c r="G678" i="3" s="1"/>
  <c r="F678" i="3" a="1"/>
  <c r="F678" i="3" s="1"/>
  <c r="E678" i="3" a="1"/>
  <c r="E678" i="3" s="1"/>
  <c r="E934" i="3" a="1"/>
  <c r="E934" i="3" s="1"/>
  <c r="G934" i="3" a="1"/>
  <c r="G934" i="3" s="1"/>
  <c r="F934" i="3" a="1"/>
  <c r="F934" i="3" s="1"/>
  <c r="M934" i="3" s="1"/>
  <c r="E1190" i="3" a="1"/>
  <c r="E1190" i="3" s="1"/>
  <c r="G1190" i="3" a="1"/>
  <c r="G1190" i="3" s="1"/>
  <c r="F1190" i="3" a="1"/>
  <c r="F1190" i="3" s="1"/>
  <c r="O1190" i="3" s="1"/>
  <c r="F1446" i="3" a="1"/>
  <c r="F1446" i="3" s="1"/>
  <c r="E1446" i="3" a="1"/>
  <c r="E1446" i="3" s="1"/>
  <c r="G1446" i="3" a="1"/>
  <c r="G1446" i="3" s="1"/>
  <c r="G647" i="3" a="1"/>
  <c r="G647" i="3" s="1"/>
  <c r="E647" i="3" a="1"/>
  <c r="E647" i="3" s="1"/>
  <c r="F647" i="3" a="1"/>
  <c r="F647" i="3" s="1"/>
  <c r="F903" i="3" a="1"/>
  <c r="F903" i="3" s="1"/>
  <c r="E903" i="3" a="1"/>
  <c r="E903" i="3" s="1"/>
  <c r="G903" i="3" a="1"/>
  <c r="G903" i="3" s="1"/>
  <c r="G1159" i="3" a="1"/>
  <c r="G1159" i="3" s="1"/>
  <c r="F1159" i="3" a="1"/>
  <c r="F1159" i="3" s="1"/>
  <c r="O1159" i="3" s="1"/>
  <c r="E1159" i="3" a="1"/>
  <c r="E1159" i="3" s="1"/>
  <c r="G1415" i="3" a="1"/>
  <c r="G1415" i="3" s="1"/>
  <c r="F1415" i="3" a="1"/>
  <c r="F1415" i="3" s="1"/>
  <c r="E1415" i="3" a="1"/>
  <c r="E1415" i="3" s="1"/>
  <c r="G696" i="3" a="1"/>
  <c r="G696" i="3" s="1"/>
  <c r="E696" i="3" a="1"/>
  <c r="E696" i="3" s="1"/>
  <c r="F696" i="3" a="1"/>
  <c r="F696" i="3" s="1"/>
  <c r="E952" i="3" a="1"/>
  <c r="E952" i="3" s="1"/>
  <c r="G952" i="3" a="1"/>
  <c r="G952" i="3" s="1"/>
  <c r="F952" i="3" a="1"/>
  <c r="F952" i="3" s="1"/>
  <c r="G1208" i="3" a="1"/>
  <c r="G1208" i="3" s="1"/>
  <c r="F1208" i="3" a="1"/>
  <c r="F1208" i="3" s="1"/>
  <c r="E1208" i="3" a="1"/>
  <c r="E1208" i="3" s="1"/>
  <c r="G1464" i="3" a="1"/>
  <c r="G1464" i="3" s="1"/>
  <c r="F1464" i="3" a="1"/>
  <c r="F1464" i="3" s="1"/>
  <c r="E1464" i="3" a="1"/>
  <c r="E1464" i="3" s="1"/>
  <c r="G377" i="3" a="1"/>
  <c r="G377" i="3" s="1"/>
  <c r="F377" i="3" a="1"/>
  <c r="F377" i="3" s="1"/>
  <c r="E377" i="3" a="1"/>
  <c r="E377" i="3" s="1"/>
  <c r="F633" i="3" a="1"/>
  <c r="F633" i="3" s="1"/>
  <c r="E633" i="3" a="1"/>
  <c r="E633" i="3" s="1"/>
  <c r="G633" i="3" a="1"/>
  <c r="G633" i="3" s="1"/>
  <c r="G889" i="3" a="1"/>
  <c r="G889" i="3" s="1"/>
  <c r="F889" i="3" a="1"/>
  <c r="F889" i="3" s="1"/>
  <c r="E889" i="3" a="1"/>
  <c r="E889" i="3" s="1"/>
  <c r="G1145" i="3" a="1"/>
  <c r="G1145" i="3" s="1"/>
  <c r="E1145" i="3" a="1"/>
  <c r="E1145" i="3" s="1"/>
  <c r="F1145" i="3" a="1"/>
  <c r="F1145" i="3" s="1"/>
  <c r="G1401" i="3" a="1"/>
  <c r="G1401" i="3" s="1"/>
  <c r="F1401" i="3" a="1"/>
  <c r="F1401" i="3" s="1"/>
  <c r="K1401" i="3" s="1"/>
  <c r="E1401" i="3" a="1"/>
  <c r="E1401" i="3" s="1"/>
  <c r="G330" i="3" a="1"/>
  <c r="G330" i="3" s="1"/>
  <c r="E330" i="3" a="1"/>
  <c r="E330" i="3" s="1"/>
  <c r="F330" i="3" a="1"/>
  <c r="F330" i="3" s="1"/>
  <c r="E586" i="3" a="1"/>
  <c r="E586" i="3" s="1"/>
  <c r="G586" i="3" a="1"/>
  <c r="G586" i="3" s="1"/>
  <c r="F586" i="3" a="1"/>
  <c r="F586" i="3" s="1"/>
  <c r="F842" i="3" a="1"/>
  <c r="F842" i="3" s="1"/>
  <c r="G842" i="3" a="1"/>
  <c r="G842" i="3" s="1"/>
  <c r="E842" i="3" a="1"/>
  <c r="E842" i="3" s="1"/>
  <c r="G1098" i="3" a="1"/>
  <c r="G1098" i="3" s="1"/>
  <c r="E1098" i="3" a="1"/>
  <c r="E1098" i="3" s="1"/>
  <c r="F1098" i="3" a="1"/>
  <c r="F1098" i="3" s="1"/>
  <c r="G1354" i="3" a="1"/>
  <c r="G1354" i="3" s="1"/>
  <c r="F1354" i="3" a="1"/>
  <c r="F1354" i="3" s="1"/>
  <c r="E1354" i="3" a="1"/>
  <c r="E1354" i="3" s="1"/>
  <c r="G651" i="3" a="1"/>
  <c r="G651" i="3" s="1"/>
  <c r="E651" i="3" a="1"/>
  <c r="E651" i="3" s="1"/>
  <c r="F651" i="3" a="1"/>
  <c r="F651" i="3" s="1"/>
  <c r="G907" i="3" a="1"/>
  <c r="G907" i="3" s="1"/>
  <c r="F907" i="3" a="1"/>
  <c r="F907" i="3" s="1"/>
  <c r="E907" i="3" a="1"/>
  <c r="E907" i="3" s="1"/>
  <c r="E1163" i="3" a="1"/>
  <c r="E1163" i="3" s="1"/>
  <c r="G1163" i="3" a="1"/>
  <c r="G1163" i="3" s="1"/>
  <c r="F1163" i="3" a="1"/>
  <c r="F1163" i="3" s="1"/>
  <c r="G1419" i="3" a="1"/>
  <c r="G1419" i="3" s="1"/>
  <c r="F1419" i="3" a="1"/>
  <c r="F1419" i="3" s="1"/>
  <c r="E1419" i="3" a="1"/>
  <c r="E1419" i="3" s="1"/>
  <c r="G380" i="3" a="1"/>
  <c r="G380" i="3" s="1"/>
  <c r="F380" i="3" a="1"/>
  <c r="F380" i="3" s="1"/>
  <c r="E380" i="3" a="1"/>
  <c r="E380" i="3" s="1"/>
  <c r="F636" i="3" a="1"/>
  <c r="F636" i="3" s="1"/>
  <c r="E636" i="3" a="1"/>
  <c r="E636" i="3" s="1"/>
  <c r="G636" i="3" a="1"/>
  <c r="G636" i="3" s="1"/>
  <c r="F892" i="3" a="1"/>
  <c r="F892" i="3" s="1"/>
  <c r="G892" i="3" a="1"/>
  <c r="G892" i="3" s="1"/>
  <c r="E892" i="3" a="1"/>
  <c r="E892" i="3" s="1"/>
  <c r="F1148" i="3" a="1"/>
  <c r="F1148" i="3" s="1"/>
  <c r="E1148" i="3" a="1"/>
  <c r="E1148" i="3" s="1"/>
  <c r="G1148" i="3" a="1"/>
  <c r="G1148" i="3" s="1"/>
  <c r="E1404" i="3" a="1"/>
  <c r="E1404" i="3" s="1"/>
  <c r="G1404" i="3" a="1"/>
  <c r="G1404" i="3" s="1"/>
  <c r="F1404" i="3" a="1"/>
  <c r="F1404" i="3" s="1"/>
  <c r="G605" i="3" a="1"/>
  <c r="G605" i="3" s="1"/>
  <c r="F605" i="3" a="1"/>
  <c r="F605" i="3" s="1"/>
  <c r="E605" i="3" a="1"/>
  <c r="E605" i="3" s="1"/>
  <c r="F861" i="3" a="1"/>
  <c r="F861" i="3" s="1"/>
  <c r="E861" i="3" a="1"/>
  <c r="E861" i="3" s="1"/>
  <c r="G861" i="3" a="1"/>
  <c r="G861" i="3" s="1"/>
  <c r="G1117" i="3" a="1"/>
  <c r="G1117" i="3" s="1"/>
  <c r="F1117" i="3" a="1"/>
  <c r="F1117" i="3" s="1"/>
  <c r="E1117" i="3" a="1"/>
  <c r="E1117" i="3" s="1"/>
  <c r="G1373" i="3" a="1"/>
  <c r="G1373" i="3" s="1"/>
  <c r="F1373" i="3" a="1"/>
  <c r="F1373" i="3" s="1"/>
  <c r="O1373" i="3" s="1"/>
  <c r="E1373" i="3" a="1"/>
  <c r="E1373" i="3" s="1"/>
  <c r="F510" i="3" a="1"/>
  <c r="F510" i="3" s="1"/>
  <c r="G510" i="3" a="1"/>
  <c r="G510" i="3" s="1"/>
  <c r="E510" i="3" a="1"/>
  <c r="E510" i="3" s="1"/>
  <c r="G766" i="3" a="1"/>
  <c r="G766" i="3" s="1"/>
  <c r="F766" i="3" a="1"/>
  <c r="F766" i="3" s="1"/>
  <c r="E766" i="3" a="1"/>
  <c r="E766" i="3" s="1"/>
  <c r="G1022" i="3" a="1"/>
  <c r="G1022" i="3" s="1"/>
  <c r="F1022" i="3" a="1"/>
  <c r="F1022" i="3" s="1"/>
  <c r="E1022" i="3" a="1"/>
  <c r="E1022" i="3" s="1"/>
  <c r="E1278" i="3" a="1"/>
  <c r="E1278" i="3" s="1"/>
  <c r="G1278" i="3" a="1"/>
  <c r="G1278" i="3" s="1"/>
  <c r="F1278" i="3" a="1"/>
  <c r="F1278" i="3" s="1"/>
  <c r="J31" i="7" a="1"/>
  <c r="J31" i="7" s="1"/>
  <c r="L31" i="7" a="1"/>
  <c r="L31" i="7" s="1"/>
  <c r="K31" i="7" a="1"/>
  <c r="K31" i="7" s="1"/>
  <c r="H31" i="7" a="1"/>
  <c r="H31" i="7" s="1"/>
  <c r="F31" i="7" a="1"/>
  <c r="F31" i="7" s="1"/>
  <c r="E31" i="7" a="1"/>
  <c r="E31" i="7" s="1"/>
  <c r="I31" i="7" a="1"/>
  <c r="I31" i="7" s="1"/>
  <c r="G31" i="7" a="1"/>
  <c r="G31" i="7" s="1"/>
  <c r="V13" i="7" a="1"/>
  <c r="V13" i="7" s="1"/>
  <c r="U13" i="7" a="1"/>
  <c r="U13" i="7" s="1"/>
  <c r="W13" i="7" a="1"/>
  <c r="W13" i="7" s="1"/>
  <c r="J23" i="7" a="1"/>
  <c r="J23" i="7" s="1"/>
  <c r="F23" i="7" a="1"/>
  <c r="F23" i="7" s="1"/>
  <c r="E23" i="7" a="1"/>
  <c r="E23" i="7" s="1"/>
  <c r="H23" i="7" a="1"/>
  <c r="H23" i="7" s="1"/>
  <c r="L23" i="7" a="1"/>
  <c r="L23" i="7" s="1"/>
  <c r="K23" i="7" a="1"/>
  <c r="K23" i="7" s="1"/>
  <c r="G23" i="7" a="1"/>
  <c r="G23" i="7" s="1"/>
  <c r="I23" i="7" a="1"/>
  <c r="I23" i="7" s="1"/>
  <c r="K13" i="7" a="1"/>
  <c r="K13" i="7" s="1"/>
  <c r="L13" i="7" a="1"/>
  <c r="L13" i="7" s="1"/>
  <c r="J13" i="7" a="1"/>
  <c r="J13" i="7" s="1"/>
  <c r="I13" i="7" a="1"/>
  <c r="I13" i="7" s="1"/>
  <c r="H13" i="7" a="1"/>
  <c r="H13" i="7" s="1"/>
  <c r="E13" i="7" a="1"/>
  <c r="E13" i="7" s="1"/>
  <c r="G13" i="7" a="1"/>
  <c r="G13" i="7" s="1"/>
  <c r="F13" i="7" a="1"/>
  <c r="F13" i="7" s="1"/>
  <c r="U20" i="7" a="1"/>
  <c r="U20" i="7" s="1"/>
  <c r="W20" i="7" a="1"/>
  <c r="W20" i="7" s="1"/>
  <c r="V20" i="7" a="1"/>
  <c r="V20" i="7" s="1"/>
  <c r="G38" i="7" a="1"/>
  <c r="G38" i="7" s="1"/>
  <c r="F38" i="7" a="1"/>
  <c r="F38" i="7" s="1"/>
  <c r="E38" i="7" a="1"/>
  <c r="E38" i="7" s="1"/>
  <c r="L38" i="7" a="1"/>
  <c r="L38" i="7" s="1"/>
  <c r="K38" i="7" a="1"/>
  <c r="K38" i="7" s="1"/>
  <c r="J38" i="7" a="1"/>
  <c r="J38" i="7" s="1"/>
  <c r="I38" i="7" a="1"/>
  <c r="I38" i="7" s="1"/>
  <c r="H38" i="7" a="1"/>
  <c r="H38" i="7" s="1"/>
  <c r="V57" i="7" a="1"/>
  <c r="V57" i="7" s="1"/>
  <c r="U57" i="7" a="1"/>
  <c r="U57" i="7" s="1"/>
  <c r="W57" i="7" a="1"/>
  <c r="W57" i="7" s="1"/>
  <c r="L59" i="7" a="1"/>
  <c r="L59" i="7" s="1"/>
  <c r="K59" i="7" a="1"/>
  <c r="K59" i="7" s="1"/>
  <c r="J59" i="7" a="1"/>
  <c r="J59" i="7" s="1"/>
  <c r="I59" i="7" a="1"/>
  <c r="I59" i="7" s="1"/>
  <c r="H59" i="7" a="1"/>
  <c r="H59" i="7" s="1"/>
  <c r="G59" i="7" a="1"/>
  <c r="G59" i="7" s="1"/>
  <c r="E59" i="7" a="1"/>
  <c r="E59" i="7" s="1"/>
  <c r="F59" i="7" a="1"/>
  <c r="F59" i="7" s="1"/>
  <c r="W30" i="7" a="1"/>
  <c r="W30" i="7" s="1"/>
  <c r="V30" i="7" a="1"/>
  <c r="V30" i="7" s="1"/>
  <c r="U30" i="7" a="1"/>
  <c r="U30" i="7" s="1"/>
  <c r="W48" i="7" a="1"/>
  <c r="W48" i="7" s="1"/>
  <c r="V48" i="7" a="1"/>
  <c r="V48" i="7" s="1"/>
  <c r="U48" i="7" a="1"/>
  <c r="U48" i="7" s="1"/>
  <c r="G34" i="7" a="1"/>
  <c r="G34" i="7" s="1"/>
  <c r="F34" i="7" a="1"/>
  <c r="F34" i="7" s="1"/>
  <c r="E34" i="7" a="1"/>
  <c r="E34" i="7" s="1"/>
  <c r="L34" i="7" a="1"/>
  <c r="L34" i="7" s="1"/>
  <c r="K34" i="7" a="1"/>
  <c r="K34" i="7" s="1"/>
  <c r="J34" i="7" a="1"/>
  <c r="J34" i="7" s="1"/>
  <c r="I34" i="7" a="1"/>
  <c r="I34" i="7" s="1"/>
  <c r="H34" i="7" a="1"/>
  <c r="H34" i="7" s="1"/>
  <c r="M103" i="4" a="1"/>
  <c r="M103" i="4" s="1"/>
  <c r="K103" i="4" a="1"/>
  <c r="K103" i="4" s="1"/>
  <c r="L103" i="4" a="1"/>
  <c r="L103" i="4" s="1"/>
  <c r="M104" i="4" a="1"/>
  <c r="M104" i="4" s="1"/>
  <c r="L104" i="4" a="1"/>
  <c r="L104" i="4" s="1"/>
  <c r="K104" i="4" a="1"/>
  <c r="K104" i="4" s="1"/>
  <c r="E111" i="4" a="1"/>
  <c r="E111" i="4" s="1"/>
  <c r="F111" i="4" a="1"/>
  <c r="F111" i="4" s="1"/>
  <c r="F112" i="4" a="1"/>
  <c r="F112" i="4" s="1"/>
  <c r="E112" i="4" a="1"/>
  <c r="E112" i="4" s="1"/>
  <c r="E36" i="4" a="1"/>
  <c r="E36" i="4" s="1"/>
  <c r="F36" i="4" a="1"/>
  <c r="F36" i="4" s="1"/>
  <c r="F85" i="4" a="1"/>
  <c r="F85" i="4" s="1"/>
  <c r="E85" i="4" a="1"/>
  <c r="E85" i="4" s="1"/>
  <c r="M32" i="4" a="1"/>
  <c r="M32" i="4" s="1"/>
  <c r="L32" i="4" a="1"/>
  <c r="L32" i="4" s="1"/>
  <c r="K32" i="4" a="1"/>
  <c r="K32" i="4" s="1"/>
  <c r="M81" i="4" a="1"/>
  <c r="M81" i="4" s="1"/>
  <c r="L81" i="4" a="1"/>
  <c r="L81" i="4" s="1"/>
  <c r="K81" i="4" a="1"/>
  <c r="K81" i="4" s="1"/>
  <c r="M82" i="4" a="1"/>
  <c r="M82" i="4" s="1"/>
  <c r="L82" i="4" a="1"/>
  <c r="L82" i="4" s="1"/>
  <c r="K82" i="4" a="1"/>
  <c r="K82" i="4" s="1"/>
  <c r="M83" i="4" a="1"/>
  <c r="M83" i="4" s="1"/>
  <c r="L83" i="4" a="1"/>
  <c r="L83" i="4" s="1"/>
  <c r="K83" i="4" a="1"/>
  <c r="K83" i="4" s="1"/>
  <c r="F64" i="4" a="1"/>
  <c r="F64" i="4" s="1"/>
  <c r="E64" i="4" a="1"/>
  <c r="E64" i="4" s="1"/>
  <c r="L26" i="4" a="1"/>
  <c r="L26" i="4" s="1"/>
  <c r="K26" i="4" a="1"/>
  <c r="K26" i="4" s="1"/>
  <c r="M26" i="4" a="1"/>
  <c r="M26" i="4" s="1"/>
  <c r="U36" i="7" a="1"/>
  <c r="U36" i="7" s="1"/>
  <c r="V36" i="7" a="1"/>
  <c r="V36" i="7" s="1"/>
  <c r="W36" i="7" a="1"/>
  <c r="W36" i="7" s="1"/>
  <c r="G54" i="7" a="1"/>
  <c r="G54" i="7" s="1"/>
  <c r="F54" i="7" a="1"/>
  <c r="F54" i="7" s="1"/>
  <c r="E54" i="7" a="1"/>
  <c r="E54" i="7" s="1"/>
  <c r="L54" i="7" a="1"/>
  <c r="L54" i="7" s="1"/>
  <c r="K54" i="7" a="1"/>
  <c r="K54" i="7" s="1"/>
  <c r="J54" i="7" a="1"/>
  <c r="J54" i="7" s="1"/>
  <c r="I54" i="7" a="1"/>
  <c r="I54" i="7" s="1"/>
  <c r="H54" i="7" a="1"/>
  <c r="H54" i="7" s="1"/>
  <c r="J25" i="7" a="1"/>
  <c r="J25" i="7" s="1"/>
  <c r="H25" i="7" a="1"/>
  <c r="H25" i="7" s="1"/>
  <c r="I25" i="7" a="1"/>
  <c r="I25" i="7" s="1"/>
  <c r="G25" i="7" a="1"/>
  <c r="G25" i="7" s="1"/>
  <c r="K25" i="7" a="1"/>
  <c r="K25" i="7" s="1"/>
  <c r="F25" i="7" a="1"/>
  <c r="F25" i="7" s="1"/>
  <c r="E25" i="7" a="1"/>
  <c r="E25" i="7" s="1"/>
  <c r="L25" i="7" a="1"/>
  <c r="L25" i="7" s="1"/>
  <c r="J19" i="7" a="1"/>
  <c r="J19" i="7" s="1"/>
  <c r="I19" i="7" a="1"/>
  <c r="I19" i="7" s="1"/>
  <c r="H19" i="7" a="1"/>
  <c r="H19" i="7" s="1"/>
  <c r="G19" i="7" a="1"/>
  <c r="G19" i="7" s="1"/>
  <c r="L19" i="7" a="1"/>
  <c r="L19" i="7" s="1"/>
  <c r="K19" i="7" a="1"/>
  <c r="K19" i="7" s="1"/>
  <c r="F19" i="7" a="1"/>
  <c r="F19" i="7" s="1"/>
  <c r="E19" i="7" a="1"/>
  <c r="E19" i="7" s="1"/>
  <c r="W46" i="7" a="1"/>
  <c r="W46" i="7" s="1"/>
  <c r="V46" i="7" a="1"/>
  <c r="V46" i="7" s="1"/>
  <c r="U46" i="7" a="1"/>
  <c r="U46" i="7" s="1"/>
  <c r="G16" i="7" a="1"/>
  <c r="G16" i="7" s="1"/>
  <c r="L16" i="7" a="1"/>
  <c r="L16" i="7" s="1"/>
  <c r="K16" i="7" a="1"/>
  <c r="K16" i="7" s="1"/>
  <c r="J16" i="7" a="1"/>
  <c r="J16" i="7" s="1"/>
  <c r="I16" i="7" a="1"/>
  <c r="I16" i="7" s="1"/>
  <c r="H16" i="7" a="1"/>
  <c r="H16" i="7" s="1"/>
  <c r="F16" i="7" a="1"/>
  <c r="F16" i="7" s="1"/>
  <c r="E16" i="7" a="1"/>
  <c r="E16" i="7" s="1"/>
  <c r="G50" i="7" a="1"/>
  <c r="G50" i="7" s="1"/>
  <c r="F50" i="7" a="1"/>
  <c r="F50" i="7" s="1"/>
  <c r="E50" i="7" a="1"/>
  <c r="E50" i="7" s="1"/>
  <c r="L50" i="7" a="1"/>
  <c r="L50" i="7" s="1"/>
  <c r="K50" i="7" a="1"/>
  <c r="K50" i="7" s="1"/>
  <c r="J50" i="7" a="1"/>
  <c r="J50" i="7" s="1"/>
  <c r="I50" i="7" a="1"/>
  <c r="I50" i="7" s="1"/>
  <c r="H50" i="7" a="1"/>
  <c r="H50" i="7" s="1"/>
  <c r="M41" i="4" a="1"/>
  <c r="M41" i="4" s="1"/>
  <c r="L41" i="4" a="1"/>
  <c r="L41" i="4" s="1"/>
  <c r="K41" i="4" a="1"/>
  <c r="K41" i="4" s="1"/>
  <c r="E95" i="4" a="1"/>
  <c r="E95" i="4" s="1"/>
  <c r="F95" i="4" a="1"/>
  <c r="F95" i="4" s="1"/>
  <c r="F96" i="4" a="1"/>
  <c r="F96" i="4" s="1"/>
  <c r="E96" i="4" a="1"/>
  <c r="E96" i="4" s="1"/>
  <c r="F19" i="4" a="1"/>
  <c r="F19" i="4" s="1"/>
  <c r="E19" i="4" a="1"/>
  <c r="E19" i="4" s="1"/>
  <c r="E52" i="4" a="1"/>
  <c r="E52" i="4" s="1"/>
  <c r="F52" i="4" a="1"/>
  <c r="F52" i="4" s="1"/>
  <c r="F101" i="4" a="1"/>
  <c r="F101" i="4" s="1"/>
  <c r="E101" i="4" a="1"/>
  <c r="E101" i="4" s="1"/>
  <c r="M48" i="4" a="1"/>
  <c r="M48" i="4" s="1"/>
  <c r="L48" i="4" a="1"/>
  <c r="L48" i="4" s="1"/>
  <c r="K48" i="4" a="1"/>
  <c r="K48" i="4" s="1"/>
  <c r="M97" i="4" a="1"/>
  <c r="M97" i="4" s="1"/>
  <c r="L97" i="4" a="1"/>
  <c r="L97" i="4" s="1"/>
  <c r="K97" i="4" a="1"/>
  <c r="K97" i="4" s="1"/>
  <c r="M98" i="4" a="1"/>
  <c r="M98" i="4" s="1"/>
  <c r="L98" i="4" a="1"/>
  <c r="L98" i="4" s="1"/>
  <c r="K98" i="4" a="1"/>
  <c r="K98" i="4" s="1"/>
  <c r="M99" i="4" a="1"/>
  <c r="M99" i="4" s="1"/>
  <c r="L99" i="4" a="1"/>
  <c r="L99" i="4" s="1"/>
  <c r="K99" i="4" a="1"/>
  <c r="K99" i="4" s="1"/>
  <c r="L42" i="4" a="1"/>
  <c r="L42" i="4" s="1"/>
  <c r="K42" i="4" a="1"/>
  <c r="K42" i="4" s="1"/>
  <c r="M42" i="4" a="1"/>
  <c r="M42" i="4" s="1"/>
  <c r="E28" i="4" a="1"/>
  <c r="E28" i="4" s="1"/>
  <c r="F28" i="4" a="1"/>
  <c r="F28" i="4" s="1"/>
  <c r="U52" i="7" a="1"/>
  <c r="U52" i="7" s="1"/>
  <c r="W52" i="7" a="1"/>
  <c r="W52" i="7" s="1"/>
  <c r="V52" i="7" a="1"/>
  <c r="V52" i="7" s="1"/>
  <c r="W19" i="7" a="1"/>
  <c r="W19" i="7" s="1"/>
  <c r="U19" i="7" a="1"/>
  <c r="U19" i="7" s="1"/>
  <c r="V19" i="7" a="1"/>
  <c r="V19" i="7" s="1"/>
  <c r="L41" i="7" a="1"/>
  <c r="L41" i="7" s="1"/>
  <c r="K41" i="7" a="1"/>
  <c r="K41" i="7" s="1"/>
  <c r="J41" i="7" a="1"/>
  <c r="J41" i="7" s="1"/>
  <c r="I41" i="7" a="1"/>
  <c r="I41" i="7" s="1"/>
  <c r="H41" i="7" a="1"/>
  <c r="H41" i="7" s="1"/>
  <c r="G41" i="7" a="1"/>
  <c r="G41" i="7" s="1"/>
  <c r="E41" i="7" a="1"/>
  <c r="E41" i="7" s="1"/>
  <c r="F41" i="7" a="1"/>
  <c r="F41" i="7" s="1"/>
  <c r="W28" i="7" a="1"/>
  <c r="W28" i="7" s="1"/>
  <c r="V28" i="7" a="1"/>
  <c r="V28" i="7" s="1"/>
  <c r="U28" i="7" a="1"/>
  <c r="U28" i="7" s="1"/>
  <c r="W62" i="7" a="1"/>
  <c r="W62" i="7" s="1"/>
  <c r="V62" i="7" a="1"/>
  <c r="V62" i="7" s="1"/>
  <c r="U62" i="7" a="1"/>
  <c r="U62" i="7" s="1"/>
  <c r="G32" i="7" a="1"/>
  <c r="G32" i="7" s="1"/>
  <c r="F32" i="7" a="1"/>
  <c r="F32" i="7" s="1"/>
  <c r="E32" i="7" a="1"/>
  <c r="E32" i="7" s="1"/>
  <c r="L32" i="7" a="1"/>
  <c r="L32" i="7" s="1"/>
  <c r="K32" i="7" a="1"/>
  <c r="K32" i="7" s="1"/>
  <c r="J32" i="7" a="1"/>
  <c r="J32" i="7" s="1"/>
  <c r="I32" i="7" a="1"/>
  <c r="I32" i="7" s="1"/>
  <c r="H32" i="7" a="1"/>
  <c r="H32" i="7" s="1"/>
  <c r="F32" i="4" a="1"/>
  <c r="F32" i="4" s="1"/>
  <c r="E32" i="4" a="1"/>
  <c r="E32" i="4" s="1"/>
  <c r="F80" i="4" a="1"/>
  <c r="F80" i="4" s="1"/>
  <c r="E80" i="4" a="1"/>
  <c r="E80" i="4" s="1"/>
  <c r="F18" i="4" a="1"/>
  <c r="F18" i="4" s="1"/>
  <c r="E18" i="4" a="1"/>
  <c r="E18" i="4" s="1"/>
  <c r="F35" i="4" a="1"/>
  <c r="F35" i="4" s="1"/>
  <c r="E35" i="4" a="1"/>
  <c r="E35" i="4" s="1"/>
  <c r="E68" i="4" a="1"/>
  <c r="E68" i="4" s="1"/>
  <c r="F68" i="4" a="1"/>
  <c r="F68" i="4" s="1"/>
  <c r="M15" i="4" a="1"/>
  <c r="M15" i="4" s="1"/>
  <c r="L15" i="4" a="1"/>
  <c r="L15" i="4" s="1"/>
  <c r="K15" i="4" a="1"/>
  <c r="K15" i="4" s="1"/>
  <c r="M64" i="4" a="1"/>
  <c r="M64" i="4" s="1"/>
  <c r="L64" i="4" a="1"/>
  <c r="L64" i="4" s="1"/>
  <c r="K64" i="4" a="1"/>
  <c r="K64" i="4" s="1"/>
  <c r="E15" i="4" a="1"/>
  <c r="E15" i="4" s="1"/>
  <c r="F15" i="4" a="1"/>
  <c r="F15" i="4" s="1"/>
  <c r="F26" i="4" a="1"/>
  <c r="F26" i="4" s="1"/>
  <c r="E26" i="4" a="1"/>
  <c r="E26" i="4" s="1"/>
  <c r="F27" i="4" a="1"/>
  <c r="F27" i="4" s="1"/>
  <c r="E27" i="4" a="1"/>
  <c r="E27" i="4" s="1"/>
  <c r="E44" i="4" a="1"/>
  <c r="E44" i="4" s="1"/>
  <c r="F44" i="4" a="1"/>
  <c r="F44" i="4" s="1"/>
  <c r="G20" i="7" a="1"/>
  <c r="G20" i="7" s="1"/>
  <c r="F20" i="7" a="1"/>
  <c r="F20" i="7" s="1"/>
  <c r="L20" i="7" a="1"/>
  <c r="L20" i="7" s="1"/>
  <c r="K20" i="7" a="1"/>
  <c r="K20" i="7" s="1"/>
  <c r="J20" i="7" a="1"/>
  <c r="J20" i="7" s="1"/>
  <c r="I20" i="7" a="1"/>
  <c r="I20" i="7" s="1"/>
  <c r="H20" i="7" a="1"/>
  <c r="H20" i="7" s="1"/>
  <c r="E20" i="7" a="1"/>
  <c r="E20" i="7" s="1"/>
  <c r="V23" i="7" a="1"/>
  <c r="V23" i="7" s="1"/>
  <c r="U23" i="7" a="1"/>
  <c r="U23" i="7" s="1"/>
  <c r="W23" i="7" a="1"/>
  <c r="W23" i="7" s="1"/>
  <c r="L57" i="7" a="1"/>
  <c r="L57" i="7" s="1"/>
  <c r="K57" i="7" a="1"/>
  <c r="K57" i="7" s="1"/>
  <c r="J57" i="7" a="1"/>
  <c r="J57" i="7" s="1"/>
  <c r="I57" i="7" a="1"/>
  <c r="I57" i="7" s="1"/>
  <c r="H57" i="7" a="1"/>
  <c r="H57" i="7" s="1"/>
  <c r="G57" i="7" a="1"/>
  <c r="G57" i="7" s="1"/>
  <c r="E57" i="7" a="1"/>
  <c r="E57" i="7" s="1"/>
  <c r="F57" i="7" a="1"/>
  <c r="F57" i="7" s="1"/>
  <c r="W44" i="7" a="1"/>
  <c r="W44" i="7" s="1"/>
  <c r="V44" i="7" a="1"/>
  <c r="V44" i="7" s="1"/>
  <c r="U44" i="7" a="1"/>
  <c r="U44" i="7" s="1"/>
  <c r="G14" i="7" a="1"/>
  <c r="G14" i="7" s="1"/>
  <c r="L14" i="7" a="1"/>
  <c r="L14" i="7" s="1"/>
  <c r="K14" i="7" a="1"/>
  <c r="K14" i="7" s="1"/>
  <c r="J14" i="7" a="1"/>
  <c r="J14" i="7" s="1"/>
  <c r="I14" i="7" a="1"/>
  <c r="I14" i="7" s="1"/>
  <c r="H14" i="7" a="1"/>
  <c r="H14" i="7" s="1"/>
  <c r="F14" i="7" a="1"/>
  <c r="F14" i="7" s="1"/>
  <c r="E14" i="7" a="1"/>
  <c r="E14" i="7" s="1"/>
  <c r="G48" i="7" a="1"/>
  <c r="G48" i="7" s="1"/>
  <c r="F48" i="7" a="1"/>
  <c r="F48" i="7" s="1"/>
  <c r="E48" i="7" a="1"/>
  <c r="E48" i="7" s="1"/>
  <c r="L48" i="7" a="1"/>
  <c r="L48" i="7" s="1"/>
  <c r="K48" i="7" a="1"/>
  <c r="K48" i="7" s="1"/>
  <c r="J48" i="7" a="1"/>
  <c r="J48" i="7" s="1"/>
  <c r="I48" i="7" a="1"/>
  <c r="I48" i="7" s="1"/>
  <c r="H48" i="7" a="1"/>
  <c r="H48" i="7" s="1"/>
  <c r="L90" i="4" a="1"/>
  <c r="L90" i="4" s="1"/>
  <c r="K90" i="4" a="1"/>
  <c r="K90" i="4" s="1"/>
  <c r="M90" i="4" a="1"/>
  <c r="M90" i="4" s="1"/>
  <c r="L74" i="4" a="1"/>
  <c r="L74" i="4" s="1"/>
  <c r="K74" i="4" a="1"/>
  <c r="K74" i="4" s="1"/>
  <c r="M74" i="4" a="1"/>
  <c r="M74" i="4" s="1"/>
  <c r="F17" i="4" a="1"/>
  <c r="F17" i="4" s="1"/>
  <c r="E17" i="4" a="1"/>
  <c r="E17" i="4" s="1"/>
  <c r="F34" i="4" a="1"/>
  <c r="F34" i="4" s="1"/>
  <c r="E34" i="4" a="1"/>
  <c r="E34" i="4" s="1"/>
  <c r="F51" i="4" a="1"/>
  <c r="F51" i="4" s="1"/>
  <c r="E51" i="4" a="1"/>
  <c r="E51" i="4" s="1"/>
  <c r="E84" i="4" a="1"/>
  <c r="E84" i="4" s="1"/>
  <c r="F84" i="4" a="1"/>
  <c r="F84" i="4" s="1"/>
  <c r="M31" i="4" a="1"/>
  <c r="M31" i="4" s="1"/>
  <c r="L31" i="4" a="1"/>
  <c r="L31" i="4" s="1"/>
  <c r="K31" i="4" a="1"/>
  <c r="K31" i="4" s="1"/>
  <c r="M80" i="4" a="1"/>
  <c r="M80" i="4" s="1"/>
  <c r="L80" i="4" a="1"/>
  <c r="L80" i="4" s="1"/>
  <c r="K80" i="4" a="1"/>
  <c r="K80" i="4" s="1"/>
  <c r="M25" i="4" a="1"/>
  <c r="M25" i="4" s="1"/>
  <c r="L25" i="4" a="1"/>
  <c r="L25" i="4" s="1"/>
  <c r="K25" i="4" a="1"/>
  <c r="K25" i="4" s="1"/>
  <c r="M57" i="4" a="1"/>
  <c r="M57" i="4" s="1"/>
  <c r="L57" i="4" a="1"/>
  <c r="L57" i="4" s="1"/>
  <c r="K57" i="4" a="1"/>
  <c r="K57" i="4" s="1"/>
  <c r="F42" i="4" a="1"/>
  <c r="F42" i="4" s="1"/>
  <c r="E42" i="4" a="1"/>
  <c r="E42" i="4" s="1"/>
  <c r="F43" i="4" a="1"/>
  <c r="F43" i="4" s="1"/>
  <c r="E43" i="4" a="1"/>
  <c r="E43" i="4" s="1"/>
  <c r="E60" i="4" a="1"/>
  <c r="E60" i="4" s="1"/>
  <c r="F60" i="4" a="1"/>
  <c r="F60" i="4" s="1"/>
  <c r="G36" i="7" a="1"/>
  <c r="G36" i="7" s="1"/>
  <c r="E36" i="7" a="1"/>
  <c r="E36" i="7" s="1"/>
  <c r="L36" i="7" a="1"/>
  <c r="L36" i="7" s="1"/>
  <c r="K36" i="7" a="1"/>
  <c r="K36" i="7" s="1"/>
  <c r="J36" i="7" a="1"/>
  <c r="J36" i="7" s="1"/>
  <c r="I36" i="7" a="1"/>
  <c r="I36" i="7" s="1"/>
  <c r="H36" i="7" a="1"/>
  <c r="H36" i="7" s="1"/>
  <c r="F36" i="7" a="1"/>
  <c r="F36" i="7" s="1"/>
  <c r="V39" i="7" a="1"/>
  <c r="V39" i="7" s="1"/>
  <c r="U39" i="7" a="1"/>
  <c r="U39" i="7" s="1"/>
  <c r="W39" i="7" a="1"/>
  <c r="W39" i="7" s="1"/>
  <c r="L51" i="7" a="1"/>
  <c r="L51" i="7" s="1"/>
  <c r="K51" i="7" a="1"/>
  <c r="K51" i="7" s="1"/>
  <c r="J51" i="7" a="1"/>
  <c r="J51" i="7" s="1"/>
  <c r="I51" i="7" a="1"/>
  <c r="I51" i="7" s="1"/>
  <c r="H51" i="7" a="1"/>
  <c r="H51" i="7" s="1"/>
  <c r="G51" i="7" a="1"/>
  <c r="G51" i="7" s="1"/>
  <c r="F51" i="7" a="1"/>
  <c r="F51" i="7" s="1"/>
  <c r="E51" i="7" a="1"/>
  <c r="E51" i="7" s="1"/>
  <c r="W60" i="7" a="1"/>
  <c r="W60" i="7" s="1"/>
  <c r="V60" i="7" a="1"/>
  <c r="V60" i="7" s="1"/>
  <c r="U60" i="7" a="1"/>
  <c r="U60" i="7" s="1"/>
  <c r="G30" i="7" a="1"/>
  <c r="G30" i="7" s="1"/>
  <c r="L30" i="7" a="1"/>
  <c r="L30" i="7" s="1"/>
  <c r="K30" i="7" a="1"/>
  <c r="K30" i="7" s="1"/>
  <c r="J30" i="7" a="1"/>
  <c r="J30" i="7" s="1"/>
  <c r="I30" i="7" a="1"/>
  <c r="I30" i="7" s="1"/>
  <c r="H30" i="7" a="1"/>
  <c r="H30" i="7" s="1"/>
  <c r="E30" i="7" a="1"/>
  <c r="E30" i="7" s="1"/>
  <c r="F30" i="7" a="1"/>
  <c r="F30" i="7" s="1"/>
  <c r="W51" i="7" a="1"/>
  <c r="W51" i="7" s="1"/>
  <c r="V51" i="7" a="1"/>
  <c r="V51" i="7" s="1"/>
  <c r="U51" i="7" a="1"/>
  <c r="U51" i="7" s="1"/>
  <c r="E13" i="4" a="1"/>
  <c r="E13" i="4" s="1"/>
  <c r="F13" i="4" a="1"/>
  <c r="F13" i="4" s="1"/>
  <c r="F14" i="4" a="1"/>
  <c r="F14" i="4" s="1"/>
  <c r="E14" i="4" a="1"/>
  <c r="E14" i="4" s="1"/>
  <c r="F33" i="4" a="1"/>
  <c r="F33" i="4" s="1"/>
  <c r="E33" i="4" a="1"/>
  <c r="E33" i="4" s="1"/>
  <c r="F50" i="4" a="1"/>
  <c r="F50" i="4" s="1"/>
  <c r="E50" i="4" a="1"/>
  <c r="E50" i="4" s="1"/>
  <c r="F67" i="4" a="1"/>
  <c r="F67" i="4" s="1"/>
  <c r="E67" i="4" a="1"/>
  <c r="E67" i="4" s="1"/>
  <c r="E100" i="4" a="1"/>
  <c r="E100" i="4" s="1"/>
  <c r="F100" i="4" a="1"/>
  <c r="F100" i="4" s="1"/>
  <c r="M47" i="4" a="1"/>
  <c r="M47" i="4" s="1"/>
  <c r="L47" i="4" a="1"/>
  <c r="L47" i="4" s="1"/>
  <c r="K47" i="4" a="1"/>
  <c r="K47" i="4" s="1"/>
  <c r="M96" i="4" a="1"/>
  <c r="M96" i="4" s="1"/>
  <c r="L96" i="4" a="1"/>
  <c r="L96" i="4" s="1"/>
  <c r="K96" i="4" a="1"/>
  <c r="K96" i="4" s="1"/>
  <c r="F16" i="4" a="1"/>
  <c r="F16" i="4" s="1"/>
  <c r="E16" i="4" a="1"/>
  <c r="E16" i="4" s="1"/>
  <c r="F48" i="4" a="1"/>
  <c r="F48" i="4" s="1"/>
  <c r="E48" i="4" a="1"/>
  <c r="E48" i="4" s="1"/>
  <c r="F58" i="4" a="1"/>
  <c r="F58" i="4" s="1"/>
  <c r="E58" i="4" a="1"/>
  <c r="E58" i="4" s="1"/>
  <c r="F59" i="4" a="1"/>
  <c r="F59" i="4" s="1"/>
  <c r="E59" i="4" a="1"/>
  <c r="E59" i="4" s="1"/>
  <c r="E76" i="4" a="1"/>
  <c r="E76" i="4" s="1"/>
  <c r="F76" i="4" a="1"/>
  <c r="F76" i="4" s="1"/>
  <c r="G52" i="7" a="1"/>
  <c r="G52" i="7" s="1"/>
  <c r="F52" i="7" a="1"/>
  <c r="F52" i="7" s="1"/>
  <c r="E52" i="7" a="1"/>
  <c r="E52" i="7" s="1"/>
  <c r="L52" i="7" a="1"/>
  <c r="L52" i="7" s="1"/>
  <c r="K52" i="7" a="1"/>
  <c r="K52" i="7" s="1"/>
  <c r="J52" i="7" a="1"/>
  <c r="J52" i="7" s="1"/>
  <c r="I52" i="7" a="1"/>
  <c r="I52" i="7" s="1"/>
  <c r="H52" i="7" a="1"/>
  <c r="H52" i="7" s="1"/>
  <c r="V55" i="7" a="1"/>
  <c r="V55" i="7" s="1"/>
  <c r="U55" i="7" a="1"/>
  <c r="U55" i="7" s="1"/>
  <c r="W55" i="7" a="1"/>
  <c r="W55" i="7" s="1"/>
  <c r="W26" i="7" a="1"/>
  <c r="W26" i="7" s="1"/>
  <c r="V26" i="7" a="1"/>
  <c r="V26" i="7" s="1"/>
  <c r="U26" i="7" a="1"/>
  <c r="U26" i="7" s="1"/>
  <c r="G28" i="7" a="1"/>
  <c r="G28" i="7" s="1"/>
  <c r="F28" i="7" a="1"/>
  <c r="F28" i="7" s="1"/>
  <c r="L28" i="7" a="1"/>
  <c r="L28" i="7" s="1"/>
  <c r="K28" i="7" a="1"/>
  <c r="K28" i="7" s="1"/>
  <c r="J28" i="7" a="1"/>
  <c r="J28" i="7" s="1"/>
  <c r="I28" i="7" a="1"/>
  <c r="I28" i="7" s="1"/>
  <c r="H28" i="7" a="1"/>
  <c r="H28" i="7" s="1"/>
  <c r="E28" i="7" a="1"/>
  <c r="E28" i="7" s="1"/>
  <c r="G46" i="7" a="1"/>
  <c r="G46" i="7" s="1"/>
  <c r="F46" i="7" a="1"/>
  <c r="F46" i="7" s="1"/>
  <c r="E46" i="7" a="1"/>
  <c r="E46" i="7" s="1"/>
  <c r="L46" i="7" a="1"/>
  <c r="L46" i="7" s="1"/>
  <c r="K46" i="7" a="1"/>
  <c r="K46" i="7" s="1"/>
  <c r="J46" i="7" a="1"/>
  <c r="J46" i="7" s="1"/>
  <c r="I46" i="7" a="1"/>
  <c r="I46" i="7" s="1"/>
  <c r="H46" i="7" a="1"/>
  <c r="H46" i="7" s="1"/>
  <c r="V17" i="7" a="1"/>
  <c r="V17" i="7" s="1"/>
  <c r="W17" i="7" a="1"/>
  <c r="W17" i="7" s="1"/>
  <c r="U17" i="7" a="1"/>
  <c r="U17" i="7" s="1"/>
  <c r="F29" i="4" a="1"/>
  <c r="F29" i="4" s="1"/>
  <c r="E29" i="4" a="1"/>
  <c r="E29" i="4" s="1"/>
  <c r="F30" i="4" a="1"/>
  <c r="F30" i="4" s="1"/>
  <c r="E30" i="4" a="1"/>
  <c r="E30" i="4" s="1"/>
  <c r="F49" i="4" a="1"/>
  <c r="F49" i="4" s="1"/>
  <c r="E49" i="4" a="1"/>
  <c r="E49" i="4" s="1"/>
  <c r="F66" i="4" a="1"/>
  <c r="F66" i="4" s="1"/>
  <c r="E66" i="4" a="1"/>
  <c r="E66" i="4" s="1"/>
  <c r="F83" i="4" a="1"/>
  <c r="F83" i="4" s="1"/>
  <c r="E83" i="4" a="1"/>
  <c r="E83" i="4" s="1"/>
  <c r="M14" i="4" a="1"/>
  <c r="M14" i="4" s="1"/>
  <c r="L14" i="4" a="1"/>
  <c r="L14" i="4" s="1"/>
  <c r="K14" i="4" a="1"/>
  <c r="K14" i="4" s="1"/>
  <c r="M63" i="4" a="1"/>
  <c r="M63" i="4" s="1"/>
  <c r="L63" i="4" a="1"/>
  <c r="L63" i="4" s="1"/>
  <c r="K63" i="4" a="1"/>
  <c r="K63" i="4" s="1"/>
  <c r="M112" i="4" a="1"/>
  <c r="M112" i="4" s="1"/>
  <c r="L112" i="4" a="1"/>
  <c r="L112" i="4" s="1"/>
  <c r="K112" i="4" a="1"/>
  <c r="K112" i="4" s="1"/>
  <c r="L106" i="4" a="1"/>
  <c r="L106" i="4" s="1"/>
  <c r="K106" i="4" a="1"/>
  <c r="K106" i="4" s="1"/>
  <c r="M106" i="4" a="1"/>
  <c r="M106" i="4" s="1"/>
  <c r="L58" i="4" a="1"/>
  <c r="L58" i="4" s="1"/>
  <c r="K58" i="4" a="1"/>
  <c r="K58" i="4" s="1"/>
  <c r="M58" i="4" a="1"/>
  <c r="M58" i="4" s="1"/>
  <c r="F74" i="4" a="1"/>
  <c r="F74" i="4" s="1"/>
  <c r="E74" i="4" a="1"/>
  <c r="E74" i="4" s="1"/>
  <c r="F75" i="4" a="1"/>
  <c r="F75" i="4" s="1"/>
  <c r="E75" i="4" a="1"/>
  <c r="E75" i="4" s="1"/>
  <c r="E92" i="4" a="1"/>
  <c r="E92" i="4" s="1"/>
  <c r="F92" i="4" a="1"/>
  <c r="F92" i="4" s="1"/>
  <c r="W21" i="7" a="1"/>
  <c r="W21" i="7" s="1"/>
  <c r="V21" i="7" a="1"/>
  <c r="V21" i="7" s="1"/>
  <c r="U21" i="7" a="1"/>
  <c r="U21" i="7" s="1"/>
  <c r="L39" i="7" a="1"/>
  <c r="L39" i="7" s="1"/>
  <c r="K39" i="7" a="1"/>
  <c r="K39" i="7" s="1"/>
  <c r="J39" i="7" a="1"/>
  <c r="J39" i="7" s="1"/>
  <c r="I39" i="7" a="1"/>
  <c r="I39" i="7" s="1"/>
  <c r="H39" i="7" a="1"/>
  <c r="H39" i="7" s="1"/>
  <c r="G39" i="7" a="1"/>
  <c r="G39" i="7" s="1"/>
  <c r="E39" i="7" a="1"/>
  <c r="E39" i="7" s="1"/>
  <c r="F39" i="7" a="1"/>
  <c r="F39" i="7" s="1"/>
  <c r="W42" i="7" a="1"/>
  <c r="W42" i="7" s="1"/>
  <c r="V42" i="7" a="1"/>
  <c r="V42" i="7" s="1"/>
  <c r="U42" i="7" a="1"/>
  <c r="U42" i="7" s="1"/>
  <c r="G44" i="7" a="1"/>
  <c r="G44" i="7" s="1"/>
  <c r="F44" i="7" a="1"/>
  <c r="F44" i="7" s="1"/>
  <c r="E44" i="7" a="1"/>
  <c r="E44" i="7" s="1"/>
  <c r="L44" i="7" a="1"/>
  <c r="L44" i="7" s="1"/>
  <c r="K44" i="7" a="1"/>
  <c r="K44" i="7" s="1"/>
  <c r="J44" i="7" a="1"/>
  <c r="J44" i="7" s="1"/>
  <c r="I44" i="7" a="1"/>
  <c r="I44" i="7" s="1"/>
  <c r="H44" i="7" a="1"/>
  <c r="H44" i="7" s="1"/>
  <c r="G62" i="7" a="1"/>
  <c r="G62" i="7" s="1"/>
  <c r="F62" i="7" a="1"/>
  <c r="F62" i="7" s="1"/>
  <c r="E62" i="7" a="1"/>
  <c r="E62" i="7" s="1"/>
  <c r="L62" i="7" a="1"/>
  <c r="L62" i="7" s="1"/>
  <c r="K62" i="7" a="1"/>
  <c r="K62" i="7" s="1"/>
  <c r="J62" i="7" a="1"/>
  <c r="J62" i="7" s="1"/>
  <c r="I62" i="7" a="1"/>
  <c r="I62" i="7" s="1"/>
  <c r="H62" i="7" a="1"/>
  <c r="H62" i="7" s="1"/>
  <c r="W33" i="7" a="1"/>
  <c r="W33" i="7" s="1"/>
  <c r="V33" i="7" a="1"/>
  <c r="V33" i="7" s="1"/>
  <c r="U33" i="7" a="1"/>
  <c r="U33" i="7" s="1"/>
  <c r="F45" i="4" a="1"/>
  <c r="F45" i="4" s="1"/>
  <c r="E45" i="4" a="1"/>
  <c r="E45" i="4" s="1"/>
  <c r="F46" i="4" a="1"/>
  <c r="F46" i="4" s="1"/>
  <c r="E46" i="4" a="1"/>
  <c r="E46" i="4" s="1"/>
  <c r="F65" i="4" a="1"/>
  <c r="F65" i="4" s="1"/>
  <c r="E65" i="4" a="1"/>
  <c r="E65" i="4" s="1"/>
  <c r="F82" i="4" a="1"/>
  <c r="F82" i="4" s="1"/>
  <c r="E82" i="4" a="1"/>
  <c r="E82" i="4" s="1"/>
  <c r="F99" i="4" a="1"/>
  <c r="F99" i="4" s="1"/>
  <c r="E99" i="4" a="1"/>
  <c r="E99" i="4" s="1"/>
  <c r="M30" i="4" a="1"/>
  <c r="M30" i="4" s="1"/>
  <c r="L30" i="4" a="1"/>
  <c r="L30" i="4" s="1"/>
  <c r="K30" i="4" a="1"/>
  <c r="K30" i="4" s="1"/>
  <c r="M79" i="4" a="1"/>
  <c r="M79" i="4" s="1"/>
  <c r="L79" i="4" a="1"/>
  <c r="L79" i="4" s="1"/>
  <c r="K79" i="4" a="1"/>
  <c r="K79" i="4" s="1"/>
  <c r="E23" i="4" a="1"/>
  <c r="E23" i="4" s="1"/>
  <c r="F23" i="4" a="1"/>
  <c r="F23" i="4" s="1"/>
  <c r="F24" i="4" a="1"/>
  <c r="F24" i="4" s="1"/>
  <c r="E24" i="4" a="1"/>
  <c r="E24" i="4" s="1"/>
  <c r="F25" i="4" a="1"/>
  <c r="F25" i="4" s="1"/>
  <c r="E25" i="4" a="1"/>
  <c r="E25" i="4" s="1"/>
  <c r="F90" i="4" a="1"/>
  <c r="F90" i="4" s="1"/>
  <c r="E90" i="4" a="1"/>
  <c r="E90" i="4" s="1"/>
  <c r="F91" i="4" a="1"/>
  <c r="F91" i="4" s="1"/>
  <c r="E91" i="4" a="1"/>
  <c r="E91" i="4" s="1"/>
  <c r="E108" i="4" a="1"/>
  <c r="E108" i="4" s="1"/>
  <c r="F108" i="4" a="1"/>
  <c r="F108" i="4" s="1"/>
  <c r="W37" i="7" a="1"/>
  <c r="W37" i="7" s="1"/>
  <c r="V37" i="7" a="1"/>
  <c r="V37" i="7" s="1"/>
  <c r="U37" i="7" a="1"/>
  <c r="U37" i="7" s="1"/>
  <c r="L55" i="7" a="1"/>
  <c r="L55" i="7" s="1"/>
  <c r="K55" i="7" a="1"/>
  <c r="K55" i="7" s="1"/>
  <c r="J55" i="7" a="1"/>
  <c r="J55" i="7" s="1"/>
  <c r="I55" i="7" a="1"/>
  <c r="I55" i="7" s="1"/>
  <c r="H55" i="7" a="1"/>
  <c r="H55" i="7" s="1"/>
  <c r="G55" i="7" a="1"/>
  <c r="G55" i="7" s="1"/>
  <c r="E55" i="7" a="1"/>
  <c r="E55" i="7" s="1"/>
  <c r="F55" i="7" a="1"/>
  <c r="F55" i="7" s="1"/>
  <c r="W58" i="7" a="1"/>
  <c r="W58" i="7" s="1"/>
  <c r="U58" i="7" a="1"/>
  <c r="U58" i="7" s="1"/>
  <c r="V58" i="7" a="1"/>
  <c r="V58" i="7" s="1"/>
  <c r="G60" i="7" a="1"/>
  <c r="G60" i="7" s="1"/>
  <c r="F60" i="7" a="1"/>
  <c r="F60" i="7" s="1"/>
  <c r="E60" i="7" a="1"/>
  <c r="E60" i="7" s="1"/>
  <c r="L60" i="7" a="1"/>
  <c r="L60" i="7" s="1"/>
  <c r="K60" i="7" a="1"/>
  <c r="K60" i="7" s="1"/>
  <c r="J60" i="7" a="1"/>
  <c r="J60" i="7" s="1"/>
  <c r="I60" i="7" a="1"/>
  <c r="I60" i="7" s="1"/>
  <c r="H60" i="7" a="1"/>
  <c r="H60" i="7" s="1"/>
  <c r="V15" i="7" a="1"/>
  <c r="V15" i="7" s="1"/>
  <c r="U15" i="7" a="1"/>
  <c r="U15" i="7" s="1"/>
  <c r="W15" i="7" a="1"/>
  <c r="W15" i="7" s="1"/>
  <c r="W49" i="7" a="1"/>
  <c r="W49" i="7" s="1"/>
  <c r="V49" i="7" a="1"/>
  <c r="V49" i="7" s="1"/>
  <c r="U49" i="7" a="1"/>
  <c r="U49" i="7" s="1"/>
  <c r="F61" i="4" a="1"/>
  <c r="F61" i="4" s="1"/>
  <c r="E61" i="4" a="1"/>
  <c r="E61" i="4" s="1"/>
  <c r="F62" i="4" a="1"/>
  <c r="F62" i="4" s="1"/>
  <c r="E62" i="4" a="1"/>
  <c r="E62" i="4" s="1"/>
  <c r="F81" i="4" a="1"/>
  <c r="F81" i="4" s="1"/>
  <c r="E81" i="4" a="1"/>
  <c r="E81" i="4" s="1"/>
  <c r="F98" i="4" a="1"/>
  <c r="F98" i="4" s="1"/>
  <c r="E98" i="4" a="1"/>
  <c r="E98" i="4" s="1"/>
  <c r="M13" i="4" a="1"/>
  <c r="M13" i="4" s="1"/>
  <c r="L13" i="4" a="1"/>
  <c r="L13" i="4" s="1"/>
  <c r="K13" i="4" a="1"/>
  <c r="K13" i="4" s="1"/>
  <c r="M46" i="4" a="1"/>
  <c r="M46" i="4" s="1"/>
  <c r="L46" i="4" a="1"/>
  <c r="L46" i="4" s="1"/>
  <c r="K46" i="4" a="1"/>
  <c r="K46" i="4" s="1"/>
  <c r="M95" i="4" a="1"/>
  <c r="M95" i="4" s="1"/>
  <c r="L95" i="4" a="1"/>
  <c r="L95" i="4" s="1"/>
  <c r="K95" i="4" a="1"/>
  <c r="K95" i="4" s="1"/>
  <c r="E39" i="4" a="1"/>
  <c r="E39" i="4" s="1"/>
  <c r="F39" i="4" a="1"/>
  <c r="F39" i="4" s="1"/>
  <c r="F40" i="4" a="1"/>
  <c r="F40" i="4" s="1"/>
  <c r="E40" i="4" a="1"/>
  <c r="E40" i="4" s="1"/>
  <c r="F41" i="4" a="1"/>
  <c r="F41" i="4" s="1"/>
  <c r="E41" i="4" a="1"/>
  <c r="E41" i="4" s="1"/>
  <c r="F106" i="4" a="1"/>
  <c r="F106" i="4" s="1"/>
  <c r="E106" i="4" a="1"/>
  <c r="E106" i="4" s="1"/>
  <c r="F107" i="4" a="1"/>
  <c r="F107" i="4" s="1"/>
  <c r="E107" i="4" a="1"/>
  <c r="E107" i="4" s="1"/>
  <c r="M22" i="4" a="1"/>
  <c r="M22" i="4" s="1"/>
  <c r="L22" i="4" a="1"/>
  <c r="L22" i="4" s="1"/>
  <c r="K22" i="4" a="1"/>
  <c r="K22" i="4" s="1"/>
  <c r="W53" i="7" a="1"/>
  <c r="W53" i="7" s="1"/>
  <c r="V53" i="7" a="1"/>
  <c r="V53" i="7" s="1"/>
  <c r="U53" i="7" a="1"/>
  <c r="U53" i="7" s="1"/>
  <c r="V24" i="7" a="1"/>
  <c r="V24" i="7" s="1"/>
  <c r="W24" i="7" a="1"/>
  <c r="W24" i="7" s="1"/>
  <c r="U24" i="7" a="1"/>
  <c r="U24" i="7" s="1"/>
  <c r="G26" i="7" a="1"/>
  <c r="G26" i="7" s="1"/>
  <c r="F26" i="7" a="1"/>
  <c r="F26" i="7" s="1"/>
  <c r="L26" i="7" a="1"/>
  <c r="L26" i="7" s="1"/>
  <c r="K26" i="7" a="1"/>
  <c r="K26" i="7" s="1"/>
  <c r="J26" i="7" a="1"/>
  <c r="J26" i="7" s="1"/>
  <c r="I26" i="7" a="1"/>
  <c r="I26" i="7" s="1"/>
  <c r="H26" i="7" a="1"/>
  <c r="H26" i="7" s="1"/>
  <c r="E26" i="7" a="1"/>
  <c r="E26" i="7" s="1"/>
  <c r="L35" i="7" a="1"/>
  <c r="L35" i="7" s="1"/>
  <c r="K35" i="7" a="1"/>
  <c r="K35" i="7" s="1"/>
  <c r="J35" i="7" a="1"/>
  <c r="J35" i="7" s="1"/>
  <c r="I35" i="7" a="1"/>
  <c r="I35" i="7" s="1"/>
  <c r="H35" i="7" a="1"/>
  <c r="H35" i="7" s="1"/>
  <c r="G35" i="7" a="1"/>
  <c r="G35" i="7" s="1"/>
  <c r="F35" i="7" a="1"/>
  <c r="F35" i="7" s="1"/>
  <c r="E35" i="7" a="1"/>
  <c r="E35" i="7" s="1"/>
  <c r="W31" i="7" a="1"/>
  <c r="W31" i="7" s="1"/>
  <c r="U31" i="7" a="1"/>
  <c r="U31" i="7" s="1"/>
  <c r="V31" i="7" a="1"/>
  <c r="V31" i="7" s="1"/>
  <c r="J17" i="7" a="1"/>
  <c r="J17" i="7" s="1"/>
  <c r="I17" i="7" a="1"/>
  <c r="I17" i="7" s="1"/>
  <c r="H17" i="7" a="1"/>
  <c r="H17" i="7" s="1"/>
  <c r="G17" i="7" a="1"/>
  <c r="G17" i="7" s="1"/>
  <c r="L17" i="7" a="1"/>
  <c r="L17" i="7" s="1"/>
  <c r="K17" i="7" a="1"/>
  <c r="K17" i="7" s="1"/>
  <c r="F17" i="7" a="1"/>
  <c r="F17" i="7" s="1"/>
  <c r="E17" i="7" a="1"/>
  <c r="E17" i="7" s="1"/>
  <c r="F77" i="4" a="1"/>
  <c r="F77" i="4" s="1"/>
  <c r="E77" i="4" a="1"/>
  <c r="E77" i="4" s="1"/>
  <c r="F78" i="4" a="1"/>
  <c r="F78" i="4" s="1"/>
  <c r="E78" i="4" a="1"/>
  <c r="E78" i="4" s="1"/>
  <c r="F97" i="4" a="1"/>
  <c r="F97" i="4" s="1"/>
  <c r="E97" i="4" a="1"/>
  <c r="E97" i="4" s="1"/>
  <c r="L28" i="4" a="1"/>
  <c r="L28" i="4" s="1"/>
  <c r="K28" i="4" a="1"/>
  <c r="K28" i="4" s="1"/>
  <c r="M28" i="4" a="1"/>
  <c r="M28" i="4" s="1"/>
  <c r="M29" i="4" a="1"/>
  <c r="M29" i="4" s="1"/>
  <c r="L29" i="4" a="1"/>
  <c r="L29" i="4" s="1"/>
  <c r="K29" i="4" a="1"/>
  <c r="K29" i="4" s="1"/>
  <c r="M62" i="4" a="1"/>
  <c r="M62" i="4" s="1"/>
  <c r="L62" i="4" a="1"/>
  <c r="L62" i="4" s="1"/>
  <c r="K62" i="4" a="1"/>
  <c r="K62" i="4" s="1"/>
  <c r="M111" i="4" a="1"/>
  <c r="M111" i="4" s="1"/>
  <c r="L111" i="4" a="1"/>
  <c r="L111" i="4" s="1"/>
  <c r="K111" i="4" a="1"/>
  <c r="K111" i="4" s="1"/>
  <c r="E55" i="4" a="1"/>
  <c r="E55" i="4" s="1"/>
  <c r="F55" i="4" a="1"/>
  <c r="F55" i="4" s="1"/>
  <c r="F56" i="4" a="1"/>
  <c r="F56" i="4" s="1"/>
  <c r="E56" i="4" a="1"/>
  <c r="E56" i="4" s="1"/>
  <c r="F57" i="4" a="1"/>
  <c r="F57" i="4" s="1"/>
  <c r="E57" i="4" a="1"/>
  <c r="E57" i="4" s="1"/>
  <c r="M20" i="4" a="1"/>
  <c r="M20" i="4" s="1"/>
  <c r="L20" i="4" a="1"/>
  <c r="L20" i="4" s="1"/>
  <c r="K20" i="4" a="1"/>
  <c r="K20" i="4" s="1"/>
  <c r="K21" i="4" a="1"/>
  <c r="K21" i="4" s="1"/>
  <c r="M21" i="4" a="1"/>
  <c r="M21" i="4" s="1"/>
  <c r="L21" i="4" a="1"/>
  <c r="L21" i="4" s="1"/>
  <c r="M38" i="4" a="1"/>
  <c r="M38" i="4" s="1"/>
  <c r="L38" i="4" a="1"/>
  <c r="L38" i="4" s="1"/>
  <c r="K38" i="4" a="1"/>
  <c r="K38" i="4" s="1"/>
  <c r="J21" i="7" a="1"/>
  <c r="J21" i="7" s="1"/>
  <c r="I21" i="7" a="1"/>
  <c r="I21" i="7" s="1"/>
  <c r="H21" i="7" a="1"/>
  <c r="H21" i="7" s="1"/>
  <c r="G21" i="7" a="1"/>
  <c r="G21" i="7" s="1"/>
  <c r="L21" i="7" a="1"/>
  <c r="L21" i="7" s="1"/>
  <c r="F21" i="7" a="1"/>
  <c r="F21" i="7" s="1"/>
  <c r="K21" i="7" a="1"/>
  <c r="K21" i="7" s="1"/>
  <c r="E21" i="7" a="1"/>
  <c r="E21" i="7" s="1"/>
  <c r="W40" i="7" a="1"/>
  <c r="W40" i="7" s="1"/>
  <c r="V40" i="7" a="1"/>
  <c r="V40" i="7" s="1"/>
  <c r="U40" i="7" a="1"/>
  <c r="U40" i="7" s="1"/>
  <c r="G42" i="7" a="1"/>
  <c r="G42" i="7" s="1"/>
  <c r="F42" i="7" a="1"/>
  <c r="F42" i="7" s="1"/>
  <c r="E42" i="7" a="1"/>
  <c r="E42" i="7" s="1"/>
  <c r="L42" i="7" a="1"/>
  <c r="L42" i="7" s="1"/>
  <c r="K42" i="7" a="1"/>
  <c r="K42" i="7" s="1"/>
  <c r="J42" i="7" a="1"/>
  <c r="J42" i="7" s="1"/>
  <c r="I42" i="7" a="1"/>
  <c r="I42" i="7" s="1"/>
  <c r="H42" i="7" a="1"/>
  <c r="H42" i="7" s="1"/>
  <c r="W29" i="7" a="1"/>
  <c r="W29" i="7" s="1"/>
  <c r="U29" i="7" a="1"/>
  <c r="U29" i="7" s="1"/>
  <c r="V29" i="7" a="1"/>
  <c r="V29" i="7" s="1"/>
  <c r="V47" i="7" a="1"/>
  <c r="V47" i="7" s="1"/>
  <c r="U47" i="7" a="1"/>
  <c r="U47" i="7" s="1"/>
  <c r="W47" i="7" a="1"/>
  <c r="W47" i="7" s="1"/>
  <c r="L33" i="7" a="1"/>
  <c r="L33" i="7" s="1"/>
  <c r="K33" i="7" a="1"/>
  <c r="K33" i="7" s="1"/>
  <c r="J33" i="7" a="1"/>
  <c r="J33" i="7" s="1"/>
  <c r="I33" i="7" a="1"/>
  <c r="I33" i="7" s="1"/>
  <c r="H33" i="7" a="1"/>
  <c r="H33" i="7" s="1"/>
  <c r="G33" i="7" a="1"/>
  <c r="G33" i="7" s="1"/>
  <c r="E33" i="7" a="1"/>
  <c r="E33" i="7" s="1"/>
  <c r="F33" i="7" a="1"/>
  <c r="F33" i="7" s="1"/>
  <c r="F93" i="4" a="1"/>
  <c r="F93" i="4" s="1"/>
  <c r="E93" i="4" a="1"/>
  <c r="E93" i="4" s="1"/>
  <c r="F94" i="4" a="1"/>
  <c r="F94" i="4" s="1"/>
  <c r="E94" i="4" a="1"/>
  <c r="E94" i="4" s="1"/>
  <c r="L44" i="4" a="1"/>
  <c r="L44" i="4" s="1"/>
  <c r="K44" i="4" a="1"/>
  <c r="K44" i="4" s="1"/>
  <c r="M44" i="4" a="1"/>
  <c r="M44" i="4" s="1"/>
  <c r="M45" i="4" a="1"/>
  <c r="M45" i="4" s="1"/>
  <c r="L45" i="4" a="1"/>
  <c r="L45" i="4" s="1"/>
  <c r="K45" i="4" a="1"/>
  <c r="K45" i="4" s="1"/>
  <c r="M78" i="4" a="1"/>
  <c r="M78" i="4" s="1"/>
  <c r="L78" i="4" a="1"/>
  <c r="L78" i="4" s="1"/>
  <c r="K78" i="4" a="1"/>
  <c r="K78" i="4" s="1"/>
  <c r="F22" i="4" a="1"/>
  <c r="F22" i="4" s="1"/>
  <c r="E22" i="4" a="1"/>
  <c r="E22" i="4" s="1"/>
  <c r="E71" i="4" a="1"/>
  <c r="E71" i="4" s="1"/>
  <c r="F71" i="4" a="1"/>
  <c r="F71" i="4" s="1"/>
  <c r="F72" i="4" a="1"/>
  <c r="F72" i="4" s="1"/>
  <c r="E72" i="4" a="1"/>
  <c r="E72" i="4" s="1"/>
  <c r="F73" i="4" a="1"/>
  <c r="F73" i="4" s="1"/>
  <c r="E73" i="4" a="1"/>
  <c r="E73" i="4" s="1"/>
  <c r="M36" i="4" a="1"/>
  <c r="M36" i="4" s="1"/>
  <c r="L36" i="4" a="1"/>
  <c r="L36" i="4" s="1"/>
  <c r="K36" i="4" a="1"/>
  <c r="K36" i="4" s="1"/>
  <c r="K37" i="4" a="1"/>
  <c r="K37" i="4" s="1"/>
  <c r="M37" i="4" a="1"/>
  <c r="M37" i="4" s="1"/>
  <c r="L37" i="4" a="1"/>
  <c r="L37" i="4" s="1"/>
  <c r="M54" i="4" a="1"/>
  <c r="M54" i="4" s="1"/>
  <c r="L54" i="4" a="1"/>
  <c r="L54" i="4" s="1"/>
  <c r="K54" i="4" a="1"/>
  <c r="K54" i="4" s="1"/>
  <c r="L37" i="7" a="1"/>
  <c r="L37" i="7" s="1"/>
  <c r="K37" i="7" a="1"/>
  <c r="K37" i="7" s="1"/>
  <c r="J37" i="7" a="1"/>
  <c r="J37" i="7" s="1"/>
  <c r="I37" i="7" a="1"/>
  <c r="I37" i="7" s="1"/>
  <c r="H37" i="7" a="1"/>
  <c r="H37" i="7" s="1"/>
  <c r="G37" i="7" a="1"/>
  <c r="G37" i="7" s="1"/>
  <c r="F37" i="7" a="1"/>
  <c r="F37" i="7" s="1"/>
  <c r="E37" i="7" a="1"/>
  <c r="E37" i="7" s="1"/>
  <c r="W56" i="7" a="1"/>
  <c r="W56" i="7" s="1"/>
  <c r="V56" i="7" a="1"/>
  <c r="V56" i="7" s="1"/>
  <c r="U56" i="7" a="1"/>
  <c r="U56" i="7" s="1"/>
  <c r="G58" i="7" a="1"/>
  <c r="G58" i="7" s="1"/>
  <c r="F58" i="7" a="1"/>
  <c r="F58" i="7" s="1"/>
  <c r="E58" i="7" a="1"/>
  <c r="E58" i="7" s="1"/>
  <c r="L58" i="7" a="1"/>
  <c r="L58" i="7" s="1"/>
  <c r="K58" i="7" a="1"/>
  <c r="K58" i="7" s="1"/>
  <c r="J58" i="7" a="1"/>
  <c r="J58" i="7" s="1"/>
  <c r="I58" i="7" a="1"/>
  <c r="I58" i="7" s="1"/>
  <c r="H58" i="7" a="1"/>
  <c r="H58" i="7" s="1"/>
  <c r="W45" i="7" a="1"/>
  <c r="W45" i="7" s="1"/>
  <c r="V45" i="7" a="1"/>
  <c r="V45" i="7" s="1"/>
  <c r="U45" i="7" a="1"/>
  <c r="U45" i="7" s="1"/>
  <c r="L49" i="7" a="1"/>
  <c r="L49" i="7" s="1"/>
  <c r="K49" i="7" a="1"/>
  <c r="K49" i="7" s="1"/>
  <c r="J49" i="7" a="1"/>
  <c r="J49" i="7" s="1"/>
  <c r="I49" i="7" a="1"/>
  <c r="I49" i="7" s="1"/>
  <c r="H49" i="7" a="1"/>
  <c r="H49" i="7" s="1"/>
  <c r="G49" i="7" a="1"/>
  <c r="G49" i="7" s="1"/>
  <c r="F49" i="7" a="1"/>
  <c r="F49" i="7" s="1"/>
  <c r="E49" i="7" a="1"/>
  <c r="E49" i="7" s="1"/>
  <c r="F109" i="4" a="1"/>
  <c r="F109" i="4" s="1"/>
  <c r="E109" i="4" a="1"/>
  <c r="E109" i="4" s="1"/>
  <c r="F110" i="4" a="1"/>
  <c r="F110" i="4" s="1"/>
  <c r="E110" i="4" a="1"/>
  <c r="E110" i="4" s="1"/>
  <c r="M27" i="4" a="1"/>
  <c r="M27" i="4" s="1"/>
  <c r="L27" i="4" a="1"/>
  <c r="L27" i="4" s="1"/>
  <c r="K27" i="4" a="1"/>
  <c r="K27" i="4" s="1"/>
  <c r="L60" i="4" a="1"/>
  <c r="L60" i="4" s="1"/>
  <c r="K60" i="4" a="1"/>
  <c r="K60" i="4" s="1"/>
  <c r="M60" i="4" a="1"/>
  <c r="M60" i="4" s="1"/>
  <c r="M61" i="4" a="1"/>
  <c r="M61" i="4" s="1"/>
  <c r="L61" i="4" a="1"/>
  <c r="L61" i="4" s="1"/>
  <c r="K61" i="4" a="1"/>
  <c r="K61" i="4" s="1"/>
  <c r="M94" i="4" a="1"/>
  <c r="M94" i="4" s="1"/>
  <c r="L94" i="4" a="1"/>
  <c r="L94" i="4" s="1"/>
  <c r="K94" i="4" a="1"/>
  <c r="K94" i="4" s="1"/>
  <c r="F38" i="4" a="1"/>
  <c r="F38" i="4" s="1"/>
  <c r="E38" i="4" a="1"/>
  <c r="E38" i="4" s="1"/>
  <c r="E87" i="4" a="1"/>
  <c r="E87" i="4" s="1"/>
  <c r="F87" i="4" a="1"/>
  <c r="F87" i="4" s="1"/>
  <c r="F88" i="4" a="1"/>
  <c r="F88" i="4" s="1"/>
  <c r="E88" i="4" a="1"/>
  <c r="E88" i="4" s="1"/>
  <c r="F89" i="4" a="1"/>
  <c r="F89" i="4" s="1"/>
  <c r="E89" i="4" a="1"/>
  <c r="E89" i="4" s="1"/>
  <c r="M52" i="4" a="1"/>
  <c r="M52" i="4" s="1"/>
  <c r="L52" i="4" a="1"/>
  <c r="L52" i="4" s="1"/>
  <c r="K52" i="4" a="1"/>
  <c r="K52" i="4" s="1"/>
  <c r="K53" i="4" a="1"/>
  <c r="K53" i="4" s="1"/>
  <c r="M53" i="4" a="1"/>
  <c r="M53" i="4" s="1"/>
  <c r="L53" i="4" a="1"/>
  <c r="L53" i="4" s="1"/>
  <c r="M70" i="4" a="1"/>
  <c r="M70" i="4" s="1"/>
  <c r="L70" i="4" a="1"/>
  <c r="L70" i="4" s="1"/>
  <c r="K70" i="4" a="1"/>
  <c r="K70" i="4" s="1"/>
  <c r="L53" i="7" a="1"/>
  <c r="L53" i="7" s="1"/>
  <c r="K53" i="7" a="1"/>
  <c r="K53" i="7" s="1"/>
  <c r="J53" i="7" a="1"/>
  <c r="J53" i="7" s="1"/>
  <c r="I53" i="7" a="1"/>
  <c r="I53" i="7" s="1"/>
  <c r="H53" i="7" a="1"/>
  <c r="H53" i="7" s="1"/>
  <c r="G53" i="7" a="1"/>
  <c r="G53" i="7" s="1"/>
  <c r="E53" i="7" a="1"/>
  <c r="E53" i="7" s="1"/>
  <c r="F53" i="7" a="1"/>
  <c r="F53" i="7" s="1"/>
  <c r="G24" i="7" a="1"/>
  <c r="G24" i="7" s="1"/>
  <c r="L24" i="7" a="1"/>
  <c r="L24" i="7" s="1"/>
  <c r="K24" i="7" a="1"/>
  <c r="K24" i="7" s="1"/>
  <c r="J24" i="7" a="1"/>
  <c r="J24" i="7" s="1"/>
  <c r="I24" i="7" a="1"/>
  <c r="I24" i="7" s="1"/>
  <c r="H24" i="7" a="1"/>
  <c r="H24" i="7" s="1"/>
  <c r="E24" i="7" a="1"/>
  <c r="E24" i="7" s="1"/>
  <c r="F24" i="7" a="1"/>
  <c r="F24" i="7" s="1"/>
  <c r="W27" i="7" a="1"/>
  <c r="W27" i="7" s="1"/>
  <c r="V27" i="7" a="1"/>
  <c r="V27" i="7" s="1"/>
  <c r="U27" i="7" a="1"/>
  <c r="U27" i="7" s="1"/>
  <c r="W61" i="7" a="1"/>
  <c r="W61" i="7" s="1"/>
  <c r="V61" i="7" a="1"/>
  <c r="V61" i="7" s="1"/>
  <c r="U61" i="7" a="1"/>
  <c r="U61" i="7" s="1"/>
  <c r="J15" i="7" a="1"/>
  <c r="J15" i="7" s="1"/>
  <c r="I15" i="7" a="1"/>
  <c r="I15" i="7" s="1"/>
  <c r="H15" i="7" a="1"/>
  <c r="H15" i="7" s="1"/>
  <c r="G15" i="7" a="1"/>
  <c r="G15" i="7" s="1"/>
  <c r="K15" i="7" a="1"/>
  <c r="K15" i="7" s="1"/>
  <c r="L15" i="7" a="1"/>
  <c r="L15" i="7" s="1"/>
  <c r="F15" i="7" a="1"/>
  <c r="F15" i="7" s="1"/>
  <c r="E15" i="7" a="1"/>
  <c r="E15" i="7" s="1"/>
  <c r="W35" i="7" a="1"/>
  <c r="W35" i="7" s="1"/>
  <c r="U35" i="7" a="1"/>
  <c r="U35" i="7" s="1"/>
  <c r="V35" i="7" a="1"/>
  <c r="V35" i="7" s="1"/>
  <c r="M23" i="4" a="1"/>
  <c r="M23" i="4" s="1"/>
  <c r="K23" i="4" a="1"/>
  <c r="K23" i="4" s="1"/>
  <c r="L23" i="4" a="1"/>
  <c r="L23" i="4" s="1"/>
  <c r="M24" i="4" a="1"/>
  <c r="M24" i="4" s="1"/>
  <c r="L24" i="4" a="1"/>
  <c r="L24" i="4" s="1"/>
  <c r="K24" i="4" a="1"/>
  <c r="K24" i="4" s="1"/>
  <c r="M43" i="4" a="1"/>
  <c r="M43" i="4" s="1"/>
  <c r="L43" i="4" a="1"/>
  <c r="L43" i="4" s="1"/>
  <c r="K43" i="4" a="1"/>
  <c r="K43" i="4" s="1"/>
  <c r="L76" i="4" a="1"/>
  <c r="L76" i="4" s="1"/>
  <c r="K76" i="4" a="1"/>
  <c r="K76" i="4" s="1"/>
  <c r="M76" i="4" a="1"/>
  <c r="M76" i="4" s="1"/>
  <c r="M77" i="4" a="1"/>
  <c r="M77" i="4" s="1"/>
  <c r="L77" i="4" a="1"/>
  <c r="L77" i="4" s="1"/>
  <c r="K77" i="4" a="1"/>
  <c r="K77" i="4" s="1"/>
  <c r="M110" i="4" a="1"/>
  <c r="M110" i="4" s="1"/>
  <c r="L110" i="4" a="1"/>
  <c r="L110" i="4" s="1"/>
  <c r="K110" i="4" a="1"/>
  <c r="K110" i="4" s="1"/>
  <c r="F54" i="4" a="1"/>
  <c r="F54" i="4" s="1"/>
  <c r="E54" i="4" a="1"/>
  <c r="E54" i="4" s="1"/>
  <c r="E103" i="4" a="1"/>
  <c r="E103" i="4" s="1"/>
  <c r="F103" i="4" a="1"/>
  <c r="F103" i="4" s="1"/>
  <c r="F104" i="4" a="1"/>
  <c r="F104" i="4" s="1"/>
  <c r="E104" i="4" a="1"/>
  <c r="E104" i="4" s="1"/>
  <c r="F105" i="4" a="1"/>
  <c r="F105" i="4" s="1"/>
  <c r="E105" i="4" a="1"/>
  <c r="E105" i="4" s="1"/>
  <c r="M68" i="4" a="1"/>
  <c r="M68" i="4" s="1"/>
  <c r="L68" i="4" a="1"/>
  <c r="L68" i="4" s="1"/>
  <c r="K68" i="4" a="1"/>
  <c r="K68" i="4" s="1"/>
  <c r="K69" i="4" a="1"/>
  <c r="K69" i="4" s="1"/>
  <c r="M69" i="4" a="1"/>
  <c r="M69" i="4" s="1"/>
  <c r="L69" i="4" a="1"/>
  <c r="L69" i="4" s="1"/>
  <c r="M86" i="4" a="1"/>
  <c r="M86" i="4" s="1"/>
  <c r="L86" i="4" a="1"/>
  <c r="L86" i="4" s="1"/>
  <c r="K86" i="4" a="1"/>
  <c r="K86" i="4" s="1"/>
  <c r="W22" i="7" a="1"/>
  <c r="W22" i="7" s="1"/>
  <c r="V22" i="7" a="1"/>
  <c r="V22" i="7" s="1"/>
  <c r="U22" i="7" a="1"/>
  <c r="U22" i="7" s="1"/>
  <c r="G40" i="7" a="1"/>
  <c r="G40" i="7" s="1"/>
  <c r="F40" i="7" a="1"/>
  <c r="F40" i="7" s="1"/>
  <c r="E40" i="7" a="1"/>
  <c r="E40" i="7" s="1"/>
  <c r="L40" i="7" a="1"/>
  <c r="L40" i="7" s="1"/>
  <c r="K40" i="7" a="1"/>
  <c r="K40" i="7" s="1"/>
  <c r="J40" i="7" a="1"/>
  <c r="J40" i="7" s="1"/>
  <c r="I40" i="7" a="1"/>
  <c r="I40" i="7" s="1"/>
  <c r="H40" i="7" a="1"/>
  <c r="H40" i="7" s="1"/>
  <c r="W43" i="7" a="1"/>
  <c r="W43" i="7" s="1"/>
  <c r="V43" i="7" a="1"/>
  <c r="V43" i="7" s="1"/>
  <c r="U43" i="7" a="1"/>
  <c r="U43" i="7" s="1"/>
  <c r="J29" i="7" a="1"/>
  <c r="J29" i="7" s="1"/>
  <c r="I29" i="7" a="1"/>
  <c r="I29" i="7" s="1"/>
  <c r="H29" i="7" a="1"/>
  <c r="H29" i="7" s="1"/>
  <c r="G29" i="7" a="1"/>
  <c r="G29" i="7" s="1"/>
  <c r="K29" i="7" a="1"/>
  <c r="K29" i="7" s="1"/>
  <c r="L29" i="7" a="1"/>
  <c r="L29" i="7" s="1"/>
  <c r="F29" i="7" a="1"/>
  <c r="F29" i="7" s="1"/>
  <c r="E29" i="7" a="1"/>
  <c r="E29" i="7" s="1"/>
  <c r="L47" i="7" a="1"/>
  <c r="L47" i="7" s="1"/>
  <c r="K47" i="7" a="1"/>
  <c r="K47" i="7" s="1"/>
  <c r="J47" i="7" a="1"/>
  <c r="J47" i="7" s="1"/>
  <c r="I47" i="7" a="1"/>
  <c r="I47" i="7" s="1"/>
  <c r="H47" i="7" a="1"/>
  <c r="H47" i="7" s="1"/>
  <c r="G47" i="7" a="1"/>
  <c r="G47" i="7" s="1"/>
  <c r="F47" i="7" a="1"/>
  <c r="F47" i="7" s="1"/>
  <c r="E47" i="7" a="1"/>
  <c r="E47" i="7" s="1"/>
  <c r="U18" i="7" a="1"/>
  <c r="U18" i="7" s="1"/>
  <c r="W18" i="7" a="1"/>
  <c r="W18" i="7" s="1"/>
  <c r="V18" i="7" a="1"/>
  <c r="V18" i="7" s="1"/>
  <c r="M39" i="4" a="1"/>
  <c r="M39" i="4" s="1"/>
  <c r="K39" i="4" a="1"/>
  <c r="K39" i="4" s="1"/>
  <c r="L39" i="4" a="1"/>
  <c r="L39" i="4" s="1"/>
  <c r="M40" i="4" a="1"/>
  <c r="M40" i="4" s="1"/>
  <c r="L40" i="4" a="1"/>
  <c r="L40" i="4" s="1"/>
  <c r="K40" i="4" a="1"/>
  <c r="K40" i="4" s="1"/>
  <c r="M59" i="4" a="1"/>
  <c r="M59" i="4" s="1"/>
  <c r="L59" i="4" a="1"/>
  <c r="L59" i="4" s="1"/>
  <c r="K59" i="4" a="1"/>
  <c r="K59" i="4" s="1"/>
  <c r="L92" i="4" a="1"/>
  <c r="L92" i="4" s="1"/>
  <c r="K92" i="4" a="1"/>
  <c r="K92" i="4" s="1"/>
  <c r="M92" i="4" a="1"/>
  <c r="M92" i="4" s="1"/>
  <c r="M93" i="4" a="1"/>
  <c r="M93" i="4" s="1"/>
  <c r="L93" i="4" a="1"/>
  <c r="L93" i="4" s="1"/>
  <c r="K93" i="4" a="1"/>
  <c r="K93" i="4" s="1"/>
  <c r="F21" i="4" a="1"/>
  <c r="F21" i="4" s="1"/>
  <c r="E21" i="4" a="1"/>
  <c r="E21" i="4" s="1"/>
  <c r="F70" i="4" a="1"/>
  <c r="F70" i="4" s="1"/>
  <c r="E70" i="4" a="1"/>
  <c r="E70" i="4" s="1"/>
  <c r="M17" i="4" a="1"/>
  <c r="M17" i="4" s="1"/>
  <c r="L17" i="4" a="1"/>
  <c r="L17" i="4" s="1"/>
  <c r="K17" i="4" a="1"/>
  <c r="K17" i="4" s="1"/>
  <c r="M18" i="4" a="1"/>
  <c r="M18" i="4" s="1"/>
  <c r="L18" i="4" a="1"/>
  <c r="L18" i="4" s="1"/>
  <c r="K18" i="4" a="1"/>
  <c r="K18" i="4" s="1"/>
  <c r="M19" i="4" a="1"/>
  <c r="M19" i="4" s="1"/>
  <c r="L19" i="4" a="1"/>
  <c r="L19" i="4" s="1"/>
  <c r="K19" i="4" a="1"/>
  <c r="K19" i="4" s="1"/>
  <c r="M84" i="4" a="1"/>
  <c r="M84" i="4" s="1"/>
  <c r="L84" i="4" a="1"/>
  <c r="L84" i="4" s="1"/>
  <c r="K84" i="4" a="1"/>
  <c r="K84" i="4" s="1"/>
  <c r="K85" i="4" a="1"/>
  <c r="K85" i="4" s="1"/>
  <c r="M85" i="4" a="1"/>
  <c r="M85" i="4" s="1"/>
  <c r="L85" i="4" a="1"/>
  <c r="L85" i="4" s="1"/>
  <c r="M102" i="4" a="1"/>
  <c r="M102" i="4" s="1"/>
  <c r="L102" i="4" a="1"/>
  <c r="L102" i="4" s="1"/>
  <c r="K102" i="4" a="1"/>
  <c r="K102" i="4" s="1"/>
  <c r="W38" i="7" a="1"/>
  <c r="W38" i="7" s="1"/>
  <c r="V38" i="7" a="1"/>
  <c r="V38" i="7" s="1"/>
  <c r="U38" i="7" a="1"/>
  <c r="U38" i="7" s="1"/>
  <c r="G56" i="7" a="1"/>
  <c r="G56" i="7" s="1"/>
  <c r="F56" i="7" a="1"/>
  <c r="F56" i="7" s="1"/>
  <c r="E56" i="7" a="1"/>
  <c r="E56" i="7" s="1"/>
  <c r="L56" i="7" a="1"/>
  <c r="L56" i="7" s="1"/>
  <c r="K56" i="7" a="1"/>
  <c r="K56" i="7" s="1"/>
  <c r="J56" i="7" a="1"/>
  <c r="J56" i="7" s="1"/>
  <c r="I56" i="7" a="1"/>
  <c r="I56" i="7" s="1"/>
  <c r="H56" i="7" a="1"/>
  <c r="H56" i="7" s="1"/>
  <c r="W59" i="7" a="1"/>
  <c r="W59" i="7" s="1"/>
  <c r="V59" i="7" a="1"/>
  <c r="V59" i="7" s="1"/>
  <c r="U59" i="7" a="1"/>
  <c r="U59" i="7" s="1"/>
  <c r="L45" i="7" a="1"/>
  <c r="L45" i="7" s="1"/>
  <c r="K45" i="7" a="1"/>
  <c r="K45" i="7" s="1"/>
  <c r="J45" i="7" a="1"/>
  <c r="J45" i="7" s="1"/>
  <c r="I45" i="7" a="1"/>
  <c r="I45" i="7" s="1"/>
  <c r="H45" i="7" a="1"/>
  <c r="H45" i="7" s="1"/>
  <c r="G45" i="7" a="1"/>
  <c r="G45" i="7" s="1"/>
  <c r="E45" i="7" a="1"/>
  <c r="E45" i="7" s="1"/>
  <c r="F45" i="7" a="1"/>
  <c r="F45" i="7" s="1"/>
  <c r="U34" i="7" a="1"/>
  <c r="U34" i="7" s="1"/>
  <c r="V34" i="7" a="1"/>
  <c r="V34" i="7" s="1"/>
  <c r="W34" i="7" a="1"/>
  <c r="W34" i="7" s="1"/>
  <c r="M55" i="4" a="1"/>
  <c r="M55" i="4" s="1"/>
  <c r="K55" i="4" a="1"/>
  <c r="K55" i="4" s="1"/>
  <c r="L55" i="4" a="1"/>
  <c r="L55" i="4" s="1"/>
  <c r="M56" i="4" a="1"/>
  <c r="M56" i="4" s="1"/>
  <c r="L56" i="4" a="1"/>
  <c r="L56" i="4" s="1"/>
  <c r="K56" i="4" a="1"/>
  <c r="K56" i="4" s="1"/>
  <c r="M75" i="4" a="1"/>
  <c r="M75" i="4" s="1"/>
  <c r="L75" i="4" a="1"/>
  <c r="L75" i="4" s="1"/>
  <c r="K75" i="4" a="1"/>
  <c r="K75" i="4" s="1"/>
  <c r="L108" i="4" a="1"/>
  <c r="L108" i="4" s="1"/>
  <c r="K108" i="4" a="1"/>
  <c r="K108" i="4" s="1"/>
  <c r="M108" i="4" a="1"/>
  <c r="M108" i="4" s="1"/>
  <c r="M109" i="4" a="1"/>
  <c r="M109" i="4" s="1"/>
  <c r="L109" i="4" a="1"/>
  <c r="L109" i="4" s="1"/>
  <c r="K109" i="4" a="1"/>
  <c r="K109" i="4" s="1"/>
  <c r="F37" i="4" a="1"/>
  <c r="F37" i="4" s="1"/>
  <c r="E37" i="4" a="1"/>
  <c r="E37" i="4" s="1"/>
  <c r="F86" i="4" a="1"/>
  <c r="F86" i="4" s="1"/>
  <c r="E86" i="4" a="1"/>
  <c r="E86" i="4" s="1"/>
  <c r="M33" i="4" a="1"/>
  <c r="M33" i="4" s="1"/>
  <c r="L33" i="4" a="1"/>
  <c r="L33" i="4" s="1"/>
  <c r="K33" i="4" a="1"/>
  <c r="K33" i="4" s="1"/>
  <c r="M34" i="4" a="1"/>
  <c r="M34" i="4" s="1"/>
  <c r="L34" i="4" a="1"/>
  <c r="L34" i="4" s="1"/>
  <c r="K34" i="4" a="1"/>
  <c r="K34" i="4" s="1"/>
  <c r="M35" i="4" a="1"/>
  <c r="M35" i="4" s="1"/>
  <c r="L35" i="4" a="1"/>
  <c r="L35" i="4" s="1"/>
  <c r="K35" i="4" a="1"/>
  <c r="K35" i="4" s="1"/>
  <c r="M100" i="4" a="1"/>
  <c r="M100" i="4" s="1"/>
  <c r="L100" i="4" a="1"/>
  <c r="L100" i="4" s="1"/>
  <c r="K100" i="4" a="1"/>
  <c r="K100" i="4" s="1"/>
  <c r="K101" i="4" a="1"/>
  <c r="K101" i="4" s="1"/>
  <c r="M101" i="4" a="1"/>
  <c r="M101" i="4" s="1"/>
  <c r="L101" i="4" a="1"/>
  <c r="L101" i="4" s="1"/>
  <c r="W54" i="7" a="1"/>
  <c r="W54" i="7" s="1"/>
  <c r="V54" i="7" a="1"/>
  <c r="V54" i="7" s="1"/>
  <c r="U54" i="7" a="1"/>
  <c r="U54" i="7" s="1"/>
  <c r="V25" i="7" a="1"/>
  <c r="V25" i="7" s="1"/>
  <c r="U25" i="7" a="1"/>
  <c r="U25" i="7" s="1"/>
  <c r="W25" i="7" a="1"/>
  <c r="W25" i="7" s="1"/>
  <c r="J27" i="7" a="1"/>
  <c r="J27" i="7" s="1"/>
  <c r="H27" i="7" a="1"/>
  <c r="H27" i="7" s="1"/>
  <c r="I27" i="7" a="1"/>
  <c r="I27" i="7" s="1"/>
  <c r="G27" i="7" a="1"/>
  <c r="G27" i="7" s="1"/>
  <c r="L27" i="7" a="1"/>
  <c r="L27" i="7" s="1"/>
  <c r="K27" i="7" a="1"/>
  <c r="K27" i="7" s="1"/>
  <c r="E27" i="7" a="1"/>
  <c r="E27" i="7" s="1"/>
  <c r="F27" i="7" a="1"/>
  <c r="F27" i="7" s="1"/>
  <c r="L61" i="7" a="1"/>
  <c r="L61" i="7" s="1"/>
  <c r="K61" i="7" a="1"/>
  <c r="K61" i="7" s="1"/>
  <c r="J61" i="7" a="1"/>
  <c r="J61" i="7" s="1"/>
  <c r="I61" i="7" a="1"/>
  <c r="I61" i="7" s="1"/>
  <c r="H61" i="7" a="1"/>
  <c r="H61" i="7" s="1"/>
  <c r="G61" i="7" a="1"/>
  <c r="G61" i="7" s="1"/>
  <c r="E61" i="7" a="1"/>
  <c r="E61" i="7" s="1"/>
  <c r="F61" i="7" a="1"/>
  <c r="F61" i="7" s="1"/>
  <c r="W16" i="7" a="1"/>
  <c r="W16" i="7" s="1"/>
  <c r="V16" i="7" a="1"/>
  <c r="V16" i="7" s="1"/>
  <c r="U16" i="7" a="1"/>
  <c r="U16" i="7" s="1"/>
  <c r="U50" i="7" a="1"/>
  <c r="U50" i="7" s="1"/>
  <c r="W50" i="7" a="1"/>
  <c r="W50" i="7" s="1"/>
  <c r="V50" i="7" a="1"/>
  <c r="V50" i="7" s="1"/>
  <c r="M71" i="4" a="1"/>
  <c r="M71" i="4" s="1"/>
  <c r="K71" i="4" a="1"/>
  <c r="K71" i="4" s="1"/>
  <c r="L71" i="4" a="1"/>
  <c r="L71" i="4" s="1"/>
  <c r="M72" i="4" a="1"/>
  <c r="M72" i="4" s="1"/>
  <c r="L72" i="4" a="1"/>
  <c r="L72" i="4" s="1"/>
  <c r="K72" i="4" a="1"/>
  <c r="K72" i="4" s="1"/>
  <c r="M91" i="4" a="1"/>
  <c r="M91" i="4" s="1"/>
  <c r="L91" i="4" a="1"/>
  <c r="L91" i="4" s="1"/>
  <c r="K91" i="4" a="1"/>
  <c r="K91" i="4" s="1"/>
  <c r="E47" i="4" a="1"/>
  <c r="E47" i="4" s="1"/>
  <c r="F47" i="4" a="1"/>
  <c r="F47" i="4" s="1"/>
  <c r="E79" i="4" a="1"/>
  <c r="E79" i="4" s="1"/>
  <c r="F79" i="4" a="1"/>
  <c r="F79" i="4" s="1"/>
  <c r="F53" i="4" a="1"/>
  <c r="F53" i="4" s="1"/>
  <c r="E53" i="4" a="1"/>
  <c r="E53" i="4" s="1"/>
  <c r="F102" i="4" a="1"/>
  <c r="F102" i="4" s="1"/>
  <c r="E102" i="4" a="1"/>
  <c r="E102" i="4" s="1"/>
  <c r="M49" i="4" a="1"/>
  <c r="M49" i="4" s="1"/>
  <c r="L49" i="4" a="1"/>
  <c r="L49" i="4" s="1"/>
  <c r="K49" i="4" a="1"/>
  <c r="K49" i="4" s="1"/>
  <c r="M50" i="4" a="1"/>
  <c r="M50" i="4" s="1"/>
  <c r="L50" i="4" a="1"/>
  <c r="L50" i="4" s="1"/>
  <c r="K50" i="4" a="1"/>
  <c r="K50" i="4" s="1"/>
  <c r="M51" i="4" a="1"/>
  <c r="M51" i="4" s="1"/>
  <c r="L51" i="4" a="1"/>
  <c r="L51" i="4" s="1"/>
  <c r="K51" i="4" a="1"/>
  <c r="K51" i="4" s="1"/>
  <c r="E31" i="4" a="1"/>
  <c r="E31" i="4" s="1"/>
  <c r="F31" i="4" a="1"/>
  <c r="F31" i="4" s="1"/>
  <c r="E63" i="4" a="1"/>
  <c r="E63" i="4" s="1"/>
  <c r="F63" i="4" a="1"/>
  <c r="F63" i="4" s="1"/>
  <c r="G22" i="7" a="1"/>
  <c r="G22" i="7" s="1"/>
  <c r="F22" i="7" a="1"/>
  <c r="F22" i="7" s="1"/>
  <c r="L22" i="7" a="1"/>
  <c r="L22" i="7" s="1"/>
  <c r="K22" i="7" a="1"/>
  <c r="K22" i="7" s="1"/>
  <c r="J22" i="7" a="1"/>
  <c r="J22" i="7" s="1"/>
  <c r="I22" i="7" a="1"/>
  <c r="I22" i="7" s="1"/>
  <c r="H22" i="7" a="1"/>
  <c r="H22" i="7" s="1"/>
  <c r="E22" i="7" a="1"/>
  <c r="E22" i="7" s="1"/>
  <c r="V41" i="7" a="1"/>
  <c r="V41" i="7" s="1"/>
  <c r="U41" i="7" a="1"/>
  <c r="U41" i="7" s="1"/>
  <c r="W41" i="7" a="1"/>
  <c r="W41" i="7" s="1"/>
  <c r="L43" i="7" a="1"/>
  <c r="L43" i="7" s="1"/>
  <c r="K43" i="7" a="1"/>
  <c r="K43" i="7" s="1"/>
  <c r="J43" i="7" a="1"/>
  <c r="J43" i="7" s="1"/>
  <c r="I43" i="7" a="1"/>
  <c r="I43" i="7" s="1"/>
  <c r="H43" i="7" a="1"/>
  <c r="H43" i="7" s="1"/>
  <c r="G43" i="7" a="1"/>
  <c r="G43" i="7" s="1"/>
  <c r="F43" i="7" a="1"/>
  <c r="F43" i="7" s="1"/>
  <c r="E43" i="7" a="1"/>
  <c r="E43" i="7" s="1"/>
  <c r="W14" i="7" a="1"/>
  <c r="W14" i="7" s="1"/>
  <c r="U14" i="7" a="1"/>
  <c r="U14" i="7" s="1"/>
  <c r="V14" i="7" a="1"/>
  <c r="V14" i="7" s="1"/>
  <c r="W32" i="7" a="1"/>
  <c r="W32" i="7" s="1"/>
  <c r="V32" i="7" a="1"/>
  <c r="V32" i="7" s="1"/>
  <c r="U32" i="7" a="1"/>
  <c r="U32" i="7" s="1"/>
  <c r="G18" i="7" a="1"/>
  <c r="G18" i="7" s="1"/>
  <c r="L18" i="7" a="1"/>
  <c r="L18" i="7" s="1"/>
  <c r="K18" i="7" a="1"/>
  <c r="K18" i="7" s="1"/>
  <c r="J18" i="7" a="1"/>
  <c r="J18" i="7" s="1"/>
  <c r="I18" i="7" a="1"/>
  <c r="I18" i="7" s="1"/>
  <c r="H18" i="7" a="1"/>
  <c r="H18" i="7" s="1"/>
  <c r="F18" i="7" a="1"/>
  <c r="F18" i="7" s="1"/>
  <c r="E18" i="7" a="1"/>
  <c r="E18" i="7" s="1"/>
  <c r="M87" i="4" a="1"/>
  <c r="M87" i="4" s="1"/>
  <c r="K87" i="4" a="1"/>
  <c r="K87" i="4" s="1"/>
  <c r="L87" i="4" a="1"/>
  <c r="L87" i="4" s="1"/>
  <c r="M88" i="4" a="1"/>
  <c r="M88" i="4" s="1"/>
  <c r="L88" i="4" a="1"/>
  <c r="L88" i="4" s="1"/>
  <c r="K88" i="4" a="1"/>
  <c r="K88" i="4" s="1"/>
  <c r="M107" i="4" a="1"/>
  <c r="M107" i="4" s="1"/>
  <c r="L107" i="4" a="1"/>
  <c r="L107" i="4" s="1"/>
  <c r="K107" i="4" a="1"/>
  <c r="K107" i="4" s="1"/>
  <c r="M89" i="4" a="1"/>
  <c r="M89" i="4" s="1"/>
  <c r="L89" i="4" a="1"/>
  <c r="L89" i="4" s="1"/>
  <c r="K89" i="4" a="1"/>
  <c r="K89" i="4" s="1"/>
  <c r="E20" i="4" a="1"/>
  <c r="E20" i="4" s="1"/>
  <c r="F20" i="4" a="1"/>
  <c r="F20" i="4" s="1"/>
  <c r="F69" i="4" a="1"/>
  <c r="F69" i="4" s="1"/>
  <c r="E69" i="4" a="1"/>
  <c r="E69" i="4" s="1"/>
  <c r="M16" i="4" a="1"/>
  <c r="M16" i="4" s="1"/>
  <c r="L16" i="4" a="1"/>
  <c r="L16" i="4" s="1"/>
  <c r="K16" i="4" a="1"/>
  <c r="K16" i="4" s="1"/>
  <c r="M65" i="4" a="1"/>
  <c r="M65" i="4" s="1"/>
  <c r="L65" i="4" a="1"/>
  <c r="L65" i="4" s="1"/>
  <c r="K65" i="4" a="1"/>
  <c r="K65" i="4" s="1"/>
  <c r="M66" i="4" a="1"/>
  <c r="M66" i="4" s="1"/>
  <c r="L66" i="4" a="1"/>
  <c r="L66" i="4" s="1"/>
  <c r="K66" i="4" a="1"/>
  <c r="K66" i="4" s="1"/>
  <c r="M67" i="4" a="1"/>
  <c r="M67" i="4" s="1"/>
  <c r="L67" i="4" a="1"/>
  <c r="L67" i="4" s="1"/>
  <c r="K67" i="4" a="1"/>
  <c r="K67" i="4" s="1"/>
  <c r="M73" i="4" a="1"/>
  <c r="M73" i="4" s="1"/>
  <c r="L73" i="4" a="1"/>
  <c r="L73" i="4" s="1"/>
  <c r="K73" i="4" a="1"/>
  <c r="K73" i="4" s="1"/>
  <c r="M105" i="4" a="1"/>
  <c r="M105" i="4" s="1"/>
  <c r="L105" i="4" a="1"/>
  <c r="L105" i="4" s="1"/>
  <c r="K105" i="4" a="1"/>
  <c r="K105" i="4" s="1"/>
  <c r="Q85" i="3"/>
  <c r="B84" i="3"/>
  <c r="E43" i="14" a="1"/>
  <c r="E43" i="14" s="1"/>
  <c r="G43" i="14" a="1"/>
  <c r="G43" i="14" s="1"/>
  <c r="F43" i="14" a="1"/>
  <c r="F43" i="14" s="1"/>
  <c r="G27" i="14" a="1"/>
  <c r="G27" i="14" s="1"/>
  <c r="F27" i="14" a="1"/>
  <c r="F27" i="14" s="1"/>
  <c r="E27" i="14" a="1"/>
  <c r="E27" i="14" s="1"/>
  <c r="G42" i="14" a="1"/>
  <c r="G42" i="14" s="1"/>
  <c r="F42" i="14" a="1"/>
  <c r="F42" i="14" s="1"/>
  <c r="E42" i="14" a="1"/>
  <c r="E42" i="14" s="1"/>
  <c r="G26" i="14" a="1"/>
  <c r="G26" i="14" s="1"/>
  <c r="F26" i="14" a="1"/>
  <c r="F26" i="14" s="1"/>
  <c r="E26" i="14" a="1"/>
  <c r="E26" i="14" s="1"/>
  <c r="G41" i="14" a="1"/>
  <c r="G41" i="14" s="1"/>
  <c r="F41" i="14" a="1"/>
  <c r="F41" i="14" s="1"/>
  <c r="E41" i="14" a="1"/>
  <c r="E41" i="14" s="1"/>
  <c r="G25" i="14" a="1"/>
  <c r="G25" i="14" s="1"/>
  <c r="F25" i="14" a="1"/>
  <c r="F25" i="14" s="1"/>
  <c r="E25" i="14" a="1"/>
  <c r="E25" i="14" s="1"/>
  <c r="F40" i="14" a="1"/>
  <c r="F40" i="14" s="1"/>
  <c r="E40" i="14" a="1"/>
  <c r="E40" i="14" s="1"/>
  <c r="G40" i="14" a="1"/>
  <c r="G40" i="14" s="1"/>
  <c r="G24" i="14" a="1"/>
  <c r="G24" i="14" s="1"/>
  <c r="F24" i="14" a="1"/>
  <c r="F24" i="14" s="1"/>
  <c r="E24" i="14" a="1"/>
  <c r="E24" i="14" s="1"/>
  <c r="F39" i="14" a="1"/>
  <c r="F39" i="14" s="1"/>
  <c r="E39" i="14" a="1"/>
  <c r="E39" i="14" s="1"/>
  <c r="G39" i="14" a="1"/>
  <c r="G39" i="14" s="1"/>
  <c r="G23" i="14" a="1"/>
  <c r="G23" i="14" s="1"/>
  <c r="F23" i="14" a="1"/>
  <c r="F23" i="14" s="1"/>
  <c r="E23" i="14" a="1"/>
  <c r="E23" i="14" s="1"/>
  <c r="G38" i="14" a="1"/>
  <c r="G38" i="14" s="1"/>
  <c r="F38" i="14" a="1"/>
  <c r="F38" i="14" s="1"/>
  <c r="E38" i="14" a="1"/>
  <c r="E38" i="14" s="1"/>
  <c r="G22" i="14" a="1"/>
  <c r="G22" i="14" s="1"/>
  <c r="F22" i="14" a="1"/>
  <c r="F22" i="14" s="1"/>
  <c r="E22" i="14" a="1"/>
  <c r="E22" i="14" s="1"/>
  <c r="G37" i="14" a="1"/>
  <c r="G37" i="14" s="1"/>
  <c r="F37" i="14" a="1"/>
  <c r="F37" i="14" s="1"/>
  <c r="E37" i="14" a="1"/>
  <c r="E37" i="14" s="1"/>
  <c r="G21" i="14" a="1"/>
  <c r="G21" i="14" s="1"/>
  <c r="F21" i="14" a="1"/>
  <c r="F21" i="14" s="1"/>
  <c r="E21" i="14" a="1"/>
  <c r="E21" i="14" s="1"/>
  <c r="G52" i="14" a="1"/>
  <c r="G52" i="14" s="1"/>
  <c r="F52" i="14" a="1"/>
  <c r="F52" i="14" s="1"/>
  <c r="E52" i="14" a="1"/>
  <c r="E52" i="14" s="1"/>
  <c r="G36" i="14" a="1"/>
  <c r="G36" i="14" s="1"/>
  <c r="F36" i="14" a="1"/>
  <c r="F36" i="14" s="1"/>
  <c r="E36" i="14" a="1"/>
  <c r="E36" i="14" s="1"/>
  <c r="G20" i="14" a="1"/>
  <c r="G20" i="14" s="1"/>
  <c r="F20" i="14" a="1"/>
  <c r="F20" i="14" s="1"/>
  <c r="E20" i="14" a="1"/>
  <c r="E20" i="14" s="1"/>
  <c r="G51" i="14" a="1"/>
  <c r="G51" i="14" s="1"/>
  <c r="F51" i="14" a="1"/>
  <c r="F51" i="14" s="1"/>
  <c r="E51" i="14" a="1"/>
  <c r="E51" i="14" s="1"/>
  <c r="G35" i="14" a="1"/>
  <c r="G35" i="14" s="1"/>
  <c r="F35" i="14" a="1"/>
  <c r="F35" i="14" s="1"/>
  <c r="E35" i="14" a="1"/>
  <c r="E35" i="14" s="1"/>
  <c r="G19" i="14" a="1"/>
  <c r="G19" i="14" s="1"/>
  <c r="F19" i="14" a="1"/>
  <c r="F19" i="14" s="1"/>
  <c r="E19" i="14" a="1"/>
  <c r="E19" i="14" s="1"/>
  <c r="E50" i="14" a="1"/>
  <c r="E50" i="14" s="1"/>
  <c r="F50" i="14" a="1"/>
  <c r="F50" i="14" s="1"/>
  <c r="G50" i="14" a="1"/>
  <c r="G50" i="14" s="1"/>
  <c r="G34" i="14" a="1"/>
  <c r="G34" i="14" s="1"/>
  <c r="F34" i="14" a="1"/>
  <c r="F34" i="14" s="1"/>
  <c r="E34" i="14" a="1"/>
  <c r="E34" i="14" s="1"/>
  <c r="E18" i="14" a="1"/>
  <c r="E18" i="14" s="1"/>
  <c r="G18" i="14" a="1"/>
  <c r="G18" i="14" s="1"/>
  <c r="F18" i="14" a="1"/>
  <c r="F18" i="14" s="1"/>
  <c r="G49" i="14" a="1"/>
  <c r="G49" i="14" s="1"/>
  <c r="F49" i="14" a="1"/>
  <c r="F49" i="14" s="1"/>
  <c r="E49" i="14" a="1"/>
  <c r="E49" i="14" s="1"/>
  <c r="E33" i="14" a="1"/>
  <c r="E33" i="14" s="1"/>
  <c r="G33" i="14" a="1"/>
  <c r="G33" i="14" s="1"/>
  <c r="F33" i="14" a="1"/>
  <c r="F33" i="14" s="1"/>
  <c r="E17" i="14" a="1"/>
  <c r="E17" i="14" s="1"/>
  <c r="G17" i="14" a="1"/>
  <c r="G17" i="14" s="1"/>
  <c r="F17" i="14" a="1"/>
  <c r="F17" i="14" s="1"/>
  <c r="G48" i="14" a="1"/>
  <c r="G48" i="14" s="1"/>
  <c r="F48" i="14" a="1"/>
  <c r="F48" i="14" s="1"/>
  <c r="E48" i="14" a="1"/>
  <c r="E48" i="14" s="1"/>
  <c r="F32" i="14" a="1"/>
  <c r="F32" i="14" s="1"/>
  <c r="E32" i="14" a="1"/>
  <c r="E32" i="14" s="1"/>
  <c r="G32" i="14" a="1"/>
  <c r="G32" i="14" s="1"/>
  <c r="G16" i="14" a="1"/>
  <c r="G16" i="14" s="1"/>
  <c r="F16" i="14" a="1"/>
  <c r="F16" i="14" s="1"/>
  <c r="E16" i="14" a="1"/>
  <c r="E16" i="14" s="1"/>
  <c r="F47" i="14" a="1"/>
  <c r="F47" i="14" s="1"/>
  <c r="G47" i="14" a="1"/>
  <c r="G47" i="14" s="1"/>
  <c r="E47" i="14" a="1"/>
  <c r="E47" i="14" s="1"/>
  <c r="G31" i="14" a="1"/>
  <c r="G31" i="14" s="1"/>
  <c r="F31" i="14" a="1"/>
  <c r="F31" i="14" s="1"/>
  <c r="E31" i="14" a="1"/>
  <c r="E31" i="14" s="1"/>
  <c r="G15" i="14" a="1"/>
  <c r="G15" i="14" s="1"/>
  <c r="F15" i="14" a="1"/>
  <c r="F15" i="14" s="1"/>
  <c r="E15" i="14" a="1"/>
  <c r="E15" i="14" s="1"/>
  <c r="F46" i="14" a="1"/>
  <c r="F46" i="14" s="1"/>
  <c r="E46" i="14" a="1"/>
  <c r="E46" i="14" s="1"/>
  <c r="G46" i="14" a="1"/>
  <c r="G46" i="14" s="1"/>
  <c r="G30" i="14" a="1"/>
  <c r="G30" i="14" s="1"/>
  <c r="F30" i="14" a="1"/>
  <c r="F30" i="14" s="1"/>
  <c r="E30" i="14" a="1"/>
  <c r="E30" i="14" s="1"/>
  <c r="E14" i="14" a="1"/>
  <c r="E14" i="14" s="1"/>
  <c r="G14" i="14" a="1"/>
  <c r="G14" i="14" s="1"/>
  <c r="F14" i="14" a="1"/>
  <c r="F14" i="14" s="1"/>
  <c r="G45" i="14" a="1"/>
  <c r="G45" i="14" s="1"/>
  <c r="F45" i="14" a="1"/>
  <c r="F45" i="14" s="1"/>
  <c r="E45" i="14" a="1"/>
  <c r="E45" i="14" s="1"/>
  <c r="G29" i="14" a="1"/>
  <c r="G29" i="14" s="1"/>
  <c r="E29" i="14" a="1"/>
  <c r="E29" i="14" s="1"/>
  <c r="F29" i="14" a="1"/>
  <c r="F29" i="14" s="1"/>
  <c r="G44" i="14" a="1"/>
  <c r="G44" i="14" s="1"/>
  <c r="F44" i="14" a="1"/>
  <c r="F44" i="14" s="1"/>
  <c r="E44" i="14" a="1"/>
  <c r="E44" i="14" s="1"/>
  <c r="G28" i="14" a="1"/>
  <c r="G28" i="14" s="1"/>
  <c r="F28" i="14" a="1"/>
  <c r="F28" i="14" s="1"/>
  <c r="E28" i="14" a="1"/>
  <c r="E28" i="14" s="1"/>
  <c r="E13" i="14" a="1"/>
  <c r="E13" i="14" s="1"/>
  <c r="G13" i="14" a="1"/>
  <c r="G13" i="14" s="1"/>
  <c r="F13" i="14" a="1"/>
  <c r="F13" i="14" s="1"/>
  <c r="H83" i="4"/>
  <c r="F43" i="12" a="1"/>
  <c r="F43" i="12" s="1"/>
  <c r="E43" i="12" a="1"/>
  <c r="E43" i="12" s="1"/>
  <c r="F27" i="12" a="1"/>
  <c r="F27" i="12" s="1"/>
  <c r="E27" i="12" a="1"/>
  <c r="E27" i="12" s="1"/>
  <c r="H16" i="13" a="1"/>
  <c r="H16" i="13" s="1"/>
  <c r="G16" i="13" a="1"/>
  <c r="G16" i="13" s="1"/>
  <c r="F16" i="13" a="1"/>
  <c r="F16" i="13" s="1"/>
  <c r="E16" i="13" a="1"/>
  <c r="E16" i="13" s="1"/>
  <c r="F42" i="12" a="1"/>
  <c r="F42" i="12" s="1"/>
  <c r="E42" i="12" a="1"/>
  <c r="E42" i="12" s="1"/>
  <c r="F26" i="12" a="1"/>
  <c r="F26" i="12" s="1"/>
  <c r="E26" i="12" a="1"/>
  <c r="E26" i="12" s="1"/>
  <c r="F41" i="12" a="1"/>
  <c r="F41" i="12" s="1"/>
  <c r="E41" i="12" a="1"/>
  <c r="E41" i="12" s="1"/>
  <c r="F25" i="12" a="1"/>
  <c r="F25" i="12" s="1"/>
  <c r="E25" i="12" a="1"/>
  <c r="E25" i="12" s="1"/>
  <c r="H14" i="13" a="1"/>
  <c r="H14" i="13" s="1"/>
  <c r="G14" i="13" a="1"/>
  <c r="G14" i="13" s="1"/>
  <c r="F14" i="13" a="1"/>
  <c r="F14" i="13" s="1"/>
  <c r="E14" i="13" a="1"/>
  <c r="E14" i="13" s="1"/>
  <c r="F19" i="13" a="1"/>
  <c r="F19" i="13" s="1"/>
  <c r="H19" i="13" a="1"/>
  <c r="H19" i="13" s="1"/>
  <c r="G19" i="13" a="1"/>
  <c r="G19" i="13" s="1"/>
  <c r="E19" i="13" a="1"/>
  <c r="E19" i="13" s="1"/>
  <c r="F40" i="12" a="1"/>
  <c r="F40" i="12" s="1"/>
  <c r="E40" i="12" a="1"/>
  <c r="E40" i="12" s="1"/>
  <c r="F24" i="12" a="1"/>
  <c r="F24" i="12" s="1"/>
  <c r="E24" i="12" a="1"/>
  <c r="E24" i="12" s="1"/>
  <c r="G17" i="13" a="1"/>
  <c r="G17" i="13" s="1"/>
  <c r="F17" i="13" a="1"/>
  <c r="F17" i="13" s="1"/>
  <c r="E17" i="13" a="1"/>
  <c r="E17" i="13" s="1"/>
  <c r="H17" i="13" a="1"/>
  <c r="H17" i="13" s="1"/>
  <c r="F39" i="12" a="1"/>
  <c r="F39" i="12" s="1"/>
  <c r="E39" i="12" a="1"/>
  <c r="E39" i="12" s="1"/>
  <c r="E23" i="12" a="1"/>
  <c r="E23" i="12" s="1"/>
  <c r="F23" i="12" a="1"/>
  <c r="F23" i="12" s="1"/>
  <c r="G21" i="13" a="1"/>
  <c r="G21" i="13" s="1"/>
  <c r="F21" i="13" a="1"/>
  <c r="F21" i="13" s="1"/>
  <c r="E21" i="13" a="1"/>
  <c r="E21" i="13" s="1"/>
  <c r="H21" i="13" a="1"/>
  <c r="H21" i="13" s="1"/>
  <c r="F38" i="12" a="1"/>
  <c r="F38" i="12" s="1"/>
  <c r="E38" i="12" a="1"/>
  <c r="E38" i="12" s="1"/>
  <c r="F22" i="12" a="1"/>
  <c r="F22" i="12" s="1"/>
  <c r="E22" i="12" a="1"/>
  <c r="E22" i="12" s="1"/>
  <c r="F37" i="12" a="1"/>
  <c r="F37" i="12" s="1"/>
  <c r="E37" i="12" a="1"/>
  <c r="E37" i="12" s="1"/>
  <c r="F21" i="12" a="1"/>
  <c r="F21" i="12" s="1"/>
  <c r="E21" i="12" a="1"/>
  <c r="E21" i="12" s="1"/>
  <c r="F52" i="12" a="1"/>
  <c r="F52" i="12" s="1"/>
  <c r="E52" i="12" a="1"/>
  <c r="E52" i="12" s="1"/>
  <c r="F36" i="12" a="1"/>
  <c r="F36" i="12" s="1"/>
  <c r="E36" i="12" a="1"/>
  <c r="E36" i="12" s="1"/>
  <c r="F20" i="12" a="1"/>
  <c r="F20" i="12" s="1"/>
  <c r="E20" i="12" a="1"/>
  <c r="E20" i="12" s="1"/>
  <c r="F51" i="12" a="1"/>
  <c r="F51" i="12" s="1"/>
  <c r="E51" i="12" a="1"/>
  <c r="E51" i="12" s="1"/>
  <c r="F35" i="12" a="1"/>
  <c r="F35" i="12" s="1"/>
  <c r="E35" i="12" a="1"/>
  <c r="E35" i="12" s="1"/>
  <c r="F19" i="12" a="1"/>
  <c r="F19" i="12" s="1"/>
  <c r="E19" i="12" a="1"/>
  <c r="E19" i="12" s="1"/>
  <c r="F50" i="12" a="1"/>
  <c r="F50" i="12" s="1"/>
  <c r="E50" i="12" a="1"/>
  <c r="E50" i="12" s="1"/>
  <c r="F34" i="12" a="1"/>
  <c r="F34" i="12" s="1"/>
  <c r="E34" i="12" a="1"/>
  <c r="E34" i="12" s="1"/>
  <c r="F18" i="12" a="1"/>
  <c r="F18" i="12" s="1"/>
  <c r="E18" i="12" a="1"/>
  <c r="E18" i="12" s="1"/>
  <c r="H15" i="13" a="1"/>
  <c r="H15" i="13" s="1"/>
  <c r="G15" i="13" a="1"/>
  <c r="G15" i="13" s="1"/>
  <c r="F15" i="13" a="1"/>
  <c r="F15" i="13" s="1"/>
  <c r="E15" i="13" a="1"/>
  <c r="E15" i="13" s="1"/>
  <c r="H18" i="13" a="1"/>
  <c r="H18" i="13" s="1"/>
  <c r="G18" i="13" a="1"/>
  <c r="G18" i="13" s="1"/>
  <c r="F18" i="13" a="1"/>
  <c r="F18" i="13" s="1"/>
  <c r="E18" i="13" a="1"/>
  <c r="E18" i="13" s="1"/>
  <c r="F49" i="12" a="1"/>
  <c r="F49" i="12" s="1"/>
  <c r="E49" i="12" a="1"/>
  <c r="E49" i="12" s="1"/>
  <c r="F33" i="12" a="1"/>
  <c r="F33" i="12" s="1"/>
  <c r="E33" i="12" a="1"/>
  <c r="E33" i="12" s="1"/>
  <c r="F17" i="12" a="1"/>
  <c r="F17" i="12" s="1"/>
  <c r="E17" i="12" a="1"/>
  <c r="E17" i="12" s="1"/>
  <c r="F48" i="12" a="1"/>
  <c r="F48" i="12" s="1"/>
  <c r="E48" i="12" a="1"/>
  <c r="E48" i="12" s="1"/>
  <c r="F32" i="12" a="1"/>
  <c r="F32" i="12" s="1"/>
  <c r="E32" i="12" a="1"/>
  <c r="E32" i="12" s="1"/>
  <c r="F16" i="12" a="1"/>
  <c r="F16" i="12" s="1"/>
  <c r="E16" i="12" a="1"/>
  <c r="E16" i="12" s="1"/>
  <c r="G13" i="13" a="1"/>
  <c r="G13" i="13" s="1"/>
  <c r="F13" i="13" a="1"/>
  <c r="F13" i="13" s="1"/>
  <c r="E13" i="13" a="1"/>
  <c r="E13" i="13" s="1"/>
  <c r="H13" i="13" a="1"/>
  <c r="H13" i="13" s="1"/>
  <c r="H20" i="13" a="1"/>
  <c r="H20" i="13" s="1"/>
  <c r="G20" i="13" a="1"/>
  <c r="G20" i="13" s="1"/>
  <c r="F20" i="13" a="1"/>
  <c r="F20" i="13" s="1"/>
  <c r="E20" i="13" a="1"/>
  <c r="E20" i="13" s="1"/>
  <c r="E47" i="12" a="1"/>
  <c r="E47" i="12" s="1"/>
  <c r="F47" i="12" a="1"/>
  <c r="F47" i="12" s="1"/>
  <c r="E31" i="12" a="1"/>
  <c r="E31" i="12" s="1"/>
  <c r="F31" i="12" a="1"/>
  <c r="F31" i="12" s="1"/>
  <c r="F13" i="12" a="1"/>
  <c r="F13" i="12" s="1"/>
  <c r="F46" i="12" a="1"/>
  <c r="F46" i="12" s="1"/>
  <c r="E46" i="12" a="1"/>
  <c r="E46" i="12" s="1"/>
  <c r="F30" i="12" a="1"/>
  <c r="F30" i="12" s="1"/>
  <c r="E30" i="12" a="1"/>
  <c r="E30" i="12" s="1"/>
  <c r="F14" i="12" a="1"/>
  <c r="F14" i="12" s="1"/>
  <c r="E14" i="12" a="1"/>
  <c r="E14" i="12" s="1"/>
  <c r="H22" i="13" a="1"/>
  <c r="H22" i="13" s="1"/>
  <c r="G22" i="13" a="1"/>
  <c r="G22" i="13" s="1"/>
  <c r="F22" i="13" a="1"/>
  <c r="F22" i="13" s="1"/>
  <c r="E22" i="13" a="1"/>
  <c r="E22" i="13" s="1"/>
  <c r="F45" i="12" a="1"/>
  <c r="F45" i="12" s="1"/>
  <c r="E45" i="12" a="1"/>
  <c r="E45" i="12" s="1"/>
  <c r="F29" i="12" a="1"/>
  <c r="F29" i="12" s="1"/>
  <c r="E29" i="12" a="1"/>
  <c r="E29" i="12" s="1"/>
  <c r="E15" i="12" a="1"/>
  <c r="E15" i="12" s="1"/>
  <c r="F15" i="12" a="1"/>
  <c r="F15" i="12" s="1"/>
  <c r="F44" i="12" a="1"/>
  <c r="F44" i="12" s="1"/>
  <c r="E44" i="12" a="1"/>
  <c r="E44" i="12" s="1"/>
  <c r="F28" i="12" a="1"/>
  <c r="F28" i="12" s="1"/>
  <c r="E28" i="12" a="1"/>
  <c r="E28" i="12" s="1"/>
  <c r="O964" i="3"/>
  <c r="O1057" i="3"/>
  <c r="M1057" i="3"/>
  <c r="K1057" i="3"/>
  <c r="O951" i="3"/>
  <c r="O982" i="3"/>
  <c r="O1162" i="3"/>
  <c r="M1162" i="3"/>
  <c r="K1162" i="3"/>
  <c r="O1107" i="3"/>
  <c r="M1107" i="3"/>
  <c r="K1107" i="3"/>
  <c r="O1405" i="3"/>
  <c r="M1405" i="3"/>
  <c r="K1405" i="3"/>
  <c r="M1460" i="3"/>
  <c r="O1385" i="3"/>
  <c r="O1462" i="3"/>
  <c r="M1462" i="3"/>
  <c r="K1462" i="3"/>
  <c r="O1374" i="3"/>
  <c r="O1494" i="3"/>
  <c r="M1494" i="3"/>
  <c r="K1494" i="3"/>
  <c r="M1400" i="3"/>
  <c r="O1377" i="3"/>
  <c r="M1377" i="3"/>
  <c r="K1429" i="3"/>
  <c r="M1429" i="3"/>
  <c r="O910" i="3"/>
  <c r="M910" i="3"/>
  <c r="O1011" i="3"/>
  <c r="M1011" i="3"/>
  <c r="K1087" i="3"/>
  <c r="O1087" i="3"/>
  <c r="M1087" i="3"/>
  <c r="O920" i="3"/>
  <c r="O1154" i="3"/>
  <c r="M1154" i="3"/>
  <c r="K1154" i="3"/>
  <c r="M1221" i="3"/>
  <c r="O1221" i="3"/>
  <c r="K1221" i="3"/>
  <c r="O1122" i="3"/>
  <c r="K1110" i="3"/>
  <c r="O1298" i="3"/>
  <c r="O1331" i="3"/>
  <c r="M1331" i="3"/>
  <c r="K1331" i="3"/>
  <c r="O1324" i="3"/>
  <c r="M1324" i="3"/>
  <c r="K1324" i="3"/>
  <c r="O1485" i="3"/>
  <c r="M1485" i="3"/>
  <c r="K1485" i="3"/>
  <c r="O1459" i="3"/>
  <c r="M1386" i="3"/>
  <c r="K1386" i="3"/>
  <c r="O1386" i="3"/>
  <c r="K1509" i="3"/>
  <c r="O1434" i="3"/>
  <c r="O1469" i="3"/>
  <c r="M1490" i="3"/>
  <c r="M994" i="3"/>
  <c r="K1039" i="3"/>
  <c r="O1039" i="3"/>
  <c r="M1039" i="3"/>
  <c r="K1207" i="3"/>
  <c r="O1207" i="3"/>
  <c r="M1207" i="3"/>
  <c r="O1169" i="3"/>
  <c r="K1169" i="3"/>
  <c r="M1236" i="3"/>
  <c r="K1236" i="3"/>
  <c r="O1236" i="3"/>
  <c r="O1217" i="3"/>
  <c r="M1217" i="3"/>
  <c r="K1217" i="3"/>
  <c r="M1212" i="3"/>
  <c r="O1212" i="3"/>
  <c r="O1443" i="3"/>
  <c r="M1443" i="3"/>
  <c r="K1443" i="3"/>
  <c r="O1379" i="3"/>
  <c r="M1379" i="3"/>
  <c r="K1379" i="3"/>
  <c r="O1493" i="3"/>
  <c r="O1479" i="3"/>
  <c r="M1479" i="3"/>
  <c r="K1479" i="3"/>
  <c r="M1023" i="3"/>
  <c r="O995" i="3"/>
  <c r="M995" i="3"/>
  <c r="K995" i="3"/>
  <c r="K1116" i="3"/>
  <c r="O1114" i="3"/>
  <c r="M1114" i="3"/>
  <c r="K1114" i="3"/>
  <c r="O1193" i="3"/>
  <c r="K1127" i="3"/>
  <c r="O1127" i="3"/>
  <c r="M1127" i="3"/>
  <c r="O1216" i="3"/>
  <c r="M1216" i="3"/>
  <c r="O1054" i="3"/>
  <c r="M1054" i="3"/>
  <c r="K1054" i="3"/>
  <c r="M1173" i="3"/>
  <c r="O1173" i="3"/>
  <c r="K1173" i="3"/>
  <c r="K1356" i="3"/>
  <c r="O1214" i="3"/>
  <c r="O1265" i="3"/>
  <c r="K1265" i="3"/>
  <c r="O1452" i="3"/>
  <c r="O1369" i="3"/>
  <c r="M1369" i="3"/>
  <c r="K1369" i="3"/>
  <c r="O1423" i="3"/>
  <c r="M1423" i="3"/>
  <c r="K1423" i="3"/>
  <c r="O1363" i="3"/>
  <c r="M1363" i="3"/>
  <c r="K1363" i="3"/>
  <c r="O1475" i="3"/>
  <c r="K1496" i="3"/>
  <c r="O909" i="3"/>
  <c r="M972" i="3"/>
  <c r="O972" i="3"/>
  <c r="K972" i="3"/>
  <c r="O950" i="3"/>
  <c r="M950" i="3"/>
  <c r="K950" i="3"/>
  <c r="O1005" i="3"/>
  <c r="M1005" i="3"/>
  <c r="O1015" i="3"/>
  <c r="M1015" i="3"/>
  <c r="O921" i="3"/>
  <c r="M921" i="3"/>
  <c r="K921" i="3"/>
  <c r="O1046" i="3"/>
  <c r="M1046" i="3"/>
  <c r="K1046" i="3"/>
  <c r="O1029" i="3"/>
  <c r="O1128" i="3"/>
  <c r="O1166" i="3"/>
  <c r="O1096" i="3"/>
  <c r="M1096" i="3"/>
  <c r="K1096" i="3"/>
  <c r="K1071" i="3"/>
  <c r="O1071" i="3"/>
  <c r="M1071" i="3"/>
  <c r="O1112" i="3"/>
  <c r="M1112" i="3"/>
  <c r="O1209" i="3"/>
  <c r="M1209" i="3"/>
  <c r="K1209" i="3"/>
  <c r="O1249" i="3"/>
  <c r="M1249" i="3"/>
  <c r="K1249" i="3"/>
  <c r="O1367" i="3"/>
  <c r="O1239" i="3"/>
  <c r="M1239" i="3"/>
  <c r="K1239" i="3"/>
  <c r="O1499" i="3"/>
  <c r="M1499" i="3"/>
  <c r="K1499" i="3"/>
  <c r="O911" i="3"/>
  <c r="M911" i="3"/>
  <c r="K911" i="3"/>
  <c r="O908" i="3"/>
  <c r="K1136" i="3"/>
  <c r="M988" i="3"/>
  <c r="K988" i="3"/>
  <c r="O988" i="3"/>
  <c r="O1070" i="3"/>
  <c r="M1070" i="3"/>
  <c r="K1070" i="3"/>
  <c r="O1065" i="3"/>
  <c r="M1065" i="3"/>
  <c r="O1115" i="3"/>
  <c r="M1115" i="3"/>
  <c r="O1130" i="3"/>
  <c r="M1130" i="3"/>
  <c r="K1130" i="3"/>
  <c r="O1254" i="3"/>
  <c r="K1349" i="3"/>
  <c r="O1349" i="3"/>
  <c r="M1349" i="3"/>
  <c r="O1287" i="3"/>
  <c r="M1287" i="3"/>
  <c r="K1287" i="3"/>
  <c r="O1368" i="3"/>
  <c r="O1393" i="3"/>
  <c r="M1393" i="3"/>
  <c r="O1448" i="3"/>
  <c r="M1448" i="3"/>
  <c r="O1489" i="3"/>
  <c r="M1489" i="3"/>
  <c r="K1489" i="3"/>
  <c r="O1027" i="3"/>
  <c r="M1027" i="3"/>
  <c r="K1027" i="3"/>
  <c r="O1178" i="3"/>
  <c r="M1178" i="3"/>
  <c r="K1003" i="3"/>
  <c r="O1003" i="3"/>
  <c r="M1003" i="3"/>
  <c r="O1069" i="3"/>
  <c r="M1069" i="3"/>
  <c r="K1069" i="3"/>
  <c r="O934" i="3"/>
  <c r="O957" i="3"/>
  <c r="M957" i="3"/>
  <c r="O1179" i="3"/>
  <c r="O1171" i="3"/>
  <c r="M1171" i="3"/>
  <c r="K1171" i="3"/>
  <c r="O1182" i="3"/>
  <c r="M1182" i="3"/>
  <c r="K1182" i="3"/>
  <c r="K1152" i="3"/>
  <c r="M1152" i="3"/>
  <c r="O1152" i="3"/>
  <c r="O1275" i="3"/>
  <c r="M1275" i="3"/>
  <c r="K1275" i="3"/>
  <c r="O1304" i="3"/>
  <c r="M1304" i="3"/>
  <c r="K1304" i="3"/>
  <c r="O1292" i="3"/>
  <c r="K1435" i="3"/>
  <c r="O963" i="3"/>
  <c r="M963" i="3"/>
  <c r="K963" i="3"/>
  <c r="O1073" i="3"/>
  <c r="K992" i="3"/>
  <c r="O992" i="3"/>
  <c r="M992" i="3"/>
  <c r="O923" i="3"/>
  <c r="M923" i="3"/>
  <c r="O954" i="3"/>
  <c r="M912" i="3"/>
  <c r="K912" i="3"/>
  <c r="O912" i="3"/>
  <c r="K1194" i="3"/>
  <c r="K1184" i="3"/>
  <c r="O1184" i="3"/>
  <c r="M1184" i="3"/>
  <c r="M1164" i="3"/>
  <c r="K1164" i="3"/>
  <c r="O1164" i="3"/>
  <c r="O1030" i="3"/>
  <c r="O1339" i="3"/>
  <c r="O1418" i="3"/>
  <c r="O1326" i="3"/>
  <c r="M1326" i="3"/>
  <c r="K1326" i="3"/>
  <c r="O1364" i="3"/>
  <c r="M1364" i="3"/>
  <c r="K1364" i="3"/>
  <c r="O1225" i="3"/>
  <c r="M1225" i="3"/>
  <c r="O1456" i="3"/>
  <c r="M1456" i="3"/>
  <c r="K1456" i="3"/>
  <c r="O1014" i="3"/>
  <c r="M1014" i="3"/>
  <c r="K1014" i="3"/>
  <c r="O928" i="3"/>
  <c r="M928" i="3"/>
  <c r="K928" i="3"/>
  <c r="O945" i="3"/>
  <c r="O969" i="3"/>
  <c r="M969" i="3"/>
  <c r="K969" i="3"/>
  <c r="O1018" i="3"/>
  <c r="M1018" i="3"/>
  <c r="K1018" i="3"/>
  <c r="K1063" i="3"/>
  <c r="O1063" i="3"/>
  <c r="M1063" i="3"/>
  <c r="O1124" i="3"/>
  <c r="M1157" i="3"/>
  <c r="M1140" i="3"/>
  <c r="O1140" i="3"/>
  <c r="O1163" i="3"/>
  <c r="M1163" i="3"/>
  <c r="K1163" i="3"/>
  <c r="O1362" i="3"/>
  <c r="O1211" i="3"/>
  <c r="M1211" i="3"/>
  <c r="K1211" i="3"/>
  <c r="O1264" i="3"/>
  <c r="O1255" i="3"/>
  <c r="K1255" i="3"/>
  <c r="O1246" i="3"/>
  <c r="M1246" i="3"/>
  <c r="K1246" i="3"/>
  <c r="O1407" i="3"/>
  <c r="M1407" i="3"/>
  <c r="K1407" i="3"/>
  <c r="O1470" i="3"/>
  <c r="M1402" i="3"/>
  <c r="K1402" i="3"/>
  <c r="O1402" i="3"/>
  <c r="O1498" i="3"/>
  <c r="O968" i="3"/>
  <c r="M968" i="3"/>
  <c r="K968" i="3"/>
  <c r="O977" i="3"/>
  <c r="M977" i="3"/>
  <c r="K977" i="3"/>
  <c r="M971" i="3"/>
  <c r="K971" i="3"/>
  <c r="O971" i="3"/>
  <c r="O1123" i="3"/>
  <c r="M1123" i="3"/>
  <c r="O1390" i="3"/>
  <c r="O1401" i="3"/>
  <c r="M1401" i="3"/>
  <c r="O1446" i="3"/>
  <c r="M1446" i="3"/>
  <c r="K1446" i="3"/>
  <c r="O1474" i="3"/>
  <c r="M1474" i="3"/>
  <c r="O989" i="3"/>
  <c r="O1022" i="3"/>
  <c r="M1022" i="3"/>
  <c r="K1022" i="3"/>
  <c r="M1020" i="3"/>
  <c r="K1020" i="3"/>
  <c r="O1020" i="3"/>
  <c r="O986" i="3"/>
  <c r="O1041" i="3"/>
  <c r="M1041" i="3"/>
  <c r="K1041" i="3"/>
  <c r="O1043" i="3"/>
  <c r="M1043" i="3"/>
  <c r="M1252" i="3"/>
  <c r="K1252" i="3"/>
  <c r="O1252" i="3"/>
  <c r="O1302" i="3"/>
  <c r="M1302" i="3"/>
  <c r="O1376" i="3"/>
  <c r="M1376" i="3"/>
  <c r="K1376" i="3"/>
  <c r="O1222" i="3"/>
  <c r="M1222" i="3"/>
  <c r="K1222" i="3"/>
  <c r="O1271" i="3"/>
  <c r="M1271" i="3"/>
  <c r="O1312" i="3"/>
  <c r="M1312" i="3"/>
  <c r="K1312" i="3"/>
  <c r="O1262" i="3"/>
  <c r="M1262" i="3"/>
  <c r="M1354" i="3"/>
  <c r="K1354" i="3"/>
  <c r="O1354" i="3"/>
  <c r="O1455" i="3"/>
  <c r="M1455" i="3"/>
  <c r="O1433" i="3"/>
  <c r="O1482" i="3"/>
  <c r="K1447" i="3"/>
  <c r="O1467" i="3"/>
  <c r="M1467" i="3"/>
  <c r="O1504" i="3"/>
  <c r="O933" i="3"/>
  <c r="M933" i="3"/>
  <c r="K933" i="3"/>
  <c r="M1093" i="3"/>
  <c r="O1093" i="3"/>
  <c r="O1121" i="3"/>
  <c r="O1174" i="3"/>
  <c r="M1174" i="3"/>
  <c r="K1174" i="3"/>
  <c r="O1195" i="3"/>
  <c r="M1195" i="3"/>
  <c r="O1102" i="3"/>
  <c r="M1125" i="3"/>
  <c r="O1125" i="3"/>
  <c r="M1247" i="3"/>
  <c r="O1307" i="3"/>
  <c r="M1307" i="3"/>
  <c r="K1307" i="3"/>
  <c r="O1285" i="3"/>
  <c r="O1437" i="3"/>
  <c r="O1508" i="3"/>
  <c r="O1060" i="3"/>
  <c r="O1028" i="3"/>
  <c r="O1026" i="3"/>
  <c r="O1088" i="3"/>
  <c r="K1119" i="3"/>
  <c r="O1119" i="3"/>
  <c r="M1119" i="3"/>
  <c r="M1172" i="3"/>
  <c r="O1172" i="3"/>
  <c r="K1172" i="3"/>
  <c r="M1272" i="3"/>
  <c r="K1272" i="3"/>
  <c r="O1272" i="3"/>
  <c r="O1318" i="3"/>
  <c r="M1318" i="3"/>
  <c r="K1318" i="3"/>
  <c r="O1442" i="3"/>
  <c r="O1315" i="3"/>
  <c r="M1315" i="3"/>
  <c r="K1315" i="3"/>
  <c r="O1336" i="3"/>
  <c r="M1336" i="3"/>
  <c r="K1336" i="3"/>
  <c r="K1512" i="3"/>
  <c r="O1476" i="3"/>
  <c r="O1511" i="3"/>
  <c r="M1511" i="3"/>
  <c r="K1511" i="3"/>
  <c r="O1000" i="3"/>
  <c r="M1000" i="3"/>
  <c r="O1047" i="3"/>
  <c r="O1031" i="3"/>
  <c r="K940" i="3"/>
  <c r="K1149" i="3"/>
  <c r="O1279" i="3"/>
  <c r="K1279" i="3"/>
  <c r="M1279" i="3"/>
  <c r="K1269" i="3"/>
  <c r="M1269" i="3"/>
  <c r="O1269" i="3"/>
  <c r="M1382" i="3"/>
  <c r="O1375" i="3"/>
  <c r="M1375" i="3"/>
  <c r="K1375" i="3"/>
  <c r="O1488" i="3"/>
  <c r="M1488" i="3"/>
  <c r="K1488" i="3"/>
  <c r="O1444" i="3"/>
  <c r="M1444" i="3"/>
  <c r="K1444" i="3"/>
  <c r="O1358" i="3"/>
  <c r="M1358" i="3"/>
  <c r="K1358" i="3"/>
  <c r="O952" i="3"/>
  <c r="K1002" i="3"/>
  <c r="O983" i="3"/>
  <c r="O1032" i="3"/>
  <c r="M1032" i="3"/>
  <c r="K1032" i="3"/>
  <c r="O1016" i="3"/>
  <c r="O1161" i="3"/>
  <c r="O1197" i="3"/>
  <c r="M1197" i="3"/>
  <c r="K1197" i="3"/>
  <c r="O1205" i="3"/>
  <c r="O1281" i="3"/>
  <c r="M1281" i="3"/>
  <c r="O1231" i="3"/>
  <c r="M1231" i="3"/>
  <c r="O1218" i="3"/>
  <c r="M1218" i="3"/>
  <c r="K1218" i="3"/>
  <c r="O1412" i="3"/>
  <c r="M1412" i="3"/>
  <c r="K1412" i="3"/>
  <c r="O1406" i="3"/>
  <c r="M1406" i="3"/>
  <c r="K1406" i="3"/>
  <c r="O1355" i="3"/>
  <c r="M1355" i="3"/>
  <c r="O1436" i="3"/>
  <c r="M1436" i="3"/>
  <c r="K1436" i="3"/>
  <c r="O1510" i="3"/>
  <c r="O1395" i="3"/>
  <c r="O944" i="3"/>
  <c r="M944" i="3"/>
  <c r="O939" i="3"/>
  <c r="O917" i="3"/>
  <c r="M917" i="3"/>
  <c r="O1040" i="3"/>
  <c r="M1077" i="3"/>
  <c r="O1077" i="3"/>
  <c r="K1077" i="3"/>
  <c r="O980" i="3"/>
  <c r="M1045" i="3"/>
  <c r="O1045" i="3"/>
  <c r="K935" i="3"/>
  <c r="O935" i="3"/>
  <c r="M935" i="3"/>
  <c r="O1133" i="3"/>
  <c r="M1133" i="3"/>
  <c r="K1133" i="3"/>
  <c r="K1053" i="3"/>
  <c r="O1053" i="3"/>
  <c r="M1053" i="3"/>
  <c r="O1145" i="3"/>
  <c r="K1237" i="3"/>
  <c r="M1237" i="3"/>
  <c r="O1237" i="3"/>
  <c r="O1234" i="3"/>
  <c r="K1333" i="3"/>
  <c r="O1333" i="3"/>
  <c r="M1333" i="3"/>
  <c r="O1323" i="3"/>
  <c r="M1323" i="3"/>
  <c r="K1323" i="3"/>
  <c r="O1431" i="3"/>
  <c r="M1431" i="3"/>
  <c r="O1352" i="3"/>
  <c r="O1305" i="3"/>
  <c r="O1260" i="3"/>
  <c r="K1267" i="3"/>
  <c r="O1345" i="3"/>
  <c r="M1345" i="3"/>
  <c r="K1345" i="3"/>
  <c r="O1454" i="3"/>
  <c r="M1454" i="3"/>
  <c r="O1432" i="3"/>
  <c r="M1432" i="3"/>
  <c r="K1432" i="3"/>
  <c r="O1357" i="3"/>
  <c r="M1357" i="3"/>
  <c r="K1357" i="3"/>
  <c r="O1491" i="3"/>
  <c r="M1491" i="3"/>
  <c r="K1491" i="3"/>
  <c r="K1257" i="3" l="1"/>
  <c r="M1181" i="3"/>
  <c r="M1294" i="3"/>
  <c r="O1149" i="3"/>
  <c r="K1414" i="3"/>
  <c r="K956" i="3"/>
  <c r="O1447" i="3"/>
  <c r="K1129" i="3"/>
  <c r="M1498" i="3"/>
  <c r="M1373" i="3"/>
  <c r="O1257" i="3"/>
  <c r="K1058" i="3"/>
  <c r="M938" i="3"/>
  <c r="M1104" i="3"/>
  <c r="O1309" i="3"/>
  <c r="K997" i="3"/>
  <c r="O1384" i="3"/>
  <c r="O1250" i="3"/>
  <c r="O1329" i="3"/>
  <c r="O1072" i="3"/>
  <c r="M1052" i="3"/>
  <c r="O965" i="3"/>
  <c r="O1055" i="3"/>
  <c r="M1036" i="3"/>
  <c r="K949" i="3"/>
  <c r="O970" i="3"/>
  <c r="K1017" i="3"/>
  <c r="K1001" i="3"/>
  <c r="O1187" i="3"/>
  <c r="K930" i="3"/>
  <c r="O1009" i="3"/>
  <c r="K1008" i="3"/>
  <c r="O1228" i="3"/>
  <c r="M1270" i="3"/>
  <c r="O927" i="3"/>
  <c r="O1465" i="3"/>
  <c r="O1024" i="3"/>
  <c r="O1294" i="3"/>
  <c r="O938" i="3"/>
  <c r="K1247" i="3"/>
  <c r="M945" i="3"/>
  <c r="O1397" i="3"/>
  <c r="K934" i="3"/>
  <c r="O1403" i="3"/>
  <c r="M1076" i="3"/>
  <c r="O974" i="3"/>
  <c r="M1029" i="3"/>
  <c r="M1342" i="3"/>
  <c r="M1129" i="3"/>
  <c r="M1058" i="3"/>
  <c r="M1238" i="3"/>
  <c r="M1224" i="3"/>
  <c r="O1278" i="3"/>
  <c r="O1086" i="3"/>
  <c r="M1418" i="3"/>
  <c r="O1186" i="3"/>
  <c r="O1500" i="3"/>
  <c r="O991" i="3"/>
  <c r="M1196" i="3"/>
  <c r="M1414" i="3"/>
  <c r="K993" i="3"/>
  <c r="K966" i="3"/>
  <c r="O925" i="3"/>
  <c r="K1048" i="3"/>
  <c r="K1083" i="3"/>
  <c r="O1502" i="3"/>
  <c r="M1320" i="3"/>
  <c r="O1480" i="3"/>
  <c r="K1293" i="3"/>
  <c r="M993" i="3"/>
  <c r="K1475" i="3"/>
  <c r="O1188" i="3"/>
  <c r="K1441" i="3"/>
  <c r="O1238" i="3"/>
  <c r="O1224" i="3"/>
  <c r="M1464" i="3"/>
  <c r="O1021" i="3"/>
  <c r="K1059" i="3"/>
  <c r="M1341" i="3"/>
  <c r="M1078" i="3"/>
  <c r="K1320" i="3"/>
  <c r="K1397" i="3"/>
  <c r="M1134" i="3"/>
  <c r="M966" i="3"/>
  <c r="K1273" i="3"/>
  <c r="M1047" i="3"/>
  <c r="K925" i="3"/>
  <c r="M1048" i="3"/>
  <c r="M1440" i="3"/>
  <c r="M1083" i="3"/>
  <c r="K1484" i="3"/>
  <c r="K1424" i="3"/>
  <c r="M1293" i="3"/>
  <c r="M1188" i="3"/>
  <c r="M1441" i="3"/>
  <c r="M1215" i="3"/>
  <c r="K1455" i="3"/>
  <c r="M1138" i="3"/>
  <c r="O1185" i="3"/>
  <c r="O1420" i="3"/>
  <c r="O1277" i="3"/>
  <c r="O1131" i="3"/>
  <c r="K1131" i="3"/>
  <c r="M1273" i="3"/>
  <c r="K1243" i="3"/>
  <c r="M1484" i="3"/>
  <c r="M1424" i="3"/>
  <c r="O1215" i="3"/>
  <c r="K1051" i="3"/>
  <c r="O1356" i="3"/>
  <c r="O1245" i="3"/>
  <c r="O985" i="3"/>
  <c r="M940" i="3"/>
  <c r="M1496" i="3"/>
  <c r="K1037" i="3"/>
  <c r="K1006" i="3"/>
  <c r="O1342" i="3"/>
  <c r="K947" i="3"/>
  <c r="O1399" i="3"/>
  <c r="O1289" i="3"/>
  <c r="M1040" i="3"/>
  <c r="O1451" i="3"/>
  <c r="K1421" i="3"/>
  <c r="O956" i="3"/>
  <c r="M1037" i="3"/>
  <c r="K1205" i="3"/>
  <c r="K1394" i="3"/>
  <c r="K1190" i="3"/>
  <c r="K1346" i="3"/>
  <c r="M1006" i="3"/>
  <c r="O1181" i="3"/>
  <c r="O947" i="3"/>
  <c r="M959" i="3"/>
  <c r="O1176" i="3"/>
  <c r="O1100" i="3"/>
  <c r="O1253" i="3"/>
  <c r="M1190" i="3"/>
  <c r="K1099" i="3"/>
  <c r="K1234" i="3"/>
  <c r="K1061" i="3"/>
  <c r="O1338" i="3"/>
  <c r="M1253" i="3"/>
  <c r="M1126" i="3"/>
  <c r="O1394" i="3"/>
  <c r="K1416" i="3"/>
  <c r="O1346" i="3"/>
  <c r="M915" i="3"/>
  <c r="K1166" i="3"/>
  <c r="M958" i="3"/>
  <c r="K959" i="3"/>
  <c r="K1453" i="3"/>
  <c r="M1099" i="3"/>
  <c r="O1404" i="3"/>
  <c r="M1419" i="3"/>
  <c r="O1113" i="3"/>
  <c r="M1010" i="3"/>
  <c r="O1458" i="3"/>
  <c r="M1223" i="3"/>
  <c r="K1143" i="3"/>
  <c r="K1506" i="3"/>
  <c r="K1338" i="3"/>
  <c r="M1175" i="3"/>
  <c r="O1126" i="3"/>
  <c r="M1416" i="3"/>
  <c r="O915" i="3"/>
  <c r="M1453" i="3"/>
  <c r="M986" i="3"/>
  <c r="K1134" i="3"/>
  <c r="O998" i="3"/>
  <c r="O1061" i="3"/>
  <c r="K1305" i="3"/>
  <c r="K939" i="3"/>
  <c r="M1506" i="3"/>
  <c r="O1175" i="3"/>
  <c r="M987" i="3"/>
  <c r="K1157" i="3"/>
  <c r="K1030" i="3"/>
  <c r="M1136" i="3"/>
  <c r="K1317" i="3"/>
  <c r="O1387" i="3"/>
  <c r="M920" i="3"/>
  <c r="K1285" i="3"/>
  <c r="O1340" i="3"/>
  <c r="M1028" i="3"/>
  <c r="M1350" i="3"/>
  <c r="M996" i="3"/>
  <c r="K1281" i="3"/>
  <c r="O1460" i="3"/>
  <c r="M922" i="3"/>
  <c r="K1382" i="3"/>
  <c r="O1192" i="3"/>
  <c r="O1343" i="3"/>
  <c r="O914" i="3"/>
  <c r="O1109" i="3"/>
  <c r="M1243" i="3"/>
  <c r="K1186" i="3"/>
  <c r="K1160" i="3"/>
  <c r="K1319" i="3"/>
  <c r="K927" i="3"/>
  <c r="O1036" i="3"/>
  <c r="M1186" i="3"/>
  <c r="M1009" i="3"/>
  <c r="O1466" i="3"/>
  <c r="O1050" i="3"/>
  <c r="M964" i="3"/>
  <c r="M1319" i="3"/>
  <c r="M927" i="3"/>
  <c r="K974" i="3"/>
  <c r="K1036" i="3"/>
  <c r="K916" i="3"/>
  <c r="K1147" i="3"/>
  <c r="K1472" i="3"/>
  <c r="O1052" i="3"/>
  <c r="K1466" i="3"/>
  <c r="M1153" i="3"/>
  <c r="K1377" i="3"/>
  <c r="O1371" i="3"/>
  <c r="M1044" i="3"/>
  <c r="M1508" i="3"/>
  <c r="O1286" i="3"/>
  <c r="O1135" i="3"/>
  <c r="M916" i="3"/>
  <c r="M1147" i="3"/>
  <c r="K1342" i="3"/>
  <c r="M1472" i="3"/>
  <c r="K1098" i="3"/>
  <c r="K990" i="3"/>
  <c r="K1296" i="3"/>
  <c r="K1270" i="3"/>
  <c r="M1160" i="3"/>
  <c r="K1403" i="3"/>
  <c r="M974" i="3"/>
  <c r="K1465" i="3"/>
  <c r="K1464" i="3"/>
  <c r="M1403" i="3"/>
  <c r="K1078" i="3"/>
  <c r="M949" i="3"/>
  <c r="K1080" i="3"/>
  <c r="M952" i="3"/>
  <c r="O1299" i="3"/>
  <c r="M1298" i="3"/>
  <c r="M1339" i="3"/>
  <c r="O1512" i="3"/>
  <c r="O1457" i="3"/>
  <c r="O1471" i="3"/>
  <c r="K1240" i="3"/>
  <c r="O1380" i="3"/>
  <c r="O1435" i="3"/>
  <c r="O1091" i="3"/>
  <c r="O949" i="3"/>
  <c r="M1024" i="3"/>
  <c r="O1464" i="3"/>
  <c r="K1329" i="3"/>
  <c r="O1306" i="3"/>
  <c r="O1223" i="3"/>
  <c r="M1008" i="3"/>
  <c r="K1187" i="3"/>
  <c r="K1417" i="3"/>
  <c r="O1080" i="3"/>
  <c r="M1396" i="3"/>
  <c r="K1250" i="3"/>
  <c r="K1024" i="3"/>
  <c r="M1329" i="3"/>
  <c r="K1306" i="3"/>
  <c r="K1223" i="3"/>
  <c r="O1008" i="3"/>
  <c r="M1187" i="3"/>
  <c r="K1076" i="3"/>
  <c r="M1417" i="3"/>
  <c r="K998" i="3"/>
  <c r="M1250" i="3"/>
  <c r="O1076" i="3"/>
  <c r="M998" i="3"/>
  <c r="K1066" i="3"/>
  <c r="O1110" i="3"/>
  <c r="K1025" i="3"/>
  <c r="K1383" i="3"/>
  <c r="K1400" i="3"/>
  <c r="M1317" i="3"/>
  <c r="O1196" i="3"/>
  <c r="M1025" i="3"/>
  <c r="M1383" i="3"/>
  <c r="M1292" i="3"/>
  <c r="M1421" i="3"/>
  <c r="M1438" i="3"/>
  <c r="K1196" i="3"/>
  <c r="O1059" i="3"/>
  <c r="O1438" i="3"/>
  <c r="K922" i="3"/>
  <c r="K1502" i="3"/>
  <c r="M1278" i="3"/>
  <c r="O1341" i="3"/>
  <c r="O973" i="3"/>
  <c r="O975" i="3"/>
  <c r="M924" i="3"/>
  <c r="O1327" i="3"/>
  <c r="M1017" i="3"/>
  <c r="K1278" i="3"/>
  <c r="M1117" i="3"/>
  <c r="O1425" i="3"/>
  <c r="O942" i="3"/>
  <c r="M1220" i="3"/>
  <c r="K1259" i="3"/>
  <c r="O1351" i="3"/>
  <c r="K994" i="3"/>
  <c r="K1005" i="3"/>
  <c r="K1474" i="3"/>
  <c r="M1064" i="3"/>
  <c r="O932" i="3"/>
  <c r="M1012" i="3"/>
  <c r="O1148" i="3"/>
  <c r="M1100" i="3"/>
  <c r="M1214" i="3"/>
  <c r="M1368" i="3"/>
  <c r="O1501" i="3"/>
  <c r="O1276" i="3"/>
  <c r="O1035" i="3"/>
  <c r="O1391" i="3"/>
  <c r="M1469" i="3"/>
  <c r="O1495" i="3"/>
  <c r="M1395" i="3"/>
  <c r="K1448" i="3"/>
  <c r="O1337" i="3"/>
  <c r="O1266" i="3"/>
  <c r="K967" i="3"/>
  <c r="M1385" i="3"/>
  <c r="K1393" i="3"/>
  <c r="K1387" i="3"/>
  <c r="K1060" i="3"/>
  <c r="O1325" i="3"/>
  <c r="M1013" i="3"/>
  <c r="O1366" i="3"/>
  <c r="M954" i="3"/>
  <c r="K1145" i="3"/>
  <c r="M1074" i="3"/>
  <c r="M1082" i="3"/>
  <c r="K1341" i="3"/>
  <c r="M1176" i="3"/>
  <c r="M1316" i="3"/>
  <c r="M1121" i="3"/>
  <c r="M1097" i="3"/>
  <c r="M1026" i="3"/>
  <c r="K958" i="3"/>
  <c r="M1290" i="3"/>
  <c r="M1267" i="3"/>
  <c r="K1088" i="3"/>
  <c r="K1151" i="3"/>
  <c r="K1052" i="3"/>
  <c r="M965" i="3"/>
  <c r="K1055" i="3"/>
  <c r="M1334" i="3"/>
  <c r="K1103" i="3"/>
  <c r="M1482" i="3"/>
  <c r="K1189" i="3"/>
  <c r="M1459" i="3"/>
  <c r="M1442" i="3"/>
  <c r="K1439" i="3"/>
  <c r="M1374" i="3"/>
  <c r="M1500" i="3"/>
  <c r="M985" i="3"/>
  <c r="M1255" i="3"/>
  <c r="M1504" i="3"/>
  <c r="M991" i="3"/>
  <c r="K1102" i="3"/>
  <c r="K983" i="3"/>
  <c r="M1510" i="3"/>
  <c r="M1193" i="3"/>
  <c r="M1122" i="3"/>
  <c r="O1486" i="3"/>
  <c r="M1367" i="3"/>
  <c r="M1089" i="3"/>
  <c r="M1156" i="3"/>
  <c r="O1230" i="3"/>
  <c r="K1011" i="3"/>
  <c r="O981" i="3"/>
  <c r="O1002" i="3"/>
  <c r="O1483" i="3"/>
  <c r="O1201" i="3"/>
  <c r="K1454" i="3"/>
  <c r="K996" i="3"/>
  <c r="K1271" i="3"/>
  <c r="O1497" i="3"/>
  <c r="O1426" i="3"/>
  <c r="M1434" i="3"/>
  <c r="O1411" i="3"/>
  <c r="K1159" i="3"/>
  <c r="K1301" i="3"/>
  <c r="M1059" i="3"/>
  <c r="O1361" i="3"/>
  <c r="M1360" i="3"/>
  <c r="M1308" i="3"/>
  <c r="M980" i="3"/>
  <c r="O1150" i="3"/>
  <c r="K1031" i="3"/>
  <c r="K1459" i="3"/>
  <c r="O1427" i="3"/>
  <c r="O1353" i="3"/>
  <c r="O1283" i="3"/>
  <c r="M1004" i="3"/>
  <c r="M1330" i="3"/>
  <c r="O1409" i="3"/>
  <c r="O1408" i="3"/>
  <c r="K1097" i="3"/>
  <c r="M1300" i="3"/>
  <c r="M1309" i="3"/>
  <c r="M1321" i="3"/>
  <c r="K1079" i="3"/>
  <c r="M1261" i="3"/>
  <c r="M1476" i="3"/>
  <c r="O1202" i="3"/>
  <c r="M1280" i="3"/>
  <c r="K1442" i="3"/>
  <c r="O1194" i="3"/>
  <c r="M1203" i="3"/>
  <c r="K1384" i="3"/>
  <c r="M983" i="3"/>
  <c r="O1350" i="3"/>
  <c r="K1121" i="3"/>
  <c r="K960" i="3"/>
  <c r="K1200" i="3"/>
  <c r="K1404" i="3"/>
  <c r="O1296" i="3"/>
  <c r="O918" i="3"/>
  <c r="M1258" i="3"/>
  <c r="O1078" i="3"/>
  <c r="K1510" i="3"/>
  <c r="M1384" i="3"/>
  <c r="O1419" i="3"/>
  <c r="M960" i="3"/>
  <c r="M1404" i="3"/>
  <c r="K1185" i="3"/>
  <c r="O996" i="3"/>
  <c r="K1378" i="3"/>
  <c r="M942" i="3"/>
  <c r="K1322" i="3"/>
  <c r="M1198" i="3"/>
  <c r="O1235" i="3"/>
  <c r="O1226" i="3"/>
  <c r="M1185" i="3"/>
  <c r="K1316" i="3"/>
  <c r="M1378" i="3"/>
  <c r="K1108" i="3"/>
  <c r="M1102" i="3"/>
  <c r="K1139" i="3"/>
  <c r="M1409" i="3"/>
  <c r="K1328" i="3"/>
  <c r="M1299" i="3"/>
  <c r="K1004" i="3"/>
  <c r="K1483" i="3"/>
  <c r="K1074" i="3"/>
  <c r="O1392" i="3"/>
  <c r="K942" i="3"/>
  <c r="O1049" i="3"/>
  <c r="O1004" i="3"/>
  <c r="K1408" i="3"/>
  <c r="M1145" i="3"/>
  <c r="K1360" i="3"/>
  <c r="K1016" i="3"/>
  <c r="O1108" i="3"/>
  <c r="M1387" i="3"/>
  <c r="M1139" i="3"/>
  <c r="M1328" i="3"/>
  <c r="M1483" i="3"/>
  <c r="K909" i="3"/>
  <c r="K1298" i="3"/>
  <c r="K1500" i="3"/>
  <c r="O1477" i="3"/>
  <c r="O1165" i="3"/>
  <c r="O1308" i="3"/>
  <c r="K1409" i="3"/>
  <c r="K1334" i="3"/>
  <c r="K985" i="3"/>
  <c r="M951" i="3"/>
  <c r="K1208" i="3"/>
  <c r="M1388" i="3"/>
  <c r="O936" i="3"/>
  <c r="O1314" i="3"/>
  <c r="O1066" i="3"/>
  <c r="M1113" i="3"/>
  <c r="K1282" i="3"/>
  <c r="O1081" i="3"/>
  <c r="O1144" i="3"/>
  <c r="M1274" i="3"/>
  <c r="M1079" i="3"/>
  <c r="O1507" i="3"/>
  <c r="O1311" i="3"/>
  <c r="O979" i="3"/>
  <c r="O978" i="3"/>
  <c r="O1492" i="3"/>
  <c r="O1291" i="3"/>
  <c r="O1505" i="3"/>
  <c r="O1481" i="3"/>
  <c r="K1468" i="3"/>
  <c r="M1512" i="3"/>
  <c r="K1220" i="3"/>
  <c r="M1088" i="3"/>
  <c r="K1091" i="3"/>
  <c r="K1106" i="3"/>
  <c r="M1435" i="3"/>
  <c r="K1156" i="3"/>
  <c r="M1356" i="3"/>
  <c r="K1176" i="3"/>
  <c r="K1434" i="3"/>
  <c r="O1098" i="3"/>
  <c r="O1372" i="3"/>
  <c r="K1104" i="3"/>
  <c r="M1007" i="3"/>
  <c r="O1034" i="3"/>
  <c r="O1509" i="3"/>
  <c r="O1321" i="3"/>
  <c r="O1251" i="3"/>
  <c r="O1219" i="3"/>
  <c r="K1280" i="3"/>
  <c r="O1118" i="3"/>
  <c r="M999" i="3"/>
  <c r="O1288" i="3"/>
  <c r="O1428" i="3"/>
  <c r="K1381" i="3"/>
  <c r="O1256" i="3"/>
  <c r="O984" i="3"/>
  <c r="O929" i="3"/>
  <c r="M1263" i="3"/>
  <c r="K1471" i="3"/>
  <c r="M1091" i="3"/>
  <c r="M1106" i="3"/>
  <c r="K1297" i="3"/>
  <c r="K1497" i="3"/>
  <c r="O1156" i="3"/>
  <c r="K1289" i="3"/>
  <c r="K1371" i="3"/>
  <c r="M1072" i="3"/>
  <c r="M1189" i="3"/>
  <c r="O1280" i="3"/>
  <c r="K1035" i="3"/>
  <c r="K1340" i="3"/>
  <c r="K1263" i="3"/>
  <c r="M1471" i="3"/>
  <c r="M1297" i="3"/>
  <c r="K965" i="3"/>
  <c r="M1497" i="3"/>
  <c r="M1289" i="3"/>
  <c r="O1348" i="3"/>
  <c r="O1430" i="3"/>
  <c r="O1042" i="3"/>
  <c r="O1033" i="3"/>
  <c r="O1461" i="3"/>
  <c r="O1227" i="3"/>
  <c r="M1035" i="3"/>
  <c r="K1501" i="3"/>
  <c r="O1229" i="3"/>
  <c r="K1177" i="3"/>
  <c r="M1340" i="3"/>
  <c r="K1420" i="3"/>
  <c r="K1449" i="3"/>
  <c r="K1290" i="3"/>
  <c r="M1105" i="3"/>
  <c r="M1084" i="3"/>
  <c r="O1094" i="3"/>
  <c r="O1241" i="3"/>
  <c r="M1155" i="3"/>
  <c r="M1501" i="3"/>
  <c r="K1229" i="3"/>
  <c r="M1177" i="3"/>
  <c r="O1138" i="3"/>
  <c r="M1420" i="3"/>
  <c r="M1449" i="3"/>
  <c r="K991" i="3"/>
  <c r="K1457" i="3"/>
  <c r="M1232" i="3"/>
  <c r="K1411" i="3"/>
  <c r="M1240" i="3"/>
  <c r="M1092" i="3"/>
  <c r="K1075" i="3"/>
  <c r="O1101" i="3"/>
  <c r="O1089" i="3"/>
  <c r="K1199" i="3"/>
  <c r="M1493" i="3"/>
  <c r="M1073" i="3"/>
  <c r="M943" i="3"/>
  <c r="O1295" i="3"/>
  <c r="O1422" i="3"/>
  <c r="M1413" i="3"/>
  <c r="O1023" i="3"/>
  <c r="K1138" i="3"/>
  <c r="M1055" i="3"/>
  <c r="M1457" i="3"/>
  <c r="O1232" i="3"/>
  <c r="K961" i="3"/>
  <c r="M1411" i="3"/>
  <c r="O1240" i="3"/>
  <c r="O1079" i="3"/>
  <c r="O1261" i="3"/>
  <c r="M1151" i="3"/>
  <c r="M1371" i="3"/>
  <c r="M1103" i="3"/>
  <c r="K1050" i="3"/>
  <c r="K1202" i="3"/>
  <c r="K1426" i="3"/>
  <c r="K1380" i="3"/>
  <c r="M961" i="3"/>
  <c r="K1361" i="3"/>
  <c r="K1193" i="3"/>
  <c r="K913" i="3"/>
  <c r="M1050" i="3"/>
  <c r="M1202" i="3"/>
  <c r="K1350" i="3"/>
  <c r="K1504" i="3"/>
  <c r="M1426" i="3"/>
  <c r="M1380" i="3"/>
  <c r="M1200" i="3"/>
  <c r="M1296" i="3"/>
  <c r="M1361" i="3"/>
  <c r="K1122" i="3"/>
  <c r="O913" i="3"/>
  <c r="K1374" i="3"/>
  <c r="M997" i="3"/>
  <c r="M1068" i="3"/>
  <c r="O1117" i="3"/>
  <c r="O1415" i="3"/>
  <c r="M918" i="3"/>
  <c r="O1142" i="3"/>
  <c r="O1490" i="3"/>
  <c r="O1303" i="3"/>
  <c r="M931" i="3"/>
  <c r="M1452" i="3"/>
  <c r="O1146" i="3"/>
  <c r="M1463" i="3"/>
  <c r="M1433" i="3"/>
  <c r="K1478" i="3"/>
  <c r="K1362" i="3"/>
  <c r="O1038" i="3"/>
  <c r="O1389" i="3"/>
  <c r="O1206" i="3"/>
  <c r="O1090" i="3"/>
  <c r="M1332" i="3"/>
  <c r="O1158" i="3"/>
  <c r="K1299" i="3"/>
  <c r="K1120" i="3"/>
  <c r="O1398" i="3"/>
  <c r="M1284" i="3"/>
  <c r="K1067" i="3"/>
  <c r="K1056" i="3"/>
  <c r="O1359" i="3"/>
  <c r="M1242" i="3"/>
  <c r="O962" i="3"/>
  <c r="M1260" i="3"/>
  <c r="K1191" i="3"/>
  <c r="M1347" i="3"/>
  <c r="K1132" i="3"/>
  <c r="K1045" i="3"/>
  <c r="O1137" i="3"/>
  <c r="M1390" i="3"/>
  <c r="K1461" i="3"/>
  <c r="K1399" i="3"/>
  <c r="M1277" i="3"/>
  <c r="K1425" i="3"/>
  <c r="K1201" i="3"/>
  <c r="K1148" i="3"/>
  <c r="M1075" i="3"/>
  <c r="O1396" i="3"/>
  <c r="K1481" i="3"/>
  <c r="K1226" i="3"/>
  <c r="O1413" i="3"/>
  <c r="K1023" i="3"/>
  <c r="O1332" i="3"/>
  <c r="O943" i="3"/>
  <c r="O1007" i="3"/>
  <c r="M1067" i="3"/>
  <c r="M1399" i="3"/>
  <c r="M1425" i="3"/>
  <c r="K1337" i="3"/>
  <c r="K1242" i="3"/>
  <c r="M1201" i="3"/>
  <c r="M1148" i="3"/>
  <c r="O1268" i="3"/>
  <c r="K1398" i="3"/>
  <c r="M1481" i="3"/>
  <c r="M1226" i="3"/>
  <c r="K962" i="3"/>
  <c r="K1413" i="3"/>
  <c r="K1090" i="3"/>
  <c r="O1067" i="3"/>
  <c r="M1337" i="3"/>
  <c r="O1242" i="3"/>
  <c r="M1098" i="3"/>
  <c r="O1012" i="3"/>
  <c r="M1398" i="3"/>
  <c r="M962" i="3"/>
  <c r="K943" i="3"/>
  <c r="K1192" i="3"/>
  <c r="K973" i="3"/>
  <c r="O1284" i="3"/>
  <c r="K1451" i="3"/>
  <c r="M1381" i="3"/>
  <c r="K1330" i="3"/>
  <c r="M1132" i="3"/>
  <c r="K1214" i="3"/>
  <c r="K1095" i="3"/>
  <c r="O1344" i="3"/>
  <c r="K1012" i="3"/>
  <c r="O1313" i="3"/>
  <c r="M1477" i="3"/>
  <c r="K1044" i="3"/>
  <c r="M1192" i="3"/>
  <c r="M1191" i="3"/>
  <c r="M973" i="3"/>
  <c r="K1284" i="3"/>
  <c r="M1111" i="3"/>
  <c r="K1158" i="3"/>
  <c r="M1451" i="3"/>
  <c r="O1381" i="3"/>
  <c r="O1044" i="3"/>
  <c r="M1086" i="3"/>
  <c r="O1191" i="3"/>
  <c r="O1111" i="3"/>
  <c r="M1158" i="3"/>
  <c r="K1286" i="3"/>
  <c r="K914" i="3"/>
  <c r="M981" i="3"/>
  <c r="K1348" i="3"/>
  <c r="M1120" i="3"/>
  <c r="M914" i="3"/>
  <c r="K1505" i="3"/>
  <c r="O1153" i="3"/>
  <c r="M1348" i="3"/>
  <c r="O1388" i="3"/>
  <c r="M1219" i="3"/>
  <c r="K1137" i="3"/>
  <c r="K1428" i="3"/>
  <c r="K975" i="3"/>
  <c r="K1343" i="3"/>
  <c r="M1056" i="3"/>
  <c r="K924" i="3"/>
  <c r="O1120" i="3"/>
  <c r="M1505" i="3"/>
  <c r="K1507" i="3"/>
  <c r="M1137" i="3"/>
  <c r="M1428" i="3"/>
  <c r="M975" i="3"/>
  <c r="M1343" i="3"/>
  <c r="O1056" i="3"/>
  <c r="O924" i="3"/>
  <c r="K1480" i="3"/>
  <c r="K1353" i="3"/>
  <c r="K1128" i="3"/>
  <c r="M1507" i="3"/>
  <c r="K1203" i="3"/>
  <c r="M1353" i="3"/>
  <c r="K1230" i="3"/>
  <c r="K1327" i="3"/>
  <c r="M1208" i="3"/>
  <c r="K1359" i="3"/>
  <c r="O1258" i="3"/>
  <c r="M1230" i="3"/>
  <c r="M1322" i="3"/>
  <c r="M1327" i="3"/>
  <c r="K1508" i="3"/>
  <c r="O1208" i="3"/>
  <c r="M1359" i="3"/>
  <c r="O931" i="3"/>
  <c r="K1109" i="3"/>
  <c r="K1198" i="3"/>
  <c r="O997" i="3"/>
  <c r="K1260" i="3"/>
  <c r="O1105" i="3"/>
  <c r="O1478" i="3"/>
  <c r="K1015" i="3"/>
  <c r="O1335" i="3"/>
  <c r="M1366" i="3"/>
  <c r="M926" i="3"/>
  <c r="K1277" i="3"/>
  <c r="K1258" i="3"/>
  <c r="K1477" i="3"/>
  <c r="K910" i="3"/>
  <c r="M1033" i="3"/>
  <c r="K1219" i="3"/>
  <c r="K1040" i="3"/>
  <c r="M1245" i="3"/>
  <c r="M1062" i="3"/>
  <c r="K1445" i="3"/>
  <c r="O946" i="3"/>
  <c r="O1503" i="3"/>
  <c r="M1019" i="3"/>
  <c r="O1210" i="3"/>
  <c r="K1064" i="3"/>
  <c r="K917" i="3"/>
  <c r="M1204" i="3"/>
  <c r="K931" i="3"/>
  <c r="K1009" i="3"/>
  <c r="M1391" i="3"/>
  <c r="M1118" i="3"/>
  <c r="M1259" i="3"/>
  <c r="M1450" i="3"/>
  <c r="K999" i="3"/>
  <c r="M1286" i="3"/>
  <c r="O1170" i="3"/>
  <c r="K1248" i="3"/>
  <c r="K1183" i="3"/>
  <c r="K941" i="3"/>
  <c r="K987" i="3"/>
  <c r="K1178" i="3"/>
  <c r="M1288" i="3"/>
  <c r="M1495" i="3"/>
  <c r="M1141" i="3"/>
  <c r="O1155" i="3"/>
  <c r="O1410" i="3"/>
  <c r="O1233" i="3"/>
  <c r="K976" i="3"/>
  <c r="O1487" i="3"/>
  <c r="K1086" i="3"/>
  <c r="O1468" i="3"/>
  <c r="O967" i="3"/>
  <c r="M1254" i="3"/>
  <c r="M982" i="3"/>
  <c r="M1180" i="3"/>
  <c r="M984" i="3"/>
  <c r="M1362" i="3"/>
  <c r="M1179" i="3"/>
  <c r="M1370" i="3"/>
  <c r="M1352" i="3"/>
  <c r="M989" i="3"/>
  <c r="O1001" i="3"/>
  <c r="K1302" i="3"/>
  <c r="O948" i="3"/>
  <c r="K1264" i="3"/>
  <c r="O1439" i="3"/>
  <c r="M953" i="3"/>
  <c r="O1473" i="3"/>
  <c r="K1216" i="3"/>
  <c r="M955" i="3"/>
  <c r="K937" i="3"/>
  <c r="M1256" i="3"/>
  <c r="K1463" i="3"/>
  <c r="K1365" i="3"/>
  <c r="K1123" i="3"/>
  <c r="K944" i="3"/>
  <c r="M1310" i="3"/>
  <c r="K1093" i="3"/>
  <c r="K1124" i="3"/>
  <c r="K1440" i="3"/>
  <c r="K1167" i="3"/>
  <c r="M1038" i="3"/>
  <c r="M1389" i="3"/>
  <c r="K908" i="3"/>
  <c r="M1161" i="3"/>
  <c r="K919" i="3"/>
  <c r="K1347" i="3"/>
  <c r="K1168" i="3"/>
  <c r="O930" i="3"/>
  <c r="M1213" i="3"/>
  <c r="O1244" i="3"/>
  <c r="K1352" i="3"/>
  <c r="K1117" i="3"/>
  <c r="K1021" i="3"/>
  <c r="M1066" i="3"/>
  <c r="O1259" i="3"/>
  <c r="M1002" i="3"/>
  <c r="K978" i="3"/>
  <c r="K946" i="3"/>
  <c r="M1060" i="3"/>
  <c r="K1245" i="3"/>
  <c r="O1330" i="3"/>
  <c r="K948" i="3"/>
  <c r="O1463" i="3"/>
  <c r="K1268" i="3"/>
  <c r="M1248" i="3"/>
  <c r="O1075" i="3"/>
  <c r="M1090" i="3"/>
  <c r="K1210" i="3"/>
  <c r="M1408" i="3"/>
  <c r="M1159" i="3"/>
  <c r="K1007" i="3"/>
  <c r="K1310" i="3"/>
  <c r="K1493" i="3"/>
  <c r="K1276" i="3"/>
  <c r="O1104" i="3"/>
  <c r="O994" i="3"/>
  <c r="M1110" i="3"/>
  <c r="O1064" i="3"/>
  <c r="K1427" i="3"/>
  <c r="K1038" i="3"/>
  <c r="K1072" i="3"/>
  <c r="M1021" i="3"/>
  <c r="K1161" i="3"/>
  <c r="K1228" i="3"/>
  <c r="M978" i="3"/>
  <c r="K1241" i="3"/>
  <c r="M946" i="3"/>
  <c r="K1170" i="3"/>
  <c r="K1433" i="3"/>
  <c r="M948" i="3"/>
  <c r="K1410" i="3"/>
  <c r="O1248" i="3"/>
  <c r="M1210" i="3"/>
  <c r="K1492" i="3"/>
  <c r="K1251" i="3"/>
  <c r="M990" i="3"/>
  <c r="M1276" i="3"/>
  <c r="K1235" i="3"/>
  <c r="M1427" i="3"/>
  <c r="K1486" i="3"/>
  <c r="K952" i="3"/>
  <c r="K1344" i="3"/>
  <c r="M1228" i="3"/>
  <c r="M1241" i="3"/>
  <c r="K1311" i="3"/>
  <c r="K979" i="3"/>
  <c r="M1170" i="3"/>
  <c r="K1458" i="3"/>
  <c r="K989" i="3"/>
  <c r="M1410" i="3"/>
  <c r="K1204" i="3"/>
  <c r="K1274" i="3"/>
  <c r="M1492" i="3"/>
  <c r="M1251" i="3"/>
  <c r="O990" i="3"/>
  <c r="K1314" i="3"/>
  <c r="K1113" i="3"/>
  <c r="M1235" i="3"/>
  <c r="M1486" i="3"/>
  <c r="K1034" i="3"/>
  <c r="M1344" i="3"/>
  <c r="K1309" i="3"/>
  <c r="M1311" i="3"/>
  <c r="K1082" i="3"/>
  <c r="M979" i="3"/>
  <c r="K1437" i="3"/>
  <c r="K1144" i="3"/>
  <c r="M1458" i="3"/>
  <c r="M1199" i="3"/>
  <c r="K1366" i="3"/>
  <c r="O1204" i="3"/>
  <c r="K1389" i="3"/>
  <c r="K1495" i="3"/>
  <c r="O1274" i="3"/>
  <c r="K1339" i="3"/>
  <c r="K1391" i="3"/>
  <c r="M1314" i="3"/>
  <c r="K918" i="3"/>
  <c r="K1288" i="3"/>
  <c r="K953" i="3"/>
  <c r="K1118" i="3"/>
  <c r="O1301" i="3"/>
  <c r="M1034" i="3"/>
  <c r="K1092" i="3"/>
  <c r="M1144" i="3"/>
  <c r="O1199" i="3"/>
  <c r="K1155" i="3"/>
  <c r="M937" i="3"/>
  <c r="K1490" i="3"/>
  <c r="O1132" i="3"/>
  <c r="M1301" i="3"/>
  <c r="K955" i="3"/>
  <c r="K1370" i="3"/>
  <c r="M1282" i="3"/>
  <c r="K1476" i="3"/>
  <c r="M1468" i="3"/>
  <c r="M1143" i="3"/>
  <c r="M930" i="3"/>
  <c r="K1390" i="3"/>
  <c r="K1256" i="3"/>
  <c r="M1439" i="3"/>
  <c r="O926" i="3"/>
  <c r="M1194" i="3"/>
  <c r="O1189" i="3"/>
  <c r="M1478" i="3"/>
  <c r="K1049" i="3"/>
  <c r="M1001" i="3"/>
  <c r="M1183" i="3"/>
  <c r="M1295" i="3"/>
  <c r="M1266" i="3"/>
  <c r="O999" i="3"/>
  <c r="K1385" i="3"/>
  <c r="M976" i="3"/>
  <c r="K1266" i="3"/>
  <c r="O1450" i="3"/>
  <c r="O955" i="3"/>
  <c r="O1282" i="3"/>
  <c r="M1031" i="3"/>
  <c r="K1308" i="3"/>
  <c r="K1146" i="3"/>
  <c r="M1285" i="3"/>
  <c r="K1206" i="3"/>
  <c r="O1143" i="3"/>
  <c r="K1335" i="3"/>
  <c r="K926" i="3"/>
  <c r="K1372" i="3"/>
  <c r="M1049" i="3"/>
  <c r="M908" i="3"/>
  <c r="O1084" i="3"/>
  <c r="K1503" i="3"/>
  <c r="O1183" i="3"/>
  <c r="K1142" i="3"/>
  <c r="K1295" i="3"/>
  <c r="K1469" i="3"/>
  <c r="K1213" i="3"/>
  <c r="O976" i="3"/>
  <c r="K1450" i="3"/>
  <c r="K1473" i="3"/>
  <c r="M1146" i="3"/>
  <c r="M919" i="3"/>
  <c r="K1101" i="3"/>
  <c r="M1206" i="3"/>
  <c r="M941" i="3"/>
  <c r="K1233" i="3"/>
  <c r="M1335" i="3"/>
  <c r="K1418" i="3"/>
  <c r="M1372" i="3"/>
  <c r="K1244" i="3"/>
  <c r="K1013" i="3"/>
  <c r="K1254" i="3"/>
  <c r="M1095" i="3"/>
  <c r="K1042" i="3"/>
  <c r="K1084" i="3"/>
  <c r="M1503" i="3"/>
  <c r="M1142" i="3"/>
  <c r="O1213" i="3"/>
  <c r="M1081" i="3"/>
  <c r="K980" i="3"/>
  <c r="M1445" i="3"/>
  <c r="M1473" i="3"/>
  <c r="O919" i="3"/>
  <c r="M1101" i="3"/>
  <c r="M1283" i="3"/>
  <c r="K970" i="3"/>
  <c r="O941" i="3"/>
  <c r="M1233" i="3"/>
  <c r="M1264" i="3"/>
  <c r="K1487" i="3"/>
  <c r="K1292" i="3"/>
  <c r="M1244" i="3"/>
  <c r="K1179" i="3"/>
  <c r="O1013" i="3"/>
  <c r="K1321" i="3"/>
  <c r="O1095" i="3"/>
  <c r="M1042" i="3"/>
  <c r="K1150" i="3"/>
  <c r="K982" i="3"/>
  <c r="K1081" i="3"/>
  <c r="K1141" i="3"/>
  <c r="K1392" i="3"/>
  <c r="O1010" i="3"/>
  <c r="O1445" i="3"/>
  <c r="K1283" i="3"/>
  <c r="K986" i="3"/>
  <c r="M970" i="3"/>
  <c r="K1325" i="3"/>
  <c r="K929" i="3"/>
  <c r="K1033" i="3"/>
  <c r="M1487" i="3"/>
  <c r="M1135" i="3"/>
  <c r="K1368" i="3"/>
  <c r="K1094" i="3"/>
  <c r="M1150" i="3"/>
  <c r="K1085" i="3"/>
  <c r="K1415" i="3"/>
  <c r="K964" i="3"/>
  <c r="M1167" i="3"/>
  <c r="O1141" i="3"/>
  <c r="M1392" i="3"/>
  <c r="K1010" i="3"/>
  <c r="K1313" i="3"/>
  <c r="K936" i="3"/>
  <c r="M1325" i="3"/>
  <c r="M929" i="3"/>
  <c r="K1470" i="3"/>
  <c r="K1303" i="3"/>
  <c r="K1422" i="3"/>
  <c r="K1367" i="3"/>
  <c r="M1094" i="3"/>
  <c r="K1452" i="3"/>
  <c r="K1089" i="3"/>
  <c r="K1227" i="3"/>
  <c r="M1085" i="3"/>
  <c r="M1415" i="3"/>
  <c r="K1395" i="3"/>
  <c r="K1028" i="3"/>
  <c r="M936" i="3"/>
  <c r="K1291" i="3"/>
  <c r="M1365" i="3"/>
  <c r="M1303" i="3"/>
  <c r="M1168" i="3"/>
  <c r="M1422" i="3"/>
  <c r="O1068" i="3"/>
  <c r="O1180" i="3"/>
  <c r="K1430" i="3"/>
  <c r="M1227" i="3"/>
  <c r="K1165" i="3"/>
  <c r="K1100" i="3"/>
  <c r="K932" i="3"/>
  <c r="O937" i="3"/>
  <c r="O1167" i="3"/>
  <c r="M1313" i="3"/>
  <c r="K1153" i="3"/>
  <c r="K981" i="3"/>
  <c r="M967" i="3"/>
  <c r="K1419" i="3"/>
  <c r="M1291" i="3"/>
  <c r="K1388" i="3"/>
  <c r="O1365" i="3"/>
  <c r="K1351" i="3"/>
  <c r="K984" i="3"/>
  <c r="K1300" i="3"/>
  <c r="K1261" i="3"/>
  <c r="O1168" i="3"/>
  <c r="K1105" i="3"/>
  <c r="O1322" i="3"/>
  <c r="K1068" i="3"/>
  <c r="K1019" i="3"/>
  <c r="K1180" i="3"/>
  <c r="M1509" i="3"/>
  <c r="M1430" i="3"/>
  <c r="M1461" i="3"/>
  <c r="M1165" i="3"/>
  <c r="K920" i="3"/>
  <c r="K1062" i="3"/>
  <c r="M932" i="3"/>
  <c r="B43" i="8"/>
  <c r="B24" i="17"/>
  <c r="Q86" i="3"/>
  <c r="V85" i="3" a="1"/>
  <c r="V85" i="3" s="1"/>
  <c r="U85" i="3" a="1"/>
  <c r="U85" i="3" s="1"/>
  <c r="T85" i="3" a="1"/>
  <c r="T85" i="3" s="1"/>
  <c r="B85" i="3"/>
  <c r="H84" i="4"/>
  <c r="B44" i="8"/>
  <c r="CG412" i="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AA361" i="1"/>
  <c r="AB361" i="1" s="1"/>
  <c r="AC361" i="1" s="1"/>
  <c r="Q361" i="1"/>
  <c r="CP361" i="1"/>
  <c r="CO361" i="1"/>
  <c r="CR361" i="1" s="1"/>
  <c r="O361" i="1"/>
  <c r="BN361" i="1" s="1"/>
  <c r="BP361" i="1" s="1"/>
  <c r="BQ361" i="1" s="1"/>
  <c r="CP360" i="1"/>
  <c r="CG360" i="1"/>
  <c r="CF360" i="1"/>
  <c r="CE360" i="1"/>
  <c r="BZ360" i="1"/>
  <c r="BE360" i="1"/>
  <c r="BD360" i="1"/>
  <c r="BC360" i="1"/>
  <c r="DF360" i="1" s="1"/>
  <c r="AR360" i="1"/>
  <c r="S360" i="1"/>
  <c r="Q360" i="1"/>
  <c r="O360" i="1"/>
  <c r="BN360" i="1" s="1"/>
  <c r="BP360" i="1" s="1"/>
  <c r="BQ360" i="1" s="1"/>
  <c r="CO360" i="1"/>
  <c r="CP359" i="1"/>
  <c r="CO359" i="1"/>
  <c r="CG359" i="1"/>
  <c r="CF359" i="1"/>
  <c r="CE359" i="1"/>
  <c r="BZ359" i="1"/>
  <c r="BN359" i="1"/>
  <c r="BE359" i="1"/>
  <c r="BD359" i="1"/>
  <c r="BC359" i="1"/>
  <c r="DF359" i="1" s="1"/>
  <c r="AN359" i="1"/>
  <c r="AA359" i="1"/>
  <c r="AB359" i="1" s="1"/>
  <c r="AC359" i="1" s="1"/>
  <c r="R359" i="1"/>
  <c r="Q359" i="1"/>
  <c r="O359" i="1"/>
  <c r="DK359" i="1" s="1"/>
  <c r="DL359" i="1" s="1"/>
  <c r="CP358" i="1"/>
  <c r="CO358" i="1"/>
  <c r="CG358" i="1"/>
  <c r="CF358" i="1"/>
  <c r="CE358" i="1"/>
  <c r="BZ358" i="1"/>
  <c r="BE358" i="1"/>
  <c r="BD358" i="1"/>
  <c r="BC358" i="1"/>
  <c r="DF358" i="1" s="1"/>
  <c r="Q358" i="1"/>
  <c r="O358" i="1"/>
  <c r="DZ357" i="1"/>
  <c r="EN357" i="1" s="1"/>
  <c r="CP357" i="1"/>
  <c r="CO357" i="1"/>
  <c r="CG357" i="1"/>
  <c r="CF357" i="1"/>
  <c r="CE357" i="1"/>
  <c r="BZ357" i="1"/>
  <c r="BN357" i="1"/>
  <c r="BP357" i="1" s="1"/>
  <c r="BQ357" i="1" s="1"/>
  <c r="BE357" i="1"/>
  <c r="BD357" i="1"/>
  <c r="BC357" i="1"/>
  <c r="DF357" i="1" s="1"/>
  <c r="AN357" i="1"/>
  <c r="DX357" i="1" s="1"/>
  <c r="AA357" i="1"/>
  <c r="AB357" i="1" s="1"/>
  <c r="AC357" i="1" s="1"/>
  <c r="R357" i="1"/>
  <c r="Q357" i="1"/>
  <c r="O357" i="1"/>
  <c r="AR357" i="1" s="1"/>
  <c r="CP356" i="1"/>
  <c r="CO356" i="1"/>
  <c r="CG356" i="1"/>
  <c r="CF356" i="1"/>
  <c r="CE356" i="1"/>
  <c r="BZ356" i="1"/>
  <c r="BE356" i="1"/>
  <c r="BD356" i="1"/>
  <c r="BC356" i="1"/>
  <c r="DF356" i="1" s="1"/>
  <c r="Q356" i="1"/>
  <c r="O356" i="1"/>
  <c r="BI356" i="1" s="1"/>
  <c r="CP355" i="1"/>
  <c r="CO355" i="1"/>
  <c r="CG355" i="1"/>
  <c r="CF355" i="1"/>
  <c r="CE355" i="1"/>
  <c r="BZ355" i="1"/>
  <c r="BE355" i="1"/>
  <c r="BD355" i="1"/>
  <c r="BC355" i="1"/>
  <c r="DF355" i="1" s="1"/>
  <c r="AA355" i="1"/>
  <c r="AB355" i="1" s="1"/>
  <c r="AC355" i="1" s="1"/>
  <c r="W355" i="1"/>
  <c r="Q355" i="1"/>
  <c r="O355" i="1"/>
  <c r="AR355" i="1" s="1"/>
  <c r="CP354" i="1"/>
  <c r="CO354" i="1"/>
  <c r="CG354" i="1"/>
  <c r="CF354" i="1"/>
  <c r="CE354" i="1"/>
  <c r="BZ354" i="1"/>
  <c r="BE354" i="1"/>
  <c r="BD354" i="1"/>
  <c r="BC354" i="1"/>
  <c r="DF354" i="1" s="1"/>
  <c r="O354" i="1"/>
  <c r="W354" i="1" s="1"/>
  <c r="Q354" i="1"/>
  <c r="CP353" i="1"/>
  <c r="CO353" i="1"/>
  <c r="CG353" i="1"/>
  <c r="CF353" i="1"/>
  <c r="CE353" i="1"/>
  <c r="BZ353" i="1"/>
  <c r="BE353" i="1"/>
  <c r="BD353" i="1"/>
  <c r="BC353" i="1"/>
  <c r="DF353" i="1" s="1"/>
  <c r="O353" i="1"/>
  <c r="BN353" i="1" s="1"/>
  <c r="Q353" i="1"/>
  <c r="CQ352" i="1"/>
  <c r="CP352" i="1"/>
  <c r="CO352" i="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AR351" i="1" s="1"/>
  <c r="CP350" i="1"/>
  <c r="CO350" i="1"/>
  <c r="CG350" i="1"/>
  <c r="CF350" i="1"/>
  <c r="CE350" i="1"/>
  <c r="BZ350" i="1"/>
  <c r="BE350" i="1"/>
  <c r="BD350" i="1"/>
  <c r="BC350" i="1"/>
  <c r="DF350" i="1" s="1"/>
  <c r="Q350" i="1"/>
  <c r="O350" i="1"/>
  <c r="CP349" i="1"/>
  <c r="CO349" i="1"/>
  <c r="CG349" i="1"/>
  <c r="CF349" i="1"/>
  <c r="CE349" i="1"/>
  <c r="BZ349" i="1"/>
  <c r="BE349" i="1"/>
  <c r="BD349" i="1"/>
  <c r="BC349" i="1"/>
  <c r="DF349" i="1" s="1"/>
  <c r="Q349" i="1"/>
  <c r="O349" i="1"/>
  <c r="EE349" i="1" s="1"/>
  <c r="EE348" i="1"/>
  <c r="DK348" i="1"/>
  <c r="DL348" i="1" s="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BP339" i="1" s="1"/>
  <c r="BQ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G331" i="1"/>
  <c r="CF331"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G310" i="1"/>
  <c r="CF310"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BP284" i="1" s="1"/>
  <c r="BQ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G279" i="1"/>
  <c r="CF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D277" i="1"/>
  <c r="BC277" i="1"/>
  <c r="DF277" i="1" s="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CG255" i="1"/>
  <c r="CF255" i="1"/>
  <c r="CE255" i="1"/>
  <c r="BZ255" i="1"/>
  <c r="BE255" i="1"/>
  <c r="BD255" i="1"/>
  <c r="BC255" i="1"/>
  <c r="DF255" i="1" s="1"/>
  <c r="CP255" i="1"/>
  <c r="CO255" i="1"/>
  <c r="CR255" i="1" s="1"/>
  <c r="O255" i="1"/>
  <c r="Q255" i="1"/>
  <c r="CG254" i="1"/>
  <c r="CF254" i="1"/>
  <c r="CE254" i="1"/>
  <c r="BZ254" i="1"/>
  <c r="BE254" i="1"/>
  <c r="BD254" i="1"/>
  <c r="BC254" i="1"/>
  <c r="DF254" i="1" s="1"/>
  <c r="O254" i="1"/>
  <c r="AA254" i="1" s="1"/>
  <c r="AB254" i="1" s="1"/>
  <c r="AC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BZ250" i="1"/>
  <c r="BE250" i="1"/>
  <c r="BD250" i="1"/>
  <c r="BC250" i="1"/>
  <c r="DF250" i="1" s="1"/>
  <c r="CP250" i="1"/>
  <c r="CO250" i="1"/>
  <c r="CR250" i="1" s="1"/>
  <c r="O250" i="1"/>
  <c r="BN250" i="1" s="1"/>
  <c r="BP250" i="1" s="1"/>
  <c r="BQ250" i="1" s="1"/>
  <c r="Q250" i="1"/>
  <c r="CG249" i="1"/>
  <c r="CF249" i="1"/>
  <c r="CE249" i="1"/>
  <c r="BZ249" i="1"/>
  <c r="BE249" i="1"/>
  <c r="BD249" i="1"/>
  <c r="BC249" i="1"/>
  <c r="DF249" i="1" s="1"/>
  <c r="CP249" i="1"/>
  <c r="CO249" i="1"/>
  <c r="CR249" i="1" s="1"/>
  <c r="O249" i="1"/>
  <c r="Q249" i="1"/>
  <c r="CG248" i="1"/>
  <c r="CF248"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AC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CG229" i="1"/>
  <c r="CF229" i="1"/>
  <c r="CE229" i="1"/>
  <c r="BZ229" i="1"/>
  <c r="BE229" i="1"/>
  <c r="BD229" i="1"/>
  <c r="BC229" i="1"/>
  <c r="DF229" i="1" s="1"/>
  <c r="CP229" i="1"/>
  <c r="CO229" i="1"/>
  <c r="CR229" i="1" s="1"/>
  <c r="O229" i="1"/>
  <c r="AN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D214" i="1"/>
  <c r="BC214" i="1"/>
  <c r="DF214" i="1" s="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Q204" i="1"/>
  <c r="CG203" i="1"/>
  <c r="CF203"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G200" i="1"/>
  <c r="CF200" i="1"/>
  <c r="CE200" i="1"/>
  <c r="BZ200" i="1"/>
  <c r="BE200" i="1"/>
  <c r="BD200" i="1"/>
  <c r="BC200" i="1"/>
  <c r="DF200" i="1" s="1"/>
  <c r="CP200" i="1"/>
  <c r="CO200" i="1"/>
  <c r="CR200" i="1" s="1"/>
  <c r="O200" i="1"/>
  <c r="Q200" i="1"/>
  <c r="CG199" i="1"/>
  <c r="CF199" i="1"/>
  <c r="CE199" i="1"/>
  <c r="BZ199" i="1"/>
  <c r="BE199" i="1"/>
  <c r="BD199" i="1"/>
  <c r="BC199" i="1"/>
  <c r="DF199" i="1" s="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Q190" i="1"/>
  <c r="CG189" i="1"/>
  <c r="CF189" i="1"/>
  <c r="CE189" i="1"/>
  <c r="BZ189" i="1"/>
  <c r="BE189" i="1"/>
  <c r="BD189" i="1"/>
  <c r="BC189" i="1"/>
  <c r="DF189" i="1" s="1"/>
  <c r="CP189" i="1"/>
  <c r="CO189" i="1"/>
  <c r="CR189" i="1" s="1"/>
  <c r="O189" i="1"/>
  <c r="Q189" i="1"/>
  <c r="CG188" i="1"/>
  <c r="CF188"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P184" i="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BP182" i="1" s="1"/>
  <c r="BQ182" i="1" s="1"/>
  <c r="Q182" i="1"/>
  <c r="CG181" i="1"/>
  <c r="CF181" i="1"/>
  <c r="CE181" i="1"/>
  <c r="BZ181" i="1"/>
  <c r="BE181" i="1"/>
  <c r="BD181" i="1"/>
  <c r="BC181" i="1"/>
  <c r="DF181" i="1" s="1"/>
  <c r="CP181" i="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D174" i="1"/>
  <c r="BC174" i="1"/>
  <c r="DF174" i="1" s="1"/>
  <c r="CP174" i="1"/>
  <c r="CO174" i="1"/>
  <c r="CR174" i="1" s="1"/>
  <c r="O174" i="1"/>
  <c r="Q174" i="1"/>
  <c r="CG173" i="1"/>
  <c r="CF173"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P171" i="1"/>
  <c r="CO171" i="1"/>
  <c r="CR171" i="1" s="1"/>
  <c r="O171" i="1"/>
  <c r="Q171" i="1"/>
  <c r="CG170" i="1"/>
  <c r="CF170" i="1"/>
  <c r="CE170" i="1"/>
  <c r="BZ170" i="1"/>
  <c r="BE170" i="1"/>
  <c r="BD170" i="1"/>
  <c r="BC170" i="1"/>
  <c r="DF170" i="1" s="1"/>
  <c r="CP170" i="1"/>
  <c r="CO170" i="1"/>
  <c r="CR170" i="1" s="1"/>
  <c r="O170" i="1"/>
  <c r="Q170" i="1"/>
  <c r="CG169" i="1"/>
  <c r="CF169" i="1"/>
  <c r="CE169" i="1"/>
  <c r="BZ169" i="1"/>
  <c r="BE169" i="1"/>
  <c r="BD169" i="1"/>
  <c r="BC169" i="1"/>
  <c r="DF169" i="1" s="1"/>
  <c r="CP169" i="1"/>
  <c r="CO169" i="1"/>
  <c r="CR169" i="1" s="1"/>
  <c r="O169" i="1"/>
  <c r="Q169" i="1"/>
  <c r="CG168" i="1"/>
  <c r="CF168" i="1"/>
  <c r="CE168" i="1"/>
  <c r="BZ168" i="1"/>
  <c r="BE168" i="1"/>
  <c r="BD168" i="1"/>
  <c r="BC168" i="1"/>
  <c r="DF168" i="1" s="1"/>
  <c r="CP168" i="1"/>
  <c r="CO168" i="1"/>
  <c r="CR168" i="1" s="1"/>
  <c r="O168" i="1"/>
  <c r="BN168" i="1" s="1"/>
  <c r="BP168" i="1" s="1"/>
  <c r="BQ168" i="1" s="1"/>
  <c r="Q168" i="1"/>
  <c r="CG167" i="1"/>
  <c r="CF167" i="1"/>
  <c r="CE167" i="1"/>
  <c r="BZ167" i="1"/>
  <c r="CP167" i="1"/>
  <c r="CO167" i="1"/>
  <c r="O167" i="1"/>
  <c r="AA167" i="1" s="1"/>
  <c r="AB167" i="1" s="1"/>
  <c r="AC167" i="1" s="1"/>
  <c r="Q167" i="1"/>
  <c r="CG166" i="1"/>
  <c r="CF166" i="1"/>
  <c r="CE166" i="1"/>
  <c r="BZ166" i="1"/>
  <c r="BE166" i="1"/>
  <c r="BD166" i="1"/>
  <c r="BC166" i="1"/>
  <c r="DF166" i="1" s="1"/>
  <c r="CP166" i="1"/>
  <c r="CO166" i="1"/>
  <c r="CR166" i="1" s="1"/>
  <c r="O166" i="1"/>
  <c r="BN166" i="1" s="1"/>
  <c r="BP166" i="1" s="1"/>
  <c r="BQ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DF164" i="1" s="1"/>
  <c r="CP164" i="1"/>
  <c r="CO164" i="1"/>
  <c r="CR164" i="1" s="1"/>
  <c r="O164" i="1"/>
  <c r="AN164" i="1" s="1"/>
  <c r="Q164" i="1"/>
  <c r="CG163" i="1"/>
  <c r="CF163" i="1"/>
  <c r="CE163" i="1"/>
  <c r="BZ163" i="1"/>
  <c r="BE163" i="1"/>
  <c r="BD163" i="1"/>
  <c r="BC163" i="1"/>
  <c r="DF163" i="1" s="1"/>
  <c r="CP163" i="1"/>
  <c r="CO163" i="1"/>
  <c r="O163" i="1"/>
  <c r="Q163" i="1"/>
  <c r="CG162" i="1"/>
  <c r="CF162" i="1"/>
  <c r="CE162" i="1"/>
  <c r="BZ162" i="1"/>
  <c r="BE162" i="1"/>
  <c r="BD162" i="1"/>
  <c r="BC162" i="1"/>
  <c r="DF162" i="1" s="1"/>
  <c r="CP162" i="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DF160" i="1" s="1"/>
  <c r="CP160" i="1"/>
  <c r="CO160" i="1"/>
  <c r="CR160" i="1" s="1"/>
  <c r="O160" i="1"/>
  <c r="Q160" i="1"/>
  <c r="CG159" i="1"/>
  <c r="CF159" i="1"/>
  <c r="CE159" i="1"/>
  <c r="BZ159" i="1"/>
  <c r="BE159" i="1"/>
  <c r="BD159" i="1"/>
  <c r="BC159" i="1"/>
  <c r="DF159" i="1" s="1"/>
  <c r="CP159" i="1"/>
  <c r="CO159" i="1"/>
  <c r="CR159" i="1" s="1"/>
  <c r="O159" i="1"/>
  <c r="BM159" i="1" s="1"/>
  <c r="Q159" i="1"/>
  <c r="CG158" i="1"/>
  <c r="CF158"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P156" i="1"/>
  <c r="CO156" i="1"/>
  <c r="CR156" i="1" s="1"/>
  <c r="O156" i="1"/>
  <c r="Q156" i="1"/>
  <c r="CG155" i="1"/>
  <c r="CF155" i="1"/>
  <c r="CE155" i="1"/>
  <c r="BZ155" i="1"/>
  <c r="BE155" i="1"/>
  <c r="BD155" i="1"/>
  <c r="BC155" i="1"/>
  <c r="DF155" i="1" s="1"/>
  <c r="CP155" i="1"/>
  <c r="CO155" i="1"/>
  <c r="CR155" i="1" s="1"/>
  <c r="O155" i="1"/>
  <c r="Q155" i="1"/>
  <c r="CG154" i="1"/>
  <c r="CF154"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G152" i="1"/>
  <c r="CF152" i="1"/>
  <c r="CE152" i="1"/>
  <c r="BZ152" i="1"/>
  <c r="BE152" i="1"/>
  <c r="BD152" i="1"/>
  <c r="BC152" i="1"/>
  <c r="DF152" i="1" s="1"/>
  <c r="CP152" i="1"/>
  <c r="CO152" i="1"/>
  <c r="CR152" i="1" s="1"/>
  <c r="O152" i="1"/>
  <c r="Q152" i="1"/>
  <c r="CG151" i="1"/>
  <c r="CF151"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P147" i="1"/>
  <c r="CO147" i="1"/>
  <c r="O147" i="1"/>
  <c r="Q147" i="1"/>
  <c r="CG146" i="1"/>
  <c r="CF146" i="1"/>
  <c r="CE146" i="1"/>
  <c r="BZ146" i="1"/>
  <c r="BE146" i="1"/>
  <c r="BD146" i="1"/>
  <c r="BC146" i="1"/>
  <c r="DF146" i="1" s="1"/>
  <c r="CP146" i="1"/>
  <c r="CO146" i="1"/>
  <c r="CR146" i="1" s="1"/>
  <c r="EC146" i="1" s="1"/>
  <c r="O146" i="1"/>
  <c r="Q146" i="1"/>
  <c r="CG145" i="1"/>
  <c r="CF145" i="1"/>
  <c r="CE145" i="1"/>
  <c r="BZ145" i="1"/>
  <c r="BE145" i="1"/>
  <c r="BD145" i="1"/>
  <c r="BC145" i="1"/>
  <c r="DF145" i="1" s="1"/>
  <c r="CP145" i="1"/>
  <c r="CO145" i="1"/>
  <c r="O145" i="1"/>
  <c r="Q145" i="1"/>
  <c r="CG144" i="1"/>
  <c r="CF144"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D142" i="1"/>
  <c r="BC142" i="1"/>
  <c r="DF142" i="1" s="1"/>
  <c r="CP142" i="1"/>
  <c r="CO142" i="1"/>
  <c r="O142" i="1"/>
  <c r="BN142" i="1" s="1"/>
  <c r="BP142" i="1" s="1"/>
  <c r="BQ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D138" i="1"/>
  <c r="BC138" i="1"/>
  <c r="DF138" i="1" s="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D135" i="1"/>
  <c r="BC135" i="1"/>
  <c r="DF135" i="1" s="1"/>
  <c r="CP135" i="1"/>
  <c r="CO135" i="1"/>
  <c r="O135" i="1"/>
  <c r="Q135" i="1"/>
  <c r="CG134" i="1"/>
  <c r="CF134" i="1"/>
  <c r="CE134" i="1"/>
  <c r="BZ134" i="1"/>
  <c r="BE134" i="1"/>
  <c r="BD134" i="1"/>
  <c r="BC134" i="1"/>
  <c r="DF134" i="1" s="1"/>
  <c r="CP134" i="1"/>
  <c r="CO134" i="1"/>
  <c r="CR134" i="1" s="1"/>
  <c r="O134" i="1"/>
  <c r="Q134" i="1"/>
  <c r="CG133" i="1"/>
  <c r="CF133" i="1"/>
  <c r="CE133" i="1"/>
  <c r="BZ133" i="1"/>
  <c r="BE133" i="1"/>
  <c r="BD133" i="1"/>
  <c r="BC133" i="1"/>
  <c r="DF133" i="1" s="1"/>
  <c r="CP133" i="1"/>
  <c r="CO133" i="1"/>
  <c r="O133" i="1"/>
  <c r="Q133" i="1"/>
  <c r="CG132" i="1"/>
  <c r="CF132" i="1"/>
  <c r="CE132" i="1"/>
  <c r="BZ132" i="1"/>
  <c r="BE132" i="1"/>
  <c r="BD132" i="1"/>
  <c r="BC132" i="1"/>
  <c r="DF132" i="1" s="1"/>
  <c r="CP132" i="1"/>
  <c r="CO132" i="1"/>
  <c r="CR132" i="1" s="1"/>
  <c r="O132" i="1"/>
  <c r="Q132" i="1"/>
  <c r="CG131" i="1"/>
  <c r="CF131" i="1"/>
  <c r="CE131" i="1"/>
  <c r="BZ131" i="1"/>
  <c r="BE131" i="1"/>
  <c r="BD131" i="1"/>
  <c r="BC131" i="1"/>
  <c r="DF131" i="1" s="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D127" i="1"/>
  <c r="BC127" i="1"/>
  <c r="DF127" i="1" s="1"/>
  <c r="CP127" i="1"/>
  <c r="CO127" i="1"/>
  <c r="O127" i="1"/>
  <c r="BN127" i="1" s="1"/>
  <c r="BP127" i="1" s="1"/>
  <c r="BQ127" i="1" s="1"/>
  <c r="Q127" i="1"/>
  <c r="BZ126" i="1"/>
  <c r="BE126" i="1"/>
  <c r="BD126" i="1"/>
  <c r="BC126" i="1"/>
  <c r="DF126" i="1" s="1"/>
  <c r="CP126" i="1"/>
  <c r="CO126" i="1"/>
  <c r="O126" i="1"/>
  <c r="Q126" i="1"/>
  <c r="CG125" i="1"/>
  <c r="CF125" i="1"/>
  <c r="CE125" i="1"/>
  <c r="BZ125" i="1"/>
  <c r="BE125" i="1"/>
  <c r="BD125" i="1"/>
  <c r="BC125" i="1"/>
  <c r="DF125" i="1" s="1"/>
  <c r="CP125" i="1"/>
  <c r="CO125" i="1"/>
  <c r="O125" i="1"/>
  <c r="BN125" i="1" s="1"/>
  <c r="BP125" i="1" s="1"/>
  <c r="BQ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P121" i="1"/>
  <c r="CO121" i="1"/>
  <c r="CR121" i="1" s="1"/>
  <c r="O121" i="1"/>
  <c r="BM121" i="1" s="1"/>
  <c r="Q121" i="1"/>
  <c r="CG120" i="1"/>
  <c r="CF120"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P118" i="1"/>
  <c r="CO118" i="1"/>
  <c r="CR118" i="1" s="1"/>
  <c r="EC118" i="1" s="1"/>
  <c r="O118" i="1"/>
  <c r="BN118" i="1" s="1"/>
  <c r="BP118" i="1" s="1"/>
  <c r="BQ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DF114" i="1" s="1"/>
  <c r="CP114" i="1"/>
  <c r="CO114" i="1"/>
  <c r="CR114" i="1" s="1"/>
  <c r="O114" i="1"/>
  <c r="Q114" i="1"/>
  <c r="CG113" i="1"/>
  <c r="CF113" i="1"/>
  <c r="CE113" i="1"/>
  <c r="BZ113" i="1"/>
  <c r="BE113" i="1"/>
  <c r="BD113" i="1"/>
  <c r="BC113" i="1"/>
  <c r="DF113" i="1" s="1"/>
  <c r="CP113" i="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P105" i="1"/>
  <c r="CO105" i="1"/>
  <c r="O105" i="1"/>
  <c r="Q105" i="1"/>
  <c r="CG104" i="1"/>
  <c r="CF104" i="1"/>
  <c r="CE104" i="1"/>
  <c r="BZ104" i="1"/>
  <c r="BE104" i="1"/>
  <c r="BD104" i="1"/>
  <c r="BC104" i="1"/>
  <c r="DF104" i="1" s="1"/>
  <c r="CP104" i="1"/>
  <c r="CO104" i="1"/>
  <c r="CR104" i="1" s="1"/>
  <c r="O104" i="1"/>
  <c r="Q104" i="1"/>
  <c r="CG103" i="1"/>
  <c r="CF103"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P101" i="1"/>
  <c r="CO101" i="1"/>
  <c r="O101" i="1"/>
  <c r="Q101" i="1"/>
  <c r="CG100" i="1"/>
  <c r="CF100" i="1"/>
  <c r="CE100" i="1"/>
  <c r="BZ100" i="1"/>
  <c r="BE100" i="1"/>
  <c r="BD100" i="1"/>
  <c r="BC100" i="1"/>
  <c r="DF100" i="1" s="1"/>
  <c r="CP100" i="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CG96" i="1"/>
  <c r="CF96" i="1"/>
  <c r="CE96" i="1"/>
  <c r="BZ96" i="1"/>
  <c r="BE96" i="1"/>
  <c r="BD96" i="1"/>
  <c r="BC96" i="1"/>
  <c r="DF96" i="1" s="1"/>
  <c r="CP96" i="1"/>
  <c r="CO96" i="1"/>
  <c r="O96" i="1"/>
  <c r="Q96" i="1"/>
  <c r="CG95" i="1"/>
  <c r="CF95" i="1"/>
  <c r="CE95" i="1"/>
  <c r="BZ95" i="1"/>
  <c r="BE95" i="1"/>
  <c r="BD95" i="1"/>
  <c r="BC95" i="1"/>
  <c r="DF95" i="1" s="1"/>
  <c r="CP95" i="1"/>
  <c r="CO95" i="1"/>
  <c r="O95" i="1"/>
  <c r="Q95" i="1"/>
  <c r="CG94" i="1"/>
  <c r="CF94" i="1"/>
  <c r="CE94" i="1"/>
  <c r="BZ94" i="1"/>
  <c r="BE94" i="1"/>
  <c r="BD94" i="1"/>
  <c r="BC94" i="1"/>
  <c r="DF94" i="1" s="1"/>
  <c r="CP94" i="1"/>
  <c r="CO94" i="1"/>
  <c r="O94" i="1"/>
  <c r="AN94" i="1" s="1"/>
  <c r="DU94" i="1" s="1"/>
  <c r="Q94" i="1"/>
  <c r="CP93" i="1"/>
  <c r="CG93" i="1"/>
  <c r="CF93" i="1"/>
  <c r="CE93" i="1"/>
  <c r="BZ93" i="1"/>
  <c r="BE93" i="1"/>
  <c r="BD93" i="1"/>
  <c r="BC93" i="1"/>
  <c r="DF93" i="1" s="1"/>
  <c r="CO93" i="1"/>
  <c r="O93" i="1"/>
  <c r="Q93" i="1"/>
  <c r="CG92" i="1"/>
  <c r="CF92" i="1"/>
  <c r="CE92" i="1"/>
  <c r="BZ92" i="1"/>
  <c r="BE92" i="1"/>
  <c r="BD92" i="1"/>
  <c r="BC92" i="1"/>
  <c r="DF92" i="1" s="1"/>
  <c r="CP92" i="1"/>
  <c r="CO92" i="1"/>
  <c r="CR92" i="1" s="1"/>
  <c r="O92" i="1"/>
  <c r="Q92" i="1"/>
  <c r="CG91" i="1"/>
  <c r="CF91" i="1"/>
  <c r="CE91" i="1"/>
  <c r="BZ91" i="1"/>
  <c r="BE91" i="1"/>
  <c r="BD91" i="1"/>
  <c r="BC91" i="1"/>
  <c r="DF91" i="1" s="1"/>
  <c r="CP91" i="1"/>
  <c r="CO91" i="1"/>
  <c r="O91" i="1"/>
  <c r="Q91" i="1"/>
  <c r="CG90" i="1"/>
  <c r="CF90" i="1"/>
  <c r="CE90" i="1"/>
  <c r="BZ90" i="1"/>
  <c r="BE90" i="1"/>
  <c r="BD90" i="1"/>
  <c r="BC90" i="1"/>
  <c r="DF90" i="1" s="1"/>
  <c r="CP90" i="1"/>
  <c r="CO90" i="1"/>
  <c r="O90" i="1"/>
  <c r="Q90" i="1"/>
  <c r="CG89" i="1"/>
  <c r="CF89" i="1"/>
  <c r="CE89" i="1"/>
  <c r="BZ89" i="1"/>
  <c r="BE89" i="1"/>
  <c r="BD89" i="1"/>
  <c r="BC89" i="1"/>
  <c r="DF89" i="1" s="1"/>
  <c r="CP89" i="1"/>
  <c r="CO89" i="1"/>
  <c r="CR89" i="1" s="1"/>
  <c r="O89" i="1"/>
  <c r="Q89" i="1"/>
  <c r="CG88" i="1"/>
  <c r="CF88" i="1"/>
  <c r="CE88" i="1"/>
  <c r="BZ88" i="1"/>
  <c r="BE88" i="1"/>
  <c r="BD88" i="1"/>
  <c r="BC88" i="1"/>
  <c r="DF88" i="1" s="1"/>
  <c r="CP88" i="1"/>
  <c r="CO88" i="1"/>
  <c r="O88" i="1"/>
  <c r="Q88" i="1"/>
  <c r="CG87" i="1"/>
  <c r="CF87" i="1"/>
  <c r="CE87" i="1"/>
  <c r="BZ87" i="1"/>
  <c r="BE87" i="1"/>
  <c r="BD87" i="1"/>
  <c r="BC87" i="1"/>
  <c r="DF87" i="1" s="1"/>
  <c r="CP87" i="1"/>
  <c r="CO87" i="1"/>
  <c r="CR87" i="1" s="1"/>
  <c r="O87" i="1"/>
  <c r="Q87" i="1"/>
  <c r="CG86" i="1"/>
  <c r="CF86" i="1"/>
  <c r="CE86" i="1"/>
  <c r="BZ86" i="1"/>
  <c r="BE86" i="1"/>
  <c r="BD86" i="1"/>
  <c r="BC86" i="1"/>
  <c r="DF86" i="1" s="1"/>
  <c r="CP86" i="1"/>
  <c r="CO86" i="1"/>
  <c r="O86" i="1"/>
  <c r="Q86" i="1"/>
  <c r="CG85" i="1"/>
  <c r="CF85" i="1"/>
  <c r="CE85" i="1"/>
  <c r="BZ85" i="1"/>
  <c r="BE85" i="1"/>
  <c r="BD85" i="1"/>
  <c r="BC85" i="1"/>
  <c r="DF85" i="1" s="1"/>
  <c r="CP85" i="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G77" i="1"/>
  <c r="CF77" i="1"/>
  <c r="CE77" i="1"/>
  <c r="BZ77" i="1"/>
  <c r="BE77" i="1"/>
  <c r="BD77" i="1"/>
  <c r="BC77" i="1"/>
  <c r="DF77" i="1" s="1"/>
  <c r="CP77" i="1"/>
  <c r="CO77" i="1"/>
  <c r="O77" i="1"/>
  <c r="BN77" i="1" s="1"/>
  <c r="BP77" i="1" s="1"/>
  <c r="BQ77" i="1" s="1"/>
  <c r="Q77" i="1"/>
  <c r="CG76" i="1"/>
  <c r="CF76" i="1"/>
  <c r="CE76" i="1"/>
  <c r="BZ76" i="1"/>
  <c r="BE76" i="1"/>
  <c r="BD76" i="1"/>
  <c r="BC76" i="1"/>
  <c r="DF76" i="1" s="1"/>
  <c r="CP76" i="1"/>
  <c r="CO76" i="1"/>
  <c r="O76" i="1"/>
  <c r="Q76" i="1"/>
  <c r="CG75" i="1"/>
  <c r="CF75" i="1"/>
  <c r="CE75" i="1"/>
  <c r="BZ75" i="1"/>
  <c r="BE75" i="1"/>
  <c r="BD75" i="1"/>
  <c r="BC75" i="1"/>
  <c r="DF75" i="1" s="1"/>
  <c r="CP75" i="1"/>
  <c r="CO75" i="1"/>
  <c r="O75" i="1"/>
  <c r="AN75" i="1" s="1"/>
  <c r="DU75" i="1" s="1"/>
  <c r="Q75" i="1"/>
  <c r="CG74" i="1"/>
  <c r="CF74" i="1"/>
  <c r="CE74" i="1"/>
  <c r="BZ74" i="1"/>
  <c r="BE74" i="1"/>
  <c r="BD74" i="1"/>
  <c r="BC74" i="1"/>
  <c r="DF74" i="1" s="1"/>
  <c r="CP74" i="1"/>
  <c r="CO74" i="1"/>
  <c r="O74" i="1"/>
  <c r="Q74" i="1"/>
  <c r="CG73" i="1"/>
  <c r="CF73" i="1"/>
  <c r="CE73" i="1"/>
  <c r="BZ73" i="1"/>
  <c r="BE73" i="1"/>
  <c r="BD73" i="1"/>
  <c r="BC73" i="1"/>
  <c r="DF73" i="1" s="1"/>
  <c r="CP73" i="1"/>
  <c r="CO73" i="1"/>
  <c r="CR73" i="1" s="1"/>
  <c r="EC73" i="1" s="1"/>
  <c r="O73" i="1"/>
  <c r="AN73" i="1" s="1"/>
  <c r="Q73" i="1"/>
  <c r="CG72" i="1"/>
  <c r="CF72" i="1"/>
  <c r="CE72" i="1"/>
  <c r="BZ72" i="1"/>
  <c r="BE72" i="1"/>
  <c r="BD72" i="1"/>
  <c r="BC72" i="1"/>
  <c r="DF72" i="1" s="1"/>
  <c r="CP72" i="1"/>
  <c r="CO72" i="1"/>
  <c r="O72" i="1"/>
  <c r="Q72" i="1"/>
  <c r="CG71" i="1"/>
  <c r="CF71" i="1"/>
  <c r="CE71" i="1"/>
  <c r="BZ71" i="1"/>
  <c r="BE71" i="1"/>
  <c r="BD71" i="1"/>
  <c r="BC71" i="1"/>
  <c r="DF71" i="1" s="1"/>
  <c r="CP71" i="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P64" i="1"/>
  <c r="CO64" i="1"/>
  <c r="CR64" i="1" s="1"/>
  <c r="O64" i="1"/>
  <c r="Q64" i="1"/>
  <c r="CG63" i="1"/>
  <c r="CF63" i="1"/>
  <c r="CE63" i="1"/>
  <c r="BZ63" i="1"/>
  <c r="BE63" i="1"/>
  <c r="BD63" i="1"/>
  <c r="BC63" i="1"/>
  <c r="DF63" i="1" s="1"/>
  <c r="CP63" i="1"/>
  <c r="CO63" i="1"/>
  <c r="O63" i="1"/>
  <c r="Q63" i="1"/>
  <c r="CG62" i="1"/>
  <c r="CF62"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DF59" i="1" s="1"/>
  <c r="CP59" i="1"/>
  <c r="CO59" i="1"/>
  <c r="CR59" i="1" s="1"/>
  <c r="EC59" i="1" s="1"/>
  <c r="O59" i="1"/>
  <c r="Q59" i="1"/>
  <c r="CE58" i="1"/>
  <c r="BZ58" i="1"/>
  <c r="BE58" i="1"/>
  <c r="BD58" i="1"/>
  <c r="BC58" i="1"/>
  <c r="DF58" i="1" s="1"/>
  <c r="CP58" i="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DF54" i="1" s="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P49" i="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P47" i="1"/>
  <c r="CO47" i="1"/>
  <c r="CR47" i="1" s="1"/>
  <c r="O47" i="1"/>
  <c r="Q47" i="1"/>
  <c r="CG46" i="1"/>
  <c r="CF46" i="1"/>
  <c r="CE46" i="1"/>
  <c r="BZ46" i="1"/>
  <c r="BE46" i="1"/>
  <c r="BD46" i="1"/>
  <c r="BC46" i="1"/>
  <c r="DF46" i="1" s="1"/>
  <c r="CP46" i="1"/>
  <c r="CO46" i="1"/>
  <c r="CR46" i="1" s="1"/>
  <c r="O46" i="1"/>
  <c r="AA46" i="1" s="1"/>
  <c r="AB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AC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G37" i="1"/>
  <c r="CF37" i="1"/>
  <c r="CE37" i="1"/>
  <c r="BZ37" i="1"/>
  <c r="BE37" i="1"/>
  <c r="BD37" i="1"/>
  <c r="BC37" i="1"/>
  <c r="DF37" i="1" s="1"/>
  <c r="CP37" i="1"/>
  <c r="CO37" i="1"/>
  <c r="O37" i="1"/>
  <c r="Q37" i="1"/>
  <c r="CG36" i="1"/>
  <c r="CF36" i="1"/>
  <c r="CE36" i="1"/>
  <c r="BZ36" i="1"/>
  <c r="BE36" i="1"/>
  <c r="BD36" i="1"/>
  <c r="BC36" i="1"/>
  <c r="DF36" i="1" s="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P33" i="1"/>
  <c r="CO33" i="1"/>
  <c r="O33" i="1"/>
  <c r="Q33" i="1"/>
  <c r="CG32" i="1"/>
  <c r="CF32" i="1"/>
  <c r="CE32" i="1"/>
  <c r="BZ32" i="1"/>
  <c r="BE32" i="1"/>
  <c r="BD32" i="1"/>
  <c r="BC32" i="1"/>
  <c r="DF32" i="1" s="1"/>
  <c r="CP32" i="1"/>
  <c r="CO32" i="1"/>
  <c r="CR32" i="1" s="1"/>
  <c r="O32" i="1"/>
  <c r="Q32" i="1"/>
  <c r="CG31" i="1"/>
  <c r="CF31" i="1"/>
  <c r="CE31" i="1"/>
  <c r="BZ31" i="1"/>
  <c r="BE31" i="1"/>
  <c r="BD31" i="1"/>
  <c r="BC31" i="1"/>
  <c r="DF31" i="1" s="1"/>
  <c r="CP31" i="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DU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G22" i="1"/>
  <c r="CF22"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P14" i="1"/>
  <c r="CO14" i="1"/>
  <c r="CR14" i="1" s="1"/>
  <c r="O14" i="1"/>
  <c r="Q14" i="1"/>
  <c r="Q87" i="3" l="1"/>
  <c r="U86" i="3" a="1"/>
  <c r="U86" i="3" s="1"/>
  <c r="T86" i="3" a="1"/>
  <c r="T86" i="3" s="1"/>
  <c r="V86" i="3" a="1"/>
  <c r="V86" i="3" s="1"/>
  <c r="B86" i="3"/>
  <c r="H85" i="4"/>
  <c r="BO348" i="1"/>
  <c r="BP348" i="1"/>
  <c r="BQ348" i="1" s="1"/>
  <c r="CL373" i="1"/>
  <c r="BP373" i="1"/>
  <c r="BQ373" i="1" s="1"/>
  <c r="BO363" i="1"/>
  <c r="BP363" i="1"/>
  <c r="BQ363" i="1" s="1"/>
  <c r="BP353" i="1"/>
  <c r="BQ353" i="1" s="1"/>
  <c r="CL353" i="1"/>
  <c r="DH348" i="1"/>
  <c r="CS348" i="1" s="1"/>
  <c r="EG348" i="1" s="1"/>
  <c r="R350" i="1"/>
  <c r="CR352" i="1"/>
  <c r="EC352" i="1" s="1"/>
  <c r="EC354" i="1"/>
  <c r="CR354" i="1"/>
  <c r="BM360" i="1"/>
  <c r="CR363" i="1"/>
  <c r="EC363" i="1" s="1"/>
  <c r="CL374" i="1"/>
  <c r="BP374" i="1"/>
  <c r="BV374" i="1" s="1"/>
  <c r="CA374" i="1" s="1"/>
  <c r="CC374" i="1" s="1"/>
  <c r="EC389" i="1"/>
  <c r="CR389" i="1"/>
  <c r="W405" i="1"/>
  <c r="X405" i="1" s="1"/>
  <c r="CK409" i="1"/>
  <c r="BP409" i="1"/>
  <c r="BQ409" i="1" s="1"/>
  <c r="T350" i="1"/>
  <c r="U350" i="1" s="1"/>
  <c r="CR353" i="1"/>
  <c r="EC353" i="1" s="1"/>
  <c r="EC355" i="1"/>
  <c r="CR355" i="1"/>
  <c r="T357" i="1"/>
  <c r="U357" i="1" s="1"/>
  <c r="CR357" i="1"/>
  <c r="EC357" i="1" s="1"/>
  <c r="T359" i="1"/>
  <c r="U359" i="1" s="1"/>
  <c r="CR359" i="1"/>
  <c r="EC359" i="1" s="1"/>
  <c r="AM404" i="1"/>
  <c r="AA405" i="1"/>
  <c r="AB405" i="1" s="1"/>
  <c r="AC405" i="1" s="1"/>
  <c r="DK405" i="1"/>
  <c r="DL405" i="1" s="1"/>
  <c r="CQ354" i="1"/>
  <c r="CK365" i="1"/>
  <c r="BP365" i="1"/>
  <c r="BQ365" i="1" s="1"/>
  <c r="EC385" i="1"/>
  <c r="CR385" i="1"/>
  <c r="AN404" i="1"/>
  <c r="DX404" i="1" s="1"/>
  <c r="AN405" i="1"/>
  <c r="DZ405" i="1" s="1"/>
  <c r="EL405" i="1" s="1"/>
  <c r="DN405" i="1"/>
  <c r="DO405" i="1" s="1"/>
  <c r="DQ405" i="1" s="1"/>
  <c r="DK355" i="1"/>
  <c r="DL355" i="1" s="1"/>
  <c r="W357" i="1"/>
  <c r="Y357" i="1" s="1"/>
  <c r="EJ357" i="1" s="1"/>
  <c r="DK357" i="1"/>
  <c r="DL357" i="1" s="1"/>
  <c r="W359" i="1"/>
  <c r="Y359" i="1" s="1"/>
  <c r="EJ359" i="1" s="1"/>
  <c r="DN359" i="1"/>
  <c r="DO359" i="1" s="1"/>
  <c r="DQ359" i="1" s="1"/>
  <c r="CR364" i="1"/>
  <c r="EC364" i="1" s="1"/>
  <c r="DH373" i="1"/>
  <c r="CS373" i="1" s="1"/>
  <c r="ED373" i="1" s="1"/>
  <c r="S378" i="1"/>
  <c r="R382" i="1"/>
  <c r="CK384" i="1"/>
  <c r="BP384" i="1"/>
  <c r="BQ384" i="1" s="1"/>
  <c r="R388" i="1"/>
  <c r="AM389" i="1"/>
  <c r="AN401" i="1"/>
  <c r="DZ401" i="1" s="1"/>
  <c r="AM402" i="1"/>
  <c r="AQ405" i="1"/>
  <c r="EA405" i="1" s="1"/>
  <c r="EE405" i="1"/>
  <c r="T349" i="1"/>
  <c r="U349" i="1" s="1"/>
  <c r="T355" i="1"/>
  <c r="U355" i="1" s="1"/>
  <c r="CR360" i="1"/>
  <c r="EC360" i="1" s="1"/>
  <c r="T377" i="1"/>
  <c r="U377" i="1" s="1"/>
  <c r="T387" i="1"/>
  <c r="U387" i="1" s="1"/>
  <c r="AM353" i="1"/>
  <c r="AA354" i="1"/>
  <c r="AB354" i="1" s="1"/>
  <c r="AC354" i="1" s="1"/>
  <c r="R355" i="1"/>
  <c r="T356" i="1"/>
  <c r="U356" i="1" s="1"/>
  <c r="R364" i="1"/>
  <c r="CQ368" i="1"/>
  <c r="CR368" i="1"/>
  <c r="T372" i="1"/>
  <c r="U372" i="1" s="1"/>
  <c r="AA373" i="1"/>
  <c r="AB373" i="1" s="1"/>
  <c r="AC373" i="1" s="1"/>
  <c r="EE373" i="1"/>
  <c r="AR389" i="1"/>
  <c r="W407" i="1"/>
  <c r="X407" i="1" s="1"/>
  <c r="AQ348" i="1"/>
  <c r="EA348" i="1" s="1"/>
  <c r="AN353" i="1"/>
  <c r="DZ353" i="1" s="1"/>
  <c r="EN353" i="1" s="1"/>
  <c r="AO357" i="1"/>
  <c r="T358" i="1"/>
  <c r="U358" i="1" s="1"/>
  <c r="AO359" i="1"/>
  <c r="T360" i="1"/>
  <c r="U360" i="1" s="1"/>
  <c r="CQ360" i="1"/>
  <c r="AA363" i="1"/>
  <c r="AB363" i="1" s="1"/>
  <c r="AC363" i="1" s="1"/>
  <c r="W364" i="1"/>
  <c r="Y364" i="1" s="1"/>
  <c r="EJ364" i="1" s="1"/>
  <c r="AM373" i="1"/>
  <c r="EC383" i="1"/>
  <c r="CR383" i="1"/>
  <c r="BI404" i="1"/>
  <c r="AA407" i="1"/>
  <c r="AB407" i="1" s="1"/>
  <c r="AC407" i="1" s="1"/>
  <c r="DK407" i="1"/>
  <c r="DL407" i="1" s="1"/>
  <c r="CL409" i="1"/>
  <c r="AN354" i="1"/>
  <c r="R360" i="1"/>
  <c r="EE360" i="1"/>
  <c r="AM363" i="1"/>
  <c r="AM364" i="1"/>
  <c r="CQ365" i="1"/>
  <c r="CR365" i="1"/>
  <c r="EC365" i="1" s="1"/>
  <c r="S371" i="1"/>
  <c r="AQ373" i="1"/>
  <c r="EA373" i="1" s="1"/>
  <c r="CR374" i="1"/>
  <c r="EC374" i="1" s="1"/>
  <c r="BM388" i="1"/>
  <c r="BM401" i="1"/>
  <c r="BI402" i="1"/>
  <c r="BM405" i="1"/>
  <c r="AM406" i="1"/>
  <c r="AN407" i="1"/>
  <c r="DZ407" i="1" s="1"/>
  <c r="EL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EC350" i="1"/>
  <c r="CR350" i="1"/>
  <c r="AM360" i="1"/>
  <c r="R362" i="1"/>
  <c r="AR364" i="1"/>
  <c r="AA365" i="1"/>
  <c r="AB365" i="1" s="1"/>
  <c r="AC365" i="1" s="1"/>
  <c r="DK365" i="1"/>
  <c r="DL365" i="1" s="1"/>
  <c r="AN368" i="1"/>
  <c r="W371" i="1"/>
  <c r="Y371" i="1" s="1"/>
  <c r="EJ371" i="1" s="1"/>
  <c r="AR386" i="1"/>
  <c r="BN389" i="1"/>
  <c r="BP389" i="1" s="1"/>
  <c r="BQ389" i="1" s="1"/>
  <c r="AA409" i="1"/>
  <c r="AB409" i="1" s="1"/>
  <c r="AC409" i="1" s="1"/>
  <c r="DK409" i="1"/>
  <c r="DL409" i="1" s="1"/>
  <c r="BM348" i="1"/>
  <c r="BI353" i="1"/>
  <c r="BI357" i="1"/>
  <c r="BI359" i="1"/>
  <c r="AN360" i="1"/>
  <c r="T362" i="1"/>
  <c r="U362" i="1" s="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AQ360" i="1"/>
  <c r="EA360" i="1" s="1"/>
  <c r="S361" i="1"/>
  <c r="CQ375" i="1"/>
  <c r="CR375" i="1"/>
  <c r="EC375" i="1" s="1"/>
  <c r="T383" i="1"/>
  <c r="U383" i="1" s="1"/>
  <c r="R391" i="1"/>
  <c r="AQ409" i="1"/>
  <c r="EA409" i="1" s="1"/>
  <c r="EE409" i="1"/>
  <c r="CR349" i="1"/>
  <c r="EC349" i="1" s="1"/>
  <c r="CL359" i="1"/>
  <c r="BP359" i="1"/>
  <c r="BQ359" i="1" s="1"/>
  <c r="EC388" i="1"/>
  <c r="CR388" i="1"/>
  <c r="BM407" i="1"/>
  <c r="BO56" i="1"/>
  <c r="BP56" i="1"/>
  <c r="BQ56" i="1" s="1"/>
  <c r="AN361" i="1"/>
  <c r="BH364" i="1"/>
  <c r="R369" i="1"/>
  <c r="BI373" i="1"/>
  <c r="AA383" i="1"/>
  <c r="AB383" i="1" s="1"/>
  <c r="AC383" i="1" s="1"/>
  <c r="AM384" i="1"/>
  <c r="BM386" i="1"/>
  <c r="CQ388" i="1"/>
  <c r="DN403" i="1"/>
  <c r="DO403" i="1" s="1"/>
  <c r="DQ403" i="1" s="1"/>
  <c r="BN407" i="1"/>
  <c r="CR356" i="1"/>
  <c r="EC356" i="1" s="1"/>
  <c r="EC358" i="1"/>
  <c r="CR358" i="1"/>
  <c r="BI364" i="1"/>
  <c r="BH368" i="1"/>
  <c r="S369" i="1"/>
  <c r="BN371" i="1"/>
  <c r="S375" i="1"/>
  <c r="AQ383" i="1"/>
  <c r="EA383" i="1" s="1"/>
  <c r="AR384" i="1"/>
  <c r="DN388" i="1"/>
  <c r="DO388" i="1" s="1"/>
  <c r="DQ388" i="1" s="1"/>
  <c r="DH389" i="1"/>
  <c r="CS389" i="1" s="1"/>
  <c r="ED389" i="1" s="1"/>
  <c r="DK401" i="1"/>
  <c r="DL401" i="1" s="1"/>
  <c r="AN262" i="1"/>
  <c r="DK330" i="1"/>
  <c r="DL330" i="1" s="1"/>
  <c r="AN330" i="1"/>
  <c r="DZ330" i="1" s="1"/>
  <c r="EN330" i="1" s="1"/>
  <c r="BM43" i="1"/>
  <c r="BM108" i="1"/>
  <c r="BM41" i="1"/>
  <c r="BM236" i="1"/>
  <c r="BM71" i="1"/>
  <c r="BN54" i="1"/>
  <c r="BM232" i="1"/>
  <c r="BM253" i="1"/>
  <c r="BM227" i="1"/>
  <c r="BM194" i="1"/>
  <c r="AM226" i="1"/>
  <c r="BN286" i="1"/>
  <c r="BP286" i="1" s="1"/>
  <c r="BQ286" i="1" s="1"/>
  <c r="BN314" i="1"/>
  <c r="BP314" i="1" s="1"/>
  <c r="BQ314" i="1" s="1"/>
  <c r="CU368" i="1"/>
  <c r="BM332" i="1"/>
  <c r="AN332" i="1"/>
  <c r="AA332" i="1"/>
  <c r="AB332" i="1" s="1"/>
  <c r="AR330" i="1"/>
  <c r="AA283" i="1"/>
  <c r="AB283" i="1" s="1"/>
  <c r="AC283" i="1" s="1"/>
  <c r="BH330" i="1"/>
  <c r="AN283" i="1"/>
  <c r="BN315" i="1"/>
  <c r="BP315" i="1" s="1"/>
  <c r="BQ315" i="1" s="1"/>
  <c r="AN297" i="1"/>
  <c r="BN297" i="1"/>
  <c r="BP297" i="1" s="1"/>
  <c r="BQ297" i="1" s="1"/>
  <c r="BN298" i="1"/>
  <c r="BP298" i="1" s="1"/>
  <c r="BQ298" i="1" s="1"/>
  <c r="BM298" i="1"/>
  <c r="AN298" i="1"/>
  <c r="AM298" i="1"/>
  <c r="BM303" i="1"/>
  <c r="AN303" i="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AC257" i="1" s="1"/>
  <c r="BN257" i="1"/>
  <c r="BP257" i="1" s="1"/>
  <c r="BQ257" i="1" s="1"/>
  <c r="BM328" i="1"/>
  <c r="AN328" i="1"/>
  <c r="AA328" i="1"/>
  <c r="AB328" i="1" s="1"/>
  <c r="AC328" i="1" s="1"/>
  <c r="CR257" i="1"/>
  <c r="EC257" i="1" s="1"/>
  <c r="CQ257" i="1"/>
  <c r="CR328" i="1"/>
  <c r="EC328" i="1" s="1"/>
  <c r="CR330" i="1"/>
  <c r="EC330" i="1" s="1"/>
  <c r="AM248" i="1"/>
  <c r="AA248" i="1"/>
  <c r="AB248" i="1" s="1"/>
  <c r="AC248" i="1" s="1"/>
  <c r="BN248" i="1"/>
  <c r="BP248" i="1" s="1"/>
  <c r="BQ248" i="1" s="1"/>
  <c r="BM248" i="1"/>
  <c r="AA252" i="1"/>
  <c r="AB252" i="1" s="1"/>
  <c r="AK252" i="1" s="1"/>
  <c r="CQ248" i="1"/>
  <c r="CR248" i="1"/>
  <c r="EC248" i="1" s="1"/>
  <c r="CR252" i="1"/>
  <c r="EC252" i="1" s="1"/>
  <c r="CR262" i="1"/>
  <c r="EC262" i="1" s="1"/>
  <c r="CR271" i="1"/>
  <c r="EC271" i="1" s="1"/>
  <c r="CR274" i="1"/>
  <c r="EC274" i="1" s="1"/>
  <c r="BM331" i="1"/>
  <c r="AN331" i="1"/>
  <c r="AA331" i="1"/>
  <c r="AB331" i="1" s="1"/>
  <c r="BN265" i="1"/>
  <c r="BP265" i="1" s="1"/>
  <c r="BQ265" i="1" s="1"/>
  <c r="AM265" i="1"/>
  <c r="CR269" i="1"/>
  <c r="EC269" i="1" s="1"/>
  <c r="CR270" i="1"/>
  <c r="EC270" i="1" s="1"/>
  <c r="CR273" i="1"/>
  <c r="EC273" i="1" s="1"/>
  <c r="CR276" i="1"/>
  <c r="EC276" i="1" s="1"/>
  <c r="AA278" i="1"/>
  <c r="AB278" i="1" s="1"/>
  <c r="AC278" i="1" s="1"/>
  <c r="AM267" i="1"/>
  <c r="CR268" i="1"/>
  <c r="EC268" i="1" s="1"/>
  <c r="CR278" i="1"/>
  <c r="EC278" i="1" s="1"/>
  <c r="EE343" i="1"/>
  <c r="BN343" i="1"/>
  <c r="BP343" i="1" s="1"/>
  <c r="BQ343" i="1" s="1"/>
  <c r="BM343" i="1"/>
  <c r="AQ343" i="1"/>
  <c r="EA343" i="1" s="1"/>
  <c r="AN343" i="1"/>
  <c r="AM343" i="1"/>
  <c r="DK343" i="1"/>
  <c r="DL343" i="1" s="1"/>
  <c r="DH343" i="1"/>
  <c r="CS343" i="1" s="1"/>
  <c r="ED343" i="1" s="1"/>
  <c r="CR267" i="1"/>
  <c r="EC267" i="1" s="1"/>
  <c r="CR279" i="1"/>
  <c r="EC279" i="1" s="1"/>
  <c r="CR283" i="1"/>
  <c r="EC283" i="1" s="1"/>
  <c r="EC343" i="1"/>
  <c r="CR343" i="1"/>
  <c r="CR287" i="1"/>
  <c r="EC287" i="1" s="1"/>
  <c r="CR291" i="1"/>
  <c r="EC291" i="1" s="1"/>
  <c r="BM333" i="1"/>
  <c r="AM333" i="1"/>
  <c r="CR336" i="1"/>
  <c r="EC336" i="1" s="1"/>
  <c r="CR345" i="1"/>
  <c r="EC345" i="1" s="1"/>
  <c r="AN280" i="1"/>
  <c r="AA280" i="1"/>
  <c r="AB280" i="1" s="1"/>
  <c r="AK280" i="1" s="1"/>
  <c r="BM280" i="1"/>
  <c r="AM33" i="1"/>
  <c r="BN306" i="1"/>
  <c r="BP306" i="1" s="1"/>
  <c r="BQ306" i="1" s="1"/>
  <c r="BI330" i="1"/>
  <c r="AR344" i="1"/>
  <c r="AM103" i="1"/>
  <c r="BN172" i="1"/>
  <c r="BP172" i="1" s="1"/>
  <c r="BQ172" i="1" s="1"/>
  <c r="CR282" i="1"/>
  <c r="EC282" i="1" s="1"/>
  <c r="CR296" i="1"/>
  <c r="EC296" i="1" s="1"/>
  <c r="CR305" i="1"/>
  <c r="EC305" i="1" s="1"/>
  <c r="AN326" i="1"/>
  <c r="AA329" i="1"/>
  <c r="AB329" i="1" s="1"/>
  <c r="AC329" i="1" s="1"/>
  <c r="BM330" i="1"/>
  <c r="AA337" i="1"/>
  <c r="AB337" i="1" s="1"/>
  <c r="AC337" i="1" s="1"/>
  <c r="BN174" i="1"/>
  <c r="BP174" i="1" s="1"/>
  <c r="BQ174" i="1" s="1"/>
  <c r="CR254" i="1"/>
  <c r="EC254" i="1" s="1"/>
  <c r="BM327" i="1"/>
  <c r="AN329" i="1"/>
  <c r="AA335" i="1"/>
  <c r="AB335" i="1" s="1"/>
  <c r="AC335" i="1" s="1"/>
  <c r="BM338" i="1"/>
  <c r="CR285" i="1"/>
  <c r="EC285" i="1" s="1"/>
  <c r="AM335" i="1"/>
  <c r="BM340" i="1"/>
  <c r="AN335" i="1"/>
  <c r="CR275" i="1"/>
  <c r="EC275" i="1" s="1"/>
  <c r="CQ285" i="1"/>
  <c r="AA73" i="1"/>
  <c r="AB73" i="1" s="1"/>
  <c r="AM95" i="1"/>
  <c r="CR264" i="1"/>
  <c r="EC264" i="1" s="1"/>
  <c r="CR302" i="1"/>
  <c r="EC302" i="1" s="1"/>
  <c r="AM251" i="1"/>
  <c r="AA284" i="1"/>
  <c r="AB284" i="1" s="1"/>
  <c r="AC284" i="1" s="1"/>
  <c r="CR319" i="1"/>
  <c r="EC319" i="1" s="1"/>
  <c r="CR338" i="1"/>
  <c r="EC338" i="1" s="1"/>
  <c r="AA42" i="1"/>
  <c r="AB42" i="1" s="1"/>
  <c r="AA91" i="1"/>
  <c r="AB91" i="1" s="1"/>
  <c r="W330" i="1"/>
  <c r="X330" i="1" s="1"/>
  <c r="DN330" i="1"/>
  <c r="DO330" i="1" s="1"/>
  <c r="DQ330" i="1" s="1"/>
  <c r="AA338" i="1"/>
  <c r="AB338" i="1" s="1"/>
  <c r="BN58" i="1"/>
  <c r="BM75" i="1"/>
  <c r="BM88" i="1"/>
  <c r="AA330" i="1"/>
  <c r="AB330" i="1" s="1"/>
  <c r="AC330" i="1" s="1"/>
  <c r="BM335" i="1"/>
  <c r="BN75" i="1"/>
  <c r="BP75" i="1" s="1"/>
  <c r="BQ75" i="1" s="1"/>
  <c r="AA87" i="1"/>
  <c r="AB87" i="1" s="1"/>
  <c r="AA89" i="1"/>
  <c r="AB89" i="1" s="1"/>
  <c r="AA111" i="1"/>
  <c r="AB111" i="1" s="1"/>
  <c r="AC111" i="1" s="1"/>
  <c r="BM149" i="1"/>
  <c r="CR277" i="1"/>
  <c r="EC277" i="1" s="1"/>
  <c r="CR332" i="1"/>
  <c r="EC332" i="1" s="1"/>
  <c r="BN335" i="1"/>
  <c r="BP335" i="1" s="1"/>
  <c r="BQ335" i="1" s="1"/>
  <c r="BM337" i="1"/>
  <c r="AN338" i="1"/>
  <c r="BM110" i="1"/>
  <c r="CR292" i="1"/>
  <c r="EC292" i="1" s="1"/>
  <c r="BM147" i="1"/>
  <c r="CR322" i="1"/>
  <c r="EC322" i="1" s="1"/>
  <c r="AA334" i="1"/>
  <c r="AB334" i="1" s="1"/>
  <c r="AC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AQ344" i="1"/>
  <c r="EA344" i="1" s="1"/>
  <c r="BM200" i="1"/>
  <c r="AA200" i="1"/>
  <c r="AB200" i="1" s="1"/>
  <c r="AJ200" i="1" s="1"/>
  <c r="BM151" i="1"/>
  <c r="BN151" i="1"/>
  <c r="BP151" i="1" s="1"/>
  <c r="BQ151" i="1" s="1"/>
  <c r="BM184" i="1"/>
  <c r="AN184" i="1"/>
  <c r="BM90" i="1"/>
  <c r="AN90" i="1"/>
  <c r="AM90" i="1"/>
  <c r="AN210" i="1"/>
  <c r="BM86" i="1"/>
  <c r="AN86" i="1"/>
  <c r="BM171" i="1"/>
  <c r="AN171" i="1"/>
  <c r="AM171" i="1"/>
  <c r="BM169" i="1"/>
  <c r="AN169" i="1"/>
  <c r="BN170" i="1"/>
  <c r="BP170" i="1" s="1"/>
  <c r="BQ170" i="1" s="1"/>
  <c r="BM170" i="1"/>
  <c r="AN170" i="1"/>
  <c r="AA170" i="1"/>
  <c r="AB170" i="1" s="1"/>
  <c r="AC170" i="1" s="1"/>
  <c r="BO168" i="1"/>
  <c r="BM80" i="1"/>
  <c r="AN80" i="1"/>
  <c r="AA166" i="1"/>
  <c r="AB166" i="1" s="1"/>
  <c r="CQ93" i="1"/>
  <c r="AN166" i="1"/>
  <c r="AA118" i="1"/>
  <c r="AB118" i="1" s="1"/>
  <c r="AN194" i="1"/>
  <c r="AN225" i="1"/>
  <c r="AM118" i="1"/>
  <c r="AN118" i="1"/>
  <c r="AA125" i="1"/>
  <c r="AB125" i="1" s="1"/>
  <c r="AA185" i="1"/>
  <c r="AB185" i="1" s="1"/>
  <c r="AA204" i="1"/>
  <c r="AB204" i="1" s="1"/>
  <c r="AM230" i="1"/>
  <c r="AM167" i="1"/>
  <c r="AN236" i="1"/>
  <c r="BM230" i="1"/>
  <c r="AA174" i="1"/>
  <c r="AB174" i="1" s="1"/>
  <c r="AK174" i="1" s="1"/>
  <c r="AN192" i="1"/>
  <c r="AA192" i="1"/>
  <c r="AB192" i="1" s="1"/>
  <c r="AC192" i="1" s="1"/>
  <c r="BM192" i="1"/>
  <c r="CR90" i="1"/>
  <c r="EC90" i="1" s="1"/>
  <c r="AA105" i="1"/>
  <c r="AB105" i="1" s="1"/>
  <c r="CR129" i="1"/>
  <c r="EC129" i="1" s="1"/>
  <c r="CR105" i="1"/>
  <c r="EC105" i="1" s="1"/>
  <c r="CR127" i="1"/>
  <c r="EC127" i="1" s="1"/>
  <c r="CR91" i="1"/>
  <c r="EC91" i="1" s="1"/>
  <c r="CR101" i="1"/>
  <c r="EC101" i="1" s="1"/>
  <c r="AN202" i="1"/>
  <c r="AA202" i="1"/>
  <c r="AB202" i="1" s="1"/>
  <c r="BM202" i="1"/>
  <c r="AA223" i="1"/>
  <c r="AB223" i="1" s="1"/>
  <c r="AC223" i="1" s="1"/>
  <c r="AN224" i="1"/>
  <c r="BN224" i="1"/>
  <c r="BP224" i="1" s="1"/>
  <c r="BQ224" i="1" s="1"/>
  <c r="CR107" i="1"/>
  <c r="EC107" i="1" s="1"/>
  <c r="BN98" i="1"/>
  <c r="BP98" i="1" s="1"/>
  <c r="BQ98" i="1" s="1"/>
  <c r="CR223" i="1"/>
  <c r="EC223" i="1" s="1"/>
  <c r="CR96" i="1"/>
  <c r="EC96" i="1" s="1"/>
  <c r="CQ96" i="1"/>
  <c r="BM206" i="1"/>
  <c r="AN206" i="1"/>
  <c r="AA206" i="1"/>
  <c r="AB206" i="1" s="1"/>
  <c r="AC206" i="1" s="1"/>
  <c r="AA50" i="1"/>
  <c r="AB50" i="1" s="1"/>
  <c r="AM50" i="1"/>
  <c r="BM208" i="1"/>
  <c r="AN208" i="1"/>
  <c r="AA208" i="1"/>
  <c r="AB208" i="1" s="1"/>
  <c r="AC208" i="1" s="1"/>
  <c r="CR219" i="1"/>
  <c r="EC219" i="1" s="1"/>
  <c r="CR131" i="1"/>
  <c r="EC131" i="1" s="1"/>
  <c r="CR81" i="1"/>
  <c r="EC81" i="1" s="1"/>
  <c r="CR66" i="1"/>
  <c r="EC66" i="1" s="1"/>
  <c r="AM211" i="1"/>
  <c r="AA211" i="1"/>
  <c r="AB211" i="1" s="1"/>
  <c r="AK211" i="1" s="1"/>
  <c r="CR63" i="1"/>
  <c r="EC63" i="1" s="1"/>
  <c r="CR65" i="1"/>
  <c r="EC65" i="1" s="1"/>
  <c r="CR69" i="1"/>
  <c r="EC69" i="1" s="1"/>
  <c r="BN162" i="1"/>
  <c r="AN162" i="1"/>
  <c r="CR84" i="1"/>
  <c r="EC84" i="1" s="1"/>
  <c r="CR161" i="1"/>
  <c r="EC161" i="1" s="1"/>
  <c r="CQ161" i="1"/>
  <c r="BM234" i="1"/>
  <c r="AN234" i="1"/>
  <c r="CR72" i="1"/>
  <c r="EC72" i="1" s="1"/>
  <c r="CR74" i="1"/>
  <c r="EC74" i="1" s="1"/>
  <c r="CR75" i="1"/>
  <c r="EC75" i="1" s="1"/>
  <c r="CQ75" i="1"/>
  <c r="AA117" i="1"/>
  <c r="AB117" i="1" s="1"/>
  <c r="AC117" i="1" s="1"/>
  <c r="BM157" i="1"/>
  <c r="BN157" i="1"/>
  <c r="BP157" i="1" s="1"/>
  <c r="BQ157" i="1" s="1"/>
  <c r="CR233" i="1"/>
  <c r="EC233" i="1" s="1"/>
  <c r="CR86" i="1"/>
  <c r="EC86" i="1" s="1"/>
  <c r="CR76" i="1"/>
  <c r="EC76" i="1" s="1"/>
  <c r="AA115" i="1"/>
  <c r="AB115" i="1" s="1"/>
  <c r="BM116" i="1"/>
  <c r="CR117" i="1"/>
  <c r="EC117" i="1" s="1"/>
  <c r="BM155" i="1"/>
  <c r="BN155" i="1"/>
  <c r="BP155" i="1" s="1"/>
  <c r="BQ155" i="1" s="1"/>
  <c r="BN180" i="1"/>
  <c r="BP180" i="1" s="1"/>
  <c r="BQ180" i="1" s="1"/>
  <c r="AN180" i="1"/>
  <c r="AA180" i="1"/>
  <c r="AB180" i="1" s="1"/>
  <c r="AC180" i="1" s="1"/>
  <c r="BM180" i="1"/>
  <c r="AM181" i="1"/>
  <c r="AM243" i="1"/>
  <c r="BM114" i="1"/>
  <c r="BN143" i="1"/>
  <c r="BP143" i="1" s="1"/>
  <c r="BQ143" i="1" s="1"/>
  <c r="BM143" i="1"/>
  <c r="CR237" i="1"/>
  <c r="EC237" i="1" s="1"/>
  <c r="AM239" i="1"/>
  <c r="AA240" i="1"/>
  <c r="AB240" i="1" s="1"/>
  <c r="BN240" i="1"/>
  <c r="BP240" i="1" s="1"/>
  <c r="BQ240" i="1" s="1"/>
  <c r="AN240" i="1"/>
  <c r="AA242" i="1"/>
  <c r="AB242" i="1" s="1"/>
  <c r="AC242" i="1" s="1"/>
  <c r="CR82" i="1"/>
  <c r="EC82" i="1" s="1"/>
  <c r="BM112" i="1"/>
  <c r="CR113" i="1"/>
  <c r="EC113" i="1" s="1"/>
  <c r="CR133" i="1"/>
  <c r="EC133" i="1" s="1"/>
  <c r="CR137" i="1"/>
  <c r="EC137" i="1" s="1"/>
  <c r="BM153" i="1"/>
  <c r="BN153" i="1"/>
  <c r="BP153" i="1" s="1"/>
  <c r="BQ153" i="1" s="1"/>
  <c r="AM177" i="1"/>
  <c r="BN178" i="1"/>
  <c r="BP178" i="1" s="1"/>
  <c r="BQ178" i="1" s="1"/>
  <c r="BM178" i="1"/>
  <c r="AN178" i="1"/>
  <c r="AA178" i="1"/>
  <c r="AB178" i="1" s="1"/>
  <c r="CQ239" i="1"/>
  <c r="CR239" i="1"/>
  <c r="EC239" i="1" s="1"/>
  <c r="AM246" i="1"/>
  <c r="AA246" i="1"/>
  <c r="AB246" i="1" s="1"/>
  <c r="BM246" i="1"/>
  <c r="BM196" i="1"/>
  <c r="AN196" i="1"/>
  <c r="AA196" i="1"/>
  <c r="AB196" i="1" s="1"/>
  <c r="AC196" i="1" s="1"/>
  <c r="CR80" i="1"/>
  <c r="EC80" i="1" s="1"/>
  <c r="BM82" i="1"/>
  <c r="AN82" i="1"/>
  <c r="BM84" i="1"/>
  <c r="AN84" i="1"/>
  <c r="AA107" i="1"/>
  <c r="AB107" i="1" s="1"/>
  <c r="CR109" i="1"/>
  <c r="EC109" i="1" s="1"/>
  <c r="CR111" i="1"/>
  <c r="EC111" i="1" s="1"/>
  <c r="CR140" i="1"/>
  <c r="EC140" i="1" s="1"/>
  <c r="CR141" i="1"/>
  <c r="EC141" i="1" s="1"/>
  <c r="AM175" i="1"/>
  <c r="BN176" i="1"/>
  <c r="BP176" i="1" s="1"/>
  <c r="BQ176" i="1" s="1"/>
  <c r="BM176" i="1"/>
  <c r="AN176" i="1"/>
  <c r="AA176" i="1"/>
  <c r="AB176" i="1" s="1"/>
  <c r="AC176" i="1" s="1"/>
  <c r="CQ246" i="1"/>
  <c r="CR246" i="1"/>
  <c r="EC246" i="1" s="1"/>
  <c r="CQ220" i="1"/>
  <c r="CR220" i="1"/>
  <c r="EC220" i="1" s="1"/>
  <c r="CR221" i="1"/>
  <c r="EC221" i="1" s="1"/>
  <c r="CR136" i="1"/>
  <c r="EC136" i="1" s="1"/>
  <c r="BM73" i="1"/>
  <c r="CR78" i="1"/>
  <c r="EC78" i="1" s="1"/>
  <c r="AA169" i="1"/>
  <c r="AB169" i="1" s="1"/>
  <c r="AN174" i="1"/>
  <c r="AA198" i="1"/>
  <c r="AB198" i="1" s="1"/>
  <c r="AN200" i="1"/>
  <c r="AM238" i="1"/>
  <c r="BN73" i="1"/>
  <c r="BP73" i="1" s="1"/>
  <c r="BQ73" i="1" s="1"/>
  <c r="AA77" i="1"/>
  <c r="AB77" i="1" s="1"/>
  <c r="CR79" i="1"/>
  <c r="EC79" i="1" s="1"/>
  <c r="CR122" i="1"/>
  <c r="EC122" i="1" s="1"/>
  <c r="CR167" i="1"/>
  <c r="EC167" i="1" s="1"/>
  <c r="AA168" i="1"/>
  <c r="AB168" i="1" s="1"/>
  <c r="AA172" i="1"/>
  <c r="AB172" i="1" s="1"/>
  <c r="AN198" i="1"/>
  <c r="AA225" i="1"/>
  <c r="AB225" i="1" s="1"/>
  <c r="AN238" i="1"/>
  <c r="AA113" i="1"/>
  <c r="AB113" i="1" s="1"/>
  <c r="CR125" i="1"/>
  <c r="EC125" i="1" s="1"/>
  <c r="CR138" i="1"/>
  <c r="EC138" i="1" s="1"/>
  <c r="AN159" i="1"/>
  <c r="CR163" i="1"/>
  <c r="EC163" i="1" s="1"/>
  <c r="BM166" i="1"/>
  <c r="AN168" i="1"/>
  <c r="AM169" i="1"/>
  <c r="AN172" i="1"/>
  <c r="BM204" i="1"/>
  <c r="AA227" i="1"/>
  <c r="AB227" i="1" s="1"/>
  <c r="AK227" i="1" s="1"/>
  <c r="AN77" i="1"/>
  <c r="CR85" i="1"/>
  <c r="EC85" i="1" s="1"/>
  <c r="CQ98" i="1"/>
  <c r="CR98" i="1"/>
  <c r="CR124" i="1"/>
  <c r="EC124" i="1" s="1"/>
  <c r="CR139" i="1"/>
  <c r="EC139" i="1" s="1"/>
  <c r="BM182" i="1"/>
  <c r="CR71" i="1"/>
  <c r="EC71" i="1" s="1"/>
  <c r="CQ94" i="1"/>
  <c r="CR94" i="1"/>
  <c r="CQ145" i="1"/>
  <c r="CR145" i="1"/>
  <c r="BO151" i="1"/>
  <c r="CQ163" i="1"/>
  <c r="BN164" i="1"/>
  <c r="BP164" i="1" s="1"/>
  <c r="BQ164" i="1" s="1"/>
  <c r="BM190" i="1"/>
  <c r="BM210" i="1"/>
  <c r="CQ222" i="1"/>
  <c r="CR222" i="1"/>
  <c r="AN227" i="1"/>
  <c r="CR99" i="1"/>
  <c r="EC99" i="1" s="1"/>
  <c r="BN149" i="1"/>
  <c r="BP149" i="1" s="1"/>
  <c r="BQ149" i="1" s="1"/>
  <c r="BM238" i="1"/>
  <c r="CR95" i="1"/>
  <c r="EC95" i="1" s="1"/>
  <c r="AM214" i="1"/>
  <c r="CQ216" i="1"/>
  <c r="CR216" i="1"/>
  <c r="BN238" i="1"/>
  <c r="BP238" i="1" s="1"/>
  <c r="BQ238" i="1" s="1"/>
  <c r="BM77" i="1"/>
  <c r="CR126" i="1"/>
  <c r="EC126" i="1" s="1"/>
  <c r="BM174" i="1"/>
  <c r="BM198" i="1"/>
  <c r="CQ146" i="1"/>
  <c r="CR70" i="1"/>
  <c r="EC70" i="1" s="1"/>
  <c r="CQ142" i="1"/>
  <c r="CR142" i="1"/>
  <c r="EC142" i="1" s="1"/>
  <c r="BM168" i="1"/>
  <c r="BM172" i="1"/>
  <c r="AA194" i="1"/>
  <c r="AB194" i="1" s="1"/>
  <c r="AJ194" i="1" s="1"/>
  <c r="BN60" i="1"/>
  <c r="BN96" i="1"/>
  <c r="BP96" i="1" s="1"/>
  <c r="BQ96" i="1" s="1"/>
  <c r="CR128" i="1"/>
  <c r="EC128" i="1" s="1"/>
  <c r="CQ147" i="1"/>
  <c r="CR147" i="1"/>
  <c r="BN147" i="1"/>
  <c r="BP147" i="1" s="1"/>
  <c r="BQ147" i="1" s="1"/>
  <c r="BV168" i="1"/>
  <c r="CA168" i="1" s="1"/>
  <c r="CC168" i="1" s="1"/>
  <c r="CR218" i="1"/>
  <c r="EC218" i="1" s="1"/>
  <c r="CR103" i="1"/>
  <c r="EC103" i="1" s="1"/>
  <c r="BN159" i="1"/>
  <c r="BP159" i="1" s="1"/>
  <c r="BQ159" i="1" s="1"/>
  <c r="AA182" i="1"/>
  <c r="AB182" i="1" s="1"/>
  <c r="AA109" i="1"/>
  <c r="AB109" i="1" s="1"/>
  <c r="AN167" i="1"/>
  <c r="AN182" i="1"/>
  <c r="AA184" i="1"/>
  <c r="AB184" i="1" s="1"/>
  <c r="AN212" i="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BP15" i="1" s="1"/>
  <c r="BQ15" i="1" s="1"/>
  <c r="AN15" i="1"/>
  <c r="AA15" i="1"/>
  <c r="AB15" i="1" s="1"/>
  <c r="BM45" i="1"/>
  <c r="CQ30" i="1"/>
  <c r="CR30" i="1"/>
  <c r="CR31" i="1"/>
  <c r="EC31" i="1" s="1"/>
  <c r="CQ33" i="1"/>
  <c r="CR33" i="1"/>
  <c r="EC33" i="1" s="1"/>
  <c r="AN28" i="1"/>
  <c r="AM28" i="1"/>
  <c r="AA28" i="1"/>
  <c r="AB28" i="1" s="1"/>
  <c r="BM28" i="1"/>
  <c r="BN28" i="1"/>
  <c r="BP28" i="1" s="1"/>
  <c r="BQ28" i="1" s="1"/>
  <c r="CR29" i="1"/>
  <c r="EC29" i="1" s="1"/>
  <c r="BN52" i="1"/>
  <c r="AM52" i="1"/>
  <c r="AA52" i="1"/>
  <c r="AB52" i="1" s="1"/>
  <c r="BN26" i="1"/>
  <c r="BP26" i="1" s="1"/>
  <c r="BQ26" i="1" s="1"/>
  <c r="BM26" i="1"/>
  <c r="AN26" i="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BP16" i="1" s="1"/>
  <c r="BQ16" i="1" s="1"/>
  <c r="AN16" i="1"/>
  <c r="DU16" i="1" s="1"/>
  <c r="BM16" i="1"/>
  <c r="AM16" i="1"/>
  <c r="AA16" i="1"/>
  <c r="AB16" i="1" s="1"/>
  <c r="AC16" i="1" s="1"/>
  <c r="AA14" i="1"/>
  <c r="AB14" i="1" s="1"/>
  <c r="BM14" i="1"/>
  <c r="BN14" i="1"/>
  <c r="BP14" i="1" s="1"/>
  <c r="BQ14" i="1" s="1"/>
  <c r="AN14" i="1"/>
  <c r="AM14" i="1"/>
  <c r="EC16" i="1"/>
  <c r="CQ16" i="1"/>
  <c r="BM17" i="1"/>
  <c r="AM17" i="1"/>
  <c r="AA17" i="1"/>
  <c r="AB17" i="1" s="1"/>
  <c r="AN17" i="1"/>
  <c r="BN17" i="1"/>
  <c r="BP17" i="1" s="1"/>
  <c r="BQ17" i="1" s="1"/>
  <c r="BN29" i="1"/>
  <c r="BP29" i="1" s="1"/>
  <c r="BQ29" i="1" s="1"/>
  <c r="BM29" i="1"/>
  <c r="AA29" i="1"/>
  <c r="AB29" i="1" s="1"/>
  <c r="AN29" i="1"/>
  <c r="AM29" i="1"/>
  <c r="EC17" i="1"/>
  <c r="CQ17" i="1"/>
  <c r="AA18" i="1"/>
  <c r="AB18" i="1" s="1"/>
  <c r="BM18" i="1"/>
  <c r="BN18" i="1"/>
  <c r="BP18" i="1" s="1"/>
  <c r="BQ18" i="1" s="1"/>
  <c r="AN18" i="1"/>
  <c r="AM18" i="1"/>
  <c r="BN19" i="1"/>
  <c r="BP19" i="1" s="1"/>
  <c r="BQ19" i="1" s="1"/>
  <c r="AN19" i="1"/>
  <c r="AM19" i="1"/>
  <c r="BM19" i="1"/>
  <c r="AA19" i="1"/>
  <c r="AB19" i="1" s="1"/>
  <c r="EC19" i="1"/>
  <c r="CQ19" i="1"/>
  <c r="AA20" i="1"/>
  <c r="AB20" i="1" s="1"/>
  <c r="AC20" i="1" s="1"/>
  <c r="BM20" i="1"/>
  <c r="BN20" i="1"/>
  <c r="BP20" i="1" s="1"/>
  <c r="BQ20" i="1" s="1"/>
  <c r="AN20" i="1"/>
  <c r="DU20" i="1" s="1"/>
  <c r="AM20" i="1"/>
  <c r="EC20" i="1"/>
  <c r="CQ20" i="1"/>
  <c r="BN21" i="1"/>
  <c r="BP21" i="1" s="1"/>
  <c r="BQ21" i="1" s="1"/>
  <c r="BM21" i="1"/>
  <c r="AN21" i="1"/>
  <c r="AM21" i="1"/>
  <c r="AA21" i="1"/>
  <c r="AB21" i="1" s="1"/>
  <c r="EC21" i="1"/>
  <c r="CQ21" i="1"/>
  <c r="AA22" i="1"/>
  <c r="AB22" i="1" s="1"/>
  <c r="BM22" i="1"/>
  <c r="BN22" i="1"/>
  <c r="BP22" i="1" s="1"/>
  <c r="BQ22" i="1" s="1"/>
  <c r="AN22" i="1"/>
  <c r="AM22" i="1"/>
  <c r="EC27" i="1"/>
  <c r="CQ27" i="1"/>
  <c r="EC22" i="1"/>
  <c r="CQ22" i="1"/>
  <c r="BN23" i="1"/>
  <c r="BP23" i="1" s="1"/>
  <c r="BQ23" i="1" s="1"/>
  <c r="AA23" i="1"/>
  <c r="AB23" i="1" s="1"/>
  <c r="AN23" i="1"/>
  <c r="AM23" i="1"/>
  <c r="BM23" i="1"/>
  <c r="EC18" i="1"/>
  <c r="CQ18" i="1"/>
  <c r="CQ32" i="1"/>
  <c r="EC32" i="1"/>
  <c r="CQ24" i="1"/>
  <c r="EC24" i="1"/>
  <c r="AM24" i="1"/>
  <c r="CQ29" i="1"/>
  <c r="AA32" i="1"/>
  <c r="AB32" i="1" s="1"/>
  <c r="AC32" i="1" s="1"/>
  <c r="AN24" i="1"/>
  <c r="BN24" i="1"/>
  <c r="BP24" i="1" s="1"/>
  <c r="BQ24" i="1" s="1"/>
  <c r="AM31" i="1"/>
  <c r="CQ51" i="1"/>
  <c r="EC51" i="1"/>
  <c r="BM27" i="1"/>
  <c r="AN31" i="1"/>
  <c r="CQ35" i="1"/>
  <c r="EC35" i="1"/>
  <c r="AM27" i="1"/>
  <c r="AM32" i="1"/>
  <c r="AM34" i="1"/>
  <c r="EC40" i="1"/>
  <c r="CQ40" i="1"/>
  <c r="AK44" i="1"/>
  <c r="AJ44" i="1"/>
  <c r="AA26" i="1"/>
  <c r="AB26" i="1" s="1"/>
  <c r="AN32" i="1"/>
  <c r="DU32" i="1" s="1"/>
  <c r="AA36" i="1"/>
  <c r="AB36" i="1" s="1"/>
  <c r="BN36" i="1"/>
  <c r="BP36" i="1" s="1"/>
  <c r="BQ36" i="1" s="1"/>
  <c r="BM36" i="1"/>
  <c r="AN36" i="1"/>
  <c r="EC46" i="1"/>
  <c r="CQ46" i="1"/>
  <c r="EC47" i="1"/>
  <c r="CQ47" i="1"/>
  <c r="BN27" i="1"/>
  <c r="BP27" i="1" s="1"/>
  <c r="BQ27" i="1" s="1"/>
  <c r="BN31" i="1"/>
  <c r="BP31" i="1" s="1"/>
  <c r="BQ31" i="1" s="1"/>
  <c r="CQ34" i="1"/>
  <c r="CQ23" i="1"/>
  <c r="AA30" i="1"/>
  <c r="AB30" i="1" s="1"/>
  <c r="BM30" i="1"/>
  <c r="EC30" i="1"/>
  <c r="EC34" i="1"/>
  <c r="EC36" i="1"/>
  <c r="CQ36" i="1"/>
  <c r="AM15" i="1"/>
  <c r="BN30" i="1"/>
  <c r="BP30" i="1" s="1"/>
  <c r="BQ30" i="1" s="1"/>
  <c r="BM33" i="1"/>
  <c r="AN33" i="1"/>
  <c r="AA33" i="1"/>
  <c r="AB33" i="1" s="1"/>
  <c r="BN33" i="1"/>
  <c r="BP33" i="1" s="1"/>
  <c r="BQ33" i="1" s="1"/>
  <c r="AA40" i="1"/>
  <c r="AB40" i="1" s="1"/>
  <c r="AC40" i="1" s="1"/>
  <c r="BN40" i="1"/>
  <c r="BP40" i="1" s="1"/>
  <c r="BQ40" i="1" s="1"/>
  <c r="BM40" i="1"/>
  <c r="AN40" i="1"/>
  <c r="DU40" i="1" s="1"/>
  <c r="EC49" i="1"/>
  <c r="CQ49" i="1"/>
  <c r="BN32" i="1"/>
  <c r="BP32" i="1" s="1"/>
  <c r="BQ32" i="1" s="1"/>
  <c r="AA38" i="1"/>
  <c r="AB38" i="1" s="1"/>
  <c r="BN38" i="1"/>
  <c r="BP38" i="1" s="1"/>
  <c r="BQ38" i="1" s="1"/>
  <c r="BM38" i="1"/>
  <c r="AN38" i="1"/>
  <c r="BM25" i="1"/>
  <c r="AM30" i="1"/>
  <c r="BM31" i="1"/>
  <c r="AM38" i="1"/>
  <c r="EC42" i="1"/>
  <c r="CQ42" i="1"/>
  <c r="AM25" i="1"/>
  <c r="AA27" i="1"/>
  <c r="AB27" i="1" s="1"/>
  <c r="AC27" i="1" s="1"/>
  <c r="AN30" i="1"/>
  <c r="AA31" i="1"/>
  <c r="AB31" i="1" s="1"/>
  <c r="CQ31" i="1"/>
  <c r="EC39" i="1"/>
  <c r="CQ39" i="1"/>
  <c r="AN25" i="1"/>
  <c r="CQ28" i="1"/>
  <c r="AA34" i="1"/>
  <c r="AB34" i="1" s="1"/>
  <c r="BN34" i="1"/>
  <c r="BP34" i="1" s="1"/>
  <c r="BQ34" i="1" s="1"/>
  <c r="BM34" i="1"/>
  <c r="AN34" i="1"/>
  <c r="BM35" i="1"/>
  <c r="AN35" i="1"/>
  <c r="AA35" i="1"/>
  <c r="AB35" i="1" s="1"/>
  <c r="BN35" i="1"/>
  <c r="BP35" i="1" s="1"/>
  <c r="BQ35" i="1" s="1"/>
  <c r="BN25" i="1"/>
  <c r="BP25" i="1" s="1"/>
  <c r="BQ25" i="1" s="1"/>
  <c r="BM32" i="1"/>
  <c r="EC44" i="1"/>
  <c r="CQ44" i="1"/>
  <c r="BM24" i="1"/>
  <c r="EC28" i="1"/>
  <c r="BN37" i="1"/>
  <c r="BP37" i="1" s="1"/>
  <c r="BQ37" i="1" s="1"/>
  <c r="CQ38" i="1"/>
  <c r="BN39" i="1"/>
  <c r="BP39" i="1" s="1"/>
  <c r="BQ39" i="1" s="1"/>
  <c r="BN41" i="1"/>
  <c r="BP41" i="1" s="1"/>
  <c r="BQ41" i="1" s="1"/>
  <c r="BN43" i="1"/>
  <c r="BP43" i="1" s="1"/>
  <c r="BQ43" i="1" s="1"/>
  <c r="BN45" i="1"/>
  <c r="BP45" i="1" s="1"/>
  <c r="BQ45" i="1" s="1"/>
  <c r="BN47" i="1"/>
  <c r="BP47" i="1" s="1"/>
  <c r="BQ47" i="1" s="1"/>
  <c r="AM48" i="1"/>
  <c r="AA49" i="1"/>
  <c r="AB49" i="1" s="1"/>
  <c r="AA61" i="1"/>
  <c r="AB61" i="1" s="1"/>
  <c r="BN61" i="1"/>
  <c r="BP61" i="1" s="1"/>
  <c r="BQ61" i="1" s="1"/>
  <c r="BM61" i="1"/>
  <c r="AN61" i="1"/>
  <c r="AM61" i="1"/>
  <c r="EC62" i="1"/>
  <c r="CQ62" i="1"/>
  <c r="CQ48" i="1"/>
  <c r="AN48" i="1"/>
  <c r="EC61" i="1"/>
  <c r="CQ61" i="1"/>
  <c r="BN67" i="1"/>
  <c r="BP67" i="1" s="1"/>
  <c r="BQ67" i="1" s="1"/>
  <c r="AN67" i="1"/>
  <c r="BM67" i="1"/>
  <c r="AM67" i="1"/>
  <c r="AA67" i="1"/>
  <c r="AB67" i="1" s="1"/>
  <c r="CQ67" i="1"/>
  <c r="CQ78" i="1"/>
  <c r="BN78" i="1"/>
  <c r="BP78" i="1" s="1"/>
  <c r="BQ78" i="1" s="1"/>
  <c r="BM78" i="1"/>
  <c r="AN78" i="1"/>
  <c r="DU78" i="1" s="1"/>
  <c r="AM78" i="1"/>
  <c r="AA78" i="1"/>
  <c r="AB78" i="1" s="1"/>
  <c r="AC78" i="1" s="1"/>
  <c r="EC50" i="1"/>
  <c r="CQ50" i="1"/>
  <c r="AA51" i="1"/>
  <c r="AB51" i="1" s="1"/>
  <c r="BN51" i="1"/>
  <c r="BP51" i="1" s="1"/>
  <c r="BQ51" i="1" s="1"/>
  <c r="AM51" i="1"/>
  <c r="AA63" i="1"/>
  <c r="AB63" i="1" s="1"/>
  <c r="AC63" i="1" s="1"/>
  <c r="BN63" i="1"/>
  <c r="BP63" i="1" s="1"/>
  <c r="BQ63" i="1" s="1"/>
  <c r="BM63" i="1"/>
  <c r="AN63" i="1"/>
  <c r="DU63" i="1" s="1"/>
  <c r="AM63" i="1"/>
  <c r="BM51" i="1"/>
  <c r="BM52" i="1"/>
  <c r="AN52" i="1"/>
  <c r="EC64" i="1"/>
  <c r="CQ64" i="1"/>
  <c r="AN49" i="1"/>
  <c r="BN49" i="1"/>
  <c r="BP49" i="1" s="1"/>
  <c r="BQ49" i="1" s="1"/>
  <c r="AM49" i="1"/>
  <c r="AM42" i="1"/>
  <c r="AM44" i="1"/>
  <c r="AM46" i="1"/>
  <c r="AA53" i="1"/>
  <c r="AB53" i="1" s="1"/>
  <c r="BN53" i="1"/>
  <c r="BP53" i="1" s="1"/>
  <c r="BQ53" i="1" s="1"/>
  <c r="BM53" i="1"/>
  <c r="AN53" i="1"/>
  <c r="AM53" i="1"/>
  <c r="AA57" i="1"/>
  <c r="AB57" i="1" s="1"/>
  <c r="BN57" i="1"/>
  <c r="BP57" i="1" s="1"/>
  <c r="BQ57" i="1" s="1"/>
  <c r="BM57" i="1"/>
  <c r="AN57" i="1"/>
  <c r="AM57" i="1"/>
  <c r="AA59" i="1"/>
  <c r="AB59" i="1" s="1"/>
  <c r="BN59" i="1"/>
  <c r="BP59" i="1" s="1"/>
  <c r="BQ59" i="1" s="1"/>
  <c r="BM59" i="1"/>
  <c r="AN59" i="1"/>
  <c r="AM59" i="1"/>
  <c r="BN76" i="1"/>
  <c r="BP76" i="1" s="1"/>
  <c r="BQ76" i="1" s="1"/>
  <c r="BM76" i="1"/>
  <c r="CQ76" i="1"/>
  <c r="AN76" i="1"/>
  <c r="DU76" i="1" s="1"/>
  <c r="AM76" i="1"/>
  <c r="AA76" i="1"/>
  <c r="AB76" i="1" s="1"/>
  <c r="AC76" i="1" s="1"/>
  <c r="AA37" i="1"/>
  <c r="AB37" i="1" s="1"/>
  <c r="AA39" i="1"/>
  <c r="AB39" i="1" s="1"/>
  <c r="AA41" i="1"/>
  <c r="AB41" i="1" s="1"/>
  <c r="AC41" i="1" s="1"/>
  <c r="AN42" i="1"/>
  <c r="BM42" i="1"/>
  <c r="AA43" i="1"/>
  <c r="AB43" i="1" s="1"/>
  <c r="AN44" i="1"/>
  <c r="DU44" i="1" s="1"/>
  <c r="BM44" i="1"/>
  <c r="AA45" i="1"/>
  <c r="AB45" i="1" s="1"/>
  <c r="AN46" i="1"/>
  <c r="BM46" i="1"/>
  <c r="AA47" i="1"/>
  <c r="AB47" i="1" s="1"/>
  <c r="BM50" i="1"/>
  <c r="AN50" i="1"/>
  <c r="BN50" i="1"/>
  <c r="BP50" i="1" s="1"/>
  <c r="BQ50" i="1" s="1"/>
  <c r="CQ59" i="1"/>
  <c r="CQ41" i="1"/>
  <c r="BN42" i="1"/>
  <c r="BP42" i="1" s="1"/>
  <c r="BQ42" i="1" s="1"/>
  <c r="CQ43" i="1"/>
  <c r="BN44" i="1"/>
  <c r="BP44" i="1" s="1"/>
  <c r="BQ44" i="1" s="1"/>
  <c r="CQ45" i="1"/>
  <c r="BN46" i="1"/>
  <c r="BP46" i="1" s="1"/>
  <c r="BQ46" i="1" s="1"/>
  <c r="EC54" i="1"/>
  <c r="CQ54" i="1"/>
  <c r="CQ57" i="1"/>
  <c r="AA65" i="1"/>
  <c r="AB65" i="1" s="1"/>
  <c r="BN65" i="1"/>
  <c r="BP65" i="1" s="1"/>
  <c r="BQ65" i="1" s="1"/>
  <c r="BM65" i="1"/>
  <c r="AN65" i="1"/>
  <c r="AM65" i="1"/>
  <c r="AN69" i="1"/>
  <c r="AM69" i="1"/>
  <c r="BN69" i="1"/>
  <c r="BP69" i="1" s="1"/>
  <c r="BQ69" i="1" s="1"/>
  <c r="BM69" i="1"/>
  <c r="AA69" i="1"/>
  <c r="AB69" i="1" s="1"/>
  <c r="AA55" i="1"/>
  <c r="AB55" i="1" s="1"/>
  <c r="AC55" i="1" s="1"/>
  <c r="BN55" i="1"/>
  <c r="BP55" i="1" s="1"/>
  <c r="BQ55" i="1" s="1"/>
  <c r="BM55" i="1"/>
  <c r="AN55" i="1"/>
  <c r="DU55" i="1" s="1"/>
  <c r="AM55" i="1"/>
  <c r="CQ56" i="1"/>
  <c r="AN70" i="1"/>
  <c r="AM70" i="1"/>
  <c r="BN70" i="1"/>
  <c r="BP70" i="1" s="1"/>
  <c r="BQ70" i="1" s="1"/>
  <c r="BM70" i="1"/>
  <c r="AA70" i="1"/>
  <c r="AB70" i="1" s="1"/>
  <c r="CQ70" i="1"/>
  <c r="AA48" i="1"/>
  <c r="AB48" i="1" s="1"/>
  <c r="BM48" i="1"/>
  <c r="EC48" i="1"/>
  <c r="EC60" i="1"/>
  <c r="CQ60" i="1"/>
  <c r="BO96" i="1"/>
  <c r="BN48" i="1"/>
  <c r="BP48" i="1" s="1"/>
  <c r="BQ48" i="1" s="1"/>
  <c r="BM49" i="1"/>
  <c r="AN51" i="1"/>
  <c r="AM37" i="1"/>
  <c r="AM39" i="1"/>
  <c r="AM41" i="1"/>
  <c r="AM43" i="1"/>
  <c r="AM45" i="1"/>
  <c r="AM47" i="1"/>
  <c r="EC52" i="1"/>
  <c r="CQ52" i="1"/>
  <c r="AN74" i="1"/>
  <c r="AM74" i="1"/>
  <c r="AA74" i="1"/>
  <c r="AB74" i="1" s="1"/>
  <c r="BN74" i="1"/>
  <c r="BP74" i="1" s="1"/>
  <c r="BQ74" i="1" s="1"/>
  <c r="CQ74" i="1"/>
  <c r="BM74" i="1"/>
  <c r="AN37" i="1"/>
  <c r="AN39" i="1"/>
  <c r="AN41" i="1"/>
  <c r="DU41" i="1" s="1"/>
  <c r="AN43" i="1"/>
  <c r="AN45" i="1"/>
  <c r="AN47" i="1"/>
  <c r="BM47" i="1"/>
  <c r="EC58" i="1"/>
  <c r="CQ58" i="1"/>
  <c r="AN71" i="1"/>
  <c r="BM72" i="1"/>
  <c r="EC87" i="1"/>
  <c r="CQ87" i="1"/>
  <c r="AM88" i="1"/>
  <c r="CQ71" i="1"/>
  <c r="BN72" i="1"/>
  <c r="BP72" i="1" s="1"/>
  <c r="BQ72" i="1" s="1"/>
  <c r="AM73" i="1"/>
  <c r="CQ73" i="1"/>
  <c r="AA75" i="1"/>
  <c r="AB75" i="1" s="1"/>
  <c r="AC75" i="1" s="1"/>
  <c r="AM77" i="1"/>
  <c r="AN88" i="1"/>
  <c r="DU88" i="1" s="1"/>
  <c r="AA92" i="1"/>
  <c r="AB92" i="1" s="1"/>
  <c r="AC92" i="1" s="1"/>
  <c r="AN92" i="1"/>
  <c r="DU92" i="1" s="1"/>
  <c r="AM92" i="1"/>
  <c r="BN92" i="1"/>
  <c r="BP92" i="1" s="1"/>
  <c r="BQ92" i="1" s="1"/>
  <c r="BM92" i="1"/>
  <c r="CQ95" i="1"/>
  <c r="AA54" i="1"/>
  <c r="AB54" i="1" s="1"/>
  <c r="AC54" i="1" s="1"/>
  <c r="AA56" i="1"/>
  <c r="AB56" i="1" s="1"/>
  <c r="AA58" i="1"/>
  <c r="AB58" i="1" s="1"/>
  <c r="AA60" i="1"/>
  <c r="AB60" i="1" s="1"/>
  <c r="AA62" i="1"/>
  <c r="AB62" i="1" s="1"/>
  <c r="AC62" i="1" s="1"/>
  <c r="AA64" i="1"/>
  <c r="AB64" i="1" s="1"/>
  <c r="AA66" i="1"/>
  <c r="AB66" i="1" s="1"/>
  <c r="AM72" i="1"/>
  <c r="CQ80" i="1"/>
  <c r="AA80" i="1"/>
  <c r="AB80" i="1" s="1"/>
  <c r="CQ82" i="1"/>
  <c r="AA82" i="1"/>
  <c r="AB82" i="1" s="1"/>
  <c r="CQ84" i="1"/>
  <c r="AA84" i="1"/>
  <c r="AB84" i="1" s="1"/>
  <c r="CQ86" i="1"/>
  <c r="AA86" i="1"/>
  <c r="AB86" i="1" s="1"/>
  <c r="EC92" i="1"/>
  <c r="CQ92" i="1"/>
  <c r="CQ66" i="1"/>
  <c r="CQ68" i="1"/>
  <c r="AN72" i="1"/>
  <c r="BO77" i="1"/>
  <c r="CQ79" i="1"/>
  <c r="CQ81" i="1"/>
  <c r="CQ83" i="1"/>
  <c r="CQ85" i="1"/>
  <c r="AA79" i="1"/>
  <c r="AB79" i="1" s="1"/>
  <c r="AA81" i="1"/>
  <c r="AB81" i="1" s="1"/>
  <c r="AC81" i="1" s="1"/>
  <c r="AA83" i="1"/>
  <c r="AB83" i="1" s="1"/>
  <c r="AA85" i="1"/>
  <c r="AB85" i="1" s="1"/>
  <c r="BN89" i="1"/>
  <c r="BP89" i="1" s="1"/>
  <c r="BQ89" i="1" s="1"/>
  <c r="BM89" i="1"/>
  <c r="AN89" i="1"/>
  <c r="AM89" i="1"/>
  <c r="CQ90" i="1"/>
  <c r="AA90" i="1"/>
  <c r="AB90" i="1" s="1"/>
  <c r="BN90" i="1"/>
  <c r="BP90" i="1" s="1"/>
  <c r="BQ90" i="1" s="1"/>
  <c r="AA94" i="1"/>
  <c r="AB94" i="1" s="1"/>
  <c r="AC94" i="1" s="1"/>
  <c r="AM94" i="1"/>
  <c r="BN94" i="1"/>
  <c r="BP94" i="1" s="1"/>
  <c r="BQ94" i="1" s="1"/>
  <c r="BM94" i="1"/>
  <c r="CQ72" i="1"/>
  <c r="AM80" i="1"/>
  <c r="AM82" i="1"/>
  <c r="AM84" i="1"/>
  <c r="AM86" i="1"/>
  <c r="AA99" i="1"/>
  <c r="AB99" i="1" s="1"/>
  <c r="BM99" i="1"/>
  <c r="AN99" i="1"/>
  <c r="BN99" i="1"/>
  <c r="BP99" i="1" s="1"/>
  <c r="BQ99" i="1" s="1"/>
  <c r="CQ99" i="1"/>
  <c r="AM99" i="1"/>
  <c r="BM104" i="1"/>
  <c r="AN104" i="1"/>
  <c r="DU104" i="1" s="1"/>
  <c r="AM104" i="1"/>
  <c r="AA104" i="1"/>
  <c r="AB104" i="1" s="1"/>
  <c r="AC104" i="1" s="1"/>
  <c r="BN104" i="1"/>
  <c r="BP104" i="1" s="1"/>
  <c r="BQ104" i="1" s="1"/>
  <c r="EC89" i="1"/>
  <c r="CQ89" i="1"/>
  <c r="EC94" i="1"/>
  <c r="AM75" i="1"/>
  <c r="BM96" i="1"/>
  <c r="AN96" i="1"/>
  <c r="AA96" i="1"/>
  <c r="AB96" i="1" s="1"/>
  <c r="AM96" i="1"/>
  <c r="BO98" i="1"/>
  <c r="AM54" i="1"/>
  <c r="AM56" i="1"/>
  <c r="AM58" i="1"/>
  <c r="AM60" i="1"/>
  <c r="AM62" i="1"/>
  <c r="AM64" i="1"/>
  <c r="AM66" i="1"/>
  <c r="AA101" i="1"/>
  <c r="AB101" i="1" s="1"/>
  <c r="BM101" i="1"/>
  <c r="AN101" i="1"/>
  <c r="CQ101" i="1"/>
  <c r="AM101" i="1"/>
  <c r="BN101" i="1"/>
  <c r="BP101" i="1" s="1"/>
  <c r="BQ101" i="1" s="1"/>
  <c r="AN54" i="1"/>
  <c r="DU54" i="1" s="1"/>
  <c r="BM54" i="1"/>
  <c r="AN56" i="1"/>
  <c r="BM56" i="1"/>
  <c r="AN58" i="1"/>
  <c r="BM58" i="1"/>
  <c r="AN60" i="1"/>
  <c r="BM60" i="1"/>
  <c r="AN62" i="1"/>
  <c r="DU62" i="1" s="1"/>
  <c r="BM62" i="1"/>
  <c r="AN64" i="1"/>
  <c r="BM64" i="1"/>
  <c r="AN66" i="1"/>
  <c r="BM66" i="1"/>
  <c r="AA71" i="1"/>
  <c r="AB71" i="1" s="1"/>
  <c r="AN91" i="1"/>
  <c r="BN91" i="1"/>
  <c r="BP91" i="1" s="1"/>
  <c r="BQ91" i="1" s="1"/>
  <c r="AM91" i="1"/>
  <c r="BM91" i="1"/>
  <c r="BM102" i="1"/>
  <c r="AN102" i="1"/>
  <c r="DU102" i="1" s="1"/>
  <c r="AA102" i="1"/>
  <c r="AB102" i="1" s="1"/>
  <c r="AC102" i="1" s="1"/>
  <c r="AM102" i="1"/>
  <c r="BN102" i="1"/>
  <c r="BP102" i="1" s="1"/>
  <c r="BQ102" i="1" s="1"/>
  <c r="BN62" i="1"/>
  <c r="BP62" i="1" s="1"/>
  <c r="BQ62" i="1" s="1"/>
  <c r="CQ63" i="1"/>
  <c r="BN64" i="1"/>
  <c r="BP64" i="1" s="1"/>
  <c r="BQ64" i="1" s="1"/>
  <c r="CQ65" i="1"/>
  <c r="BN66" i="1"/>
  <c r="BP66" i="1" s="1"/>
  <c r="BQ66" i="1" s="1"/>
  <c r="CQ69" i="1"/>
  <c r="EC102" i="1"/>
  <c r="CQ102" i="1"/>
  <c r="AM68" i="1"/>
  <c r="BM68" i="1"/>
  <c r="AN68" i="1"/>
  <c r="BN68" i="1"/>
  <c r="BP68" i="1" s="1"/>
  <c r="BQ68" i="1" s="1"/>
  <c r="AA72" i="1"/>
  <c r="AB72" i="1" s="1"/>
  <c r="CQ77" i="1"/>
  <c r="BN79" i="1"/>
  <c r="BP79" i="1" s="1"/>
  <c r="BQ79" i="1" s="1"/>
  <c r="BM79" i="1"/>
  <c r="AN79" i="1"/>
  <c r="AM79" i="1"/>
  <c r="BN80" i="1"/>
  <c r="BP80" i="1" s="1"/>
  <c r="BQ80" i="1" s="1"/>
  <c r="BN81" i="1"/>
  <c r="BP81" i="1" s="1"/>
  <c r="BQ81" i="1" s="1"/>
  <c r="BM81" i="1"/>
  <c r="AN81" i="1"/>
  <c r="DU81" i="1" s="1"/>
  <c r="AM81" i="1"/>
  <c r="BN82" i="1"/>
  <c r="BP82" i="1" s="1"/>
  <c r="BQ82" i="1" s="1"/>
  <c r="BN83" i="1"/>
  <c r="BP83" i="1" s="1"/>
  <c r="BQ83" i="1" s="1"/>
  <c r="BM83" i="1"/>
  <c r="AN83" i="1"/>
  <c r="AM83" i="1"/>
  <c r="BN84" i="1"/>
  <c r="BP84" i="1" s="1"/>
  <c r="BQ84" i="1" s="1"/>
  <c r="BN85" i="1"/>
  <c r="BP85" i="1" s="1"/>
  <c r="BQ85" i="1" s="1"/>
  <c r="BM85" i="1"/>
  <c r="AN85" i="1"/>
  <c r="AM85" i="1"/>
  <c r="BN86" i="1"/>
  <c r="BP86" i="1" s="1"/>
  <c r="BQ86" i="1" s="1"/>
  <c r="BN87" i="1"/>
  <c r="BP87" i="1" s="1"/>
  <c r="BQ87" i="1" s="1"/>
  <c r="BM87" i="1"/>
  <c r="AN87" i="1"/>
  <c r="AM87" i="1"/>
  <c r="BM95" i="1"/>
  <c r="AN95" i="1"/>
  <c r="DU95" i="1" s="1"/>
  <c r="BN95" i="1"/>
  <c r="BP95" i="1" s="1"/>
  <c r="BQ95" i="1" s="1"/>
  <c r="AA95" i="1"/>
  <c r="AB95" i="1" s="1"/>
  <c r="AC95" i="1" s="1"/>
  <c r="EC98" i="1"/>
  <c r="AM71" i="1"/>
  <c r="BN71" i="1"/>
  <c r="BP71" i="1" s="1"/>
  <c r="BQ71" i="1" s="1"/>
  <c r="CQ88" i="1"/>
  <c r="AA88" i="1"/>
  <c r="AB88" i="1" s="1"/>
  <c r="AC88" i="1" s="1"/>
  <c r="BN88" i="1"/>
  <c r="BP88" i="1" s="1"/>
  <c r="BQ88" i="1" s="1"/>
  <c r="BM93" i="1"/>
  <c r="AN93" i="1"/>
  <c r="DU93" i="1" s="1"/>
  <c r="AM93" i="1"/>
  <c r="BN93" i="1"/>
  <c r="BP93" i="1" s="1"/>
  <c r="BQ93" i="1" s="1"/>
  <c r="AA93" i="1"/>
  <c r="AB93" i="1" s="1"/>
  <c r="AC93" i="1" s="1"/>
  <c r="BM100" i="1"/>
  <c r="AN100" i="1"/>
  <c r="AA100" i="1"/>
  <c r="AB100" i="1" s="1"/>
  <c r="AM100" i="1"/>
  <c r="BN100" i="1"/>
  <c r="BP100" i="1" s="1"/>
  <c r="BQ100" i="1" s="1"/>
  <c r="BO73" i="1"/>
  <c r="EC100" i="1"/>
  <c r="CQ100" i="1"/>
  <c r="EC104" i="1"/>
  <c r="CQ104" i="1"/>
  <c r="BO118" i="1"/>
  <c r="BN124" i="1"/>
  <c r="BP124" i="1" s="1"/>
  <c r="BQ124" i="1" s="1"/>
  <c r="AN124" i="1"/>
  <c r="AM124" i="1"/>
  <c r="AA124" i="1"/>
  <c r="AB124" i="1" s="1"/>
  <c r="BM124" i="1"/>
  <c r="BN97" i="1"/>
  <c r="BP97" i="1" s="1"/>
  <c r="BQ97" i="1" s="1"/>
  <c r="EC119" i="1"/>
  <c r="CQ119" i="1"/>
  <c r="CQ97" i="1"/>
  <c r="AM98" i="1"/>
  <c r="AM97" i="1"/>
  <c r="BN120" i="1"/>
  <c r="BP120" i="1" s="1"/>
  <c r="BQ120" i="1" s="1"/>
  <c r="AN120" i="1"/>
  <c r="AM120" i="1"/>
  <c r="AA120" i="1"/>
  <c r="AB120" i="1" s="1"/>
  <c r="BM120" i="1"/>
  <c r="BM106" i="1"/>
  <c r="AN106" i="1"/>
  <c r="AM106" i="1"/>
  <c r="AA106" i="1"/>
  <c r="AB106" i="1" s="1"/>
  <c r="BN106" i="1"/>
  <c r="BP106" i="1" s="1"/>
  <c r="BQ106" i="1" s="1"/>
  <c r="AM121" i="1"/>
  <c r="AN121" i="1"/>
  <c r="AA121" i="1"/>
  <c r="AB121" i="1" s="1"/>
  <c r="BN121" i="1"/>
  <c r="BP121" i="1" s="1"/>
  <c r="BQ121" i="1" s="1"/>
  <c r="EC106" i="1"/>
  <c r="CQ106" i="1"/>
  <c r="CQ91" i="1"/>
  <c r="AA103" i="1"/>
  <c r="AB103" i="1" s="1"/>
  <c r="BM103" i="1"/>
  <c r="AN103" i="1"/>
  <c r="BN103" i="1"/>
  <c r="BP103" i="1" s="1"/>
  <c r="BQ103" i="1" s="1"/>
  <c r="EC110" i="1"/>
  <c r="CQ110" i="1"/>
  <c r="EC112" i="1"/>
  <c r="CQ112" i="1"/>
  <c r="EC114" i="1"/>
  <c r="CQ114" i="1"/>
  <c r="EC116" i="1"/>
  <c r="CQ116" i="1"/>
  <c r="AA97" i="1"/>
  <c r="AB97" i="1" s="1"/>
  <c r="BM97" i="1"/>
  <c r="AN97" i="1"/>
  <c r="BM98" i="1"/>
  <c r="AN98" i="1"/>
  <c r="AA98" i="1"/>
  <c r="AB98" i="1" s="1"/>
  <c r="EC108" i="1"/>
  <c r="CQ108" i="1"/>
  <c r="BN122" i="1"/>
  <c r="BP122" i="1" s="1"/>
  <c r="BQ122" i="1" s="1"/>
  <c r="BM122" i="1"/>
  <c r="AN122" i="1"/>
  <c r="AM122" i="1"/>
  <c r="CQ122" i="1"/>
  <c r="AA122" i="1"/>
  <c r="AB122" i="1" s="1"/>
  <c r="EC123" i="1"/>
  <c r="CQ123" i="1"/>
  <c r="CQ103" i="1"/>
  <c r="CQ105" i="1"/>
  <c r="CQ107" i="1"/>
  <c r="BN108" i="1"/>
  <c r="BP108" i="1" s="1"/>
  <c r="BQ108" i="1" s="1"/>
  <c r="CQ109" i="1"/>
  <c r="BN110" i="1"/>
  <c r="BP110" i="1" s="1"/>
  <c r="BQ110" i="1" s="1"/>
  <c r="CQ111" i="1"/>
  <c r="BN112" i="1"/>
  <c r="BP112" i="1" s="1"/>
  <c r="BQ112" i="1" s="1"/>
  <c r="CQ113" i="1"/>
  <c r="BN114" i="1"/>
  <c r="BP114" i="1" s="1"/>
  <c r="BQ114" i="1" s="1"/>
  <c r="CQ115" i="1"/>
  <c r="BN116" i="1"/>
  <c r="BP116" i="1" s="1"/>
  <c r="BQ116" i="1" s="1"/>
  <c r="CQ117" i="1"/>
  <c r="AA132" i="1"/>
  <c r="AB132" i="1" s="1"/>
  <c r="AC132" i="1" s="1"/>
  <c r="BN132" i="1"/>
  <c r="BP132" i="1" s="1"/>
  <c r="BQ132" i="1" s="1"/>
  <c r="BM132" i="1"/>
  <c r="AN132" i="1"/>
  <c r="DU132" i="1" s="1"/>
  <c r="AM132" i="1"/>
  <c r="BM125" i="1"/>
  <c r="AN125" i="1"/>
  <c r="AM125" i="1"/>
  <c r="BM127" i="1"/>
  <c r="AN127" i="1"/>
  <c r="AM127" i="1"/>
  <c r="AA127" i="1"/>
  <c r="AB127" i="1" s="1"/>
  <c r="EC132" i="1"/>
  <c r="CQ132" i="1"/>
  <c r="BN133" i="1"/>
  <c r="BP133" i="1" s="1"/>
  <c r="BQ133" i="1" s="1"/>
  <c r="BM133" i="1"/>
  <c r="AN133" i="1"/>
  <c r="AM133" i="1"/>
  <c r="AA133" i="1"/>
  <c r="AB133" i="1" s="1"/>
  <c r="AA134" i="1"/>
  <c r="AB134" i="1" s="1"/>
  <c r="BN134" i="1"/>
  <c r="BP134" i="1" s="1"/>
  <c r="BQ134" i="1" s="1"/>
  <c r="BM134" i="1"/>
  <c r="AN134" i="1"/>
  <c r="AM134" i="1"/>
  <c r="BM118" i="1"/>
  <c r="EC134" i="1"/>
  <c r="CQ134" i="1"/>
  <c r="BN135" i="1"/>
  <c r="BP135" i="1" s="1"/>
  <c r="BQ135" i="1" s="1"/>
  <c r="BM135" i="1"/>
  <c r="AN135" i="1"/>
  <c r="AM135" i="1"/>
  <c r="AA135" i="1"/>
  <c r="AB135" i="1" s="1"/>
  <c r="CQ136" i="1"/>
  <c r="AA136" i="1"/>
  <c r="AB136" i="1" s="1"/>
  <c r="BN136" i="1"/>
  <c r="BP136" i="1" s="1"/>
  <c r="BQ136" i="1" s="1"/>
  <c r="BM136" i="1"/>
  <c r="AN136" i="1"/>
  <c r="AM136" i="1"/>
  <c r="AM105" i="1"/>
  <c r="AM107" i="1"/>
  <c r="AM109" i="1"/>
  <c r="AM111" i="1"/>
  <c r="AM113" i="1"/>
  <c r="AM115" i="1"/>
  <c r="AM117" i="1"/>
  <c r="AA119" i="1"/>
  <c r="AB119" i="1" s="1"/>
  <c r="AA123" i="1"/>
  <c r="AB123" i="1" s="1"/>
  <c r="AC123" i="1" s="1"/>
  <c r="BN137" i="1"/>
  <c r="BP137" i="1" s="1"/>
  <c r="BQ137" i="1" s="1"/>
  <c r="BM137" i="1"/>
  <c r="AN137" i="1"/>
  <c r="AM137" i="1"/>
  <c r="AA137" i="1"/>
  <c r="AB137" i="1" s="1"/>
  <c r="AN105" i="1"/>
  <c r="BM105" i="1"/>
  <c r="AN107" i="1"/>
  <c r="BM107" i="1"/>
  <c r="AA108" i="1"/>
  <c r="AB108" i="1" s="1"/>
  <c r="AC108" i="1" s="1"/>
  <c r="AN109" i="1"/>
  <c r="BM109" i="1"/>
  <c r="AA110" i="1"/>
  <c r="AB110" i="1" s="1"/>
  <c r="AN111" i="1"/>
  <c r="DU111" i="1" s="1"/>
  <c r="BM111" i="1"/>
  <c r="AA112" i="1"/>
  <c r="AB112" i="1" s="1"/>
  <c r="AN113" i="1"/>
  <c r="BM113" i="1"/>
  <c r="AA114" i="1"/>
  <c r="AB114" i="1" s="1"/>
  <c r="AN115" i="1"/>
  <c r="BM115" i="1"/>
  <c r="AA116" i="1"/>
  <c r="AB116" i="1" s="1"/>
  <c r="AC116" i="1" s="1"/>
  <c r="AN117" i="1"/>
  <c r="DU117" i="1" s="1"/>
  <c r="BM117" i="1"/>
  <c r="AN119" i="1"/>
  <c r="AN123" i="1"/>
  <c r="DU123" i="1" s="1"/>
  <c r="AA128" i="1"/>
  <c r="AB128" i="1" s="1"/>
  <c r="BN128" i="1"/>
  <c r="BP128" i="1" s="1"/>
  <c r="BQ128" i="1" s="1"/>
  <c r="BM128" i="1"/>
  <c r="AN128" i="1"/>
  <c r="AM128" i="1"/>
  <c r="CQ138" i="1"/>
  <c r="AA138" i="1"/>
  <c r="AB138" i="1" s="1"/>
  <c r="BN138" i="1"/>
  <c r="BP138" i="1" s="1"/>
  <c r="BQ138" i="1" s="1"/>
  <c r="BM138" i="1"/>
  <c r="AN138" i="1"/>
  <c r="AM138" i="1"/>
  <c r="BN105" i="1"/>
  <c r="BP105" i="1" s="1"/>
  <c r="BQ105" i="1" s="1"/>
  <c r="BN107" i="1"/>
  <c r="BP107" i="1" s="1"/>
  <c r="BQ107" i="1" s="1"/>
  <c r="BN109" i="1"/>
  <c r="BP109" i="1" s="1"/>
  <c r="BQ109" i="1" s="1"/>
  <c r="BN111" i="1"/>
  <c r="BP111" i="1" s="1"/>
  <c r="BQ111" i="1" s="1"/>
  <c r="BN113" i="1"/>
  <c r="BP113" i="1" s="1"/>
  <c r="BQ113" i="1" s="1"/>
  <c r="BN115" i="1"/>
  <c r="BP115" i="1" s="1"/>
  <c r="BQ115" i="1" s="1"/>
  <c r="BN117" i="1"/>
  <c r="BP117" i="1" s="1"/>
  <c r="BQ117" i="1" s="1"/>
  <c r="CQ128" i="1"/>
  <c r="BN139" i="1"/>
  <c r="BP139" i="1" s="1"/>
  <c r="BQ139" i="1" s="1"/>
  <c r="BM139" i="1"/>
  <c r="AN139" i="1"/>
  <c r="AM139" i="1"/>
  <c r="AA139" i="1"/>
  <c r="AB139" i="1" s="1"/>
  <c r="EC144" i="1"/>
  <c r="CQ144" i="1"/>
  <c r="CQ120" i="1"/>
  <c r="CQ124" i="1"/>
  <c r="CQ140" i="1"/>
  <c r="AA140" i="1"/>
  <c r="AB140" i="1" s="1"/>
  <c r="BN140" i="1"/>
  <c r="BP140" i="1" s="1"/>
  <c r="BQ140" i="1" s="1"/>
  <c r="BM140" i="1"/>
  <c r="AN140" i="1"/>
  <c r="AM140" i="1"/>
  <c r="AA126" i="1"/>
  <c r="AB126" i="1" s="1"/>
  <c r="BN126" i="1"/>
  <c r="BP126" i="1" s="1"/>
  <c r="BQ126" i="1" s="1"/>
  <c r="BM126" i="1"/>
  <c r="AN126" i="1"/>
  <c r="AM126" i="1"/>
  <c r="CQ126" i="1"/>
  <c r="BO127" i="1"/>
  <c r="BN141" i="1"/>
  <c r="BP141" i="1" s="1"/>
  <c r="BQ141" i="1" s="1"/>
  <c r="BM141" i="1"/>
  <c r="AN141" i="1"/>
  <c r="AM141" i="1"/>
  <c r="AA141" i="1"/>
  <c r="AB141" i="1" s="1"/>
  <c r="AM119" i="1"/>
  <c r="BM119" i="1"/>
  <c r="EC121" i="1"/>
  <c r="CQ121" i="1"/>
  <c r="AM123" i="1"/>
  <c r="BM123" i="1"/>
  <c r="BO125" i="1"/>
  <c r="BN129" i="1"/>
  <c r="BP129" i="1" s="1"/>
  <c r="BQ129" i="1" s="1"/>
  <c r="BM129" i="1"/>
  <c r="AN129" i="1"/>
  <c r="AM129" i="1"/>
  <c r="AA129" i="1"/>
  <c r="AB129" i="1" s="1"/>
  <c r="AM108" i="1"/>
  <c r="AM110" i="1"/>
  <c r="AM112" i="1"/>
  <c r="AM114" i="1"/>
  <c r="AM116" i="1"/>
  <c r="CQ118" i="1"/>
  <c r="BN119" i="1"/>
  <c r="BP119" i="1" s="1"/>
  <c r="BQ119" i="1" s="1"/>
  <c r="BN123" i="1"/>
  <c r="BP123" i="1" s="1"/>
  <c r="BQ123" i="1" s="1"/>
  <c r="AA130" i="1"/>
  <c r="AB130" i="1" s="1"/>
  <c r="BN130" i="1"/>
  <c r="BP130" i="1" s="1"/>
  <c r="BQ130" i="1" s="1"/>
  <c r="BM130" i="1"/>
  <c r="AN130" i="1"/>
  <c r="AM130" i="1"/>
  <c r="AN108" i="1"/>
  <c r="DU108" i="1" s="1"/>
  <c r="AN110" i="1"/>
  <c r="AN112" i="1"/>
  <c r="AN114" i="1"/>
  <c r="AN116" i="1"/>
  <c r="DU116" i="1" s="1"/>
  <c r="EC130" i="1"/>
  <c r="CQ130" i="1"/>
  <c r="BN131" i="1"/>
  <c r="BP131" i="1" s="1"/>
  <c r="BQ131" i="1" s="1"/>
  <c r="BM131" i="1"/>
  <c r="AN131" i="1"/>
  <c r="DU131" i="1" s="1"/>
  <c r="AM131" i="1"/>
  <c r="AA131" i="1"/>
  <c r="AB131" i="1" s="1"/>
  <c r="AC131" i="1" s="1"/>
  <c r="AM145" i="1"/>
  <c r="EC152" i="1"/>
  <c r="CQ152" i="1"/>
  <c r="EC156" i="1"/>
  <c r="CQ156" i="1"/>
  <c r="BN163" i="1"/>
  <c r="BP163" i="1" s="1"/>
  <c r="BQ163" i="1" s="1"/>
  <c r="AN163" i="1"/>
  <c r="AM163" i="1"/>
  <c r="BM163" i="1"/>
  <c r="AA163" i="1"/>
  <c r="AB163" i="1" s="1"/>
  <c r="AC163" i="1" s="1"/>
  <c r="BO142" i="1"/>
  <c r="CQ125" i="1"/>
  <c r="CQ127" i="1"/>
  <c r="CQ129" i="1"/>
  <c r="CQ131" i="1"/>
  <c r="CQ133" i="1"/>
  <c r="CQ135" i="1"/>
  <c r="CQ137" i="1"/>
  <c r="CQ139" i="1"/>
  <c r="CQ141" i="1"/>
  <c r="BM142" i="1"/>
  <c r="AN142" i="1"/>
  <c r="AM142" i="1"/>
  <c r="BN165" i="1"/>
  <c r="BP165" i="1" s="1"/>
  <c r="BQ165" i="1" s="1"/>
  <c r="AN165" i="1"/>
  <c r="AM165" i="1"/>
  <c r="BM165" i="1"/>
  <c r="AA165" i="1"/>
  <c r="AB165" i="1" s="1"/>
  <c r="AC165" i="1" s="1"/>
  <c r="CQ143" i="1"/>
  <c r="AM143" i="1"/>
  <c r="BO143" i="1"/>
  <c r="AA160" i="1"/>
  <c r="AB160" i="1" s="1"/>
  <c r="AC160" i="1" s="1"/>
  <c r="BN160" i="1"/>
  <c r="BP160" i="1" s="1"/>
  <c r="BQ160" i="1" s="1"/>
  <c r="BM160" i="1"/>
  <c r="AN160" i="1"/>
  <c r="AM160" i="1"/>
  <c r="AN143" i="1"/>
  <c r="EC160" i="1"/>
  <c r="CQ160" i="1"/>
  <c r="BM145" i="1"/>
  <c r="AN145" i="1"/>
  <c r="DU145" i="1" s="1"/>
  <c r="AA145" i="1"/>
  <c r="AB145" i="1" s="1"/>
  <c r="AC145" i="1" s="1"/>
  <c r="EC153" i="1"/>
  <c r="CQ153" i="1"/>
  <c r="EC157" i="1"/>
  <c r="CQ157" i="1"/>
  <c r="AA154" i="1"/>
  <c r="AB154" i="1" s="1"/>
  <c r="AC154" i="1" s="1"/>
  <c r="BN154" i="1"/>
  <c r="BP154" i="1" s="1"/>
  <c r="BQ154" i="1" s="1"/>
  <c r="BM154" i="1"/>
  <c r="AN154" i="1"/>
  <c r="DU154" i="1" s="1"/>
  <c r="AM154" i="1"/>
  <c r="AA158" i="1"/>
  <c r="AB158" i="1" s="1"/>
  <c r="AC158" i="1" s="1"/>
  <c r="BN158" i="1"/>
  <c r="BP158" i="1" s="1"/>
  <c r="BQ158" i="1" s="1"/>
  <c r="BM158" i="1"/>
  <c r="AN158" i="1"/>
  <c r="AM158" i="1"/>
  <c r="EC149" i="1"/>
  <c r="CQ149" i="1"/>
  <c r="AA150" i="1"/>
  <c r="AB150" i="1" s="1"/>
  <c r="AC150" i="1" s="1"/>
  <c r="BN150" i="1"/>
  <c r="BP150" i="1" s="1"/>
  <c r="BQ150" i="1" s="1"/>
  <c r="BM150" i="1"/>
  <c r="AN150" i="1"/>
  <c r="DU150" i="1" s="1"/>
  <c r="AM150" i="1"/>
  <c r="EC154" i="1"/>
  <c r="CQ154" i="1"/>
  <c r="EC158" i="1"/>
  <c r="CQ158" i="1"/>
  <c r="BV166" i="1"/>
  <c r="CA166" i="1" s="1"/>
  <c r="CC166" i="1" s="1"/>
  <c r="CM166" i="1"/>
  <c r="EI166" i="1" s="1"/>
  <c r="AA143" i="1"/>
  <c r="AB143" i="1" s="1"/>
  <c r="AA144" i="1"/>
  <c r="AB144" i="1" s="1"/>
  <c r="EC145" i="1"/>
  <c r="EC150" i="1"/>
  <c r="CQ150" i="1"/>
  <c r="AA148" i="1"/>
  <c r="AB148" i="1" s="1"/>
  <c r="BN148" i="1"/>
  <c r="BP148" i="1" s="1"/>
  <c r="BQ148" i="1" s="1"/>
  <c r="BM148" i="1"/>
  <c r="AN148" i="1"/>
  <c r="AM148" i="1"/>
  <c r="AA146" i="1"/>
  <c r="AB146" i="1" s="1"/>
  <c r="BN146" i="1"/>
  <c r="BP146" i="1" s="1"/>
  <c r="BQ146" i="1" s="1"/>
  <c r="BM146" i="1"/>
  <c r="AN146" i="1"/>
  <c r="AM146" i="1"/>
  <c r="EC148" i="1"/>
  <c r="CQ148" i="1"/>
  <c r="BN145" i="1"/>
  <c r="BP145" i="1" s="1"/>
  <c r="BQ145" i="1" s="1"/>
  <c r="EC147" i="1"/>
  <c r="BN144" i="1"/>
  <c r="BP144" i="1" s="1"/>
  <c r="BQ144" i="1" s="1"/>
  <c r="BM144" i="1"/>
  <c r="AN144" i="1"/>
  <c r="AM144" i="1"/>
  <c r="EC155" i="1"/>
  <c r="CQ155" i="1"/>
  <c r="EC159" i="1"/>
  <c r="CQ159" i="1"/>
  <c r="BN161" i="1"/>
  <c r="BP161" i="1" s="1"/>
  <c r="BQ161" i="1" s="1"/>
  <c r="AN161" i="1"/>
  <c r="AM161" i="1"/>
  <c r="BM161" i="1"/>
  <c r="AA161" i="1"/>
  <c r="AB161" i="1" s="1"/>
  <c r="AC161" i="1" s="1"/>
  <c r="CQ169" i="1"/>
  <c r="EC169" i="1"/>
  <c r="AA142" i="1"/>
  <c r="AB142" i="1" s="1"/>
  <c r="EC151" i="1"/>
  <c r="CQ151" i="1"/>
  <c r="AA152" i="1"/>
  <c r="AB152" i="1" s="1"/>
  <c r="BN152" i="1"/>
  <c r="BP152" i="1" s="1"/>
  <c r="BQ152" i="1" s="1"/>
  <c r="BM152" i="1"/>
  <c r="AN152" i="1"/>
  <c r="AM152" i="1"/>
  <c r="AA156" i="1"/>
  <c r="AB156" i="1" s="1"/>
  <c r="AC156" i="1" s="1"/>
  <c r="BN156" i="1"/>
  <c r="BP156" i="1" s="1"/>
  <c r="BQ156" i="1" s="1"/>
  <c r="BM156" i="1"/>
  <c r="AN156" i="1"/>
  <c r="AM156" i="1"/>
  <c r="AA183" i="1"/>
  <c r="AB183" i="1" s="1"/>
  <c r="AC183" i="1" s="1"/>
  <c r="BN183" i="1"/>
  <c r="BP183" i="1" s="1"/>
  <c r="BQ183" i="1" s="1"/>
  <c r="BM183" i="1"/>
  <c r="AN183" i="1"/>
  <c r="AA162" i="1"/>
  <c r="AB162" i="1" s="1"/>
  <c r="AC162" i="1" s="1"/>
  <c r="AA164" i="1"/>
  <c r="AB164" i="1" s="1"/>
  <c r="AC164" i="1" s="1"/>
  <c r="BN171" i="1"/>
  <c r="BP171" i="1" s="1"/>
  <c r="BQ171" i="1" s="1"/>
  <c r="BO178" i="1"/>
  <c r="AJ167" i="1"/>
  <c r="EC179" i="1"/>
  <c r="CQ179" i="1"/>
  <c r="AM183" i="1"/>
  <c r="EC184" i="1"/>
  <c r="CQ184" i="1"/>
  <c r="AA147" i="1"/>
  <c r="AB147" i="1" s="1"/>
  <c r="AC147" i="1" s="1"/>
  <c r="AA149" i="1"/>
  <c r="AB149" i="1" s="1"/>
  <c r="AA151" i="1"/>
  <c r="AB151" i="1" s="1"/>
  <c r="AA153" i="1"/>
  <c r="AB153" i="1" s="1"/>
  <c r="AA155" i="1"/>
  <c r="AB155" i="1" s="1"/>
  <c r="AA157" i="1"/>
  <c r="AB157" i="1" s="1"/>
  <c r="AC157" i="1" s="1"/>
  <c r="AA159" i="1"/>
  <c r="AB159" i="1" s="1"/>
  <c r="AC159" i="1" s="1"/>
  <c r="AA171" i="1"/>
  <c r="AB171" i="1" s="1"/>
  <c r="AC171" i="1" s="1"/>
  <c r="AM173" i="1"/>
  <c r="BO176" i="1"/>
  <c r="AM162" i="1"/>
  <c r="BM162" i="1"/>
  <c r="AM164" i="1"/>
  <c r="BM164" i="1"/>
  <c r="BM167" i="1"/>
  <c r="BN169" i="1"/>
  <c r="BP169" i="1" s="1"/>
  <c r="BQ169" i="1" s="1"/>
  <c r="AN173" i="1"/>
  <c r="BO180" i="1"/>
  <c r="BO162" i="1"/>
  <c r="BO164" i="1"/>
  <c r="CM168" i="1"/>
  <c r="EI168" i="1" s="1"/>
  <c r="BO172" i="1"/>
  <c r="EC172" i="1"/>
  <c r="CQ172" i="1"/>
  <c r="EC178" i="1"/>
  <c r="CQ178" i="1"/>
  <c r="EC181" i="1"/>
  <c r="CQ181" i="1"/>
  <c r="CQ167" i="1"/>
  <c r="EC168" i="1"/>
  <c r="CQ168" i="1"/>
  <c r="EC170" i="1"/>
  <c r="CQ170" i="1"/>
  <c r="EC174" i="1"/>
  <c r="CQ174" i="1"/>
  <c r="EC175" i="1"/>
  <c r="CQ175" i="1"/>
  <c r="AA179" i="1"/>
  <c r="AB179" i="1" s="1"/>
  <c r="AC179" i="1" s="1"/>
  <c r="BN179" i="1"/>
  <c r="BP179" i="1" s="1"/>
  <c r="BQ179" i="1" s="1"/>
  <c r="BM179" i="1"/>
  <c r="AN179" i="1"/>
  <c r="AA195" i="1"/>
  <c r="AB195" i="1" s="1"/>
  <c r="AC195" i="1" s="1"/>
  <c r="BN195" i="1"/>
  <c r="BP195" i="1" s="1"/>
  <c r="BQ195" i="1" s="1"/>
  <c r="BM195" i="1"/>
  <c r="AN195" i="1"/>
  <c r="AM195" i="1"/>
  <c r="EC162" i="1"/>
  <c r="CQ162" i="1"/>
  <c r="EC164" i="1"/>
  <c r="CQ164" i="1"/>
  <c r="BO166" i="1"/>
  <c r="EC173" i="1"/>
  <c r="CQ173" i="1"/>
  <c r="EC177" i="1"/>
  <c r="CQ177" i="1"/>
  <c r="EC192" i="1"/>
  <c r="CQ192" i="1"/>
  <c r="EC166" i="1"/>
  <c r="CQ166" i="1"/>
  <c r="BO182" i="1"/>
  <c r="AM147" i="1"/>
  <c r="AM149" i="1"/>
  <c r="AM151" i="1"/>
  <c r="AM153" i="1"/>
  <c r="AM155" i="1"/>
  <c r="AM157" i="1"/>
  <c r="AM159" i="1"/>
  <c r="CQ165" i="1"/>
  <c r="EC176" i="1"/>
  <c r="CQ176" i="1"/>
  <c r="AM179" i="1"/>
  <c r="EC180" i="1"/>
  <c r="CQ180" i="1"/>
  <c r="EC183" i="1"/>
  <c r="CQ183" i="1"/>
  <c r="AN147" i="1"/>
  <c r="DU147" i="1" s="1"/>
  <c r="AN149" i="1"/>
  <c r="AN151" i="1"/>
  <c r="AN153" i="1"/>
  <c r="AN155" i="1"/>
  <c r="AN157" i="1"/>
  <c r="EC171" i="1"/>
  <c r="CQ171" i="1"/>
  <c r="AA181" i="1"/>
  <c r="AB181" i="1" s="1"/>
  <c r="AC181" i="1" s="1"/>
  <c r="BN181" i="1"/>
  <c r="BP181" i="1" s="1"/>
  <c r="BQ181" i="1" s="1"/>
  <c r="BM181" i="1"/>
  <c r="AN181" i="1"/>
  <c r="EC188" i="1"/>
  <c r="CQ188" i="1"/>
  <c r="BN167" i="1"/>
  <c r="BP167" i="1" s="1"/>
  <c r="BQ167" i="1" s="1"/>
  <c r="BO174" i="1"/>
  <c r="AA175" i="1"/>
  <c r="AB175" i="1" s="1"/>
  <c r="AC175" i="1" s="1"/>
  <c r="BN175" i="1"/>
  <c r="BP175" i="1" s="1"/>
  <c r="BQ175" i="1" s="1"/>
  <c r="BM175" i="1"/>
  <c r="AN175" i="1"/>
  <c r="AA189" i="1"/>
  <c r="AB189" i="1" s="1"/>
  <c r="AC189" i="1" s="1"/>
  <c r="BN189" i="1"/>
  <c r="BP189" i="1" s="1"/>
  <c r="BQ189" i="1" s="1"/>
  <c r="BM189" i="1"/>
  <c r="AN189" i="1"/>
  <c r="AM189" i="1"/>
  <c r="EC207" i="1"/>
  <c r="CQ207" i="1"/>
  <c r="AA173" i="1"/>
  <c r="AB173" i="1" s="1"/>
  <c r="AC173" i="1" s="1"/>
  <c r="BN173" i="1"/>
  <c r="BP173" i="1" s="1"/>
  <c r="BQ173" i="1" s="1"/>
  <c r="BM173" i="1"/>
  <c r="AA177" i="1"/>
  <c r="AB177" i="1" s="1"/>
  <c r="AC177" i="1" s="1"/>
  <c r="BN177" i="1"/>
  <c r="BP177" i="1" s="1"/>
  <c r="BQ177" i="1" s="1"/>
  <c r="BM177" i="1"/>
  <c r="AN177" i="1"/>
  <c r="EC182" i="1"/>
  <c r="CQ182" i="1"/>
  <c r="EC189" i="1"/>
  <c r="CQ189" i="1"/>
  <c r="EC200" i="1"/>
  <c r="CQ200" i="1"/>
  <c r="EC196" i="1"/>
  <c r="CQ196" i="1"/>
  <c r="AA199" i="1"/>
  <c r="AB199" i="1" s="1"/>
  <c r="AC199" i="1" s="1"/>
  <c r="BN199" i="1"/>
  <c r="BP199" i="1" s="1"/>
  <c r="BQ199" i="1" s="1"/>
  <c r="BM199" i="1"/>
  <c r="AN199" i="1"/>
  <c r="AM199" i="1"/>
  <c r="BN209" i="1"/>
  <c r="BP209" i="1" s="1"/>
  <c r="BQ209" i="1" s="1"/>
  <c r="BM209" i="1"/>
  <c r="AM209" i="1"/>
  <c r="AA209" i="1"/>
  <c r="AB209" i="1" s="1"/>
  <c r="AC209" i="1" s="1"/>
  <c r="AN209" i="1"/>
  <c r="BN186" i="1"/>
  <c r="BP186" i="1" s="1"/>
  <c r="BQ186" i="1" s="1"/>
  <c r="BM186" i="1"/>
  <c r="AN186" i="1"/>
  <c r="AM186" i="1"/>
  <c r="AA186" i="1"/>
  <c r="AB186" i="1" s="1"/>
  <c r="AC186" i="1" s="1"/>
  <c r="EC199" i="1"/>
  <c r="CQ199" i="1"/>
  <c r="CQ209" i="1"/>
  <c r="EC209" i="1"/>
  <c r="BN185" i="1"/>
  <c r="BP185" i="1" s="1"/>
  <c r="BQ185" i="1" s="1"/>
  <c r="BM185" i="1"/>
  <c r="AN185" i="1"/>
  <c r="AM185" i="1"/>
  <c r="EC186" i="1"/>
  <c r="CQ186" i="1"/>
  <c r="EC190" i="1"/>
  <c r="CQ190" i="1"/>
  <c r="AA193" i="1"/>
  <c r="AB193" i="1" s="1"/>
  <c r="AC193" i="1" s="1"/>
  <c r="BN193" i="1"/>
  <c r="BP193" i="1" s="1"/>
  <c r="BQ193" i="1" s="1"/>
  <c r="BM193" i="1"/>
  <c r="AN193" i="1"/>
  <c r="AM193" i="1"/>
  <c r="EC202" i="1"/>
  <c r="CQ202" i="1"/>
  <c r="EC185" i="1"/>
  <c r="CQ185" i="1"/>
  <c r="EC193" i="1"/>
  <c r="CQ193" i="1"/>
  <c r="AA201" i="1"/>
  <c r="AB201" i="1" s="1"/>
  <c r="AC201" i="1" s="1"/>
  <c r="BN201" i="1"/>
  <c r="BP201" i="1" s="1"/>
  <c r="BQ201" i="1" s="1"/>
  <c r="BM201" i="1"/>
  <c r="AN201" i="1"/>
  <c r="AM201" i="1"/>
  <c r="EC201" i="1"/>
  <c r="CQ201" i="1"/>
  <c r="CQ213" i="1"/>
  <c r="EC213" i="1"/>
  <c r="EC204" i="1"/>
  <c r="CQ204" i="1"/>
  <c r="AM166" i="1"/>
  <c r="AM168" i="1"/>
  <c r="AM170" i="1"/>
  <c r="AM172" i="1"/>
  <c r="AM174" i="1"/>
  <c r="AM176" i="1"/>
  <c r="AM178" i="1"/>
  <c r="AM180" i="1"/>
  <c r="AM182" i="1"/>
  <c r="AM184" i="1"/>
  <c r="AK192" i="1"/>
  <c r="EC194" i="1"/>
  <c r="CQ194" i="1"/>
  <c r="AA203" i="1"/>
  <c r="AB203" i="1" s="1"/>
  <c r="AC203" i="1" s="1"/>
  <c r="BN203" i="1"/>
  <c r="BP203" i="1" s="1"/>
  <c r="BQ203" i="1" s="1"/>
  <c r="BM203" i="1"/>
  <c r="AN203" i="1"/>
  <c r="AM203" i="1"/>
  <c r="AA197" i="1"/>
  <c r="AB197" i="1" s="1"/>
  <c r="AC197" i="1" s="1"/>
  <c r="BN197" i="1"/>
  <c r="BP197" i="1" s="1"/>
  <c r="BQ197" i="1" s="1"/>
  <c r="BM197" i="1"/>
  <c r="AN197" i="1"/>
  <c r="AM197" i="1"/>
  <c r="EC203" i="1"/>
  <c r="CQ203" i="1"/>
  <c r="BN184" i="1"/>
  <c r="BP184" i="1" s="1"/>
  <c r="BQ184" i="1" s="1"/>
  <c r="AA187" i="1"/>
  <c r="AB187" i="1" s="1"/>
  <c r="AC187" i="1" s="1"/>
  <c r="BN187" i="1"/>
  <c r="BP187" i="1" s="1"/>
  <c r="BQ187" i="1" s="1"/>
  <c r="BM187" i="1"/>
  <c r="AN187" i="1"/>
  <c r="AM187" i="1"/>
  <c r="AA191" i="1"/>
  <c r="AB191" i="1" s="1"/>
  <c r="AC191" i="1" s="1"/>
  <c r="BN191" i="1"/>
  <c r="BP191" i="1" s="1"/>
  <c r="BQ191" i="1" s="1"/>
  <c r="BM191" i="1"/>
  <c r="AN191" i="1"/>
  <c r="AM191" i="1"/>
  <c r="EC197" i="1"/>
  <c r="CQ197" i="1"/>
  <c r="EC206" i="1"/>
  <c r="CQ206" i="1"/>
  <c r="EC187" i="1"/>
  <c r="CQ187" i="1"/>
  <c r="EC191" i="1"/>
  <c r="CQ191" i="1"/>
  <c r="AA205" i="1"/>
  <c r="AB205" i="1" s="1"/>
  <c r="AC205" i="1" s="1"/>
  <c r="BN205" i="1"/>
  <c r="BP205" i="1" s="1"/>
  <c r="BQ205" i="1" s="1"/>
  <c r="BM205" i="1"/>
  <c r="AN205" i="1"/>
  <c r="AM205" i="1"/>
  <c r="EC205" i="1"/>
  <c r="CQ205" i="1"/>
  <c r="EC208" i="1"/>
  <c r="CQ208" i="1"/>
  <c r="EC198" i="1"/>
  <c r="CQ198" i="1"/>
  <c r="AA207" i="1"/>
  <c r="AB207" i="1" s="1"/>
  <c r="AC207" i="1" s="1"/>
  <c r="BN207" i="1"/>
  <c r="BP207" i="1" s="1"/>
  <c r="BQ207" i="1" s="1"/>
  <c r="BM207" i="1"/>
  <c r="AN207" i="1"/>
  <c r="AM207" i="1"/>
  <c r="CQ212" i="1"/>
  <c r="EC212" i="1"/>
  <c r="BN188" i="1"/>
  <c r="BP188" i="1" s="1"/>
  <c r="BQ188" i="1" s="1"/>
  <c r="BM188" i="1"/>
  <c r="AN188" i="1"/>
  <c r="AM188" i="1"/>
  <c r="AA188" i="1"/>
  <c r="AB188" i="1" s="1"/>
  <c r="AC188" i="1" s="1"/>
  <c r="EC195" i="1"/>
  <c r="CQ195" i="1"/>
  <c r="CQ210" i="1"/>
  <c r="EC210" i="1"/>
  <c r="CQ211" i="1"/>
  <c r="EC211" i="1"/>
  <c r="EC215" i="1"/>
  <c r="CQ215" i="1"/>
  <c r="BM212" i="1"/>
  <c r="EC222" i="1"/>
  <c r="BN211" i="1"/>
  <c r="BP211" i="1" s="1"/>
  <c r="BQ211" i="1" s="1"/>
  <c r="BM211" i="1"/>
  <c r="AN211" i="1"/>
  <c r="CQ224" i="1"/>
  <c r="EC224" i="1"/>
  <c r="AM212" i="1"/>
  <c r="CQ214" i="1"/>
  <c r="BN218" i="1"/>
  <c r="BP218" i="1" s="1"/>
  <c r="BQ218" i="1" s="1"/>
  <c r="BM218" i="1"/>
  <c r="AN218" i="1"/>
  <c r="AA218" i="1"/>
  <c r="AB218" i="1" s="1"/>
  <c r="AC218" i="1" s="1"/>
  <c r="BN241" i="1"/>
  <c r="BP241" i="1" s="1"/>
  <c r="BQ241" i="1" s="1"/>
  <c r="AN241" i="1"/>
  <c r="AM241" i="1"/>
  <c r="BM241" i="1"/>
  <c r="AA241" i="1"/>
  <c r="AB241" i="1" s="1"/>
  <c r="AC241" i="1" s="1"/>
  <c r="BN210" i="1"/>
  <c r="BP210" i="1" s="1"/>
  <c r="BQ210" i="1" s="1"/>
  <c r="AA210" i="1"/>
  <c r="AB210" i="1" s="1"/>
  <c r="AC210" i="1" s="1"/>
  <c r="EC217" i="1"/>
  <c r="CQ217" i="1"/>
  <c r="AA235" i="1"/>
  <c r="AB235" i="1" s="1"/>
  <c r="AC235" i="1" s="1"/>
  <c r="BN235" i="1"/>
  <c r="BP235" i="1" s="1"/>
  <c r="BQ235" i="1" s="1"/>
  <c r="BM235" i="1"/>
  <c r="AN235" i="1"/>
  <c r="AM235" i="1"/>
  <c r="AM190" i="1"/>
  <c r="AM192" i="1"/>
  <c r="AM194" i="1"/>
  <c r="AM196" i="1"/>
  <c r="AM198" i="1"/>
  <c r="AM200" i="1"/>
  <c r="AM202" i="1"/>
  <c r="AM204" i="1"/>
  <c r="AM206" i="1"/>
  <c r="AM208" i="1"/>
  <c r="BN214" i="1"/>
  <c r="BP214" i="1" s="1"/>
  <c r="BQ214" i="1" s="1"/>
  <c r="BM214" i="1"/>
  <c r="AN214" i="1"/>
  <c r="AA214" i="1"/>
  <c r="AB214" i="1" s="1"/>
  <c r="AC214" i="1" s="1"/>
  <c r="BN212" i="1"/>
  <c r="BP212" i="1" s="1"/>
  <c r="BQ212" i="1" s="1"/>
  <c r="AA212" i="1"/>
  <c r="AB212" i="1" s="1"/>
  <c r="AC212" i="1" s="1"/>
  <c r="EC216" i="1"/>
  <c r="BN190" i="1"/>
  <c r="BP190" i="1" s="1"/>
  <c r="BQ190" i="1" s="1"/>
  <c r="BN192" i="1"/>
  <c r="BP192" i="1" s="1"/>
  <c r="BQ192" i="1" s="1"/>
  <c r="BN194" i="1"/>
  <c r="BP194" i="1" s="1"/>
  <c r="BQ194" i="1" s="1"/>
  <c r="BN196" i="1"/>
  <c r="BP196" i="1" s="1"/>
  <c r="BQ196" i="1" s="1"/>
  <c r="BN198" i="1"/>
  <c r="BP198" i="1" s="1"/>
  <c r="BQ198" i="1" s="1"/>
  <c r="BN200" i="1"/>
  <c r="BP200" i="1" s="1"/>
  <c r="BQ200" i="1" s="1"/>
  <c r="BN202" i="1"/>
  <c r="BP202" i="1" s="1"/>
  <c r="BQ202" i="1" s="1"/>
  <c r="BN204" i="1"/>
  <c r="BP204" i="1" s="1"/>
  <c r="BQ204" i="1" s="1"/>
  <c r="BN206" i="1"/>
  <c r="BP206" i="1" s="1"/>
  <c r="BQ206" i="1" s="1"/>
  <c r="BN208" i="1"/>
  <c r="BP208" i="1" s="1"/>
  <c r="BQ208" i="1" s="1"/>
  <c r="BN216" i="1"/>
  <c r="BP216" i="1" s="1"/>
  <c r="BQ216" i="1" s="1"/>
  <c r="BM216" i="1"/>
  <c r="AN216" i="1"/>
  <c r="AA216" i="1"/>
  <c r="AB216" i="1" s="1"/>
  <c r="AC216" i="1" s="1"/>
  <c r="BO224" i="1"/>
  <c r="CQ218" i="1"/>
  <c r="BN225" i="1"/>
  <c r="BP225" i="1" s="1"/>
  <c r="BQ225" i="1" s="1"/>
  <c r="AM225" i="1"/>
  <c r="AO225" i="1" s="1"/>
  <c r="BN233" i="1"/>
  <c r="BP233" i="1" s="1"/>
  <c r="BQ233" i="1" s="1"/>
  <c r="BM233" i="1"/>
  <c r="AN233" i="1"/>
  <c r="AM233" i="1"/>
  <c r="CQ238" i="1"/>
  <c r="EC238" i="1"/>
  <c r="AA224" i="1"/>
  <c r="AB224" i="1" s="1"/>
  <c r="AC224" i="1" s="1"/>
  <c r="BN228" i="1"/>
  <c r="BP228" i="1" s="1"/>
  <c r="BQ228" i="1" s="1"/>
  <c r="BM228" i="1"/>
  <c r="BN229" i="1"/>
  <c r="BP229" i="1" s="1"/>
  <c r="BQ229" i="1" s="1"/>
  <c r="AM229" i="1"/>
  <c r="AM213" i="1"/>
  <c r="AM215" i="1"/>
  <c r="AM217" i="1"/>
  <c r="AM219" i="1"/>
  <c r="AM221" i="1"/>
  <c r="AM223" i="1"/>
  <c r="AN226" i="1"/>
  <c r="BN231" i="1"/>
  <c r="BP231" i="1" s="1"/>
  <c r="BQ231" i="1" s="1"/>
  <c r="BM231" i="1"/>
  <c r="AN231" i="1"/>
  <c r="AM231" i="1"/>
  <c r="AN213" i="1"/>
  <c r="BM213" i="1"/>
  <c r="AN215" i="1"/>
  <c r="BM215" i="1"/>
  <c r="AN217" i="1"/>
  <c r="BM217" i="1"/>
  <c r="AN219" i="1"/>
  <c r="BM219" i="1"/>
  <c r="AA220" i="1"/>
  <c r="AB220" i="1" s="1"/>
  <c r="AC220" i="1" s="1"/>
  <c r="AN221" i="1"/>
  <c r="BM221" i="1"/>
  <c r="AA222" i="1"/>
  <c r="AB222" i="1" s="1"/>
  <c r="AC222" i="1" s="1"/>
  <c r="AN223" i="1"/>
  <c r="BM223" i="1"/>
  <c r="CQ226" i="1"/>
  <c r="BN247" i="1"/>
  <c r="BP247" i="1" s="1"/>
  <c r="BQ247" i="1" s="1"/>
  <c r="AN247" i="1"/>
  <c r="AM247" i="1"/>
  <c r="BM247" i="1"/>
  <c r="AA247" i="1"/>
  <c r="AB247" i="1" s="1"/>
  <c r="AC247" i="1" s="1"/>
  <c r="BO250" i="1"/>
  <c r="BN213" i="1"/>
  <c r="BP213" i="1" s="1"/>
  <c r="BQ213" i="1" s="1"/>
  <c r="BN215" i="1"/>
  <c r="BP215" i="1" s="1"/>
  <c r="BQ215" i="1" s="1"/>
  <c r="BN217" i="1"/>
  <c r="BP217" i="1" s="1"/>
  <c r="BQ217" i="1" s="1"/>
  <c r="BN219" i="1"/>
  <c r="BP219" i="1" s="1"/>
  <c r="BQ219" i="1" s="1"/>
  <c r="BN221" i="1"/>
  <c r="BP221" i="1" s="1"/>
  <c r="BQ221" i="1" s="1"/>
  <c r="BN223" i="1"/>
  <c r="BP223" i="1" s="1"/>
  <c r="BQ223" i="1" s="1"/>
  <c r="BM224" i="1"/>
  <c r="BN227" i="1"/>
  <c r="BP227" i="1" s="1"/>
  <c r="BQ227" i="1" s="1"/>
  <c r="AM227" i="1"/>
  <c r="AA228" i="1"/>
  <c r="AB228" i="1" s="1"/>
  <c r="AC228" i="1" s="1"/>
  <c r="EC229" i="1"/>
  <c r="CQ229" i="1"/>
  <c r="EC230" i="1"/>
  <c r="EC232" i="1"/>
  <c r="CQ232" i="1"/>
  <c r="EC247" i="1"/>
  <c r="CQ247" i="1"/>
  <c r="EC241" i="1"/>
  <c r="CQ241" i="1"/>
  <c r="CQ242" i="1"/>
  <c r="EC242" i="1"/>
  <c r="AM224" i="1"/>
  <c r="BM229" i="1"/>
  <c r="AJ233" i="1"/>
  <c r="AK233" i="1"/>
  <c r="EC243" i="1"/>
  <c r="CQ243" i="1"/>
  <c r="BN226" i="1"/>
  <c r="BP226" i="1" s="1"/>
  <c r="BQ226" i="1" s="1"/>
  <c r="EC227" i="1"/>
  <c r="CQ227" i="1"/>
  <c r="AM228" i="1"/>
  <c r="AN228" i="1"/>
  <c r="EC231" i="1"/>
  <c r="CQ231" i="1"/>
  <c r="BN232" i="1"/>
  <c r="BP232" i="1" s="1"/>
  <c r="BQ232" i="1" s="1"/>
  <c r="AA232" i="1"/>
  <c r="AB232" i="1" s="1"/>
  <c r="AC232" i="1" s="1"/>
  <c r="EC236" i="1"/>
  <c r="CQ236" i="1"/>
  <c r="AM220" i="1"/>
  <c r="AM222" i="1"/>
  <c r="EC225" i="1"/>
  <c r="CQ225" i="1"/>
  <c r="AA213" i="1"/>
  <c r="AB213" i="1" s="1"/>
  <c r="AC213" i="1" s="1"/>
  <c r="AA215" i="1"/>
  <c r="AB215" i="1" s="1"/>
  <c r="AC215" i="1" s="1"/>
  <c r="AA217" i="1"/>
  <c r="AB217" i="1" s="1"/>
  <c r="AC217" i="1" s="1"/>
  <c r="AA219" i="1"/>
  <c r="AB219" i="1" s="1"/>
  <c r="AC219" i="1" s="1"/>
  <c r="AN220" i="1"/>
  <c r="BM220" i="1"/>
  <c r="AA221" i="1"/>
  <c r="AB221" i="1" s="1"/>
  <c r="AC221" i="1" s="1"/>
  <c r="AN222" i="1"/>
  <c r="BM222" i="1"/>
  <c r="AA231" i="1"/>
  <c r="AB231" i="1" s="1"/>
  <c r="AC231" i="1" s="1"/>
  <c r="CQ219" i="1"/>
  <c r="BN220" i="1"/>
  <c r="BP220" i="1" s="1"/>
  <c r="BQ220" i="1" s="1"/>
  <c r="CQ221" i="1"/>
  <c r="BN222" i="1"/>
  <c r="BP222" i="1" s="1"/>
  <c r="BQ222" i="1" s="1"/>
  <c r="CQ223" i="1"/>
  <c r="AA226" i="1"/>
  <c r="AB226" i="1" s="1"/>
  <c r="AC226" i="1" s="1"/>
  <c r="BM226" i="1"/>
  <c r="EC226" i="1"/>
  <c r="CQ228" i="1"/>
  <c r="AA229" i="1"/>
  <c r="AB229" i="1" s="1"/>
  <c r="AC229" i="1" s="1"/>
  <c r="BN230" i="1"/>
  <c r="BP230" i="1" s="1"/>
  <c r="BQ230" i="1" s="1"/>
  <c r="AA230" i="1"/>
  <c r="AB230" i="1" s="1"/>
  <c r="AC230" i="1" s="1"/>
  <c r="AM232" i="1"/>
  <c r="EC234" i="1"/>
  <c r="CQ234" i="1"/>
  <c r="AN232" i="1"/>
  <c r="EC245" i="1"/>
  <c r="CQ245" i="1"/>
  <c r="BM249" i="1"/>
  <c r="AN249" i="1"/>
  <c r="AA249" i="1"/>
  <c r="AB249" i="1" s="1"/>
  <c r="AC249" i="1" s="1"/>
  <c r="BN249" i="1"/>
  <c r="BP249" i="1" s="1"/>
  <c r="BQ249" i="1" s="1"/>
  <c r="AM249" i="1"/>
  <c r="AA237" i="1"/>
  <c r="AB237" i="1" s="1"/>
  <c r="AC237" i="1" s="1"/>
  <c r="BN237" i="1"/>
  <c r="BP237" i="1" s="1"/>
  <c r="BQ237" i="1" s="1"/>
  <c r="BM237" i="1"/>
  <c r="AN237" i="1"/>
  <c r="AM237" i="1"/>
  <c r="EC249" i="1"/>
  <c r="CQ249" i="1"/>
  <c r="DV225" i="1"/>
  <c r="AA244" i="1"/>
  <c r="AB244" i="1" s="1"/>
  <c r="AC244" i="1" s="1"/>
  <c r="AN246" i="1"/>
  <c r="BN246" i="1"/>
  <c r="BP246" i="1" s="1"/>
  <c r="BQ246" i="1" s="1"/>
  <c r="BM251" i="1"/>
  <c r="AN251" i="1"/>
  <c r="AA251" i="1"/>
  <c r="AB251" i="1" s="1"/>
  <c r="AC251" i="1" s="1"/>
  <c r="BN251" i="1"/>
  <c r="BP251" i="1" s="1"/>
  <c r="BQ251" i="1" s="1"/>
  <c r="AM240" i="1"/>
  <c r="BM240" i="1"/>
  <c r="AA243" i="1"/>
  <c r="AB243" i="1" s="1"/>
  <c r="AC243" i="1" s="1"/>
  <c r="BM245" i="1"/>
  <c r="AK257" i="1"/>
  <c r="AA234" i="1"/>
  <c r="AB234" i="1" s="1"/>
  <c r="AC234" i="1" s="1"/>
  <c r="AA236" i="1"/>
  <c r="AB236" i="1" s="1"/>
  <c r="AC236" i="1" s="1"/>
  <c r="AA238" i="1"/>
  <c r="AB238" i="1" s="1"/>
  <c r="AC238" i="1" s="1"/>
  <c r="AM245" i="1"/>
  <c r="BM239" i="1"/>
  <c r="BO240" i="1"/>
  <c r="AN245" i="1"/>
  <c r="BN245" i="1"/>
  <c r="BP245" i="1" s="1"/>
  <c r="BQ245" i="1" s="1"/>
  <c r="AN239" i="1"/>
  <c r="AM244" i="1"/>
  <c r="BM244" i="1"/>
  <c r="BN239" i="1"/>
  <c r="BP239" i="1" s="1"/>
  <c r="BQ239" i="1" s="1"/>
  <c r="CQ240" i="1"/>
  <c r="AN244" i="1"/>
  <c r="BN244" i="1"/>
  <c r="BP244" i="1" s="1"/>
  <c r="BQ244" i="1" s="1"/>
  <c r="AA258" i="1"/>
  <c r="AB258" i="1" s="1"/>
  <c r="AC258" i="1" s="1"/>
  <c r="AN258" i="1"/>
  <c r="BN258" i="1"/>
  <c r="BP258" i="1" s="1"/>
  <c r="BQ258" i="1" s="1"/>
  <c r="AM258" i="1"/>
  <c r="BM258" i="1"/>
  <c r="BM243" i="1"/>
  <c r="EC253" i="1"/>
  <c r="CQ253" i="1"/>
  <c r="EC258" i="1"/>
  <c r="CQ258" i="1"/>
  <c r="AA259" i="1"/>
  <c r="AB259" i="1" s="1"/>
  <c r="AC259" i="1" s="1"/>
  <c r="AN259" i="1"/>
  <c r="BN259" i="1"/>
  <c r="BP259" i="1" s="1"/>
  <c r="BQ259" i="1" s="1"/>
  <c r="AM259" i="1"/>
  <c r="BM259" i="1"/>
  <c r="AN260" i="1"/>
  <c r="BN260" i="1"/>
  <c r="BP260" i="1" s="1"/>
  <c r="BQ260" i="1" s="1"/>
  <c r="AM260" i="1"/>
  <c r="BM260" i="1"/>
  <c r="AA260" i="1"/>
  <c r="AB260" i="1" s="1"/>
  <c r="AC260" i="1" s="1"/>
  <c r="AN261" i="1"/>
  <c r="BN261" i="1"/>
  <c r="BP261" i="1" s="1"/>
  <c r="BQ261" i="1" s="1"/>
  <c r="AM261" i="1"/>
  <c r="BM261" i="1"/>
  <c r="AA261" i="1"/>
  <c r="AB261" i="1" s="1"/>
  <c r="AC261" i="1" s="1"/>
  <c r="AM234" i="1"/>
  <c r="AM236" i="1"/>
  <c r="BO238" i="1"/>
  <c r="AN243" i="1"/>
  <c r="BO248" i="1"/>
  <c r="AA250" i="1"/>
  <c r="AB250" i="1" s="1"/>
  <c r="AC250" i="1" s="1"/>
  <c r="BM250" i="1"/>
  <c r="AN250" i="1"/>
  <c r="EC259" i="1"/>
  <c r="CQ259" i="1"/>
  <c r="EC260" i="1"/>
  <c r="CQ260" i="1"/>
  <c r="BN243" i="1"/>
  <c r="BP243" i="1" s="1"/>
  <c r="BQ243" i="1" s="1"/>
  <c r="CQ244" i="1"/>
  <c r="EC255" i="1"/>
  <c r="CQ255" i="1"/>
  <c r="EC256" i="1"/>
  <c r="CQ256" i="1"/>
  <c r="CQ233" i="1"/>
  <c r="BN234" i="1"/>
  <c r="BP234" i="1" s="1"/>
  <c r="BQ234" i="1" s="1"/>
  <c r="CQ235" i="1"/>
  <c r="BN236" i="1"/>
  <c r="BP236" i="1" s="1"/>
  <c r="BQ236" i="1" s="1"/>
  <c r="CQ237" i="1"/>
  <c r="AM242" i="1"/>
  <c r="BM242" i="1"/>
  <c r="AA245" i="1"/>
  <c r="AB245" i="1" s="1"/>
  <c r="AC245" i="1" s="1"/>
  <c r="EC251" i="1"/>
  <c r="CQ251" i="1"/>
  <c r="AN242" i="1"/>
  <c r="BN242" i="1"/>
  <c r="BP242" i="1" s="1"/>
  <c r="BQ242" i="1" s="1"/>
  <c r="EC244" i="1"/>
  <c r="AN248" i="1"/>
  <c r="AK254" i="1"/>
  <c r="AJ254" i="1"/>
  <c r="AA239" i="1"/>
  <c r="AB239" i="1" s="1"/>
  <c r="AC239" i="1" s="1"/>
  <c r="CQ263" i="1"/>
  <c r="AN263" i="1"/>
  <c r="AM263" i="1"/>
  <c r="BN263" i="1"/>
  <c r="BP263" i="1" s="1"/>
  <c r="BQ263" i="1" s="1"/>
  <c r="BM263" i="1"/>
  <c r="AA263" i="1"/>
  <c r="AB263" i="1" s="1"/>
  <c r="AC263" i="1" s="1"/>
  <c r="AM250" i="1"/>
  <c r="EC250" i="1"/>
  <c r="CQ250" i="1"/>
  <c r="BN264" i="1"/>
  <c r="BP264" i="1" s="1"/>
  <c r="BQ264" i="1" s="1"/>
  <c r="AN264" i="1"/>
  <c r="AM264" i="1"/>
  <c r="CQ264" i="1"/>
  <c r="BM264" i="1"/>
  <c r="AA264" i="1"/>
  <c r="AB264" i="1" s="1"/>
  <c r="AC264" i="1" s="1"/>
  <c r="CQ252" i="1"/>
  <c r="BN253" i="1"/>
  <c r="BP253" i="1" s="1"/>
  <c r="BQ253" i="1" s="1"/>
  <c r="CQ254" i="1"/>
  <c r="CQ261" i="1"/>
  <c r="AA262" i="1"/>
  <c r="AB262" i="1" s="1"/>
  <c r="AC262" i="1" s="1"/>
  <c r="EC280" i="1"/>
  <c r="CQ280" i="1"/>
  <c r="BN266" i="1"/>
  <c r="BP266" i="1" s="1"/>
  <c r="BQ266" i="1" s="1"/>
  <c r="AA276" i="1"/>
  <c r="AB276" i="1" s="1"/>
  <c r="AC276" i="1" s="1"/>
  <c r="BN276" i="1"/>
  <c r="BP276" i="1" s="1"/>
  <c r="BQ276" i="1" s="1"/>
  <c r="BM276" i="1"/>
  <c r="AN276" i="1"/>
  <c r="AM276" i="1"/>
  <c r="BM266" i="1"/>
  <c r="CQ266" i="1"/>
  <c r="AM252" i="1"/>
  <c r="AM254" i="1"/>
  <c r="AA256" i="1"/>
  <c r="AB256" i="1" s="1"/>
  <c r="AC256" i="1" s="1"/>
  <c r="BM262" i="1"/>
  <c r="EC265" i="1"/>
  <c r="CQ265" i="1"/>
  <c r="AN252" i="1"/>
  <c r="BM252" i="1"/>
  <c r="AA253" i="1"/>
  <c r="AB253" i="1" s="1"/>
  <c r="AC253" i="1" s="1"/>
  <c r="AN254" i="1"/>
  <c r="BM254" i="1"/>
  <c r="AA255" i="1"/>
  <c r="AB255" i="1" s="1"/>
  <c r="AC255" i="1" s="1"/>
  <c r="BM257" i="1"/>
  <c r="AM262" i="1"/>
  <c r="BN262" i="1"/>
  <c r="BP262" i="1" s="1"/>
  <c r="BQ262" i="1" s="1"/>
  <c r="AA266" i="1"/>
  <c r="AB266" i="1" s="1"/>
  <c r="AC266" i="1" s="1"/>
  <c r="BN252" i="1"/>
  <c r="BP252" i="1" s="1"/>
  <c r="BQ252" i="1" s="1"/>
  <c r="BN254" i="1"/>
  <c r="BP254" i="1" s="1"/>
  <c r="BQ254" i="1" s="1"/>
  <c r="AA272" i="1"/>
  <c r="AB272" i="1" s="1"/>
  <c r="AC272" i="1" s="1"/>
  <c r="BN272" i="1"/>
  <c r="BP272" i="1" s="1"/>
  <c r="BQ272" i="1" s="1"/>
  <c r="BM272" i="1"/>
  <c r="AN272" i="1"/>
  <c r="AM272" i="1"/>
  <c r="BO257" i="1"/>
  <c r="BM265" i="1"/>
  <c r="BO265" i="1"/>
  <c r="AM266" i="1"/>
  <c r="BN267" i="1"/>
  <c r="BP267" i="1" s="1"/>
  <c r="BQ267" i="1" s="1"/>
  <c r="BM267" i="1"/>
  <c r="AN267" i="1"/>
  <c r="AA267" i="1"/>
  <c r="AB267" i="1" s="1"/>
  <c r="AC267" i="1" s="1"/>
  <c r="AA268" i="1"/>
  <c r="AB268" i="1" s="1"/>
  <c r="AC268" i="1" s="1"/>
  <c r="BN268" i="1"/>
  <c r="BP268" i="1" s="1"/>
  <c r="BQ268" i="1" s="1"/>
  <c r="BM268" i="1"/>
  <c r="AN268" i="1"/>
  <c r="AM268" i="1"/>
  <c r="AA270" i="1"/>
  <c r="AB270" i="1" s="1"/>
  <c r="AC270" i="1" s="1"/>
  <c r="BN270" i="1"/>
  <c r="BP270" i="1" s="1"/>
  <c r="BQ270" i="1" s="1"/>
  <c r="BM270" i="1"/>
  <c r="AN270" i="1"/>
  <c r="AM270" i="1"/>
  <c r="BM256" i="1"/>
  <c r="AA265" i="1"/>
  <c r="AB265" i="1" s="1"/>
  <c r="AC265" i="1" s="1"/>
  <c r="AN266" i="1"/>
  <c r="AA279" i="1"/>
  <c r="AB279" i="1" s="1"/>
  <c r="AC279" i="1" s="1"/>
  <c r="BN279" i="1"/>
  <c r="BP279" i="1" s="1"/>
  <c r="BQ279" i="1" s="1"/>
  <c r="AN279" i="1"/>
  <c r="BM279" i="1"/>
  <c r="AM279" i="1"/>
  <c r="AM256" i="1"/>
  <c r="BN256" i="1"/>
  <c r="BP256" i="1" s="1"/>
  <c r="BQ256" i="1" s="1"/>
  <c r="CQ262" i="1"/>
  <c r="AN256" i="1"/>
  <c r="AA274" i="1"/>
  <c r="AB274" i="1" s="1"/>
  <c r="AC274" i="1" s="1"/>
  <c r="BN274" i="1"/>
  <c r="BP274" i="1" s="1"/>
  <c r="BQ274" i="1" s="1"/>
  <c r="BM274" i="1"/>
  <c r="AN274" i="1"/>
  <c r="AM274" i="1"/>
  <c r="AM253" i="1"/>
  <c r="AM255" i="1"/>
  <c r="BM255" i="1"/>
  <c r="AN253" i="1"/>
  <c r="AN255" i="1"/>
  <c r="BN255" i="1"/>
  <c r="BP255" i="1" s="1"/>
  <c r="BQ255" i="1" s="1"/>
  <c r="AN265" i="1"/>
  <c r="AK278" i="1"/>
  <c r="CQ277" i="1"/>
  <c r="AM280" i="1"/>
  <c r="BN280" i="1"/>
  <c r="BP280" i="1" s="1"/>
  <c r="BQ280" i="1" s="1"/>
  <c r="BM282" i="1"/>
  <c r="BN283" i="1"/>
  <c r="BP283" i="1" s="1"/>
  <c r="BQ283" i="1" s="1"/>
  <c r="AM283" i="1"/>
  <c r="CQ283" i="1"/>
  <c r="BM284" i="1"/>
  <c r="AN284" i="1"/>
  <c r="AM284" i="1"/>
  <c r="AA282" i="1"/>
  <c r="AB282" i="1" s="1"/>
  <c r="AC282" i="1" s="1"/>
  <c r="BN282" i="1"/>
  <c r="BP282" i="1" s="1"/>
  <c r="BQ282" i="1" s="1"/>
  <c r="BO286" i="1"/>
  <c r="AA269" i="1"/>
  <c r="AB269" i="1" s="1"/>
  <c r="AC269" i="1" s="1"/>
  <c r="AA271" i="1"/>
  <c r="AB271" i="1" s="1"/>
  <c r="AC271" i="1" s="1"/>
  <c r="AA273" i="1"/>
  <c r="AB273" i="1" s="1"/>
  <c r="AC273" i="1" s="1"/>
  <c r="AA275" i="1"/>
  <c r="AB275" i="1" s="1"/>
  <c r="AC275" i="1" s="1"/>
  <c r="AA277" i="1"/>
  <c r="AB277" i="1" s="1"/>
  <c r="AC277" i="1" s="1"/>
  <c r="BO284" i="1"/>
  <c r="AA285" i="1"/>
  <c r="AB285" i="1" s="1"/>
  <c r="AC285" i="1" s="1"/>
  <c r="BN285" i="1"/>
  <c r="BP285" i="1" s="1"/>
  <c r="BQ285" i="1" s="1"/>
  <c r="BM285" i="1"/>
  <c r="AN285" i="1"/>
  <c r="AM285" i="1"/>
  <c r="CQ267" i="1"/>
  <c r="CQ269" i="1"/>
  <c r="CQ271" i="1"/>
  <c r="CQ273" i="1"/>
  <c r="CQ275" i="1"/>
  <c r="BN290" i="1"/>
  <c r="BP290" i="1" s="1"/>
  <c r="BQ290" i="1" s="1"/>
  <c r="AN290" i="1"/>
  <c r="BM290" i="1"/>
  <c r="AM290" i="1"/>
  <c r="AA290" i="1"/>
  <c r="AB290" i="1" s="1"/>
  <c r="AC290" i="1" s="1"/>
  <c r="EC293" i="1"/>
  <c r="CQ293" i="1"/>
  <c r="AN294" i="1"/>
  <c r="BN294" i="1"/>
  <c r="BP294" i="1" s="1"/>
  <c r="BQ294" i="1" s="1"/>
  <c r="AM294" i="1"/>
  <c r="BM294" i="1"/>
  <c r="AA294" i="1"/>
  <c r="AB294" i="1" s="1"/>
  <c r="AC294" i="1" s="1"/>
  <c r="BM286" i="1"/>
  <c r="AN286" i="1"/>
  <c r="AM286" i="1"/>
  <c r="AA286" i="1"/>
  <c r="AB286" i="1" s="1"/>
  <c r="AC286" i="1" s="1"/>
  <c r="BN295" i="1"/>
  <c r="BP295" i="1" s="1"/>
  <c r="BQ295" i="1" s="1"/>
  <c r="BM295" i="1"/>
  <c r="AA295" i="1"/>
  <c r="AB295" i="1" s="1"/>
  <c r="AC295" i="1" s="1"/>
  <c r="CQ295" i="1"/>
  <c r="AN295" i="1"/>
  <c r="AM295" i="1"/>
  <c r="BM278" i="1"/>
  <c r="AA281" i="1"/>
  <c r="AB281" i="1" s="1"/>
  <c r="AC281" i="1" s="1"/>
  <c r="EC286" i="1"/>
  <c r="CQ286" i="1"/>
  <c r="AM278" i="1"/>
  <c r="BN278" i="1"/>
  <c r="BP278" i="1" s="1"/>
  <c r="BQ278" i="1" s="1"/>
  <c r="AA296" i="1"/>
  <c r="AB296" i="1" s="1"/>
  <c r="AC296" i="1" s="1"/>
  <c r="AN296" i="1"/>
  <c r="AM296" i="1"/>
  <c r="BN296" i="1"/>
  <c r="BP296" i="1" s="1"/>
  <c r="BQ296" i="1" s="1"/>
  <c r="BM296" i="1"/>
  <c r="AN278" i="1"/>
  <c r="AM282" i="1"/>
  <c r="AN282" i="1"/>
  <c r="AM281" i="1"/>
  <c r="BN281" i="1"/>
  <c r="BP281" i="1" s="1"/>
  <c r="BQ281" i="1" s="1"/>
  <c r="CQ287" i="1"/>
  <c r="AA287" i="1"/>
  <c r="AB287" i="1" s="1"/>
  <c r="AC287" i="1" s="1"/>
  <c r="BN287" i="1"/>
  <c r="BP287" i="1" s="1"/>
  <c r="BQ287" i="1" s="1"/>
  <c r="BM287" i="1"/>
  <c r="AN287" i="1"/>
  <c r="AM287" i="1"/>
  <c r="AM269" i="1"/>
  <c r="AM271" i="1"/>
  <c r="AM273" i="1"/>
  <c r="AM275" i="1"/>
  <c r="AM277" i="1"/>
  <c r="BM277" i="1"/>
  <c r="AN269" i="1"/>
  <c r="BM269" i="1"/>
  <c r="AN271" i="1"/>
  <c r="BM271" i="1"/>
  <c r="AN273" i="1"/>
  <c r="BM273" i="1"/>
  <c r="AN275" i="1"/>
  <c r="BM275" i="1"/>
  <c r="AN277" i="1"/>
  <c r="BN277" i="1"/>
  <c r="BP277" i="1" s="1"/>
  <c r="BQ277" i="1" s="1"/>
  <c r="CQ279" i="1"/>
  <c r="AN281" i="1"/>
  <c r="CQ268" i="1"/>
  <c r="BN269" i="1"/>
  <c r="BP269" i="1" s="1"/>
  <c r="BQ269" i="1" s="1"/>
  <c r="CQ270" i="1"/>
  <c r="BN271" i="1"/>
  <c r="BP271" i="1" s="1"/>
  <c r="BQ271" i="1" s="1"/>
  <c r="CQ272" i="1"/>
  <c r="BN273" i="1"/>
  <c r="BP273" i="1" s="1"/>
  <c r="BQ273" i="1" s="1"/>
  <c r="CQ274" i="1"/>
  <c r="BN275" i="1"/>
  <c r="BP275" i="1" s="1"/>
  <c r="BQ275" i="1" s="1"/>
  <c r="CQ276" i="1"/>
  <c r="CQ278" i="1"/>
  <c r="CQ281" i="1"/>
  <c r="CQ282" i="1"/>
  <c r="BN288" i="1"/>
  <c r="BP288" i="1" s="1"/>
  <c r="BQ288" i="1" s="1"/>
  <c r="BM288" i="1"/>
  <c r="AN288" i="1"/>
  <c r="AM288" i="1"/>
  <c r="AA288" i="1"/>
  <c r="AB288" i="1" s="1"/>
  <c r="AC288" i="1" s="1"/>
  <c r="EC288" i="1"/>
  <c r="CQ288" i="1"/>
  <c r="CQ289" i="1"/>
  <c r="AA289" i="1"/>
  <c r="AB289" i="1" s="1"/>
  <c r="AC289" i="1" s="1"/>
  <c r="BN289" i="1"/>
  <c r="BP289" i="1" s="1"/>
  <c r="BQ289" i="1" s="1"/>
  <c r="BM289" i="1"/>
  <c r="AN289" i="1"/>
  <c r="AM289" i="1"/>
  <c r="CQ290" i="1"/>
  <c r="BM293" i="1"/>
  <c r="AA298" i="1"/>
  <c r="AB298" i="1" s="1"/>
  <c r="AC298" i="1" s="1"/>
  <c r="EC308" i="1"/>
  <c r="CQ308" i="1"/>
  <c r="CQ309" i="1"/>
  <c r="EC309" i="1"/>
  <c r="BO314" i="1"/>
  <c r="AA291" i="1"/>
  <c r="AB291" i="1" s="1"/>
  <c r="AC291" i="1" s="1"/>
  <c r="AM293" i="1"/>
  <c r="BN293" i="1"/>
  <c r="BP293" i="1" s="1"/>
  <c r="BQ293" i="1" s="1"/>
  <c r="CQ294" i="1"/>
  <c r="AN293" i="1"/>
  <c r="AA310" i="1"/>
  <c r="AB310" i="1" s="1"/>
  <c r="AC310" i="1" s="1"/>
  <c r="BN310" i="1"/>
  <c r="BP310" i="1" s="1"/>
  <c r="BQ310" i="1" s="1"/>
  <c r="BM310" i="1"/>
  <c r="AN310" i="1"/>
  <c r="AM310" i="1"/>
  <c r="AM292" i="1"/>
  <c r="BM292" i="1"/>
  <c r="EC311" i="1"/>
  <c r="CQ311" i="1"/>
  <c r="AN292" i="1"/>
  <c r="BN292" i="1"/>
  <c r="BP292" i="1" s="1"/>
  <c r="BQ292" i="1" s="1"/>
  <c r="CQ296" i="1"/>
  <c r="CQ297" i="1"/>
  <c r="BM291" i="1"/>
  <c r="BM305" i="1"/>
  <c r="AN305" i="1"/>
  <c r="AM305" i="1"/>
  <c r="BN305" i="1"/>
  <c r="BP305" i="1" s="1"/>
  <c r="BQ305" i="1" s="1"/>
  <c r="AA305" i="1"/>
  <c r="AB305" i="1" s="1"/>
  <c r="AC305" i="1" s="1"/>
  <c r="AA312" i="1"/>
  <c r="AB312" i="1" s="1"/>
  <c r="AC312" i="1" s="1"/>
  <c r="BM312" i="1"/>
  <c r="AN312" i="1"/>
  <c r="AM312" i="1"/>
  <c r="BN312" i="1"/>
  <c r="BP312" i="1" s="1"/>
  <c r="BQ312" i="1" s="1"/>
  <c r="AM291" i="1"/>
  <c r="BN291" i="1"/>
  <c r="BP291" i="1" s="1"/>
  <c r="BQ291" i="1" s="1"/>
  <c r="BM297" i="1"/>
  <c r="BO297" i="1"/>
  <c r="BN300" i="1"/>
  <c r="BP300" i="1" s="1"/>
  <c r="BQ300" i="1" s="1"/>
  <c r="BM300" i="1"/>
  <c r="AN300" i="1"/>
  <c r="AA300" i="1"/>
  <c r="AB300" i="1" s="1"/>
  <c r="AC300" i="1" s="1"/>
  <c r="EC306" i="1"/>
  <c r="CQ306" i="1"/>
  <c r="CQ292" i="1"/>
  <c r="AA297" i="1"/>
  <c r="AB297" i="1" s="1"/>
  <c r="AC297" i="1" s="1"/>
  <c r="BO298" i="1"/>
  <c r="AM300" i="1"/>
  <c r="AA301" i="1"/>
  <c r="AB301" i="1" s="1"/>
  <c r="AC301" i="1" s="1"/>
  <c r="BN301" i="1"/>
  <c r="BP301" i="1" s="1"/>
  <c r="BQ301" i="1" s="1"/>
  <c r="BM301" i="1"/>
  <c r="AN301" i="1"/>
  <c r="AM301" i="1"/>
  <c r="AM313" i="1"/>
  <c r="BM313" i="1"/>
  <c r="AN313" i="1"/>
  <c r="AA313" i="1"/>
  <c r="AB313" i="1" s="1"/>
  <c r="AC313" i="1" s="1"/>
  <c r="BN313" i="1"/>
  <c r="BP313" i="1" s="1"/>
  <c r="BQ313" i="1" s="1"/>
  <c r="AA293" i="1"/>
  <c r="AB293" i="1" s="1"/>
  <c r="AC293" i="1" s="1"/>
  <c r="EC313" i="1"/>
  <c r="CQ313" i="1"/>
  <c r="AA299" i="1"/>
  <c r="AB299" i="1" s="1"/>
  <c r="AC299" i="1" s="1"/>
  <c r="BN299" i="1"/>
  <c r="BP299" i="1" s="1"/>
  <c r="BQ299" i="1" s="1"/>
  <c r="BM299" i="1"/>
  <c r="AN299" i="1"/>
  <c r="AM299" i="1"/>
  <c r="CQ291" i="1"/>
  <c r="EC299" i="1"/>
  <c r="CQ299" i="1"/>
  <c r="BM307" i="1"/>
  <c r="AN307" i="1"/>
  <c r="AA307" i="1"/>
  <c r="AB307" i="1" s="1"/>
  <c r="AC307" i="1" s="1"/>
  <c r="AM307" i="1"/>
  <c r="BN307" i="1"/>
  <c r="BP307" i="1" s="1"/>
  <c r="BQ307" i="1" s="1"/>
  <c r="AA292" i="1"/>
  <c r="AB292" i="1" s="1"/>
  <c r="AC292" i="1" s="1"/>
  <c r="AM297" i="1"/>
  <c r="EC307" i="1"/>
  <c r="CQ307" i="1"/>
  <c r="BH308" i="1"/>
  <c r="AA308" i="1"/>
  <c r="AB308" i="1" s="1"/>
  <c r="AC308" i="1" s="1"/>
  <c r="BI308" i="1"/>
  <c r="W308" i="1"/>
  <c r="AR308" i="1"/>
  <c r="AQ308" i="1"/>
  <c r="EA308" i="1" s="1"/>
  <c r="DN308" i="1"/>
  <c r="DO308" i="1" s="1"/>
  <c r="DQ308" i="1" s="1"/>
  <c r="DK308" i="1"/>
  <c r="DL308" i="1" s="1"/>
  <c r="BN308" i="1"/>
  <c r="BP308" i="1" s="1"/>
  <c r="BQ308" i="1" s="1"/>
  <c r="AN308" i="1"/>
  <c r="EE308" i="1"/>
  <c r="BM308" i="1"/>
  <c r="AM308" i="1"/>
  <c r="DH308" i="1"/>
  <c r="CQ305" i="1"/>
  <c r="CQ310" i="1"/>
  <c r="AM303" i="1"/>
  <c r="BM309" i="1"/>
  <c r="AN309" i="1"/>
  <c r="BM311" i="1"/>
  <c r="AN311" i="1"/>
  <c r="BM317" i="1"/>
  <c r="AM317" i="1"/>
  <c r="AA317" i="1"/>
  <c r="AB317" i="1" s="1"/>
  <c r="AC317" i="1" s="1"/>
  <c r="BN317" i="1"/>
  <c r="BP317" i="1" s="1"/>
  <c r="BQ317" i="1" s="1"/>
  <c r="AN317" i="1"/>
  <c r="AN318" i="1"/>
  <c r="AM318" i="1"/>
  <c r="BN318" i="1"/>
  <c r="BP318" i="1" s="1"/>
  <c r="BQ318" i="1" s="1"/>
  <c r="BM318" i="1"/>
  <c r="AA318" i="1"/>
  <c r="AB318" i="1" s="1"/>
  <c r="AC318" i="1" s="1"/>
  <c r="AA302" i="1"/>
  <c r="AB302" i="1" s="1"/>
  <c r="AC302" i="1" s="1"/>
  <c r="AA304" i="1"/>
  <c r="AB304" i="1" s="1"/>
  <c r="AC304" i="1" s="1"/>
  <c r="EC317" i="1"/>
  <c r="CQ317" i="1"/>
  <c r="CQ298" i="1"/>
  <c r="CQ300" i="1"/>
  <c r="CQ302" i="1"/>
  <c r="BN303" i="1"/>
  <c r="BP303" i="1" s="1"/>
  <c r="BQ303" i="1" s="1"/>
  <c r="CQ304" i="1"/>
  <c r="BM314" i="1"/>
  <c r="EC325" i="1"/>
  <c r="CQ325" i="1"/>
  <c r="AN319" i="1"/>
  <c r="AM319" i="1"/>
  <c r="BN319" i="1"/>
  <c r="BP319" i="1" s="1"/>
  <c r="BQ319" i="1" s="1"/>
  <c r="BM319" i="1"/>
  <c r="AA319" i="1"/>
  <c r="AB319" i="1" s="1"/>
  <c r="AC319" i="1" s="1"/>
  <c r="AA311" i="1"/>
  <c r="AB311" i="1" s="1"/>
  <c r="AC311" i="1" s="1"/>
  <c r="AA314" i="1"/>
  <c r="AB314" i="1" s="1"/>
  <c r="AC314" i="1" s="1"/>
  <c r="BO315" i="1"/>
  <c r="AA309" i="1"/>
  <c r="AB309" i="1" s="1"/>
  <c r="AC309" i="1" s="1"/>
  <c r="CQ320" i="1"/>
  <c r="AN320" i="1"/>
  <c r="AM320" i="1"/>
  <c r="BN320" i="1"/>
  <c r="BP320" i="1" s="1"/>
  <c r="BQ320" i="1" s="1"/>
  <c r="BM320" i="1"/>
  <c r="AA320" i="1"/>
  <c r="AB320" i="1" s="1"/>
  <c r="AC320" i="1" s="1"/>
  <c r="AM306" i="1"/>
  <c r="BM306" i="1"/>
  <c r="BN311" i="1"/>
  <c r="BP311" i="1" s="1"/>
  <c r="BQ311" i="1" s="1"/>
  <c r="AM315" i="1"/>
  <c r="AA315" i="1"/>
  <c r="AB315" i="1" s="1"/>
  <c r="AC315" i="1" s="1"/>
  <c r="BM315" i="1"/>
  <c r="AN315" i="1"/>
  <c r="AM302" i="1"/>
  <c r="AM304" i="1"/>
  <c r="AN302" i="1"/>
  <c r="BM302" i="1"/>
  <c r="AA303" i="1"/>
  <c r="AB303" i="1" s="1"/>
  <c r="AC303" i="1" s="1"/>
  <c r="AN304" i="1"/>
  <c r="BM304" i="1"/>
  <c r="AA306" i="1"/>
  <c r="AB306" i="1" s="1"/>
  <c r="AC306" i="1" s="1"/>
  <c r="BO306" i="1"/>
  <c r="BN309" i="1"/>
  <c r="BP309" i="1" s="1"/>
  <c r="BQ309" i="1" s="1"/>
  <c r="CQ301" i="1"/>
  <c r="BN302" i="1"/>
  <c r="BP302" i="1" s="1"/>
  <c r="BQ302" i="1" s="1"/>
  <c r="CQ303" i="1"/>
  <c r="BN304" i="1"/>
  <c r="BP304" i="1" s="1"/>
  <c r="BQ304" i="1" s="1"/>
  <c r="AM314" i="1"/>
  <c r="AM322" i="1"/>
  <c r="BN322" i="1"/>
  <c r="BP322" i="1" s="1"/>
  <c r="BQ322" i="1" s="1"/>
  <c r="BM322" i="1"/>
  <c r="AA322" i="1"/>
  <c r="AB322" i="1" s="1"/>
  <c r="AC322" i="1" s="1"/>
  <c r="CQ322" i="1"/>
  <c r="AN322" i="1"/>
  <c r="AM311" i="1"/>
  <c r="AN314" i="1"/>
  <c r="BN323" i="1"/>
  <c r="BP323" i="1" s="1"/>
  <c r="BQ323" i="1" s="1"/>
  <c r="BM323" i="1"/>
  <c r="AA323" i="1"/>
  <c r="AB323" i="1" s="1"/>
  <c r="AC323" i="1" s="1"/>
  <c r="AN323" i="1"/>
  <c r="AM323" i="1"/>
  <c r="AM309" i="1"/>
  <c r="CQ312" i="1"/>
  <c r="CQ314" i="1"/>
  <c r="AA324" i="1"/>
  <c r="AB324" i="1" s="1"/>
  <c r="AC324" i="1" s="1"/>
  <c r="AN324" i="1"/>
  <c r="AM324" i="1"/>
  <c r="BN324" i="1"/>
  <c r="BP324" i="1" s="1"/>
  <c r="BQ324" i="1" s="1"/>
  <c r="BM324" i="1"/>
  <c r="BN316" i="1"/>
  <c r="BP316" i="1" s="1"/>
  <c r="BQ316" i="1" s="1"/>
  <c r="BM316" i="1"/>
  <c r="AN316" i="1"/>
  <c r="AM316" i="1"/>
  <c r="CQ316" i="1"/>
  <c r="AA316" i="1"/>
  <c r="AB316" i="1" s="1"/>
  <c r="AC316" i="1" s="1"/>
  <c r="EC321" i="1"/>
  <c r="EC326" i="1"/>
  <c r="CQ326" i="1"/>
  <c r="AM327" i="1"/>
  <c r="AM325" i="1"/>
  <c r="EC333" i="1"/>
  <c r="CQ333" i="1"/>
  <c r="AN325" i="1"/>
  <c r="CQ323" i="1"/>
  <c r="EC324" i="1"/>
  <c r="CQ324" i="1"/>
  <c r="AJ337" i="1"/>
  <c r="AK337" i="1"/>
  <c r="BO339" i="1"/>
  <c r="AK326" i="1"/>
  <c r="EC327" i="1"/>
  <c r="CQ327" i="1"/>
  <c r="BN325" i="1"/>
  <c r="BP325" i="1" s="1"/>
  <c r="BQ325" i="1" s="1"/>
  <c r="EC329" i="1"/>
  <c r="CQ329" i="1"/>
  <c r="AA321" i="1"/>
  <c r="AB321" i="1" s="1"/>
  <c r="AC321" i="1" s="1"/>
  <c r="CQ315" i="1"/>
  <c r="CQ318" i="1"/>
  <c r="AK330" i="1"/>
  <c r="BN336" i="1"/>
  <c r="BP336" i="1" s="1"/>
  <c r="BQ336" i="1" s="1"/>
  <c r="AN336" i="1"/>
  <c r="BM336" i="1"/>
  <c r="AM336" i="1"/>
  <c r="AA336" i="1"/>
  <c r="AB336" i="1" s="1"/>
  <c r="AC336" i="1" s="1"/>
  <c r="BM321" i="1"/>
  <c r="BN327" i="1"/>
  <c r="BP327" i="1" s="1"/>
  <c r="BQ327" i="1" s="1"/>
  <c r="CQ319" i="1"/>
  <c r="BN321" i="1"/>
  <c r="BP321" i="1" s="1"/>
  <c r="BQ321" i="1" s="1"/>
  <c r="AA325" i="1"/>
  <c r="AB325" i="1" s="1"/>
  <c r="AC325" i="1" s="1"/>
  <c r="AM321" i="1"/>
  <c r="BM325" i="1"/>
  <c r="EC331" i="1"/>
  <c r="CQ331" i="1"/>
  <c r="EC335" i="1"/>
  <c r="CQ335" i="1"/>
  <c r="AN321" i="1"/>
  <c r="AA327" i="1"/>
  <c r="AB327" i="1" s="1"/>
  <c r="AC327" i="1" s="1"/>
  <c r="AJ328" i="1"/>
  <c r="AK334" i="1"/>
  <c r="CQ337" i="1"/>
  <c r="AJ329" i="1"/>
  <c r="AK329" i="1"/>
  <c r="EE330" i="1"/>
  <c r="AN333" i="1"/>
  <c r="AM338" i="1"/>
  <c r="BN338" i="1"/>
  <c r="BP338" i="1" s="1"/>
  <c r="BQ338" i="1" s="1"/>
  <c r="BM339" i="1"/>
  <c r="AA340" i="1"/>
  <c r="AB340" i="1" s="1"/>
  <c r="AC340" i="1" s="1"/>
  <c r="AM329" i="1"/>
  <c r="AM331" i="1"/>
  <c r="AN337" i="1"/>
  <c r="EC344" i="1"/>
  <c r="CQ344" i="1"/>
  <c r="AM339" i="1"/>
  <c r="CQ341" i="1"/>
  <c r="CQ328" i="1"/>
  <c r="BN329" i="1"/>
  <c r="BP329" i="1" s="1"/>
  <c r="BQ329" i="1" s="1"/>
  <c r="CQ330" i="1"/>
  <c r="BN331" i="1"/>
  <c r="BP331" i="1" s="1"/>
  <c r="BQ331" i="1" s="1"/>
  <c r="CQ332" i="1"/>
  <c r="CQ334" i="1"/>
  <c r="CQ339" i="1"/>
  <c r="AM340" i="1"/>
  <c r="BN340" i="1"/>
  <c r="BP340" i="1" s="1"/>
  <c r="BQ340" i="1" s="1"/>
  <c r="AK344" i="1"/>
  <c r="AJ344" i="1"/>
  <c r="CQ338" i="1"/>
  <c r="AN339" i="1"/>
  <c r="CQ342" i="1"/>
  <c r="AA342" i="1"/>
  <c r="AB342" i="1" s="1"/>
  <c r="AC342" i="1" s="1"/>
  <c r="BM342" i="1"/>
  <c r="AN342" i="1"/>
  <c r="AM342" i="1"/>
  <c r="T345" i="1"/>
  <c r="U345" i="1" s="1"/>
  <c r="AN340" i="1"/>
  <c r="CQ340" i="1"/>
  <c r="DT330" i="1"/>
  <c r="EE345" i="1"/>
  <c r="BI345" i="1"/>
  <c r="BH345" i="1"/>
  <c r="AA345" i="1"/>
  <c r="AB345" i="1" s="1"/>
  <c r="AC345" i="1" s="1"/>
  <c r="W345" i="1"/>
  <c r="CQ345" i="1"/>
  <c r="AR345" i="1"/>
  <c r="AQ345" i="1"/>
  <c r="EA345" i="1" s="1"/>
  <c r="DN345" i="1"/>
  <c r="DO345" i="1" s="1"/>
  <c r="DQ345" i="1" s="1"/>
  <c r="DK345" i="1"/>
  <c r="DL345" i="1" s="1"/>
  <c r="BN345" i="1"/>
  <c r="BP345" i="1" s="1"/>
  <c r="BQ345" i="1" s="1"/>
  <c r="AN345" i="1"/>
  <c r="BM345" i="1"/>
  <c r="AM345" i="1"/>
  <c r="DH345" i="1"/>
  <c r="T346" i="1"/>
  <c r="U346" i="1" s="1"/>
  <c r="EE350" i="1"/>
  <c r="AR350" i="1"/>
  <c r="BI350" i="1"/>
  <c r="DN350" i="1"/>
  <c r="DO350" i="1" s="1"/>
  <c r="DQ350" i="1" s="1"/>
  <c r="BH350" i="1"/>
  <c r="DK350" i="1"/>
  <c r="DL350" i="1" s="1"/>
  <c r="AA350" i="1"/>
  <c r="AB350" i="1" s="1"/>
  <c r="AC350" i="1" s="1"/>
  <c r="DH350" i="1"/>
  <c r="W350" i="1"/>
  <c r="AQ350" i="1"/>
  <c r="EA350" i="1" s="1"/>
  <c r="CQ350" i="1"/>
  <c r="AN350" i="1"/>
  <c r="AM350" i="1"/>
  <c r="BN350" i="1"/>
  <c r="BP350" i="1" s="1"/>
  <c r="BQ350" i="1" s="1"/>
  <c r="BM350" i="1"/>
  <c r="T354" i="1"/>
  <c r="U354" i="1" s="1"/>
  <c r="S354" i="1"/>
  <c r="R354" i="1"/>
  <c r="BO341" i="1"/>
  <c r="EE347" i="1"/>
  <c r="DN347" i="1"/>
  <c r="DO347" i="1" s="1"/>
  <c r="DQ347" i="1" s="1"/>
  <c r="DK347" i="1"/>
  <c r="DL347" i="1" s="1"/>
  <c r="BN347" i="1"/>
  <c r="BP347" i="1" s="1"/>
  <c r="BQ347" i="1" s="1"/>
  <c r="AN347" i="1"/>
  <c r="BM347" i="1"/>
  <c r="AM347" i="1"/>
  <c r="DH347" i="1"/>
  <c r="BI347" i="1"/>
  <c r="BH347" i="1"/>
  <c r="AA347" i="1"/>
  <c r="AB347" i="1" s="1"/>
  <c r="AC347" i="1" s="1"/>
  <c r="W347" i="1"/>
  <c r="CQ347" i="1"/>
  <c r="AR347" i="1"/>
  <c r="AQ347" i="1"/>
  <c r="EA347" i="1" s="1"/>
  <c r="DV330" i="1"/>
  <c r="AA333" i="1"/>
  <c r="AB333" i="1" s="1"/>
  <c r="AC333" i="1" s="1"/>
  <c r="BO342" i="1"/>
  <c r="DT343" i="1"/>
  <c r="AO343" i="1"/>
  <c r="DZ343" i="1"/>
  <c r="EN343" i="1" s="1"/>
  <c r="DX343" i="1"/>
  <c r="DV343" i="1"/>
  <c r="DK346" i="1"/>
  <c r="DL346" i="1" s="1"/>
  <c r="BN346" i="1"/>
  <c r="BP346" i="1" s="1"/>
  <c r="BQ346" i="1" s="1"/>
  <c r="AM346" i="1"/>
  <c r="EE346" i="1"/>
  <c r="BM346" i="1"/>
  <c r="DH346" i="1"/>
  <c r="BI346" i="1"/>
  <c r="BH346" i="1"/>
  <c r="AA346" i="1"/>
  <c r="AB346" i="1" s="1"/>
  <c r="AC346" i="1" s="1"/>
  <c r="W346" i="1"/>
  <c r="AR346" i="1"/>
  <c r="AQ346" i="1"/>
  <c r="EA346" i="1" s="1"/>
  <c r="DN346" i="1"/>
  <c r="DO346" i="1" s="1"/>
  <c r="DQ346" i="1" s="1"/>
  <c r="AN346" i="1"/>
  <c r="X354" i="1"/>
  <c r="Y354" i="1"/>
  <c r="EJ354" i="1" s="1"/>
  <c r="AM326" i="1"/>
  <c r="AM328" i="1"/>
  <c r="AM330" i="1"/>
  <c r="AM332" i="1"/>
  <c r="EC346" i="1"/>
  <c r="CQ346" i="1"/>
  <c r="DX330" i="1"/>
  <c r="BN326" i="1"/>
  <c r="BP326" i="1" s="1"/>
  <c r="BQ326" i="1" s="1"/>
  <c r="BN328" i="1"/>
  <c r="BP328" i="1" s="1"/>
  <c r="BQ328" i="1" s="1"/>
  <c r="AO330" i="1"/>
  <c r="BN330" i="1"/>
  <c r="BP330" i="1" s="1"/>
  <c r="BQ330" i="1" s="1"/>
  <c r="BN332" i="1"/>
  <c r="BP332" i="1" s="1"/>
  <c r="BQ332" i="1" s="1"/>
  <c r="CQ348" i="1"/>
  <c r="EC348" i="1"/>
  <c r="S352" i="1"/>
  <c r="R352" i="1"/>
  <c r="T352" i="1"/>
  <c r="U352" i="1" s="1"/>
  <c r="AM334" i="1"/>
  <c r="BM334" i="1"/>
  <c r="AQ330" i="1"/>
  <c r="EA330" i="1" s="1"/>
  <c r="DH330" i="1"/>
  <c r="AN334" i="1"/>
  <c r="BN334" i="1"/>
  <c r="BP334" i="1" s="1"/>
  <c r="BQ334" i="1" s="1"/>
  <c r="CQ336" i="1"/>
  <c r="AA339" i="1"/>
  <c r="AB339" i="1" s="1"/>
  <c r="AC339" i="1" s="1"/>
  <c r="AK338" i="1"/>
  <c r="CL343" i="1"/>
  <c r="CK343" i="1"/>
  <c r="BO343" i="1"/>
  <c r="BN333" i="1"/>
  <c r="BP333" i="1" s="1"/>
  <c r="BQ333" i="1" s="1"/>
  <c r="AM337" i="1"/>
  <c r="BM341" i="1"/>
  <c r="AN341" i="1"/>
  <c r="AM341" i="1"/>
  <c r="AA341" i="1"/>
  <c r="AB341" i="1" s="1"/>
  <c r="AC341" i="1" s="1"/>
  <c r="T353" i="1"/>
  <c r="U353" i="1" s="1"/>
  <c r="S353" i="1"/>
  <c r="R353" i="1"/>
  <c r="W343" i="1"/>
  <c r="R347" i="1"/>
  <c r="W348" i="1"/>
  <c r="AA349" i="1"/>
  <c r="AB349" i="1" s="1"/>
  <c r="AC349" i="1" s="1"/>
  <c r="BN351" i="1"/>
  <c r="BP351" i="1" s="1"/>
  <c r="BQ351" i="1" s="1"/>
  <c r="AN352" i="1"/>
  <c r="BH356" i="1"/>
  <c r="AA356" i="1"/>
  <c r="AB356" i="1" s="1"/>
  <c r="AC356" i="1" s="1"/>
  <c r="DN356" i="1"/>
  <c r="DO356" i="1" s="1"/>
  <c r="DQ356" i="1" s="1"/>
  <c r="EE356" i="1"/>
  <c r="DK356" i="1"/>
  <c r="DL356" i="1" s="1"/>
  <c r="W356" i="1"/>
  <c r="AR356" i="1"/>
  <c r="DH356" i="1"/>
  <c r="AQ356" i="1"/>
  <c r="EA356" i="1" s="1"/>
  <c r="BN356" i="1"/>
  <c r="BP356" i="1" s="1"/>
  <c r="BQ356" i="1" s="1"/>
  <c r="BM356" i="1"/>
  <c r="AN356" i="1"/>
  <c r="AM356" i="1"/>
  <c r="BH344" i="1"/>
  <c r="S347" i="1"/>
  <c r="AQ352" i="1"/>
  <c r="EA352" i="1" s="1"/>
  <c r="AR353" i="1"/>
  <c r="DH353" i="1"/>
  <c r="AQ353" i="1"/>
  <c r="EA353" i="1" s="1"/>
  <c r="BH353" i="1"/>
  <c r="DN353" i="1"/>
  <c r="DO353" i="1" s="1"/>
  <c r="DQ353" i="1" s="1"/>
  <c r="EE353" i="1"/>
  <c r="BM353" i="1"/>
  <c r="CK355" i="1"/>
  <c r="BO355" i="1"/>
  <c r="AA343" i="1"/>
  <c r="AB343" i="1" s="1"/>
  <c r="AC343" i="1" s="1"/>
  <c r="BI344" i="1"/>
  <c r="T347" i="1"/>
  <c r="U347" i="1" s="1"/>
  <c r="BH349" i="1"/>
  <c r="AM351" i="1"/>
  <c r="DK351" i="1"/>
  <c r="DL351" i="1" s="1"/>
  <c r="CK353" i="1"/>
  <c r="BO353" i="1"/>
  <c r="DK353" i="1"/>
  <c r="DL353" i="1" s="1"/>
  <c r="DH344" i="1"/>
  <c r="AA348" i="1"/>
  <c r="AB348" i="1" s="1"/>
  <c r="AC348" i="1" s="1"/>
  <c r="BI349" i="1"/>
  <c r="AN351" i="1"/>
  <c r="DN351" i="1"/>
  <c r="DO351" i="1" s="1"/>
  <c r="DQ351" i="1" s="1"/>
  <c r="AK357" i="1"/>
  <c r="AJ357" i="1"/>
  <c r="AK359" i="1"/>
  <c r="AJ359" i="1"/>
  <c r="CL361" i="1"/>
  <c r="BO361" i="1"/>
  <c r="CK361" i="1"/>
  <c r="BH343" i="1"/>
  <c r="BM344" i="1"/>
  <c r="EE344" i="1"/>
  <c r="W353" i="1"/>
  <c r="CQ356" i="1"/>
  <c r="EL357" i="1"/>
  <c r="EF357" i="1"/>
  <c r="EC361" i="1"/>
  <c r="CQ361" i="1"/>
  <c r="AK363" i="1"/>
  <c r="AJ363" i="1"/>
  <c r="BI343" i="1"/>
  <c r="AM344" i="1"/>
  <c r="BN344" i="1"/>
  <c r="BP344" i="1" s="1"/>
  <c r="BQ344" i="1" s="1"/>
  <c r="DK344" i="1"/>
  <c r="DL344" i="1" s="1"/>
  <c r="BH348" i="1"/>
  <c r="DH349" i="1"/>
  <c r="AQ351" i="1"/>
  <c r="EA351" i="1" s="1"/>
  <c r="AJ365" i="1"/>
  <c r="AK365" i="1"/>
  <c r="AN344" i="1"/>
  <c r="BI348" i="1"/>
  <c r="AM349" i="1"/>
  <c r="BM349" i="1"/>
  <c r="S350" i="1"/>
  <c r="AA353" i="1"/>
  <c r="AB353" i="1" s="1"/>
  <c r="AC353" i="1" s="1"/>
  <c r="DX353" i="1"/>
  <c r="DN344" i="1"/>
  <c r="DO344" i="1" s="1"/>
  <c r="DQ344" i="1" s="1"/>
  <c r="AN349" i="1"/>
  <c r="BN349" i="1"/>
  <c r="BP349" i="1" s="1"/>
  <c r="BQ349" i="1" s="1"/>
  <c r="DK349" i="1"/>
  <c r="DL349" i="1" s="1"/>
  <c r="BH352" i="1"/>
  <c r="EE352" i="1"/>
  <c r="AR352" i="1"/>
  <c r="DH352" i="1"/>
  <c r="BN352" i="1"/>
  <c r="BP352" i="1" s="1"/>
  <c r="BQ352" i="1" s="1"/>
  <c r="BI352" i="1"/>
  <c r="AK354" i="1"/>
  <c r="BI358" i="1"/>
  <c r="BH358" i="1"/>
  <c r="CQ358" i="1"/>
  <c r="AA358" i="1"/>
  <c r="AB358" i="1" s="1"/>
  <c r="AC358" i="1" s="1"/>
  <c r="DN358" i="1"/>
  <c r="DO358" i="1" s="1"/>
  <c r="DQ358" i="1" s="1"/>
  <c r="EE358" i="1"/>
  <c r="DK358" i="1"/>
  <c r="DL358" i="1" s="1"/>
  <c r="W358" i="1"/>
  <c r="AR358" i="1"/>
  <c r="DH358" i="1"/>
  <c r="AQ358" i="1"/>
  <c r="EA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T370" i="1"/>
  <c r="U370" i="1" s="1"/>
  <c r="R370" i="1"/>
  <c r="S370" i="1"/>
  <c r="DN349" i="1"/>
  <c r="DO349" i="1" s="1"/>
  <c r="DQ349" i="1" s="1"/>
  <c r="DH351" i="1"/>
  <c r="BH351" i="1"/>
  <c r="EE351" i="1"/>
  <c r="AJ354" i="1"/>
  <c r="CQ369" i="1"/>
  <c r="EC369" i="1"/>
  <c r="S351" i="1"/>
  <c r="DV353" i="1"/>
  <c r="DT353" i="1"/>
  <c r="DT354" i="1"/>
  <c r="DZ354" i="1"/>
  <c r="EN354" i="1" s="1"/>
  <c r="AO354" i="1"/>
  <c r="DV354" i="1"/>
  <c r="T366" i="1"/>
  <c r="U366" i="1" s="1"/>
  <c r="S366" i="1"/>
  <c r="R366" i="1"/>
  <c r="DN343" i="1"/>
  <c r="DO343" i="1" s="1"/>
  <c r="DQ343" i="1" s="1"/>
  <c r="AN348" i="1"/>
  <c r="CK348" i="1"/>
  <c r="R349" i="1"/>
  <c r="AQ349" i="1"/>
  <c r="EA349" i="1" s="1"/>
  <c r="R351" i="1"/>
  <c r="W352" i="1"/>
  <c r="AO353" i="1"/>
  <c r="Y355" i="1"/>
  <c r="EJ355" i="1" s="1"/>
  <c r="X355" i="1"/>
  <c r="AK361" i="1"/>
  <c r="AJ361" i="1"/>
  <c r="S365" i="1"/>
  <c r="T365" i="1"/>
  <c r="U365" i="1" s="1"/>
  <c r="R365" i="1"/>
  <c r="CL348" i="1"/>
  <c r="DN348" i="1"/>
  <c r="DO348" i="1" s="1"/>
  <c r="DQ348" i="1" s="1"/>
  <c r="S349" i="1"/>
  <c r="AR349" i="1"/>
  <c r="T351" i="1"/>
  <c r="U351" i="1" s="1"/>
  <c r="EC351" i="1"/>
  <c r="CQ351" i="1"/>
  <c r="AK355" i="1"/>
  <c r="AJ355" i="1"/>
  <c r="CL357" i="1"/>
  <c r="CK357" i="1"/>
  <c r="BO357" i="1"/>
  <c r="S363" i="1"/>
  <c r="T363" i="1"/>
  <c r="U363" i="1" s="1"/>
  <c r="R363" i="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W344" i="1"/>
  <c r="S348" i="1"/>
  <c r="CQ349" i="1"/>
  <c r="AA352" i="1"/>
  <c r="AB352" i="1" s="1"/>
  <c r="AC352" i="1" s="1"/>
  <c r="DX354" i="1"/>
  <c r="CL360" i="1"/>
  <c r="BO360" i="1"/>
  <c r="CK360" i="1"/>
  <c r="AR343" i="1"/>
  <c r="R348" i="1"/>
  <c r="AR348" i="1"/>
  <c r="W351" i="1"/>
  <c r="BI351" i="1"/>
  <c r="DK352" i="1"/>
  <c r="DL352" i="1" s="1"/>
  <c r="BH354" i="1"/>
  <c r="DN354" i="1"/>
  <c r="DO354" i="1" s="1"/>
  <c r="DQ354" i="1" s="1"/>
  <c r="EE354" i="1"/>
  <c r="DK354" i="1"/>
  <c r="DL354" i="1" s="1"/>
  <c r="AR354" i="1"/>
  <c r="DH354" i="1"/>
  <c r="AQ354" i="1"/>
  <c r="EA354" i="1" s="1"/>
  <c r="BN354" i="1"/>
  <c r="BP354" i="1" s="1"/>
  <c r="BQ354" i="1" s="1"/>
  <c r="AM354" i="1"/>
  <c r="BI354" i="1"/>
  <c r="CQ343" i="1"/>
  <c r="T348" i="1"/>
  <c r="U348" i="1" s="1"/>
  <c r="W349" i="1"/>
  <c r="DN352" i="1"/>
  <c r="DO352" i="1" s="1"/>
  <c r="DQ352" i="1" s="1"/>
  <c r="AA351" i="1"/>
  <c r="AB351" i="1" s="1"/>
  <c r="AC351" i="1" s="1"/>
  <c r="BM351" i="1"/>
  <c r="AM352" i="1"/>
  <c r="EE355" i="1"/>
  <c r="EE357" i="1"/>
  <c r="R361" i="1"/>
  <c r="AN363" i="1"/>
  <c r="BM364" i="1"/>
  <c r="DW368" i="1"/>
  <c r="EG371" i="1"/>
  <c r="ED371" i="1"/>
  <c r="DN355" i="1"/>
  <c r="DO355" i="1" s="1"/>
  <c r="DQ355" i="1" s="1"/>
  <c r="DN357" i="1"/>
  <c r="DO357" i="1" s="1"/>
  <c r="DQ357" i="1" s="1"/>
  <c r="CQ364" i="1"/>
  <c r="DT361" i="1"/>
  <c r="AQ363" i="1"/>
  <c r="EA363" i="1" s="1"/>
  <c r="DK363" i="1"/>
  <c r="DL363" i="1" s="1"/>
  <c r="S374" i="1"/>
  <c r="T374" i="1"/>
  <c r="U374" i="1" s="1"/>
  <c r="R374" i="1"/>
  <c r="CQ353" i="1"/>
  <c r="CQ355" i="1"/>
  <c r="R356" i="1"/>
  <c r="CQ357" i="1"/>
  <c r="R358" i="1"/>
  <c r="CQ359" i="1"/>
  <c r="DH360" i="1"/>
  <c r="DX361"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S358" i="1"/>
  <c r="DT359" i="1"/>
  <c r="AA360" i="1"/>
  <c r="AB360" i="1" s="1"/>
  <c r="AC360" i="1" s="1"/>
  <c r="BH360" i="1"/>
  <c r="BH361" i="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DV359" i="1"/>
  <c r="BM361" i="1"/>
  <c r="S367" i="1"/>
  <c r="R367" i="1"/>
  <c r="DT368" i="1"/>
  <c r="DV368" i="1"/>
  <c r="AQ370" i="1"/>
  <c r="EA370" i="1" s="1"/>
  <c r="EC372" i="1"/>
  <c r="CQ372" i="1"/>
  <c r="CQ373" i="1"/>
  <c r="EC373" i="1"/>
  <c r="BH355" i="1"/>
  <c r="BH357" i="1"/>
  <c r="DT357" i="1"/>
  <c r="BH359" i="1"/>
  <c r="DZ365" i="1"/>
  <c r="EN365" i="1" s="1"/>
  <c r="AO365" i="1"/>
  <c r="DV365" i="1"/>
  <c r="AO368" i="1"/>
  <c r="AR370" i="1"/>
  <c r="BI355" i="1"/>
  <c r="DX359"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DV357" i="1"/>
  <c r="DZ359" i="1"/>
  <c r="EN359" i="1" s="1"/>
  <c r="S362" i="1"/>
  <c r="CQ367" i="1"/>
  <c r="EC367" i="1"/>
  <c r="EC368" i="1"/>
  <c r="AM355" i="1"/>
  <c r="AM357" i="1"/>
  <c r="AM359" i="1"/>
  <c r="DT360" i="1"/>
  <c r="BI361" i="1"/>
  <c r="EE361" i="1"/>
  <c r="DK361" i="1"/>
  <c r="DL361" i="1" s="1"/>
  <c r="W361" i="1"/>
  <c r="DH361" i="1"/>
  <c r="AQ361" i="1"/>
  <c r="EA361" i="1" s="1"/>
  <c r="AM361" i="1"/>
  <c r="BH363" i="1"/>
  <c r="CK363" i="1"/>
  <c r="AN355" i="1"/>
  <c r="BM355" i="1"/>
  <c r="DV360" i="1"/>
  <c r="DV361"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S357" i="1"/>
  <c r="S359" i="1"/>
  <c r="BO359" i="1"/>
  <c r="DH359" i="1"/>
  <c r="EE359" i="1"/>
  <c r="DK360" i="1"/>
  <c r="DL360" i="1" s="1"/>
  <c r="W360" i="1"/>
  <c r="BI360" i="1"/>
  <c r="DN360" i="1"/>
  <c r="DO360" i="1" s="1"/>
  <c r="DQ360" i="1" s="1"/>
  <c r="AO360" i="1"/>
  <c r="DX360" i="1"/>
  <c r="S364" i="1"/>
  <c r="EG368" i="1"/>
  <c r="ED368" i="1"/>
  <c r="EC371" i="1"/>
  <c r="CQ371" i="1"/>
  <c r="AQ355" i="1"/>
  <c r="EA355" i="1" s="1"/>
  <c r="DH355" i="1"/>
  <c r="AQ357" i="1"/>
  <c r="EA357" i="1" s="1"/>
  <c r="DH357" i="1"/>
  <c r="AQ359" i="1"/>
  <c r="EA359" i="1" s="1"/>
  <c r="DZ360" i="1"/>
  <c r="EN360" i="1" s="1"/>
  <c r="AR361" i="1"/>
  <c r="DN361" i="1"/>
  <c r="DO361" i="1" s="1"/>
  <c r="DQ361" i="1" s="1"/>
  <c r="CQ363" i="1"/>
  <c r="T364" i="1"/>
  <c r="U364" i="1" s="1"/>
  <c r="T367" i="1"/>
  <c r="U367" i="1" s="1"/>
  <c r="BM367" i="1"/>
  <c r="DN367" i="1"/>
  <c r="DO367" i="1" s="1"/>
  <c r="DQ367" i="1" s="1"/>
  <c r="DI368" i="1"/>
  <c r="BR368" i="1" s="1" a="1"/>
  <c r="BR368" i="1" s="1"/>
  <c r="AR359" i="1"/>
  <c r="CK359" i="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T361" i="1"/>
  <c r="U361"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CL384" i="1"/>
  <c r="BO384" i="1"/>
  <c r="AN382" i="1"/>
  <c r="T385" i="1"/>
  <c r="U385" i="1" s="1"/>
  <c r="EC382" i="1"/>
  <c r="CQ382" i="1"/>
  <c r="S383" i="1"/>
  <c r="R383" i="1"/>
  <c r="EC386" i="1"/>
  <c r="CQ386" i="1"/>
  <c r="AR382" i="1"/>
  <c r="AJ385"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AK385"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EC400" i="1"/>
  <c r="CQ400" i="1"/>
  <c r="T408" i="1"/>
  <c r="U408" i="1" s="1"/>
  <c r="S408" i="1"/>
  <c r="R408" i="1"/>
  <c r="EL409" i="1"/>
  <c r="T411" i="1"/>
  <c r="U411" i="1" s="1"/>
  <c r="S411" i="1"/>
  <c r="R411" i="1"/>
  <c r="AM412" i="1"/>
  <c r="EC399" i="1"/>
  <c r="CQ399" i="1"/>
  <c r="DV404" i="1"/>
  <c r="DT404" i="1"/>
  <c r="DZ404" i="1"/>
  <c r="EN404" i="1" s="1"/>
  <c r="AO404" i="1"/>
  <c r="AK405" i="1"/>
  <c r="AJ405"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EF409"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EC408" i="1"/>
  <c r="CQ408" i="1"/>
  <c r="W399"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U6" i="7"/>
  <c r="BZ13" i="1"/>
  <c r="BC13" i="1"/>
  <c r="DF13" i="1" s="1"/>
  <c r="AJ170" i="1" l="1"/>
  <c r="AK170" i="1"/>
  <c r="AJ407" i="1"/>
  <c r="AK407" i="1"/>
  <c r="AJ373" i="1"/>
  <c r="AK409" i="1"/>
  <c r="AJ208" i="1"/>
  <c r="AK208" i="1"/>
  <c r="AK373" i="1"/>
  <c r="DI383" i="1"/>
  <c r="BR383" i="1" s="1" a="1"/>
  <c r="BR383" i="1" s="1"/>
  <c r="EG383" i="1"/>
  <c r="CU383" i="1"/>
  <c r="DW383" i="1"/>
  <c r="B12" i="17"/>
  <c r="Q88" i="3"/>
  <c r="U87" i="3" a="1"/>
  <c r="U87" i="3" s="1"/>
  <c r="T87" i="3" a="1"/>
  <c r="T87" i="3" s="1"/>
  <c r="V87" i="3" a="1"/>
  <c r="V87" i="3" s="1"/>
  <c r="B87" i="3"/>
  <c r="H86" i="4"/>
  <c r="AJ192" i="1"/>
  <c r="EG389" i="1"/>
  <c r="EF353" i="1"/>
  <c r="EL353" i="1"/>
  <c r="AK283" i="1"/>
  <c r="AJ335" i="1"/>
  <c r="AK335" i="1"/>
  <c r="X357" i="1"/>
  <c r="AJ180" i="1"/>
  <c r="AK196" i="1"/>
  <c r="AK180" i="1"/>
  <c r="AJ176" i="1"/>
  <c r="Y407" i="1"/>
  <c r="EJ407" i="1" s="1"/>
  <c r="CB168" i="1"/>
  <c r="ED348" i="1"/>
  <c r="EG343" i="1"/>
  <c r="AJ284" i="1"/>
  <c r="DI389" i="1"/>
  <c r="BR389" i="1" s="1" a="1"/>
  <c r="BR389" i="1" s="1"/>
  <c r="AP357" i="1"/>
  <c r="BA357" i="1" s="1"/>
  <c r="CD168" i="1"/>
  <c r="CI168" i="1" s="1"/>
  <c r="AJ248" i="1"/>
  <c r="AJ117" i="1"/>
  <c r="AK176" i="1"/>
  <c r="AJ330" i="1"/>
  <c r="AK111" i="1"/>
  <c r="AK328" i="1"/>
  <c r="AK223" i="1"/>
  <c r="AJ409" i="1"/>
  <c r="AK284" i="1"/>
  <c r="AJ278" i="1"/>
  <c r="AJ257" i="1"/>
  <c r="AJ111" i="1"/>
  <c r="AK248" i="1"/>
  <c r="AJ196" i="1"/>
  <c r="AJ334" i="1"/>
  <c r="AJ283" i="1"/>
  <c r="AK168" i="1"/>
  <c r="AC168" i="1"/>
  <c r="AD168" i="1" s="1"/>
  <c r="AK166" i="1"/>
  <c r="AC166" i="1"/>
  <c r="AH166" i="1" s="1"/>
  <c r="AJ227" i="1"/>
  <c r="AC227" i="1"/>
  <c r="AH227" i="1" s="1"/>
  <c r="AJ174" i="1"/>
  <c r="AC174" i="1"/>
  <c r="AD174" i="1" s="1"/>
  <c r="AJ168" i="1"/>
  <c r="AK202" i="1"/>
  <c r="AC202" i="1"/>
  <c r="AH202" i="1" s="1"/>
  <c r="AJ331" i="1"/>
  <c r="AC331" i="1"/>
  <c r="AH331" i="1" s="1"/>
  <c r="AK332" i="1"/>
  <c r="AC332" i="1"/>
  <c r="AH332" i="1" s="1"/>
  <c r="AK246" i="1"/>
  <c r="AC246" i="1"/>
  <c r="AD246" i="1" s="1"/>
  <c r="AJ204" i="1"/>
  <c r="AC204" i="1"/>
  <c r="AH204" i="1" s="1"/>
  <c r="AJ280" i="1"/>
  <c r="AC280" i="1"/>
  <c r="AH280" i="1" s="1"/>
  <c r="AK185" i="1"/>
  <c r="AC185" i="1"/>
  <c r="AK200" i="1"/>
  <c r="AC200" i="1"/>
  <c r="AK198" i="1"/>
  <c r="AC198" i="1"/>
  <c r="AH198" i="1" s="1"/>
  <c r="AJ240" i="1"/>
  <c r="AC240" i="1"/>
  <c r="AD240" i="1" s="1"/>
  <c r="AK194" i="1"/>
  <c r="AC194" i="1"/>
  <c r="AH194" i="1" s="1"/>
  <c r="AJ169" i="1"/>
  <c r="AC169" i="1"/>
  <c r="AK178" i="1"/>
  <c r="AC178" i="1"/>
  <c r="AD178" i="1" s="1"/>
  <c r="AJ326" i="1"/>
  <c r="AC326" i="1"/>
  <c r="AD326" i="1" s="1"/>
  <c r="AJ184" i="1"/>
  <c r="AC184" i="1"/>
  <c r="AH184" i="1" s="1"/>
  <c r="AK190" i="1"/>
  <c r="AC190" i="1"/>
  <c r="AD190" i="1" s="1"/>
  <c r="AJ225" i="1"/>
  <c r="AC225" i="1"/>
  <c r="AD225" i="1" s="1"/>
  <c r="AJ211" i="1"/>
  <c r="AC211" i="1"/>
  <c r="AD211" i="1" s="1"/>
  <c r="AJ252" i="1"/>
  <c r="AC252" i="1"/>
  <c r="AH252" i="1" s="1"/>
  <c r="AK182" i="1"/>
  <c r="AC182" i="1"/>
  <c r="AH182" i="1" s="1"/>
  <c r="AK172" i="1"/>
  <c r="AC172" i="1"/>
  <c r="AH172" i="1" s="1"/>
  <c r="AJ338" i="1"/>
  <c r="AC338" i="1"/>
  <c r="AH338" i="1" s="1"/>
  <c r="Y365" i="1"/>
  <c r="EJ365" i="1" s="1"/>
  <c r="X371" i="1"/>
  <c r="EF330" i="1"/>
  <c r="EL330" i="1"/>
  <c r="EF407" i="1"/>
  <c r="EN407" i="1"/>
  <c r="EF405" i="1"/>
  <c r="EN405" i="1"/>
  <c r="EF401" i="1"/>
  <c r="EN401" i="1"/>
  <c r="EL401" i="1"/>
  <c r="Y368" i="1"/>
  <c r="EJ368" i="1" s="1"/>
  <c r="CS374" i="1"/>
  <c r="CU374" i="1" s="1"/>
  <c r="DI373" i="1"/>
  <c r="BR373" i="1" s="1" a="1"/>
  <c r="BR373" i="1" s="1"/>
  <c r="AK331" i="1"/>
  <c r="AJ332" i="1"/>
  <c r="AJ198" i="1"/>
  <c r="Y405" i="1"/>
  <c r="EJ405" i="1" s="1"/>
  <c r="X359" i="1"/>
  <c r="X364" i="1"/>
  <c r="Y409" i="1"/>
  <c r="EJ409" i="1" s="1"/>
  <c r="EG373" i="1"/>
  <c r="DI348" i="1"/>
  <c r="BR348" i="1" s="1" a="1"/>
  <c r="BR348" i="1" s="1"/>
  <c r="AK240" i="1"/>
  <c r="BO54" i="1"/>
  <c r="BP54" i="1"/>
  <c r="BQ54" i="1" s="1"/>
  <c r="CK405" i="1"/>
  <c r="BP405" i="1"/>
  <c r="BQ405" i="1" s="1"/>
  <c r="CL405" i="1"/>
  <c r="BO405" i="1"/>
  <c r="BQ374" i="1"/>
  <c r="BS374" i="1" s="1"/>
  <c r="CM374" i="1"/>
  <c r="EI374" i="1" s="1"/>
  <c r="AK206" i="1"/>
  <c r="BO52" i="1"/>
  <c r="BP52" i="1"/>
  <c r="BQ52" i="1" s="1"/>
  <c r="BO371" i="1"/>
  <c r="BP371" i="1"/>
  <c r="DZ368" i="1"/>
  <c r="EN368" i="1" s="1"/>
  <c r="DX368" i="1"/>
  <c r="BO75" i="1"/>
  <c r="DZ361" i="1"/>
  <c r="EN361" i="1" s="1"/>
  <c r="AO361" i="1"/>
  <c r="BO60" i="1"/>
  <c r="BP60" i="1"/>
  <c r="BQ60" i="1" s="1"/>
  <c r="BP162" i="1"/>
  <c r="BQ162" i="1" s="1"/>
  <c r="CK407" i="1"/>
  <c r="BP407" i="1"/>
  <c r="BQ407" i="1" s="1"/>
  <c r="BO407" i="1"/>
  <c r="CL407" i="1"/>
  <c r="BO58" i="1"/>
  <c r="BP58" i="1"/>
  <c r="BQ58" i="1" s="1"/>
  <c r="BP355" i="1"/>
  <c r="BQ355" i="1" s="1"/>
  <c r="CL355" i="1"/>
  <c r="AP359" i="1"/>
  <c r="AV359" i="1" s="1"/>
  <c r="BO28" i="1"/>
  <c r="DI343" i="1"/>
  <c r="BR343" i="1" s="1" a="1"/>
  <c r="BR343" i="1" s="1"/>
  <c r="AJ182" i="1"/>
  <c r="AJ166" i="1"/>
  <c r="AK204" i="1"/>
  <c r="AJ206" i="1"/>
  <c r="AJ178" i="1"/>
  <c r="AK225" i="1"/>
  <c r="AK184" i="1"/>
  <c r="AJ190" i="1"/>
  <c r="AJ246" i="1"/>
  <c r="AK117" i="1"/>
  <c r="AJ172" i="1"/>
  <c r="AJ202" i="1"/>
  <c r="AJ223" i="1"/>
  <c r="AJ185" i="1"/>
  <c r="Y330" i="1"/>
  <c r="EJ330" i="1" s="1"/>
  <c r="BO26" i="1"/>
  <c r="W225" i="1"/>
  <c r="BO335" i="1"/>
  <c r="BO170" i="1"/>
  <c r="W220" i="1"/>
  <c r="BO155" i="1"/>
  <c r="BO153" i="1"/>
  <c r="BO159" i="1"/>
  <c r="AK169" i="1"/>
  <c r="AK242" i="1"/>
  <c r="AJ242" i="1"/>
  <c r="BO157" i="1"/>
  <c r="BO149" i="1"/>
  <c r="BO147" i="1"/>
  <c r="BO15" i="1"/>
  <c r="DI394" i="1"/>
  <c r="BR394" i="1" s="1" a="1"/>
  <c r="BR394" i="1" s="1"/>
  <c r="CS394" i="1"/>
  <c r="DW394" i="1" s="1"/>
  <c r="DT352" i="1"/>
  <c r="DZ352" i="1"/>
  <c r="EN352" i="1" s="1"/>
  <c r="AO352" i="1"/>
  <c r="DV352" i="1"/>
  <c r="DX352" i="1"/>
  <c r="BO269" i="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CS360" i="1"/>
  <c r="DI360" i="1"/>
  <c r="BR360" i="1" s="1" a="1"/>
  <c r="BR360" i="1" s="1"/>
  <c r="CS354" i="1"/>
  <c r="DI354" i="1"/>
  <c r="BR354" i="1" s="1" a="1"/>
  <c r="BR354" i="1" s="1"/>
  <c r="BO366" i="1"/>
  <c r="CL366" i="1"/>
  <c r="CK366" i="1"/>
  <c r="DV348" i="1"/>
  <c r="AO348" i="1"/>
  <c r="DZ348" i="1"/>
  <c r="EN348" i="1" s="1"/>
  <c r="DX348" i="1"/>
  <c r="DT348" i="1"/>
  <c r="CL358" i="1"/>
  <c r="CK358" i="1"/>
  <c r="BO358" i="1"/>
  <c r="AH354" i="1"/>
  <c r="AD354" i="1"/>
  <c r="CL356" i="1"/>
  <c r="CK356" i="1"/>
  <c r="BO356" i="1"/>
  <c r="CL330" i="1"/>
  <c r="CK330" i="1"/>
  <c r="BO330" i="1"/>
  <c r="DV350" i="1"/>
  <c r="DZ350" i="1"/>
  <c r="EN350" i="1" s="1"/>
  <c r="DX350" i="1"/>
  <c r="AO350" i="1"/>
  <c r="DT350" i="1"/>
  <c r="BO331" i="1"/>
  <c r="AJ299" i="1"/>
  <c r="AK299" i="1"/>
  <c r="AK293" i="1"/>
  <c r="AJ293" i="1"/>
  <c r="BO291" i="1"/>
  <c r="BO290" i="1"/>
  <c r="AK265" i="1"/>
  <c r="AJ265" i="1"/>
  <c r="AK253" i="1"/>
  <c r="AJ253" i="1"/>
  <c r="BO194" i="1"/>
  <c r="AJ191" i="1"/>
  <c r="AK191" i="1"/>
  <c r="AJ201" i="1"/>
  <c r="AK201" i="1"/>
  <c r="AK173" i="1"/>
  <c r="AJ173" i="1"/>
  <c r="BO175" i="1"/>
  <c r="BO167" i="1"/>
  <c r="BO161" i="1"/>
  <c r="BO150" i="1"/>
  <c r="BO139" i="1"/>
  <c r="AH117" i="1"/>
  <c r="AD117" i="1"/>
  <c r="BO71" i="1"/>
  <c r="BO85" i="1"/>
  <c r="BO66" i="1"/>
  <c r="BO53"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DV351" i="1"/>
  <c r="DT351" i="1"/>
  <c r="DZ351" i="1"/>
  <c r="EN351" i="1" s="1"/>
  <c r="DX351" i="1"/>
  <c r="AO351" i="1"/>
  <c r="X343" i="1"/>
  <c r="Y343" i="1"/>
  <c r="EJ343" i="1" s="1"/>
  <c r="CM337" i="1"/>
  <c r="EI337" i="1" s="1"/>
  <c r="BV337" i="1"/>
  <c r="CA337" i="1" s="1"/>
  <c r="CC337" i="1" s="1"/>
  <c r="AP330" i="1"/>
  <c r="AV330" i="1" s="1"/>
  <c r="Y346" i="1"/>
  <c r="EJ346" i="1" s="1"/>
  <c r="X346" i="1"/>
  <c r="CS345" i="1"/>
  <c r="DW345" i="1" s="1"/>
  <c r="DI345" i="1"/>
  <c r="BR345" i="1" s="1" a="1"/>
  <c r="BR345" i="1" s="1"/>
  <c r="AK342" i="1"/>
  <c r="AJ342" i="1"/>
  <c r="BO321" i="1"/>
  <c r="AK336" i="1"/>
  <c r="AJ336" i="1"/>
  <c r="AH330" i="1"/>
  <c r="AD330" i="1"/>
  <c r="BO325" i="1"/>
  <c r="CM306" i="1"/>
  <c r="EI306" i="1" s="1"/>
  <c r="BV306" i="1"/>
  <c r="CA306" i="1" s="1"/>
  <c r="CC306" i="1" s="1"/>
  <c r="BV315" i="1"/>
  <c r="CA315" i="1" s="1"/>
  <c r="CC315" i="1" s="1"/>
  <c r="CM315" i="1"/>
  <c r="EI315" i="1" s="1"/>
  <c r="BO307" i="1"/>
  <c r="AK291" i="1"/>
  <c r="AJ291" i="1"/>
  <c r="AK298" i="1"/>
  <c r="AJ298" i="1"/>
  <c r="BO288" i="1"/>
  <c r="BO294" i="1"/>
  <c r="BO282" i="1"/>
  <c r="AH278" i="1"/>
  <c r="AD278" i="1"/>
  <c r="AJ274" i="1"/>
  <c r="AK274" i="1"/>
  <c r="AH283" i="1"/>
  <c r="AD283" i="1"/>
  <c r="AK256" i="1"/>
  <c r="AJ256" i="1"/>
  <c r="AJ231" i="1"/>
  <c r="AK231" i="1"/>
  <c r="AK224" i="1"/>
  <c r="AJ224" i="1"/>
  <c r="BO204" i="1"/>
  <c r="BO189" i="1"/>
  <c r="AD170" i="1"/>
  <c r="AH170" i="1"/>
  <c r="BO144" i="1"/>
  <c r="BO160" i="1"/>
  <c r="BO133" i="1"/>
  <c r="BO112" i="1"/>
  <c r="BO89" i="1"/>
  <c r="BO46" i="1"/>
  <c r="BO50" i="1"/>
  <c r="BO57" i="1"/>
  <c r="BO25" i="1"/>
  <c r="AH44" i="1"/>
  <c r="AD44" i="1"/>
  <c r="BO17" i="1"/>
  <c r="AP403" i="1"/>
  <c r="AV403" i="1" s="1"/>
  <c r="DX371" i="1"/>
  <c r="DV371" i="1"/>
  <c r="DZ371" i="1"/>
  <c r="EN371" i="1" s="1"/>
  <c r="DT371" i="1"/>
  <c r="AO371" i="1"/>
  <c r="BO376" i="1"/>
  <c r="CL376" i="1"/>
  <c r="CK376" i="1"/>
  <c r="BV357" i="1"/>
  <c r="CA357" i="1" s="1"/>
  <c r="CC357" i="1" s="1"/>
  <c r="CM357" i="1"/>
  <c r="EI357" i="1" s="1"/>
  <c r="CK352" i="1"/>
  <c r="BO352" i="1"/>
  <c r="CL352" i="1"/>
  <c r="CS356" i="1"/>
  <c r="CU356" i="1" s="1"/>
  <c r="DI356" i="1"/>
  <c r="BR356" i="1" s="1" a="1"/>
  <c r="BR356" i="1" s="1"/>
  <c r="DI330" i="1"/>
  <c r="BR330" i="1" s="1" a="1"/>
  <c r="BR330" i="1" s="1"/>
  <c r="CS330" i="1"/>
  <c r="DW330" i="1" s="1"/>
  <c r="AD328" i="1"/>
  <c r="AH328" i="1"/>
  <c r="AK321" i="1"/>
  <c r="AJ321" i="1"/>
  <c r="AJ301" i="1"/>
  <c r="AK301" i="1"/>
  <c r="AH284" i="1"/>
  <c r="AD284" i="1"/>
  <c r="BO281" i="1"/>
  <c r="AK277" i="1"/>
  <c r="AJ277" i="1"/>
  <c r="AJ282" i="1"/>
  <c r="AK282" i="1"/>
  <c r="BO256" i="1"/>
  <c r="BO279" i="1"/>
  <c r="BO254" i="1"/>
  <c r="BO263" i="1"/>
  <c r="BO244" i="1"/>
  <c r="BO223" i="1"/>
  <c r="AK212" i="1"/>
  <c r="AJ212" i="1"/>
  <c r="AK241" i="1"/>
  <c r="AJ241" i="1"/>
  <c r="AK188" i="1"/>
  <c r="AJ188" i="1"/>
  <c r="BO193" i="1"/>
  <c r="BO185" i="1"/>
  <c r="BO146" i="1"/>
  <c r="CD166" i="1"/>
  <c r="CI166" i="1" s="1"/>
  <c r="CB166" i="1"/>
  <c r="BO154" i="1"/>
  <c r="BO130" i="1"/>
  <c r="BO124" i="1"/>
  <c r="BO88" i="1"/>
  <c r="BO87" i="1"/>
  <c r="BO64" i="1"/>
  <c r="BO59" i="1"/>
  <c r="BO32" i="1"/>
  <c r="AK40" i="1"/>
  <c r="AJ40" i="1"/>
  <c r="BO19" i="1"/>
  <c r="DW386" i="1"/>
  <c r="CU386" i="1"/>
  <c r="EL354" i="1"/>
  <c r="EF354"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BV360" i="1"/>
  <c r="CA360" i="1" s="1"/>
  <c r="CC360" i="1" s="1"/>
  <c r="CM360" i="1"/>
  <c r="EI360" i="1" s="1"/>
  <c r="DV344" i="1"/>
  <c r="DX344" i="1"/>
  <c r="DT344" i="1"/>
  <c r="AO344" i="1"/>
  <c r="DZ344" i="1"/>
  <c r="EN344" i="1" s="1"/>
  <c r="AK346" i="1"/>
  <c r="AJ346" i="1"/>
  <c r="BO340" i="1"/>
  <c r="BO304"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CS352" i="1"/>
  <c r="DI352" i="1"/>
  <c r="BR352" i="1" s="1" a="1"/>
  <c r="BR352" i="1" s="1"/>
  <c r="AK348" i="1"/>
  <c r="AJ348" i="1"/>
  <c r="DW348" i="1"/>
  <c r="CU348" i="1"/>
  <c r="BO328" i="1"/>
  <c r="AH329" i="1"/>
  <c r="AD329" i="1"/>
  <c r="AK316" i="1"/>
  <c r="AJ316" i="1"/>
  <c r="AK317" i="1"/>
  <c r="AJ317" i="1"/>
  <c r="DT308" i="1"/>
  <c r="DZ308" i="1"/>
  <c r="EN308" i="1" s="1"/>
  <c r="DX308" i="1"/>
  <c r="DV308" i="1"/>
  <c r="AO308" i="1"/>
  <c r="BO312" i="1"/>
  <c r="AK296" i="1"/>
  <c r="AJ296" i="1"/>
  <c r="AK275" i="1"/>
  <c r="AJ275" i="1"/>
  <c r="AJ272" i="1"/>
  <c r="AK272" i="1"/>
  <c r="BO252" i="1"/>
  <c r="BO276" i="1"/>
  <c r="BO266" i="1"/>
  <c r="AP225" i="1"/>
  <c r="EH225" i="1" s="1"/>
  <c r="BO221" i="1"/>
  <c r="BO229" i="1"/>
  <c r="BO192" i="1"/>
  <c r="BO211" i="1"/>
  <c r="BO207" i="1"/>
  <c r="BO205" i="1"/>
  <c r="AH192" i="1"/>
  <c r="AD192" i="1"/>
  <c r="AK171" i="1"/>
  <c r="AJ171" i="1"/>
  <c r="BO165" i="1"/>
  <c r="AK131" i="1"/>
  <c r="AJ131" i="1"/>
  <c r="BO110" i="1"/>
  <c r="BO121" i="1"/>
  <c r="BO44" i="1"/>
  <c r="BO33" i="1"/>
  <c r="AJ20" i="1"/>
  <c r="AK20" i="1"/>
  <c r="BO18" i="1"/>
  <c r="BO305" i="1"/>
  <c r="Y412" i="1"/>
  <c r="EJ412" i="1" s="1"/>
  <c r="X412" i="1"/>
  <c r="CL383" i="1"/>
  <c r="BO383" i="1"/>
  <c r="CK383" i="1"/>
  <c r="CM363" i="1"/>
  <c r="EI363" i="1" s="1"/>
  <c r="BV363" i="1"/>
  <c r="CA363" i="1" s="1"/>
  <c r="CC363" i="1" s="1"/>
  <c r="CK364" i="1"/>
  <c r="BO364" i="1"/>
  <c r="CL364" i="1"/>
  <c r="CS358" i="1"/>
  <c r="DW358" i="1" s="1"/>
  <c r="DI358" i="1"/>
  <c r="BR358" i="1" s="1" a="1"/>
  <c r="BR358" i="1" s="1"/>
  <c r="BO344" i="1"/>
  <c r="CL344" i="1"/>
  <c r="CK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Y358" i="1"/>
  <c r="EJ358" i="1" s="1"/>
  <c r="X358" i="1"/>
  <c r="CS344" i="1"/>
  <c r="DW344" i="1" s="1"/>
  <c r="DI344" i="1"/>
  <c r="BR344" i="1" s="1" a="1"/>
  <c r="BR344" i="1" s="1"/>
  <c r="Y356" i="1"/>
  <c r="EJ356" i="1" s="1"/>
  <c r="X356" i="1"/>
  <c r="BO326" i="1"/>
  <c r="X347" i="1"/>
  <c r="Y347" i="1"/>
  <c r="EJ347" i="1" s="1"/>
  <c r="CM341" i="1"/>
  <c r="EI341" i="1" s="1"/>
  <c r="BV341" i="1"/>
  <c r="CA341" i="1" s="1"/>
  <c r="CC341" i="1" s="1"/>
  <c r="Y350" i="1"/>
  <c r="EJ350" i="1" s="1"/>
  <c r="X350" i="1"/>
  <c r="DZ345" i="1"/>
  <c r="EN345" i="1" s="1"/>
  <c r="DX345" i="1"/>
  <c r="DV345" i="1"/>
  <c r="DT345" i="1"/>
  <c r="AO345" i="1"/>
  <c r="BO302" i="1"/>
  <c r="AK319" i="1"/>
  <c r="AJ319" i="1"/>
  <c r="BO318" i="1"/>
  <c r="CL308" i="1"/>
  <c r="CK308" i="1"/>
  <c r="BO308" i="1"/>
  <c r="BO313" i="1"/>
  <c r="AK300" i="1"/>
  <c r="AJ300" i="1"/>
  <c r="BO285" i="1"/>
  <c r="AK273" i="1"/>
  <c r="AJ273" i="1"/>
  <c r="BV265" i="1"/>
  <c r="CA265" i="1" s="1"/>
  <c r="CC265" i="1" s="1"/>
  <c r="CM265" i="1"/>
  <c r="EI265" i="1" s="1"/>
  <c r="AK264" i="1"/>
  <c r="AJ264" i="1"/>
  <c r="AH254" i="1"/>
  <c r="AD254" i="1"/>
  <c r="AK249" i="1"/>
  <c r="AJ249" i="1"/>
  <c r="AK229" i="1"/>
  <c r="AJ229" i="1"/>
  <c r="AH233" i="1"/>
  <c r="AD233" i="1"/>
  <c r="BO219" i="1"/>
  <c r="BO216" i="1"/>
  <c r="BO202" i="1"/>
  <c r="BO212" i="1"/>
  <c r="BO218" i="1"/>
  <c r="AH223" i="1"/>
  <c r="AD223" i="1"/>
  <c r="AH206" i="1"/>
  <c r="AD206" i="1"/>
  <c r="AJ209" i="1"/>
  <c r="AK209" i="1"/>
  <c r="BO158" i="1"/>
  <c r="BO137" i="1"/>
  <c r="BO122" i="1"/>
  <c r="BO103" i="1"/>
  <c r="AJ95" i="1"/>
  <c r="AK95" i="1"/>
  <c r="BO80" i="1"/>
  <c r="BO62" i="1"/>
  <c r="BO61" i="1"/>
  <c r="BO47" i="1"/>
  <c r="BO38" i="1"/>
  <c r="BO27" i="1"/>
  <c r="X396" i="1"/>
  <c r="Y396" i="1"/>
  <c r="EJ396" i="1" s="1"/>
  <c r="DZ396" i="1"/>
  <c r="EN396" i="1" s="1"/>
  <c r="AO396" i="1"/>
  <c r="DX396" i="1"/>
  <c r="DV396" i="1"/>
  <c r="DT396" i="1"/>
  <c r="CL385" i="1"/>
  <c r="CK385" i="1"/>
  <c r="BO385" i="1"/>
  <c r="AP360" i="1"/>
  <c r="EH360" i="1" s="1"/>
  <c r="AH355" i="1"/>
  <c r="AD355" i="1"/>
  <c r="BO310" i="1"/>
  <c r="BO289" i="1"/>
  <c r="BO275" i="1"/>
  <c r="BO287" i="1"/>
  <c r="AK271" i="1"/>
  <c r="AJ271" i="1"/>
  <c r="AK268" i="1"/>
  <c r="AJ268" i="1"/>
  <c r="BO243" i="1"/>
  <c r="BO246" i="1"/>
  <c r="AJ232" i="1"/>
  <c r="AK232" i="1"/>
  <c r="BO226" i="1"/>
  <c r="BO217" i="1"/>
  <c r="BO247" i="1"/>
  <c r="AJ235" i="1"/>
  <c r="AK235" i="1"/>
  <c r="BO187" i="1"/>
  <c r="AJ197" i="1"/>
  <c r="AK197" i="1"/>
  <c r="BO203" i="1"/>
  <c r="BO186" i="1"/>
  <c r="AK177" i="1"/>
  <c r="AJ177" i="1"/>
  <c r="BO179" i="1"/>
  <c r="AJ164" i="1"/>
  <c r="AK164" i="1"/>
  <c r="AK145" i="1"/>
  <c r="AJ145" i="1"/>
  <c r="AJ132" i="1"/>
  <c r="AK132" i="1"/>
  <c r="BO108" i="1"/>
  <c r="BO95" i="1"/>
  <c r="BO72" i="1"/>
  <c r="BO74" i="1"/>
  <c r="BO42" i="1"/>
  <c r="AK41" i="1"/>
  <c r="AJ41" i="1"/>
  <c r="BO45" i="1"/>
  <c r="BO24" i="1"/>
  <c r="BV343" i="1"/>
  <c r="CA343" i="1" s="1"/>
  <c r="CC343" i="1" s="1"/>
  <c r="CM343" i="1"/>
  <c r="EI343" i="1" s="1"/>
  <c r="CS393" i="1"/>
  <c r="CU393" i="1" s="1"/>
  <c r="DI393" i="1"/>
  <c r="BR393" i="1" s="1" a="1"/>
  <c r="BR393" i="1" s="1"/>
  <c r="BV384" i="1"/>
  <c r="CA384" i="1" s="1"/>
  <c r="CC384" i="1" s="1"/>
  <c r="CM384" i="1"/>
  <c r="EI384" i="1" s="1"/>
  <c r="AJ380" i="1"/>
  <c r="AK380" i="1"/>
  <c r="CL345" i="1"/>
  <c r="CK345"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EF360" i="1"/>
  <c r="EL360" i="1"/>
  <c r="DX355" i="1"/>
  <c r="DV355" i="1"/>
  <c r="DT355" i="1"/>
  <c r="DZ355" i="1"/>
  <c r="EN355" i="1" s="1"/>
  <c r="AO355" i="1"/>
  <c r="AJ360" i="1"/>
  <c r="AK360" i="1"/>
  <c r="DI366" i="1"/>
  <c r="BR366" i="1" s="1" a="1"/>
  <c r="BR366" i="1" s="1"/>
  <c r="CS366" i="1"/>
  <c r="CU366" i="1" s="1"/>
  <c r="BO333" i="1"/>
  <c r="AK350" i="1"/>
  <c r="AJ350" i="1"/>
  <c r="AK323" i="1"/>
  <c r="AJ323" i="1"/>
  <c r="BO309" i="1"/>
  <c r="AK305" i="1"/>
  <c r="AJ305" i="1"/>
  <c r="AK310" i="1"/>
  <c r="AJ310" i="1"/>
  <c r="CM314" i="1"/>
  <c r="EI314" i="1" s="1"/>
  <c r="BV314" i="1"/>
  <c r="CA314" i="1" s="1"/>
  <c r="CC314" i="1" s="1"/>
  <c r="AK269" i="1"/>
  <c r="AJ269" i="1"/>
  <c r="BO280" i="1"/>
  <c r="AK262" i="1"/>
  <c r="AJ262" i="1"/>
  <c r="BO236" i="1"/>
  <c r="BO259" i="1"/>
  <c r="BO258" i="1"/>
  <c r="BO215" i="1"/>
  <c r="BO190" i="1"/>
  <c r="AK214" i="1"/>
  <c r="AJ214" i="1"/>
  <c r="AK210" i="1"/>
  <c r="AJ210" i="1"/>
  <c r="AJ199" i="1"/>
  <c r="AK199" i="1"/>
  <c r="AD176" i="1"/>
  <c r="AH176" i="1"/>
  <c r="AJ162" i="1"/>
  <c r="AK162" i="1"/>
  <c r="BO183" i="1"/>
  <c r="AK161" i="1"/>
  <c r="AJ161" i="1"/>
  <c r="BO117" i="1"/>
  <c r="BO135" i="1"/>
  <c r="AH111" i="1"/>
  <c r="AD111" i="1"/>
  <c r="BO82" i="1"/>
  <c r="BO102" i="1"/>
  <c r="BO92" i="1"/>
  <c r="BO43" i="1"/>
  <c r="BO22" i="1"/>
  <c r="BO14" i="1"/>
  <c r="AK16" i="1"/>
  <c r="AJ16" i="1"/>
  <c r="DZ399" i="1"/>
  <c r="EN399" i="1" s="1"/>
  <c r="AO399" i="1"/>
  <c r="DV399" i="1"/>
  <c r="DT399" i="1"/>
  <c r="DX399" i="1"/>
  <c r="CK388" i="1"/>
  <c r="CL388" i="1"/>
  <c r="BO388" i="1"/>
  <c r="AK352" i="1"/>
  <c r="AJ352" i="1"/>
  <c r="BO329"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X349" i="1"/>
  <c r="Y349" i="1"/>
  <c r="EJ349" i="1" s="1"/>
  <c r="DI351" i="1"/>
  <c r="BR351" i="1" s="1" a="1"/>
  <c r="BR351" i="1" s="1"/>
  <c r="CS351" i="1"/>
  <c r="DW351" i="1" s="1"/>
  <c r="CM361" i="1"/>
  <c r="EI361" i="1" s="1"/>
  <c r="BV361" i="1"/>
  <c r="CA361" i="1" s="1"/>
  <c r="CC361" i="1" s="1"/>
  <c r="BV353" i="1"/>
  <c r="CA353" i="1" s="1"/>
  <c r="CC353" i="1" s="1"/>
  <c r="CM353" i="1"/>
  <c r="EI353" i="1" s="1"/>
  <c r="AK339" i="1"/>
  <c r="AJ339" i="1"/>
  <c r="AK333" i="1"/>
  <c r="AJ333" i="1"/>
  <c r="BO327" i="1"/>
  <c r="AJ314" i="1"/>
  <c r="AK314" i="1"/>
  <c r="AK292" i="1"/>
  <c r="AJ292" i="1"/>
  <c r="AK313" i="1"/>
  <c r="AJ313" i="1"/>
  <c r="BV298" i="1"/>
  <c r="CA298" i="1" s="1"/>
  <c r="CC298" i="1" s="1"/>
  <c r="CM298" i="1"/>
  <c r="EI298" i="1" s="1"/>
  <c r="BO273" i="1"/>
  <c r="BO255" i="1"/>
  <c r="AK270" i="1"/>
  <c r="AJ270" i="1"/>
  <c r="CM238" i="1"/>
  <c r="EI238" i="1" s="1"/>
  <c r="BV238" i="1"/>
  <c r="CA238" i="1" s="1"/>
  <c r="CC238" i="1" s="1"/>
  <c r="AK261" i="1"/>
  <c r="AJ261" i="1"/>
  <c r="AK260" i="1"/>
  <c r="AJ260" i="1"/>
  <c r="BO239" i="1"/>
  <c r="BO245" i="1"/>
  <c r="BO251" i="1"/>
  <c r="BO213" i="1"/>
  <c r="BO200" i="1"/>
  <c r="AK181" i="1"/>
  <c r="AJ181" i="1"/>
  <c r="AK159" i="1"/>
  <c r="AJ159" i="1"/>
  <c r="AK160" i="1"/>
  <c r="AJ160" i="1"/>
  <c r="BO163" i="1"/>
  <c r="BO126" i="1"/>
  <c r="BO115" i="1"/>
  <c r="BO138" i="1"/>
  <c r="BO128" i="1"/>
  <c r="AK108" i="1"/>
  <c r="AJ108" i="1"/>
  <c r="BO101" i="1"/>
  <c r="BO104" i="1"/>
  <c r="BO55" i="1"/>
  <c r="BO67" i="1"/>
  <c r="BO41" i="1"/>
  <c r="BO34"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DI346" i="1"/>
  <c r="BR346" i="1" s="1" a="1"/>
  <c r="BR346" i="1" s="1"/>
  <c r="CS346" i="1"/>
  <c r="DW346" i="1" s="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Y360" i="1"/>
  <c r="EJ360" i="1" s="1"/>
  <c r="X360" i="1"/>
  <c r="DX367" i="1"/>
  <c r="DV367" i="1"/>
  <c r="DT367" i="1"/>
  <c r="AO367" i="1"/>
  <c r="DZ367" i="1"/>
  <c r="EN367" i="1" s="1"/>
  <c r="AJ376" i="1"/>
  <c r="AK376" i="1"/>
  <c r="CM365" i="1"/>
  <c r="EI365" i="1" s="1"/>
  <c r="BV365" i="1"/>
  <c r="CA365" i="1" s="1"/>
  <c r="CC365" i="1" s="1"/>
  <c r="CL349" i="1"/>
  <c r="CK349" i="1"/>
  <c r="BO349" i="1"/>
  <c r="DI353" i="1"/>
  <c r="BR353" i="1" s="1" a="1"/>
  <c r="BR353" i="1" s="1"/>
  <c r="BT353" i="1" s="1"/>
  <c r="CS353" i="1"/>
  <c r="DI347" i="1"/>
  <c r="BR347" i="1" s="1" a="1"/>
  <c r="BR347" i="1" s="1"/>
  <c r="CS347" i="1"/>
  <c r="AK320" i="1"/>
  <c r="AJ320" i="1"/>
  <c r="BO319" i="1"/>
  <c r="AK307" i="1"/>
  <c r="AJ307" i="1"/>
  <c r="BO299" i="1"/>
  <c r="BO292" i="1"/>
  <c r="BO274" i="1"/>
  <c r="AK266" i="1"/>
  <c r="AJ266" i="1"/>
  <c r="AK244" i="1"/>
  <c r="AJ244" i="1"/>
  <c r="AJ237" i="1"/>
  <c r="AK237" i="1"/>
  <c r="AJ226" i="1"/>
  <c r="AK226" i="1"/>
  <c r="AK221" i="1"/>
  <c r="AJ221" i="1"/>
  <c r="BO232" i="1"/>
  <c r="CM224" i="1"/>
  <c r="EI224" i="1" s="1"/>
  <c r="BV224" i="1"/>
  <c r="CA224" i="1" s="1"/>
  <c r="CC224" i="1" s="1"/>
  <c r="BO210" i="1"/>
  <c r="BO188" i="1"/>
  <c r="AH208" i="1"/>
  <c r="AD208" i="1"/>
  <c r="BO173" i="1"/>
  <c r="AJ189" i="1"/>
  <c r="AK189" i="1"/>
  <c r="AK175" i="1"/>
  <c r="AJ175" i="1"/>
  <c r="BO195" i="1"/>
  <c r="AK157" i="1"/>
  <c r="AJ157" i="1"/>
  <c r="AK156" i="1"/>
  <c r="AJ156" i="1"/>
  <c r="BO113" i="1"/>
  <c r="BO100" i="1"/>
  <c r="BO84" i="1"/>
  <c r="CM75" i="1"/>
  <c r="EI75" i="1" s="1"/>
  <c r="BV75" i="1"/>
  <c r="CA75" i="1" s="1"/>
  <c r="CC75" i="1" s="1"/>
  <c r="BO94" i="1"/>
  <c r="BO65" i="1"/>
  <c r="AJ63" i="1"/>
  <c r="AK63" i="1"/>
  <c r="BO39" i="1"/>
  <c r="BO35" i="1"/>
  <c r="AK27" i="1"/>
  <c r="AJ27" i="1"/>
  <c r="AJ32" i="1"/>
  <c r="AK32"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DI350" i="1"/>
  <c r="BR350" i="1" s="1" a="1"/>
  <c r="BR350" i="1" s="1"/>
  <c r="CS350" i="1"/>
  <c r="CU350" i="1" s="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DI357" i="1"/>
  <c r="BR357" i="1" s="1" a="1"/>
  <c r="BR357" i="1" s="1"/>
  <c r="BT357" i="1" s="1"/>
  <c r="CS357" i="1"/>
  <c r="AP365" i="1"/>
  <c r="EH365" i="1" s="1"/>
  <c r="DV372" i="1"/>
  <c r="AO372" i="1"/>
  <c r="DT372" i="1"/>
  <c r="DZ372" i="1"/>
  <c r="EN372" i="1" s="1"/>
  <c r="DX372" i="1"/>
  <c r="DW343" i="1"/>
  <c r="CU343" i="1"/>
  <c r="X351" i="1"/>
  <c r="Y351" i="1"/>
  <c r="EJ351" i="1" s="1"/>
  <c r="AP353" i="1"/>
  <c r="EH353" i="1" s="1"/>
  <c r="AJ358" i="1"/>
  <c r="AK358" i="1"/>
  <c r="DV349" i="1"/>
  <c r="DT349" i="1"/>
  <c r="AO349" i="1"/>
  <c r="DZ349" i="1"/>
  <c r="EN349" i="1" s="1"/>
  <c r="DX349" i="1"/>
  <c r="AK356" i="1"/>
  <c r="AJ356" i="1"/>
  <c r="BO346" i="1"/>
  <c r="CL346" i="1"/>
  <c r="CK346" i="1"/>
  <c r="BO336" i="1"/>
  <c r="AH335" i="1"/>
  <c r="AD335" i="1"/>
  <c r="AK309" i="1"/>
  <c r="AJ309" i="1"/>
  <c r="BO301" i="1"/>
  <c r="AK297" i="1"/>
  <c r="AJ297" i="1"/>
  <c r="BO300" i="1"/>
  <c r="CM297" i="1"/>
  <c r="EI297" i="1" s="1"/>
  <c r="BV297" i="1"/>
  <c r="CA297" i="1" s="1"/>
  <c r="CC297" i="1" s="1"/>
  <c r="BO271" i="1"/>
  <c r="BO277" i="1"/>
  <c r="AK290" i="1"/>
  <c r="AJ290" i="1"/>
  <c r="AK279" i="1"/>
  <c r="AJ279" i="1"/>
  <c r="AK267" i="1"/>
  <c r="AJ267" i="1"/>
  <c r="BO262" i="1"/>
  <c r="BO253" i="1"/>
  <c r="AK250" i="1"/>
  <c r="AJ250" i="1"/>
  <c r="AK228" i="1"/>
  <c r="AJ228" i="1"/>
  <c r="CM250" i="1"/>
  <c r="EI250" i="1" s="1"/>
  <c r="BV250" i="1"/>
  <c r="CA250" i="1" s="1"/>
  <c r="CC250" i="1" s="1"/>
  <c r="BO191" i="1"/>
  <c r="BO201" i="1"/>
  <c r="AJ193" i="1"/>
  <c r="AK193" i="1"/>
  <c r="AK150" i="1"/>
  <c r="AJ150" i="1"/>
  <c r="BO131" i="1"/>
  <c r="BO141" i="1"/>
  <c r="BO140" i="1"/>
  <c r="BO111" i="1"/>
  <c r="AK76" i="1"/>
  <c r="AJ76" i="1"/>
  <c r="BO49" i="1"/>
  <c r="AK78" i="1"/>
  <c r="AJ78" i="1"/>
  <c r="BO40" i="1"/>
  <c r="BO23" i="1"/>
  <c r="BO2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F359" i="1"/>
  <c r="EL359" i="1"/>
  <c r="EL365" i="1"/>
  <c r="EF365" i="1"/>
  <c r="DI372" i="1"/>
  <c r="BR372" i="1" s="1" a="1"/>
  <c r="BR372" i="1" s="1"/>
  <c r="CS372" i="1"/>
  <c r="Y369" i="1"/>
  <c r="EJ369" i="1" s="1"/>
  <c r="X369" i="1"/>
  <c r="DT363" i="1"/>
  <c r="DV363" i="1"/>
  <c r="DZ363" i="1"/>
  <c r="EN363" i="1" s="1"/>
  <c r="DX363" i="1"/>
  <c r="AO363" i="1"/>
  <c r="Y344" i="1"/>
  <c r="EJ344" i="1" s="1"/>
  <c r="X344" i="1"/>
  <c r="X352" i="1"/>
  <c r="Y352" i="1"/>
  <c r="EJ352" i="1" s="1"/>
  <c r="AP354" i="1"/>
  <c r="EH354" i="1" s="1"/>
  <c r="X362" i="1"/>
  <c r="Y362" i="1"/>
  <c r="EJ362" i="1" s="1"/>
  <c r="AH359" i="1"/>
  <c r="AD359" i="1"/>
  <c r="BO316" i="1"/>
  <c r="BO323" i="1"/>
  <c r="BO322" i="1"/>
  <c r="BO311" i="1"/>
  <c r="AK304" i="1"/>
  <c r="AJ304" i="1"/>
  <c r="Y308" i="1"/>
  <c r="EJ308" i="1" s="1"/>
  <c r="X308" i="1"/>
  <c r="AJ312" i="1"/>
  <c r="AK312" i="1"/>
  <c r="AK286" i="1"/>
  <c r="AJ286" i="1"/>
  <c r="AK294" i="1"/>
  <c r="AJ294" i="1"/>
  <c r="BO272" i="1"/>
  <c r="AK245" i="1"/>
  <c r="AJ245" i="1"/>
  <c r="BO234" i="1"/>
  <c r="AK243" i="1"/>
  <c r="AJ243" i="1"/>
  <c r="AO220" i="1"/>
  <c r="DV220" i="1"/>
  <c r="AK222" i="1"/>
  <c r="AJ222" i="1"/>
  <c r="BO198" i="1"/>
  <c r="AJ207" i="1"/>
  <c r="AK207" i="1"/>
  <c r="AJ205" i="1"/>
  <c r="AK205" i="1"/>
  <c r="BO171" i="1"/>
  <c r="BO148" i="1"/>
  <c r="BO109" i="1"/>
  <c r="BO106" i="1"/>
  <c r="AJ93" i="1"/>
  <c r="AK93" i="1"/>
  <c r="BO86" i="1"/>
  <c r="BO79" i="1"/>
  <c r="BO91" i="1"/>
  <c r="AK62" i="1"/>
  <c r="AJ62" i="1"/>
  <c r="BO37" i="1"/>
  <c r="BO16" i="1"/>
  <c r="AK288" i="1"/>
  <c r="AJ288" i="1"/>
  <c r="CM257" i="1"/>
  <c r="EI257" i="1" s="1"/>
  <c r="BV257" i="1"/>
  <c r="CA257" i="1" s="1"/>
  <c r="CC257" i="1" s="1"/>
  <c r="AH248" i="1"/>
  <c r="AD248" i="1"/>
  <c r="AK238" i="1"/>
  <c r="AJ238" i="1"/>
  <c r="AK219" i="1"/>
  <c r="AJ219" i="1"/>
  <c r="BO208" i="1"/>
  <c r="BO214" i="1"/>
  <c r="BO241" i="1"/>
  <c r="BO209" i="1"/>
  <c r="BV174" i="1"/>
  <c r="CA174" i="1" s="1"/>
  <c r="CC174" i="1" s="1"/>
  <c r="CM174" i="1"/>
  <c r="EI174" i="1" s="1"/>
  <c r="CM178" i="1"/>
  <c r="EI178" i="1" s="1"/>
  <c r="BV178" i="1"/>
  <c r="CA178" i="1" s="1"/>
  <c r="CC178" i="1" s="1"/>
  <c r="AK154" i="1"/>
  <c r="AJ154" i="1"/>
  <c r="BO129" i="1"/>
  <c r="BO107" i="1"/>
  <c r="AK116" i="1"/>
  <c r="AJ116" i="1"/>
  <c r="AK123" i="1"/>
  <c r="AJ123" i="1"/>
  <c r="BO136" i="1"/>
  <c r="AK88" i="1"/>
  <c r="AJ88" i="1"/>
  <c r="BO31" i="1"/>
  <c r="AK341" i="1"/>
  <c r="AJ341" i="1"/>
  <c r="AO347" i="1"/>
  <c r="DZ347" i="1"/>
  <c r="EN347" i="1" s="1"/>
  <c r="DX347" i="1"/>
  <c r="DV347" i="1"/>
  <c r="DT347" i="1"/>
  <c r="BO283"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DI359" i="1"/>
  <c r="BR359" i="1" s="1" a="1"/>
  <c r="BR359" i="1" s="1"/>
  <c r="BT359" i="1" s="1"/>
  <c r="CS359" i="1"/>
  <c r="Y361" i="1"/>
  <c r="EJ361" i="1" s="1"/>
  <c r="X361" i="1"/>
  <c r="AK372" i="1"/>
  <c r="AJ372" i="1"/>
  <c r="AK366" i="1"/>
  <c r="AJ366" i="1"/>
  <c r="AK353" i="1"/>
  <c r="AJ353" i="1"/>
  <c r="CK351" i="1"/>
  <c r="BO351" i="1"/>
  <c r="CL351" i="1"/>
  <c r="DV346" i="1"/>
  <c r="DZ346" i="1"/>
  <c r="EN346" i="1" s="1"/>
  <c r="DX346" i="1"/>
  <c r="DT346" i="1"/>
  <c r="AO346" i="1"/>
  <c r="CL347" i="1"/>
  <c r="CK347" i="1"/>
  <c r="BO347" i="1"/>
  <c r="X345" i="1"/>
  <c r="Y345" i="1"/>
  <c r="EJ345" i="1" s="1"/>
  <c r="AH334" i="1"/>
  <c r="AD334" i="1"/>
  <c r="BO303" i="1"/>
  <c r="AK302" i="1"/>
  <c r="AJ302" i="1"/>
  <c r="AK308" i="1"/>
  <c r="AJ308" i="1"/>
  <c r="BO296" i="1"/>
  <c r="BV286" i="1"/>
  <c r="CA286" i="1" s="1"/>
  <c r="CC286" i="1" s="1"/>
  <c r="CM286" i="1"/>
  <c r="EI286" i="1" s="1"/>
  <c r="BO268" i="1"/>
  <c r="AJ276" i="1"/>
  <c r="AK276" i="1"/>
  <c r="BO264" i="1"/>
  <c r="BO242" i="1"/>
  <c r="AK258" i="1"/>
  <c r="AJ258" i="1"/>
  <c r="AK236" i="1"/>
  <c r="AJ236" i="1"/>
  <c r="AK230" i="1"/>
  <c r="AJ230" i="1"/>
  <c r="AK217" i="1"/>
  <c r="AJ217" i="1"/>
  <c r="BO227" i="1"/>
  <c r="AK247" i="1"/>
  <c r="AJ247" i="1"/>
  <c r="BO231" i="1"/>
  <c r="BO228" i="1"/>
  <c r="BO235" i="1"/>
  <c r="AK187" i="1"/>
  <c r="AJ187" i="1"/>
  <c r="AJ203" i="1"/>
  <c r="AK203" i="1"/>
  <c r="AK165" i="1"/>
  <c r="AJ165" i="1"/>
  <c r="BO105" i="1"/>
  <c r="BO132" i="1"/>
  <c r="BO97" i="1"/>
  <c r="BO93" i="1"/>
  <c r="BO81" i="1"/>
  <c r="BO68" i="1"/>
  <c r="BO99" i="1"/>
  <c r="BO36" i="1"/>
  <c r="BO21" i="1"/>
  <c r="BO2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H357" i="1"/>
  <c r="AD357" i="1"/>
  <c r="BO334" i="1"/>
  <c r="BO332" i="1"/>
  <c r="BV342" i="1"/>
  <c r="CA342" i="1" s="1"/>
  <c r="CC342" i="1" s="1"/>
  <c r="CM342" i="1"/>
  <c r="EI342" i="1" s="1"/>
  <c r="EL343" i="1"/>
  <c r="EF343" i="1"/>
  <c r="AK345" i="1"/>
  <c r="AJ345" i="1"/>
  <c r="BO338" i="1"/>
  <c r="BO324" i="1"/>
  <c r="BO320" i="1"/>
  <c r="BO317" i="1"/>
  <c r="BO293" i="1"/>
  <c r="CM284" i="1"/>
  <c r="EI284" i="1" s="1"/>
  <c r="BV284" i="1"/>
  <c r="CA284" i="1" s="1"/>
  <c r="CC284" i="1" s="1"/>
  <c r="BO267" i="1"/>
  <c r="AK255" i="1"/>
  <c r="AJ255" i="1"/>
  <c r="AK263" i="1"/>
  <c r="AJ263" i="1"/>
  <c r="AK239" i="1"/>
  <c r="AJ239" i="1"/>
  <c r="BO261" i="1"/>
  <c r="AJ234" i="1"/>
  <c r="AK234" i="1"/>
  <c r="BO222" i="1"/>
  <c r="AK215" i="1"/>
  <c r="AJ215" i="1"/>
  <c r="AK220" i="1"/>
  <c r="AJ220" i="1"/>
  <c r="BO196" i="1"/>
  <c r="AH196" i="1"/>
  <c r="AD196" i="1"/>
  <c r="BO184" i="1"/>
  <c r="BO177" i="1"/>
  <c r="BO169" i="1"/>
  <c r="AK147" i="1"/>
  <c r="AJ147" i="1"/>
  <c r="BO152" i="1"/>
  <c r="AK158" i="1"/>
  <c r="AJ158" i="1"/>
  <c r="AK163" i="1"/>
  <c r="AJ163" i="1"/>
  <c r="BO116" i="1"/>
  <c r="AK75" i="1"/>
  <c r="AJ75" i="1"/>
  <c r="BO69" i="1"/>
  <c r="BO51" i="1"/>
  <c r="BO78"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CL354" i="1"/>
  <c r="CK354" i="1"/>
  <c r="BO354" i="1"/>
  <c r="CS362" i="1"/>
  <c r="DI362" i="1"/>
  <c r="BR362" i="1" s="1" a="1"/>
  <c r="BR362" i="1" s="1"/>
  <c r="DT358" i="1"/>
  <c r="DZ358" i="1"/>
  <c r="EN358" i="1" s="1"/>
  <c r="AO358" i="1"/>
  <c r="DX358" i="1"/>
  <c r="DV358" i="1"/>
  <c r="DT356" i="1"/>
  <c r="DZ356" i="1"/>
  <c r="EN356" i="1" s="1"/>
  <c r="AO356" i="1"/>
  <c r="DX356" i="1"/>
  <c r="DV356" i="1"/>
  <c r="AK349" i="1"/>
  <c r="AJ349" i="1"/>
  <c r="AP343" i="1"/>
  <c r="AV343" i="1" s="1"/>
  <c r="CK350" i="1"/>
  <c r="BO350" i="1"/>
  <c r="CL350" i="1"/>
  <c r="AH337" i="1"/>
  <c r="AD337" i="1"/>
  <c r="AK289" i="1"/>
  <c r="AJ289" i="1"/>
  <c r="AK287" i="1"/>
  <c r="AJ287" i="1"/>
  <c r="BO270" i="1"/>
  <c r="BO260" i="1"/>
  <c r="AJ259" i="1"/>
  <c r="AK259" i="1"/>
  <c r="AD257" i="1"/>
  <c r="AH257" i="1"/>
  <c r="BO249" i="1"/>
  <c r="BO230" i="1"/>
  <c r="AJ213" i="1"/>
  <c r="AK213" i="1"/>
  <c r="BO233" i="1"/>
  <c r="BO206" i="1"/>
  <c r="BO197" i="1"/>
  <c r="BO181" i="1"/>
  <c r="AH180" i="1"/>
  <c r="AD180" i="1"/>
  <c r="AK179" i="1"/>
  <c r="AJ179" i="1"/>
  <c r="BO145" i="1"/>
  <c r="BO123" i="1"/>
  <c r="BO83" i="1"/>
  <c r="AK94" i="1"/>
  <c r="AJ94" i="1"/>
  <c r="AK81" i="1"/>
  <c r="AJ81" i="1"/>
  <c r="AK54" i="1"/>
  <c r="AJ54" i="1"/>
  <c r="AK92" i="1"/>
  <c r="AJ92" i="1"/>
  <c r="BO48" i="1"/>
  <c r="BO76" i="1"/>
  <c r="BO30" i="1"/>
  <c r="DV391" i="1"/>
  <c r="DT391" i="1"/>
  <c r="DZ391" i="1"/>
  <c r="EN391" i="1" s="1"/>
  <c r="AO391" i="1"/>
  <c r="DX391" i="1"/>
  <c r="DI361" i="1"/>
  <c r="BR361" i="1" s="1" a="1"/>
  <c r="BR361" i="1" s="1"/>
  <c r="CS361" i="1"/>
  <c r="CM339" i="1"/>
  <c r="EI339" i="1" s="1"/>
  <c r="BV339" i="1"/>
  <c r="CA339" i="1" s="1"/>
  <c r="CC339" i="1" s="1"/>
  <c r="AK285" i="1"/>
  <c r="AJ285" i="1"/>
  <c r="AP401" i="1"/>
  <c r="AV401" i="1" s="1"/>
  <c r="AH407" i="1"/>
  <c r="AD407" i="1"/>
  <c r="CL406" i="1"/>
  <c r="CK406" i="1"/>
  <c r="BO406" i="1"/>
  <c r="CL398" i="1"/>
  <c r="CK398" i="1"/>
  <c r="BO398" i="1"/>
  <c r="CS402" i="1"/>
  <c r="DI402" i="1"/>
  <c r="BR402" i="1" s="1" a="1"/>
  <c r="BR402" i="1" s="1"/>
  <c r="CS408" i="1"/>
  <c r="DW408" i="1" s="1"/>
  <c r="DI408" i="1"/>
  <c r="BR408" i="1" s="1" a="1"/>
  <c r="BR408" i="1" s="1"/>
  <c r="X388" i="1"/>
  <c r="Y388" i="1"/>
  <c r="EJ388" i="1" s="1"/>
  <c r="DI407" i="1"/>
  <c r="BR407" i="1" s="1" a="1"/>
  <c r="BR407" i="1" s="1"/>
  <c r="BT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CM348" i="1"/>
  <c r="EI348" i="1" s="1"/>
  <c r="BV348" i="1"/>
  <c r="CA348" i="1" s="1"/>
  <c r="CC348" i="1" s="1"/>
  <c r="CS349" i="1"/>
  <c r="DI349" i="1"/>
  <c r="BR349" i="1" s="1" a="1"/>
  <c r="BR349" i="1" s="1"/>
  <c r="X353" i="1"/>
  <c r="Y353" i="1"/>
  <c r="EJ353" i="1" s="1"/>
  <c r="Y348" i="1"/>
  <c r="EJ348" i="1" s="1"/>
  <c r="X348" i="1"/>
  <c r="AH344" i="1"/>
  <c r="AD344" i="1"/>
  <c r="AJ327" i="1"/>
  <c r="AK327" i="1"/>
  <c r="AJ303" i="1"/>
  <c r="AK303" i="1"/>
  <c r="AK318" i="1"/>
  <c r="AJ318" i="1"/>
  <c r="CS308" i="1"/>
  <c r="DI308" i="1"/>
  <c r="BR308" i="1" s="1" a="1"/>
  <c r="BR308" i="1" s="1"/>
  <c r="BO278" i="1"/>
  <c r="AK281" i="1"/>
  <c r="AJ281" i="1"/>
  <c r="BO295" i="1"/>
  <c r="AK251" i="1"/>
  <c r="AJ251" i="1"/>
  <c r="BO237" i="1"/>
  <c r="BO220" i="1"/>
  <c r="BO225" i="1"/>
  <c r="AK216" i="1"/>
  <c r="AJ216" i="1"/>
  <c r="AK218" i="1"/>
  <c r="AJ218" i="1"/>
  <c r="AH200" i="1"/>
  <c r="AD200" i="1"/>
  <c r="AK186" i="1"/>
  <c r="AJ186" i="1"/>
  <c r="BO199" i="1"/>
  <c r="CM182" i="1"/>
  <c r="EI182" i="1" s="1"/>
  <c r="BV182" i="1"/>
  <c r="CA182" i="1" s="1"/>
  <c r="CC182" i="1" s="1"/>
  <c r="AJ195" i="1"/>
  <c r="AK195" i="1"/>
  <c r="CM180" i="1"/>
  <c r="EI180" i="1" s="1"/>
  <c r="BV180" i="1"/>
  <c r="CA180" i="1" s="1"/>
  <c r="CC180" i="1" s="1"/>
  <c r="CM176" i="1"/>
  <c r="EI176" i="1" s="1"/>
  <c r="BV176" i="1"/>
  <c r="CA176" i="1" s="1"/>
  <c r="CC176" i="1" s="1"/>
  <c r="AK183" i="1"/>
  <c r="AJ183" i="1"/>
  <c r="BO156" i="1"/>
  <c r="BO119" i="1"/>
  <c r="BO134" i="1"/>
  <c r="BO114" i="1"/>
  <c r="BO120" i="1"/>
  <c r="AJ102" i="1"/>
  <c r="AK102" i="1"/>
  <c r="AJ104" i="1"/>
  <c r="AK104" i="1"/>
  <c r="BO90" i="1"/>
  <c r="BO70" i="1"/>
  <c r="AJ55" i="1"/>
  <c r="AK55" i="1"/>
  <c r="BO63" i="1"/>
  <c r="B34" i="8"/>
  <c r="BF12" i="1" a="1"/>
  <c r="BF12" i="1" s="1"/>
  <c r="AH168" i="1" l="1"/>
  <c r="Q89" i="3"/>
  <c r="T88" i="3" a="1"/>
  <c r="T88" i="3" s="1"/>
  <c r="V88" i="3" a="1"/>
  <c r="V88" i="3" s="1"/>
  <c r="U88" i="3" a="1"/>
  <c r="U88" i="3" s="1"/>
  <c r="B88" i="3"/>
  <c r="H87" i="4"/>
  <c r="AH211" i="1"/>
  <c r="AD198" i="1"/>
  <c r="BJ357" i="1"/>
  <c r="AT357" i="1"/>
  <c r="AD338" i="1"/>
  <c r="DW406" i="1"/>
  <c r="AD194" i="1"/>
  <c r="CU358" i="1"/>
  <c r="AV225" i="1"/>
  <c r="BF357" i="1"/>
  <c r="BK357" i="1" s="1"/>
  <c r="AV365" i="1"/>
  <c r="AV404" i="1"/>
  <c r="AV409" i="1"/>
  <c r="AV357" i="1"/>
  <c r="EH357" i="1"/>
  <c r="AV360" i="1"/>
  <c r="AV354" i="1"/>
  <c r="AV353" i="1"/>
  <c r="AD252" i="1"/>
  <c r="BV54" i="1"/>
  <c r="CA54" i="1" s="1"/>
  <c r="CC54" i="1" s="1"/>
  <c r="BV407" i="1"/>
  <c r="CA407" i="1" s="1"/>
  <c r="CC407" i="1" s="1"/>
  <c r="CM405" i="1"/>
  <c r="EI405" i="1" s="1"/>
  <c r="CM162" i="1"/>
  <c r="EI162" i="1" s="1"/>
  <c r="BV405" i="1"/>
  <c r="CA405" i="1" s="1"/>
  <c r="CC405" i="1" s="1"/>
  <c r="AH225" i="1"/>
  <c r="AD332" i="1"/>
  <c r="AD182" i="1"/>
  <c r="AD227" i="1"/>
  <c r="AD280" i="1"/>
  <c r="AD184" i="1"/>
  <c r="AH174" i="1"/>
  <c r="AH240" i="1"/>
  <c r="AD172" i="1"/>
  <c r="AH246" i="1"/>
  <c r="AD202" i="1"/>
  <c r="AD204" i="1"/>
  <c r="AD166" i="1"/>
  <c r="AH190" i="1"/>
  <c r="AH326" i="1"/>
  <c r="AH178" i="1"/>
  <c r="EG374" i="1"/>
  <c r="ED374" i="1"/>
  <c r="CU411" i="1"/>
  <c r="DW412" i="1"/>
  <c r="DW356" i="1"/>
  <c r="DW374" i="1"/>
  <c r="CU387" i="1"/>
  <c r="CM54" i="1"/>
  <c r="EI54" i="1" s="1"/>
  <c r="BT374" i="1"/>
  <c r="CM407" i="1"/>
  <c r="EI407" i="1" s="1"/>
  <c r="CM355" i="1"/>
  <c r="EI355" i="1" s="1"/>
  <c r="BV355" i="1"/>
  <c r="CA355" i="1" s="1"/>
  <c r="CC355" i="1" s="1"/>
  <c r="AD331" i="1"/>
  <c r="CU345" i="1"/>
  <c r="DW366" i="1"/>
  <c r="DW384" i="1"/>
  <c r="BF407" i="1"/>
  <c r="EH407" i="1"/>
  <c r="BF343" i="1"/>
  <c r="EH343" i="1"/>
  <c r="EH359" i="1"/>
  <c r="BF359" i="1"/>
  <c r="CW359" i="1" s="1"/>
  <c r="BA359" i="1"/>
  <c r="AT359" i="1"/>
  <c r="BJ359" i="1"/>
  <c r="EF368" i="1"/>
  <c r="EL368" i="1"/>
  <c r="BF368" i="1"/>
  <c r="EH368" i="1"/>
  <c r="BA401" i="1"/>
  <c r="EH401" i="1"/>
  <c r="BA406" i="1"/>
  <c r="EH406" i="1"/>
  <c r="BQ371" i="1"/>
  <c r="BV371" i="1"/>
  <c r="CA371" i="1" s="1"/>
  <c r="CC371" i="1" s="1"/>
  <c r="CM371" i="1"/>
  <c r="EI371" i="1" s="1"/>
  <c r="BV162" i="1"/>
  <c r="CA162" i="1" s="1"/>
  <c r="CC162" i="1" s="1"/>
  <c r="BA374" i="1"/>
  <c r="EH374" i="1"/>
  <c r="BA386" i="1"/>
  <c r="EH386" i="1"/>
  <c r="AP361" i="1"/>
  <c r="AV361" i="1" s="1"/>
  <c r="BA405" i="1"/>
  <c r="EH405" i="1"/>
  <c r="BF330" i="1"/>
  <c r="DA330" i="1" s="1"/>
  <c r="EH330" i="1"/>
  <c r="EL361" i="1"/>
  <c r="EF361" i="1"/>
  <c r="BF403" i="1"/>
  <c r="EH403" i="1"/>
  <c r="DW400" i="1"/>
  <c r="BF353" i="1"/>
  <c r="BT363" i="1"/>
  <c r="CU351" i="1"/>
  <c r="DW399" i="1"/>
  <c r="DW376" i="1"/>
  <c r="CU401" i="1"/>
  <c r="DW405" i="1"/>
  <c r="CU364" i="1"/>
  <c r="BT355" i="1"/>
  <c r="BT361" i="1"/>
  <c r="AD185" i="1"/>
  <c r="AH185" i="1"/>
  <c r="CU367" i="1"/>
  <c r="CU394" i="1"/>
  <c r="DW410" i="1"/>
  <c r="CU370" i="1"/>
  <c r="BS360" i="1"/>
  <c r="CU330" i="1"/>
  <c r="CM335" i="1"/>
  <c r="EI335" i="1" s="1"/>
  <c r="BV335" i="1"/>
  <c r="CA335" i="1" s="1"/>
  <c r="CC335" i="1" s="1"/>
  <c r="BV170" i="1"/>
  <c r="CA170" i="1" s="1"/>
  <c r="CC170" i="1" s="1"/>
  <c r="CM170" i="1"/>
  <c r="EI170" i="1" s="1"/>
  <c r="AH169" i="1"/>
  <c r="AD169" i="1"/>
  <c r="AH242" i="1"/>
  <c r="AD242" i="1"/>
  <c r="BV159" i="1"/>
  <c r="CA159" i="1" s="1"/>
  <c r="CC159" i="1" s="1"/>
  <c r="CM159" i="1"/>
  <c r="EI159" i="1" s="1"/>
  <c r="CM240" i="1"/>
  <c r="EI240" i="1" s="1"/>
  <c r="BV240" i="1"/>
  <c r="CA240" i="1" s="1"/>
  <c r="CC240" i="1" s="1"/>
  <c r="BA225" i="1"/>
  <c r="AR225" i="1"/>
  <c r="BI225" i="1" s="1"/>
  <c r="AQ225" i="1"/>
  <c r="BV157" i="1"/>
  <c r="CA157" i="1" s="1"/>
  <c r="CC157" i="1" s="1"/>
  <c r="CM157" i="1"/>
  <c r="EI157" i="1" s="1"/>
  <c r="BA353" i="1"/>
  <c r="BF225" i="1"/>
  <c r="BS409" i="1"/>
  <c r="BS405" i="1"/>
  <c r="CU390" i="1"/>
  <c r="BA409" i="1"/>
  <c r="BF409" i="1"/>
  <c r="CW409" i="1" s="1"/>
  <c r="BF401" i="1"/>
  <c r="BF405" i="1"/>
  <c r="CW405" i="1" s="1"/>
  <c r="BT384" i="1"/>
  <c r="CU398" i="1"/>
  <c r="CU379" i="1"/>
  <c r="DW378" i="1"/>
  <c r="AH102" i="1"/>
  <c r="AD102" i="1"/>
  <c r="AH364" i="1"/>
  <c r="AD364" i="1"/>
  <c r="BV206" i="1"/>
  <c r="CA206" i="1" s="1"/>
  <c r="CC206" i="1" s="1"/>
  <c r="CM206" i="1"/>
  <c r="EI206" i="1" s="1"/>
  <c r="CM230" i="1"/>
  <c r="EI230" i="1" s="1"/>
  <c r="BV230" i="1"/>
  <c r="CA230" i="1" s="1"/>
  <c r="CC230" i="1" s="1"/>
  <c r="EL410" i="1"/>
  <c r="EF410" i="1"/>
  <c r="EL375" i="1"/>
  <c r="EF375" i="1"/>
  <c r="CD286" i="1"/>
  <c r="CI286" i="1" s="1"/>
  <c r="CB286" i="1"/>
  <c r="AH238" i="1"/>
  <c r="AD238" i="1"/>
  <c r="AD205" i="1"/>
  <c r="AH205" i="1"/>
  <c r="BV324" i="1"/>
  <c r="CA324" i="1" s="1"/>
  <c r="CC324" i="1" s="1"/>
  <c r="CM324" i="1"/>
  <c r="EI324" i="1" s="1"/>
  <c r="BV303" i="1"/>
  <c r="CA303" i="1" s="1"/>
  <c r="CC303" i="1" s="1"/>
  <c r="CM303" i="1"/>
  <c r="EI303" i="1" s="1"/>
  <c r="EG372" i="1"/>
  <c r="ED372" i="1"/>
  <c r="CU372" i="1"/>
  <c r="DW372" i="1"/>
  <c r="EG382" i="1"/>
  <c r="ED382" i="1"/>
  <c r="DW382" i="1"/>
  <c r="CU382" i="1"/>
  <c r="AH279" i="1"/>
  <c r="AD279" i="1"/>
  <c r="AH218" i="1"/>
  <c r="AD218" i="1"/>
  <c r="BV232" i="1"/>
  <c r="CA232" i="1" s="1"/>
  <c r="CC232" i="1" s="1"/>
  <c r="CM232" i="1"/>
  <c r="EI232" i="1" s="1"/>
  <c r="AH244" i="1"/>
  <c r="AD244" i="1"/>
  <c r="AD195" i="1"/>
  <c r="AH195" i="1"/>
  <c r="CM145" i="1"/>
  <c r="EI145" i="1" s="1"/>
  <c r="BV145" i="1"/>
  <c r="CA145" i="1" s="1"/>
  <c r="CC145" i="1" s="1"/>
  <c r="EG362" i="1"/>
  <c r="ED362" i="1"/>
  <c r="DW362" i="1"/>
  <c r="CU362" i="1"/>
  <c r="CM242" i="1"/>
  <c r="EI242" i="1" s="1"/>
  <c r="BV242" i="1"/>
  <c r="CA242" i="1" s="1"/>
  <c r="CC242" i="1" s="1"/>
  <c r="BJ354" i="1"/>
  <c r="AT354" i="1"/>
  <c r="BF354" i="1"/>
  <c r="BA354" i="1"/>
  <c r="AH183" i="1"/>
  <c r="AD183" i="1"/>
  <c r="CD339" i="1"/>
  <c r="CI339" i="1" s="1"/>
  <c r="CB339" i="1"/>
  <c r="AH349" i="1"/>
  <c r="AD349" i="1"/>
  <c r="EG402" i="1"/>
  <c r="ED402" i="1"/>
  <c r="CU402" i="1"/>
  <c r="DW402" i="1"/>
  <c r="BV227" i="1"/>
  <c r="CA227" i="1" s="1"/>
  <c r="CC227" i="1" s="1"/>
  <c r="CM227" i="1"/>
  <c r="EI227" i="1" s="1"/>
  <c r="EF347" i="1"/>
  <c r="EL347" i="1"/>
  <c r="EF378" i="1"/>
  <c r="EL378" i="1"/>
  <c r="EL377" i="1"/>
  <c r="EF377" i="1"/>
  <c r="AH94" i="1"/>
  <c r="AD94" i="1"/>
  <c r="BV235" i="1"/>
  <c r="CA235" i="1" s="1"/>
  <c r="CC235" i="1" s="1"/>
  <c r="CM235" i="1"/>
  <c r="EI235" i="1" s="1"/>
  <c r="AP347" i="1"/>
  <c r="AV347" i="1" s="1"/>
  <c r="AH250" i="1"/>
  <c r="AD250" i="1"/>
  <c r="AH307" i="1"/>
  <c r="AD307" i="1"/>
  <c r="AH55" i="1"/>
  <c r="AD55" i="1"/>
  <c r="AH281" i="1"/>
  <c r="AD281" i="1"/>
  <c r="EL366" i="1"/>
  <c r="EF366" i="1"/>
  <c r="CM398" i="1"/>
  <c r="EI398" i="1" s="1"/>
  <c r="BS398" i="1"/>
  <c r="BV398" i="1"/>
  <c r="CA398" i="1" s="1"/>
  <c r="CC398" i="1" s="1"/>
  <c r="ED361" i="1"/>
  <c r="EG361" i="1"/>
  <c r="CU361" i="1"/>
  <c r="BV231" i="1"/>
  <c r="CA231" i="1" s="1"/>
  <c r="CC231" i="1" s="1"/>
  <c r="CM231" i="1"/>
  <c r="EI231" i="1" s="1"/>
  <c r="AH76" i="1"/>
  <c r="AD76" i="1"/>
  <c r="EG404" i="1"/>
  <c r="ED404" i="1"/>
  <c r="CU404" i="1"/>
  <c r="DW404" i="1"/>
  <c r="CD176" i="1"/>
  <c r="CI176" i="1" s="1"/>
  <c r="CB176" i="1"/>
  <c r="EL356" i="1"/>
  <c r="EF356" i="1"/>
  <c r="BV272" i="1"/>
  <c r="CA272" i="1" s="1"/>
  <c r="CC272" i="1" s="1"/>
  <c r="CM272" i="1"/>
  <c r="EI272" i="1" s="1"/>
  <c r="AP349" i="1"/>
  <c r="AV349" i="1" s="1"/>
  <c r="CM278" i="1"/>
  <c r="EI278" i="1" s="1"/>
  <c r="BV278" i="1"/>
  <c r="CA278" i="1" s="1"/>
  <c r="CC278" i="1" s="1"/>
  <c r="BV267" i="1"/>
  <c r="CA267" i="1" s="1"/>
  <c r="CC267" i="1" s="1"/>
  <c r="CM267" i="1"/>
  <c r="EI267" i="1" s="1"/>
  <c r="EG308" i="1"/>
  <c r="ED308" i="1"/>
  <c r="CU308" i="1"/>
  <c r="DW308" i="1"/>
  <c r="AH216" i="1"/>
  <c r="AD216" i="1"/>
  <c r="AH285" i="1"/>
  <c r="AD285" i="1"/>
  <c r="CM401" i="1"/>
  <c r="EI401" i="1" s="1"/>
  <c r="BS401" i="1"/>
  <c r="BV401" i="1"/>
  <c r="CA401" i="1" s="1"/>
  <c r="CC401" i="1" s="1"/>
  <c r="AH219" i="1"/>
  <c r="AD219" i="1"/>
  <c r="BV336" i="1"/>
  <c r="CA336" i="1" s="1"/>
  <c r="CC336" i="1" s="1"/>
  <c r="CM336" i="1"/>
  <c r="EI336" i="1" s="1"/>
  <c r="BV199" i="1"/>
  <c r="CA199" i="1" s="1"/>
  <c r="CC199" i="1" s="1"/>
  <c r="CM199" i="1"/>
  <c r="EI199" i="1" s="1"/>
  <c r="BV225" i="1"/>
  <c r="CA225" i="1" s="1"/>
  <c r="CC225" i="1" s="1"/>
  <c r="CM225" i="1"/>
  <c r="EI225" i="1" s="1"/>
  <c r="EG407" i="1"/>
  <c r="ED407" i="1"/>
  <c r="DW407" i="1"/>
  <c r="CU407" i="1"/>
  <c r="CM350" i="1"/>
  <c r="EI350" i="1" s="1"/>
  <c r="BS350" i="1"/>
  <c r="BV350" i="1"/>
  <c r="CA350" i="1" s="1"/>
  <c r="CC350" i="1" s="1"/>
  <c r="AH302" i="1"/>
  <c r="AD302" i="1"/>
  <c r="ED359" i="1"/>
  <c r="EG359" i="1"/>
  <c r="DW359" i="1"/>
  <c r="CU359" i="1"/>
  <c r="AD318" i="1"/>
  <c r="AH318" i="1"/>
  <c r="EL398" i="1"/>
  <c r="EF398" i="1"/>
  <c r="AH215" i="1"/>
  <c r="AD215" i="1"/>
  <c r="BV300" i="1"/>
  <c r="CA300" i="1" s="1"/>
  <c r="CC300" i="1" s="1"/>
  <c r="CM300" i="1"/>
  <c r="EI300" i="1" s="1"/>
  <c r="DW361" i="1"/>
  <c r="AH345" i="1"/>
  <c r="AD345" i="1"/>
  <c r="BS351" i="1"/>
  <c r="BV351" i="1"/>
  <c r="CA351" i="1" s="1"/>
  <c r="CC351" i="1" s="1"/>
  <c r="CM351" i="1"/>
  <c r="EI351" i="1" s="1"/>
  <c r="BJ365" i="1"/>
  <c r="AT365" i="1"/>
  <c r="BF365" i="1"/>
  <c r="BA365" i="1"/>
  <c r="AD327" i="1"/>
  <c r="AH327" i="1"/>
  <c r="AP391" i="1"/>
  <c r="EH391" i="1" s="1"/>
  <c r="AH92" i="1"/>
  <c r="AD92" i="1"/>
  <c r="AH147" i="1"/>
  <c r="AD147" i="1"/>
  <c r="BV332" i="1"/>
  <c r="CA332" i="1" s="1"/>
  <c r="CC332" i="1" s="1"/>
  <c r="CM332" i="1"/>
  <c r="EI332" i="1" s="1"/>
  <c r="ED363" i="1"/>
  <c r="EG363" i="1"/>
  <c r="AH306" i="1"/>
  <c r="AD306" i="1"/>
  <c r="AH258" i="1"/>
  <c r="AD258" i="1"/>
  <c r="BV296" i="1"/>
  <c r="CA296" i="1" s="1"/>
  <c r="CC296" i="1" s="1"/>
  <c r="CM296" i="1"/>
  <c r="EI296" i="1" s="1"/>
  <c r="AH308" i="1"/>
  <c r="AD308" i="1"/>
  <c r="CM379" i="1"/>
  <c r="EI379" i="1" s="1"/>
  <c r="BV379" i="1"/>
  <c r="CA379" i="1" s="1"/>
  <c r="CC379" i="1" s="1"/>
  <c r="BS379" i="1"/>
  <c r="AH304" i="1"/>
  <c r="AD304" i="1"/>
  <c r="BS389" i="1"/>
  <c r="BT389" i="1"/>
  <c r="AP408" i="1"/>
  <c r="AV408" i="1" s="1"/>
  <c r="BJ386" i="1"/>
  <c r="AT386" i="1"/>
  <c r="AH78" i="1"/>
  <c r="AD78" i="1"/>
  <c r="AH63" i="1"/>
  <c r="AD63" i="1"/>
  <c r="BV319" i="1"/>
  <c r="CA319" i="1" s="1"/>
  <c r="CC319" i="1" s="1"/>
  <c r="CM319" i="1"/>
  <c r="EI319" i="1" s="1"/>
  <c r="ED392" i="1"/>
  <c r="EG392" i="1"/>
  <c r="BJ407" i="1"/>
  <c r="AT407" i="1"/>
  <c r="CM369" i="1"/>
  <c r="EI369" i="1" s="1"/>
  <c r="BV369" i="1"/>
  <c r="CA369" i="1" s="1"/>
  <c r="CC369" i="1" s="1"/>
  <c r="BS369" i="1"/>
  <c r="CM163" i="1"/>
  <c r="EI163" i="1" s="1"/>
  <c r="BV163" i="1"/>
  <c r="CA163" i="1" s="1"/>
  <c r="CC163" i="1" s="1"/>
  <c r="AH333" i="1"/>
  <c r="AD333" i="1"/>
  <c r="EG351" i="1"/>
  <c r="ED351" i="1"/>
  <c r="BV190" i="1"/>
  <c r="CA190" i="1" s="1"/>
  <c r="CC190" i="1" s="1"/>
  <c r="CM190" i="1"/>
  <c r="EI190" i="1" s="1"/>
  <c r="AH360" i="1"/>
  <c r="AD360" i="1"/>
  <c r="BF360" i="1"/>
  <c r="CM399" i="1"/>
  <c r="EI399" i="1" s="1"/>
  <c r="BS399" i="1"/>
  <c r="BV399" i="1"/>
  <c r="CA399" i="1" s="1"/>
  <c r="CC399" i="1" s="1"/>
  <c r="CD363" i="1"/>
  <c r="CI363" i="1" s="1"/>
  <c r="CB363" i="1"/>
  <c r="BV192" i="1"/>
  <c r="CA192" i="1" s="1"/>
  <c r="CC192" i="1" s="1"/>
  <c r="CM192" i="1"/>
  <c r="EI192" i="1" s="1"/>
  <c r="BV221" i="1"/>
  <c r="CA221" i="1" s="1"/>
  <c r="CC221" i="1" s="1"/>
  <c r="CM221" i="1"/>
  <c r="EI221" i="1" s="1"/>
  <c r="AH275" i="1"/>
  <c r="AD275" i="1"/>
  <c r="EL308" i="1"/>
  <c r="EF308" i="1"/>
  <c r="AP382" i="1"/>
  <c r="EH382" i="1" s="1"/>
  <c r="EL344" i="1"/>
  <c r="EF344" i="1"/>
  <c r="CM282" i="1"/>
  <c r="EI282" i="1" s="1"/>
  <c r="BV282" i="1"/>
  <c r="CA282" i="1" s="1"/>
  <c r="CC282" i="1" s="1"/>
  <c r="AP376" i="1"/>
  <c r="EH376" i="1" s="1"/>
  <c r="CM368" i="1"/>
  <c r="EI368" i="1" s="1"/>
  <c r="BV368" i="1"/>
  <c r="CA368" i="1" s="1"/>
  <c r="CC368" i="1" s="1"/>
  <c r="CD284" i="1"/>
  <c r="CI284" i="1" s="1"/>
  <c r="CB284" i="1"/>
  <c r="AP362" i="1"/>
  <c r="EH362" i="1" s="1"/>
  <c r="AP346" i="1"/>
  <c r="AV346" i="1" s="1"/>
  <c r="AP400" i="1"/>
  <c r="AV400" i="1" s="1"/>
  <c r="BV171" i="1"/>
  <c r="CA171" i="1" s="1"/>
  <c r="CC171" i="1" s="1"/>
  <c r="CM171" i="1"/>
  <c r="EI171" i="1" s="1"/>
  <c r="CB389" i="1"/>
  <c r="CD389" i="1"/>
  <c r="CI389" i="1" s="1"/>
  <c r="EL408" i="1"/>
  <c r="EF408" i="1"/>
  <c r="AD322" i="1"/>
  <c r="AH322" i="1"/>
  <c r="BV277" i="1"/>
  <c r="CA277" i="1" s="1"/>
  <c r="CC277" i="1" s="1"/>
  <c r="CM277" i="1"/>
  <c r="EI277" i="1" s="1"/>
  <c r="EL372" i="1"/>
  <c r="EF372" i="1"/>
  <c r="AH347" i="1"/>
  <c r="AD347" i="1"/>
  <c r="AH221" i="1"/>
  <c r="AD221" i="1"/>
  <c r="AH266" i="1"/>
  <c r="AD266" i="1"/>
  <c r="CD365" i="1"/>
  <c r="CI365" i="1" s="1"/>
  <c r="CB365" i="1"/>
  <c r="AD261" i="1"/>
  <c r="AH261" i="1"/>
  <c r="CB298" i="1"/>
  <c r="CD298" i="1"/>
  <c r="CI298" i="1" s="1"/>
  <c r="CD359" i="1"/>
  <c r="CI359" i="1" s="1"/>
  <c r="CB359" i="1"/>
  <c r="ED384" i="1"/>
  <c r="EG384" i="1"/>
  <c r="BV102" i="1"/>
  <c r="CA102" i="1" s="1"/>
  <c r="CC102" i="1" s="1"/>
  <c r="CM102" i="1"/>
  <c r="EI102" i="1" s="1"/>
  <c r="CM259" i="1"/>
  <c r="EI259" i="1" s="1"/>
  <c r="BV259" i="1"/>
  <c r="CA259" i="1" s="1"/>
  <c r="CC259" i="1" s="1"/>
  <c r="AP402" i="1"/>
  <c r="AV402" i="1" s="1"/>
  <c r="BV385" i="1"/>
  <c r="CA385" i="1" s="1"/>
  <c r="CC385" i="1" s="1"/>
  <c r="CM385" i="1"/>
  <c r="EI385" i="1" s="1"/>
  <c r="AD362" i="1"/>
  <c r="AH362" i="1"/>
  <c r="AP370" i="1"/>
  <c r="EH370" i="1" s="1"/>
  <c r="AH20" i="1"/>
  <c r="AD20" i="1"/>
  <c r="BV207" i="1"/>
  <c r="CA207" i="1" s="1"/>
  <c r="CC207" i="1" s="1"/>
  <c r="CM207" i="1"/>
  <c r="EI207" i="1" s="1"/>
  <c r="CM312" i="1"/>
  <c r="EI312" i="1" s="1"/>
  <c r="BV312" i="1"/>
  <c r="CA312" i="1" s="1"/>
  <c r="CC312" i="1" s="1"/>
  <c r="AH316" i="1"/>
  <c r="AD316" i="1"/>
  <c r="AH394" i="1"/>
  <c r="AD394" i="1"/>
  <c r="AP344" i="1"/>
  <c r="EH344" i="1" s="1"/>
  <c r="EG345" i="1"/>
  <c r="ED345" i="1"/>
  <c r="EL390" i="1"/>
  <c r="EF390" i="1"/>
  <c r="BV150" i="1"/>
  <c r="CA150" i="1" s="1"/>
  <c r="CC150" i="1" s="1"/>
  <c r="CM150" i="1"/>
  <c r="EI150" i="1" s="1"/>
  <c r="AD201" i="1"/>
  <c r="AH201" i="1"/>
  <c r="DW397" i="1"/>
  <c r="AH75" i="1"/>
  <c r="AD75" i="1"/>
  <c r="AH220" i="1"/>
  <c r="AD220" i="1"/>
  <c r="AH366" i="1"/>
  <c r="AD366" i="1"/>
  <c r="EL400" i="1"/>
  <c r="EF400" i="1"/>
  <c r="CM241" i="1"/>
  <c r="EI241" i="1" s="1"/>
  <c r="BV241" i="1"/>
  <c r="CA241" i="1" s="1"/>
  <c r="CC241" i="1" s="1"/>
  <c r="AH245" i="1"/>
  <c r="AD245" i="1"/>
  <c r="AP363" i="1"/>
  <c r="AV363" i="1" s="1"/>
  <c r="AH375" i="1"/>
  <c r="AD375" i="1"/>
  <c r="AH408" i="1"/>
  <c r="AD408" i="1"/>
  <c r="BV131" i="1"/>
  <c r="CA131" i="1" s="1"/>
  <c r="CC131" i="1" s="1"/>
  <c r="CM131" i="1"/>
  <c r="EI131" i="1" s="1"/>
  <c r="AD193" i="1"/>
  <c r="AH193" i="1"/>
  <c r="BV262" i="1"/>
  <c r="CA262" i="1" s="1"/>
  <c r="CC262" i="1" s="1"/>
  <c r="CM262" i="1"/>
  <c r="EI262" i="1" s="1"/>
  <c r="AH400" i="1"/>
  <c r="AD400" i="1"/>
  <c r="AD27" i="1"/>
  <c r="AH27" i="1"/>
  <c r="EG347" i="1"/>
  <c r="ED347" i="1"/>
  <c r="BS365" i="1"/>
  <c r="AH292" i="1"/>
  <c r="AD292" i="1"/>
  <c r="BS359" i="1"/>
  <c r="AP399" i="1"/>
  <c r="EH399" i="1" s="1"/>
  <c r="AH269" i="1"/>
  <c r="AD269" i="1"/>
  <c r="EL402" i="1"/>
  <c r="EF402" i="1"/>
  <c r="AH132" i="1"/>
  <c r="AD132" i="1"/>
  <c r="BV246" i="1"/>
  <c r="CA246" i="1" s="1"/>
  <c r="CC246" i="1" s="1"/>
  <c r="CM246" i="1"/>
  <c r="EI246" i="1" s="1"/>
  <c r="AH131" i="1"/>
  <c r="AD131" i="1"/>
  <c r="AH317" i="1"/>
  <c r="AD317" i="1"/>
  <c r="EG403" i="1"/>
  <c r="ED403" i="1"/>
  <c r="BV185" i="1"/>
  <c r="CA185" i="1" s="1"/>
  <c r="CC185" i="1" s="1"/>
  <c r="CM185" i="1"/>
  <c r="EI185" i="1" s="1"/>
  <c r="BV279" i="1"/>
  <c r="CA279" i="1" s="1"/>
  <c r="CC279" i="1" s="1"/>
  <c r="CM279" i="1"/>
  <c r="EI279" i="1" s="1"/>
  <c r="EG356" i="1"/>
  <c r="ED356" i="1"/>
  <c r="DW350" i="1"/>
  <c r="EF376" i="1"/>
  <c r="EL376" i="1"/>
  <c r="DW391" i="1"/>
  <c r="CU403" i="1"/>
  <c r="EG406" i="1"/>
  <c r="ED406" i="1"/>
  <c r="BV290" i="1"/>
  <c r="CA290" i="1" s="1"/>
  <c r="CC290" i="1" s="1"/>
  <c r="CM290" i="1"/>
  <c r="EI290" i="1" s="1"/>
  <c r="BV366" i="1"/>
  <c r="CA366" i="1" s="1"/>
  <c r="CC366" i="1" s="1"/>
  <c r="BS366" i="1"/>
  <c r="CM366" i="1"/>
  <c r="EI366" i="1" s="1"/>
  <c r="ED394" i="1"/>
  <c r="EG394" i="1"/>
  <c r="EG349" i="1"/>
  <c r="ED349" i="1"/>
  <c r="EL391" i="1"/>
  <c r="EF391" i="1"/>
  <c r="BV181" i="1"/>
  <c r="CA181" i="1" s="1"/>
  <c r="CC181" i="1" s="1"/>
  <c r="CM181" i="1"/>
  <c r="EI181" i="1" s="1"/>
  <c r="BV93" i="1"/>
  <c r="CA93" i="1" s="1"/>
  <c r="CC93" i="1" s="1"/>
  <c r="CM93" i="1"/>
  <c r="EI93" i="1" s="1"/>
  <c r="CD348" i="1"/>
  <c r="CI348" i="1" s="1"/>
  <c r="CB348" i="1"/>
  <c r="AH289" i="1"/>
  <c r="AD289" i="1"/>
  <c r="AP369" i="1"/>
  <c r="EH369" i="1" s="1"/>
  <c r="EG395" i="1"/>
  <c r="ED395" i="1"/>
  <c r="AD378" i="1"/>
  <c r="AH378" i="1"/>
  <c r="AD158" i="1"/>
  <c r="AH158" i="1"/>
  <c r="AD369" i="1"/>
  <c r="AH369" i="1"/>
  <c r="BV380" i="1"/>
  <c r="CA380" i="1" s="1"/>
  <c r="CC380" i="1" s="1"/>
  <c r="CM380" i="1"/>
  <c r="EI380" i="1" s="1"/>
  <c r="BS380" i="1"/>
  <c r="CM220" i="1"/>
  <c r="EI220" i="1" s="1"/>
  <c r="BV220" i="1"/>
  <c r="CA220" i="1" s="1"/>
  <c r="CC220" i="1" s="1"/>
  <c r="BS348" i="1"/>
  <c r="BT348" i="1"/>
  <c r="AD54" i="1"/>
  <c r="AH54" i="1"/>
  <c r="CM249" i="1"/>
  <c r="EI249" i="1" s="1"/>
  <c r="BV249" i="1"/>
  <c r="CA249" i="1" s="1"/>
  <c r="CC249" i="1" s="1"/>
  <c r="BV260" i="1"/>
  <c r="CA260" i="1" s="1"/>
  <c r="CC260" i="1" s="1"/>
  <c r="CM260" i="1"/>
  <c r="EI260" i="1" s="1"/>
  <c r="AD203" i="1"/>
  <c r="AH203" i="1"/>
  <c r="AH247" i="1"/>
  <c r="AD247" i="1"/>
  <c r="AH230" i="1"/>
  <c r="AD230" i="1"/>
  <c r="AP412" i="1"/>
  <c r="AV412" i="1" s="1"/>
  <c r="CD178" i="1"/>
  <c r="CI178" i="1" s="1"/>
  <c r="CB178" i="1"/>
  <c r="AH288" i="1"/>
  <c r="AD288" i="1"/>
  <c r="AH222" i="1"/>
  <c r="AD222" i="1"/>
  <c r="AH243" i="1"/>
  <c r="AD243" i="1"/>
  <c r="AH312" i="1"/>
  <c r="AD312" i="1"/>
  <c r="CD75" i="1"/>
  <c r="CI75" i="1" s="1"/>
  <c r="CB75" i="1"/>
  <c r="AH157" i="1"/>
  <c r="AD157" i="1"/>
  <c r="BV173" i="1"/>
  <c r="CA173" i="1" s="1"/>
  <c r="CC173" i="1" s="1"/>
  <c r="CM173" i="1"/>
  <c r="EI173" i="1" s="1"/>
  <c r="AD226" i="1"/>
  <c r="AH226" i="1"/>
  <c r="AD320" i="1"/>
  <c r="AH320" i="1"/>
  <c r="AD324" i="1"/>
  <c r="AH324" i="1"/>
  <c r="AP373" i="1"/>
  <c r="AV373" i="1" s="1"/>
  <c r="AP384" i="1"/>
  <c r="AV384" i="1" s="1"/>
  <c r="AH352" i="1"/>
  <c r="AD352" i="1"/>
  <c r="EL399" i="1"/>
  <c r="EF399" i="1"/>
  <c r="BV183" i="1"/>
  <c r="CA183" i="1" s="1"/>
  <c r="CC183" i="1" s="1"/>
  <c r="CM183" i="1"/>
  <c r="EI183" i="1" s="1"/>
  <c r="CB314" i="1"/>
  <c r="CD314" i="1"/>
  <c r="CI314" i="1" s="1"/>
  <c r="CM333" i="1"/>
  <c r="EI333" i="1" s="1"/>
  <c r="BV333" i="1"/>
  <c r="CA333" i="1" s="1"/>
  <c r="CC333" i="1" s="1"/>
  <c r="AP355" i="1"/>
  <c r="AV355" i="1" s="1"/>
  <c r="BV345" i="1"/>
  <c r="CA345" i="1" s="1"/>
  <c r="CC345" i="1" s="1"/>
  <c r="CM345" i="1"/>
  <c r="EI345" i="1" s="1"/>
  <c r="BS345" i="1"/>
  <c r="BS343" i="1"/>
  <c r="BT343" i="1"/>
  <c r="AH164" i="1"/>
  <c r="AD164" i="1"/>
  <c r="AH95" i="1"/>
  <c r="AD95" i="1"/>
  <c r="AH273" i="1"/>
  <c r="AD273" i="1"/>
  <c r="AP392" i="1"/>
  <c r="AV392" i="1" s="1"/>
  <c r="EL387" i="1"/>
  <c r="EF387" i="1"/>
  <c r="AH241" i="1"/>
  <c r="AD241" i="1"/>
  <c r="CM321" i="1"/>
  <c r="EI321" i="1" s="1"/>
  <c r="BV321" i="1"/>
  <c r="CA321" i="1" s="1"/>
  <c r="CC321" i="1" s="1"/>
  <c r="BS355" i="1"/>
  <c r="DW403" i="1"/>
  <c r="EF380" i="1"/>
  <c r="EL380" i="1"/>
  <c r="AH104" i="1"/>
  <c r="AD104" i="1"/>
  <c r="CD180" i="1"/>
  <c r="CI180" i="1" s="1"/>
  <c r="CB180" i="1"/>
  <c r="AH374" i="1"/>
  <c r="AD374" i="1"/>
  <c r="EG391" i="1"/>
  <c r="ED391" i="1"/>
  <c r="EG408" i="1"/>
  <c r="ED408" i="1"/>
  <c r="EL369" i="1"/>
  <c r="EF369" i="1"/>
  <c r="CM390" i="1"/>
  <c r="EI390" i="1" s="1"/>
  <c r="BS390" i="1"/>
  <c r="BV390" i="1"/>
  <c r="CA390" i="1" s="1"/>
  <c r="CC390" i="1" s="1"/>
  <c r="AD295" i="1"/>
  <c r="AH295" i="1"/>
  <c r="AH372" i="1"/>
  <c r="AD372" i="1"/>
  <c r="CD373" i="1"/>
  <c r="CI373" i="1" s="1"/>
  <c r="CB373" i="1"/>
  <c r="EL412" i="1"/>
  <c r="EF412" i="1"/>
  <c r="CM316" i="1"/>
  <c r="EI316" i="1" s="1"/>
  <c r="BV316" i="1"/>
  <c r="CA316" i="1" s="1"/>
  <c r="CC316" i="1" s="1"/>
  <c r="EF363" i="1"/>
  <c r="EL363" i="1"/>
  <c r="BV271" i="1"/>
  <c r="CA271" i="1" s="1"/>
  <c r="CC271" i="1" s="1"/>
  <c r="CM271" i="1"/>
  <c r="EI271" i="1" s="1"/>
  <c r="AP372" i="1"/>
  <c r="AV372" i="1" s="1"/>
  <c r="BS378" i="1"/>
  <c r="CM378" i="1"/>
  <c r="EI378" i="1" s="1"/>
  <c r="BV378" i="1"/>
  <c r="CA378" i="1" s="1"/>
  <c r="CC378" i="1" s="1"/>
  <c r="CU355" i="1"/>
  <c r="EG401" i="1"/>
  <c r="ED401" i="1"/>
  <c r="DW393" i="1"/>
  <c r="EL373" i="1"/>
  <c r="EF373" i="1"/>
  <c r="CD238" i="1"/>
  <c r="CI238" i="1" s="1"/>
  <c r="CB238" i="1"/>
  <c r="AD199" i="1"/>
  <c r="AH199" i="1"/>
  <c r="AD323" i="1"/>
  <c r="AH323" i="1"/>
  <c r="EL355" i="1"/>
  <c r="EF355" i="1"/>
  <c r="AH177" i="1"/>
  <c r="AD177" i="1"/>
  <c r="AD197" i="1"/>
  <c r="AH197" i="1"/>
  <c r="BV202" i="1"/>
  <c r="CA202" i="1" s="1"/>
  <c r="CC202" i="1" s="1"/>
  <c r="CM202" i="1"/>
  <c r="EI202" i="1" s="1"/>
  <c r="EL392" i="1"/>
  <c r="EF392" i="1"/>
  <c r="BV344" i="1"/>
  <c r="CA344" i="1" s="1"/>
  <c r="CC344" i="1" s="1"/>
  <c r="CM344" i="1"/>
  <c r="EI344" i="1" s="1"/>
  <c r="BS344" i="1"/>
  <c r="CM44" i="1"/>
  <c r="EI44" i="1" s="1"/>
  <c r="BV44" i="1"/>
  <c r="CA44" i="1" s="1"/>
  <c r="CC44" i="1" s="1"/>
  <c r="CM252" i="1"/>
  <c r="EI252" i="1" s="1"/>
  <c r="BV252" i="1"/>
  <c r="CA252" i="1" s="1"/>
  <c r="CC252" i="1" s="1"/>
  <c r="DW363" i="1"/>
  <c r="AP387" i="1"/>
  <c r="AV387" i="1" s="1"/>
  <c r="BV352" i="1"/>
  <c r="CA352" i="1" s="1"/>
  <c r="CC352" i="1" s="1"/>
  <c r="CM352" i="1"/>
  <c r="EI352" i="1" s="1"/>
  <c r="BS352" i="1"/>
  <c r="AP351" i="1"/>
  <c r="EH351" i="1" s="1"/>
  <c r="ED411" i="1"/>
  <c r="EG411" i="1"/>
  <c r="BV412" i="1"/>
  <c r="CA412" i="1" s="1"/>
  <c r="CC412" i="1" s="1"/>
  <c r="CM412" i="1"/>
  <c r="EI412" i="1" s="1"/>
  <c r="BS412" i="1"/>
  <c r="CU408" i="1"/>
  <c r="AP350" i="1"/>
  <c r="AV350" i="1" s="1"/>
  <c r="EG354" i="1"/>
  <c r="ED354" i="1"/>
  <c r="CU354" i="1"/>
  <c r="DW354" i="1"/>
  <c r="EG412" i="1"/>
  <c r="ED412" i="1"/>
  <c r="EG370" i="1"/>
  <c r="ED370" i="1"/>
  <c r="CU392" i="1"/>
  <c r="AP366" i="1"/>
  <c r="AV366" i="1" s="1"/>
  <c r="ED398" i="1"/>
  <c r="EG398" i="1"/>
  <c r="BV76" i="1"/>
  <c r="CA76" i="1" s="1"/>
  <c r="CC76" i="1" s="1"/>
  <c r="CM76" i="1"/>
  <c r="EI76" i="1" s="1"/>
  <c r="BJ343" i="1"/>
  <c r="AT343" i="1"/>
  <c r="AP358" i="1"/>
  <c r="AV358" i="1" s="1"/>
  <c r="CM169" i="1"/>
  <c r="EI169" i="1" s="1"/>
  <c r="BV169" i="1"/>
  <c r="CA169" i="1" s="1"/>
  <c r="CC169" i="1" s="1"/>
  <c r="AH255" i="1"/>
  <c r="AD255" i="1"/>
  <c r="EL362" i="1"/>
  <c r="EF362" i="1"/>
  <c r="CM387" i="1"/>
  <c r="EI387" i="1" s="1"/>
  <c r="BV387" i="1"/>
  <c r="CA387" i="1" s="1"/>
  <c r="CC387" i="1" s="1"/>
  <c r="BS387" i="1"/>
  <c r="AH165" i="1"/>
  <c r="AD165" i="1"/>
  <c r="EF346" i="1"/>
  <c r="EL346" i="1"/>
  <c r="AH88" i="1"/>
  <c r="AD88" i="1"/>
  <c r="AD154" i="1"/>
  <c r="AH154" i="1"/>
  <c r="CM214" i="1"/>
  <c r="EI214" i="1" s="1"/>
  <c r="BV214" i="1"/>
  <c r="CA214" i="1" s="1"/>
  <c r="CC214" i="1" s="1"/>
  <c r="AH370" i="1"/>
  <c r="AD370" i="1"/>
  <c r="CM362" i="1"/>
  <c r="EI362" i="1" s="1"/>
  <c r="BS362" i="1"/>
  <c r="BV362" i="1"/>
  <c r="CA362" i="1" s="1"/>
  <c r="CC362" i="1" s="1"/>
  <c r="ED375" i="1"/>
  <c r="EG375" i="1"/>
  <c r="DW375" i="1"/>
  <c r="CU375" i="1"/>
  <c r="CB250" i="1"/>
  <c r="CD250" i="1"/>
  <c r="CI250" i="1" s="1"/>
  <c r="AH376" i="1"/>
  <c r="AD376" i="1"/>
  <c r="AD371" i="1"/>
  <c r="AH371" i="1"/>
  <c r="AH402" i="1"/>
  <c r="AD402" i="1"/>
  <c r="CM392" i="1"/>
  <c r="EI392" i="1" s="1"/>
  <c r="BS392" i="1"/>
  <c r="BV392" i="1"/>
  <c r="CA392" i="1" s="1"/>
  <c r="CC392" i="1" s="1"/>
  <c r="CD343" i="1"/>
  <c r="CI343" i="1" s="1"/>
  <c r="CB343" i="1"/>
  <c r="EF370" i="1"/>
  <c r="EL370" i="1"/>
  <c r="BV383" i="1"/>
  <c r="CA383" i="1" s="1"/>
  <c r="CC383" i="1" s="1"/>
  <c r="CM383" i="1"/>
  <c r="EI383" i="1" s="1"/>
  <c r="BV229" i="1"/>
  <c r="CA229" i="1" s="1"/>
  <c r="CC229" i="1" s="1"/>
  <c r="CM229" i="1"/>
  <c r="EI229" i="1" s="1"/>
  <c r="AH348" i="1"/>
  <c r="AD348" i="1"/>
  <c r="CU363" i="1"/>
  <c r="AP385" i="1"/>
  <c r="EH385" i="1" s="1"/>
  <c r="BV393" i="1"/>
  <c r="CA393" i="1" s="1"/>
  <c r="CC393" i="1" s="1"/>
  <c r="CM393" i="1"/>
  <c r="EI393" i="1" s="1"/>
  <c r="BS393" i="1"/>
  <c r="AH301" i="1"/>
  <c r="AD301" i="1"/>
  <c r="AP371" i="1"/>
  <c r="AV371" i="1" s="1"/>
  <c r="BV204" i="1"/>
  <c r="CA204" i="1" s="1"/>
  <c r="CC204" i="1" s="1"/>
  <c r="CM204" i="1"/>
  <c r="EI204" i="1" s="1"/>
  <c r="CU377" i="1"/>
  <c r="BT360" i="1"/>
  <c r="AP383" i="1"/>
  <c r="EH383" i="1" s="1"/>
  <c r="BJ406" i="1"/>
  <c r="AT406" i="1"/>
  <c r="DW392" i="1"/>
  <c r="BV156" i="1"/>
  <c r="CA156" i="1" s="1"/>
  <c r="CC156" i="1" s="1"/>
  <c r="CM156" i="1"/>
  <c r="EI156" i="1" s="1"/>
  <c r="BV237" i="1"/>
  <c r="CA237" i="1" s="1"/>
  <c r="CC237" i="1" s="1"/>
  <c r="CM237" i="1"/>
  <c r="EI237" i="1" s="1"/>
  <c r="AH303" i="1"/>
  <c r="AD303" i="1"/>
  <c r="BT398" i="1"/>
  <c r="BJ401" i="1"/>
  <c r="AT401" i="1"/>
  <c r="AH287" i="1"/>
  <c r="AD287" i="1"/>
  <c r="BA343" i="1"/>
  <c r="EL358" i="1"/>
  <c r="EF358" i="1"/>
  <c r="BV196" i="1"/>
  <c r="CA196" i="1" s="1"/>
  <c r="CC196" i="1" s="1"/>
  <c r="CM196" i="1"/>
  <c r="EI196" i="1" s="1"/>
  <c r="EG355" i="1"/>
  <c r="ED355" i="1"/>
  <c r="BS373" i="1"/>
  <c r="BT373" i="1"/>
  <c r="BV402" i="1"/>
  <c r="CA402" i="1" s="1"/>
  <c r="CC402" i="1" s="1"/>
  <c r="CM402" i="1"/>
  <c r="EI402" i="1" s="1"/>
  <c r="BS402" i="1"/>
  <c r="AH116" i="1"/>
  <c r="AD116" i="1"/>
  <c r="AH93" i="1"/>
  <c r="AD93" i="1"/>
  <c r="AP395" i="1"/>
  <c r="AV395" i="1" s="1"/>
  <c r="BJ405" i="1"/>
  <c r="AT405" i="1"/>
  <c r="AH290" i="1"/>
  <c r="AD290" i="1"/>
  <c r="CD297" i="1"/>
  <c r="CI297" i="1" s="1"/>
  <c r="CB297" i="1"/>
  <c r="AH356" i="1"/>
  <c r="AD356" i="1"/>
  <c r="BJ353" i="1"/>
  <c r="AT353" i="1"/>
  <c r="ED396" i="1"/>
  <c r="EG396" i="1"/>
  <c r="AH412" i="1"/>
  <c r="AD412" i="1"/>
  <c r="AP378" i="1"/>
  <c r="EH378" i="1" s="1"/>
  <c r="AH32" i="1"/>
  <c r="AD32" i="1"/>
  <c r="BV188" i="1"/>
  <c r="CA188" i="1" s="1"/>
  <c r="CC188" i="1" s="1"/>
  <c r="CM188" i="1"/>
  <c r="EI188" i="1" s="1"/>
  <c r="AH399" i="1"/>
  <c r="AD399" i="1"/>
  <c r="AP394" i="1"/>
  <c r="AV394" i="1" s="1"/>
  <c r="AH108" i="1"/>
  <c r="AD108" i="1"/>
  <c r="BV251" i="1"/>
  <c r="CA251" i="1" s="1"/>
  <c r="CC251" i="1" s="1"/>
  <c r="CM251" i="1"/>
  <c r="EI251" i="1" s="1"/>
  <c r="BV404" i="1"/>
  <c r="CA404" i="1" s="1"/>
  <c r="CC404" i="1" s="1"/>
  <c r="CM404" i="1"/>
  <c r="EI404" i="1" s="1"/>
  <c r="BS404" i="1"/>
  <c r="CD54" i="1"/>
  <c r="CI54" i="1" s="1"/>
  <c r="CM289" i="1"/>
  <c r="EI289" i="1" s="1"/>
  <c r="BV289" i="1"/>
  <c r="CA289" i="1" s="1"/>
  <c r="CC289" i="1" s="1"/>
  <c r="AP345" i="1"/>
  <c r="EH345" i="1" s="1"/>
  <c r="BV326" i="1"/>
  <c r="CA326" i="1" s="1"/>
  <c r="CC326" i="1" s="1"/>
  <c r="CM326" i="1"/>
  <c r="EI326" i="1" s="1"/>
  <c r="AH377" i="1"/>
  <c r="AD377" i="1"/>
  <c r="EL385" i="1"/>
  <c r="EF385" i="1"/>
  <c r="BV88" i="1"/>
  <c r="CA88" i="1" s="1"/>
  <c r="CC88" i="1" s="1"/>
  <c r="CM88" i="1"/>
  <c r="EI88" i="1" s="1"/>
  <c r="BV193" i="1"/>
  <c r="CA193" i="1" s="1"/>
  <c r="CC193" i="1" s="1"/>
  <c r="CM193" i="1"/>
  <c r="EI193" i="1" s="1"/>
  <c r="AH212" i="1"/>
  <c r="AD212" i="1"/>
  <c r="BV288" i="1"/>
  <c r="CA288" i="1" s="1"/>
  <c r="CC288" i="1" s="1"/>
  <c r="CM288" i="1"/>
  <c r="EI288" i="1" s="1"/>
  <c r="CU344" i="1"/>
  <c r="AH265" i="1"/>
  <c r="AD265" i="1"/>
  <c r="EL350" i="1"/>
  <c r="EF350" i="1"/>
  <c r="BV358" i="1"/>
  <c r="CA358" i="1" s="1"/>
  <c r="CC358" i="1" s="1"/>
  <c r="CM358" i="1"/>
  <c r="EI358" i="1" s="1"/>
  <c r="BS358" i="1"/>
  <c r="ED360" i="1"/>
  <c r="EG360" i="1"/>
  <c r="CU360" i="1"/>
  <c r="DW360" i="1"/>
  <c r="EL383" i="1"/>
  <c r="EF383" i="1"/>
  <c r="AP411" i="1"/>
  <c r="AV411" i="1" s="1"/>
  <c r="EL395" i="1"/>
  <c r="EF395" i="1"/>
  <c r="CM40" i="1"/>
  <c r="EI40" i="1" s="1"/>
  <c r="BV40" i="1"/>
  <c r="CA40" i="1" s="1"/>
  <c r="CC40" i="1" s="1"/>
  <c r="AH340" i="1"/>
  <c r="AD340" i="1"/>
  <c r="CB224" i="1"/>
  <c r="CD224" i="1"/>
  <c r="CI224" i="1" s="1"/>
  <c r="BV299" i="1"/>
  <c r="CA299" i="1" s="1"/>
  <c r="CC299" i="1" s="1"/>
  <c r="CM299" i="1"/>
  <c r="EI299" i="1" s="1"/>
  <c r="EG353" i="1"/>
  <c r="ED353" i="1"/>
  <c r="EL394" i="1"/>
  <c r="EF394" i="1"/>
  <c r="ED346" i="1"/>
  <c r="EG346" i="1"/>
  <c r="BV381" i="1"/>
  <c r="CA381" i="1" s="1"/>
  <c r="CC381" i="1" s="1"/>
  <c r="CM381" i="1"/>
  <c r="EI381" i="1" s="1"/>
  <c r="AH339" i="1"/>
  <c r="AD339" i="1"/>
  <c r="CM372" i="1"/>
  <c r="EI372" i="1" s="1"/>
  <c r="BS372" i="1"/>
  <c r="BV372" i="1"/>
  <c r="CA372" i="1" s="1"/>
  <c r="CC372" i="1" s="1"/>
  <c r="AH16" i="1"/>
  <c r="AD16" i="1"/>
  <c r="BV92" i="1"/>
  <c r="CA92" i="1" s="1"/>
  <c r="CC92" i="1" s="1"/>
  <c r="CM92" i="1"/>
  <c r="EI92" i="1" s="1"/>
  <c r="AH162" i="1"/>
  <c r="AD162" i="1"/>
  <c r="CM280" i="1"/>
  <c r="EI280" i="1" s="1"/>
  <c r="BV280" i="1"/>
  <c r="CA280" i="1" s="1"/>
  <c r="CC280" i="1" s="1"/>
  <c r="AH235" i="1"/>
  <c r="AD235" i="1"/>
  <c r="CM285" i="1"/>
  <c r="EI285" i="1" s="1"/>
  <c r="BV285" i="1"/>
  <c r="CA285" i="1" s="1"/>
  <c r="CC285" i="1" s="1"/>
  <c r="BV308" i="1"/>
  <c r="CA308" i="1" s="1"/>
  <c r="CC308" i="1" s="1"/>
  <c r="CM308" i="1"/>
  <c r="EI308" i="1" s="1"/>
  <c r="BS308" i="1"/>
  <c r="BV302" i="1"/>
  <c r="CA302" i="1" s="1"/>
  <c r="CC302" i="1" s="1"/>
  <c r="CM302" i="1"/>
  <c r="EI302" i="1" s="1"/>
  <c r="BJ225" i="1"/>
  <c r="AT225" i="1"/>
  <c r="AP397" i="1"/>
  <c r="AV397" i="1" s="1"/>
  <c r="CM256" i="1"/>
  <c r="EI256" i="1" s="1"/>
  <c r="BV256" i="1"/>
  <c r="CA256" i="1" s="1"/>
  <c r="CC256" i="1" s="1"/>
  <c r="AD321" i="1"/>
  <c r="AH321" i="1"/>
  <c r="BV294" i="1"/>
  <c r="CA294" i="1" s="1"/>
  <c r="CC294" i="1" s="1"/>
  <c r="CM294" i="1"/>
  <c r="EI294" i="1" s="1"/>
  <c r="BV307" i="1"/>
  <c r="CA307" i="1" s="1"/>
  <c r="CC307" i="1" s="1"/>
  <c r="CM307" i="1"/>
  <c r="EI307" i="1" s="1"/>
  <c r="BA330" i="1"/>
  <c r="EL351" i="1"/>
  <c r="EF351" i="1"/>
  <c r="EF364" i="1"/>
  <c r="EL364" i="1"/>
  <c r="AP393" i="1"/>
  <c r="AV393" i="1" s="1"/>
  <c r="BV194" i="1"/>
  <c r="CA194" i="1" s="1"/>
  <c r="CC194" i="1" s="1"/>
  <c r="CM194" i="1"/>
  <c r="EI194" i="1" s="1"/>
  <c r="EG364" i="1"/>
  <c r="ED364" i="1"/>
  <c r="AD381" i="1"/>
  <c r="AH381" i="1"/>
  <c r="AP388" i="1"/>
  <c r="EH388" i="1" s="1"/>
  <c r="CU396" i="1"/>
  <c r="EL411" i="1"/>
  <c r="EF411" i="1"/>
  <c r="BT369" i="1"/>
  <c r="AD150" i="1"/>
  <c r="AH150" i="1"/>
  <c r="AH228" i="1"/>
  <c r="AD228" i="1"/>
  <c r="AH267" i="1"/>
  <c r="AD267" i="1"/>
  <c r="EF367" i="1"/>
  <c r="EL367" i="1"/>
  <c r="AD160" i="1"/>
  <c r="AH160" i="1"/>
  <c r="AH314" i="1"/>
  <c r="AD314" i="1"/>
  <c r="ED377" i="1"/>
  <c r="EG377" i="1"/>
  <c r="EL384" i="1"/>
  <c r="EF384" i="1"/>
  <c r="CM388" i="1"/>
  <c r="EI388" i="1" s="1"/>
  <c r="BV388" i="1"/>
  <c r="CA388" i="1" s="1"/>
  <c r="CC388" i="1" s="1"/>
  <c r="AH210" i="1"/>
  <c r="AD210" i="1"/>
  <c r="AH310" i="1"/>
  <c r="AD310" i="1"/>
  <c r="AH380" i="1"/>
  <c r="AD380" i="1"/>
  <c r="AH41" i="1"/>
  <c r="AD41" i="1"/>
  <c r="BV187" i="1"/>
  <c r="CA187" i="1" s="1"/>
  <c r="CC187" i="1" s="1"/>
  <c r="CM187" i="1"/>
  <c r="EI187" i="1" s="1"/>
  <c r="CM287" i="1"/>
  <c r="EI287" i="1" s="1"/>
  <c r="BV287" i="1"/>
  <c r="CA287" i="1" s="1"/>
  <c r="CC287" i="1" s="1"/>
  <c r="AH386" i="1"/>
  <c r="AD386" i="1"/>
  <c r="AH272" i="1"/>
  <c r="AD272" i="1"/>
  <c r="BT352" i="1"/>
  <c r="EL397" i="1"/>
  <c r="EF397" i="1"/>
  <c r="CB360" i="1"/>
  <c r="CD360" i="1"/>
  <c r="CI360" i="1" s="1"/>
  <c r="CD357" i="1"/>
  <c r="CI357" i="1" s="1"/>
  <c r="CB357" i="1"/>
  <c r="EF371" i="1"/>
  <c r="EL371" i="1"/>
  <c r="CD315" i="1"/>
  <c r="CI315" i="1" s="1"/>
  <c r="CB315" i="1"/>
  <c r="AP364" i="1"/>
  <c r="AV364" i="1" s="1"/>
  <c r="EL393" i="1"/>
  <c r="EF393" i="1"/>
  <c r="BF406" i="1"/>
  <c r="DW396" i="1"/>
  <c r="AH251" i="1"/>
  <c r="AD251" i="1"/>
  <c r="AP377" i="1"/>
  <c r="AV377" i="1" s="1"/>
  <c r="AH213" i="1"/>
  <c r="AD213" i="1"/>
  <c r="BV375" i="1"/>
  <c r="CA375" i="1" s="1"/>
  <c r="CC375" i="1" s="1"/>
  <c r="BS375" i="1"/>
  <c r="CM375" i="1"/>
  <c r="EI375" i="1" s="1"/>
  <c r="AP410" i="1"/>
  <c r="AV410" i="1" s="1"/>
  <c r="AP398" i="1"/>
  <c r="BA398" i="1" s="1"/>
  <c r="AH234" i="1"/>
  <c r="AD234" i="1"/>
  <c r="BV293" i="1"/>
  <c r="CA293" i="1" s="1"/>
  <c r="CC293" i="1" s="1"/>
  <c r="CM293" i="1"/>
  <c r="EI293" i="1" s="1"/>
  <c r="AP375" i="1"/>
  <c r="EH375" i="1" s="1"/>
  <c r="BV391" i="1"/>
  <c r="CA391" i="1" s="1"/>
  <c r="CC391" i="1" s="1"/>
  <c r="CM391" i="1"/>
  <c r="EI391" i="1" s="1"/>
  <c r="BS391" i="1"/>
  <c r="BV268" i="1"/>
  <c r="CA268" i="1" s="1"/>
  <c r="CC268" i="1" s="1"/>
  <c r="CM268" i="1"/>
  <c r="EI268" i="1" s="1"/>
  <c r="BV408" i="1"/>
  <c r="CA408" i="1" s="1"/>
  <c r="CC408" i="1" s="1"/>
  <c r="CM408" i="1"/>
  <c r="EI408" i="1" s="1"/>
  <c r="BS408" i="1"/>
  <c r="AH341" i="1"/>
  <c r="AD341" i="1"/>
  <c r="CU346" i="1"/>
  <c r="EG369" i="1"/>
  <c r="ED369" i="1"/>
  <c r="EL349" i="1"/>
  <c r="EF349" i="1"/>
  <c r="CM394" i="1"/>
  <c r="EI394" i="1" s="1"/>
  <c r="BS394" i="1"/>
  <c r="BV394" i="1"/>
  <c r="CA394" i="1" s="1"/>
  <c r="CC394" i="1" s="1"/>
  <c r="CM94" i="1"/>
  <c r="EI94" i="1" s="1"/>
  <c r="BV94" i="1"/>
  <c r="CA94" i="1" s="1"/>
  <c r="CC94" i="1" s="1"/>
  <c r="AH237" i="1"/>
  <c r="AD237" i="1"/>
  <c r="AP367" i="1"/>
  <c r="AV367" i="1" s="1"/>
  <c r="EG380" i="1"/>
  <c r="ED380" i="1"/>
  <c r="DW380" i="1"/>
  <c r="AH313" i="1"/>
  <c r="AD313" i="1"/>
  <c r="AH398" i="1"/>
  <c r="AD398" i="1"/>
  <c r="AH315" i="1"/>
  <c r="AD315" i="1"/>
  <c r="BV215" i="1"/>
  <c r="CA215" i="1" s="1"/>
  <c r="CC215" i="1" s="1"/>
  <c r="CM215" i="1"/>
  <c r="EI215" i="1" s="1"/>
  <c r="BV236" i="1"/>
  <c r="CA236" i="1" s="1"/>
  <c r="CC236" i="1" s="1"/>
  <c r="CM236" i="1"/>
  <c r="EI236" i="1" s="1"/>
  <c r="AH305" i="1"/>
  <c r="AD305" i="1"/>
  <c r="ED366" i="1"/>
  <c r="EG366" i="1"/>
  <c r="ED399" i="1"/>
  <c r="EG399" i="1"/>
  <c r="AP396" i="1"/>
  <c r="AV396" i="1" s="1"/>
  <c r="EG358" i="1"/>
  <c r="ED358" i="1"/>
  <c r="AH171" i="1"/>
  <c r="AD171" i="1"/>
  <c r="EG352" i="1"/>
  <c r="ED352" i="1"/>
  <c r="CU352" i="1"/>
  <c r="DW352" i="1"/>
  <c r="CM370" i="1"/>
  <c r="EI370" i="1" s="1"/>
  <c r="BV370" i="1"/>
  <c r="CA370" i="1" s="1"/>
  <c r="CC370" i="1" s="1"/>
  <c r="BS370" i="1"/>
  <c r="AH188" i="1"/>
  <c r="AD188" i="1"/>
  <c r="AH282" i="1"/>
  <c r="AD282" i="1"/>
  <c r="BS357" i="1"/>
  <c r="AH274" i="1"/>
  <c r="AD274" i="1"/>
  <c r="AH298" i="1"/>
  <c r="AD298" i="1"/>
  <c r="ED387" i="1"/>
  <c r="EG387" i="1"/>
  <c r="AH293" i="1"/>
  <c r="AD293" i="1"/>
  <c r="BS330" i="1"/>
  <c r="BV330" i="1"/>
  <c r="CA330" i="1" s="1"/>
  <c r="CC330" i="1" s="1"/>
  <c r="CM330" i="1"/>
  <c r="EI330" i="1" s="1"/>
  <c r="AH390" i="1"/>
  <c r="AD390" i="1"/>
  <c r="CM245" i="1"/>
  <c r="EI245" i="1" s="1"/>
  <c r="BV245" i="1"/>
  <c r="CA245" i="1" s="1"/>
  <c r="CC245" i="1" s="1"/>
  <c r="BT399" i="1"/>
  <c r="BV186" i="1"/>
  <c r="CA186" i="1" s="1"/>
  <c r="CC186" i="1" s="1"/>
  <c r="CM186" i="1"/>
  <c r="EI186" i="1" s="1"/>
  <c r="AH232" i="1"/>
  <c r="AD232" i="1"/>
  <c r="EL396" i="1"/>
  <c r="EF396" i="1"/>
  <c r="CM216" i="1"/>
  <c r="EI216" i="1" s="1"/>
  <c r="BV216" i="1"/>
  <c r="CA216" i="1" s="1"/>
  <c r="CC216" i="1" s="1"/>
  <c r="AH300" i="1"/>
  <c r="AD300" i="1"/>
  <c r="BV165" i="1"/>
  <c r="CA165" i="1" s="1"/>
  <c r="CC165" i="1" s="1"/>
  <c r="CM165" i="1"/>
  <c r="EI165" i="1" s="1"/>
  <c r="CM211" i="1"/>
  <c r="EI211" i="1" s="1"/>
  <c r="BV211" i="1"/>
  <c r="CA211" i="1" s="1"/>
  <c r="CC211" i="1" s="1"/>
  <c r="DW369" i="1"/>
  <c r="AH384" i="1"/>
  <c r="AD384" i="1"/>
  <c r="AD311" i="1"/>
  <c r="AH311" i="1"/>
  <c r="AP379" i="1"/>
  <c r="AV379" i="1" s="1"/>
  <c r="CM254" i="1"/>
  <c r="EI254" i="1" s="1"/>
  <c r="BV254" i="1"/>
  <c r="CA254" i="1" s="1"/>
  <c r="CC254" i="1" s="1"/>
  <c r="AH256" i="1"/>
  <c r="AD256" i="1"/>
  <c r="CM325" i="1"/>
  <c r="EI325" i="1" s="1"/>
  <c r="BV325" i="1"/>
  <c r="CA325" i="1" s="1"/>
  <c r="CC325" i="1" s="1"/>
  <c r="AT330" i="1"/>
  <c r="BJ330" i="1"/>
  <c r="BJ374" i="1"/>
  <c r="AT374" i="1"/>
  <c r="EL388" i="1"/>
  <c r="EF388" i="1"/>
  <c r="BV410" i="1"/>
  <c r="CA410" i="1" s="1"/>
  <c r="CC410" i="1" s="1"/>
  <c r="CM410" i="1"/>
  <c r="EI410" i="1" s="1"/>
  <c r="BS410" i="1"/>
  <c r="BS407" i="1"/>
  <c r="CM55" i="1"/>
  <c r="EI55" i="1" s="1"/>
  <c r="BV55" i="1"/>
  <c r="CA55" i="1" s="1"/>
  <c r="CC55" i="1" s="1"/>
  <c r="BV104" i="1"/>
  <c r="CA104" i="1" s="1"/>
  <c r="CC104" i="1" s="1"/>
  <c r="CM104" i="1"/>
  <c r="EI104" i="1" s="1"/>
  <c r="AH181" i="1"/>
  <c r="AD181" i="1"/>
  <c r="CM213" i="1"/>
  <c r="EI213" i="1" s="1"/>
  <c r="BV213" i="1"/>
  <c r="CA213" i="1" s="1"/>
  <c r="CC213" i="1" s="1"/>
  <c r="CD353" i="1"/>
  <c r="CI353" i="1" s="1"/>
  <c r="CB353" i="1"/>
  <c r="AT368" i="1"/>
  <c r="BJ368" i="1"/>
  <c r="AH214" i="1"/>
  <c r="AD214" i="1"/>
  <c r="CU349" i="1"/>
  <c r="BV382" i="1"/>
  <c r="CA382" i="1" s="1"/>
  <c r="CC382" i="1" s="1"/>
  <c r="BS382" i="1"/>
  <c r="CM382" i="1"/>
  <c r="EI382" i="1" s="1"/>
  <c r="BV95" i="1"/>
  <c r="CA95" i="1" s="1"/>
  <c r="CC95" i="1" s="1"/>
  <c r="CM95" i="1"/>
  <c r="EI95" i="1" s="1"/>
  <c r="BV179" i="1"/>
  <c r="CA179" i="1" s="1"/>
  <c r="CC179" i="1" s="1"/>
  <c r="CM179" i="1"/>
  <c r="EI179" i="1" s="1"/>
  <c r="BV212" i="1"/>
  <c r="CA212" i="1" s="1"/>
  <c r="CC212" i="1" s="1"/>
  <c r="CM212" i="1"/>
  <c r="EI212" i="1" s="1"/>
  <c r="AD264" i="1"/>
  <c r="AH264" i="1"/>
  <c r="EL345" i="1"/>
  <c r="EF345" i="1"/>
  <c r="BV364" i="1"/>
  <c r="CA364" i="1" s="1"/>
  <c r="CC364" i="1" s="1"/>
  <c r="CM364" i="1"/>
  <c r="EI364" i="1" s="1"/>
  <c r="BS364" i="1"/>
  <c r="CU369" i="1"/>
  <c r="BJ404" i="1"/>
  <c r="AT404" i="1"/>
  <c r="BV154" i="1"/>
  <c r="CA154" i="1" s="1"/>
  <c r="CC154" i="1" s="1"/>
  <c r="CM154" i="1"/>
  <c r="EI154" i="1" s="1"/>
  <c r="AD224" i="1"/>
  <c r="AH224" i="1"/>
  <c r="ED405" i="1"/>
  <c r="EG405" i="1"/>
  <c r="CM161" i="1"/>
  <c r="EI161" i="1" s="1"/>
  <c r="BV161" i="1"/>
  <c r="CA161" i="1" s="1"/>
  <c r="CC161" i="1" s="1"/>
  <c r="AD191" i="1"/>
  <c r="AH191" i="1"/>
  <c r="AH392" i="1"/>
  <c r="AD392" i="1"/>
  <c r="BV269" i="1"/>
  <c r="CA269" i="1" s="1"/>
  <c r="CC269" i="1" s="1"/>
  <c r="CM269" i="1"/>
  <c r="EI269" i="1" s="1"/>
  <c r="AH81" i="1"/>
  <c r="AD81" i="1"/>
  <c r="BV116" i="1"/>
  <c r="CA116" i="1" s="1"/>
  <c r="CC116" i="1" s="1"/>
  <c r="CM116" i="1"/>
  <c r="EI116" i="1" s="1"/>
  <c r="AH239" i="1"/>
  <c r="AD239" i="1"/>
  <c r="AH368" i="1"/>
  <c r="AD368" i="1"/>
  <c r="AH236" i="1"/>
  <c r="AD236" i="1"/>
  <c r="BV264" i="1"/>
  <c r="CA264" i="1" s="1"/>
  <c r="CC264" i="1" s="1"/>
  <c r="CM264" i="1"/>
  <c r="EI264" i="1" s="1"/>
  <c r="BV395" i="1"/>
  <c r="CA395" i="1" s="1"/>
  <c r="CC395" i="1" s="1"/>
  <c r="CM395" i="1"/>
  <c r="EI395" i="1" s="1"/>
  <c r="BS395" i="1"/>
  <c r="AP220" i="1"/>
  <c r="EH220" i="1" s="1"/>
  <c r="CM403" i="1"/>
  <c r="EI403" i="1" s="1"/>
  <c r="BS403" i="1"/>
  <c r="BV403" i="1"/>
  <c r="CA403" i="1" s="1"/>
  <c r="CC403" i="1" s="1"/>
  <c r="BV191" i="1"/>
  <c r="CA191" i="1" s="1"/>
  <c r="CC191" i="1" s="1"/>
  <c r="CM191" i="1"/>
  <c r="EI191" i="1" s="1"/>
  <c r="AH351" i="1"/>
  <c r="AD351" i="1"/>
  <c r="AH270" i="1"/>
  <c r="AD270" i="1"/>
  <c r="BS353" i="1"/>
  <c r="BA368" i="1"/>
  <c r="CM117" i="1"/>
  <c r="EI117" i="1" s="1"/>
  <c r="BV117" i="1"/>
  <c r="CA117" i="1" s="1"/>
  <c r="CC117" i="1" s="1"/>
  <c r="AH161" i="1"/>
  <c r="AD161" i="1"/>
  <c r="BV258" i="1"/>
  <c r="CA258" i="1" s="1"/>
  <c r="CC258" i="1" s="1"/>
  <c r="CM258" i="1"/>
  <c r="EI258" i="1" s="1"/>
  <c r="DW349" i="1"/>
  <c r="AH391" i="1"/>
  <c r="AD391" i="1"/>
  <c r="BS384" i="1"/>
  <c r="AH145" i="1"/>
  <c r="AD145" i="1"/>
  <c r="CM243" i="1"/>
  <c r="EI243" i="1" s="1"/>
  <c r="BV243" i="1"/>
  <c r="CA243" i="1" s="1"/>
  <c r="CC243" i="1" s="1"/>
  <c r="AH229" i="1"/>
  <c r="AD229" i="1"/>
  <c r="BV266" i="1"/>
  <c r="CA266" i="1" s="1"/>
  <c r="CC266" i="1" s="1"/>
  <c r="CM266" i="1"/>
  <c r="EI266" i="1" s="1"/>
  <c r="AP308" i="1"/>
  <c r="EH308" i="1" s="1"/>
  <c r="CU347" i="1"/>
  <c r="ED390" i="1"/>
  <c r="EG390" i="1"/>
  <c r="BV340" i="1"/>
  <c r="CA340" i="1" s="1"/>
  <c r="CC340" i="1" s="1"/>
  <c r="CM340" i="1"/>
  <c r="EI340" i="1" s="1"/>
  <c r="EG410" i="1"/>
  <c r="ED410" i="1"/>
  <c r="AH277" i="1"/>
  <c r="AD277" i="1"/>
  <c r="BA403" i="1"/>
  <c r="AH231" i="1"/>
  <c r="AD231" i="1"/>
  <c r="AH291" i="1"/>
  <c r="AD291" i="1"/>
  <c r="DW395" i="1"/>
  <c r="AP390" i="1"/>
  <c r="EH390" i="1" s="1"/>
  <c r="BT405" i="1"/>
  <c r="AH173" i="1"/>
  <c r="AD173" i="1"/>
  <c r="AH299" i="1"/>
  <c r="AD299" i="1"/>
  <c r="BV331" i="1"/>
  <c r="CA331" i="1" s="1"/>
  <c r="CC331" i="1" s="1"/>
  <c r="CM331" i="1"/>
  <c r="EI331" i="1" s="1"/>
  <c r="EL348" i="1"/>
  <c r="EF348" i="1"/>
  <c r="BF374" i="1"/>
  <c r="AP352" i="1"/>
  <c r="AV352" i="1" s="1"/>
  <c r="AH395" i="1"/>
  <c r="AD395" i="1"/>
  <c r="CD182" i="1"/>
  <c r="CI182" i="1" s="1"/>
  <c r="CB182" i="1"/>
  <c r="AH186" i="1"/>
  <c r="AD186" i="1"/>
  <c r="EG378" i="1"/>
  <c r="ED378" i="1"/>
  <c r="BV295" i="1"/>
  <c r="CA295" i="1" s="1"/>
  <c r="CC295" i="1" s="1"/>
  <c r="CM295" i="1"/>
  <c r="EI295" i="1" s="1"/>
  <c r="BT378" i="1"/>
  <c r="AH404" i="1"/>
  <c r="AD404" i="1"/>
  <c r="BV354" i="1"/>
  <c r="CA354" i="1" s="1"/>
  <c r="CC354" i="1" s="1"/>
  <c r="CM354" i="1"/>
  <c r="EI354" i="1" s="1"/>
  <c r="BS354" i="1"/>
  <c r="AH163" i="1"/>
  <c r="AD163" i="1"/>
  <c r="BV320" i="1"/>
  <c r="CA320" i="1" s="1"/>
  <c r="CC320" i="1" s="1"/>
  <c r="CM320" i="1"/>
  <c r="EI320" i="1" s="1"/>
  <c r="CD342" i="1"/>
  <c r="CI342" i="1" s="1"/>
  <c r="CB342" i="1"/>
  <c r="EG409" i="1"/>
  <c r="ED409" i="1"/>
  <c r="AD187" i="1"/>
  <c r="AH187" i="1"/>
  <c r="DW409" i="1"/>
  <c r="AH123" i="1"/>
  <c r="AD123" i="1"/>
  <c r="AH62" i="1"/>
  <c r="AD62" i="1"/>
  <c r="AH294" i="1"/>
  <c r="AD294" i="1"/>
  <c r="AH406" i="1"/>
  <c r="AD406" i="1"/>
  <c r="BF386" i="1"/>
  <c r="AH297" i="1"/>
  <c r="AD297" i="1"/>
  <c r="ED357" i="1"/>
  <c r="EG357" i="1"/>
  <c r="AP381" i="1"/>
  <c r="EH381" i="1" s="1"/>
  <c r="EG350" i="1"/>
  <c r="ED350" i="1"/>
  <c r="BV397" i="1"/>
  <c r="CA397" i="1" s="1"/>
  <c r="CC397" i="1" s="1"/>
  <c r="CM397" i="1"/>
  <c r="EI397" i="1" s="1"/>
  <c r="BS397" i="1"/>
  <c r="AD156" i="1"/>
  <c r="AH156" i="1"/>
  <c r="AH175" i="1"/>
  <c r="AD175" i="1"/>
  <c r="BV210" i="1"/>
  <c r="CA210" i="1" s="1"/>
  <c r="CC210" i="1" s="1"/>
  <c r="CM210" i="1"/>
  <c r="EI210" i="1" s="1"/>
  <c r="BV349" i="1"/>
  <c r="CA349" i="1" s="1"/>
  <c r="CC349" i="1" s="1"/>
  <c r="CM349" i="1"/>
  <c r="EI349" i="1" s="1"/>
  <c r="BS349" i="1"/>
  <c r="BA407" i="1"/>
  <c r="BJ409" i="1"/>
  <c r="AT409" i="1"/>
  <c r="AH159" i="1"/>
  <c r="AD159" i="1"/>
  <c r="BV273" i="1"/>
  <c r="CA273" i="1" s="1"/>
  <c r="CC273" i="1" s="1"/>
  <c r="CM273" i="1"/>
  <c r="EI273" i="1" s="1"/>
  <c r="BS361" i="1"/>
  <c r="AH382" i="1"/>
  <c r="AD382" i="1"/>
  <c r="EG397" i="1"/>
  <c r="ED397" i="1"/>
  <c r="BV329" i="1"/>
  <c r="CA329" i="1" s="1"/>
  <c r="CC329" i="1" s="1"/>
  <c r="CM329" i="1"/>
  <c r="EI329" i="1" s="1"/>
  <c r="CB384" i="1"/>
  <c r="CD384" i="1"/>
  <c r="CI384" i="1" s="1"/>
  <c r="AH268" i="1"/>
  <c r="AD268" i="1"/>
  <c r="BV158" i="1"/>
  <c r="CA158" i="1" s="1"/>
  <c r="CC158" i="1" s="1"/>
  <c r="CM158" i="1"/>
  <c r="EI158" i="1" s="1"/>
  <c r="AD249" i="1"/>
  <c r="AH249" i="1"/>
  <c r="AD296" i="1"/>
  <c r="AH296" i="1"/>
  <c r="DW347" i="1"/>
  <c r="CM377" i="1"/>
  <c r="EI377" i="1" s="1"/>
  <c r="BS377" i="1"/>
  <c r="BV377" i="1"/>
  <c r="CA377" i="1" s="1"/>
  <c r="CC377" i="1" s="1"/>
  <c r="BA404" i="1"/>
  <c r="AH346" i="1"/>
  <c r="AD346" i="1"/>
  <c r="EF379" i="1"/>
  <c r="EL379" i="1"/>
  <c r="BV244" i="1"/>
  <c r="CA244" i="1" s="1"/>
  <c r="CC244" i="1" s="1"/>
  <c r="CM244" i="1"/>
  <c r="EI244" i="1" s="1"/>
  <c r="BV376" i="1"/>
  <c r="CA376" i="1" s="1"/>
  <c r="CC376" i="1" s="1"/>
  <c r="BS376" i="1"/>
  <c r="CM376" i="1"/>
  <c r="EI376" i="1" s="1"/>
  <c r="AH342" i="1"/>
  <c r="AD342" i="1"/>
  <c r="CD337" i="1"/>
  <c r="CI337" i="1" s="1"/>
  <c r="CB337" i="1"/>
  <c r="CU395" i="1"/>
  <c r="AH253" i="1"/>
  <c r="AD253" i="1"/>
  <c r="AP348" i="1"/>
  <c r="AV348" i="1" s="1"/>
  <c r="AH379" i="1"/>
  <c r="AD379" i="1"/>
  <c r="EL352" i="1"/>
  <c r="EF352" i="1"/>
  <c r="BV406" i="1"/>
  <c r="CA406" i="1" s="1"/>
  <c r="CC406" i="1" s="1"/>
  <c r="CM406" i="1"/>
  <c r="EI406" i="1" s="1"/>
  <c r="BS406" i="1"/>
  <c r="AH179" i="1"/>
  <c r="AD179" i="1"/>
  <c r="BV197" i="1"/>
  <c r="CA197" i="1" s="1"/>
  <c r="CC197" i="1" s="1"/>
  <c r="CM197" i="1"/>
  <c r="EI197" i="1" s="1"/>
  <c r="AD259" i="1"/>
  <c r="AH259" i="1"/>
  <c r="BV270" i="1"/>
  <c r="CA270" i="1" s="1"/>
  <c r="CC270" i="1" s="1"/>
  <c r="CM270" i="1"/>
  <c r="EI270" i="1" s="1"/>
  <c r="AP356" i="1"/>
  <c r="AV356" i="1" s="1"/>
  <c r="CD409" i="1"/>
  <c r="CI409" i="1" s="1"/>
  <c r="CB409" i="1"/>
  <c r="CM222" i="1"/>
  <c r="EI222" i="1" s="1"/>
  <c r="BV222" i="1"/>
  <c r="CA222" i="1" s="1"/>
  <c r="CC222" i="1" s="1"/>
  <c r="BV338" i="1"/>
  <c r="CA338" i="1" s="1"/>
  <c r="CC338" i="1" s="1"/>
  <c r="CM338" i="1"/>
  <c r="EI338" i="1" s="1"/>
  <c r="BT409" i="1"/>
  <c r="AH217" i="1"/>
  <c r="AD217" i="1"/>
  <c r="AH276" i="1"/>
  <c r="AD276" i="1"/>
  <c r="AH353" i="1"/>
  <c r="AD353" i="1"/>
  <c r="CM283" i="1"/>
  <c r="EI283" i="1" s="1"/>
  <c r="BV283" i="1"/>
  <c r="CA283" i="1" s="1"/>
  <c r="CC283" i="1" s="1"/>
  <c r="CD257" i="1"/>
  <c r="CI257" i="1" s="1"/>
  <c r="CB257" i="1"/>
  <c r="AH286" i="1"/>
  <c r="AD286" i="1"/>
  <c r="BV311" i="1"/>
  <c r="CA311" i="1" s="1"/>
  <c r="CC311" i="1" s="1"/>
  <c r="CM311" i="1"/>
  <c r="EI311" i="1" s="1"/>
  <c r="BV323" i="1"/>
  <c r="CA323" i="1" s="1"/>
  <c r="CC323" i="1" s="1"/>
  <c r="CM323" i="1"/>
  <c r="EI323" i="1" s="1"/>
  <c r="AH411" i="1"/>
  <c r="AD411" i="1"/>
  <c r="BV346" i="1"/>
  <c r="CA346" i="1" s="1"/>
  <c r="CC346" i="1" s="1"/>
  <c r="CM346" i="1"/>
  <c r="EI346" i="1" s="1"/>
  <c r="BS346" i="1"/>
  <c r="EL381" i="1"/>
  <c r="EF381" i="1"/>
  <c r="BT350" i="1"/>
  <c r="BV274" i="1"/>
  <c r="CA274" i="1" s="1"/>
  <c r="CC274" i="1" s="1"/>
  <c r="CM274" i="1"/>
  <c r="EI274" i="1" s="1"/>
  <c r="BV292" i="1"/>
  <c r="CA292" i="1" s="1"/>
  <c r="CC292" i="1" s="1"/>
  <c r="CM292" i="1"/>
  <c r="EI292" i="1" s="1"/>
  <c r="AP389" i="1"/>
  <c r="EH389" i="1" s="1"/>
  <c r="CM239" i="1"/>
  <c r="EI239" i="1" s="1"/>
  <c r="BV239" i="1"/>
  <c r="CA239" i="1" s="1"/>
  <c r="CC239" i="1" s="1"/>
  <c r="AH260" i="1"/>
  <c r="AD260" i="1"/>
  <c r="CM255" i="1"/>
  <c r="EI255" i="1" s="1"/>
  <c r="BV255" i="1"/>
  <c r="CA255" i="1" s="1"/>
  <c r="CC255" i="1" s="1"/>
  <c r="CB361" i="1"/>
  <c r="CD361" i="1"/>
  <c r="CI361" i="1" s="1"/>
  <c r="EG367" i="1"/>
  <c r="ED367" i="1"/>
  <c r="AH262" i="1"/>
  <c r="AD262" i="1"/>
  <c r="DW353" i="1"/>
  <c r="BV108" i="1"/>
  <c r="CA108" i="1" s="1"/>
  <c r="CC108" i="1" s="1"/>
  <c r="CM108" i="1"/>
  <c r="EI108" i="1" s="1"/>
  <c r="AH271" i="1"/>
  <c r="AD271" i="1"/>
  <c r="BV275" i="1"/>
  <c r="CA275" i="1" s="1"/>
  <c r="CC275" i="1" s="1"/>
  <c r="CM275" i="1"/>
  <c r="EI275" i="1" s="1"/>
  <c r="BJ360" i="1"/>
  <c r="AT360" i="1"/>
  <c r="BV27" i="1"/>
  <c r="CA27" i="1" s="1"/>
  <c r="CC27" i="1" s="1"/>
  <c r="CM27" i="1"/>
  <c r="EI27" i="1" s="1"/>
  <c r="AD319" i="1"/>
  <c r="AH319" i="1"/>
  <c r="CD341" i="1"/>
  <c r="CI341" i="1" s="1"/>
  <c r="CB341" i="1"/>
  <c r="EG344" i="1"/>
  <c r="ED344" i="1"/>
  <c r="AH367" i="1"/>
  <c r="AD367" i="1"/>
  <c r="CU357" i="1"/>
  <c r="AH388" i="1"/>
  <c r="AD388" i="1"/>
  <c r="BF404" i="1"/>
  <c r="BV304" i="1"/>
  <c r="CA304" i="1" s="1"/>
  <c r="CC304" i="1" s="1"/>
  <c r="CM304" i="1"/>
  <c r="EI304" i="1" s="1"/>
  <c r="EG400" i="1"/>
  <c r="ED400" i="1"/>
  <c r="AH40" i="1"/>
  <c r="AD40" i="1"/>
  <c r="BV160" i="1"/>
  <c r="CA160" i="1" s="1"/>
  <c r="CC160" i="1" s="1"/>
  <c r="CM160" i="1"/>
  <c r="EI160" i="1" s="1"/>
  <c r="AH336" i="1"/>
  <c r="AD336" i="1"/>
  <c r="AH396" i="1"/>
  <c r="AD396" i="1"/>
  <c r="CM411" i="1"/>
  <c r="EI411" i="1" s="1"/>
  <c r="BS411" i="1"/>
  <c r="BV411" i="1"/>
  <c r="CA411" i="1" s="1"/>
  <c r="CC411" i="1" s="1"/>
  <c r="AH343" i="1"/>
  <c r="AD343" i="1"/>
  <c r="AH397" i="1"/>
  <c r="AD397" i="1"/>
  <c r="BV78" i="1"/>
  <c r="CA78" i="1" s="1"/>
  <c r="CC78" i="1" s="1"/>
  <c r="CM78" i="1"/>
  <c r="EI78" i="1" s="1"/>
  <c r="CM184" i="1"/>
  <c r="EI184" i="1" s="1"/>
  <c r="BV184" i="1"/>
  <c r="CA184" i="1" s="1"/>
  <c r="CC184" i="1" s="1"/>
  <c r="CM261" i="1"/>
  <c r="EI261" i="1" s="1"/>
  <c r="BV261" i="1"/>
  <c r="CA261" i="1" s="1"/>
  <c r="CC261" i="1" s="1"/>
  <c r="AD263" i="1"/>
  <c r="AH263" i="1"/>
  <c r="BV347" i="1"/>
  <c r="CA347" i="1" s="1"/>
  <c r="CC347" i="1" s="1"/>
  <c r="CM347" i="1"/>
  <c r="EI347" i="1" s="1"/>
  <c r="BS347" i="1"/>
  <c r="ED365" i="1"/>
  <c r="EG365" i="1"/>
  <c r="CU365" i="1"/>
  <c r="DW365" i="1"/>
  <c r="AH393" i="1"/>
  <c r="AD393" i="1"/>
  <c r="CD174" i="1"/>
  <c r="CI174" i="1" s="1"/>
  <c r="CB174" i="1"/>
  <c r="CM209" i="1"/>
  <c r="EI209" i="1" s="1"/>
  <c r="BV209" i="1"/>
  <c r="CA209" i="1" s="1"/>
  <c r="CC209" i="1" s="1"/>
  <c r="BV208" i="1"/>
  <c r="CA208" i="1" s="1"/>
  <c r="CC208" i="1" s="1"/>
  <c r="CM208" i="1"/>
  <c r="EI208" i="1" s="1"/>
  <c r="AD207" i="1"/>
  <c r="AH207" i="1"/>
  <c r="BV198" i="1"/>
  <c r="CA198" i="1" s="1"/>
  <c r="CC198" i="1" s="1"/>
  <c r="CM198" i="1"/>
  <c r="EI198" i="1" s="1"/>
  <c r="AD309" i="1"/>
  <c r="AH309" i="1"/>
  <c r="AH358" i="1"/>
  <c r="AD358" i="1"/>
  <c r="ED379" i="1"/>
  <c r="EG379" i="1"/>
  <c r="AH410" i="1"/>
  <c r="AD410" i="1"/>
  <c r="BV195" i="1"/>
  <c r="CA195" i="1" s="1"/>
  <c r="CC195" i="1" s="1"/>
  <c r="CM195" i="1"/>
  <c r="EI195" i="1" s="1"/>
  <c r="AD189" i="1"/>
  <c r="AH189" i="1"/>
  <c r="EL389" i="1"/>
  <c r="EF389" i="1"/>
  <c r="CM396" i="1"/>
  <c r="EI396" i="1" s="1"/>
  <c r="BS396" i="1"/>
  <c r="BV396" i="1"/>
  <c r="CA396" i="1" s="1"/>
  <c r="CC396" i="1" s="1"/>
  <c r="CM309" i="1"/>
  <c r="EI309" i="1" s="1"/>
  <c r="BV309" i="1"/>
  <c r="CA309" i="1" s="1"/>
  <c r="CC309" i="1" s="1"/>
  <c r="AD350" i="1"/>
  <c r="AH350" i="1"/>
  <c r="CU353" i="1"/>
  <c r="BS367" i="1"/>
  <c r="CM367" i="1"/>
  <c r="EI367" i="1" s="1"/>
  <c r="BV367" i="1"/>
  <c r="CA367" i="1" s="1"/>
  <c r="CC367" i="1" s="1"/>
  <c r="AD325" i="1"/>
  <c r="AH325" i="1"/>
  <c r="EG393" i="1"/>
  <c r="ED393" i="1"/>
  <c r="BV203" i="1"/>
  <c r="CA203" i="1" s="1"/>
  <c r="CC203" i="1" s="1"/>
  <c r="CM203" i="1"/>
  <c r="EI203" i="1" s="1"/>
  <c r="BV310" i="1"/>
  <c r="CA310" i="1" s="1"/>
  <c r="CC310" i="1" s="1"/>
  <c r="CM310" i="1"/>
  <c r="EI310" i="1" s="1"/>
  <c r="BA360" i="1"/>
  <c r="AH209" i="1"/>
  <c r="AD209" i="1"/>
  <c r="BV219" i="1"/>
  <c r="CA219" i="1" s="1"/>
  <c r="CC219" i="1" s="1"/>
  <c r="CM219" i="1"/>
  <c r="EI219" i="1" s="1"/>
  <c r="CB265" i="1"/>
  <c r="CD265" i="1"/>
  <c r="CI265" i="1" s="1"/>
  <c r="BV313" i="1"/>
  <c r="CA313" i="1" s="1"/>
  <c r="CC313" i="1" s="1"/>
  <c r="CM313" i="1"/>
  <c r="EI313" i="1" s="1"/>
  <c r="CM386" i="1"/>
  <c r="EI386" i="1" s="1"/>
  <c r="BV386" i="1"/>
  <c r="CA386" i="1" s="1"/>
  <c r="CC386" i="1" s="1"/>
  <c r="BS363" i="1"/>
  <c r="CM305" i="1"/>
  <c r="EI305" i="1" s="1"/>
  <c r="BV305" i="1"/>
  <c r="CA305" i="1" s="1"/>
  <c r="CC305" i="1" s="1"/>
  <c r="BV276" i="1"/>
  <c r="CA276" i="1" s="1"/>
  <c r="CC276" i="1" s="1"/>
  <c r="CM276" i="1"/>
  <c r="EI276" i="1" s="1"/>
  <c r="BV328" i="1"/>
  <c r="CA328" i="1" s="1"/>
  <c r="CC328" i="1" s="1"/>
  <c r="CM328" i="1"/>
  <c r="EI328" i="1" s="1"/>
  <c r="DW357" i="1"/>
  <c r="EF382" i="1"/>
  <c r="EL382" i="1"/>
  <c r="BV263" i="1"/>
  <c r="CA263" i="1" s="1"/>
  <c r="CC263" i="1" s="1"/>
  <c r="CM263" i="1"/>
  <c r="EI263" i="1" s="1"/>
  <c r="BV281" i="1"/>
  <c r="CA281" i="1" s="1"/>
  <c r="CC281" i="1" s="1"/>
  <c r="CM281" i="1"/>
  <c r="EI281" i="1" s="1"/>
  <c r="ED330" i="1"/>
  <c r="EG330" i="1"/>
  <c r="BJ403" i="1"/>
  <c r="AT403" i="1"/>
  <c r="BV189" i="1"/>
  <c r="CA189" i="1" s="1"/>
  <c r="CC189" i="1" s="1"/>
  <c r="CM189" i="1"/>
  <c r="EI189" i="1" s="1"/>
  <c r="CD306" i="1"/>
  <c r="CI306" i="1" s="1"/>
  <c r="CB306" i="1"/>
  <c r="AH387" i="1"/>
  <c r="AD387" i="1"/>
  <c r="BV356" i="1"/>
  <c r="CA356" i="1" s="1"/>
  <c r="CC356" i="1" s="1"/>
  <c r="CM356" i="1"/>
  <c r="EI356" i="1" s="1"/>
  <c r="BS356" i="1"/>
  <c r="AP380" i="1"/>
  <c r="EH380" i="1" s="1"/>
  <c r="BV400" i="1"/>
  <c r="CA400" i="1" s="1"/>
  <c r="CC400" i="1" s="1"/>
  <c r="CM400" i="1"/>
  <c r="EI400" i="1" s="1"/>
  <c r="BS400" i="1"/>
  <c r="EG376" i="1"/>
  <c r="ED376" i="1"/>
  <c r="BE13" i="1"/>
  <c r="BD13" i="1"/>
  <c r="CD405" i="1" l="1"/>
  <c r="CI405" i="1" s="1"/>
  <c r="Q90" i="3"/>
  <c r="T89" i="3" a="1"/>
  <c r="T89" i="3" s="1"/>
  <c r="U89" i="3" a="1"/>
  <c r="U89" i="3" s="1"/>
  <c r="V89" i="3" a="1"/>
  <c r="V89" i="3" s="1"/>
  <c r="B89" i="3"/>
  <c r="H88" i="4"/>
  <c r="CB54" i="1"/>
  <c r="CB407" i="1"/>
  <c r="DB357" i="1"/>
  <c r="AV399" i="1"/>
  <c r="AV370" i="1"/>
  <c r="AV362" i="1"/>
  <c r="AV344" i="1"/>
  <c r="AV380" i="1"/>
  <c r="AV220" i="1"/>
  <c r="AV381" i="1"/>
  <c r="AV383" i="1"/>
  <c r="AV376" i="1"/>
  <c r="AV385" i="1"/>
  <c r="AV378" i="1"/>
  <c r="AV345" i="1"/>
  <c r="DR357" i="1" a="1"/>
  <c r="DR357" i="1" s="1"/>
  <c r="EB357" i="1" s="1"/>
  <c r="DA357" i="1"/>
  <c r="CW357" i="1"/>
  <c r="AV375" i="1"/>
  <c r="AV389" i="1"/>
  <c r="AV390" i="1"/>
  <c r="AV388" i="1"/>
  <c r="AV391" i="1"/>
  <c r="AV351" i="1"/>
  <c r="AV308" i="1"/>
  <c r="AV369" i="1"/>
  <c r="AV398" i="1"/>
  <c r="AV382" i="1"/>
  <c r="CB355" i="1"/>
  <c r="CB405" i="1"/>
  <c r="CD407" i="1"/>
  <c r="CI407" i="1" s="1"/>
  <c r="CD355" i="1"/>
  <c r="CI355" i="1" s="1"/>
  <c r="DB403" i="1"/>
  <c r="CW403" i="1"/>
  <c r="DA407" i="1"/>
  <c r="CW407" i="1"/>
  <c r="DB386" i="1"/>
  <c r="CW386" i="1"/>
  <c r="DA225" i="1"/>
  <c r="CW225" i="1"/>
  <c r="DB330" i="1"/>
  <c r="DD330" i="1" s="1"/>
  <c r="CW330" i="1"/>
  <c r="DB368" i="1"/>
  <c r="CW368" i="1"/>
  <c r="DB406" i="1"/>
  <c r="CW406" i="1"/>
  <c r="DB354" i="1"/>
  <c r="CW354" i="1"/>
  <c r="DB404" i="1"/>
  <c r="CW404" i="1"/>
  <c r="DA401" i="1"/>
  <c r="CW401" i="1"/>
  <c r="BK353" i="1"/>
  <c r="CW353" i="1"/>
  <c r="DB374" i="1"/>
  <c r="CW374" i="1"/>
  <c r="DB343" i="1"/>
  <c r="CW343" i="1"/>
  <c r="DB360" i="1"/>
  <c r="CW360" i="1"/>
  <c r="DB365" i="1"/>
  <c r="CW365" i="1"/>
  <c r="DR403" i="1" a="1"/>
  <c r="DR403" i="1" s="1"/>
  <c r="EB403" i="1" s="1"/>
  <c r="DR409" i="1" a="1"/>
  <c r="DR409" i="1" s="1"/>
  <c r="EB409" i="1" s="1"/>
  <c r="DA409" i="1"/>
  <c r="DA368" i="1"/>
  <c r="BK343" i="1"/>
  <c r="DR343" i="1" a="1"/>
  <c r="DR343" i="1" s="1"/>
  <c r="EB343" i="1" s="1"/>
  <c r="DR330" i="1" a="1"/>
  <c r="DR330" i="1" s="1"/>
  <c r="EB330" i="1" s="1"/>
  <c r="BK368" i="1"/>
  <c r="DA403" i="1"/>
  <c r="BK330" i="1"/>
  <c r="BF393" i="1"/>
  <c r="EH393" i="1"/>
  <c r="BA358" i="1"/>
  <c r="EH358" i="1"/>
  <c r="BF372" i="1"/>
  <c r="EH372" i="1"/>
  <c r="BF400" i="1"/>
  <c r="EH400" i="1"/>
  <c r="BF408" i="1"/>
  <c r="DR408" i="1" s="1" a="1"/>
  <c r="DR408" i="1" s="1"/>
  <c r="EB408" i="1" s="1"/>
  <c r="EH408" i="1"/>
  <c r="BF367" i="1"/>
  <c r="BK367" i="1" s="1"/>
  <c r="EH367" i="1"/>
  <c r="BF398" i="1"/>
  <c r="EH398" i="1"/>
  <c r="BF364" i="1"/>
  <c r="EH364" i="1"/>
  <c r="BF392" i="1"/>
  <c r="EH392" i="1"/>
  <c r="BF346" i="1"/>
  <c r="EH346" i="1"/>
  <c r="DB407" i="1"/>
  <c r="DR407" i="1" a="1"/>
  <c r="DR407" i="1" s="1"/>
  <c r="EB407" i="1" s="1"/>
  <c r="BF410" i="1"/>
  <c r="DA410" i="1" s="1"/>
  <c r="EH410" i="1"/>
  <c r="BK407" i="1"/>
  <c r="BF397" i="1"/>
  <c r="DR397" i="1" s="1" a="1"/>
  <c r="DR397" i="1" s="1"/>
  <c r="EB397" i="1" s="1"/>
  <c r="EH397" i="1"/>
  <c r="BF394" i="1"/>
  <c r="BK394" i="1" s="1"/>
  <c r="EH394" i="1"/>
  <c r="BF371" i="1"/>
  <c r="BK371" i="1" s="1"/>
  <c r="EH371" i="1"/>
  <c r="BF350" i="1"/>
  <c r="BK350" i="1" s="1"/>
  <c r="EH350" i="1"/>
  <c r="BA387" i="1"/>
  <c r="EH387" i="1"/>
  <c r="BF373" i="1"/>
  <c r="DA373" i="1" s="1"/>
  <c r="EH373" i="1"/>
  <c r="BA347" i="1"/>
  <c r="EH347" i="1"/>
  <c r="DR368" i="1" a="1"/>
  <c r="DR368" i="1" s="1"/>
  <c r="EB368" i="1" s="1"/>
  <c r="BF412" i="1"/>
  <c r="DA412" i="1" s="1"/>
  <c r="EH412" i="1"/>
  <c r="BF381" i="1"/>
  <c r="DR381" i="1" s="1" a="1"/>
  <c r="DR381" i="1" s="1"/>
  <c r="EB381" i="1" s="1"/>
  <c r="BF361" i="1"/>
  <c r="CW361" i="1" s="1"/>
  <c r="EH361" i="1"/>
  <c r="AT361" i="1"/>
  <c r="BJ361" i="1"/>
  <c r="BA361" i="1"/>
  <c r="CB162" i="1"/>
  <c r="CD162" i="1"/>
  <c r="CI162" i="1" s="1"/>
  <c r="BF379" i="1"/>
  <c r="DR379" i="1" s="1" a="1"/>
  <c r="DR379" i="1" s="1"/>
  <c r="EB379" i="1" s="1"/>
  <c r="EH379" i="1"/>
  <c r="BA366" i="1"/>
  <c r="EH366" i="1"/>
  <c r="BF349" i="1"/>
  <c r="EH349" i="1"/>
  <c r="BF377" i="1"/>
  <c r="EH377" i="1"/>
  <c r="BA363" i="1"/>
  <c r="EH363" i="1"/>
  <c r="BK403" i="1"/>
  <c r="DA343" i="1"/>
  <c r="BF396" i="1"/>
  <c r="EH396" i="1"/>
  <c r="BF411" i="1"/>
  <c r="EH411" i="1"/>
  <c r="CD371" i="1"/>
  <c r="CI371" i="1" s="1"/>
  <c r="CB371" i="1"/>
  <c r="BS371" i="1"/>
  <c r="BT371" i="1"/>
  <c r="DR359" i="1" a="1"/>
  <c r="DR359" i="1" s="1"/>
  <c r="EB359" i="1" s="1"/>
  <c r="DB359" i="1"/>
  <c r="BK359" i="1"/>
  <c r="DA359" i="1"/>
  <c r="BF356" i="1"/>
  <c r="EH356" i="1"/>
  <c r="BA352" i="1"/>
  <c r="EH352" i="1"/>
  <c r="BF395" i="1"/>
  <c r="BK395" i="1" s="1"/>
  <c r="EH395" i="1"/>
  <c r="BA384" i="1"/>
  <c r="EH384" i="1"/>
  <c r="BF402" i="1"/>
  <c r="DR402" i="1" s="1" a="1"/>
  <c r="DR402" i="1" s="1"/>
  <c r="EB402" i="1" s="1"/>
  <c r="EH402" i="1"/>
  <c r="BF348" i="1"/>
  <c r="EH348" i="1"/>
  <c r="BF355" i="1"/>
  <c r="EH355" i="1"/>
  <c r="DA353" i="1"/>
  <c r="DR353" i="1" a="1"/>
  <c r="DR353" i="1" s="1"/>
  <c r="EB353" i="1" s="1"/>
  <c r="DB353" i="1"/>
  <c r="BT404" i="1"/>
  <c r="DR405" i="1" a="1"/>
  <c r="DR405" i="1" s="1"/>
  <c r="EB405" i="1" s="1"/>
  <c r="DA405" i="1"/>
  <c r="BT362" i="1"/>
  <c r="BT366" i="1"/>
  <c r="BT390" i="1"/>
  <c r="BT351" i="1"/>
  <c r="BF352" i="1"/>
  <c r="BF375" i="1"/>
  <c r="BA370" i="1"/>
  <c r="BF384" i="1"/>
  <c r="BT401" i="1"/>
  <c r="BT387" i="1"/>
  <c r="BT382" i="1"/>
  <c r="BT393" i="1"/>
  <c r="CD335" i="1"/>
  <c r="CI335" i="1" s="1"/>
  <c r="CB335" i="1"/>
  <c r="CD170" i="1"/>
  <c r="CI170" i="1" s="1"/>
  <c r="CB170" i="1"/>
  <c r="BF220" i="1"/>
  <c r="AR220" i="1"/>
  <c r="BI220" i="1" s="1"/>
  <c r="AQ220" i="1"/>
  <c r="CD240" i="1"/>
  <c r="CI240" i="1" s="1"/>
  <c r="CB240" i="1"/>
  <c r="DB225" i="1"/>
  <c r="DT225" i="1"/>
  <c r="BH225" i="1"/>
  <c r="DH225" i="1" s="1"/>
  <c r="CD159" i="1"/>
  <c r="CI159" i="1" s="1"/>
  <c r="CB159" i="1"/>
  <c r="CD157" i="1"/>
  <c r="CI157" i="1" s="1"/>
  <c r="CB157" i="1"/>
  <c r="BK225" i="1"/>
  <c r="BF390" i="1"/>
  <c r="DR390" i="1" s="1" a="1"/>
  <c r="DR390" i="1" s="1"/>
  <c r="EB390" i="1" s="1"/>
  <c r="BA410" i="1"/>
  <c r="BF369" i="1"/>
  <c r="BA349" i="1"/>
  <c r="DR401" i="1" a="1"/>
  <c r="DR401" i="1" s="1"/>
  <c r="EB401" i="1" s="1"/>
  <c r="BA379" i="1"/>
  <c r="BA397" i="1"/>
  <c r="BA395" i="1"/>
  <c r="BA377" i="1"/>
  <c r="BA385" i="1"/>
  <c r="BF385" i="1"/>
  <c r="BF366" i="1"/>
  <c r="BA372" i="1"/>
  <c r="BF382" i="1"/>
  <c r="DR382" i="1" s="1" a="1"/>
  <c r="DR382" i="1" s="1"/>
  <c r="EB382" i="1" s="1"/>
  <c r="BA382" i="1"/>
  <c r="BA350" i="1"/>
  <c r="BA369" i="1"/>
  <c r="BF347" i="1"/>
  <c r="BA389" i="1"/>
  <c r="BA373" i="1"/>
  <c r="BF389" i="1"/>
  <c r="CW389" i="1" s="1"/>
  <c r="BF387" i="1"/>
  <c r="BA400" i="1"/>
  <c r="BA411" i="1"/>
  <c r="BA346" i="1"/>
  <c r="BK409" i="1"/>
  <c r="DB409" i="1"/>
  <c r="BF370" i="1"/>
  <c r="BF363" i="1"/>
  <c r="BK405" i="1"/>
  <c r="DB405" i="1"/>
  <c r="BF383" i="1"/>
  <c r="BA412" i="1"/>
  <c r="BA362" i="1"/>
  <c r="BF362" i="1"/>
  <c r="CW362" i="1" s="1"/>
  <c r="BK401" i="1"/>
  <c r="DB401" i="1"/>
  <c r="BA381" i="1"/>
  <c r="BA408" i="1"/>
  <c r="BT410" i="1"/>
  <c r="BT346" i="1"/>
  <c r="BT379" i="1"/>
  <c r="BT344" i="1"/>
  <c r="BJ380" i="1"/>
  <c r="AT380" i="1"/>
  <c r="CD408" i="1"/>
  <c r="CI408" i="1" s="1"/>
  <c r="CB408" i="1"/>
  <c r="CB387" i="1"/>
  <c r="CD387" i="1"/>
  <c r="CI387" i="1" s="1"/>
  <c r="BJ399" i="1"/>
  <c r="AT399" i="1"/>
  <c r="BJ344" i="1"/>
  <c r="AT344" i="1"/>
  <c r="CD277" i="1"/>
  <c r="CI277" i="1" s="1"/>
  <c r="CB277" i="1"/>
  <c r="BJ391" i="1"/>
  <c r="AT391" i="1"/>
  <c r="CD350" i="1"/>
  <c r="CI350" i="1" s="1"/>
  <c r="CB350" i="1"/>
  <c r="CD267" i="1"/>
  <c r="CI267" i="1" s="1"/>
  <c r="CB267" i="1"/>
  <c r="CD278" i="1"/>
  <c r="CI278" i="1" s="1"/>
  <c r="CB278" i="1"/>
  <c r="CD406" i="1"/>
  <c r="CI406" i="1" s="1"/>
  <c r="CB406" i="1"/>
  <c r="CD165" i="1"/>
  <c r="CI165" i="1" s="1"/>
  <c r="CB165" i="1"/>
  <c r="DA406" i="1"/>
  <c r="DR406" i="1" a="1"/>
  <c r="DR406" i="1" s="1"/>
  <c r="EB406" i="1" s="1"/>
  <c r="BK406" i="1"/>
  <c r="CD313" i="1"/>
  <c r="CI313" i="1" s="1"/>
  <c r="CB313" i="1"/>
  <c r="CD309" i="1"/>
  <c r="CI309" i="1" s="1"/>
  <c r="CB309" i="1"/>
  <c r="BT367" i="1"/>
  <c r="CD411" i="1"/>
  <c r="CI411" i="1" s="1"/>
  <c r="CB411" i="1"/>
  <c r="CD346" i="1"/>
  <c r="CI346" i="1" s="1"/>
  <c r="CB346" i="1"/>
  <c r="CD338" i="1"/>
  <c r="CI338" i="1" s="1"/>
  <c r="CB338" i="1"/>
  <c r="CD213" i="1"/>
  <c r="CI213" i="1" s="1"/>
  <c r="CB213" i="1"/>
  <c r="CD94" i="1"/>
  <c r="CI94" i="1" s="1"/>
  <c r="CB94" i="1"/>
  <c r="BJ375" i="1"/>
  <c r="AT375" i="1"/>
  <c r="CD375" i="1"/>
  <c r="CI375" i="1" s="1"/>
  <c r="CB375" i="1"/>
  <c r="CD194" i="1"/>
  <c r="CI194" i="1" s="1"/>
  <c r="CB194" i="1"/>
  <c r="BA393" i="1"/>
  <c r="BJ385" i="1"/>
  <c r="AT385" i="1"/>
  <c r="BJ372" i="1"/>
  <c r="AT372" i="1"/>
  <c r="CD316" i="1"/>
  <c r="CI316" i="1" s="1"/>
  <c r="CB316" i="1"/>
  <c r="BT394" i="1"/>
  <c r="CD345" i="1"/>
  <c r="CI345" i="1" s="1"/>
  <c r="CB345" i="1"/>
  <c r="BA399" i="1"/>
  <c r="CD259" i="1"/>
  <c r="CI259" i="1" s="1"/>
  <c r="CB259" i="1"/>
  <c r="BT380" i="1"/>
  <c r="DA354" i="1"/>
  <c r="BK354" i="1"/>
  <c r="DR354" i="1" a="1"/>
  <c r="DR354" i="1" s="1"/>
  <c r="EB354" i="1" s="1"/>
  <c r="CD285" i="1"/>
  <c r="CI285" i="1" s="1"/>
  <c r="CB285" i="1"/>
  <c r="CB276" i="1"/>
  <c r="CD276" i="1"/>
  <c r="CI276" i="1" s="1"/>
  <c r="BJ356" i="1"/>
  <c r="AT356" i="1"/>
  <c r="CD270" i="1"/>
  <c r="CI270" i="1" s="1"/>
  <c r="CB270" i="1"/>
  <c r="CD243" i="1"/>
  <c r="CI243" i="1" s="1"/>
  <c r="CB243" i="1"/>
  <c r="CD104" i="1"/>
  <c r="CI104" i="1" s="1"/>
  <c r="CB104" i="1"/>
  <c r="BA396" i="1"/>
  <c r="BT364" i="1"/>
  <c r="CD187" i="1"/>
  <c r="CI187" i="1" s="1"/>
  <c r="CB187" i="1"/>
  <c r="CB362" i="1"/>
  <c r="CD362" i="1"/>
  <c r="CI362" i="1" s="1"/>
  <c r="CD252" i="1"/>
  <c r="CI252" i="1" s="1"/>
  <c r="CB252" i="1"/>
  <c r="BT412" i="1"/>
  <c r="CB279" i="1"/>
  <c r="CD279" i="1"/>
  <c r="CI279" i="1" s="1"/>
  <c r="BJ402" i="1"/>
  <c r="AT402" i="1"/>
  <c r="BJ346" i="1"/>
  <c r="AT346" i="1"/>
  <c r="BA391" i="1"/>
  <c r="CD401" i="1"/>
  <c r="CI401" i="1" s="1"/>
  <c r="CB401" i="1"/>
  <c r="CD398" i="1"/>
  <c r="CI398" i="1" s="1"/>
  <c r="CB398" i="1"/>
  <c r="CD381" i="1"/>
  <c r="CI381" i="1" s="1"/>
  <c r="CB381" i="1"/>
  <c r="CB356" i="1"/>
  <c r="CD356" i="1"/>
  <c r="CI356" i="1" s="1"/>
  <c r="BJ352" i="1"/>
  <c r="AT352" i="1"/>
  <c r="CD258" i="1"/>
  <c r="CI258" i="1" s="1"/>
  <c r="CB258" i="1"/>
  <c r="CD264" i="1"/>
  <c r="CI264" i="1" s="1"/>
  <c r="CB264" i="1"/>
  <c r="CD154" i="1"/>
  <c r="CI154" i="1" s="1"/>
  <c r="CB154" i="1"/>
  <c r="CD245" i="1"/>
  <c r="CI245" i="1" s="1"/>
  <c r="CB245" i="1"/>
  <c r="BT377" i="1"/>
  <c r="BA394" i="1"/>
  <c r="BJ350" i="1"/>
  <c r="AT350" i="1"/>
  <c r="BA392" i="1"/>
  <c r="BA355" i="1"/>
  <c r="BF399" i="1"/>
  <c r="BF391" i="1"/>
  <c r="CB235" i="1"/>
  <c r="CD235" i="1"/>
  <c r="CI235" i="1" s="1"/>
  <c r="CD263" i="1"/>
  <c r="CI263" i="1" s="1"/>
  <c r="CB263" i="1"/>
  <c r="CB391" i="1"/>
  <c r="CD391" i="1"/>
  <c r="CI391" i="1" s="1"/>
  <c r="CB189" i="1"/>
  <c r="CD189" i="1"/>
  <c r="CI189" i="1" s="1"/>
  <c r="CD377" i="1"/>
  <c r="CI377" i="1" s="1"/>
  <c r="CB377" i="1"/>
  <c r="CB195" i="1"/>
  <c r="CD195" i="1"/>
  <c r="CI195" i="1" s="1"/>
  <c r="CB292" i="1"/>
  <c r="CD292" i="1"/>
  <c r="CI292" i="1" s="1"/>
  <c r="BA356" i="1"/>
  <c r="CD354" i="1"/>
  <c r="CI354" i="1" s="1"/>
  <c r="CB354" i="1"/>
  <c r="CD269" i="1"/>
  <c r="CI269" i="1" s="1"/>
  <c r="CB269" i="1"/>
  <c r="CD212" i="1"/>
  <c r="CI212" i="1" s="1"/>
  <c r="CB212" i="1"/>
  <c r="CB55" i="1"/>
  <c r="CD55" i="1"/>
  <c r="CI55" i="1" s="1"/>
  <c r="CD236" i="1"/>
  <c r="CI236" i="1" s="1"/>
  <c r="CB236" i="1"/>
  <c r="BA375" i="1"/>
  <c r="CD287" i="1"/>
  <c r="CI287" i="1" s="1"/>
  <c r="CB287" i="1"/>
  <c r="CD326" i="1"/>
  <c r="CI326" i="1" s="1"/>
  <c r="CB326" i="1"/>
  <c r="CD156" i="1"/>
  <c r="CI156" i="1" s="1"/>
  <c r="CB156" i="1"/>
  <c r="BS383" i="1"/>
  <c r="BT383" i="1"/>
  <c r="BT403" i="1"/>
  <c r="CD181" i="1"/>
  <c r="CI181" i="1" s="1"/>
  <c r="CB181" i="1"/>
  <c r="CD290" i="1"/>
  <c r="CI290" i="1" s="1"/>
  <c r="CB290" i="1"/>
  <c r="BA402" i="1"/>
  <c r="BS368" i="1"/>
  <c r="BT368" i="1"/>
  <c r="BT330" i="1"/>
  <c r="BT349" i="1"/>
  <c r="BJ349" i="1"/>
  <c r="AT349" i="1"/>
  <c r="CD210" i="1"/>
  <c r="CI210" i="1" s="1"/>
  <c r="CB210" i="1"/>
  <c r="CD320" i="1"/>
  <c r="CI320" i="1" s="1"/>
  <c r="CB320" i="1"/>
  <c r="BJ308" i="1"/>
  <c r="AT308" i="1"/>
  <c r="CB382" i="1"/>
  <c r="CD382" i="1"/>
  <c r="CI382" i="1" s="1"/>
  <c r="CD330" i="1"/>
  <c r="CI330" i="1" s="1"/>
  <c r="CB330" i="1"/>
  <c r="BJ396" i="1"/>
  <c r="AT396" i="1"/>
  <c r="CD268" i="1"/>
  <c r="CI268" i="1" s="1"/>
  <c r="CB268" i="1"/>
  <c r="CD196" i="1"/>
  <c r="CI196" i="1" s="1"/>
  <c r="CB196" i="1"/>
  <c r="CD383" i="1"/>
  <c r="CI383" i="1" s="1"/>
  <c r="CB383" i="1"/>
  <c r="BJ358" i="1"/>
  <c r="AT358" i="1"/>
  <c r="BT408" i="1"/>
  <c r="CB368" i="1"/>
  <c r="CD368" i="1"/>
  <c r="CI368" i="1" s="1"/>
  <c r="CD221" i="1"/>
  <c r="CI221" i="1" s="1"/>
  <c r="CB221" i="1"/>
  <c r="CD399" i="1"/>
  <c r="CI399" i="1" s="1"/>
  <c r="CB399" i="1"/>
  <c r="DA360" i="1"/>
  <c r="BK360" i="1"/>
  <c r="DR360" i="1" a="1"/>
  <c r="DR360" i="1" s="1"/>
  <c r="EB360" i="1" s="1"/>
  <c r="CD190" i="1"/>
  <c r="CI190" i="1" s="1"/>
  <c r="CB190" i="1"/>
  <c r="CB300" i="1"/>
  <c r="CD300" i="1"/>
  <c r="CI300" i="1" s="1"/>
  <c r="CD230" i="1"/>
  <c r="CI230" i="1" s="1"/>
  <c r="CB230" i="1"/>
  <c r="CD347" i="1"/>
  <c r="CI347" i="1" s="1"/>
  <c r="CB347" i="1"/>
  <c r="DA374" i="1"/>
  <c r="DR374" i="1" a="1"/>
  <c r="DR374" i="1" s="1"/>
  <c r="EB374" i="1" s="1"/>
  <c r="BK374" i="1"/>
  <c r="CB211" i="1"/>
  <c r="CD211" i="1"/>
  <c r="CI211" i="1" s="1"/>
  <c r="BJ388" i="1"/>
  <c r="AT388" i="1"/>
  <c r="CB193" i="1"/>
  <c r="CD193" i="1"/>
  <c r="CI193" i="1" s="1"/>
  <c r="BJ345" i="1"/>
  <c r="AT345" i="1"/>
  <c r="BJ394" i="1"/>
  <c r="AT394" i="1"/>
  <c r="CB237" i="1"/>
  <c r="CD237" i="1"/>
  <c r="CI237" i="1" s="1"/>
  <c r="BT370" i="1"/>
  <c r="CB412" i="1"/>
  <c r="CD412" i="1"/>
  <c r="CI412" i="1" s="1"/>
  <c r="CD202" i="1"/>
  <c r="CI202" i="1" s="1"/>
  <c r="CB202" i="1"/>
  <c r="BT354" i="1"/>
  <c r="BJ392" i="1"/>
  <c r="AT392" i="1"/>
  <c r="BJ355" i="1"/>
  <c r="AT355" i="1"/>
  <c r="BT391" i="1"/>
  <c r="CB93" i="1"/>
  <c r="CD93" i="1"/>
  <c r="CI93" i="1" s="1"/>
  <c r="CB102" i="1"/>
  <c r="CD102" i="1"/>
  <c r="CI102" i="1" s="1"/>
  <c r="BJ376" i="1"/>
  <c r="AT376" i="1"/>
  <c r="CD296" i="1"/>
  <c r="CI296" i="1" s="1"/>
  <c r="CB296" i="1"/>
  <c r="CD184" i="1"/>
  <c r="CI184" i="1" s="1"/>
  <c r="CB184" i="1"/>
  <c r="CB274" i="1"/>
  <c r="CD274" i="1"/>
  <c r="CI274" i="1" s="1"/>
  <c r="BT400" i="1"/>
  <c r="CD295" i="1"/>
  <c r="CI295" i="1" s="1"/>
  <c r="CB295" i="1"/>
  <c r="BA308" i="1"/>
  <c r="CD117" i="1"/>
  <c r="CI117" i="1" s="1"/>
  <c r="CB117" i="1"/>
  <c r="CD364" i="1"/>
  <c r="CI364" i="1" s="1"/>
  <c r="CB364" i="1"/>
  <c r="BA388" i="1"/>
  <c r="CD372" i="1"/>
  <c r="CI372" i="1" s="1"/>
  <c r="CB372" i="1"/>
  <c r="CB358" i="1"/>
  <c r="CD358" i="1"/>
  <c r="CI358" i="1" s="1"/>
  <c r="BA345" i="1"/>
  <c r="CD188" i="1"/>
  <c r="CI188" i="1" s="1"/>
  <c r="CB188" i="1"/>
  <c r="CD150" i="1"/>
  <c r="CI150" i="1" s="1"/>
  <c r="CB150" i="1"/>
  <c r="BT376" i="1"/>
  <c r="BF376" i="1"/>
  <c r="CD163" i="1"/>
  <c r="CI163" i="1" s="1"/>
  <c r="CB163" i="1"/>
  <c r="CD324" i="1"/>
  <c r="CI324" i="1" s="1"/>
  <c r="CB324" i="1"/>
  <c r="CD27" i="1"/>
  <c r="CI27" i="1" s="1"/>
  <c r="CB27" i="1"/>
  <c r="CD255" i="1"/>
  <c r="CI255" i="1" s="1"/>
  <c r="CB255" i="1"/>
  <c r="CD222" i="1"/>
  <c r="CI222" i="1" s="1"/>
  <c r="CB222" i="1"/>
  <c r="CD158" i="1"/>
  <c r="CI158" i="1" s="1"/>
  <c r="CB158" i="1"/>
  <c r="BF308" i="1"/>
  <c r="CB191" i="1"/>
  <c r="CD191" i="1"/>
  <c r="CI191" i="1" s="1"/>
  <c r="BA220" i="1"/>
  <c r="CD161" i="1"/>
  <c r="CI161" i="1" s="1"/>
  <c r="CB161" i="1"/>
  <c r="BJ379" i="1"/>
  <c r="AT379" i="1"/>
  <c r="CB216" i="1"/>
  <c r="CD216" i="1"/>
  <c r="CI216" i="1" s="1"/>
  <c r="CD370" i="1"/>
  <c r="CI370" i="1" s="1"/>
  <c r="CB370" i="1"/>
  <c r="CD215" i="1"/>
  <c r="CI215" i="1" s="1"/>
  <c r="CB215" i="1"/>
  <c r="CD293" i="1"/>
  <c r="CI293" i="1" s="1"/>
  <c r="CB293" i="1"/>
  <c r="BJ398" i="1"/>
  <c r="AT398" i="1"/>
  <c r="BF388" i="1"/>
  <c r="BF345" i="1"/>
  <c r="CD402" i="1"/>
  <c r="CI402" i="1" s="1"/>
  <c r="CB402" i="1"/>
  <c r="CB214" i="1"/>
  <c r="CD214" i="1"/>
  <c r="CI214" i="1" s="1"/>
  <c r="BF358" i="1"/>
  <c r="CD44" i="1"/>
  <c r="CI44" i="1" s="1"/>
  <c r="CB44" i="1"/>
  <c r="CD333" i="1"/>
  <c r="CI333" i="1" s="1"/>
  <c r="CB333" i="1"/>
  <c r="BT395" i="1"/>
  <c r="BT356" i="1"/>
  <c r="CB312" i="1"/>
  <c r="CD312" i="1"/>
  <c r="CI312" i="1" s="1"/>
  <c r="CD192" i="1"/>
  <c r="CI192" i="1" s="1"/>
  <c r="CB192" i="1"/>
  <c r="CD319" i="1"/>
  <c r="CI319" i="1" s="1"/>
  <c r="CB319" i="1"/>
  <c r="BT402" i="1"/>
  <c r="CD108" i="1"/>
  <c r="CI108" i="1" s="1"/>
  <c r="CB108" i="1"/>
  <c r="CD283" i="1"/>
  <c r="CI283" i="1" s="1"/>
  <c r="CB283" i="1"/>
  <c r="BS386" i="1"/>
  <c r="BT386" i="1"/>
  <c r="CB397" i="1"/>
  <c r="CD397" i="1"/>
  <c r="CI397" i="1" s="1"/>
  <c r="DA386" i="1"/>
  <c r="DR386" i="1" a="1"/>
  <c r="DR386" i="1" s="1"/>
  <c r="EB386" i="1" s="1"/>
  <c r="BK386" i="1"/>
  <c r="CD179" i="1"/>
  <c r="CI179" i="1" s="1"/>
  <c r="CB179" i="1"/>
  <c r="CD325" i="1"/>
  <c r="CI325" i="1" s="1"/>
  <c r="CB325" i="1"/>
  <c r="BJ364" i="1"/>
  <c r="AT364" i="1"/>
  <c r="CB388" i="1"/>
  <c r="CD388" i="1"/>
  <c r="CI388" i="1" s="1"/>
  <c r="CD92" i="1"/>
  <c r="CI92" i="1" s="1"/>
  <c r="CB92" i="1"/>
  <c r="CB40" i="1"/>
  <c r="CD40" i="1"/>
  <c r="CI40" i="1" s="1"/>
  <c r="BJ378" i="1"/>
  <c r="AT378" i="1"/>
  <c r="CB76" i="1"/>
  <c r="CD76" i="1"/>
  <c r="CI76" i="1" s="1"/>
  <c r="BA351" i="1"/>
  <c r="BJ387" i="1"/>
  <c r="AT387" i="1"/>
  <c r="BT375" i="1"/>
  <c r="CB390" i="1"/>
  <c r="CD390" i="1"/>
  <c r="CI390" i="1" s="1"/>
  <c r="CD183" i="1"/>
  <c r="CI183" i="1" s="1"/>
  <c r="CB183" i="1"/>
  <c r="BJ384" i="1"/>
  <c r="AT384" i="1"/>
  <c r="BJ363" i="1"/>
  <c r="AT363" i="1"/>
  <c r="BS385" i="1"/>
  <c r="BT385" i="1"/>
  <c r="CD351" i="1"/>
  <c r="CI351" i="1" s="1"/>
  <c r="CB351" i="1"/>
  <c r="CB231" i="1"/>
  <c r="CD231" i="1"/>
  <c r="CI231" i="1" s="1"/>
  <c r="CD232" i="1"/>
  <c r="CI232" i="1" s="1"/>
  <c r="CB232" i="1"/>
  <c r="CB209" i="1"/>
  <c r="CD209" i="1"/>
  <c r="CI209" i="1" s="1"/>
  <c r="CD305" i="1"/>
  <c r="CI305" i="1" s="1"/>
  <c r="CB305" i="1"/>
  <c r="CB386" i="1"/>
  <c r="CD386" i="1"/>
  <c r="CI386" i="1" s="1"/>
  <c r="CD219" i="1"/>
  <c r="CI219" i="1" s="1"/>
  <c r="CB219" i="1"/>
  <c r="CD323" i="1"/>
  <c r="CI323" i="1" s="1"/>
  <c r="CB323" i="1"/>
  <c r="CD273" i="1"/>
  <c r="CI273" i="1" s="1"/>
  <c r="CB273" i="1"/>
  <c r="CB410" i="1"/>
  <c r="CD410" i="1"/>
  <c r="CI410" i="1" s="1"/>
  <c r="BA367" i="1"/>
  <c r="BS388" i="1"/>
  <c r="BT388" i="1"/>
  <c r="BJ397" i="1"/>
  <c r="AT397" i="1"/>
  <c r="CB299" i="1"/>
  <c r="CD299" i="1"/>
  <c r="CI299" i="1" s="1"/>
  <c r="CD288" i="1"/>
  <c r="CI288" i="1" s="1"/>
  <c r="CB288" i="1"/>
  <c r="CD289" i="1"/>
  <c r="CI289" i="1" s="1"/>
  <c r="CB289" i="1"/>
  <c r="BF378" i="1"/>
  <c r="BJ395" i="1"/>
  <c r="AT395" i="1"/>
  <c r="BA383" i="1"/>
  <c r="BT411" i="1"/>
  <c r="BF351" i="1"/>
  <c r="BJ373" i="1"/>
  <c r="AT373" i="1"/>
  <c r="CD220" i="1"/>
  <c r="CI220" i="1" s="1"/>
  <c r="CB220" i="1"/>
  <c r="CB380" i="1"/>
  <c r="CD380" i="1"/>
  <c r="CI380" i="1" s="1"/>
  <c r="CD131" i="1"/>
  <c r="CI131" i="1" s="1"/>
  <c r="CB131" i="1"/>
  <c r="CD241" i="1"/>
  <c r="CI241" i="1" s="1"/>
  <c r="CB241" i="1"/>
  <c r="BJ370" i="1"/>
  <c r="AT370" i="1"/>
  <c r="CB385" i="1"/>
  <c r="CD385" i="1"/>
  <c r="CI385" i="1" s="1"/>
  <c r="BJ400" i="1"/>
  <c r="AT400" i="1"/>
  <c r="BJ362" i="1"/>
  <c r="AT362" i="1"/>
  <c r="BA376" i="1"/>
  <c r="BJ382" i="1"/>
  <c r="AT382" i="1"/>
  <c r="BJ408" i="1"/>
  <c r="AT408" i="1"/>
  <c r="CD227" i="1"/>
  <c r="CI227" i="1" s="1"/>
  <c r="CB227" i="1"/>
  <c r="CD206" i="1"/>
  <c r="CI206" i="1" s="1"/>
  <c r="CB206" i="1"/>
  <c r="CB160" i="1"/>
  <c r="CD160" i="1"/>
  <c r="CI160" i="1" s="1"/>
  <c r="CD400" i="1"/>
  <c r="CI400" i="1" s="1"/>
  <c r="CB400" i="1"/>
  <c r="CB310" i="1"/>
  <c r="CD310" i="1"/>
  <c r="CI310" i="1" s="1"/>
  <c r="CD367" i="1"/>
  <c r="CI367" i="1" s="1"/>
  <c r="CB367" i="1"/>
  <c r="CD304" i="1"/>
  <c r="CI304" i="1" s="1"/>
  <c r="CB304" i="1"/>
  <c r="CB376" i="1"/>
  <c r="CD376" i="1"/>
  <c r="CI376" i="1" s="1"/>
  <c r="BJ390" i="1"/>
  <c r="AT390" i="1"/>
  <c r="BJ220" i="1"/>
  <c r="AT220" i="1"/>
  <c r="CD186" i="1"/>
  <c r="CI186" i="1" s="1"/>
  <c r="CB186" i="1"/>
  <c r="BJ410" i="1"/>
  <c r="AT410" i="1"/>
  <c r="BA364" i="1"/>
  <c r="BT358" i="1"/>
  <c r="CB307" i="1"/>
  <c r="CD307" i="1"/>
  <c r="CI307" i="1" s="1"/>
  <c r="CD302" i="1"/>
  <c r="CI302" i="1" s="1"/>
  <c r="CB302" i="1"/>
  <c r="BT396" i="1"/>
  <c r="CD404" i="1"/>
  <c r="CI404" i="1" s="1"/>
  <c r="CB404" i="1"/>
  <c r="BA378" i="1"/>
  <c r="BA371" i="1"/>
  <c r="CD392" i="1"/>
  <c r="CI392" i="1" s="1"/>
  <c r="CB392" i="1"/>
  <c r="CB378" i="1"/>
  <c r="CD378" i="1"/>
  <c r="CI378" i="1" s="1"/>
  <c r="CD271" i="1"/>
  <c r="CI271" i="1" s="1"/>
  <c r="CB271" i="1"/>
  <c r="CD173" i="1"/>
  <c r="CI173" i="1" s="1"/>
  <c r="CB173" i="1"/>
  <c r="BJ412" i="1"/>
  <c r="AT412" i="1"/>
  <c r="CD171" i="1"/>
  <c r="CI171" i="1" s="1"/>
  <c r="CB171" i="1"/>
  <c r="BT345" i="1"/>
  <c r="CD332" i="1"/>
  <c r="CI332" i="1" s="1"/>
  <c r="CB332" i="1"/>
  <c r="DA365" i="1"/>
  <c r="DR365" i="1" a="1"/>
  <c r="DR365" i="1" s="1"/>
  <c r="EB365" i="1" s="1"/>
  <c r="BK365" i="1"/>
  <c r="CD225" i="1"/>
  <c r="CI225" i="1" s="1"/>
  <c r="CB225" i="1"/>
  <c r="BT372" i="1"/>
  <c r="BF380" i="1"/>
  <c r="CD261" i="1"/>
  <c r="CI261" i="1" s="1"/>
  <c r="CB261" i="1"/>
  <c r="CB78" i="1"/>
  <c r="CD78" i="1"/>
  <c r="CI78" i="1" s="1"/>
  <c r="BJ389" i="1"/>
  <c r="AT389" i="1"/>
  <c r="CD311" i="1"/>
  <c r="CI311" i="1" s="1"/>
  <c r="CB311" i="1"/>
  <c r="CB197" i="1"/>
  <c r="CD197" i="1"/>
  <c r="CI197" i="1" s="1"/>
  <c r="BA348" i="1"/>
  <c r="CD349" i="1"/>
  <c r="CI349" i="1" s="1"/>
  <c r="CB349" i="1"/>
  <c r="BA390" i="1"/>
  <c r="CD340" i="1"/>
  <c r="CI340" i="1" s="1"/>
  <c r="CB340" i="1"/>
  <c r="CD266" i="1"/>
  <c r="CI266" i="1" s="1"/>
  <c r="CB266" i="1"/>
  <c r="CB95" i="1"/>
  <c r="CD95" i="1"/>
  <c r="CI95" i="1" s="1"/>
  <c r="CD254" i="1"/>
  <c r="CI254" i="1" s="1"/>
  <c r="CB254" i="1"/>
  <c r="CD394" i="1"/>
  <c r="CI394" i="1" s="1"/>
  <c r="CB394" i="1"/>
  <c r="BJ377" i="1"/>
  <c r="AT377" i="1"/>
  <c r="BJ411" i="1"/>
  <c r="AT411" i="1"/>
  <c r="CB88" i="1"/>
  <c r="CD88" i="1"/>
  <c r="CI88" i="1" s="1"/>
  <c r="CB251" i="1"/>
  <c r="CD251" i="1"/>
  <c r="CI251" i="1" s="1"/>
  <c r="CD321" i="1"/>
  <c r="CI321" i="1" s="1"/>
  <c r="CB321" i="1"/>
  <c r="CD260" i="1"/>
  <c r="CI260" i="1" s="1"/>
  <c r="CB260" i="1"/>
  <c r="BF344" i="1"/>
  <c r="CD145" i="1"/>
  <c r="CI145" i="1" s="1"/>
  <c r="CB145" i="1"/>
  <c r="CD403" i="1"/>
  <c r="CI403" i="1" s="1"/>
  <c r="CB403" i="1"/>
  <c r="CD281" i="1"/>
  <c r="CI281" i="1" s="1"/>
  <c r="CB281" i="1"/>
  <c r="CB329" i="1"/>
  <c r="CD329" i="1"/>
  <c r="CI329" i="1" s="1"/>
  <c r="BJ367" i="1"/>
  <c r="AT367" i="1"/>
  <c r="BJ383" i="1"/>
  <c r="AT383" i="1"/>
  <c r="CD229" i="1"/>
  <c r="CI229" i="1" s="1"/>
  <c r="CB229" i="1"/>
  <c r="BJ351" i="1"/>
  <c r="AT351" i="1"/>
  <c r="CD352" i="1"/>
  <c r="CI352" i="1" s="1"/>
  <c r="CB352" i="1"/>
  <c r="CD344" i="1"/>
  <c r="CI344" i="1" s="1"/>
  <c r="CB344" i="1"/>
  <c r="CB249" i="1"/>
  <c r="CD249" i="1"/>
  <c r="CI249" i="1" s="1"/>
  <c r="CD185" i="1"/>
  <c r="CI185" i="1" s="1"/>
  <c r="CB185" i="1"/>
  <c r="CD262" i="1"/>
  <c r="CI262" i="1" s="1"/>
  <c r="CB262" i="1"/>
  <c r="CB207" i="1"/>
  <c r="CD207" i="1"/>
  <c r="CI207" i="1" s="1"/>
  <c r="CD282" i="1"/>
  <c r="CI282" i="1" s="1"/>
  <c r="CB282" i="1"/>
  <c r="CD280" i="1"/>
  <c r="CI280" i="1" s="1"/>
  <c r="CB280" i="1"/>
  <c r="CD275" i="1"/>
  <c r="CI275" i="1" s="1"/>
  <c r="CB275" i="1"/>
  <c r="CD244" i="1"/>
  <c r="CI244" i="1" s="1"/>
  <c r="CB244" i="1"/>
  <c r="CB331" i="1"/>
  <c r="CD331" i="1"/>
  <c r="CI331" i="1" s="1"/>
  <c r="CD256" i="1"/>
  <c r="CI256" i="1" s="1"/>
  <c r="CB256" i="1"/>
  <c r="BJ371" i="1"/>
  <c r="AT371" i="1"/>
  <c r="CB393" i="1"/>
  <c r="CD393" i="1"/>
  <c r="CI393" i="1" s="1"/>
  <c r="CD366" i="1"/>
  <c r="CI366" i="1" s="1"/>
  <c r="CB366" i="1"/>
  <c r="CD246" i="1"/>
  <c r="CI246" i="1" s="1"/>
  <c r="CB246" i="1"/>
  <c r="BT406" i="1"/>
  <c r="CD379" i="1"/>
  <c r="CI379" i="1" s="1"/>
  <c r="CB379" i="1"/>
  <c r="BT308" i="1"/>
  <c r="CB272" i="1"/>
  <c r="CD272" i="1"/>
  <c r="CI272" i="1" s="1"/>
  <c r="BJ347" i="1"/>
  <c r="AT347" i="1"/>
  <c r="CD242" i="1"/>
  <c r="CI242" i="1" s="1"/>
  <c r="CB242" i="1"/>
  <c r="CB303" i="1"/>
  <c r="CD303" i="1"/>
  <c r="CI303" i="1" s="1"/>
  <c r="BJ348" i="1"/>
  <c r="AT348" i="1"/>
  <c r="CD198" i="1"/>
  <c r="CI198" i="1" s="1"/>
  <c r="CB198" i="1"/>
  <c r="CD328" i="1"/>
  <c r="CI328" i="1" s="1"/>
  <c r="CB328" i="1"/>
  <c r="CB203" i="1"/>
  <c r="CD203" i="1"/>
  <c r="CI203" i="1" s="1"/>
  <c r="CD396" i="1"/>
  <c r="CI396" i="1" s="1"/>
  <c r="CB396" i="1"/>
  <c r="DA404" i="1"/>
  <c r="BK404" i="1"/>
  <c r="DR404" i="1" a="1"/>
  <c r="DR404" i="1" s="1"/>
  <c r="EB404" i="1" s="1"/>
  <c r="BA380" i="1"/>
  <c r="CD208" i="1"/>
  <c r="CI208" i="1" s="1"/>
  <c r="CB208" i="1"/>
  <c r="CB239" i="1"/>
  <c r="CD239" i="1"/>
  <c r="CI239" i="1" s="1"/>
  <c r="BJ381" i="1"/>
  <c r="AT381" i="1"/>
  <c r="BT397" i="1"/>
  <c r="CB395" i="1"/>
  <c r="CD395" i="1"/>
  <c r="CI395" i="1" s="1"/>
  <c r="CD116" i="1"/>
  <c r="CI116" i="1" s="1"/>
  <c r="CB116" i="1"/>
  <c r="BJ393" i="1"/>
  <c r="AT393" i="1"/>
  <c r="CD294" i="1"/>
  <c r="CI294" i="1" s="1"/>
  <c r="CB294" i="1"/>
  <c r="CD308" i="1"/>
  <c r="CI308" i="1" s="1"/>
  <c r="CB308" i="1"/>
  <c r="BS381" i="1"/>
  <c r="BT381" i="1"/>
  <c r="CD204" i="1"/>
  <c r="CI204" i="1" s="1"/>
  <c r="CB204" i="1"/>
  <c r="CB169" i="1"/>
  <c r="CD169" i="1"/>
  <c r="CI169" i="1" s="1"/>
  <c r="BJ366" i="1"/>
  <c r="AT366" i="1"/>
  <c r="BT347" i="1"/>
  <c r="BJ369" i="1"/>
  <c r="AT369" i="1"/>
  <c r="BA344" i="1"/>
  <c r="BT392" i="1"/>
  <c r="CD369" i="1"/>
  <c r="CI369" i="1" s="1"/>
  <c r="CB369" i="1"/>
  <c r="CB199" i="1"/>
  <c r="CD199" i="1"/>
  <c r="CI199" i="1" s="1"/>
  <c r="CD336" i="1"/>
  <c r="CI336" i="1" s="1"/>
  <c r="CB336"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Q91" i="3" l="1"/>
  <c r="U90" i="3" a="1"/>
  <c r="U90" i="3" s="1"/>
  <c r="V90" i="3" a="1"/>
  <c r="V90" i="3" s="1"/>
  <c r="T90" i="3" a="1"/>
  <c r="T90" i="3" s="1"/>
  <c r="B90" i="3"/>
  <c r="H89" i="4"/>
  <c r="DA408" i="1"/>
  <c r="DD357" i="1"/>
  <c r="EP357" i="1" s="1"/>
  <c r="DD403" i="1"/>
  <c r="EP403" i="1" s="1"/>
  <c r="DD409" i="1"/>
  <c r="EP409" i="1" s="1"/>
  <c r="DD225" i="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08" i="1"/>
  <c r="CW308" i="1"/>
  <c r="DB376" i="1"/>
  <c r="CW376" i="1"/>
  <c r="DB355" i="1"/>
  <c r="CW355" i="1"/>
  <c r="BK349" i="1"/>
  <c r="CW349" i="1"/>
  <c r="DB410" i="1"/>
  <c r="DD410" i="1" s="1"/>
  <c r="EP410" i="1" s="1"/>
  <c r="CW410" i="1"/>
  <c r="DB400" i="1"/>
  <c r="CW400" i="1"/>
  <c r="DB384" i="1"/>
  <c r="CW384" i="1"/>
  <c r="DR369" i="1" a="1"/>
  <c r="DR369" i="1" s="1"/>
  <c r="EB369" i="1" s="1"/>
  <c r="CW369" i="1"/>
  <c r="DB348" i="1"/>
  <c r="CW348" i="1"/>
  <c r="BK372" i="1"/>
  <c r="CW372" i="1"/>
  <c r="DA383" i="1"/>
  <c r="CW383" i="1"/>
  <c r="DB347" i="1"/>
  <c r="CW347" i="1"/>
  <c r="BK375" i="1"/>
  <c r="CW375" i="1"/>
  <c r="DB373" i="1"/>
  <c r="DD373" i="1" s="1"/>
  <c r="EP373" i="1" s="1"/>
  <c r="CW373" i="1"/>
  <c r="DB358" i="1"/>
  <c r="CW358" i="1"/>
  <c r="BK390" i="1"/>
  <c r="CW390" i="1"/>
  <c r="BK352" i="1"/>
  <c r="CW352" i="1"/>
  <c r="BK402" i="1"/>
  <c r="CW402" i="1"/>
  <c r="DB379" i="1"/>
  <c r="CW379" i="1"/>
  <c r="DB346" i="1"/>
  <c r="CW346" i="1"/>
  <c r="DB344" i="1"/>
  <c r="CW344" i="1"/>
  <c r="DB411" i="1"/>
  <c r="CW411" i="1"/>
  <c r="DB392" i="1"/>
  <c r="CW392" i="1"/>
  <c r="DB393" i="1"/>
  <c r="CW393" i="1"/>
  <c r="DB382" i="1"/>
  <c r="CW382" i="1"/>
  <c r="DA220" i="1"/>
  <c r="CW220" i="1"/>
  <c r="DB350" i="1"/>
  <c r="CW350" i="1"/>
  <c r="DB363" i="1"/>
  <c r="CW363" i="1"/>
  <c r="DB395" i="1"/>
  <c r="CW395" i="1"/>
  <c r="DB396" i="1"/>
  <c r="CW396" i="1"/>
  <c r="DB364" i="1"/>
  <c r="CW364" i="1"/>
  <c r="DA370" i="1"/>
  <c r="CW370" i="1"/>
  <c r="BK366" i="1"/>
  <c r="CW366" i="1"/>
  <c r="DD343" i="1"/>
  <c r="EP343" i="1" s="1"/>
  <c r="DB371" i="1"/>
  <c r="CW371" i="1"/>
  <c r="DB351" i="1"/>
  <c r="CW351" i="1"/>
  <c r="BK385" i="1"/>
  <c r="CW385" i="1"/>
  <c r="DB398" i="1"/>
  <c r="CW398" i="1"/>
  <c r="DB345" i="1"/>
  <c r="CW345" i="1"/>
  <c r="DB391" i="1"/>
  <c r="CW391" i="1"/>
  <c r="DB394" i="1"/>
  <c r="CW394" i="1"/>
  <c r="DB380" i="1"/>
  <c r="CW380" i="1"/>
  <c r="DB399" i="1"/>
  <c r="CW399" i="1"/>
  <c r="DB356" i="1"/>
  <c r="CW356" i="1"/>
  <c r="DB381" i="1"/>
  <c r="CW381" i="1"/>
  <c r="DB367" i="1"/>
  <c r="CW367" i="1"/>
  <c r="DB397" i="1"/>
  <c r="CW397" i="1"/>
  <c r="DB377" i="1"/>
  <c r="CW377" i="1"/>
  <c r="DB412" i="1"/>
  <c r="DD412" i="1" s="1"/>
  <c r="EP412" i="1" s="1"/>
  <c r="CW412" i="1"/>
  <c r="DA350" i="1"/>
  <c r="DR364" i="1" a="1"/>
  <c r="DR364" i="1" s="1"/>
  <c r="EB364" i="1" s="1"/>
  <c r="DA379" i="1"/>
  <c r="BK381" i="1"/>
  <c r="DA381" i="1"/>
  <c r="DA372" i="1"/>
  <c r="BK346" i="1"/>
  <c r="DR362" i="1" a="1"/>
  <c r="DR362" i="1" s="1"/>
  <c r="EB362" i="1" s="1"/>
  <c r="DA400" i="1"/>
  <c r="DA402" i="1"/>
  <c r="BK400" i="1"/>
  <c r="DA392" i="1"/>
  <c r="BK364" i="1"/>
  <c r="DR410" i="1" a="1"/>
  <c r="DR410" i="1" s="1"/>
  <c r="EB410" i="1" s="1"/>
  <c r="DA397" i="1"/>
  <c r="DA349" i="1"/>
  <c r="DR355" i="1" a="1"/>
  <c r="DR355" i="1" s="1"/>
  <c r="EB355" i="1" s="1"/>
  <c r="DR372" i="1" a="1"/>
  <c r="DR372" i="1" s="1"/>
  <c r="EB372" i="1" s="1"/>
  <c r="DA364" i="1"/>
  <c r="BK397" i="1"/>
  <c r="DB372" i="1"/>
  <c r="DR400" i="1" a="1"/>
  <c r="DR400" i="1" s="1"/>
  <c r="EB400" i="1" s="1"/>
  <c r="DA371" i="1"/>
  <c r="DR346" i="1" a="1"/>
  <c r="DR346" i="1" s="1"/>
  <c r="EB346" i="1" s="1"/>
  <c r="DA396" i="1"/>
  <c r="DB349" i="1"/>
  <c r="DA367" i="1"/>
  <c r="BK356" i="1"/>
  <c r="DR349" i="1" a="1"/>
  <c r="DR349" i="1" s="1"/>
  <c r="EB349" i="1" s="1"/>
  <c r="BK355" i="1"/>
  <c r="DR392" i="1" a="1"/>
  <c r="DR392" i="1" s="1"/>
  <c r="EB392" i="1" s="1"/>
  <c r="DA356" i="1"/>
  <c r="DA398" i="1"/>
  <c r="DA393" i="1"/>
  <c r="DA377" i="1"/>
  <c r="DR373" i="1" a="1"/>
  <c r="DR373" i="1" s="1"/>
  <c r="EB373" i="1" s="1"/>
  <c r="DB402" i="1"/>
  <c r="DR371" i="1" a="1"/>
  <c r="DR371" i="1" s="1"/>
  <c r="EB371" i="1" s="1"/>
  <c r="BK377" i="1"/>
  <c r="DR356" i="1" a="1"/>
  <c r="DR356" i="1" s="1"/>
  <c r="EB356" i="1" s="1"/>
  <c r="DA346" i="1"/>
  <c r="DA394" i="1"/>
  <c r="DR367" i="1" a="1"/>
  <c r="DR367" i="1" s="1"/>
  <c r="EB367" i="1" s="1"/>
  <c r="DR396" i="1" a="1"/>
  <c r="DR396" i="1" s="1"/>
  <c r="EB396" i="1" s="1"/>
  <c r="BK398" i="1"/>
  <c r="DR350" i="1" a="1"/>
  <c r="DR350" i="1" s="1"/>
  <c r="EB350" i="1" s="1"/>
  <c r="DR394" i="1" a="1"/>
  <c r="DR394" i="1" s="1"/>
  <c r="EB394" i="1" s="1"/>
  <c r="DR398" i="1" a="1"/>
  <c r="DR398" i="1" s="1"/>
  <c r="EB398" i="1" s="1"/>
  <c r="BK392" i="1"/>
  <c r="BK412" i="1"/>
  <c r="DD353" i="1"/>
  <c r="EP353" i="1" s="1"/>
  <c r="BK411" i="1"/>
  <c r="DR411" i="1" a="1"/>
  <c r="DR411" i="1" s="1"/>
  <c r="EB411" i="1" s="1"/>
  <c r="DA411" i="1"/>
  <c r="BK348" i="1"/>
  <c r="DR348" i="1" a="1"/>
  <c r="DR348" i="1" s="1"/>
  <c r="EB348" i="1" s="1"/>
  <c r="DR377" i="1" a="1"/>
  <c r="DR377" i="1" s="1"/>
  <c r="EB377" i="1" s="1"/>
  <c r="DD359" i="1"/>
  <c r="EP359" i="1" s="1"/>
  <c r="DA348" i="1"/>
  <c r="DB408" i="1"/>
  <c r="BK393" i="1"/>
  <c r="DA355" i="1"/>
  <c r="DA361" i="1"/>
  <c r="BK361" i="1"/>
  <c r="DB361" i="1"/>
  <c r="DR361" i="1" a="1"/>
  <c r="DR361" i="1" s="1"/>
  <c r="EB361" i="1" s="1"/>
  <c r="DR393" i="1" a="1"/>
  <c r="DR393" i="1" s="1"/>
  <c r="EB393" i="1" s="1"/>
  <c r="BK373" i="1"/>
  <c r="BK396" i="1"/>
  <c r="DR370" i="1" a="1"/>
  <c r="DR370" i="1" s="1"/>
  <c r="EB370" i="1" s="1"/>
  <c r="DA382" i="1"/>
  <c r="DA352" i="1"/>
  <c r="DR375" i="1" a="1"/>
  <c r="DR375" i="1" s="1"/>
  <c r="EB375" i="1" s="1"/>
  <c r="DA375" i="1"/>
  <c r="DA384" i="1"/>
  <c r="BK384" i="1"/>
  <c r="DD405" i="1"/>
  <c r="EP405" i="1" s="1"/>
  <c r="BK382" i="1"/>
  <c r="DR384" i="1" a="1"/>
  <c r="DR384" i="1" s="1"/>
  <c r="EB384" i="1" s="1"/>
  <c r="DR347" i="1" a="1"/>
  <c r="DR347" i="1" s="1"/>
  <c r="EB347" i="1" s="1"/>
  <c r="DR363" i="1" a="1"/>
  <c r="DR363" i="1" s="1"/>
  <c r="EB363" i="1" s="1"/>
  <c r="DA363" i="1"/>
  <c r="BK363" i="1"/>
  <c r="DR352" i="1" a="1"/>
  <c r="DR352" i="1" s="1"/>
  <c r="EB352" i="1" s="1"/>
  <c r="DA385" i="1"/>
  <c r="BK220" i="1"/>
  <c r="DB375" i="1"/>
  <c r="DB352"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DA347" i="1"/>
  <c r="BK347" i="1"/>
  <c r="DB220" i="1"/>
  <c r="DT220" i="1"/>
  <c r="CS225" i="1"/>
  <c r="DI225" i="1"/>
  <c r="BR225" i="1" s="1" a="1"/>
  <c r="BR225" i="1" s="1"/>
  <c r="DB385" i="1"/>
  <c r="BH220" i="1"/>
  <c r="DH220" i="1" s="1"/>
  <c r="DB369" i="1"/>
  <c r="DB366" i="1"/>
  <c r="BK369" i="1"/>
  <c r="DA369" i="1"/>
  <c r="BK370" i="1"/>
  <c r="DB370" i="1"/>
  <c r="BK389" i="1"/>
  <c r="DB389" i="1"/>
  <c r="BK362" i="1"/>
  <c r="DB362" i="1"/>
  <c r="BK387" i="1"/>
  <c r="DB387" i="1"/>
  <c r="BK383" i="1"/>
  <c r="DB383" i="1"/>
  <c r="DD354" i="1"/>
  <c r="EP354" i="1" s="1"/>
  <c r="DD406" i="1"/>
  <c r="EP406" i="1" s="1"/>
  <c r="DD360" i="1"/>
  <c r="EP360" i="1" s="1"/>
  <c r="DD386" i="1"/>
  <c r="EP386" i="1" s="1"/>
  <c r="DD404" i="1"/>
  <c r="EP404" i="1" s="1"/>
  <c r="DD374" i="1"/>
  <c r="EP374" i="1" s="1"/>
  <c r="DA399" i="1"/>
  <c r="DR399" i="1" a="1"/>
  <c r="DR399" i="1" s="1"/>
  <c r="EB399" i="1" s="1"/>
  <c r="BK399" i="1"/>
  <c r="DA380" i="1"/>
  <c r="DR380" i="1" a="1"/>
  <c r="DR380" i="1" s="1"/>
  <c r="EB380" i="1" s="1"/>
  <c r="BK380" i="1"/>
  <c r="DA351" i="1"/>
  <c r="DR351" i="1" a="1"/>
  <c r="DR351" i="1" s="1"/>
  <c r="EB351" i="1" s="1"/>
  <c r="BK351" i="1"/>
  <c r="DA388" i="1"/>
  <c r="DR388" i="1" a="1"/>
  <c r="DR388" i="1" s="1"/>
  <c r="EB388" i="1" s="1"/>
  <c r="BK388" i="1"/>
  <c r="DA308" i="1"/>
  <c r="DR308" i="1" a="1"/>
  <c r="DR308" i="1" s="1"/>
  <c r="EB308" i="1" s="1"/>
  <c r="BK308" i="1"/>
  <c r="DA376" i="1"/>
  <c r="DR376" i="1" a="1"/>
  <c r="DR376" i="1" s="1"/>
  <c r="EB376" i="1" s="1"/>
  <c r="BK376" i="1"/>
  <c r="DA358" i="1"/>
  <c r="DR358" i="1" a="1"/>
  <c r="DR358" i="1" s="1"/>
  <c r="EB358" i="1" s="1"/>
  <c r="BK358" i="1"/>
  <c r="DA378" i="1"/>
  <c r="DR378" i="1" a="1"/>
  <c r="DR378" i="1" s="1"/>
  <c r="EB378" i="1" s="1"/>
  <c r="BK378" i="1"/>
  <c r="DD365" i="1"/>
  <c r="EP365" i="1" s="1"/>
  <c r="DA345" i="1"/>
  <c r="DR345" i="1" a="1"/>
  <c r="DR345" i="1" s="1"/>
  <c r="EB345" i="1" s="1"/>
  <c r="BK345" i="1"/>
  <c r="DA344" i="1"/>
  <c r="DR344" i="1" a="1"/>
  <c r="DR344" i="1" s="1"/>
  <c r="EB344" i="1" s="1"/>
  <c r="BK344" i="1"/>
  <c r="EP330" i="1"/>
  <c r="DA391" i="1"/>
  <c r="DR391" i="1" a="1"/>
  <c r="DR391" i="1" s="1"/>
  <c r="EB391" i="1" s="1"/>
  <c r="BK391" i="1"/>
  <c r="Q92" i="3" l="1"/>
  <c r="V91" i="3" a="1"/>
  <c r="V91" i="3" s="1"/>
  <c r="U91" i="3" a="1"/>
  <c r="U91" i="3" s="1"/>
  <c r="T91" i="3" a="1"/>
  <c r="T91" i="3" s="1"/>
  <c r="B91" i="3"/>
  <c r="H90" i="4"/>
  <c r="DD408" i="1"/>
  <c r="EP408" i="1" s="1"/>
  <c r="DD392" i="1"/>
  <c r="EP392" i="1" s="1"/>
  <c r="DD395" i="1"/>
  <c r="EP395" i="1" s="1"/>
  <c r="DD379" i="1"/>
  <c r="EP379" i="1" s="1"/>
  <c r="DD397" i="1"/>
  <c r="EP397" i="1" s="1"/>
  <c r="DD396" i="1"/>
  <c r="EP396" i="1" s="1"/>
  <c r="DD400" i="1"/>
  <c r="EP400" i="1" s="1"/>
  <c r="DD381" i="1"/>
  <c r="EP381" i="1" s="1"/>
  <c r="DD384" i="1"/>
  <c r="EP384" i="1" s="1"/>
  <c r="DD348" i="1"/>
  <c r="EP348" i="1" s="1"/>
  <c r="DD367" i="1"/>
  <c r="EP367" i="1" s="1"/>
  <c r="DD350" i="1"/>
  <c r="EP350" i="1" s="1"/>
  <c r="DD355" i="1"/>
  <c r="EP355" i="1" s="1"/>
  <c r="DD347" i="1"/>
  <c r="EP347" i="1" s="1"/>
  <c r="DD372" i="1"/>
  <c r="EP372" i="1" s="1"/>
  <c r="DD383" i="1"/>
  <c r="EP383" i="1" s="1"/>
  <c r="DD346" i="1"/>
  <c r="EP346" i="1" s="1"/>
  <c r="DD220" i="1"/>
  <c r="DD387" i="1"/>
  <c r="EP387" i="1" s="1"/>
  <c r="DD411" i="1"/>
  <c r="EP411" i="1" s="1"/>
  <c r="DD377" i="1"/>
  <c r="EP377" i="1" s="1"/>
  <c r="DD364" i="1"/>
  <c r="EP364" i="1" s="1"/>
  <c r="DD398" i="1"/>
  <c r="EP398" i="1" s="1"/>
  <c r="DD356" i="1"/>
  <c r="EP356" i="1" s="1"/>
  <c r="DD382" i="1"/>
  <c r="EP382" i="1" s="1"/>
  <c r="DD371" i="1"/>
  <c r="EP371" i="1" s="1"/>
  <c r="DD370" i="1"/>
  <c r="EP370" i="1" s="1"/>
  <c r="DD363" i="1"/>
  <c r="EP363" i="1" s="1"/>
  <c r="DD393" i="1"/>
  <c r="EP393" i="1" s="1"/>
  <c r="DD394" i="1"/>
  <c r="EP394" i="1" s="1"/>
  <c r="DD349" i="1"/>
  <c r="EP349" i="1" s="1"/>
  <c r="DD402" i="1"/>
  <c r="EP402" i="1" s="1"/>
  <c r="DD352" i="1"/>
  <c r="EP352" i="1" s="1"/>
  <c r="DD361" i="1"/>
  <c r="EP361" i="1" s="1"/>
  <c r="DD375" i="1"/>
  <c r="EP375" i="1" s="1"/>
  <c r="DD385" i="1"/>
  <c r="EP385" i="1" s="1"/>
  <c r="DD390" i="1"/>
  <c r="EP390" i="1" s="1"/>
  <c r="DD389" i="1"/>
  <c r="EP389" i="1" s="1"/>
  <c r="DD369" i="1"/>
  <c r="EP369" i="1" s="1"/>
  <c r="DD366" i="1"/>
  <c r="EP366" i="1" s="1"/>
  <c r="DD362" i="1"/>
  <c r="EP362" i="1" s="1"/>
  <c r="CS220" i="1"/>
  <c r="DI220" i="1"/>
  <c r="BR220" i="1" s="1" a="1"/>
  <c r="BR220" i="1" s="1"/>
  <c r="BT225" i="1"/>
  <c r="CL225" i="1" s="1"/>
  <c r="BS225" i="1"/>
  <c r="CU225" i="1"/>
  <c r="DW225" i="1"/>
  <c r="EG225" i="1"/>
  <c r="ED225" i="1"/>
  <c r="DD391" i="1"/>
  <c r="EP391" i="1" s="1"/>
  <c r="DD308" i="1"/>
  <c r="EP308" i="1" s="1"/>
  <c r="DD378" i="1"/>
  <c r="EP378" i="1" s="1"/>
  <c r="DD351" i="1"/>
  <c r="EP351" i="1" s="1"/>
  <c r="DD380" i="1"/>
  <c r="EP380" i="1" s="1"/>
  <c r="DD388" i="1"/>
  <c r="EP388" i="1" s="1"/>
  <c r="DD399" i="1"/>
  <c r="EP399" i="1" s="1"/>
  <c r="DD344" i="1"/>
  <c r="EP344" i="1" s="1"/>
  <c r="DD345" i="1"/>
  <c r="EP345" i="1" s="1"/>
  <c r="DD376" i="1"/>
  <c r="EP376" i="1" s="1"/>
  <c r="DD358" i="1"/>
  <c r="EP358" i="1" s="1"/>
  <c r="E7" i="1"/>
  <c r="D7" i="1"/>
  <c r="CP13"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N32" i="5"/>
  <c r="L32" i="5"/>
  <c r="U32" i="5" s="1"/>
  <c r="J32" i="5" s="1"/>
  <c r="N31" i="5"/>
  <c r="L31" i="5"/>
  <c r="U31" i="5" s="1"/>
  <c r="J31" i="5" s="1"/>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N31" i="15" s="1"/>
  <c r="L30" i="15"/>
  <c r="K30" i="15"/>
  <c r="N30" i="15" s="1"/>
  <c r="L29" i="15"/>
  <c r="K29" i="15"/>
  <c r="N29" i="15" s="1"/>
  <c r="L28" i="15"/>
  <c r="K28" i="15"/>
  <c r="N28" i="15" s="1"/>
  <c r="L27" i="15"/>
  <c r="K27" i="15"/>
  <c r="N27" i="15" s="1"/>
  <c r="L26" i="15"/>
  <c r="K26" i="15"/>
  <c r="N26" i="15" s="1"/>
  <c r="L25" i="15"/>
  <c r="K25" i="15"/>
  <c r="N25" i="15" s="1"/>
  <c r="L24" i="15"/>
  <c r="K24" i="15"/>
  <c r="N24" i="15" s="1"/>
  <c r="L23" i="15"/>
  <c r="K23" i="15"/>
  <c r="N23" i="15" s="1"/>
  <c r="L22" i="15"/>
  <c r="K22" i="15"/>
  <c r="N22" i="15" s="1"/>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Q93" i="3" l="1"/>
  <c r="V92" i="3" a="1"/>
  <c r="V92" i="3" s="1"/>
  <c r="U92" i="3" a="1"/>
  <c r="U92" i="3" s="1"/>
  <c r="T92" i="3" a="1"/>
  <c r="T92" i="3" s="1"/>
  <c r="B92" i="3"/>
  <c r="H91" i="4"/>
  <c r="DX225" i="1"/>
  <c r="BT220" i="1"/>
  <c r="CL220" i="1" s="1"/>
  <c r="BS220" i="1"/>
  <c r="DW220" i="1"/>
  <c r="CU220" i="1"/>
  <c r="EG220" i="1"/>
  <c r="ED220" i="1"/>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1" i="5"/>
  <c r="W31" i="5" s="1"/>
  <c r="O39" i="5"/>
  <c r="W39" i="5" s="1"/>
  <c r="O47" i="5"/>
  <c r="W47" i="5" s="1"/>
  <c r="O55" i="5"/>
  <c r="W55" i="5" s="1"/>
  <c r="O57" i="5"/>
  <c r="W57" i="5" s="1"/>
  <c r="Y57" i="5" s="1"/>
  <c r="O13" i="1"/>
  <c r="CQ13" i="1" s="1"/>
  <c r="O32" i="5"/>
  <c r="W32" i="5"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1" i="5"/>
  <c r="M31" i="5"/>
  <c r="P39" i="5"/>
  <c r="M39" i="5"/>
  <c r="P47" i="5"/>
  <c r="M47" i="5"/>
  <c r="P55" i="5"/>
  <c r="M55" i="5"/>
  <c r="P34" i="5"/>
  <c r="M34" i="5"/>
  <c r="P50" i="5"/>
  <c r="M50" i="5"/>
  <c r="P32" i="5"/>
  <c r="M32" i="5"/>
  <c r="P40" i="5"/>
  <c r="M40" i="5"/>
  <c r="P48" i="5"/>
  <c r="M48" i="5"/>
  <c r="P56" i="5"/>
  <c r="M56" i="5"/>
  <c r="P33" i="5"/>
  <c r="M33" i="5"/>
  <c r="P41" i="5"/>
  <c r="M41" i="5"/>
  <c r="P49" i="5"/>
  <c r="M49" i="5"/>
  <c r="P57" i="5"/>
  <c r="M57" i="5"/>
  <c r="N20" i="15"/>
  <c r="Q94" i="3" l="1"/>
  <c r="U93" i="3" a="1"/>
  <c r="U93" i="3" s="1"/>
  <c r="V93" i="3" a="1"/>
  <c r="V93" i="3" s="1"/>
  <c r="T93" i="3" a="1"/>
  <c r="T93" i="3" s="1"/>
  <c r="B93" i="3"/>
  <c r="H92" i="4"/>
  <c r="DX220" i="1"/>
  <c r="K14" i="15"/>
  <c r="K15" i="15"/>
  <c r="K16" i="15" s="1"/>
  <c r="K17" i="15"/>
  <c r="Q56" i="5"/>
  <c r="R56" i="5" s="1"/>
  <c r="Q35" i="5"/>
  <c r="R35" i="5" s="1"/>
  <c r="S35" i="5"/>
  <c r="Q33" i="5"/>
  <c r="R33" i="5" s="1"/>
  <c r="T41" i="5"/>
  <c r="Q34" i="5"/>
  <c r="R34" i="5" s="1"/>
  <c r="S56" i="5"/>
  <c r="S34" i="5"/>
  <c r="Q57" i="5"/>
  <c r="R57" i="5" s="1"/>
  <c r="Q43" i="5"/>
  <c r="R43" i="5" s="1"/>
  <c r="S43" i="5"/>
  <c r="T35" i="5"/>
  <c r="S41" i="5"/>
  <c r="T32" i="5"/>
  <c r="Q32" i="5"/>
  <c r="R32" i="5" s="1"/>
  <c r="S46" i="5"/>
  <c r="Q47" i="5"/>
  <c r="R47" i="5" s="1"/>
  <c r="T56" i="5"/>
  <c r="S32" i="5"/>
  <c r="S33" i="5"/>
  <c r="T33" i="5"/>
  <c r="T46" i="5"/>
  <c r="Q46" i="5"/>
  <c r="R46" i="5" s="1"/>
  <c r="T43" i="5"/>
  <c r="T31" i="5"/>
  <c r="AN13" i="1"/>
  <c r="AM13" i="1"/>
  <c r="T34" i="5"/>
  <c r="BN13" i="1"/>
  <c r="AA13" i="1"/>
  <c r="BM13" i="1"/>
  <c r="S44" i="5"/>
  <c r="Q44" i="5"/>
  <c r="R44" i="5" s="1"/>
  <c r="T44" i="5"/>
  <c r="S31" i="5"/>
  <c r="T54" i="5"/>
  <c r="T47" i="5"/>
  <c r="T53" i="5"/>
  <c r="S53" i="5"/>
  <c r="Q55" i="5"/>
  <c r="R55" i="5" s="1"/>
  <c r="S47" i="5"/>
  <c r="Q53" i="5"/>
  <c r="R53" i="5" s="1"/>
  <c r="S45" i="5"/>
  <c r="T55" i="5"/>
  <c r="T45" i="5"/>
  <c r="T57" i="5"/>
  <c r="Q31" i="5"/>
  <c r="R31" i="5" s="1"/>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Y32" i="5" s="1"/>
  <c r="Y31" i="5" s="1"/>
  <c r="AB13" i="1" l="1"/>
  <c r="AC13" i="1" s="1"/>
  <c r="AJ13" i="1" s="1"/>
  <c r="AC46" i="1"/>
  <c r="AC24" i="1"/>
  <c r="AC25" i="1"/>
  <c r="AC47" i="1"/>
  <c r="AC105" i="1"/>
  <c r="AC69" i="1"/>
  <c r="AC30" i="1"/>
  <c r="AC50" i="1"/>
  <c r="AC138" i="1"/>
  <c r="AC53" i="1"/>
  <c r="AC22" i="1"/>
  <c r="AC34" i="1"/>
  <c r="AC152" i="1"/>
  <c r="AC151" i="1"/>
  <c r="AC73" i="1"/>
  <c r="AC58" i="1"/>
  <c r="AC149" i="1"/>
  <c r="AC87" i="1"/>
  <c r="AC135" i="1"/>
  <c r="AC14" i="1"/>
  <c r="AC28" i="1"/>
  <c r="AC148" i="1"/>
  <c r="AC153" i="1"/>
  <c r="AC114" i="1"/>
  <c r="AC107" i="1"/>
  <c r="AC89" i="1"/>
  <c r="AC125" i="1"/>
  <c r="AC110" i="1"/>
  <c r="AC21" i="1"/>
  <c r="AC141" i="1"/>
  <c r="AC103" i="1"/>
  <c r="AC155" i="1"/>
  <c r="AC143" i="1"/>
  <c r="AC139" i="1"/>
  <c r="AC127" i="1"/>
  <c r="AC19" i="1"/>
  <c r="AC140" i="1"/>
  <c r="AC36" i="1"/>
  <c r="AC144" i="1"/>
  <c r="AC136" i="1"/>
  <c r="AC52" i="1"/>
  <c r="AC146" i="1"/>
  <c r="AC113" i="1"/>
  <c r="AC98" i="1"/>
  <c r="AC72" i="1"/>
  <c r="AC115" i="1"/>
  <c r="AC82" i="1"/>
  <c r="AC130" i="1"/>
  <c r="AC45" i="1"/>
  <c r="AC128" i="1"/>
  <c r="AC129" i="1"/>
  <c r="AC137" i="1"/>
  <c r="AC133" i="1"/>
  <c r="AC122" i="1"/>
  <c r="AC91" i="1"/>
  <c r="AC126" i="1"/>
  <c r="AC43" i="1"/>
  <c r="AC90" i="1"/>
  <c r="AC142" i="1"/>
  <c r="AC134" i="1"/>
  <c r="AC121" i="1"/>
  <c r="AC71" i="1"/>
  <c r="AC83" i="1"/>
  <c r="AC119" i="1"/>
  <c r="AC51" i="1"/>
  <c r="AC59" i="1"/>
  <c r="AC60" i="1"/>
  <c r="AC97" i="1"/>
  <c r="AC100" i="1"/>
  <c r="AC85" i="1"/>
  <c r="AC70" i="1"/>
  <c r="AC68" i="1"/>
  <c r="AC42" i="1"/>
  <c r="AC118" i="1"/>
  <c r="AC38" i="1"/>
  <c r="AC96" i="1"/>
  <c r="AC84" i="1"/>
  <c r="AC112" i="1"/>
  <c r="AC120" i="1"/>
  <c r="AC23" i="1"/>
  <c r="AC86" i="1"/>
  <c r="AC35" i="1"/>
  <c r="AC109" i="1"/>
  <c r="AC106" i="1"/>
  <c r="AC65" i="1"/>
  <c r="AC39" i="1"/>
  <c r="AC99" i="1"/>
  <c r="AC77" i="1"/>
  <c r="AC124" i="1"/>
  <c r="AC101" i="1"/>
  <c r="AC66" i="1"/>
  <c r="AC64" i="1"/>
  <c r="AC17" i="1"/>
  <c r="AC31" i="1"/>
  <c r="AC37" i="1"/>
  <c r="AC67" i="1"/>
  <c r="AC79" i="1"/>
  <c r="AC80" i="1"/>
  <c r="AC33" i="1"/>
  <c r="AC56" i="1"/>
  <c r="AC26" i="1"/>
  <c r="AC57" i="1"/>
  <c r="AC48" i="1"/>
  <c r="AC49" i="1"/>
  <c r="AC29" i="1"/>
  <c r="AC74" i="1"/>
  <c r="AC61" i="1"/>
  <c r="AC18" i="1"/>
  <c r="AC15" i="1"/>
  <c r="BP13" i="1"/>
  <c r="BQ13" i="1" s="1"/>
  <c r="BV142" i="1"/>
  <c r="CA142" i="1" s="1"/>
  <c r="BV127" i="1"/>
  <c r="CA127" i="1" s="1"/>
  <c r="BV96" i="1"/>
  <c r="CA96" i="1" s="1"/>
  <c r="BV118" i="1"/>
  <c r="CA118" i="1" s="1"/>
  <c r="BV143" i="1"/>
  <c r="CA143" i="1" s="1"/>
  <c r="BV73" i="1"/>
  <c r="CA73" i="1" s="1"/>
  <c r="BV125" i="1"/>
  <c r="CA125" i="1" s="1"/>
  <c r="BV114" i="1"/>
  <c r="CA114" i="1" s="1"/>
  <c r="BV130" i="1"/>
  <c r="CA130" i="1" s="1"/>
  <c r="CM42" i="1"/>
  <c r="EI42" i="1" s="1"/>
  <c r="BV85" i="1"/>
  <c r="CA85" i="1" s="1"/>
  <c r="CM36" i="1"/>
  <c r="EI36" i="1" s="1"/>
  <c r="CM112" i="1"/>
  <c r="EI112" i="1" s="1"/>
  <c r="BV138" i="1"/>
  <c r="CA138" i="1" s="1"/>
  <c r="CM82" i="1"/>
  <c r="EI82" i="1" s="1"/>
  <c r="BV153" i="1"/>
  <c r="CA153" i="1" s="1"/>
  <c r="CM83" i="1"/>
  <c r="EI83" i="1" s="1"/>
  <c r="BV42" i="1"/>
  <c r="CA42" i="1" s="1"/>
  <c r="BV84" i="1"/>
  <c r="CA84" i="1" s="1"/>
  <c r="BV115" i="1"/>
  <c r="CA115" i="1" s="1"/>
  <c r="BV152" i="1"/>
  <c r="CA152" i="1" s="1"/>
  <c r="BV23" i="1"/>
  <c r="CA23" i="1" s="1"/>
  <c r="BV45" i="1"/>
  <c r="CA45" i="1" s="1"/>
  <c r="BV146" i="1"/>
  <c r="CA146" i="1" s="1"/>
  <c r="BV36" i="1"/>
  <c r="CA36" i="1" s="1"/>
  <c r="BV64" i="1"/>
  <c r="CA64" i="1" s="1"/>
  <c r="BV83" i="1"/>
  <c r="CA83" i="1" s="1"/>
  <c r="BV34" i="1"/>
  <c r="CA34" i="1" s="1"/>
  <c r="CM84" i="1"/>
  <c r="EI84" i="1" s="1"/>
  <c r="BV18" i="1"/>
  <c r="CA18" i="1" s="1"/>
  <c r="BV126" i="1"/>
  <c r="CA126" i="1" s="1"/>
  <c r="BV60" i="1"/>
  <c r="CA60" i="1" s="1"/>
  <c r="BV91" i="1"/>
  <c r="CA91" i="1" s="1"/>
  <c r="BV21" i="1"/>
  <c r="CA21" i="1" s="1"/>
  <c r="CM46" i="1"/>
  <c r="EI46" i="1" s="1"/>
  <c r="BV57" i="1"/>
  <c r="CA57" i="1" s="1"/>
  <c r="BV122" i="1"/>
  <c r="CA122" i="1" s="1"/>
  <c r="BV80" i="1"/>
  <c r="CA80" i="1" s="1"/>
  <c r="BV99" i="1"/>
  <c r="CA99" i="1" s="1"/>
  <c r="CM18" i="1"/>
  <c r="EI18" i="1" s="1"/>
  <c r="BV136" i="1"/>
  <c r="CA136" i="1" s="1"/>
  <c r="BV72" i="1"/>
  <c r="CA72" i="1" s="1"/>
  <c r="BV124" i="1"/>
  <c r="CA124" i="1" s="1"/>
  <c r="BV120" i="1"/>
  <c r="CA120" i="1" s="1"/>
  <c r="CM91" i="1"/>
  <c r="EI91" i="1" s="1"/>
  <c r="BV46" i="1"/>
  <c r="CA46" i="1" s="1"/>
  <c r="BV14" i="1"/>
  <c r="CA14" i="1" s="1"/>
  <c r="CM80" i="1"/>
  <c r="EI80" i="1" s="1"/>
  <c r="CM99" i="1"/>
  <c r="EI99" i="1" s="1"/>
  <c r="BV100" i="1"/>
  <c r="CA100" i="1" s="1"/>
  <c r="CM53" i="1"/>
  <c r="EI53" i="1" s="1"/>
  <c r="BV140" i="1"/>
  <c r="CA140" i="1" s="1"/>
  <c r="CM86" i="1"/>
  <c r="EI86" i="1" s="1"/>
  <c r="BV35" i="1"/>
  <c r="CA35" i="1" s="1"/>
  <c r="BV103" i="1"/>
  <c r="CA103" i="1" s="1"/>
  <c r="BV69" i="1"/>
  <c r="CA69" i="1" s="1"/>
  <c r="CM49" i="1"/>
  <c r="EI49" i="1" s="1"/>
  <c r="CM14" i="1"/>
  <c r="EI14" i="1" s="1"/>
  <c r="BV53" i="1"/>
  <c r="CA53" i="1" s="1"/>
  <c r="BV110" i="1"/>
  <c r="CA110" i="1" s="1"/>
  <c r="CM136" i="1"/>
  <c r="EI136" i="1" s="1"/>
  <c r="BV61" i="1"/>
  <c r="CA61" i="1" s="1"/>
  <c r="BV144" i="1"/>
  <c r="CA144" i="1" s="1"/>
  <c r="CM69" i="1"/>
  <c r="EI69" i="1" s="1"/>
  <c r="BV121" i="1"/>
  <c r="CA121" i="1" s="1"/>
  <c r="BV49" i="1"/>
  <c r="CA49" i="1" s="1"/>
  <c r="BV31" i="1"/>
  <c r="CA31" i="1" s="1"/>
  <c r="BV66" i="1"/>
  <c r="CA66" i="1" s="1"/>
  <c r="BV135" i="1"/>
  <c r="CA135" i="1" s="1"/>
  <c r="CM61" i="1"/>
  <c r="EI61" i="1" s="1"/>
  <c r="BV148" i="1"/>
  <c r="CA148" i="1" s="1"/>
  <c r="BV25" i="1"/>
  <c r="CA25" i="1" s="1"/>
  <c r="CM89" i="1"/>
  <c r="EI89" i="1" s="1"/>
  <c r="BV137" i="1"/>
  <c r="CA137" i="1" s="1"/>
  <c r="BV155" i="1"/>
  <c r="CA155" i="1" s="1"/>
  <c r="BV139" i="1"/>
  <c r="CA139" i="1" s="1"/>
  <c r="BV89" i="1"/>
  <c r="CA89" i="1" s="1"/>
  <c r="BV38" i="1"/>
  <c r="CA38" i="1" s="1"/>
  <c r="BV101" i="1"/>
  <c r="CA101" i="1" s="1"/>
  <c r="BV68" i="1"/>
  <c r="CA68" i="1" s="1"/>
  <c r="CM139" i="1"/>
  <c r="EI139" i="1" s="1"/>
  <c r="BV67" i="1"/>
  <c r="CA67" i="1" s="1"/>
  <c r="CM133" i="1"/>
  <c r="EI133" i="1" s="1"/>
  <c r="BV97" i="1"/>
  <c r="CA97" i="1" s="1"/>
  <c r="CM68" i="1"/>
  <c r="EI68" i="1" s="1"/>
  <c r="CM67" i="1"/>
  <c r="EI67" i="1" s="1"/>
  <c r="CM107" i="1"/>
  <c r="EI107" i="1" s="1"/>
  <c r="BV128" i="1"/>
  <c r="CA128" i="1" s="1"/>
  <c r="BV149" i="1"/>
  <c r="CA149" i="1" s="1"/>
  <c r="BV106" i="1"/>
  <c r="CA106" i="1" s="1"/>
  <c r="BV90" i="1"/>
  <c r="CA90" i="1" s="1"/>
  <c r="BV50" i="1"/>
  <c r="CA50" i="1" s="1"/>
  <c r="BV107" i="1"/>
  <c r="CA107" i="1" s="1"/>
  <c r="CM87" i="1"/>
  <c r="EI87" i="1" s="1"/>
  <c r="CM90" i="1"/>
  <c r="EI90" i="1" s="1"/>
  <c r="BV86" i="1"/>
  <c r="CA86" i="1" s="1"/>
  <c r="BV33" i="1"/>
  <c r="CA33" i="1" s="1"/>
  <c r="CM50" i="1"/>
  <c r="EI50" i="1" s="1"/>
  <c r="BV82" i="1"/>
  <c r="CA82" i="1" s="1"/>
  <c r="BV71" i="1"/>
  <c r="CA71" i="1" s="1"/>
  <c r="BV133" i="1"/>
  <c r="CA133" i="1" s="1"/>
  <c r="BV70" i="1"/>
  <c r="CA70" i="1" s="1"/>
  <c r="BV51" i="1"/>
  <c r="CA51" i="1" s="1"/>
  <c r="BV79" i="1"/>
  <c r="CA79" i="1" s="1"/>
  <c r="BV87" i="1"/>
  <c r="CA87" i="1" s="1"/>
  <c r="CM85" i="1"/>
  <c r="EI85" i="1" s="1"/>
  <c r="BV112" i="1"/>
  <c r="CA112" i="1" s="1"/>
  <c r="CM128" i="1"/>
  <c r="EI128" i="1" s="1"/>
  <c r="CQ7" i="1"/>
  <c r="Q95" i="3"/>
  <c r="V94" i="3" a="1"/>
  <c r="V94" i="3" s="1"/>
  <c r="U94" i="3" a="1"/>
  <c r="U94" i="3" s="1"/>
  <c r="T94" i="3" a="1"/>
  <c r="T94" i="3" s="1"/>
  <c r="B94" i="3"/>
  <c r="H93" i="4"/>
  <c r="BV52" i="1"/>
  <c r="CA52" i="1" s="1"/>
  <c r="CC52" i="1" s="1"/>
  <c r="BV141" i="1"/>
  <c r="CA141" i="1" s="1"/>
  <c r="CC141" i="1" s="1"/>
  <c r="CM147" i="1"/>
  <c r="EI147" i="1" s="1"/>
  <c r="CM141" i="1"/>
  <c r="EI141" i="1" s="1"/>
  <c r="BV147" i="1"/>
  <c r="CA147" i="1" s="1"/>
  <c r="CC147" i="1" s="1"/>
  <c r="BV205" i="1"/>
  <c r="CA205" i="1" s="1"/>
  <c r="CC205" i="1" s="1"/>
  <c r="CM205" i="1"/>
  <c r="EI205" i="1" s="1"/>
  <c r="CM167" i="1"/>
  <c r="EI167" i="1" s="1"/>
  <c r="BV167" i="1"/>
  <c r="CA167" i="1" s="1"/>
  <c r="CC167" i="1" s="1"/>
  <c r="BV201" i="1"/>
  <c r="CA201" i="1" s="1"/>
  <c r="CC201" i="1" s="1"/>
  <c r="BV151" i="1"/>
  <c r="CA151" i="1" s="1"/>
  <c r="CC151" i="1" s="1"/>
  <c r="BV248" i="1"/>
  <c r="CA248" i="1" s="1"/>
  <c r="CC248" i="1" s="1"/>
  <c r="BV24" i="1"/>
  <c r="CA24" i="1" s="1"/>
  <c r="BV247" i="1"/>
  <c r="CA247" i="1" s="1"/>
  <c r="CC247" i="1" s="1"/>
  <c r="BV123" i="1"/>
  <c r="CA123" i="1" s="1"/>
  <c r="CC123" i="1" s="1"/>
  <c r="BV17" i="1"/>
  <c r="CA17" i="1" s="1"/>
  <c r="BV59" i="1"/>
  <c r="CA59" i="1" s="1"/>
  <c r="CC59" i="1" s="1"/>
  <c r="BV317" i="1"/>
  <c r="CA317" i="1" s="1"/>
  <c r="CC317" i="1" s="1"/>
  <c r="BV253" i="1"/>
  <c r="CA253" i="1" s="1"/>
  <c r="CC253" i="1" s="1"/>
  <c r="BV111" i="1"/>
  <c r="CA111" i="1" s="1"/>
  <c r="CC111" i="1" s="1"/>
  <c r="BV37" i="1"/>
  <c r="CA37" i="1" s="1"/>
  <c r="CC37" i="1" s="1"/>
  <c r="BV132" i="1"/>
  <c r="CA132" i="1" s="1"/>
  <c r="CC132" i="1" s="1"/>
  <c r="BV233" i="1"/>
  <c r="CA233" i="1" s="1"/>
  <c r="CC233" i="1" s="1"/>
  <c r="BV62" i="1"/>
  <c r="CA62" i="1" s="1"/>
  <c r="CC62" i="1" s="1"/>
  <c r="BV65" i="1"/>
  <c r="CA65" i="1" s="1"/>
  <c r="CC65" i="1" s="1"/>
  <c r="BV105" i="1"/>
  <c r="CA105" i="1" s="1"/>
  <c r="CC105" i="1" s="1"/>
  <c r="BV41" i="1"/>
  <c r="CA41" i="1" s="1"/>
  <c r="CC41" i="1" s="1"/>
  <c r="BV334" i="1"/>
  <c r="CA334" i="1" s="1"/>
  <c r="CC334" i="1" s="1"/>
  <c r="BV63" i="1"/>
  <c r="CA63" i="1" s="1"/>
  <c r="CC63" i="1" s="1"/>
  <c r="BV30" i="1"/>
  <c r="CA30" i="1" s="1"/>
  <c r="CC30" i="1" s="1"/>
  <c r="BV291" i="1"/>
  <c r="CA291" i="1" s="1"/>
  <c r="CC291" i="1" s="1"/>
  <c r="BV218" i="1"/>
  <c r="CA218" i="1" s="1"/>
  <c r="CC218" i="1" s="1"/>
  <c r="BV327" i="1"/>
  <c r="CA327" i="1" s="1"/>
  <c r="CC327" i="1" s="1"/>
  <c r="BV81" i="1"/>
  <c r="CA81" i="1" s="1"/>
  <c r="CC81" i="1" s="1"/>
  <c r="BV109" i="1"/>
  <c r="CA109" i="1" s="1"/>
  <c r="CC109" i="1" s="1"/>
  <c r="BV301" i="1"/>
  <c r="CA301" i="1" s="1"/>
  <c r="CC301" i="1" s="1"/>
  <c r="BV113" i="1"/>
  <c r="CA113" i="1" s="1"/>
  <c r="CC113" i="1" s="1"/>
  <c r="BV19" i="1"/>
  <c r="CA19" i="1" s="1"/>
  <c r="CC19" i="1" s="1"/>
  <c r="BV39" i="1"/>
  <c r="CA39" i="1" s="1"/>
  <c r="CC39" i="1" s="1"/>
  <c r="BV322" i="1"/>
  <c r="CA322" i="1" s="1"/>
  <c r="CC322" i="1" s="1"/>
  <c r="BV318" i="1"/>
  <c r="CA318" i="1" s="1"/>
  <c r="CC318" i="1" s="1"/>
  <c r="BV164" i="1"/>
  <c r="CA164" i="1" s="1"/>
  <c r="CC164" i="1" s="1"/>
  <c r="BV15" i="1"/>
  <c r="CA15" i="1" s="1"/>
  <c r="BV58" i="1"/>
  <c r="CA58" i="1" s="1"/>
  <c r="BV28" i="1"/>
  <c r="CA28" i="1" s="1"/>
  <c r="CC28" i="1" s="1"/>
  <c r="BV98" i="1"/>
  <c r="CA98" i="1" s="1"/>
  <c r="CC98" i="1" s="1"/>
  <c r="BV172" i="1"/>
  <c r="CA172" i="1" s="1"/>
  <c r="CC172" i="1" s="1"/>
  <c r="BV77" i="1"/>
  <c r="CA77" i="1" s="1"/>
  <c r="CC77" i="1" s="1"/>
  <c r="BV26" i="1"/>
  <c r="CA26" i="1" s="1"/>
  <c r="CC26" i="1" s="1"/>
  <c r="BV22" i="1"/>
  <c r="CA22" i="1" s="1"/>
  <c r="BV175" i="1"/>
  <c r="CA175" i="1" s="1"/>
  <c r="CC175" i="1" s="1"/>
  <c r="BV223" i="1"/>
  <c r="CA223" i="1" s="1"/>
  <c r="CC223" i="1" s="1"/>
  <c r="BV47" i="1"/>
  <c r="CA47" i="1" s="1"/>
  <c r="CC47" i="1" s="1"/>
  <c r="BV119" i="1"/>
  <c r="CA119" i="1" s="1"/>
  <c r="CC119" i="1" s="1"/>
  <c r="BV177" i="1"/>
  <c r="CA177" i="1" s="1"/>
  <c r="CC177" i="1" s="1"/>
  <c r="BV228" i="1"/>
  <c r="CA228" i="1" s="1"/>
  <c r="CC228" i="1" s="1"/>
  <c r="BV43" i="1"/>
  <c r="CA43" i="1" s="1"/>
  <c r="CC43" i="1" s="1"/>
  <c r="BV226" i="1"/>
  <c r="CA226" i="1" s="1"/>
  <c r="CC226" i="1" s="1"/>
  <c r="BV234" i="1"/>
  <c r="CA234" i="1" s="1"/>
  <c r="CC234" i="1" s="1"/>
  <c r="BV74" i="1"/>
  <c r="CA74" i="1" s="1"/>
  <c r="CC74" i="1" s="1"/>
  <c r="BV32" i="1"/>
  <c r="CA32" i="1" s="1"/>
  <c r="CC32" i="1" s="1"/>
  <c r="BV48" i="1"/>
  <c r="CA48" i="1" s="1"/>
  <c r="CC48" i="1" s="1"/>
  <c r="BV217" i="1"/>
  <c r="CA217" i="1" s="1"/>
  <c r="CC217" i="1" s="1"/>
  <c r="BV200" i="1"/>
  <c r="CA200" i="1" s="1"/>
  <c r="CC200" i="1" s="1"/>
  <c r="BV134" i="1"/>
  <c r="CA134" i="1" s="1"/>
  <c r="CC134" i="1" s="1"/>
  <c r="BV129" i="1"/>
  <c r="CA129" i="1" s="1"/>
  <c r="CC129" i="1" s="1"/>
  <c r="BV16" i="1"/>
  <c r="CA16" i="1" s="1"/>
  <c r="CC16" i="1" s="1"/>
  <c r="BV20" i="1"/>
  <c r="CA20" i="1" s="1"/>
  <c r="CC20" i="1" s="1"/>
  <c r="K19" i="15"/>
  <c r="BV56" i="1"/>
  <c r="CA56" i="1" s="1"/>
  <c r="CC56" i="1" s="1"/>
  <c r="BV29" i="1"/>
  <c r="CA29" i="1" s="1"/>
  <c r="CC29" i="1" s="1"/>
  <c r="D11" i="15"/>
  <c r="E11" i="15" s="1"/>
  <c r="BO13" i="1"/>
  <c r="BE12" i="1"/>
  <c r="CC12" i="1"/>
  <c r="AD12" i="1"/>
  <c r="CB12" i="1"/>
  <c r="AJ112" i="1" l="1"/>
  <c r="AH112" i="1"/>
  <c r="AD112" i="1"/>
  <c r="AK112" i="1" s="1"/>
  <c r="CC149" i="1"/>
  <c r="CD149" i="1"/>
  <c r="CI149" i="1" s="1"/>
  <c r="CB149" i="1"/>
  <c r="CC49" i="1"/>
  <c r="CB49" i="1"/>
  <c r="CD49" i="1"/>
  <c r="CI49" i="1" s="1"/>
  <c r="CC103" i="1"/>
  <c r="CB103" i="1"/>
  <c r="CD103" i="1"/>
  <c r="CI103" i="1" s="1"/>
  <c r="CC124" i="1"/>
  <c r="CB124" i="1"/>
  <c r="CD124" i="1"/>
  <c r="CI124" i="1" s="1"/>
  <c r="CC115" i="1"/>
  <c r="CB115" i="1"/>
  <c r="CD115" i="1"/>
  <c r="CI115" i="1" s="1"/>
  <c r="CC130" i="1"/>
  <c r="CB130" i="1"/>
  <c r="CD130" i="1"/>
  <c r="CI130" i="1" s="1"/>
  <c r="CM142" i="1"/>
  <c r="EI142" i="1" s="1"/>
  <c r="AJ37" i="1"/>
  <c r="AD37" i="1"/>
  <c r="AK37" i="1" s="1"/>
  <c r="AH37" i="1"/>
  <c r="AJ120" i="1"/>
  <c r="AH120" i="1"/>
  <c r="AD120" i="1"/>
  <c r="AK120" i="1" s="1"/>
  <c r="AJ83" i="1"/>
  <c r="AH83" i="1"/>
  <c r="AD83" i="1"/>
  <c r="AK83" i="1" s="1"/>
  <c r="AJ82" i="1"/>
  <c r="AH82" i="1"/>
  <c r="AD82" i="1"/>
  <c r="AK82" i="1" s="1"/>
  <c r="AJ103" i="1"/>
  <c r="AH103" i="1"/>
  <c r="AD103" i="1"/>
  <c r="AK103" i="1" s="1"/>
  <c r="AH73" i="1"/>
  <c r="AJ73" i="1"/>
  <c r="AD73" i="1"/>
  <c r="AK73" i="1" s="1"/>
  <c r="AD115" i="1"/>
  <c r="AK115" i="1" s="1"/>
  <c r="AJ115" i="1"/>
  <c r="AH115" i="1"/>
  <c r="CC136" i="1"/>
  <c r="CB136" i="1"/>
  <c r="CD136" i="1"/>
  <c r="CI136" i="1" s="1"/>
  <c r="CC155" i="1"/>
  <c r="CD155" i="1"/>
  <c r="CI155" i="1" s="1"/>
  <c r="CB155" i="1"/>
  <c r="CC35" i="1"/>
  <c r="CB35" i="1"/>
  <c r="CD35" i="1"/>
  <c r="CI35" i="1" s="1"/>
  <c r="AJ18" i="1"/>
  <c r="AH18" i="1"/>
  <c r="AD18" i="1"/>
  <c r="AK18" i="1" s="1"/>
  <c r="AJ64" i="1"/>
  <c r="AH64" i="1"/>
  <c r="AD64" i="1"/>
  <c r="AK64" i="1" s="1"/>
  <c r="AJ96" i="1"/>
  <c r="AD96" i="1"/>
  <c r="AK96" i="1" s="1"/>
  <c r="AH96" i="1"/>
  <c r="AJ134" i="1"/>
  <c r="AD134" i="1"/>
  <c r="AK134" i="1" s="1"/>
  <c r="AH134" i="1"/>
  <c r="AJ98" i="1"/>
  <c r="AD98" i="1"/>
  <c r="AK98" i="1" s="1"/>
  <c r="AH98" i="1"/>
  <c r="AJ110" i="1"/>
  <c r="AD110" i="1"/>
  <c r="AK110" i="1" s="1"/>
  <c r="AH110" i="1"/>
  <c r="AJ34" i="1"/>
  <c r="AH34" i="1"/>
  <c r="AD34" i="1"/>
  <c r="AK34" i="1" s="1"/>
  <c r="CC84" i="1"/>
  <c r="CB84" i="1"/>
  <c r="CD84" i="1"/>
  <c r="CI84" i="1" s="1"/>
  <c r="CC137" i="1"/>
  <c r="CD137" i="1"/>
  <c r="CI137" i="1" s="1"/>
  <c r="CB137" i="1"/>
  <c r="CC144" i="1"/>
  <c r="CD144" i="1"/>
  <c r="CI144" i="1" s="1"/>
  <c r="CB144" i="1"/>
  <c r="AJ61" i="1"/>
  <c r="AH61" i="1"/>
  <c r="AD61" i="1"/>
  <c r="AK61" i="1" s="1"/>
  <c r="AJ66" i="1"/>
  <c r="AH66" i="1"/>
  <c r="AD66" i="1"/>
  <c r="AK66" i="1" s="1"/>
  <c r="AJ38" i="1"/>
  <c r="AH38" i="1"/>
  <c r="AD38" i="1"/>
  <c r="AK38" i="1" s="1"/>
  <c r="AJ142" i="1"/>
  <c r="AH142" i="1"/>
  <c r="AD142" i="1"/>
  <c r="AK142" i="1" s="1"/>
  <c r="AJ113" i="1"/>
  <c r="AH113" i="1"/>
  <c r="AD113" i="1"/>
  <c r="AK113" i="1" s="1"/>
  <c r="AJ125" i="1"/>
  <c r="AH125" i="1"/>
  <c r="AD125" i="1"/>
  <c r="AK125" i="1" s="1"/>
  <c r="AJ22" i="1"/>
  <c r="AD22" i="1"/>
  <c r="AK22" i="1" s="1"/>
  <c r="AH22" i="1"/>
  <c r="CC128" i="1"/>
  <c r="CB128" i="1"/>
  <c r="CD128" i="1"/>
  <c r="CI128" i="1" s="1"/>
  <c r="AJ141" i="1"/>
  <c r="AH141" i="1"/>
  <c r="AD141" i="1"/>
  <c r="AK141" i="1" s="1"/>
  <c r="AJ17" i="1"/>
  <c r="AH17" i="1"/>
  <c r="AD17" i="1"/>
  <c r="AK17" i="1" s="1"/>
  <c r="CC33" i="1"/>
  <c r="CD33" i="1"/>
  <c r="CI33" i="1" s="1"/>
  <c r="CB33" i="1"/>
  <c r="CC97" i="1"/>
  <c r="CB97" i="1"/>
  <c r="CD97" i="1"/>
  <c r="CI97" i="1" s="1"/>
  <c r="CC61" i="1"/>
  <c r="CB61" i="1"/>
  <c r="CD61" i="1"/>
  <c r="CI61" i="1" s="1"/>
  <c r="CC140" i="1"/>
  <c r="CB140" i="1"/>
  <c r="CD140" i="1"/>
  <c r="CI140" i="1" s="1"/>
  <c r="CC99" i="1"/>
  <c r="CD99" i="1"/>
  <c r="CI99" i="1" s="1"/>
  <c r="CB99" i="1"/>
  <c r="CC34" i="1"/>
  <c r="CD34" i="1"/>
  <c r="CI34" i="1" s="1"/>
  <c r="CB34" i="1"/>
  <c r="CC125" i="1"/>
  <c r="CD125" i="1"/>
  <c r="CI125" i="1" s="1"/>
  <c r="CB125" i="1"/>
  <c r="AJ74" i="1"/>
  <c r="AH74" i="1"/>
  <c r="AD74" i="1"/>
  <c r="AK74" i="1" s="1"/>
  <c r="AJ101" i="1"/>
  <c r="AH101" i="1"/>
  <c r="AD101" i="1"/>
  <c r="AK101" i="1" s="1"/>
  <c r="AD118" i="1"/>
  <c r="AK118" i="1" s="1"/>
  <c r="AJ118" i="1"/>
  <c r="AH118" i="1"/>
  <c r="AJ90" i="1"/>
  <c r="AH90" i="1"/>
  <c r="AD90" i="1"/>
  <c r="AK90" i="1" s="1"/>
  <c r="AJ146" i="1"/>
  <c r="AH146" i="1"/>
  <c r="AD146" i="1"/>
  <c r="AK146" i="1" s="1"/>
  <c r="AH89" i="1"/>
  <c r="AD89" i="1"/>
  <c r="AK89" i="1" s="1"/>
  <c r="AJ89" i="1"/>
  <c r="AJ53" i="1"/>
  <c r="AD53" i="1"/>
  <c r="AK53" i="1" s="1"/>
  <c r="AH53" i="1"/>
  <c r="AJ152" i="1"/>
  <c r="AD152" i="1"/>
  <c r="AK152" i="1" s="1"/>
  <c r="AH152" i="1"/>
  <c r="CC86" i="1"/>
  <c r="CB86" i="1"/>
  <c r="CD86" i="1"/>
  <c r="CI86" i="1" s="1"/>
  <c r="CC80" i="1"/>
  <c r="CB80" i="1"/>
  <c r="CD80" i="1"/>
  <c r="CI80" i="1" s="1"/>
  <c r="CM143" i="1"/>
  <c r="EI143" i="1" s="1"/>
  <c r="AJ29" i="1"/>
  <c r="AH29" i="1"/>
  <c r="AD29" i="1"/>
  <c r="AK29" i="1" s="1"/>
  <c r="AJ124" i="1"/>
  <c r="AH124" i="1"/>
  <c r="AD124" i="1"/>
  <c r="AK124" i="1" s="1"/>
  <c r="AD42" i="1"/>
  <c r="AK42" i="1" s="1"/>
  <c r="AJ42" i="1"/>
  <c r="AH42" i="1"/>
  <c r="AJ43" i="1"/>
  <c r="AH43" i="1"/>
  <c r="AD43" i="1"/>
  <c r="AK43" i="1" s="1"/>
  <c r="AD52" i="1"/>
  <c r="AK52" i="1" s="1"/>
  <c r="AJ52" i="1"/>
  <c r="AH52" i="1"/>
  <c r="AH107" i="1"/>
  <c r="AJ107" i="1"/>
  <c r="AD107" i="1"/>
  <c r="AK107" i="1" s="1"/>
  <c r="AJ138" i="1"/>
  <c r="AH138" i="1"/>
  <c r="AD138" i="1"/>
  <c r="AK138" i="1" s="1"/>
  <c r="CC139" i="1"/>
  <c r="CD139" i="1"/>
  <c r="CI139" i="1" s="1"/>
  <c r="CB139" i="1"/>
  <c r="AH15" i="1"/>
  <c r="AJ15" i="1"/>
  <c r="AD15" i="1"/>
  <c r="AK15" i="1" s="1"/>
  <c r="CC67" i="1"/>
  <c r="CD67" i="1"/>
  <c r="CI67" i="1" s="1"/>
  <c r="CB67" i="1"/>
  <c r="CC100" i="1"/>
  <c r="CB100" i="1"/>
  <c r="CD100" i="1"/>
  <c r="CI100" i="1" s="1"/>
  <c r="CC122" i="1"/>
  <c r="CB122" i="1"/>
  <c r="CD122" i="1"/>
  <c r="CI122" i="1" s="1"/>
  <c r="CC153" i="1"/>
  <c r="CB153" i="1"/>
  <c r="CD153" i="1"/>
  <c r="CI153" i="1" s="1"/>
  <c r="CC73" i="1"/>
  <c r="CD73" i="1"/>
  <c r="CI73" i="1" s="1"/>
  <c r="CB73" i="1"/>
  <c r="AJ49" i="1"/>
  <c r="AD49" i="1"/>
  <c r="AK49" i="1" s="1"/>
  <c r="AH49" i="1"/>
  <c r="AD77" i="1"/>
  <c r="AK77" i="1" s="1"/>
  <c r="AJ77" i="1"/>
  <c r="AH77" i="1"/>
  <c r="AH68" i="1"/>
  <c r="AJ68" i="1"/>
  <c r="AD68" i="1"/>
  <c r="AK68" i="1" s="1"/>
  <c r="AJ126" i="1"/>
  <c r="AH126" i="1"/>
  <c r="AD126" i="1"/>
  <c r="AK126" i="1" s="1"/>
  <c r="AJ136" i="1"/>
  <c r="AH136" i="1"/>
  <c r="AD136" i="1"/>
  <c r="AK136" i="1" s="1"/>
  <c r="AJ114" i="1"/>
  <c r="AH114" i="1"/>
  <c r="AD114" i="1"/>
  <c r="AK114" i="1" s="1"/>
  <c r="AD50" i="1"/>
  <c r="AK50" i="1" s="1"/>
  <c r="AH50" i="1"/>
  <c r="AJ50" i="1"/>
  <c r="CC114" i="1"/>
  <c r="CD114" i="1"/>
  <c r="CI114" i="1" s="1"/>
  <c r="CB114" i="1"/>
  <c r="AJ72" i="1"/>
  <c r="AD72" i="1"/>
  <c r="AK72" i="1" s="1"/>
  <c r="AH72" i="1"/>
  <c r="CC25" i="1"/>
  <c r="CB25" i="1"/>
  <c r="CD25" i="1"/>
  <c r="CI25" i="1" s="1"/>
  <c r="CC110" i="1"/>
  <c r="CD110" i="1"/>
  <c r="CI110" i="1" s="1"/>
  <c r="CB110" i="1"/>
  <c r="CC57" i="1"/>
  <c r="CD57" i="1"/>
  <c r="CI57" i="1" s="1"/>
  <c r="CB57" i="1"/>
  <c r="CC64" i="1"/>
  <c r="CD64" i="1"/>
  <c r="CI64" i="1" s="1"/>
  <c r="CB64" i="1"/>
  <c r="CC143" i="1"/>
  <c r="CD143" i="1"/>
  <c r="CI143" i="1" s="1"/>
  <c r="CB143" i="1"/>
  <c r="AJ48" i="1"/>
  <c r="AD48" i="1"/>
  <c r="AK48" i="1" s="1"/>
  <c r="AH48" i="1"/>
  <c r="AJ99" i="1"/>
  <c r="AH99" i="1"/>
  <c r="AD99" i="1"/>
  <c r="AK99" i="1" s="1"/>
  <c r="AJ70" i="1"/>
  <c r="AD70" i="1"/>
  <c r="AK70" i="1" s="1"/>
  <c r="AH70" i="1"/>
  <c r="AH91" i="1"/>
  <c r="AJ91" i="1"/>
  <c r="AD91" i="1"/>
  <c r="AK91" i="1" s="1"/>
  <c r="AJ144" i="1"/>
  <c r="AH144" i="1"/>
  <c r="AD144" i="1"/>
  <c r="AK144" i="1" s="1"/>
  <c r="AJ153" i="1"/>
  <c r="AH153" i="1"/>
  <c r="AD153" i="1"/>
  <c r="AK153" i="1" s="1"/>
  <c r="AJ30" i="1"/>
  <c r="AH30" i="1"/>
  <c r="AD30" i="1"/>
  <c r="AK30" i="1" s="1"/>
  <c r="CC72" i="1"/>
  <c r="CD72" i="1"/>
  <c r="CI72" i="1" s="1"/>
  <c r="CB72" i="1"/>
  <c r="AJ31" i="1"/>
  <c r="AH31" i="1"/>
  <c r="AD31" i="1"/>
  <c r="AK31" i="1" s="1"/>
  <c r="CC82" i="1"/>
  <c r="CB82" i="1"/>
  <c r="CD82" i="1"/>
  <c r="CI82" i="1" s="1"/>
  <c r="AJ21" i="1"/>
  <c r="AH21" i="1"/>
  <c r="AD21" i="1"/>
  <c r="AK21" i="1" s="1"/>
  <c r="CC68" i="1"/>
  <c r="CB68" i="1"/>
  <c r="CD68" i="1"/>
  <c r="CI68" i="1" s="1"/>
  <c r="CC138" i="1"/>
  <c r="CB138" i="1"/>
  <c r="CD138" i="1"/>
  <c r="CI138" i="1" s="1"/>
  <c r="CC118" i="1"/>
  <c r="CB118" i="1"/>
  <c r="CD118" i="1"/>
  <c r="CI118" i="1" s="1"/>
  <c r="AJ57" i="1"/>
  <c r="AH57" i="1"/>
  <c r="AD57" i="1"/>
  <c r="AK57" i="1" s="1"/>
  <c r="AJ39" i="1"/>
  <c r="AH39" i="1"/>
  <c r="AD39" i="1"/>
  <c r="AK39" i="1" s="1"/>
  <c r="AJ85" i="1"/>
  <c r="AH85" i="1"/>
  <c r="AD85" i="1"/>
  <c r="AK85" i="1" s="1"/>
  <c r="AJ122" i="1"/>
  <c r="AD122" i="1"/>
  <c r="AK122" i="1" s="1"/>
  <c r="AH122" i="1"/>
  <c r="AJ36" i="1"/>
  <c r="AH36" i="1"/>
  <c r="AD36" i="1"/>
  <c r="AK36" i="1" s="1"/>
  <c r="AJ148" i="1"/>
  <c r="AH148" i="1"/>
  <c r="AD148" i="1"/>
  <c r="AK148" i="1" s="1"/>
  <c r="AJ69" i="1"/>
  <c r="CC87" i="1"/>
  <c r="CD87" i="1"/>
  <c r="CI87" i="1" s="1"/>
  <c r="CB87" i="1"/>
  <c r="CC148" i="1"/>
  <c r="CD148" i="1"/>
  <c r="CI148" i="1" s="1"/>
  <c r="CB148" i="1"/>
  <c r="CC53" i="1"/>
  <c r="CB53" i="1"/>
  <c r="CD53" i="1"/>
  <c r="CI53" i="1" s="1"/>
  <c r="CC21" i="1"/>
  <c r="CD21" i="1"/>
  <c r="CI21" i="1" s="1"/>
  <c r="CB21" i="1"/>
  <c r="CC96" i="1"/>
  <c r="CD96" i="1"/>
  <c r="CI96" i="1" s="1"/>
  <c r="CB96" i="1"/>
  <c r="AJ26" i="1"/>
  <c r="AH26" i="1"/>
  <c r="AD26" i="1"/>
  <c r="AK26" i="1" s="1"/>
  <c r="AJ65" i="1"/>
  <c r="AH65" i="1"/>
  <c r="AD65" i="1"/>
  <c r="AK65" i="1" s="1"/>
  <c r="AJ100" i="1"/>
  <c r="AH100" i="1"/>
  <c r="AD100" i="1"/>
  <c r="AK100" i="1" s="1"/>
  <c r="AJ133" i="1"/>
  <c r="AH133" i="1"/>
  <c r="AD133" i="1"/>
  <c r="AK133" i="1" s="1"/>
  <c r="AJ140" i="1"/>
  <c r="AH140" i="1"/>
  <c r="AD140" i="1"/>
  <c r="AK140" i="1" s="1"/>
  <c r="AJ28" i="1"/>
  <c r="AH28" i="1"/>
  <c r="AD28" i="1"/>
  <c r="AK28" i="1" s="1"/>
  <c r="AH105" i="1"/>
  <c r="AD105" i="1"/>
  <c r="AK105" i="1" s="1"/>
  <c r="AJ105" i="1"/>
  <c r="CC71" i="1"/>
  <c r="CD71" i="1"/>
  <c r="CI71" i="1" s="1"/>
  <c r="CB71" i="1"/>
  <c r="AJ84" i="1"/>
  <c r="AH84" i="1"/>
  <c r="AD84" i="1"/>
  <c r="AK84" i="1" s="1"/>
  <c r="CC15" i="1"/>
  <c r="CC79" i="1"/>
  <c r="CD79" i="1"/>
  <c r="CI79" i="1" s="1"/>
  <c r="CB79" i="1"/>
  <c r="CC107" i="1"/>
  <c r="CD107" i="1"/>
  <c r="CI107" i="1" s="1"/>
  <c r="CB107" i="1"/>
  <c r="CC101" i="1"/>
  <c r="CB101" i="1"/>
  <c r="CD101" i="1"/>
  <c r="CI101" i="1" s="1"/>
  <c r="CC14" i="1"/>
  <c r="CC91" i="1"/>
  <c r="CD91" i="1"/>
  <c r="CI91" i="1" s="1"/>
  <c r="CB91" i="1"/>
  <c r="CC36" i="1"/>
  <c r="AJ56" i="1"/>
  <c r="AH56" i="1"/>
  <c r="AD56" i="1"/>
  <c r="AK56" i="1" s="1"/>
  <c r="AJ106" i="1"/>
  <c r="AH106" i="1"/>
  <c r="AD106" i="1"/>
  <c r="AK106" i="1" s="1"/>
  <c r="AJ97" i="1"/>
  <c r="AH97" i="1"/>
  <c r="AD97" i="1"/>
  <c r="AK97" i="1" s="1"/>
  <c r="AJ137" i="1"/>
  <c r="AH137" i="1"/>
  <c r="AD137" i="1"/>
  <c r="AK137" i="1" s="1"/>
  <c r="AJ19" i="1"/>
  <c r="AH19" i="1"/>
  <c r="AD19" i="1"/>
  <c r="AK19" i="1" s="1"/>
  <c r="AJ14" i="1"/>
  <c r="AH14" i="1"/>
  <c r="AD14" i="1"/>
  <c r="AK14" i="1" s="1"/>
  <c r="AJ47" i="1"/>
  <c r="AH47" i="1"/>
  <c r="AD47" i="1"/>
  <c r="AK47" i="1" s="1"/>
  <c r="AJ121" i="1"/>
  <c r="AH121" i="1"/>
  <c r="AD121" i="1"/>
  <c r="AK121" i="1" s="1"/>
  <c r="CC51" i="1"/>
  <c r="CB51" i="1"/>
  <c r="CD51" i="1"/>
  <c r="CI51" i="1" s="1"/>
  <c r="CC50" i="1"/>
  <c r="CD50" i="1"/>
  <c r="CI50" i="1" s="1"/>
  <c r="CB50" i="1"/>
  <c r="CC60" i="1"/>
  <c r="CB60" i="1"/>
  <c r="CD60" i="1"/>
  <c r="CI60" i="1" s="1"/>
  <c r="CC146" i="1"/>
  <c r="CD146" i="1"/>
  <c r="CI146" i="1" s="1"/>
  <c r="CB146" i="1"/>
  <c r="AJ33" i="1"/>
  <c r="AH33" i="1"/>
  <c r="AD33" i="1"/>
  <c r="AK33" i="1" s="1"/>
  <c r="AD109" i="1"/>
  <c r="AK109" i="1" s="1"/>
  <c r="AJ109" i="1"/>
  <c r="AH109" i="1"/>
  <c r="AJ60" i="1"/>
  <c r="AH60" i="1"/>
  <c r="AD60" i="1"/>
  <c r="AK60" i="1" s="1"/>
  <c r="AJ129" i="1"/>
  <c r="AH129" i="1"/>
  <c r="AD129" i="1"/>
  <c r="AK129" i="1" s="1"/>
  <c r="AJ127" i="1"/>
  <c r="AD127" i="1"/>
  <c r="AK127" i="1" s="1"/>
  <c r="AH127" i="1"/>
  <c r="AJ135" i="1"/>
  <c r="AH135" i="1"/>
  <c r="AD135" i="1"/>
  <c r="AK135" i="1" s="1"/>
  <c r="AJ25" i="1"/>
  <c r="AH25" i="1"/>
  <c r="AD25" i="1"/>
  <c r="AK25" i="1" s="1"/>
  <c r="AJ71" i="1"/>
  <c r="AD71" i="1"/>
  <c r="AK71" i="1" s="1"/>
  <c r="AH71" i="1"/>
  <c r="CC90" i="1"/>
  <c r="CB90" i="1"/>
  <c r="CD90" i="1"/>
  <c r="CI90" i="1" s="1"/>
  <c r="CC38" i="1"/>
  <c r="CB38" i="1"/>
  <c r="CD38" i="1"/>
  <c r="CI38" i="1" s="1"/>
  <c r="CC135" i="1"/>
  <c r="CB135" i="1"/>
  <c r="CD135" i="1"/>
  <c r="CI135" i="1" s="1"/>
  <c r="CM72" i="1"/>
  <c r="EI72" i="1" s="1"/>
  <c r="CC45" i="1"/>
  <c r="CD45" i="1"/>
  <c r="CI45" i="1" s="1"/>
  <c r="CB45" i="1"/>
  <c r="CC85" i="1"/>
  <c r="CD85" i="1"/>
  <c r="CI85" i="1" s="1"/>
  <c r="CB85" i="1"/>
  <c r="AJ80" i="1"/>
  <c r="AH80" i="1"/>
  <c r="AD80" i="1"/>
  <c r="AK80" i="1" s="1"/>
  <c r="AJ35" i="1"/>
  <c r="AH35" i="1"/>
  <c r="AD35" i="1"/>
  <c r="AK35" i="1" s="1"/>
  <c r="AJ59" i="1"/>
  <c r="AH59" i="1"/>
  <c r="AD59" i="1"/>
  <c r="AK59" i="1" s="1"/>
  <c r="AJ128" i="1"/>
  <c r="AH128" i="1"/>
  <c r="AD128" i="1"/>
  <c r="AK128" i="1" s="1"/>
  <c r="AJ139" i="1"/>
  <c r="AH139" i="1"/>
  <c r="AD139" i="1"/>
  <c r="AK139" i="1" s="1"/>
  <c r="AH87" i="1"/>
  <c r="AJ87" i="1"/>
  <c r="AD87" i="1"/>
  <c r="AK87" i="1" s="1"/>
  <c r="AJ24" i="1"/>
  <c r="AD24" i="1"/>
  <c r="AK24" i="1" s="1"/>
  <c r="AH24" i="1"/>
  <c r="CC121" i="1"/>
  <c r="CD121" i="1"/>
  <c r="CI121" i="1" s="1"/>
  <c r="CB121" i="1"/>
  <c r="AJ151" i="1"/>
  <c r="AH151" i="1"/>
  <c r="AD151" i="1"/>
  <c r="AK151" i="1" s="1"/>
  <c r="CC70" i="1"/>
  <c r="CD70" i="1"/>
  <c r="CI70" i="1" s="1"/>
  <c r="CB70" i="1"/>
  <c r="CC106" i="1"/>
  <c r="CD106" i="1"/>
  <c r="CI106" i="1" s="1"/>
  <c r="CB106" i="1"/>
  <c r="CC66" i="1"/>
  <c r="CD66" i="1"/>
  <c r="CI66" i="1" s="1"/>
  <c r="CB66" i="1"/>
  <c r="CC126" i="1"/>
  <c r="CB126" i="1"/>
  <c r="CF126" i="1" s="1"/>
  <c r="CD126" i="1"/>
  <c r="CC23" i="1"/>
  <c r="CD23" i="1"/>
  <c r="CI23" i="1" s="1"/>
  <c r="CB23" i="1"/>
  <c r="CC127" i="1"/>
  <c r="CD127" i="1"/>
  <c r="CI127" i="1" s="1"/>
  <c r="CB127" i="1"/>
  <c r="AJ79" i="1"/>
  <c r="AH79" i="1"/>
  <c r="AD79" i="1"/>
  <c r="AK79" i="1" s="1"/>
  <c r="AJ86" i="1"/>
  <c r="AH86" i="1"/>
  <c r="AD86" i="1"/>
  <c r="AK86" i="1" s="1"/>
  <c r="AJ51" i="1"/>
  <c r="AH51" i="1"/>
  <c r="AD51" i="1"/>
  <c r="AK51" i="1" s="1"/>
  <c r="AJ45" i="1"/>
  <c r="AH45" i="1"/>
  <c r="AD45" i="1"/>
  <c r="AK45" i="1" s="1"/>
  <c r="AJ143" i="1"/>
  <c r="AH143" i="1"/>
  <c r="AD143" i="1"/>
  <c r="AK143" i="1" s="1"/>
  <c r="AJ149" i="1"/>
  <c r="AH149" i="1"/>
  <c r="AD149" i="1"/>
  <c r="AK149" i="1" s="1"/>
  <c r="AJ46" i="1"/>
  <c r="CC133" i="1"/>
  <c r="CB133" i="1"/>
  <c r="CD133" i="1"/>
  <c r="CI133" i="1" s="1"/>
  <c r="CC89" i="1"/>
  <c r="CD89" i="1"/>
  <c r="CI89" i="1" s="1"/>
  <c r="CB89" i="1"/>
  <c r="CC31" i="1"/>
  <c r="CD31" i="1"/>
  <c r="CI31" i="1" s="1"/>
  <c r="CB31" i="1"/>
  <c r="CC120" i="1"/>
  <c r="CB120" i="1"/>
  <c r="CD120" i="1"/>
  <c r="CI120" i="1" s="1"/>
  <c r="CC18" i="1"/>
  <c r="CB18" i="1"/>
  <c r="CD18" i="1"/>
  <c r="CI18" i="1" s="1"/>
  <c r="CC152" i="1"/>
  <c r="CD152" i="1"/>
  <c r="CI152" i="1" s="1"/>
  <c r="CB152" i="1"/>
  <c r="CC142" i="1"/>
  <c r="CD142" i="1"/>
  <c r="CI142" i="1" s="1"/>
  <c r="CB142" i="1"/>
  <c r="AJ67" i="1"/>
  <c r="AH67" i="1"/>
  <c r="AD67" i="1"/>
  <c r="AK67" i="1" s="1"/>
  <c r="AJ23" i="1"/>
  <c r="AH23" i="1"/>
  <c r="AD23" i="1"/>
  <c r="AK23" i="1" s="1"/>
  <c r="AJ119" i="1"/>
  <c r="AH119" i="1"/>
  <c r="AD119" i="1"/>
  <c r="AK119" i="1" s="1"/>
  <c r="AJ130" i="1"/>
  <c r="AH130" i="1"/>
  <c r="AD130" i="1"/>
  <c r="AK130" i="1" s="1"/>
  <c r="AJ155" i="1"/>
  <c r="AH155" i="1"/>
  <c r="AD155" i="1"/>
  <c r="AK155" i="1" s="1"/>
  <c r="AJ58" i="1"/>
  <c r="AD58" i="1"/>
  <c r="AK58" i="1" s="1"/>
  <c r="AH58" i="1"/>
  <c r="Q96" i="3"/>
  <c r="U95" i="3" a="1"/>
  <c r="U95" i="3" s="1"/>
  <c r="V95" i="3" a="1"/>
  <c r="V95" i="3" s="1"/>
  <c r="T95" i="3" a="1"/>
  <c r="T95" i="3" s="1"/>
  <c r="B95" i="3"/>
  <c r="H94" i="4"/>
  <c r="AD13" i="1"/>
  <c r="AK13" i="1" s="1"/>
  <c r="AH13" i="1"/>
  <c r="BD25" i="1"/>
  <c r="CM201" i="1"/>
  <c r="EI201" i="1" s="1"/>
  <c r="CB205" i="1"/>
  <c r="CD205" i="1"/>
  <c r="CI205" i="1" s="1"/>
  <c r="CB141" i="1"/>
  <c r="CD141" i="1"/>
  <c r="CI141" i="1" s="1"/>
  <c r="CB201" i="1"/>
  <c r="CD201" i="1"/>
  <c r="CI201" i="1" s="1"/>
  <c r="CM132" i="1"/>
  <c r="EI132" i="1" s="1"/>
  <c r="CD291" i="1"/>
  <c r="CI291" i="1" s="1"/>
  <c r="CB291" i="1"/>
  <c r="CD19" i="1"/>
  <c r="CI19" i="1" s="1"/>
  <c r="CB19" i="1"/>
  <c r="CB30" i="1"/>
  <c r="CD30" i="1"/>
  <c r="CI30" i="1" s="1"/>
  <c r="CB63" i="1"/>
  <c r="CD63" i="1"/>
  <c r="CI63" i="1" s="1"/>
  <c r="CD113" i="1"/>
  <c r="CI113" i="1" s="1"/>
  <c r="CB113" i="1"/>
  <c r="CB301" i="1"/>
  <c r="CD301" i="1"/>
  <c r="CI301" i="1" s="1"/>
  <c r="CD37" i="1"/>
  <c r="CI37" i="1" s="1"/>
  <c r="CB37" i="1"/>
  <c r="CB218" i="1"/>
  <c r="CD218" i="1"/>
  <c r="CI218" i="1" s="1"/>
  <c r="CD111" i="1"/>
  <c r="CI111" i="1" s="1"/>
  <c r="CB111" i="1"/>
  <c r="CD109" i="1"/>
  <c r="CI109" i="1" s="1"/>
  <c r="CB109" i="1"/>
  <c r="CB253" i="1"/>
  <c r="CD253" i="1"/>
  <c r="CI253" i="1" s="1"/>
  <c r="CB248" i="1"/>
  <c r="CD248" i="1"/>
  <c r="CI248" i="1" s="1"/>
  <c r="CD81" i="1"/>
  <c r="CI81" i="1" s="1"/>
  <c r="CB81" i="1"/>
  <c r="CD317" i="1"/>
  <c r="CI317" i="1" s="1"/>
  <c r="CB317" i="1"/>
  <c r="CB327" i="1"/>
  <c r="CD327" i="1"/>
  <c r="CI327" i="1" s="1"/>
  <c r="CD334" i="1"/>
  <c r="CI334" i="1" s="1"/>
  <c r="CB334" i="1"/>
  <c r="CD151" i="1"/>
  <c r="CI151" i="1" s="1"/>
  <c r="CB151" i="1"/>
  <c r="CD41" i="1"/>
  <c r="CI41" i="1" s="1"/>
  <c r="CB41" i="1"/>
  <c r="CD59" i="1"/>
  <c r="CI59" i="1" s="1"/>
  <c r="CB59" i="1"/>
  <c r="CB65" i="1"/>
  <c r="CD65" i="1"/>
  <c r="CI65" i="1" s="1"/>
  <c r="CD62" i="1"/>
  <c r="CI62" i="1" s="1"/>
  <c r="CB62" i="1"/>
  <c r="CD39" i="1"/>
  <c r="CI39" i="1" s="1"/>
  <c r="CB39" i="1"/>
  <c r="CB318" i="1"/>
  <c r="CD318" i="1"/>
  <c r="CI318" i="1" s="1"/>
  <c r="CD322" i="1"/>
  <c r="CI322" i="1" s="1"/>
  <c r="CB322" i="1"/>
  <c r="CD123" i="1"/>
  <c r="CI123" i="1" s="1"/>
  <c r="CB123" i="1"/>
  <c r="CB233" i="1"/>
  <c r="CD233" i="1"/>
  <c r="CI233" i="1" s="1"/>
  <c r="CD132" i="1"/>
  <c r="CI132" i="1" s="1"/>
  <c r="CB132" i="1"/>
  <c r="CB247" i="1"/>
  <c r="CD247" i="1"/>
  <c r="CI247" i="1" s="1"/>
  <c r="CD217" i="1"/>
  <c r="CI217" i="1" s="1"/>
  <c r="CB217" i="1"/>
  <c r="CD77" i="1"/>
  <c r="CI77" i="1" s="1"/>
  <c r="CB77" i="1"/>
  <c r="CB32" i="1"/>
  <c r="CD32" i="1"/>
  <c r="CI32" i="1" s="1"/>
  <c r="CD119" i="1"/>
  <c r="CI119" i="1" s="1"/>
  <c r="CB119" i="1"/>
  <c r="CB98" i="1"/>
  <c r="CD98" i="1"/>
  <c r="CI98" i="1" s="1"/>
  <c r="CB28" i="1"/>
  <c r="CD28" i="1"/>
  <c r="CI28" i="1" s="1"/>
  <c r="CD20" i="1"/>
  <c r="CI20" i="1" s="1"/>
  <c r="CB20" i="1"/>
  <c r="CD48" i="1"/>
  <c r="CI48" i="1" s="1"/>
  <c r="CB48" i="1"/>
  <c r="CD172" i="1"/>
  <c r="CI172" i="1" s="1"/>
  <c r="CB172" i="1"/>
  <c r="CD74" i="1"/>
  <c r="CI74" i="1" s="1"/>
  <c r="CB74" i="1"/>
  <c r="CB47" i="1"/>
  <c r="CD47" i="1"/>
  <c r="CI47" i="1" s="1"/>
  <c r="CB16" i="1"/>
  <c r="CD16" i="1"/>
  <c r="CI16" i="1" s="1"/>
  <c r="CD223" i="1"/>
  <c r="CI223" i="1" s="1"/>
  <c r="CB223" i="1"/>
  <c r="CD175" i="1"/>
  <c r="CI175" i="1" s="1"/>
  <c r="CB175" i="1"/>
  <c r="CD234" i="1"/>
  <c r="CI234" i="1" s="1"/>
  <c r="CB234" i="1"/>
  <c r="CD129" i="1"/>
  <c r="CI129" i="1" s="1"/>
  <c r="CB129" i="1"/>
  <c r="CB226" i="1"/>
  <c r="CD226" i="1"/>
  <c r="CI226" i="1" s="1"/>
  <c r="CB164" i="1"/>
  <c r="CD164" i="1"/>
  <c r="CI164" i="1" s="1"/>
  <c r="CD43" i="1"/>
  <c r="CI43" i="1" s="1"/>
  <c r="CB43" i="1"/>
  <c r="CB26" i="1"/>
  <c r="CD26" i="1"/>
  <c r="CI26" i="1" s="1"/>
  <c r="CD134" i="1"/>
  <c r="CI134" i="1" s="1"/>
  <c r="CB134" i="1"/>
  <c r="CD228" i="1"/>
  <c r="CI228" i="1" s="1"/>
  <c r="CB228" i="1"/>
  <c r="CD200" i="1"/>
  <c r="CI200" i="1" s="1"/>
  <c r="CB200" i="1"/>
  <c r="CD177" i="1"/>
  <c r="CI177" i="1" s="1"/>
  <c r="CB177" i="1"/>
  <c r="BD29" i="1"/>
  <c r="CD56" i="1"/>
  <c r="CI56" i="1" s="1"/>
  <c r="CB56" i="1"/>
  <c r="BV13" i="1"/>
  <c r="AD167" i="1"/>
  <c r="DZ12" i="1"/>
  <c r="DZ13" i="1" s="1"/>
  <c r="O12" i="7"/>
  <c r="N62" i="7"/>
  <c r="P62" i="7" s="1"/>
  <c r="N61" i="7"/>
  <c r="O61" i="7" s="1"/>
  <c r="N60" i="7"/>
  <c r="P60" i="7" s="1"/>
  <c r="N59" i="7"/>
  <c r="P59" i="7" s="1"/>
  <c r="N58" i="7"/>
  <c r="O58" i="7" s="1"/>
  <c r="N57" i="7"/>
  <c r="P57" i="7" s="1"/>
  <c r="N56" i="7"/>
  <c r="P56" i="7" s="1"/>
  <c r="N13" i="7"/>
  <c r="N14" i="7" s="1"/>
  <c r="N15" i="7" s="1"/>
  <c r="N16" i="7" s="1"/>
  <c r="N17" i="7" s="1"/>
  <c r="N18" i="7" s="1"/>
  <c r="N19" i="7" s="1"/>
  <c r="N20" i="7" s="1"/>
  <c r="N21" i="7" s="1"/>
  <c r="N22" i="7" s="1"/>
  <c r="N23" i="7" s="1"/>
  <c r="N24" i="7" s="1"/>
  <c r="N25" i="7" s="1"/>
  <c r="N26" i="7" s="1"/>
  <c r="N27" i="7" s="1"/>
  <c r="N28" i="7" s="1"/>
  <c r="N7" i="5"/>
  <c r="E6" i="7"/>
  <c r="B14" i="17" s="1"/>
  <c r="CC22" i="1" l="1"/>
  <c r="CC83" i="1"/>
  <c r="CC17" i="1"/>
  <c r="CC24" i="1"/>
  <c r="CC58" i="1"/>
  <c r="AD46" i="1"/>
  <c r="CC42" i="1"/>
  <c r="Q97" i="3"/>
  <c r="U96" i="3" a="1"/>
  <c r="U96" i="3" s="1"/>
  <c r="T96" i="3" a="1"/>
  <c r="T96" i="3" s="1"/>
  <c r="V96" i="3" a="1"/>
  <c r="V96" i="3" s="1"/>
  <c r="B96" i="3"/>
  <c r="H95" i="4"/>
  <c r="BD339" i="1"/>
  <c r="BD167" i="1"/>
  <c r="AK167" i="1"/>
  <c r="AH167" i="1"/>
  <c r="DZ14" i="1"/>
  <c r="CA13" i="1"/>
  <c r="CC13" i="1" s="1"/>
  <c r="P58" i="7"/>
  <c r="O62" i="7"/>
  <c r="P61" i="7"/>
  <c r="O13" i="7"/>
  <c r="O14" i="7" s="1"/>
  <c r="O15" i="7" s="1"/>
  <c r="O16" i="7" s="1"/>
  <c r="O56" i="7"/>
  <c r="O57" i="7"/>
  <c r="O59" i="7"/>
  <c r="O60" i="7"/>
  <c r="N29" i="7"/>
  <c r="N30" i="7" s="1"/>
  <c r="N31" i="7" s="1"/>
  <c r="N32" i="7" s="1"/>
  <c r="N33" i="7" s="1"/>
  <c r="N34" i="7" s="1"/>
  <c r="N35" i="7" s="1"/>
  <c r="N36" i="7" s="1"/>
  <c r="N37" i="7" s="1"/>
  <c r="O907" i="3"/>
  <c r="M907" i="3"/>
  <c r="K907" i="3"/>
  <c r="O906" i="3"/>
  <c r="M906" i="3"/>
  <c r="K906" i="3"/>
  <c r="O905" i="3"/>
  <c r="M905" i="3"/>
  <c r="K905" i="3"/>
  <c r="O904" i="3"/>
  <c r="M904" i="3"/>
  <c r="K904" i="3"/>
  <c r="O903" i="3"/>
  <c r="M903" i="3"/>
  <c r="K903" i="3"/>
  <c r="O902" i="3"/>
  <c r="M902" i="3"/>
  <c r="K902" i="3"/>
  <c r="O901" i="3"/>
  <c r="M901" i="3"/>
  <c r="K901" i="3"/>
  <c r="O900" i="3"/>
  <c r="M900" i="3"/>
  <c r="K900" i="3"/>
  <c r="O899" i="3"/>
  <c r="M899" i="3"/>
  <c r="K899" i="3"/>
  <c r="O898" i="3"/>
  <c r="M898" i="3"/>
  <c r="K898" i="3"/>
  <c r="O897" i="3"/>
  <c r="M897" i="3"/>
  <c r="K897" i="3"/>
  <c r="O896" i="3"/>
  <c r="M896" i="3"/>
  <c r="K896" i="3"/>
  <c r="O895" i="3"/>
  <c r="M895" i="3"/>
  <c r="K895" i="3"/>
  <c r="O894" i="3"/>
  <c r="M894" i="3"/>
  <c r="K894" i="3"/>
  <c r="O893" i="3"/>
  <c r="M893" i="3"/>
  <c r="K893" i="3"/>
  <c r="O892" i="3"/>
  <c r="M892" i="3"/>
  <c r="K892" i="3"/>
  <c r="O891" i="3"/>
  <c r="M891" i="3"/>
  <c r="K891" i="3"/>
  <c r="O890" i="3"/>
  <c r="M890" i="3"/>
  <c r="K890" i="3"/>
  <c r="O889" i="3"/>
  <c r="M889" i="3"/>
  <c r="K889" i="3"/>
  <c r="O888" i="3"/>
  <c r="M888" i="3"/>
  <c r="K888" i="3"/>
  <c r="O887" i="3"/>
  <c r="M887" i="3"/>
  <c r="K887" i="3"/>
  <c r="O886" i="3"/>
  <c r="M886" i="3"/>
  <c r="K886" i="3"/>
  <c r="O885" i="3"/>
  <c r="M885" i="3"/>
  <c r="K885" i="3"/>
  <c r="O884" i="3"/>
  <c r="M884" i="3"/>
  <c r="K884" i="3"/>
  <c r="O883" i="3"/>
  <c r="M883" i="3"/>
  <c r="K883" i="3"/>
  <c r="O882" i="3"/>
  <c r="M882" i="3"/>
  <c r="K882" i="3"/>
  <c r="O881" i="3"/>
  <c r="M881" i="3"/>
  <c r="K881" i="3"/>
  <c r="O880" i="3"/>
  <c r="M880" i="3"/>
  <c r="K880" i="3"/>
  <c r="O879" i="3"/>
  <c r="M879" i="3"/>
  <c r="K879" i="3"/>
  <c r="O878" i="3"/>
  <c r="M878" i="3"/>
  <c r="K878" i="3"/>
  <c r="O877" i="3"/>
  <c r="M877" i="3"/>
  <c r="K877" i="3"/>
  <c r="O876" i="3"/>
  <c r="M876" i="3"/>
  <c r="K876" i="3"/>
  <c r="O875" i="3"/>
  <c r="M875" i="3"/>
  <c r="K875" i="3"/>
  <c r="O874" i="3"/>
  <c r="M874" i="3"/>
  <c r="K874" i="3"/>
  <c r="O873" i="3"/>
  <c r="M873" i="3"/>
  <c r="K873" i="3"/>
  <c r="O872" i="3"/>
  <c r="M872" i="3"/>
  <c r="K872" i="3"/>
  <c r="O871" i="3"/>
  <c r="M871" i="3"/>
  <c r="K871" i="3"/>
  <c r="O870" i="3"/>
  <c r="M870" i="3"/>
  <c r="K870" i="3"/>
  <c r="O869" i="3"/>
  <c r="M869" i="3"/>
  <c r="K869" i="3"/>
  <c r="O868" i="3"/>
  <c r="M868" i="3"/>
  <c r="K868" i="3"/>
  <c r="O867" i="3"/>
  <c r="M867" i="3"/>
  <c r="K867" i="3"/>
  <c r="O866" i="3"/>
  <c r="M866" i="3"/>
  <c r="K866" i="3"/>
  <c r="O865" i="3"/>
  <c r="M865" i="3"/>
  <c r="K865" i="3"/>
  <c r="O864" i="3"/>
  <c r="M864" i="3"/>
  <c r="K864" i="3"/>
  <c r="O863" i="3"/>
  <c r="M863" i="3"/>
  <c r="K863" i="3"/>
  <c r="O862" i="3"/>
  <c r="M862" i="3"/>
  <c r="K862" i="3"/>
  <c r="O861" i="3"/>
  <c r="M861" i="3"/>
  <c r="K861" i="3"/>
  <c r="O860" i="3"/>
  <c r="M860" i="3"/>
  <c r="K860" i="3"/>
  <c r="O859" i="3"/>
  <c r="M859" i="3"/>
  <c r="K859" i="3"/>
  <c r="O858" i="3"/>
  <c r="M858" i="3"/>
  <c r="K858" i="3"/>
  <c r="O857" i="3"/>
  <c r="M857" i="3"/>
  <c r="K857" i="3"/>
  <c r="O856" i="3"/>
  <c r="M856" i="3"/>
  <c r="K856" i="3"/>
  <c r="O855" i="3"/>
  <c r="M855" i="3"/>
  <c r="K855" i="3"/>
  <c r="O854" i="3"/>
  <c r="M854" i="3"/>
  <c r="K854" i="3"/>
  <c r="O853" i="3"/>
  <c r="M853" i="3"/>
  <c r="K853" i="3"/>
  <c r="O852" i="3"/>
  <c r="M852" i="3"/>
  <c r="K852" i="3"/>
  <c r="O851" i="3"/>
  <c r="M851" i="3"/>
  <c r="K851" i="3"/>
  <c r="O850" i="3"/>
  <c r="M850" i="3"/>
  <c r="K850" i="3"/>
  <c r="O849" i="3"/>
  <c r="M849" i="3"/>
  <c r="K849" i="3"/>
  <c r="O848" i="3"/>
  <c r="M848" i="3"/>
  <c r="K848" i="3"/>
  <c r="O847" i="3"/>
  <c r="M847" i="3"/>
  <c r="K847" i="3"/>
  <c r="O846" i="3"/>
  <c r="M846" i="3"/>
  <c r="K846" i="3"/>
  <c r="O845" i="3"/>
  <c r="M845" i="3"/>
  <c r="K845" i="3"/>
  <c r="O844" i="3"/>
  <c r="M844" i="3"/>
  <c r="K844" i="3"/>
  <c r="O843" i="3"/>
  <c r="M843" i="3"/>
  <c r="K843" i="3"/>
  <c r="O842" i="3"/>
  <c r="M842" i="3"/>
  <c r="K842" i="3"/>
  <c r="O841" i="3"/>
  <c r="M841" i="3"/>
  <c r="K841" i="3"/>
  <c r="O840" i="3"/>
  <c r="M840" i="3"/>
  <c r="K840" i="3"/>
  <c r="O839" i="3"/>
  <c r="M839" i="3"/>
  <c r="K839" i="3"/>
  <c r="O838" i="3"/>
  <c r="M838" i="3"/>
  <c r="K838" i="3"/>
  <c r="O837" i="3"/>
  <c r="M837" i="3"/>
  <c r="K837" i="3"/>
  <c r="O836" i="3"/>
  <c r="M836" i="3"/>
  <c r="K836" i="3"/>
  <c r="O835" i="3"/>
  <c r="M835" i="3"/>
  <c r="K835" i="3"/>
  <c r="O834" i="3"/>
  <c r="M834" i="3"/>
  <c r="K834" i="3"/>
  <c r="O833" i="3"/>
  <c r="M833" i="3"/>
  <c r="K833" i="3"/>
  <c r="O832" i="3"/>
  <c r="M832" i="3"/>
  <c r="K832" i="3"/>
  <c r="O831" i="3"/>
  <c r="M831" i="3"/>
  <c r="K831" i="3"/>
  <c r="O830" i="3"/>
  <c r="M830" i="3"/>
  <c r="K830" i="3"/>
  <c r="O829" i="3"/>
  <c r="M829" i="3"/>
  <c r="K829" i="3"/>
  <c r="O828" i="3"/>
  <c r="M828" i="3"/>
  <c r="K828" i="3"/>
  <c r="O827" i="3"/>
  <c r="M827" i="3"/>
  <c r="K827" i="3"/>
  <c r="O826" i="3"/>
  <c r="M826" i="3"/>
  <c r="K826" i="3"/>
  <c r="O825" i="3"/>
  <c r="M825" i="3"/>
  <c r="K825" i="3"/>
  <c r="O824" i="3"/>
  <c r="M824" i="3"/>
  <c r="K824" i="3"/>
  <c r="O823" i="3"/>
  <c r="M823" i="3"/>
  <c r="K823" i="3"/>
  <c r="O822" i="3"/>
  <c r="M822" i="3"/>
  <c r="K822" i="3"/>
  <c r="O821" i="3"/>
  <c r="M821" i="3"/>
  <c r="K821" i="3"/>
  <c r="O820" i="3"/>
  <c r="M820" i="3"/>
  <c r="K820" i="3"/>
  <c r="O819" i="3"/>
  <c r="M819" i="3"/>
  <c r="K819" i="3"/>
  <c r="O818" i="3"/>
  <c r="M818" i="3"/>
  <c r="K818" i="3"/>
  <c r="O817" i="3"/>
  <c r="M817" i="3"/>
  <c r="K817" i="3"/>
  <c r="O816" i="3"/>
  <c r="M816" i="3"/>
  <c r="K816" i="3"/>
  <c r="O815" i="3"/>
  <c r="M815" i="3"/>
  <c r="K815" i="3"/>
  <c r="O814" i="3"/>
  <c r="M814" i="3"/>
  <c r="K814" i="3"/>
  <c r="O813" i="3"/>
  <c r="M813" i="3"/>
  <c r="K813" i="3"/>
  <c r="O812" i="3"/>
  <c r="M812" i="3"/>
  <c r="K812" i="3"/>
  <c r="O811" i="3"/>
  <c r="M811" i="3"/>
  <c r="K811" i="3"/>
  <c r="O810" i="3"/>
  <c r="M810" i="3"/>
  <c r="K810" i="3"/>
  <c r="O809" i="3"/>
  <c r="M809" i="3"/>
  <c r="K809" i="3"/>
  <c r="O808" i="3"/>
  <c r="M808" i="3"/>
  <c r="K808" i="3"/>
  <c r="O807" i="3"/>
  <c r="M807" i="3"/>
  <c r="K807" i="3"/>
  <c r="O806" i="3"/>
  <c r="M806" i="3"/>
  <c r="K806" i="3"/>
  <c r="O805" i="3"/>
  <c r="M805" i="3"/>
  <c r="K805" i="3"/>
  <c r="O804" i="3"/>
  <c r="M804" i="3"/>
  <c r="K804" i="3"/>
  <c r="O803" i="3"/>
  <c r="M803" i="3"/>
  <c r="K803" i="3"/>
  <c r="O802" i="3"/>
  <c r="M802" i="3"/>
  <c r="K802" i="3"/>
  <c r="O801" i="3"/>
  <c r="M801" i="3"/>
  <c r="K801" i="3"/>
  <c r="O800" i="3"/>
  <c r="M800" i="3"/>
  <c r="K800" i="3"/>
  <c r="O799" i="3"/>
  <c r="M799" i="3"/>
  <c r="K799" i="3"/>
  <c r="O798" i="3"/>
  <c r="M798" i="3"/>
  <c r="K798" i="3"/>
  <c r="O797" i="3"/>
  <c r="M797" i="3"/>
  <c r="K797" i="3"/>
  <c r="O796" i="3"/>
  <c r="M796" i="3"/>
  <c r="K796" i="3"/>
  <c r="O795" i="3"/>
  <c r="M795" i="3"/>
  <c r="K795" i="3"/>
  <c r="O794" i="3"/>
  <c r="M794" i="3"/>
  <c r="K794" i="3"/>
  <c r="O793" i="3"/>
  <c r="M793" i="3"/>
  <c r="K793" i="3"/>
  <c r="O792" i="3"/>
  <c r="M792" i="3"/>
  <c r="K792" i="3"/>
  <c r="O791" i="3"/>
  <c r="M791" i="3"/>
  <c r="K791" i="3"/>
  <c r="O790" i="3"/>
  <c r="M790" i="3"/>
  <c r="K790" i="3"/>
  <c r="O789" i="3"/>
  <c r="M789" i="3"/>
  <c r="K789" i="3"/>
  <c r="O788" i="3"/>
  <c r="M788" i="3"/>
  <c r="K788" i="3"/>
  <c r="O787" i="3"/>
  <c r="M787" i="3"/>
  <c r="K787" i="3"/>
  <c r="O786" i="3"/>
  <c r="M786" i="3"/>
  <c r="K786" i="3"/>
  <c r="O785" i="3"/>
  <c r="M785" i="3"/>
  <c r="K785" i="3"/>
  <c r="O784" i="3"/>
  <c r="M784" i="3"/>
  <c r="K784" i="3"/>
  <c r="O783" i="3"/>
  <c r="M783" i="3"/>
  <c r="K783" i="3"/>
  <c r="O782" i="3"/>
  <c r="M782" i="3"/>
  <c r="K782" i="3"/>
  <c r="O781" i="3"/>
  <c r="M781" i="3"/>
  <c r="K781" i="3"/>
  <c r="O780" i="3"/>
  <c r="M780" i="3"/>
  <c r="K780" i="3"/>
  <c r="O779" i="3"/>
  <c r="M779" i="3"/>
  <c r="K779" i="3"/>
  <c r="O778" i="3"/>
  <c r="M778" i="3"/>
  <c r="K778" i="3"/>
  <c r="O777" i="3"/>
  <c r="M777" i="3"/>
  <c r="K777" i="3"/>
  <c r="O776" i="3"/>
  <c r="M776" i="3"/>
  <c r="K776" i="3"/>
  <c r="O775" i="3"/>
  <c r="M775" i="3"/>
  <c r="K775" i="3"/>
  <c r="O774" i="3"/>
  <c r="M774" i="3"/>
  <c r="K774" i="3"/>
  <c r="O773" i="3"/>
  <c r="M773" i="3"/>
  <c r="K773" i="3"/>
  <c r="O772" i="3"/>
  <c r="M772" i="3"/>
  <c r="K772" i="3"/>
  <c r="O771" i="3"/>
  <c r="M771" i="3"/>
  <c r="K771" i="3"/>
  <c r="O770" i="3"/>
  <c r="M770" i="3"/>
  <c r="K770" i="3"/>
  <c r="O769" i="3"/>
  <c r="M769" i="3"/>
  <c r="K769" i="3"/>
  <c r="O768" i="3"/>
  <c r="M768" i="3"/>
  <c r="K768" i="3"/>
  <c r="O767" i="3"/>
  <c r="M767" i="3"/>
  <c r="K767" i="3"/>
  <c r="O766" i="3"/>
  <c r="M766" i="3"/>
  <c r="K766" i="3"/>
  <c r="O765" i="3"/>
  <c r="M765" i="3"/>
  <c r="K765" i="3"/>
  <c r="O764" i="3"/>
  <c r="M764" i="3"/>
  <c r="K764" i="3"/>
  <c r="O763" i="3"/>
  <c r="M763" i="3"/>
  <c r="K763" i="3"/>
  <c r="O762" i="3"/>
  <c r="M762" i="3"/>
  <c r="K762" i="3"/>
  <c r="O761" i="3"/>
  <c r="M761" i="3"/>
  <c r="K761" i="3"/>
  <c r="O760" i="3"/>
  <c r="M760" i="3"/>
  <c r="K760" i="3"/>
  <c r="O759" i="3"/>
  <c r="M759" i="3"/>
  <c r="K759" i="3"/>
  <c r="O758" i="3"/>
  <c r="M758" i="3"/>
  <c r="K758" i="3"/>
  <c r="O757" i="3"/>
  <c r="M757" i="3"/>
  <c r="K757" i="3"/>
  <c r="O756" i="3"/>
  <c r="M756" i="3"/>
  <c r="K756" i="3"/>
  <c r="O755" i="3"/>
  <c r="M755" i="3"/>
  <c r="K755" i="3"/>
  <c r="O754" i="3"/>
  <c r="M754" i="3"/>
  <c r="K754" i="3"/>
  <c r="O753" i="3"/>
  <c r="M753" i="3"/>
  <c r="K753" i="3"/>
  <c r="O752" i="3"/>
  <c r="M752" i="3"/>
  <c r="K752" i="3"/>
  <c r="O751" i="3"/>
  <c r="M751" i="3"/>
  <c r="K751" i="3"/>
  <c r="O750" i="3"/>
  <c r="M750" i="3"/>
  <c r="K750" i="3"/>
  <c r="O749" i="3"/>
  <c r="M749" i="3"/>
  <c r="K749" i="3"/>
  <c r="O748" i="3"/>
  <c r="M748" i="3"/>
  <c r="K748" i="3"/>
  <c r="O747" i="3"/>
  <c r="M747" i="3"/>
  <c r="K747" i="3"/>
  <c r="O746" i="3"/>
  <c r="M746" i="3"/>
  <c r="K746" i="3"/>
  <c r="O745" i="3"/>
  <c r="M745" i="3"/>
  <c r="K745" i="3"/>
  <c r="O744" i="3"/>
  <c r="M744" i="3"/>
  <c r="K744" i="3"/>
  <c r="O743" i="3"/>
  <c r="M743" i="3"/>
  <c r="K743" i="3"/>
  <c r="O742" i="3"/>
  <c r="M742" i="3"/>
  <c r="K742" i="3"/>
  <c r="O741" i="3"/>
  <c r="M741" i="3"/>
  <c r="K741" i="3"/>
  <c r="O740" i="3"/>
  <c r="M740" i="3"/>
  <c r="K740" i="3"/>
  <c r="O739" i="3"/>
  <c r="M739" i="3"/>
  <c r="K739" i="3"/>
  <c r="O738" i="3"/>
  <c r="M738" i="3"/>
  <c r="K738" i="3"/>
  <c r="O737" i="3"/>
  <c r="M737" i="3"/>
  <c r="K737" i="3"/>
  <c r="O736" i="3"/>
  <c r="M736" i="3"/>
  <c r="K736" i="3"/>
  <c r="O735" i="3"/>
  <c r="M735" i="3"/>
  <c r="K735" i="3"/>
  <c r="O734" i="3"/>
  <c r="M734" i="3"/>
  <c r="K734" i="3"/>
  <c r="O733" i="3"/>
  <c r="M733" i="3"/>
  <c r="K733" i="3"/>
  <c r="O732" i="3"/>
  <c r="M732" i="3"/>
  <c r="K732" i="3"/>
  <c r="O731" i="3"/>
  <c r="M731" i="3"/>
  <c r="K731" i="3"/>
  <c r="O730" i="3"/>
  <c r="M730" i="3"/>
  <c r="K730" i="3"/>
  <c r="O729" i="3"/>
  <c r="M729" i="3"/>
  <c r="K729" i="3"/>
  <c r="O728" i="3"/>
  <c r="M728" i="3"/>
  <c r="K728" i="3"/>
  <c r="O727" i="3"/>
  <c r="M727" i="3"/>
  <c r="K727" i="3"/>
  <c r="O726" i="3"/>
  <c r="M726" i="3"/>
  <c r="K726" i="3"/>
  <c r="O725" i="3"/>
  <c r="M725" i="3"/>
  <c r="K725" i="3"/>
  <c r="O724" i="3"/>
  <c r="M724" i="3"/>
  <c r="K724" i="3"/>
  <c r="O723" i="3"/>
  <c r="M723" i="3"/>
  <c r="K723" i="3"/>
  <c r="O722" i="3"/>
  <c r="M722" i="3"/>
  <c r="K722" i="3"/>
  <c r="O721" i="3"/>
  <c r="M721" i="3"/>
  <c r="K721" i="3"/>
  <c r="O720" i="3"/>
  <c r="M720" i="3"/>
  <c r="K720" i="3"/>
  <c r="O719" i="3"/>
  <c r="M719" i="3"/>
  <c r="K719" i="3"/>
  <c r="O718" i="3"/>
  <c r="M718" i="3"/>
  <c r="K718" i="3"/>
  <c r="O717" i="3"/>
  <c r="M717" i="3"/>
  <c r="K717" i="3"/>
  <c r="O716" i="3"/>
  <c r="M716" i="3"/>
  <c r="K716" i="3"/>
  <c r="O715" i="3"/>
  <c r="M715" i="3"/>
  <c r="K715" i="3"/>
  <c r="O714" i="3"/>
  <c r="M714" i="3"/>
  <c r="K714" i="3"/>
  <c r="O713" i="3"/>
  <c r="M713" i="3"/>
  <c r="K713" i="3"/>
  <c r="O712" i="3"/>
  <c r="M712" i="3"/>
  <c r="K712" i="3"/>
  <c r="O711" i="3"/>
  <c r="M711" i="3"/>
  <c r="K711" i="3"/>
  <c r="O710" i="3"/>
  <c r="M710" i="3"/>
  <c r="K710" i="3"/>
  <c r="O709" i="3"/>
  <c r="M709" i="3"/>
  <c r="K709" i="3"/>
  <c r="O708" i="3"/>
  <c r="M708" i="3"/>
  <c r="K708" i="3"/>
  <c r="O707" i="3"/>
  <c r="M707" i="3"/>
  <c r="K707" i="3"/>
  <c r="O706" i="3"/>
  <c r="M706" i="3"/>
  <c r="K706" i="3"/>
  <c r="O705" i="3"/>
  <c r="M705" i="3"/>
  <c r="K705" i="3"/>
  <c r="O704" i="3"/>
  <c r="M704" i="3"/>
  <c r="K704" i="3"/>
  <c r="O703" i="3"/>
  <c r="M703" i="3"/>
  <c r="K703" i="3"/>
  <c r="O702" i="3"/>
  <c r="M702" i="3"/>
  <c r="K702" i="3"/>
  <c r="O701" i="3"/>
  <c r="M701" i="3"/>
  <c r="K701" i="3"/>
  <c r="O700" i="3"/>
  <c r="M700" i="3"/>
  <c r="K700" i="3"/>
  <c r="O699" i="3"/>
  <c r="M699" i="3"/>
  <c r="K699" i="3"/>
  <c r="O698" i="3"/>
  <c r="M698" i="3"/>
  <c r="K698" i="3"/>
  <c r="O697" i="3"/>
  <c r="M697" i="3"/>
  <c r="K697" i="3"/>
  <c r="O696" i="3"/>
  <c r="M696" i="3"/>
  <c r="K696" i="3"/>
  <c r="O695" i="3"/>
  <c r="M695" i="3"/>
  <c r="K695" i="3"/>
  <c r="O694" i="3"/>
  <c r="M694" i="3"/>
  <c r="K694" i="3"/>
  <c r="O693" i="3"/>
  <c r="M693" i="3"/>
  <c r="K693" i="3"/>
  <c r="O692" i="3"/>
  <c r="M692" i="3"/>
  <c r="K692" i="3"/>
  <c r="O691" i="3"/>
  <c r="M691" i="3"/>
  <c r="K691" i="3"/>
  <c r="O690" i="3"/>
  <c r="M690" i="3"/>
  <c r="K690" i="3"/>
  <c r="O689" i="3"/>
  <c r="M689" i="3"/>
  <c r="K689" i="3"/>
  <c r="O688" i="3"/>
  <c r="M688" i="3"/>
  <c r="K688" i="3"/>
  <c r="O687" i="3"/>
  <c r="M687" i="3"/>
  <c r="K687" i="3"/>
  <c r="O686" i="3"/>
  <c r="M686" i="3"/>
  <c r="K686" i="3"/>
  <c r="O685" i="3"/>
  <c r="M685" i="3"/>
  <c r="K685" i="3"/>
  <c r="O684" i="3"/>
  <c r="M684" i="3"/>
  <c r="K684" i="3"/>
  <c r="O683" i="3"/>
  <c r="M683" i="3"/>
  <c r="K683" i="3"/>
  <c r="O682" i="3"/>
  <c r="M682" i="3"/>
  <c r="K682" i="3"/>
  <c r="O681" i="3"/>
  <c r="M681" i="3"/>
  <c r="K681" i="3"/>
  <c r="O680" i="3"/>
  <c r="M680" i="3"/>
  <c r="K680" i="3"/>
  <c r="O679" i="3"/>
  <c r="M679" i="3"/>
  <c r="K679" i="3"/>
  <c r="O678" i="3"/>
  <c r="M678" i="3"/>
  <c r="K678" i="3"/>
  <c r="O677" i="3"/>
  <c r="M677" i="3"/>
  <c r="K677" i="3"/>
  <c r="O676" i="3"/>
  <c r="M676" i="3"/>
  <c r="K676" i="3"/>
  <c r="O675" i="3"/>
  <c r="M675" i="3"/>
  <c r="K675" i="3"/>
  <c r="O674" i="3"/>
  <c r="M674" i="3"/>
  <c r="K674" i="3"/>
  <c r="O673" i="3"/>
  <c r="M673" i="3"/>
  <c r="K673" i="3"/>
  <c r="O672" i="3"/>
  <c r="M672" i="3"/>
  <c r="K672" i="3"/>
  <c r="O671" i="3"/>
  <c r="M671" i="3"/>
  <c r="K671" i="3"/>
  <c r="O670" i="3"/>
  <c r="M670" i="3"/>
  <c r="K670" i="3"/>
  <c r="O669" i="3"/>
  <c r="M669" i="3"/>
  <c r="K669" i="3"/>
  <c r="O668" i="3"/>
  <c r="M668" i="3"/>
  <c r="K668" i="3"/>
  <c r="O667" i="3"/>
  <c r="M667" i="3"/>
  <c r="K667" i="3"/>
  <c r="O666" i="3"/>
  <c r="M666" i="3"/>
  <c r="K666" i="3"/>
  <c r="O665" i="3"/>
  <c r="M665" i="3"/>
  <c r="K665" i="3"/>
  <c r="O664" i="3"/>
  <c r="M664" i="3"/>
  <c r="K664" i="3"/>
  <c r="O663" i="3"/>
  <c r="M663" i="3"/>
  <c r="K663" i="3"/>
  <c r="O662" i="3"/>
  <c r="M662" i="3"/>
  <c r="K662" i="3"/>
  <c r="O661" i="3"/>
  <c r="M661" i="3"/>
  <c r="K661" i="3"/>
  <c r="O660" i="3"/>
  <c r="M660" i="3"/>
  <c r="K660" i="3"/>
  <c r="O659" i="3"/>
  <c r="M659" i="3"/>
  <c r="K659" i="3"/>
  <c r="O658" i="3"/>
  <c r="M658" i="3"/>
  <c r="K658" i="3"/>
  <c r="O657" i="3"/>
  <c r="M657" i="3"/>
  <c r="K657" i="3"/>
  <c r="O656" i="3"/>
  <c r="M656" i="3"/>
  <c r="K656" i="3"/>
  <c r="O655" i="3"/>
  <c r="M655" i="3"/>
  <c r="K655" i="3"/>
  <c r="O654" i="3"/>
  <c r="M654" i="3"/>
  <c r="K654" i="3"/>
  <c r="O653" i="3"/>
  <c r="M653" i="3"/>
  <c r="K653" i="3"/>
  <c r="O652" i="3"/>
  <c r="M652" i="3"/>
  <c r="K652" i="3"/>
  <c r="O651" i="3"/>
  <c r="M651" i="3"/>
  <c r="K651" i="3"/>
  <c r="O650" i="3"/>
  <c r="M650" i="3"/>
  <c r="K650" i="3"/>
  <c r="O649" i="3"/>
  <c r="M649" i="3"/>
  <c r="K649" i="3"/>
  <c r="O648" i="3"/>
  <c r="M648" i="3"/>
  <c r="K648" i="3"/>
  <c r="O647" i="3"/>
  <c r="M647" i="3"/>
  <c r="K647" i="3"/>
  <c r="O646" i="3"/>
  <c r="M646" i="3"/>
  <c r="K646" i="3"/>
  <c r="O645" i="3"/>
  <c r="M645" i="3"/>
  <c r="K645" i="3"/>
  <c r="O644" i="3"/>
  <c r="M644" i="3"/>
  <c r="K644" i="3"/>
  <c r="O643" i="3"/>
  <c r="M643" i="3"/>
  <c r="K643" i="3"/>
  <c r="O642" i="3"/>
  <c r="M642" i="3"/>
  <c r="K642" i="3"/>
  <c r="O641" i="3"/>
  <c r="M641" i="3"/>
  <c r="K641" i="3"/>
  <c r="O640" i="3"/>
  <c r="M640" i="3"/>
  <c r="K640" i="3"/>
  <c r="O639" i="3"/>
  <c r="M639" i="3"/>
  <c r="K639" i="3"/>
  <c r="O638" i="3"/>
  <c r="M638" i="3"/>
  <c r="K638" i="3"/>
  <c r="O637" i="3"/>
  <c r="M637" i="3"/>
  <c r="K637" i="3"/>
  <c r="O636" i="3"/>
  <c r="M636" i="3"/>
  <c r="K636" i="3"/>
  <c r="O635" i="3"/>
  <c r="M635" i="3"/>
  <c r="K635" i="3"/>
  <c r="O634" i="3"/>
  <c r="M634" i="3"/>
  <c r="K634" i="3"/>
  <c r="O633" i="3"/>
  <c r="M633" i="3"/>
  <c r="K633" i="3"/>
  <c r="O632" i="3"/>
  <c r="M632" i="3"/>
  <c r="K632" i="3"/>
  <c r="O631" i="3"/>
  <c r="M631" i="3"/>
  <c r="K631" i="3"/>
  <c r="O630" i="3"/>
  <c r="M630" i="3"/>
  <c r="K630" i="3"/>
  <c r="O629" i="3"/>
  <c r="M629" i="3"/>
  <c r="K629" i="3"/>
  <c r="O628" i="3"/>
  <c r="M628" i="3"/>
  <c r="K628" i="3"/>
  <c r="O627" i="3"/>
  <c r="M627" i="3"/>
  <c r="K627" i="3"/>
  <c r="O626" i="3"/>
  <c r="M626" i="3"/>
  <c r="K626" i="3"/>
  <c r="O625" i="3"/>
  <c r="M625" i="3"/>
  <c r="K625" i="3"/>
  <c r="O624" i="3"/>
  <c r="M624" i="3"/>
  <c r="K624" i="3"/>
  <c r="O623" i="3"/>
  <c r="M623" i="3"/>
  <c r="K623" i="3"/>
  <c r="O622" i="3"/>
  <c r="M622" i="3"/>
  <c r="K622" i="3"/>
  <c r="O621" i="3"/>
  <c r="M621" i="3"/>
  <c r="K621" i="3"/>
  <c r="O620" i="3"/>
  <c r="M620" i="3"/>
  <c r="K620" i="3"/>
  <c r="O619" i="3"/>
  <c r="M619" i="3"/>
  <c r="K619" i="3"/>
  <c r="O618" i="3"/>
  <c r="M618" i="3"/>
  <c r="K618" i="3"/>
  <c r="O617" i="3"/>
  <c r="M617" i="3"/>
  <c r="K617" i="3"/>
  <c r="O616" i="3"/>
  <c r="M616" i="3"/>
  <c r="K616" i="3"/>
  <c r="O615" i="3"/>
  <c r="M615" i="3"/>
  <c r="K615" i="3"/>
  <c r="O614" i="3"/>
  <c r="M614" i="3"/>
  <c r="K614" i="3"/>
  <c r="O613" i="3"/>
  <c r="M613" i="3"/>
  <c r="K613" i="3"/>
  <c r="O612" i="3"/>
  <c r="M612" i="3"/>
  <c r="K612" i="3"/>
  <c r="O611" i="3"/>
  <c r="M611" i="3"/>
  <c r="K611" i="3"/>
  <c r="O610" i="3"/>
  <c r="M610" i="3"/>
  <c r="K610" i="3"/>
  <c r="O609" i="3"/>
  <c r="M609" i="3"/>
  <c r="K609" i="3"/>
  <c r="O608" i="3"/>
  <c r="M608" i="3"/>
  <c r="K608" i="3"/>
  <c r="O607" i="3"/>
  <c r="M607" i="3"/>
  <c r="K607" i="3"/>
  <c r="O606" i="3"/>
  <c r="M606" i="3"/>
  <c r="K606" i="3"/>
  <c r="O605" i="3"/>
  <c r="M605" i="3"/>
  <c r="K605" i="3"/>
  <c r="O604" i="3"/>
  <c r="M604" i="3"/>
  <c r="K604" i="3"/>
  <c r="O603" i="3"/>
  <c r="M603" i="3"/>
  <c r="K603" i="3"/>
  <c r="O602" i="3"/>
  <c r="M602" i="3"/>
  <c r="K602" i="3"/>
  <c r="O601" i="3"/>
  <c r="M601" i="3"/>
  <c r="K601" i="3"/>
  <c r="O600" i="3"/>
  <c r="M600" i="3"/>
  <c r="K600" i="3"/>
  <c r="O599" i="3"/>
  <c r="M599" i="3"/>
  <c r="K599" i="3"/>
  <c r="O598" i="3"/>
  <c r="M598" i="3"/>
  <c r="K598" i="3"/>
  <c r="O597" i="3"/>
  <c r="M597" i="3"/>
  <c r="K597" i="3"/>
  <c r="O596" i="3"/>
  <c r="M596" i="3"/>
  <c r="K596" i="3"/>
  <c r="O595" i="3"/>
  <c r="M595" i="3"/>
  <c r="K595" i="3"/>
  <c r="O594" i="3"/>
  <c r="M594" i="3"/>
  <c r="K594" i="3"/>
  <c r="O593" i="3"/>
  <c r="M593" i="3"/>
  <c r="K593" i="3"/>
  <c r="O592" i="3"/>
  <c r="M592" i="3"/>
  <c r="K592" i="3"/>
  <c r="O591" i="3"/>
  <c r="M591" i="3"/>
  <c r="K591" i="3"/>
  <c r="O590" i="3"/>
  <c r="M590" i="3"/>
  <c r="K590" i="3"/>
  <c r="O589" i="3"/>
  <c r="M589" i="3"/>
  <c r="K589" i="3"/>
  <c r="O588" i="3"/>
  <c r="M588" i="3"/>
  <c r="K588" i="3"/>
  <c r="O587" i="3"/>
  <c r="M587" i="3"/>
  <c r="K587" i="3"/>
  <c r="O586" i="3"/>
  <c r="M586" i="3"/>
  <c r="K586" i="3"/>
  <c r="O585" i="3"/>
  <c r="M585" i="3"/>
  <c r="K585" i="3"/>
  <c r="O584" i="3"/>
  <c r="M584" i="3"/>
  <c r="K584" i="3"/>
  <c r="O583" i="3"/>
  <c r="M583" i="3"/>
  <c r="K583" i="3"/>
  <c r="O582" i="3"/>
  <c r="M582" i="3"/>
  <c r="K582" i="3"/>
  <c r="O581" i="3"/>
  <c r="M581" i="3"/>
  <c r="K581" i="3"/>
  <c r="O580" i="3"/>
  <c r="M580" i="3"/>
  <c r="K580" i="3"/>
  <c r="O579" i="3"/>
  <c r="M579" i="3"/>
  <c r="K579" i="3"/>
  <c r="O578" i="3"/>
  <c r="M578" i="3"/>
  <c r="K578" i="3"/>
  <c r="O577" i="3"/>
  <c r="M577" i="3"/>
  <c r="K577" i="3"/>
  <c r="O576" i="3"/>
  <c r="M576" i="3"/>
  <c r="K576" i="3"/>
  <c r="O575" i="3"/>
  <c r="M575" i="3"/>
  <c r="K575" i="3"/>
  <c r="O574" i="3"/>
  <c r="M574" i="3"/>
  <c r="K574" i="3"/>
  <c r="O573" i="3"/>
  <c r="M573" i="3"/>
  <c r="K573" i="3"/>
  <c r="O572" i="3"/>
  <c r="M572" i="3"/>
  <c r="K572" i="3"/>
  <c r="O571" i="3"/>
  <c r="M571" i="3"/>
  <c r="K571" i="3"/>
  <c r="O570" i="3"/>
  <c r="M570" i="3"/>
  <c r="K570" i="3"/>
  <c r="O569" i="3"/>
  <c r="M569" i="3"/>
  <c r="K569" i="3"/>
  <c r="O568" i="3"/>
  <c r="M568" i="3"/>
  <c r="K568" i="3"/>
  <c r="O567" i="3"/>
  <c r="M567" i="3"/>
  <c r="K567" i="3"/>
  <c r="O566" i="3"/>
  <c r="M566" i="3"/>
  <c r="K566" i="3"/>
  <c r="O565" i="3"/>
  <c r="M565" i="3"/>
  <c r="K565" i="3"/>
  <c r="O564" i="3"/>
  <c r="M564" i="3"/>
  <c r="K564" i="3"/>
  <c r="O563" i="3"/>
  <c r="M563" i="3"/>
  <c r="K563" i="3"/>
  <c r="O562" i="3"/>
  <c r="M562" i="3"/>
  <c r="K562" i="3"/>
  <c r="O561" i="3"/>
  <c r="M561" i="3"/>
  <c r="K561" i="3"/>
  <c r="O560" i="3"/>
  <c r="M560" i="3"/>
  <c r="K560" i="3"/>
  <c r="O559" i="3"/>
  <c r="M559" i="3"/>
  <c r="K559" i="3"/>
  <c r="O558" i="3"/>
  <c r="M558" i="3"/>
  <c r="K558" i="3"/>
  <c r="O557" i="3"/>
  <c r="M557" i="3"/>
  <c r="K557" i="3"/>
  <c r="O556" i="3"/>
  <c r="M556" i="3"/>
  <c r="K556" i="3"/>
  <c r="O555" i="3"/>
  <c r="M555" i="3"/>
  <c r="K555" i="3"/>
  <c r="O554" i="3"/>
  <c r="M554" i="3"/>
  <c r="K554" i="3"/>
  <c r="O553" i="3"/>
  <c r="M553" i="3"/>
  <c r="K553" i="3"/>
  <c r="O552" i="3"/>
  <c r="M552" i="3"/>
  <c r="K552" i="3"/>
  <c r="O551" i="3"/>
  <c r="M551" i="3"/>
  <c r="K551" i="3"/>
  <c r="O550" i="3"/>
  <c r="M550" i="3"/>
  <c r="K550" i="3"/>
  <c r="O549" i="3"/>
  <c r="M549" i="3"/>
  <c r="K549" i="3"/>
  <c r="O548" i="3"/>
  <c r="M548" i="3"/>
  <c r="K548" i="3"/>
  <c r="O547" i="3"/>
  <c r="M547" i="3"/>
  <c r="K547" i="3"/>
  <c r="O546" i="3"/>
  <c r="M546" i="3"/>
  <c r="K546" i="3"/>
  <c r="O545" i="3"/>
  <c r="M545" i="3"/>
  <c r="K545" i="3"/>
  <c r="O544" i="3"/>
  <c r="M544" i="3"/>
  <c r="K544" i="3"/>
  <c r="O543" i="3"/>
  <c r="M543" i="3"/>
  <c r="K543" i="3"/>
  <c r="O542" i="3"/>
  <c r="M542" i="3"/>
  <c r="K542" i="3"/>
  <c r="O541" i="3"/>
  <c r="M541" i="3"/>
  <c r="K541" i="3"/>
  <c r="O540" i="3"/>
  <c r="M540" i="3"/>
  <c r="K540" i="3"/>
  <c r="O539" i="3"/>
  <c r="M539" i="3"/>
  <c r="K539" i="3"/>
  <c r="O538" i="3"/>
  <c r="M538" i="3"/>
  <c r="K538" i="3"/>
  <c r="O537" i="3"/>
  <c r="M537" i="3"/>
  <c r="K537" i="3"/>
  <c r="O536" i="3"/>
  <c r="M536" i="3"/>
  <c r="K536" i="3"/>
  <c r="O535" i="3"/>
  <c r="M535" i="3"/>
  <c r="K535" i="3"/>
  <c r="O534" i="3"/>
  <c r="M534" i="3"/>
  <c r="K534" i="3"/>
  <c r="O533" i="3"/>
  <c r="M533" i="3"/>
  <c r="K533" i="3"/>
  <c r="O532" i="3"/>
  <c r="M532" i="3"/>
  <c r="K532" i="3"/>
  <c r="O531" i="3"/>
  <c r="M531" i="3"/>
  <c r="K531" i="3"/>
  <c r="O530" i="3"/>
  <c r="M530" i="3"/>
  <c r="K530" i="3"/>
  <c r="O529" i="3"/>
  <c r="M529" i="3"/>
  <c r="K529" i="3"/>
  <c r="O528" i="3"/>
  <c r="M528" i="3"/>
  <c r="K528" i="3"/>
  <c r="O527" i="3"/>
  <c r="M527" i="3"/>
  <c r="K527" i="3"/>
  <c r="O526" i="3"/>
  <c r="M526" i="3"/>
  <c r="K526" i="3"/>
  <c r="O525" i="3"/>
  <c r="M525" i="3"/>
  <c r="K525" i="3"/>
  <c r="O524" i="3"/>
  <c r="M524" i="3"/>
  <c r="K524" i="3"/>
  <c r="O523" i="3"/>
  <c r="M523" i="3"/>
  <c r="K523" i="3"/>
  <c r="O522" i="3"/>
  <c r="M522" i="3"/>
  <c r="K522" i="3"/>
  <c r="O521" i="3"/>
  <c r="M521" i="3"/>
  <c r="K521" i="3"/>
  <c r="O520" i="3"/>
  <c r="M520" i="3"/>
  <c r="K520" i="3"/>
  <c r="O519" i="3"/>
  <c r="M519" i="3"/>
  <c r="K519" i="3"/>
  <c r="O518" i="3"/>
  <c r="M518" i="3"/>
  <c r="K518" i="3"/>
  <c r="O517" i="3"/>
  <c r="M517" i="3"/>
  <c r="K517" i="3"/>
  <c r="O516" i="3"/>
  <c r="M516" i="3"/>
  <c r="K516" i="3"/>
  <c r="O515" i="3"/>
  <c r="M515" i="3"/>
  <c r="K515" i="3"/>
  <c r="O514" i="3"/>
  <c r="M514" i="3"/>
  <c r="K514" i="3"/>
  <c r="O513" i="3"/>
  <c r="M513" i="3"/>
  <c r="K513" i="3"/>
  <c r="O512" i="3"/>
  <c r="M512" i="3"/>
  <c r="K512" i="3"/>
  <c r="O511" i="3"/>
  <c r="M511" i="3"/>
  <c r="K511" i="3"/>
  <c r="O510" i="3"/>
  <c r="M510" i="3"/>
  <c r="K510" i="3"/>
  <c r="O509" i="3"/>
  <c r="M509" i="3"/>
  <c r="K509" i="3"/>
  <c r="O508" i="3"/>
  <c r="M508" i="3"/>
  <c r="K508" i="3"/>
  <c r="O507" i="3"/>
  <c r="M507" i="3"/>
  <c r="K507" i="3"/>
  <c r="O506" i="3"/>
  <c r="M506" i="3"/>
  <c r="K506" i="3"/>
  <c r="O505" i="3"/>
  <c r="M505" i="3"/>
  <c r="K505" i="3"/>
  <c r="O504" i="3"/>
  <c r="M504" i="3"/>
  <c r="K504" i="3"/>
  <c r="O503" i="3"/>
  <c r="M503" i="3"/>
  <c r="K503" i="3"/>
  <c r="O502" i="3"/>
  <c r="M502" i="3"/>
  <c r="K502" i="3"/>
  <c r="O501" i="3"/>
  <c r="M501" i="3"/>
  <c r="K501" i="3"/>
  <c r="O500" i="3"/>
  <c r="M500" i="3"/>
  <c r="K500" i="3"/>
  <c r="O499" i="3"/>
  <c r="M499" i="3"/>
  <c r="K499" i="3"/>
  <c r="O498" i="3"/>
  <c r="M498" i="3"/>
  <c r="K498" i="3"/>
  <c r="O497" i="3"/>
  <c r="M497" i="3"/>
  <c r="K497" i="3"/>
  <c r="O496" i="3"/>
  <c r="M496" i="3"/>
  <c r="K496" i="3"/>
  <c r="O495" i="3"/>
  <c r="M495" i="3"/>
  <c r="K495" i="3"/>
  <c r="O494" i="3"/>
  <c r="M494" i="3"/>
  <c r="K494" i="3"/>
  <c r="O493" i="3"/>
  <c r="M493" i="3"/>
  <c r="K493" i="3"/>
  <c r="O492" i="3"/>
  <c r="M492" i="3"/>
  <c r="K492" i="3"/>
  <c r="O491" i="3"/>
  <c r="M491" i="3"/>
  <c r="K491" i="3"/>
  <c r="O490" i="3"/>
  <c r="M490" i="3"/>
  <c r="K490" i="3"/>
  <c r="O489" i="3"/>
  <c r="M489" i="3"/>
  <c r="K489" i="3"/>
  <c r="O488" i="3"/>
  <c r="M488" i="3"/>
  <c r="K488" i="3"/>
  <c r="O487" i="3"/>
  <c r="M487" i="3"/>
  <c r="K487" i="3"/>
  <c r="O486" i="3"/>
  <c r="M486" i="3"/>
  <c r="K486" i="3"/>
  <c r="O485" i="3"/>
  <c r="M485" i="3"/>
  <c r="K485" i="3"/>
  <c r="O484" i="3"/>
  <c r="M484" i="3"/>
  <c r="K484" i="3"/>
  <c r="O483" i="3"/>
  <c r="M483" i="3"/>
  <c r="K483" i="3"/>
  <c r="O482" i="3"/>
  <c r="M482" i="3"/>
  <c r="K482" i="3"/>
  <c r="O481" i="3"/>
  <c r="M481" i="3"/>
  <c r="K481" i="3"/>
  <c r="O480" i="3"/>
  <c r="M480" i="3"/>
  <c r="K480" i="3"/>
  <c r="O479" i="3"/>
  <c r="M479" i="3"/>
  <c r="K479" i="3"/>
  <c r="O478" i="3"/>
  <c r="M478" i="3"/>
  <c r="K478" i="3"/>
  <c r="O477" i="3"/>
  <c r="M477" i="3"/>
  <c r="K477" i="3"/>
  <c r="O476" i="3"/>
  <c r="M476" i="3"/>
  <c r="K476" i="3"/>
  <c r="O475" i="3"/>
  <c r="M475" i="3"/>
  <c r="K475" i="3"/>
  <c r="O474" i="3"/>
  <c r="M474" i="3"/>
  <c r="K474" i="3"/>
  <c r="O473" i="3"/>
  <c r="M473" i="3"/>
  <c r="K473" i="3"/>
  <c r="O472" i="3"/>
  <c r="M472" i="3"/>
  <c r="K472" i="3"/>
  <c r="O471" i="3"/>
  <c r="M471" i="3"/>
  <c r="K471" i="3"/>
  <c r="O470" i="3"/>
  <c r="M470" i="3"/>
  <c r="K470" i="3"/>
  <c r="O469" i="3"/>
  <c r="M469" i="3"/>
  <c r="K469" i="3"/>
  <c r="O468" i="3"/>
  <c r="M468" i="3"/>
  <c r="K468" i="3"/>
  <c r="O467" i="3"/>
  <c r="M467" i="3"/>
  <c r="K467" i="3"/>
  <c r="O466" i="3"/>
  <c r="M466" i="3"/>
  <c r="K466" i="3"/>
  <c r="O465" i="3"/>
  <c r="M465" i="3"/>
  <c r="K465" i="3"/>
  <c r="O464" i="3"/>
  <c r="M464" i="3"/>
  <c r="K464" i="3"/>
  <c r="O463" i="3"/>
  <c r="M463" i="3"/>
  <c r="K463" i="3"/>
  <c r="O462" i="3"/>
  <c r="M462" i="3"/>
  <c r="K462" i="3"/>
  <c r="O461" i="3"/>
  <c r="M461" i="3"/>
  <c r="K461" i="3"/>
  <c r="O460" i="3"/>
  <c r="M460" i="3"/>
  <c r="K460" i="3"/>
  <c r="O459" i="3"/>
  <c r="M459" i="3"/>
  <c r="K459" i="3"/>
  <c r="O458" i="3"/>
  <c r="M458" i="3"/>
  <c r="K458" i="3"/>
  <c r="O457" i="3"/>
  <c r="M457" i="3"/>
  <c r="K457" i="3"/>
  <c r="O456" i="3"/>
  <c r="M456" i="3"/>
  <c r="K456" i="3"/>
  <c r="O455" i="3"/>
  <c r="M455" i="3"/>
  <c r="K455" i="3"/>
  <c r="O454" i="3"/>
  <c r="M454" i="3"/>
  <c r="K454" i="3"/>
  <c r="O453" i="3"/>
  <c r="M453" i="3"/>
  <c r="K453" i="3"/>
  <c r="O452" i="3"/>
  <c r="M452" i="3"/>
  <c r="K452" i="3"/>
  <c r="O451" i="3"/>
  <c r="M451" i="3"/>
  <c r="K451" i="3"/>
  <c r="O450" i="3"/>
  <c r="M450" i="3"/>
  <c r="K450" i="3"/>
  <c r="O449" i="3"/>
  <c r="M449" i="3"/>
  <c r="K449" i="3"/>
  <c r="O448" i="3"/>
  <c r="M448" i="3"/>
  <c r="K448" i="3"/>
  <c r="O447" i="3"/>
  <c r="M447" i="3"/>
  <c r="K447" i="3"/>
  <c r="O446" i="3"/>
  <c r="M446" i="3"/>
  <c r="K446" i="3"/>
  <c r="O445" i="3"/>
  <c r="M445" i="3"/>
  <c r="K445" i="3"/>
  <c r="O444" i="3"/>
  <c r="M444" i="3"/>
  <c r="K444" i="3"/>
  <c r="O443" i="3"/>
  <c r="M443" i="3"/>
  <c r="K443" i="3"/>
  <c r="O442" i="3"/>
  <c r="M442" i="3"/>
  <c r="K442" i="3"/>
  <c r="O441" i="3"/>
  <c r="M441" i="3"/>
  <c r="K441" i="3"/>
  <c r="O440" i="3"/>
  <c r="M440" i="3"/>
  <c r="K440" i="3"/>
  <c r="O439" i="3"/>
  <c r="M439" i="3"/>
  <c r="K439" i="3"/>
  <c r="O438" i="3"/>
  <c r="M438" i="3"/>
  <c r="K438" i="3"/>
  <c r="O437" i="3"/>
  <c r="M437" i="3"/>
  <c r="K437" i="3"/>
  <c r="O436" i="3"/>
  <c r="M436" i="3"/>
  <c r="K436" i="3"/>
  <c r="O435" i="3"/>
  <c r="M435" i="3"/>
  <c r="K435" i="3"/>
  <c r="O434" i="3"/>
  <c r="M434" i="3"/>
  <c r="K434" i="3"/>
  <c r="O433" i="3"/>
  <c r="M433" i="3"/>
  <c r="K433" i="3"/>
  <c r="O432" i="3"/>
  <c r="M432" i="3"/>
  <c r="K432" i="3"/>
  <c r="O431" i="3"/>
  <c r="M431" i="3"/>
  <c r="K431" i="3"/>
  <c r="O430" i="3"/>
  <c r="M430" i="3"/>
  <c r="K430" i="3"/>
  <c r="O429" i="3"/>
  <c r="M429" i="3"/>
  <c r="K429" i="3"/>
  <c r="O428" i="3"/>
  <c r="M428" i="3"/>
  <c r="K428" i="3"/>
  <c r="O427" i="3"/>
  <c r="M427" i="3"/>
  <c r="K427" i="3"/>
  <c r="O426" i="3"/>
  <c r="M426" i="3"/>
  <c r="K426" i="3"/>
  <c r="O425" i="3"/>
  <c r="M425" i="3"/>
  <c r="K425" i="3"/>
  <c r="O424" i="3"/>
  <c r="M424" i="3"/>
  <c r="K424" i="3"/>
  <c r="O423" i="3"/>
  <c r="M423" i="3"/>
  <c r="K423" i="3"/>
  <c r="O422" i="3"/>
  <c r="M422" i="3"/>
  <c r="K422" i="3"/>
  <c r="O421" i="3"/>
  <c r="M421" i="3"/>
  <c r="K421" i="3"/>
  <c r="O420" i="3"/>
  <c r="M420" i="3"/>
  <c r="K420" i="3"/>
  <c r="O419" i="3"/>
  <c r="M419" i="3"/>
  <c r="K419" i="3"/>
  <c r="O418" i="3"/>
  <c r="M418" i="3"/>
  <c r="K418" i="3"/>
  <c r="O417" i="3"/>
  <c r="M417" i="3"/>
  <c r="K417" i="3"/>
  <c r="O416" i="3"/>
  <c r="M416" i="3"/>
  <c r="K416" i="3"/>
  <c r="O415" i="3"/>
  <c r="M415" i="3"/>
  <c r="K415" i="3"/>
  <c r="O414" i="3"/>
  <c r="M414" i="3"/>
  <c r="K414" i="3"/>
  <c r="O413" i="3"/>
  <c r="M413" i="3"/>
  <c r="K413" i="3"/>
  <c r="O412" i="3"/>
  <c r="M412" i="3"/>
  <c r="K412" i="3"/>
  <c r="O411" i="3"/>
  <c r="M411" i="3"/>
  <c r="K411" i="3"/>
  <c r="O410" i="3"/>
  <c r="M410" i="3"/>
  <c r="K410" i="3"/>
  <c r="O409" i="3"/>
  <c r="M409" i="3"/>
  <c r="K409" i="3"/>
  <c r="O408" i="3"/>
  <c r="M408" i="3"/>
  <c r="K408" i="3"/>
  <c r="O407" i="3"/>
  <c r="M407" i="3"/>
  <c r="K407" i="3"/>
  <c r="O406" i="3"/>
  <c r="M406" i="3"/>
  <c r="K406" i="3"/>
  <c r="O405" i="3"/>
  <c r="M405" i="3"/>
  <c r="K405" i="3"/>
  <c r="O404" i="3"/>
  <c r="M404" i="3"/>
  <c r="K404" i="3"/>
  <c r="O403" i="3"/>
  <c r="M403" i="3"/>
  <c r="K403" i="3"/>
  <c r="O402" i="3"/>
  <c r="M402" i="3"/>
  <c r="K402" i="3"/>
  <c r="O401" i="3"/>
  <c r="M401" i="3"/>
  <c r="K401" i="3"/>
  <c r="O400" i="3"/>
  <c r="M400" i="3"/>
  <c r="K400" i="3"/>
  <c r="O399" i="3"/>
  <c r="M399" i="3"/>
  <c r="K399" i="3"/>
  <c r="O398" i="3"/>
  <c r="M398" i="3"/>
  <c r="K398" i="3"/>
  <c r="O397" i="3"/>
  <c r="M397" i="3"/>
  <c r="K397" i="3"/>
  <c r="O396" i="3"/>
  <c r="M396" i="3"/>
  <c r="K396" i="3"/>
  <c r="O395" i="3"/>
  <c r="M395" i="3"/>
  <c r="K395" i="3"/>
  <c r="O394" i="3"/>
  <c r="M394" i="3"/>
  <c r="K394" i="3"/>
  <c r="O393" i="3"/>
  <c r="M393" i="3"/>
  <c r="K393" i="3"/>
  <c r="O392" i="3"/>
  <c r="M392" i="3"/>
  <c r="K392" i="3"/>
  <c r="O391" i="3"/>
  <c r="M391" i="3"/>
  <c r="K391" i="3"/>
  <c r="O390" i="3"/>
  <c r="M390" i="3"/>
  <c r="K390" i="3"/>
  <c r="O389" i="3"/>
  <c r="M389" i="3"/>
  <c r="K389" i="3"/>
  <c r="O388" i="3"/>
  <c r="M388" i="3"/>
  <c r="K388" i="3"/>
  <c r="O387" i="3"/>
  <c r="M387" i="3"/>
  <c r="K387" i="3"/>
  <c r="O386" i="3"/>
  <c r="M386" i="3"/>
  <c r="K386" i="3"/>
  <c r="O385" i="3"/>
  <c r="M385" i="3"/>
  <c r="K385" i="3"/>
  <c r="O384" i="3"/>
  <c r="M384" i="3"/>
  <c r="K384" i="3"/>
  <c r="O383" i="3"/>
  <c r="M383" i="3"/>
  <c r="K383" i="3"/>
  <c r="O382" i="3"/>
  <c r="M382" i="3"/>
  <c r="K382" i="3"/>
  <c r="O381" i="3"/>
  <c r="M381" i="3"/>
  <c r="K381" i="3"/>
  <c r="O380" i="3"/>
  <c r="M380" i="3"/>
  <c r="K380" i="3"/>
  <c r="O379" i="3"/>
  <c r="M379" i="3"/>
  <c r="K379" i="3"/>
  <c r="O378" i="3"/>
  <c r="M378" i="3"/>
  <c r="K378" i="3"/>
  <c r="O377" i="3"/>
  <c r="M377" i="3"/>
  <c r="K377" i="3"/>
  <c r="O376" i="3"/>
  <c r="M376" i="3"/>
  <c r="K376" i="3"/>
  <c r="O375" i="3"/>
  <c r="M375" i="3"/>
  <c r="K375" i="3"/>
  <c r="O374" i="3"/>
  <c r="M374" i="3"/>
  <c r="K374" i="3"/>
  <c r="O373" i="3"/>
  <c r="M373" i="3"/>
  <c r="K373" i="3"/>
  <c r="O372" i="3"/>
  <c r="M372" i="3"/>
  <c r="K372" i="3"/>
  <c r="O371" i="3"/>
  <c r="M371" i="3"/>
  <c r="K371" i="3"/>
  <c r="O370" i="3"/>
  <c r="M370" i="3"/>
  <c r="K370" i="3"/>
  <c r="O369" i="3"/>
  <c r="M369" i="3"/>
  <c r="K369" i="3"/>
  <c r="O368" i="3"/>
  <c r="M368" i="3"/>
  <c r="K368" i="3"/>
  <c r="O367" i="3"/>
  <c r="M367" i="3"/>
  <c r="K367" i="3"/>
  <c r="O366" i="3"/>
  <c r="M366" i="3"/>
  <c r="K366" i="3"/>
  <c r="O365" i="3"/>
  <c r="M365" i="3"/>
  <c r="K365" i="3"/>
  <c r="O364" i="3"/>
  <c r="M364" i="3"/>
  <c r="K364" i="3"/>
  <c r="O363" i="3"/>
  <c r="M363" i="3"/>
  <c r="K363" i="3"/>
  <c r="O362" i="3"/>
  <c r="M362" i="3"/>
  <c r="K362" i="3"/>
  <c r="O361" i="3"/>
  <c r="M361" i="3"/>
  <c r="K361" i="3"/>
  <c r="O360" i="3"/>
  <c r="M360" i="3"/>
  <c r="K360" i="3"/>
  <c r="O359" i="3"/>
  <c r="M359" i="3"/>
  <c r="K359" i="3"/>
  <c r="O358" i="3"/>
  <c r="M358" i="3"/>
  <c r="K358" i="3"/>
  <c r="O357" i="3"/>
  <c r="M357" i="3"/>
  <c r="K357" i="3"/>
  <c r="O356" i="3"/>
  <c r="M356" i="3"/>
  <c r="K356" i="3"/>
  <c r="O355" i="3"/>
  <c r="M355" i="3"/>
  <c r="K355" i="3"/>
  <c r="O354" i="3"/>
  <c r="M354" i="3"/>
  <c r="K354" i="3"/>
  <c r="O353" i="3"/>
  <c r="M353" i="3"/>
  <c r="K353" i="3"/>
  <c r="O352" i="3"/>
  <c r="M352" i="3"/>
  <c r="K352" i="3"/>
  <c r="O351" i="3"/>
  <c r="M351" i="3"/>
  <c r="K351" i="3"/>
  <c r="O350" i="3"/>
  <c r="M350" i="3"/>
  <c r="K350" i="3"/>
  <c r="O349" i="3"/>
  <c r="M349" i="3"/>
  <c r="K349" i="3"/>
  <c r="O348" i="3"/>
  <c r="M348" i="3"/>
  <c r="K348" i="3"/>
  <c r="O347" i="3"/>
  <c r="M347" i="3"/>
  <c r="K347" i="3"/>
  <c r="O346" i="3"/>
  <c r="M346" i="3"/>
  <c r="K346" i="3"/>
  <c r="O345" i="3"/>
  <c r="M345" i="3"/>
  <c r="K345" i="3"/>
  <c r="O344" i="3"/>
  <c r="M344" i="3"/>
  <c r="K344" i="3"/>
  <c r="O343" i="3"/>
  <c r="M343" i="3"/>
  <c r="K343" i="3"/>
  <c r="O342" i="3"/>
  <c r="M342" i="3"/>
  <c r="K342" i="3"/>
  <c r="O341" i="3"/>
  <c r="M341" i="3"/>
  <c r="K341" i="3"/>
  <c r="O340" i="3"/>
  <c r="M340" i="3"/>
  <c r="K340" i="3"/>
  <c r="O339" i="3"/>
  <c r="M339" i="3"/>
  <c r="K339" i="3"/>
  <c r="O338" i="3"/>
  <c r="M338" i="3"/>
  <c r="K338" i="3"/>
  <c r="O337" i="3"/>
  <c r="M337" i="3"/>
  <c r="K337" i="3"/>
  <c r="O336" i="3"/>
  <c r="M336" i="3"/>
  <c r="K336" i="3"/>
  <c r="O335" i="3"/>
  <c r="M335" i="3"/>
  <c r="K335" i="3"/>
  <c r="O334" i="3"/>
  <c r="M334" i="3"/>
  <c r="K334" i="3"/>
  <c r="O333" i="3"/>
  <c r="M333" i="3"/>
  <c r="K333" i="3"/>
  <c r="O332" i="3"/>
  <c r="M332" i="3"/>
  <c r="K332" i="3"/>
  <c r="O331" i="3"/>
  <c r="M331" i="3"/>
  <c r="K331" i="3"/>
  <c r="O330" i="3"/>
  <c r="M330" i="3"/>
  <c r="K330" i="3"/>
  <c r="O329" i="3"/>
  <c r="M329" i="3"/>
  <c r="K329" i="3"/>
  <c r="O328" i="3"/>
  <c r="M328" i="3"/>
  <c r="K328" i="3"/>
  <c r="O327" i="3"/>
  <c r="M327" i="3"/>
  <c r="K327" i="3"/>
  <c r="O326" i="3"/>
  <c r="M326" i="3"/>
  <c r="K326" i="3"/>
  <c r="O325" i="3"/>
  <c r="M325" i="3"/>
  <c r="K325" i="3"/>
  <c r="O324" i="3"/>
  <c r="M324" i="3"/>
  <c r="K324" i="3"/>
  <c r="O323" i="3"/>
  <c r="M323" i="3"/>
  <c r="K323" i="3"/>
  <c r="O322" i="3"/>
  <c r="M322" i="3"/>
  <c r="K322" i="3"/>
  <c r="O321" i="3"/>
  <c r="M321" i="3"/>
  <c r="K321" i="3"/>
  <c r="O320" i="3"/>
  <c r="M320" i="3"/>
  <c r="K320" i="3"/>
  <c r="O319" i="3"/>
  <c r="M319" i="3"/>
  <c r="K319" i="3"/>
  <c r="O318" i="3"/>
  <c r="M318" i="3"/>
  <c r="K318" i="3"/>
  <c r="O317" i="3"/>
  <c r="M317" i="3"/>
  <c r="K317" i="3"/>
  <c r="O316" i="3"/>
  <c r="M316" i="3"/>
  <c r="K316" i="3"/>
  <c r="O315" i="3"/>
  <c r="M315" i="3"/>
  <c r="K315" i="3"/>
  <c r="O314" i="3"/>
  <c r="M314" i="3"/>
  <c r="K314" i="3"/>
  <c r="O313" i="3"/>
  <c r="M313" i="3"/>
  <c r="K313" i="3"/>
  <c r="O312" i="3"/>
  <c r="M312" i="3"/>
  <c r="K312" i="3"/>
  <c r="O311" i="3"/>
  <c r="M311" i="3"/>
  <c r="K311" i="3"/>
  <c r="O310" i="3"/>
  <c r="M310" i="3"/>
  <c r="K310" i="3"/>
  <c r="O309" i="3"/>
  <c r="M309" i="3"/>
  <c r="K309" i="3"/>
  <c r="O308" i="3"/>
  <c r="M308" i="3"/>
  <c r="K308" i="3"/>
  <c r="O307" i="3"/>
  <c r="M307" i="3"/>
  <c r="K307" i="3"/>
  <c r="O306" i="3"/>
  <c r="M306" i="3"/>
  <c r="K306" i="3"/>
  <c r="O305" i="3"/>
  <c r="M305" i="3"/>
  <c r="K305" i="3"/>
  <c r="O304" i="3"/>
  <c r="M304" i="3"/>
  <c r="K304" i="3"/>
  <c r="O303" i="3"/>
  <c r="M303" i="3"/>
  <c r="K303" i="3"/>
  <c r="O302" i="3"/>
  <c r="M302" i="3"/>
  <c r="K302" i="3"/>
  <c r="O301" i="3"/>
  <c r="M301" i="3"/>
  <c r="K301" i="3"/>
  <c r="O300" i="3"/>
  <c r="M300" i="3"/>
  <c r="K300" i="3"/>
  <c r="O299" i="3"/>
  <c r="M299" i="3"/>
  <c r="K299" i="3"/>
  <c r="O298" i="3"/>
  <c r="M298" i="3"/>
  <c r="K298" i="3"/>
  <c r="O297" i="3"/>
  <c r="M297" i="3"/>
  <c r="K297" i="3"/>
  <c r="O296" i="3"/>
  <c r="M296" i="3"/>
  <c r="K296" i="3"/>
  <c r="O295" i="3"/>
  <c r="M295" i="3"/>
  <c r="K295" i="3"/>
  <c r="O294" i="3"/>
  <c r="M294" i="3"/>
  <c r="K294" i="3"/>
  <c r="O293" i="3"/>
  <c r="M293" i="3"/>
  <c r="K293" i="3"/>
  <c r="O292" i="3"/>
  <c r="M292" i="3"/>
  <c r="K292" i="3"/>
  <c r="O291" i="3"/>
  <c r="M291" i="3"/>
  <c r="K291" i="3"/>
  <c r="O290" i="3"/>
  <c r="M290" i="3"/>
  <c r="K290" i="3"/>
  <c r="O289" i="3"/>
  <c r="M289" i="3"/>
  <c r="K289" i="3"/>
  <c r="O288" i="3"/>
  <c r="M288" i="3"/>
  <c r="K288" i="3"/>
  <c r="O287" i="3"/>
  <c r="M287" i="3"/>
  <c r="K287" i="3"/>
  <c r="O286" i="3"/>
  <c r="M286" i="3"/>
  <c r="K286" i="3"/>
  <c r="O285" i="3"/>
  <c r="M285" i="3"/>
  <c r="K285" i="3"/>
  <c r="O284" i="3"/>
  <c r="M284" i="3"/>
  <c r="K284" i="3"/>
  <c r="O283" i="3"/>
  <c r="M283" i="3"/>
  <c r="K283" i="3"/>
  <c r="O282" i="3"/>
  <c r="M282" i="3"/>
  <c r="K282" i="3"/>
  <c r="O281" i="3"/>
  <c r="M281" i="3"/>
  <c r="K281" i="3"/>
  <c r="O280" i="3"/>
  <c r="M280" i="3"/>
  <c r="K280" i="3"/>
  <c r="O279" i="3"/>
  <c r="M279" i="3"/>
  <c r="K279" i="3"/>
  <c r="O278" i="3"/>
  <c r="M278" i="3"/>
  <c r="K278" i="3"/>
  <c r="O277" i="3"/>
  <c r="M277" i="3"/>
  <c r="K277" i="3"/>
  <c r="O276" i="3"/>
  <c r="M276" i="3"/>
  <c r="K276" i="3"/>
  <c r="O275" i="3"/>
  <c r="M275" i="3"/>
  <c r="K275" i="3"/>
  <c r="O274" i="3"/>
  <c r="M274" i="3"/>
  <c r="K274" i="3"/>
  <c r="O273" i="3"/>
  <c r="M273" i="3"/>
  <c r="K273" i="3"/>
  <c r="O272" i="3"/>
  <c r="M272" i="3"/>
  <c r="K272" i="3"/>
  <c r="O271" i="3"/>
  <c r="M271" i="3"/>
  <c r="K271" i="3"/>
  <c r="O270" i="3"/>
  <c r="M270" i="3"/>
  <c r="K270" i="3"/>
  <c r="O269" i="3"/>
  <c r="M269" i="3"/>
  <c r="K269" i="3"/>
  <c r="O268" i="3"/>
  <c r="M268" i="3"/>
  <c r="K268" i="3"/>
  <c r="O267" i="3"/>
  <c r="M267" i="3"/>
  <c r="K267" i="3"/>
  <c r="O266" i="3"/>
  <c r="M266" i="3"/>
  <c r="K266" i="3"/>
  <c r="O265" i="3"/>
  <c r="M265" i="3"/>
  <c r="K265" i="3"/>
  <c r="O264" i="3"/>
  <c r="M264" i="3"/>
  <c r="K264" i="3"/>
  <c r="O263" i="3"/>
  <c r="M263" i="3"/>
  <c r="K263" i="3"/>
  <c r="O262" i="3"/>
  <c r="M262" i="3"/>
  <c r="K262" i="3"/>
  <c r="O261" i="3"/>
  <c r="M261" i="3"/>
  <c r="K261" i="3"/>
  <c r="O260" i="3"/>
  <c r="M260" i="3"/>
  <c r="K260" i="3"/>
  <c r="O259" i="3"/>
  <c r="M259" i="3"/>
  <c r="K259" i="3"/>
  <c r="O258" i="3"/>
  <c r="M258" i="3"/>
  <c r="K258" i="3"/>
  <c r="O257" i="3"/>
  <c r="M257" i="3"/>
  <c r="K257" i="3"/>
  <c r="O256" i="3"/>
  <c r="M256" i="3"/>
  <c r="K256" i="3"/>
  <c r="O255" i="3"/>
  <c r="M255" i="3"/>
  <c r="K255" i="3"/>
  <c r="O254" i="3"/>
  <c r="M254" i="3"/>
  <c r="K254" i="3"/>
  <c r="O253" i="3"/>
  <c r="M253" i="3"/>
  <c r="K253" i="3"/>
  <c r="O252" i="3"/>
  <c r="M252" i="3"/>
  <c r="K252" i="3"/>
  <c r="O251" i="3"/>
  <c r="M251" i="3"/>
  <c r="K251" i="3"/>
  <c r="O250" i="3"/>
  <c r="M250" i="3"/>
  <c r="K250" i="3"/>
  <c r="O249" i="3"/>
  <c r="M249" i="3"/>
  <c r="K249" i="3"/>
  <c r="O248" i="3"/>
  <c r="M248" i="3"/>
  <c r="K248" i="3"/>
  <c r="O247" i="3"/>
  <c r="M247" i="3"/>
  <c r="K247" i="3"/>
  <c r="O246" i="3"/>
  <c r="M246" i="3"/>
  <c r="K246" i="3"/>
  <c r="O245" i="3"/>
  <c r="M245" i="3"/>
  <c r="K245" i="3"/>
  <c r="O244" i="3"/>
  <c r="M244" i="3"/>
  <c r="K244" i="3"/>
  <c r="O243" i="3"/>
  <c r="M243" i="3"/>
  <c r="K243" i="3"/>
  <c r="O242" i="3"/>
  <c r="M242" i="3"/>
  <c r="K242" i="3"/>
  <c r="O241" i="3"/>
  <c r="M241" i="3"/>
  <c r="K241" i="3"/>
  <c r="O240" i="3"/>
  <c r="M240" i="3"/>
  <c r="K240" i="3"/>
  <c r="O239" i="3"/>
  <c r="M239" i="3"/>
  <c r="K239" i="3"/>
  <c r="O238" i="3"/>
  <c r="M238" i="3"/>
  <c r="K238" i="3"/>
  <c r="O237" i="3"/>
  <c r="M237" i="3"/>
  <c r="K237" i="3"/>
  <c r="O236" i="3"/>
  <c r="M236" i="3"/>
  <c r="K236" i="3"/>
  <c r="O235" i="3"/>
  <c r="M235" i="3"/>
  <c r="K235" i="3"/>
  <c r="O234" i="3"/>
  <c r="M234" i="3"/>
  <c r="K234" i="3"/>
  <c r="O233" i="3"/>
  <c r="M233" i="3"/>
  <c r="K233" i="3"/>
  <c r="O232" i="3"/>
  <c r="M232" i="3"/>
  <c r="K232" i="3"/>
  <c r="O231" i="3"/>
  <c r="M231" i="3"/>
  <c r="K231" i="3"/>
  <c r="O230" i="3"/>
  <c r="M230" i="3"/>
  <c r="K230" i="3"/>
  <c r="O229" i="3"/>
  <c r="M229" i="3"/>
  <c r="K229" i="3"/>
  <c r="O228" i="3"/>
  <c r="M228" i="3"/>
  <c r="K228" i="3"/>
  <c r="O227" i="3"/>
  <c r="M227" i="3"/>
  <c r="K227" i="3"/>
  <c r="O226" i="3"/>
  <c r="M226" i="3"/>
  <c r="K226" i="3"/>
  <c r="O225" i="3"/>
  <c r="M225" i="3"/>
  <c r="K225" i="3"/>
  <c r="O224" i="3"/>
  <c r="M224" i="3"/>
  <c r="K224" i="3"/>
  <c r="O223" i="3"/>
  <c r="M223" i="3"/>
  <c r="K223" i="3"/>
  <c r="O222" i="3"/>
  <c r="M222" i="3"/>
  <c r="K222" i="3"/>
  <c r="O221" i="3"/>
  <c r="M221" i="3"/>
  <c r="K221" i="3"/>
  <c r="O220" i="3"/>
  <c r="M220" i="3"/>
  <c r="K220" i="3"/>
  <c r="O219" i="3"/>
  <c r="M219" i="3"/>
  <c r="K219" i="3"/>
  <c r="O218" i="3"/>
  <c r="M218" i="3"/>
  <c r="K218" i="3"/>
  <c r="O217" i="3"/>
  <c r="M217" i="3"/>
  <c r="K217" i="3"/>
  <c r="O216" i="3"/>
  <c r="M216" i="3"/>
  <c r="K216" i="3"/>
  <c r="O215" i="3"/>
  <c r="M215" i="3"/>
  <c r="K215" i="3"/>
  <c r="O214" i="3"/>
  <c r="M214" i="3"/>
  <c r="K214" i="3"/>
  <c r="O213" i="3"/>
  <c r="M213" i="3"/>
  <c r="K213" i="3"/>
  <c r="O212" i="3"/>
  <c r="M212" i="3"/>
  <c r="K212" i="3"/>
  <c r="O211" i="3"/>
  <c r="M211" i="3"/>
  <c r="K211" i="3"/>
  <c r="O210" i="3"/>
  <c r="M210" i="3"/>
  <c r="K210" i="3"/>
  <c r="O209" i="3"/>
  <c r="M209" i="3"/>
  <c r="K209" i="3"/>
  <c r="O208" i="3"/>
  <c r="M208" i="3"/>
  <c r="K208" i="3"/>
  <c r="O207" i="3"/>
  <c r="M207" i="3"/>
  <c r="K207" i="3"/>
  <c r="O206" i="3"/>
  <c r="M206" i="3"/>
  <c r="K206" i="3"/>
  <c r="O205" i="3"/>
  <c r="M205" i="3"/>
  <c r="K205" i="3"/>
  <c r="O204" i="3"/>
  <c r="M204" i="3"/>
  <c r="K204" i="3"/>
  <c r="O203" i="3"/>
  <c r="M203" i="3"/>
  <c r="K203" i="3"/>
  <c r="O202" i="3"/>
  <c r="M202" i="3"/>
  <c r="K202" i="3"/>
  <c r="O201" i="3"/>
  <c r="M201" i="3"/>
  <c r="K201" i="3"/>
  <c r="O200" i="3"/>
  <c r="M200" i="3"/>
  <c r="K200" i="3"/>
  <c r="O199" i="3"/>
  <c r="M199" i="3"/>
  <c r="K199" i="3"/>
  <c r="O198" i="3"/>
  <c r="M198" i="3"/>
  <c r="K198" i="3"/>
  <c r="O197" i="3"/>
  <c r="M197" i="3"/>
  <c r="K197" i="3"/>
  <c r="O196" i="3"/>
  <c r="M196" i="3"/>
  <c r="K196" i="3"/>
  <c r="O195" i="3"/>
  <c r="M195" i="3"/>
  <c r="K195" i="3"/>
  <c r="O194" i="3"/>
  <c r="M194" i="3"/>
  <c r="K194" i="3"/>
  <c r="O193" i="3"/>
  <c r="M193" i="3"/>
  <c r="K193" i="3"/>
  <c r="O192" i="3"/>
  <c r="M192" i="3"/>
  <c r="K192" i="3"/>
  <c r="O191" i="3"/>
  <c r="M191" i="3"/>
  <c r="K191" i="3"/>
  <c r="O190" i="3"/>
  <c r="M190" i="3"/>
  <c r="K190" i="3"/>
  <c r="O189" i="3"/>
  <c r="M189" i="3"/>
  <c r="K189" i="3"/>
  <c r="O188" i="3"/>
  <c r="M188" i="3"/>
  <c r="K188" i="3"/>
  <c r="O187" i="3"/>
  <c r="M187" i="3"/>
  <c r="K187" i="3"/>
  <c r="O186" i="3"/>
  <c r="M186" i="3"/>
  <c r="K186" i="3"/>
  <c r="O185" i="3"/>
  <c r="M185" i="3"/>
  <c r="K185" i="3"/>
  <c r="O184" i="3"/>
  <c r="M184" i="3"/>
  <c r="K184" i="3"/>
  <c r="O183" i="3"/>
  <c r="M183" i="3"/>
  <c r="K183" i="3"/>
  <c r="O182" i="3"/>
  <c r="M182" i="3"/>
  <c r="K182" i="3"/>
  <c r="O181" i="3"/>
  <c r="M181" i="3"/>
  <c r="K181" i="3"/>
  <c r="O180" i="3"/>
  <c r="M180" i="3"/>
  <c r="K180" i="3"/>
  <c r="O179" i="3"/>
  <c r="M179" i="3"/>
  <c r="K179" i="3"/>
  <c r="O178" i="3"/>
  <c r="M178" i="3"/>
  <c r="K178" i="3"/>
  <c r="O177" i="3"/>
  <c r="M177" i="3"/>
  <c r="K177" i="3"/>
  <c r="O176" i="3"/>
  <c r="M176" i="3"/>
  <c r="K176" i="3"/>
  <c r="O175" i="3"/>
  <c r="M175" i="3"/>
  <c r="K175" i="3"/>
  <c r="O174" i="3"/>
  <c r="M174" i="3"/>
  <c r="K174" i="3"/>
  <c r="O173" i="3"/>
  <c r="M173" i="3"/>
  <c r="K173" i="3"/>
  <c r="O172" i="3"/>
  <c r="M172" i="3"/>
  <c r="K172" i="3"/>
  <c r="O171" i="3"/>
  <c r="M171" i="3"/>
  <c r="K171" i="3"/>
  <c r="O170" i="3"/>
  <c r="M170" i="3"/>
  <c r="K170" i="3"/>
  <c r="O169" i="3"/>
  <c r="M169" i="3"/>
  <c r="K169" i="3"/>
  <c r="O168" i="3"/>
  <c r="M168" i="3"/>
  <c r="K168" i="3"/>
  <c r="O167" i="3"/>
  <c r="M167" i="3"/>
  <c r="K167" i="3"/>
  <c r="O166" i="3"/>
  <c r="M166" i="3"/>
  <c r="K166" i="3"/>
  <c r="O165" i="3"/>
  <c r="M165" i="3"/>
  <c r="K165" i="3"/>
  <c r="O164" i="3"/>
  <c r="M164" i="3"/>
  <c r="K164" i="3"/>
  <c r="O163" i="3"/>
  <c r="M163" i="3"/>
  <c r="K163" i="3"/>
  <c r="O162" i="3"/>
  <c r="M162" i="3"/>
  <c r="K162" i="3"/>
  <c r="O161" i="3"/>
  <c r="M161" i="3"/>
  <c r="K161" i="3"/>
  <c r="O160" i="3"/>
  <c r="M160" i="3"/>
  <c r="K160" i="3"/>
  <c r="O159" i="3"/>
  <c r="M159" i="3"/>
  <c r="K159" i="3"/>
  <c r="O158" i="3"/>
  <c r="M158" i="3"/>
  <c r="K158" i="3"/>
  <c r="O157" i="3"/>
  <c r="M157" i="3"/>
  <c r="K157" i="3"/>
  <c r="O156" i="3"/>
  <c r="M156" i="3"/>
  <c r="K156" i="3"/>
  <c r="O155" i="3"/>
  <c r="M155" i="3"/>
  <c r="K155" i="3"/>
  <c r="O154" i="3"/>
  <c r="M154" i="3"/>
  <c r="K154" i="3"/>
  <c r="O153" i="3"/>
  <c r="M153" i="3"/>
  <c r="K153" i="3"/>
  <c r="O152" i="3"/>
  <c r="M152" i="3"/>
  <c r="K152" i="3"/>
  <c r="O151" i="3"/>
  <c r="M151" i="3"/>
  <c r="K151" i="3"/>
  <c r="O150" i="3"/>
  <c r="M150" i="3"/>
  <c r="K150" i="3"/>
  <c r="O149" i="3"/>
  <c r="M149" i="3"/>
  <c r="K149" i="3"/>
  <c r="O148" i="3"/>
  <c r="M148" i="3"/>
  <c r="K148" i="3"/>
  <c r="O147" i="3"/>
  <c r="M147" i="3"/>
  <c r="K147" i="3"/>
  <c r="O146" i="3"/>
  <c r="M146" i="3"/>
  <c r="K146" i="3"/>
  <c r="O145" i="3"/>
  <c r="M145" i="3"/>
  <c r="K145" i="3"/>
  <c r="O144" i="3"/>
  <c r="M144" i="3"/>
  <c r="K144" i="3"/>
  <c r="O143" i="3"/>
  <c r="M143" i="3"/>
  <c r="K143" i="3"/>
  <c r="O142" i="3"/>
  <c r="M142" i="3"/>
  <c r="K142" i="3"/>
  <c r="O141" i="3"/>
  <c r="M141" i="3"/>
  <c r="K141" i="3"/>
  <c r="O140" i="3"/>
  <c r="M140" i="3"/>
  <c r="K140" i="3"/>
  <c r="O139" i="3"/>
  <c r="M139" i="3"/>
  <c r="K139" i="3"/>
  <c r="O138" i="3"/>
  <c r="M138" i="3"/>
  <c r="K138" i="3"/>
  <c r="O137" i="3"/>
  <c r="M137" i="3"/>
  <c r="K137" i="3"/>
  <c r="O136" i="3"/>
  <c r="M136" i="3"/>
  <c r="K136" i="3"/>
  <c r="O135" i="3"/>
  <c r="M135" i="3"/>
  <c r="K135" i="3"/>
  <c r="O134" i="3"/>
  <c r="M134" i="3"/>
  <c r="K134" i="3"/>
  <c r="O133" i="3"/>
  <c r="M133" i="3"/>
  <c r="K133" i="3"/>
  <c r="O132" i="3"/>
  <c r="M132" i="3"/>
  <c r="K132" i="3"/>
  <c r="O131" i="3"/>
  <c r="M131" i="3"/>
  <c r="K131" i="3"/>
  <c r="O130" i="3"/>
  <c r="M130" i="3"/>
  <c r="K130" i="3"/>
  <c r="O129" i="3"/>
  <c r="M129" i="3"/>
  <c r="K129" i="3"/>
  <c r="O128" i="3"/>
  <c r="M128" i="3"/>
  <c r="K128" i="3"/>
  <c r="O127" i="3"/>
  <c r="M127" i="3"/>
  <c r="K127" i="3"/>
  <c r="O126" i="3"/>
  <c r="M126" i="3"/>
  <c r="K126" i="3"/>
  <c r="O125" i="3"/>
  <c r="M125" i="3"/>
  <c r="K125" i="3"/>
  <c r="O124" i="3"/>
  <c r="M124" i="3"/>
  <c r="K124" i="3"/>
  <c r="O123" i="3"/>
  <c r="M123" i="3"/>
  <c r="K123" i="3"/>
  <c r="O122" i="3"/>
  <c r="M122" i="3"/>
  <c r="K122" i="3"/>
  <c r="O121" i="3"/>
  <c r="M121" i="3"/>
  <c r="K121" i="3"/>
  <c r="O120" i="3"/>
  <c r="M120" i="3"/>
  <c r="K120" i="3"/>
  <c r="O119" i="3"/>
  <c r="M119" i="3"/>
  <c r="K119" i="3"/>
  <c r="O118" i="3"/>
  <c r="M118" i="3"/>
  <c r="K118" i="3"/>
  <c r="O117" i="3"/>
  <c r="M117" i="3"/>
  <c r="K117" i="3"/>
  <c r="O116" i="3"/>
  <c r="M116" i="3"/>
  <c r="K116" i="3"/>
  <c r="O115" i="3"/>
  <c r="M115" i="3"/>
  <c r="K115" i="3"/>
  <c r="O114" i="3"/>
  <c r="M114" i="3"/>
  <c r="K114" i="3"/>
  <c r="O22" i="3"/>
  <c r="M22" i="3"/>
  <c r="K22" i="3"/>
  <c r="O21" i="3"/>
  <c r="M21" i="3"/>
  <c r="K21" i="3"/>
  <c r="O20" i="3"/>
  <c r="M20" i="3"/>
  <c r="K20" i="3"/>
  <c r="O19" i="3"/>
  <c r="M19" i="3"/>
  <c r="K19" i="3"/>
  <c r="O18" i="3"/>
  <c r="M18" i="3"/>
  <c r="K18" i="3"/>
  <c r="O17" i="3"/>
  <c r="M17" i="3"/>
  <c r="K17" i="3"/>
  <c r="O16" i="3"/>
  <c r="M16" i="3"/>
  <c r="K16" i="3"/>
  <c r="O15" i="3"/>
  <c r="M15" i="3"/>
  <c r="K15" i="3"/>
  <c r="O14" i="3"/>
  <c r="M14" i="3"/>
  <c r="K14" i="3"/>
  <c r="O13" i="3"/>
  <c r="M13" i="3"/>
  <c r="K13" i="3"/>
  <c r="AK46" i="1" l="1"/>
  <c r="CC46" i="1"/>
  <c r="CC112" i="1"/>
  <c r="AH46" i="1"/>
  <c r="AD69" i="1"/>
  <c r="Q98" i="3"/>
  <c r="T97" i="3" a="1"/>
  <c r="T97" i="3" s="1"/>
  <c r="V97" i="3" a="1"/>
  <c r="V97" i="3" s="1"/>
  <c r="U97" i="3" a="1"/>
  <c r="U97" i="3" s="1"/>
  <c r="B97" i="3"/>
  <c r="H96" i="4"/>
  <c r="N38" i="7"/>
  <c r="N39" i="7" s="1"/>
  <c r="BE328" i="1"/>
  <c r="BE167" i="1"/>
  <c r="BE339" i="1"/>
  <c r="BH339" i="1" s="1"/>
  <c r="AO338" i="1"/>
  <c r="AO262" i="1"/>
  <c r="AO241" i="1"/>
  <c r="AO280" i="1"/>
  <c r="AO339" i="1"/>
  <c r="AO331" i="1"/>
  <c r="AO243" i="1"/>
  <c r="AO182" i="1"/>
  <c r="AO261" i="1"/>
  <c r="AO178" i="1"/>
  <c r="AO224" i="1"/>
  <c r="AO154" i="1"/>
  <c r="AO309" i="1"/>
  <c r="AO252" i="1"/>
  <c r="AO179" i="1"/>
  <c r="AO173" i="1"/>
  <c r="AO44" i="1"/>
  <c r="AO251" i="1"/>
  <c r="AO156" i="1"/>
  <c r="AO183" i="1"/>
  <c r="AO238" i="1"/>
  <c r="AO162" i="1"/>
  <c r="AO94" i="1"/>
  <c r="AO190" i="1"/>
  <c r="AO283" i="1"/>
  <c r="AO210" i="1"/>
  <c r="AO194" i="1"/>
  <c r="AO257" i="1"/>
  <c r="AO303" i="1"/>
  <c r="AO335" i="1"/>
  <c r="AO169" i="1"/>
  <c r="AO196" i="1"/>
  <c r="AO326" i="1"/>
  <c r="AO329" i="1"/>
  <c r="AO167" i="1"/>
  <c r="AO230" i="1"/>
  <c r="AO171" i="1"/>
  <c r="AO236" i="1"/>
  <c r="AO174" i="1"/>
  <c r="AO180" i="1"/>
  <c r="AO184" i="1"/>
  <c r="AO206" i="1"/>
  <c r="AO240" i="1"/>
  <c r="AO176" i="1"/>
  <c r="AO302" i="1"/>
  <c r="AO217" i="1"/>
  <c r="AO215" i="1"/>
  <c r="AO293" i="1"/>
  <c r="AO274" i="1"/>
  <c r="AO300" i="1"/>
  <c r="AO336" i="1"/>
  <c r="AO95" i="1"/>
  <c r="AO319" i="1"/>
  <c r="AO232" i="1"/>
  <c r="AO242" i="1"/>
  <c r="AO161" i="1"/>
  <c r="AO235" i="1"/>
  <c r="AO181" i="1"/>
  <c r="AO164" i="1"/>
  <c r="AO328" i="1"/>
  <c r="AO159" i="1"/>
  <c r="AO102" i="1"/>
  <c r="AO186" i="1"/>
  <c r="AO316" i="1"/>
  <c r="AO292" i="1"/>
  <c r="AO273" i="1"/>
  <c r="AO234" i="1"/>
  <c r="AO327" i="1"/>
  <c r="AO246" i="1"/>
  <c r="AO131" i="1"/>
  <c r="AO317" i="1"/>
  <c r="AO229" i="1"/>
  <c r="AO198" i="1"/>
  <c r="AO279" i="1"/>
  <c r="AO147" i="1"/>
  <c r="AO295" i="1"/>
  <c r="AO281" i="1"/>
  <c r="AO256" i="1"/>
  <c r="AO312" i="1"/>
  <c r="AO268" i="1"/>
  <c r="AO81" i="1"/>
  <c r="AO233" i="1"/>
  <c r="AO157" i="1"/>
  <c r="AO324" i="1"/>
  <c r="AO208" i="1"/>
  <c r="AO298" i="1"/>
  <c r="AO250" i="1"/>
  <c r="AO195" i="1"/>
  <c r="AO145" i="1"/>
  <c r="AO150" i="1"/>
  <c r="AO266" i="1"/>
  <c r="AO247" i="1"/>
  <c r="AO227" i="1"/>
  <c r="AO172" i="1"/>
  <c r="AO255" i="1"/>
  <c r="AO116" i="1"/>
  <c r="AO307" i="1"/>
  <c r="AO284" i="1"/>
  <c r="AO219" i="1"/>
  <c r="AO170" i="1"/>
  <c r="AO218" i="1"/>
  <c r="AO337" i="1"/>
  <c r="AO249" i="1"/>
  <c r="AO16" i="1"/>
  <c r="AO275" i="1"/>
  <c r="AO314" i="1"/>
  <c r="AO296" i="1"/>
  <c r="AO254" i="1"/>
  <c r="AO88" i="1"/>
  <c r="AO117" i="1"/>
  <c r="AO291" i="1"/>
  <c r="AO75" i="1"/>
  <c r="AO325" i="1"/>
  <c r="AO282" i="1"/>
  <c r="AO222" i="1"/>
  <c r="AO315" i="1"/>
  <c r="AO160" i="1"/>
  <c r="AO212" i="1"/>
  <c r="AO306" i="1"/>
  <c r="AO271" i="1"/>
  <c r="AO278" i="1"/>
  <c r="AO211" i="1"/>
  <c r="AO158" i="1"/>
  <c r="AO244" i="1"/>
  <c r="AO163" i="1"/>
  <c r="AO318" i="1"/>
  <c r="AO272" i="1"/>
  <c r="AO92" i="1"/>
  <c r="AO223" i="1"/>
  <c r="AO237" i="1"/>
  <c r="AO63" i="1"/>
  <c r="AO286" i="1"/>
  <c r="AO269" i="1"/>
  <c r="AO288" i="1"/>
  <c r="AO332" i="1"/>
  <c r="AO192" i="1"/>
  <c r="AO207" i="1"/>
  <c r="AO104" i="1"/>
  <c r="AO299" i="1"/>
  <c r="AO259" i="1"/>
  <c r="AO214" i="1"/>
  <c r="AO277" i="1"/>
  <c r="AO304" i="1"/>
  <c r="AO341" i="1"/>
  <c r="AO204" i="1"/>
  <c r="AO168" i="1"/>
  <c r="AO276" i="1"/>
  <c r="AO205" i="1"/>
  <c r="AO294" i="1"/>
  <c r="AO289" i="1"/>
  <c r="AO123" i="1"/>
  <c r="AO301" i="1"/>
  <c r="AO132" i="1"/>
  <c r="AO226" i="1"/>
  <c r="AO264" i="1"/>
  <c r="AO297" i="1"/>
  <c r="AO166" i="1"/>
  <c r="AO165" i="1"/>
  <c r="AO285" i="1"/>
  <c r="AO228" i="1"/>
  <c r="AO187" i="1"/>
  <c r="AO111" i="1"/>
  <c r="AO213" i="1"/>
  <c r="AO258" i="1"/>
  <c r="AO143" i="1"/>
  <c r="AO342" i="1"/>
  <c r="AO253" i="1"/>
  <c r="AO231" i="1"/>
  <c r="AO177" i="1"/>
  <c r="AO197" i="1"/>
  <c r="AO108" i="1"/>
  <c r="AO62" i="1"/>
  <c r="AO323" i="1"/>
  <c r="AO202" i="1"/>
  <c r="AO311" i="1"/>
  <c r="AO305" i="1"/>
  <c r="AO216" i="1"/>
  <c r="AO287" i="1"/>
  <c r="AO188" i="1"/>
  <c r="AO239" i="1"/>
  <c r="AO76" i="1"/>
  <c r="AO270" i="1"/>
  <c r="AO221" i="1"/>
  <c r="AO209" i="1"/>
  <c r="AO267" i="1"/>
  <c r="AO322" i="1"/>
  <c r="AO260" i="1"/>
  <c r="AO189" i="1"/>
  <c r="AO78" i="1"/>
  <c r="AO175" i="1"/>
  <c r="AO290" i="1"/>
  <c r="AO93" i="1"/>
  <c r="AO321" i="1"/>
  <c r="AO193" i="1"/>
  <c r="AO203" i="1"/>
  <c r="AO333" i="1"/>
  <c r="AO340" i="1"/>
  <c r="AO248" i="1"/>
  <c r="AO191" i="1"/>
  <c r="AO313" i="1"/>
  <c r="AO310" i="1"/>
  <c r="AO334" i="1"/>
  <c r="AO245" i="1"/>
  <c r="AO200" i="1"/>
  <c r="AO185" i="1"/>
  <c r="AO263" i="1"/>
  <c r="AO265" i="1"/>
  <c r="AO201" i="1"/>
  <c r="AO199" i="1"/>
  <c r="AO320" i="1"/>
  <c r="BE25" i="1"/>
  <c r="BE29" i="1"/>
  <c r="AO27" i="1"/>
  <c r="AO19" i="1"/>
  <c r="AO54" i="1"/>
  <c r="AO40" i="1"/>
  <c r="AO41" i="1"/>
  <c r="AO20" i="1"/>
  <c r="AO55" i="1"/>
  <c r="AO32" i="1"/>
  <c r="DZ15" i="1"/>
  <c r="O17" i="7"/>
  <c r="O18" i="7" s="1"/>
  <c r="O19" i="7" s="1"/>
  <c r="AK69" i="1" l="1"/>
  <c r="AH69" i="1"/>
  <c r="CC69" i="1"/>
  <c r="Q99" i="3"/>
  <c r="T98" i="3" a="1"/>
  <c r="T98" i="3" s="1"/>
  <c r="U98" i="3" a="1"/>
  <c r="U98" i="3" s="1"/>
  <c r="V98" i="3" a="1"/>
  <c r="V98" i="3" s="1"/>
  <c r="B98" i="3"/>
  <c r="H97" i="4"/>
  <c r="N40" i="7"/>
  <c r="AP224" i="1"/>
  <c r="BF224" i="1" s="1"/>
  <c r="AP178" i="1"/>
  <c r="BF178" i="1" s="1"/>
  <c r="AP261" i="1"/>
  <c r="BA261" i="1" s="1"/>
  <c r="AP183" i="1"/>
  <c r="AV183" i="1" s="1"/>
  <c r="AP182" i="1"/>
  <c r="BA182" i="1" s="1"/>
  <c r="AP243" i="1"/>
  <c r="AV243" i="1" s="1"/>
  <c r="AP156" i="1"/>
  <c r="AV156" i="1" s="1"/>
  <c r="AP331" i="1"/>
  <c r="BA331" i="1" s="1"/>
  <c r="AP251" i="1"/>
  <c r="AV251" i="1" s="1"/>
  <c r="AP339" i="1"/>
  <c r="BA339" i="1" s="1"/>
  <c r="AP44" i="1"/>
  <c r="AV44" i="1" s="1"/>
  <c r="AP280" i="1"/>
  <c r="BA280" i="1" s="1"/>
  <c r="AP241" i="1"/>
  <c r="AV241" i="1" s="1"/>
  <c r="AP173" i="1"/>
  <c r="AV173" i="1" s="1"/>
  <c r="AP262" i="1"/>
  <c r="BF262" i="1" s="1"/>
  <c r="AP179" i="1"/>
  <c r="BF179" i="1" s="1"/>
  <c r="AP252" i="1"/>
  <c r="BA252" i="1" s="1"/>
  <c r="AP338" i="1"/>
  <c r="AV338" i="1" s="1"/>
  <c r="AP309" i="1"/>
  <c r="BA309" i="1" s="1"/>
  <c r="AP154" i="1"/>
  <c r="AV154" i="1" s="1"/>
  <c r="AP320" i="1"/>
  <c r="AV320" i="1" s="1"/>
  <c r="AP201" i="1"/>
  <c r="EH201" i="1" s="1"/>
  <c r="AP265" i="1"/>
  <c r="EH265" i="1" s="1"/>
  <c r="AP263" i="1"/>
  <c r="EH263" i="1" s="1"/>
  <c r="AP185" i="1"/>
  <c r="AV185" i="1" s="1"/>
  <c r="AP93" i="1"/>
  <c r="EH93" i="1" s="1"/>
  <c r="AP287" i="1"/>
  <c r="AV287" i="1" s="1"/>
  <c r="AP231" i="1"/>
  <c r="EH231" i="1" s="1"/>
  <c r="AP264" i="1"/>
  <c r="AV264" i="1" s="1"/>
  <c r="AP341" i="1"/>
  <c r="EH341" i="1" s="1"/>
  <c r="AP269" i="1"/>
  <c r="AV269" i="1" s="1"/>
  <c r="AP212" i="1"/>
  <c r="AV212" i="1" s="1"/>
  <c r="AP117" i="1"/>
  <c r="AV117" i="1" s="1"/>
  <c r="AP219" i="1"/>
  <c r="EH219" i="1" s="1"/>
  <c r="AP159" i="1"/>
  <c r="EH159" i="1" s="1"/>
  <c r="AP215" i="1"/>
  <c r="AV215" i="1" s="1"/>
  <c r="AP200" i="1"/>
  <c r="EH200" i="1" s="1"/>
  <c r="AP290" i="1"/>
  <c r="AV290" i="1" s="1"/>
  <c r="AP216" i="1"/>
  <c r="AV216" i="1" s="1"/>
  <c r="AP253" i="1"/>
  <c r="EH253" i="1" s="1"/>
  <c r="AP226" i="1"/>
  <c r="EH226" i="1" s="1"/>
  <c r="AP286" i="1"/>
  <c r="AV286" i="1" s="1"/>
  <c r="AP284" i="1"/>
  <c r="AV284" i="1" s="1"/>
  <c r="AP150" i="1"/>
  <c r="AV150" i="1" s="1"/>
  <c r="AP328" i="1"/>
  <c r="AV328" i="1" s="1"/>
  <c r="AP217" i="1"/>
  <c r="EH217" i="1" s="1"/>
  <c r="AP329" i="1"/>
  <c r="EH329" i="1" s="1"/>
  <c r="AP175" i="1"/>
  <c r="AV175" i="1" s="1"/>
  <c r="AP305" i="1"/>
  <c r="AV305" i="1" s="1"/>
  <c r="AP342" i="1"/>
  <c r="EH342" i="1" s="1"/>
  <c r="AP304" i="1"/>
  <c r="AV304" i="1" s="1"/>
  <c r="AP63" i="1"/>
  <c r="AV63" i="1" s="1"/>
  <c r="AP164" i="1"/>
  <c r="AV164" i="1" s="1"/>
  <c r="AP302" i="1"/>
  <c r="EH302" i="1" s="1"/>
  <c r="AP326" i="1"/>
  <c r="AV326" i="1" s="1"/>
  <c r="AP78" i="1"/>
  <c r="AV78" i="1" s="1"/>
  <c r="AP143" i="1"/>
  <c r="EH143" i="1" s="1"/>
  <c r="AP132" i="1"/>
  <c r="AV132" i="1" s="1"/>
  <c r="AP277" i="1"/>
  <c r="EH277" i="1" s="1"/>
  <c r="AP237" i="1"/>
  <c r="AV237" i="1" s="1"/>
  <c r="AP88" i="1"/>
  <c r="EH88" i="1" s="1"/>
  <c r="AP312" i="1"/>
  <c r="EH312" i="1" s="1"/>
  <c r="AP327" i="1"/>
  <c r="EH327" i="1" s="1"/>
  <c r="AP181" i="1"/>
  <c r="AV181" i="1" s="1"/>
  <c r="AP176" i="1"/>
  <c r="EH176" i="1" s="1"/>
  <c r="AP196" i="1"/>
  <c r="AV196" i="1" s="1"/>
  <c r="AP245" i="1"/>
  <c r="EH245" i="1" s="1"/>
  <c r="AP311" i="1"/>
  <c r="AV311" i="1" s="1"/>
  <c r="AP258" i="1"/>
  <c r="AV258" i="1" s="1"/>
  <c r="AP214" i="1"/>
  <c r="AV214" i="1" s="1"/>
  <c r="AP223" i="1"/>
  <c r="AV223" i="1" s="1"/>
  <c r="AP160" i="1"/>
  <c r="EH160" i="1" s="1"/>
  <c r="AP254" i="1"/>
  <c r="AV254" i="1" s="1"/>
  <c r="AP145" i="1"/>
  <c r="AV145" i="1" s="1"/>
  <c r="AP256" i="1"/>
  <c r="EH256" i="1" s="1"/>
  <c r="AP234" i="1"/>
  <c r="AV234" i="1" s="1"/>
  <c r="AP235" i="1"/>
  <c r="AV235" i="1" s="1"/>
  <c r="AP240" i="1"/>
  <c r="AV240" i="1" s="1"/>
  <c r="AP334" i="1"/>
  <c r="AV334" i="1" s="1"/>
  <c r="AP189" i="1"/>
  <c r="AV189" i="1" s="1"/>
  <c r="AP202" i="1"/>
  <c r="AV202" i="1" s="1"/>
  <c r="AP213" i="1"/>
  <c r="BA213" i="1" s="1"/>
  <c r="AP301" i="1"/>
  <c r="AV301" i="1" s="1"/>
  <c r="AP259" i="1"/>
  <c r="AV259" i="1" s="1"/>
  <c r="AP92" i="1"/>
  <c r="EH92" i="1" s="1"/>
  <c r="AP315" i="1"/>
  <c r="EH315" i="1" s="1"/>
  <c r="AP296" i="1"/>
  <c r="EH296" i="1" s="1"/>
  <c r="AP307" i="1"/>
  <c r="EH307" i="1" s="1"/>
  <c r="AP195" i="1"/>
  <c r="EH195" i="1" s="1"/>
  <c r="AP281" i="1"/>
  <c r="EH281" i="1" s="1"/>
  <c r="AP273" i="1"/>
  <c r="AV273" i="1" s="1"/>
  <c r="AP206" i="1"/>
  <c r="EH206" i="1" s="1"/>
  <c r="AP169" i="1"/>
  <c r="EH169" i="1" s="1"/>
  <c r="AP310" i="1"/>
  <c r="AV310" i="1" s="1"/>
  <c r="AP260" i="1"/>
  <c r="EH260" i="1" s="1"/>
  <c r="AP123" i="1"/>
  <c r="AV123" i="1" s="1"/>
  <c r="AP272" i="1"/>
  <c r="AV272" i="1" s="1"/>
  <c r="AP314" i="1"/>
  <c r="EH314" i="1" s="1"/>
  <c r="AP116" i="1"/>
  <c r="AV116" i="1" s="1"/>
  <c r="AP250" i="1"/>
  <c r="AV250" i="1" s="1"/>
  <c r="AP295" i="1"/>
  <c r="EH295" i="1" s="1"/>
  <c r="AP161" i="1"/>
  <c r="EH161" i="1" s="1"/>
  <c r="AP184" i="1"/>
  <c r="AV184" i="1" s="1"/>
  <c r="AP335" i="1"/>
  <c r="BF335" i="1" s="1"/>
  <c r="AP313" i="1"/>
  <c r="AV313" i="1" s="1"/>
  <c r="AP322" i="1"/>
  <c r="EH322" i="1" s="1"/>
  <c r="AP111" i="1"/>
  <c r="AV111" i="1" s="1"/>
  <c r="AP289" i="1"/>
  <c r="AV289" i="1" s="1"/>
  <c r="AP299" i="1"/>
  <c r="EH299" i="1" s="1"/>
  <c r="AP318" i="1"/>
  <c r="AV318" i="1" s="1"/>
  <c r="AP275" i="1"/>
  <c r="AV275" i="1" s="1"/>
  <c r="AP255" i="1"/>
  <c r="AV255" i="1" s="1"/>
  <c r="AP298" i="1"/>
  <c r="EH298" i="1" s="1"/>
  <c r="AP147" i="1"/>
  <c r="AV147" i="1" s="1"/>
  <c r="AP242" i="1"/>
  <c r="AV242" i="1" s="1"/>
  <c r="AP303" i="1"/>
  <c r="EH303" i="1" s="1"/>
  <c r="AP191" i="1"/>
  <c r="EH191" i="1" s="1"/>
  <c r="AP267" i="1"/>
  <c r="AV267" i="1" s="1"/>
  <c r="AP323" i="1"/>
  <c r="AV323" i="1" s="1"/>
  <c r="AP187" i="1"/>
  <c r="EH187" i="1" s="1"/>
  <c r="AP104" i="1"/>
  <c r="AV104" i="1" s="1"/>
  <c r="AP163" i="1"/>
  <c r="AV163" i="1" s="1"/>
  <c r="AP222" i="1"/>
  <c r="AV222" i="1" s="1"/>
  <c r="AP16" i="1"/>
  <c r="AV16" i="1" s="1"/>
  <c r="AP208" i="1"/>
  <c r="AV208" i="1" s="1"/>
  <c r="AP279" i="1"/>
  <c r="AV279" i="1" s="1"/>
  <c r="AP292" i="1"/>
  <c r="AV292" i="1" s="1"/>
  <c r="AP232" i="1"/>
  <c r="AV232" i="1" s="1"/>
  <c r="AP180" i="1"/>
  <c r="AV180" i="1" s="1"/>
  <c r="AP257" i="1"/>
  <c r="AV257" i="1" s="1"/>
  <c r="AP199" i="1"/>
  <c r="AV199" i="1" s="1"/>
  <c r="AP248" i="1"/>
  <c r="AV248" i="1" s="1"/>
  <c r="AP209" i="1"/>
  <c r="AV209" i="1" s="1"/>
  <c r="AP62" i="1"/>
  <c r="AV62" i="1" s="1"/>
  <c r="AP228" i="1"/>
  <c r="EH228" i="1" s="1"/>
  <c r="AP294" i="1"/>
  <c r="AV294" i="1" s="1"/>
  <c r="AP282" i="1"/>
  <c r="AV282" i="1" s="1"/>
  <c r="AP324" i="1"/>
  <c r="AV324" i="1" s="1"/>
  <c r="AP198" i="1"/>
  <c r="EH198" i="1" s="1"/>
  <c r="AP316" i="1"/>
  <c r="AV316" i="1" s="1"/>
  <c r="AP319" i="1"/>
  <c r="AV319" i="1" s="1"/>
  <c r="AP194" i="1"/>
  <c r="EH194" i="1" s="1"/>
  <c r="AP340" i="1"/>
  <c r="AV340" i="1" s="1"/>
  <c r="AP221" i="1"/>
  <c r="AV221" i="1" s="1"/>
  <c r="AP285" i="1"/>
  <c r="AV285" i="1" s="1"/>
  <c r="AP207" i="1"/>
  <c r="AV207" i="1" s="1"/>
  <c r="AP244" i="1"/>
  <c r="EH244" i="1" s="1"/>
  <c r="AP249" i="1"/>
  <c r="AV249" i="1" s="1"/>
  <c r="AP172" i="1"/>
  <c r="AV172" i="1" s="1"/>
  <c r="AP229" i="1"/>
  <c r="EH229" i="1" s="1"/>
  <c r="AP174" i="1"/>
  <c r="EH174" i="1" s="1"/>
  <c r="AP210" i="1"/>
  <c r="AV210" i="1" s="1"/>
  <c r="AP333" i="1"/>
  <c r="AV333" i="1" s="1"/>
  <c r="AP270" i="1"/>
  <c r="AV270" i="1" s="1"/>
  <c r="AP108" i="1"/>
  <c r="EH108" i="1" s="1"/>
  <c r="AP165" i="1"/>
  <c r="AV165" i="1" s="1"/>
  <c r="AP205" i="1"/>
  <c r="EH205" i="1" s="1"/>
  <c r="AP158" i="1"/>
  <c r="AV158" i="1" s="1"/>
  <c r="AP337" i="1"/>
  <c r="AV337" i="1" s="1"/>
  <c r="AP157" i="1"/>
  <c r="EH157" i="1" s="1"/>
  <c r="AP317" i="1"/>
  <c r="AV317" i="1" s="1"/>
  <c r="AP95" i="1"/>
  <c r="AV95" i="1" s="1"/>
  <c r="AP283" i="1"/>
  <c r="AV283" i="1" s="1"/>
  <c r="AP203" i="1"/>
  <c r="EH203" i="1" s="1"/>
  <c r="AP76" i="1"/>
  <c r="EH76" i="1" s="1"/>
  <c r="AP197" i="1"/>
  <c r="EH197" i="1" s="1"/>
  <c r="AP276" i="1"/>
  <c r="AV276" i="1" s="1"/>
  <c r="AP192" i="1"/>
  <c r="EH192" i="1" s="1"/>
  <c r="AP211" i="1"/>
  <c r="EH211" i="1" s="1"/>
  <c r="AP325" i="1"/>
  <c r="AV325" i="1" s="1"/>
  <c r="AP218" i="1"/>
  <c r="AV218" i="1" s="1"/>
  <c r="AP233" i="1"/>
  <c r="EH233" i="1" s="1"/>
  <c r="AP131" i="1"/>
  <c r="EH131" i="1" s="1"/>
  <c r="AP186" i="1"/>
  <c r="AV186" i="1" s="1"/>
  <c r="AP336" i="1"/>
  <c r="AV336" i="1" s="1"/>
  <c r="AP236" i="1"/>
  <c r="AV236" i="1" s="1"/>
  <c r="AP190" i="1"/>
  <c r="AV190" i="1" s="1"/>
  <c r="AP239" i="1"/>
  <c r="AV239" i="1" s="1"/>
  <c r="AP332" i="1"/>
  <c r="AV332" i="1" s="1"/>
  <c r="AP278" i="1"/>
  <c r="AV278" i="1" s="1"/>
  <c r="AP227" i="1"/>
  <c r="AV227" i="1" s="1"/>
  <c r="AP81" i="1"/>
  <c r="EH81" i="1" s="1"/>
  <c r="AP246" i="1"/>
  <c r="AV246" i="1" s="1"/>
  <c r="AP102" i="1"/>
  <c r="AV102" i="1" s="1"/>
  <c r="AP300" i="1"/>
  <c r="AV300" i="1" s="1"/>
  <c r="AP171" i="1"/>
  <c r="AV171" i="1" s="1"/>
  <c r="AP94" i="1"/>
  <c r="EH94" i="1" s="1"/>
  <c r="AP193" i="1"/>
  <c r="EH193" i="1" s="1"/>
  <c r="AP188" i="1"/>
  <c r="EH188" i="1" s="1"/>
  <c r="AP177" i="1"/>
  <c r="EH177" i="1" s="1"/>
  <c r="AP166" i="1"/>
  <c r="EH166" i="1" s="1"/>
  <c r="AP168" i="1"/>
  <c r="AV168" i="1" s="1"/>
  <c r="AP288" i="1"/>
  <c r="AV288" i="1" s="1"/>
  <c r="AP271" i="1"/>
  <c r="EH271" i="1" s="1"/>
  <c r="AP75" i="1"/>
  <c r="AV75" i="1" s="1"/>
  <c r="AP170" i="1"/>
  <c r="AV170" i="1" s="1"/>
  <c r="AP247" i="1"/>
  <c r="AV247" i="1" s="1"/>
  <c r="AP274" i="1"/>
  <c r="EH274" i="1" s="1"/>
  <c r="AP230" i="1"/>
  <c r="AV230" i="1" s="1"/>
  <c r="AP162" i="1"/>
  <c r="AV162" i="1" s="1"/>
  <c r="AP321" i="1"/>
  <c r="EH321" i="1" s="1"/>
  <c r="AP297" i="1"/>
  <c r="EH297" i="1" s="1"/>
  <c r="AP204" i="1"/>
  <c r="EH204" i="1" s="1"/>
  <c r="AP306" i="1"/>
  <c r="EH306" i="1" s="1"/>
  <c r="AP291" i="1"/>
  <c r="AV291" i="1" s="1"/>
  <c r="AP266" i="1"/>
  <c r="AV266" i="1" s="1"/>
  <c r="AP268" i="1"/>
  <c r="AV268" i="1" s="1"/>
  <c r="AP293" i="1"/>
  <c r="AV293" i="1" s="1"/>
  <c r="AP167" i="1"/>
  <c r="AV167" i="1" s="1"/>
  <c r="AP238" i="1"/>
  <c r="AV238" i="1" s="1"/>
  <c r="DZ16" i="1"/>
  <c r="EN16" i="1" s="1"/>
  <c r="AP55" i="1"/>
  <c r="EH55" i="1" s="1"/>
  <c r="AP20" i="1"/>
  <c r="AV20" i="1" s="1"/>
  <c r="AP19" i="1"/>
  <c r="EH19" i="1" s="1"/>
  <c r="AP41" i="1"/>
  <c r="EH41" i="1" s="1"/>
  <c r="AP40" i="1"/>
  <c r="AV40" i="1" s="1"/>
  <c r="AP54" i="1"/>
  <c r="AV54" i="1" s="1"/>
  <c r="AP32" i="1"/>
  <c r="EH32" i="1" s="1"/>
  <c r="AP27" i="1"/>
  <c r="EH27" i="1" s="1"/>
  <c r="O20" i="7"/>
  <c r="EC13" i="1"/>
  <c r="DZ17" i="1" l="1"/>
  <c r="Q100" i="3"/>
  <c r="U99" i="3" a="1"/>
  <c r="U99" i="3" s="1"/>
  <c r="T99" i="3" a="1"/>
  <c r="T99" i="3" s="1"/>
  <c r="V99" i="3" a="1"/>
  <c r="V99" i="3" s="1"/>
  <c r="B99" i="3"/>
  <c r="H98" i="4"/>
  <c r="AV331" i="1"/>
  <c r="BA178" i="1"/>
  <c r="AV315" i="1"/>
  <c r="AV160" i="1"/>
  <c r="AV296" i="1"/>
  <c r="AV197" i="1"/>
  <c r="AV76" i="1"/>
  <c r="AV203" i="1"/>
  <c r="AV179" i="1"/>
  <c r="AV55" i="1"/>
  <c r="AV200" i="1"/>
  <c r="AV260" i="1"/>
  <c r="AV108" i="1"/>
  <c r="AV213" i="1"/>
  <c r="AV194" i="1"/>
  <c r="AV314" i="1"/>
  <c r="AV178" i="1"/>
  <c r="AV233" i="1"/>
  <c r="AV322" i="1"/>
  <c r="AV27" i="1"/>
  <c r="AV188" i="1"/>
  <c r="AV277" i="1"/>
  <c r="AV94" i="1"/>
  <c r="AV265" i="1"/>
  <c r="AV204" i="1"/>
  <c r="AV321" i="1"/>
  <c r="AV92" i="1"/>
  <c r="AV274" i="1"/>
  <c r="AV297" i="1"/>
  <c r="AV211" i="1"/>
  <c r="AV157" i="1"/>
  <c r="AV299" i="1"/>
  <c r="AV256" i="1"/>
  <c r="AV339" i="1"/>
  <c r="AV263" i="1"/>
  <c r="AV252" i="1"/>
  <c r="AV192" i="1"/>
  <c r="AV81" i="1"/>
  <c r="AV174" i="1"/>
  <c r="AV307" i="1"/>
  <c r="AV219" i="1"/>
  <c r="AV193" i="1"/>
  <c r="AV226" i="1"/>
  <c r="AV195" i="1"/>
  <c r="AV191" i="1"/>
  <c r="AV309" i="1"/>
  <c r="AV262" i="1"/>
  <c r="AV176" i="1"/>
  <c r="AV281" i="1"/>
  <c r="AV342" i="1"/>
  <c r="AV253" i="1"/>
  <c r="AV166" i="1"/>
  <c r="AV187" i="1"/>
  <c r="AV295" i="1"/>
  <c r="AV32" i="1"/>
  <c r="AV41" i="1"/>
  <c r="AV303" i="1"/>
  <c r="AV229" i="1"/>
  <c r="AV198" i="1"/>
  <c r="AV327" i="1"/>
  <c r="AV205" i="1"/>
  <c r="AV312" i="1"/>
  <c r="AV182" i="1"/>
  <c r="AV201" i="1"/>
  <c r="AV169" i="1"/>
  <c r="AV306" i="1"/>
  <c r="AV159" i="1"/>
  <c r="AV329" i="1"/>
  <c r="AV217" i="1"/>
  <c r="AV177" i="1"/>
  <c r="AV228" i="1"/>
  <c r="AV88" i="1"/>
  <c r="AV341" i="1"/>
  <c r="AV261" i="1"/>
  <c r="AV206" i="1"/>
  <c r="AV161" i="1"/>
  <c r="AV302" i="1"/>
  <c r="AV298" i="1"/>
  <c r="AV244" i="1"/>
  <c r="AV280" i="1"/>
  <c r="AV93" i="1"/>
  <c r="AV131" i="1"/>
  <c r="AV335" i="1"/>
  <c r="AV245" i="1"/>
  <c r="AV271" i="1"/>
  <c r="AV231" i="1"/>
  <c r="AV224" i="1"/>
  <c r="N41" i="7"/>
  <c r="BK179" i="1"/>
  <c r="CW179" i="1"/>
  <c r="BK262" i="1"/>
  <c r="CW262" i="1"/>
  <c r="BK224" i="1"/>
  <c r="CW224" i="1"/>
  <c r="BK335" i="1"/>
  <c r="CW335" i="1"/>
  <c r="BK178" i="1"/>
  <c r="CW178" i="1"/>
  <c r="BA44" i="1"/>
  <c r="BF252" i="1"/>
  <c r="BF243" i="1"/>
  <c r="BA251" i="1"/>
  <c r="BF261" i="1"/>
  <c r="DB261" i="1" s="1"/>
  <c r="BF44" i="1"/>
  <c r="DB44" i="1" s="1"/>
  <c r="BF154" i="1"/>
  <c r="BA173" i="1"/>
  <c r="BF251" i="1"/>
  <c r="DA251" i="1" s="1"/>
  <c r="BA154" i="1"/>
  <c r="BF173" i="1"/>
  <c r="DA173" i="1" s="1"/>
  <c r="BF309" i="1"/>
  <c r="BA338" i="1"/>
  <c r="BF338" i="1"/>
  <c r="BA262" i="1"/>
  <c r="BF182" i="1"/>
  <c r="DB179" i="1"/>
  <c r="DT179" i="1"/>
  <c r="DA179" i="1"/>
  <c r="DA224" i="1"/>
  <c r="DB224" i="1"/>
  <c r="DT224" i="1"/>
  <c r="BF175" i="1"/>
  <c r="DA175" i="1" s="1"/>
  <c r="EH154" i="1"/>
  <c r="AR154" i="1"/>
  <c r="BI154" i="1" s="1"/>
  <c r="AQ154" i="1"/>
  <c r="BH154" i="1" s="1"/>
  <c r="BJ154" i="1"/>
  <c r="AT154" i="1"/>
  <c r="EH252" i="1"/>
  <c r="AQ252" i="1"/>
  <c r="BH252" i="1" s="1"/>
  <c r="AR252" i="1"/>
  <c r="BI252" i="1" s="1"/>
  <c r="BJ252" i="1"/>
  <c r="AT252" i="1"/>
  <c r="BF331" i="1"/>
  <c r="EH261" i="1"/>
  <c r="AT261" i="1"/>
  <c r="BJ261" i="1"/>
  <c r="AR261" i="1"/>
  <c r="BI261" i="1" s="1"/>
  <c r="AQ261" i="1"/>
  <c r="BH261" i="1" s="1"/>
  <c r="DH261" i="1" s="1"/>
  <c r="EH280" i="1"/>
  <c r="BJ280" i="1"/>
  <c r="AT280" i="1"/>
  <c r="AR280" i="1"/>
  <c r="BI280" i="1" s="1"/>
  <c r="AQ280" i="1"/>
  <c r="BH280" i="1" s="1"/>
  <c r="DH280" i="1" s="1"/>
  <c r="DT178" i="1"/>
  <c r="DA178" i="1"/>
  <c r="DB178" i="1"/>
  <c r="DT173" i="1"/>
  <c r="EH331" i="1"/>
  <c r="AQ331" i="1"/>
  <c r="BH331" i="1" s="1"/>
  <c r="AR331" i="1"/>
  <c r="BI331" i="1" s="1"/>
  <c r="BJ331" i="1"/>
  <c r="AT331" i="1"/>
  <c r="DT309" i="1"/>
  <c r="EH173" i="1"/>
  <c r="BJ173" i="1"/>
  <c r="AT173" i="1"/>
  <c r="AR173" i="1"/>
  <c r="BI173" i="1" s="1"/>
  <c r="AQ173" i="1"/>
  <c r="BH173" i="1" s="1"/>
  <c r="DT182" i="1"/>
  <c r="BA156" i="1"/>
  <c r="AR178" i="1"/>
  <c r="BI178" i="1" s="1"/>
  <c r="AQ178" i="1"/>
  <c r="BH178" i="1" s="1"/>
  <c r="BJ178" i="1"/>
  <c r="EH178" i="1"/>
  <c r="AT178" i="1"/>
  <c r="EH309" i="1"/>
  <c r="AR309" i="1"/>
  <c r="BI309" i="1" s="1"/>
  <c r="AQ309" i="1"/>
  <c r="BH309" i="1" s="1"/>
  <c r="BJ309" i="1"/>
  <c r="AT309" i="1"/>
  <c r="BF241" i="1"/>
  <c r="DT44" i="1"/>
  <c r="BF156" i="1"/>
  <c r="BA179" i="1"/>
  <c r="BA241" i="1"/>
  <c r="EH44" i="1"/>
  <c r="BJ44" i="1"/>
  <c r="AT44" i="1"/>
  <c r="AQ44" i="1"/>
  <c r="BH44" i="1" s="1"/>
  <c r="AR44" i="1"/>
  <c r="BI44" i="1" s="1"/>
  <c r="EH182" i="1"/>
  <c r="AR182" i="1"/>
  <c r="BI182" i="1" s="1"/>
  <c r="AQ182" i="1"/>
  <c r="BH182" i="1" s="1"/>
  <c r="DH182" i="1" s="1"/>
  <c r="BJ182" i="1"/>
  <c r="AT182" i="1"/>
  <c r="BA192" i="1"/>
  <c r="BF158" i="1"/>
  <c r="DA158" i="1" s="1"/>
  <c r="EH156" i="1"/>
  <c r="AR156" i="1"/>
  <c r="BI156" i="1" s="1"/>
  <c r="AQ156" i="1"/>
  <c r="BH156" i="1" s="1"/>
  <c r="BJ156" i="1"/>
  <c r="AT156" i="1"/>
  <c r="BF183" i="1"/>
  <c r="BA224" i="1"/>
  <c r="DT338" i="1"/>
  <c r="EH241" i="1"/>
  <c r="BJ241" i="1"/>
  <c r="AT241" i="1"/>
  <c r="AQ241" i="1"/>
  <c r="BH241" i="1" s="1"/>
  <c r="DH241" i="1" s="1"/>
  <c r="AR241" i="1"/>
  <c r="BI241" i="1" s="1"/>
  <c r="EH339" i="1"/>
  <c r="AT339" i="1"/>
  <c r="BC339" i="1" s="1"/>
  <c r="BJ339" i="1"/>
  <c r="AQ339" i="1"/>
  <c r="AR339" i="1"/>
  <c r="BI339" i="1" s="1"/>
  <c r="DH339" i="1" s="1"/>
  <c r="BA243" i="1"/>
  <c r="EH179" i="1"/>
  <c r="BJ179" i="1"/>
  <c r="AT179" i="1"/>
  <c r="AQ179" i="1"/>
  <c r="BH179" i="1" s="1"/>
  <c r="AR179" i="1"/>
  <c r="BI179" i="1" s="1"/>
  <c r="DT243" i="1"/>
  <c r="BA183" i="1"/>
  <c r="EH224" i="1"/>
  <c r="AQ224" i="1"/>
  <c r="BH224" i="1" s="1"/>
  <c r="DH224" i="1" s="1"/>
  <c r="AR224" i="1"/>
  <c r="BI224" i="1" s="1"/>
  <c r="BJ224" i="1"/>
  <c r="AT224" i="1"/>
  <c r="EH338" i="1"/>
  <c r="AQ338" i="1"/>
  <c r="BH338" i="1" s="1"/>
  <c r="AR338" i="1"/>
  <c r="BI338" i="1" s="1"/>
  <c r="BJ338" i="1"/>
  <c r="AT338" i="1"/>
  <c r="DT251" i="1"/>
  <c r="EH183" i="1"/>
  <c r="AT183" i="1"/>
  <c r="AR183" i="1"/>
  <c r="BI183" i="1" s="1"/>
  <c r="AQ183" i="1"/>
  <c r="BH183" i="1" s="1"/>
  <c r="DH183" i="1" s="1"/>
  <c r="BJ183" i="1"/>
  <c r="DT154" i="1"/>
  <c r="DT252" i="1"/>
  <c r="DB262" i="1"/>
  <c r="DT262" i="1"/>
  <c r="DA262" i="1"/>
  <c r="EH243" i="1"/>
  <c r="AQ243" i="1"/>
  <c r="BH243" i="1" s="1"/>
  <c r="BJ243" i="1"/>
  <c r="AT243" i="1"/>
  <c r="AR243" i="1"/>
  <c r="BI243" i="1" s="1"/>
  <c r="EH251" i="1"/>
  <c r="BJ251" i="1"/>
  <c r="AT251" i="1"/>
  <c r="AQ251" i="1"/>
  <c r="BH251" i="1" s="1"/>
  <c r="DH251" i="1" s="1"/>
  <c r="AR251" i="1"/>
  <c r="BI251" i="1" s="1"/>
  <c r="DT261" i="1"/>
  <c r="EH262" i="1"/>
  <c r="BJ262" i="1"/>
  <c r="AT262" i="1"/>
  <c r="AQ262" i="1"/>
  <c r="BH262" i="1" s="1"/>
  <c r="AR262" i="1"/>
  <c r="BI262" i="1" s="1"/>
  <c r="BF280" i="1"/>
  <c r="BF325" i="1"/>
  <c r="DB325" i="1" s="1"/>
  <c r="EH325" i="1"/>
  <c r="BA278" i="1"/>
  <c r="EH278" i="1"/>
  <c r="BA239" i="1"/>
  <c r="EH239" i="1"/>
  <c r="BA165" i="1"/>
  <c r="EH165" i="1"/>
  <c r="BA285" i="1"/>
  <c r="EH285" i="1"/>
  <c r="BF289" i="1"/>
  <c r="DA289" i="1" s="1"/>
  <c r="EH289" i="1"/>
  <c r="BA272" i="1"/>
  <c r="EH272" i="1"/>
  <c r="BF150" i="1"/>
  <c r="EH150" i="1"/>
  <c r="BA254" i="1"/>
  <c r="EH254" i="1"/>
  <c r="BA284" i="1"/>
  <c r="EH284" i="1"/>
  <c r="BA291" i="1"/>
  <c r="EH291" i="1"/>
  <c r="BA288" i="1"/>
  <c r="EH288" i="1"/>
  <c r="BF294" i="1"/>
  <c r="DB294" i="1" s="1"/>
  <c r="EH294" i="1"/>
  <c r="BA104" i="1"/>
  <c r="EH104" i="1"/>
  <c r="BA145" i="1"/>
  <c r="EH145" i="1"/>
  <c r="BF238" i="1"/>
  <c r="DB238" i="1" s="1"/>
  <c r="EH238" i="1"/>
  <c r="BF162" i="1"/>
  <c r="DB162" i="1" s="1"/>
  <c r="EH162" i="1"/>
  <c r="BA62" i="1"/>
  <c r="EH62" i="1"/>
  <c r="BF111" i="1"/>
  <c r="DA111" i="1" s="1"/>
  <c r="EH111" i="1"/>
  <c r="BA190" i="1"/>
  <c r="EH190" i="1"/>
  <c r="BA270" i="1"/>
  <c r="EH270" i="1"/>
  <c r="BA221" i="1"/>
  <c r="EH221" i="1"/>
  <c r="BA209" i="1"/>
  <c r="EH209" i="1"/>
  <c r="BF323" i="1"/>
  <c r="EH323" i="1"/>
  <c r="BF123" i="1"/>
  <c r="DA123" i="1" s="1"/>
  <c r="EH123" i="1"/>
  <c r="BA259" i="1"/>
  <c r="EH259" i="1"/>
  <c r="BF320" i="1"/>
  <c r="DA320" i="1" s="1"/>
  <c r="EH320" i="1"/>
  <c r="BA54" i="1"/>
  <c r="EH54" i="1"/>
  <c r="BA337" i="1"/>
  <c r="EH337" i="1"/>
  <c r="BA208" i="1"/>
  <c r="EH208" i="1"/>
  <c r="BA167" i="1"/>
  <c r="EH167" i="1"/>
  <c r="BA230" i="1"/>
  <c r="EH230" i="1"/>
  <c r="BF293" i="1"/>
  <c r="DA293" i="1" s="1"/>
  <c r="EH293" i="1"/>
  <c r="BF171" i="1"/>
  <c r="DA171" i="1" s="1"/>
  <c r="EH171" i="1"/>
  <c r="BA236" i="1"/>
  <c r="EH236" i="1"/>
  <c r="BF283" i="1"/>
  <c r="DA283" i="1" s="1"/>
  <c r="EH283" i="1"/>
  <c r="BF333" i="1"/>
  <c r="DB333" i="1" s="1"/>
  <c r="EH333" i="1"/>
  <c r="BA340" i="1"/>
  <c r="EH340" i="1"/>
  <c r="BA248" i="1"/>
  <c r="EH248" i="1"/>
  <c r="BF267" i="1"/>
  <c r="DA267" i="1" s="1"/>
  <c r="EH267" i="1"/>
  <c r="BA322" i="1"/>
  <c r="BA301" i="1"/>
  <c r="EH301" i="1"/>
  <c r="BF223" i="1"/>
  <c r="DB223" i="1" s="1"/>
  <c r="EH223" i="1"/>
  <c r="BF237" i="1"/>
  <c r="DA237" i="1" s="1"/>
  <c r="EH237" i="1"/>
  <c r="BF63" i="1"/>
  <c r="DA63" i="1" s="1"/>
  <c r="EH63" i="1"/>
  <c r="BF117" i="1"/>
  <c r="DB117" i="1" s="1"/>
  <c r="EH117" i="1"/>
  <c r="BF218" i="1"/>
  <c r="DA218" i="1" s="1"/>
  <c r="EH218" i="1"/>
  <c r="BF75" i="1"/>
  <c r="DA75" i="1" s="1"/>
  <c r="EH75" i="1"/>
  <c r="BA273" i="1"/>
  <c r="EH273" i="1"/>
  <c r="BA249" i="1"/>
  <c r="EH249" i="1"/>
  <c r="BA199" i="1"/>
  <c r="EH199" i="1"/>
  <c r="BF214" i="1"/>
  <c r="DA214" i="1" s="1"/>
  <c r="EH214" i="1"/>
  <c r="BF304" i="1"/>
  <c r="DA304" i="1" s="1"/>
  <c r="EH304" i="1"/>
  <c r="BF286" i="1"/>
  <c r="DB286" i="1" s="1"/>
  <c r="EH286" i="1"/>
  <c r="BF212" i="1"/>
  <c r="DA212" i="1" s="1"/>
  <c r="EH212" i="1"/>
  <c r="BA240" i="1"/>
  <c r="EH240" i="1"/>
  <c r="BA40" i="1"/>
  <c r="EH40" i="1"/>
  <c r="BF332" i="1"/>
  <c r="EH332" i="1"/>
  <c r="BF276" i="1"/>
  <c r="EH276" i="1"/>
  <c r="BF300" i="1"/>
  <c r="DB300" i="1" s="1"/>
  <c r="EH300" i="1"/>
  <c r="BF186" i="1"/>
  <c r="EH186" i="1"/>
  <c r="BF257" i="1"/>
  <c r="EH257" i="1"/>
  <c r="BF269" i="1"/>
  <c r="DA269" i="1" s="1"/>
  <c r="EH269" i="1"/>
  <c r="BF336" i="1"/>
  <c r="DB336" i="1" s="1"/>
  <c r="EH336" i="1"/>
  <c r="BA210" i="1"/>
  <c r="EH210" i="1"/>
  <c r="BA102" i="1"/>
  <c r="EH102" i="1"/>
  <c r="BA95" i="1"/>
  <c r="EH95" i="1"/>
  <c r="BF313" i="1"/>
  <c r="EH313" i="1"/>
  <c r="BF213" i="1"/>
  <c r="DB213" i="1" s="1"/>
  <c r="EH213" i="1"/>
  <c r="BF132" i="1"/>
  <c r="DB132" i="1" s="1"/>
  <c r="EH132" i="1"/>
  <c r="BA268" i="1"/>
  <c r="EH268" i="1"/>
  <c r="BF246" i="1"/>
  <c r="DB246" i="1" s="1"/>
  <c r="EH246" i="1"/>
  <c r="BF319" i="1"/>
  <c r="EH319" i="1"/>
  <c r="BA180" i="1"/>
  <c r="EH180" i="1"/>
  <c r="BF310" i="1"/>
  <c r="EH310" i="1"/>
  <c r="BF202" i="1"/>
  <c r="DA202" i="1" s="1"/>
  <c r="EH202" i="1"/>
  <c r="BA258" i="1"/>
  <c r="EH258" i="1"/>
  <c r="BA266" i="1"/>
  <c r="EH266" i="1"/>
  <c r="BA189" i="1"/>
  <c r="EH189" i="1"/>
  <c r="BF311" i="1"/>
  <c r="DA311" i="1" s="1"/>
  <c r="EH311" i="1"/>
  <c r="BF305" i="1"/>
  <c r="DB305" i="1" s="1"/>
  <c r="EH305" i="1"/>
  <c r="BF264" i="1"/>
  <c r="EH264" i="1"/>
  <c r="BA317" i="1"/>
  <c r="EH317" i="1"/>
  <c r="BF316" i="1"/>
  <c r="DA316" i="1" s="1"/>
  <c r="EH316" i="1"/>
  <c r="BA232" i="1"/>
  <c r="EH232" i="1"/>
  <c r="BF242" i="1"/>
  <c r="DA242" i="1" s="1"/>
  <c r="EH242" i="1"/>
  <c r="BA335" i="1"/>
  <c r="EH335" i="1"/>
  <c r="BA20" i="1"/>
  <c r="EH20" i="1"/>
  <c r="BF247" i="1"/>
  <c r="EH247" i="1"/>
  <c r="BF227" i="1"/>
  <c r="DB227" i="1" s="1"/>
  <c r="EH227" i="1"/>
  <c r="BF292" i="1"/>
  <c r="DB292" i="1" s="1"/>
  <c r="EH292" i="1"/>
  <c r="BA184" i="1"/>
  <c r="EH184" i="1"/>
  <c r="BF334" i="1"/>
  <c r="DB334" i="1" s="1"/>
  <c r="EH334" i="1"/>
  <c r="BA78" i="1"/>
  <c r="EH78" i="1"/>
  <c r="BA216" i="1"/>
  <c r="EH216" i="1"/>
  <c r="BA170" i="1"/>
  <c r="EH170" i="1"/>
  <c r="BF324" i="1"/>
  <c r="EH324" i="1"/>
  <c r="BF279" i="1"/>
  <c r="DB279" i="1" s="1"/>
  <c r="EH279" i="1"/>
  <c r="BA147" i="1"/>
  <c r="EH147" i="1"/>
  <c r="BA175" i="1"/>
  <c r="EH175" i="1"/>
  <c r="BF290" i="1"/>
  <c r="DA290" i="1" s="1"/>
  <c r="EH290" i="1"/>
  <c r="BA287" i="1"/>
  <c r="EH287" i="1"/>
  <c r="BA196" i="1"/>
  <c r="EH196" i="1"/>
  <c r="BA326" i="1"/>
  <c r="EH326" i="1"/>
  <c r="BF255" i="1"/>
  <c r="DA255" i="1" s="1"/>
  <c r="EH255" i="1"/>
  <c r="BA235" i="1"/>
  <c r="EH235" i="1"/>
  <c r="BA185" i="1"/>
  <c r="EH185" i="1"/>
  <c r="BF234" i="1"/>
  <c r="EH234" i="1"/>
  <c r="BF181" i="1"/>
  <c r="DB181" i="1" s="1"/>
  <c r="EH181" i="1"/>
  <c r="BF164" i="1"/>
  <c r="DA164" i="1" s="1"/>
  <c r="EH164" i="1"/>
  <c r="BF215" i="1"/>
  <c r="DB215" i="1" s="1"/>
  <c r="EH215" i="1"/>
  <c r="BA172" i="1"/>
  <c r="EH172" i="1"/>
  <c r="BA282" i="1"/>
  <c r="EH282" i="1"/>
  <c r="BF16" i="1"/>
  <c r="EH16" i="1"/>
  <c r="BA275" i="1"/>
  <c r="EH275" i="1"/>
  <c r="BF250" i="1"/>
  <c r="DA250" i="1" s="1"/>
  <c r="EH250" i="1"/>
  <c r="BF168" i="1"/>
  <c r="DA168" i="1" s="1"/>
  <c r="EH168" i="1"/>
  <c r="BA158" i="1"/>
  <c r="EH158" i="1"/>
  <c r="BF222" i="1"/>
  <c r="EH222" i="1"/>
  <c r="BF116" i="1"/>
  <c r="DB116" i="1" s="1"/>
  <c r="EH116" i="1"/>
  <c r="BF307" i="1"/>
  <c r="DA307" i="1" s="1"/>
  <c r="BF256" i="1"/>
  <c r="DB256" i="1" s="1"/>
  <c r="BA328" i="1"/>
  <c r="EH328" i="1"/>
  <c r="BA207" i="1"/>
  <c r="EH207" i="1"/>
  <c r="BA163" i="1"/>
  <c r="EH163" i="1"/>
  <c r="BA318" i="1"/>
  <c r="EH318" i="1"/>
  <c r="BA206" i="1"/>
  <c r="BA226" i="1"/>
  <c r="BA212" i="1"/>
  <c r="BF253" i="1"/>
  <c r="DB253" i="1" s="1"/>
  <c r="BA162" i="1"/>
  <c r="BF268" i="1"/>
  <c r="DA268" i="1" s="1"/>
  <c r="BA238" i="1"/>
  <c r="BA306" i="1"/>
  <c r="BA108" i="1"/>
  <c r="BF210" i="1"/>
  <c r="DA210" i="1" s="1"/>
  <c r="BA293" i="1"/>
  <c r="BF318" i="1"/>
  <c r="BF277" i="1"/>
  <c r="DB277" i="1" s="1"/>
  <c r="BF321" i="1"/>
  <c r="DB321" i="1" s="1"/>
  <c r="BF245" i="1"/>
  <c r="DB245" i="1" s="1"/>
  <c r="BA286" i="1"/>
  <c r="BF172" i="1"/>
  <c r="DB172" i="1" s="1"/>
  <c r="BF302" i="1"/>
  <c r="DA302" i="1" s="1"/>
  <c r="BA305" i="1"/>
  <c r="BF278" i="1"/>
  <c r="DB278" i="1" s="1"/>
  <c r="BF317" i="1"/>
  <c r="DB317" i="1" s="1"/>
  <c r="BA88" i="1"/>
  <c r="BF296" i="1"/>
  <c r="DA296" i="1" s="1"/>
  <c r="BF88" i="1"/>
  <c r="BA222" i="1"/>
  <c r="BF315" i="1"/>
  <c r="BF226" i="1"/>
  <c r="BF219" i="1"/>
  <c r="BA169" i="1"/>
  <c r="BA271" i="1"/>
  <c r="BA319" i="1"/>
  <c r="BA187" i="1"/>
  <c r="BF301" i="1"/>
  <c r="DB301" i="1" s="1"/>
  <c r="BF271" i="1"/>
  <c r="DA271" i="1" s="1"/>
  <c r="BF187" i="1"/>
  <c r="DB187" i="1" s="1"/>
  <c r="BA116" i="1"/>
  <c r="BA320" i="1"/>
  <c r="BA299" i="1"/>
  <c r="BA200" i="1"/>
  <c r="BA341" i="1"/>
  <c r="BA181" i="1"/>
  <c r="BA302" i="1"/>
  <c r="BA267" i="1"/>
  <c r="BF306" i="1"/>
  <c r="BF102" i="1"/>
  <c r="DB102" i="1" s="1"/>
  <c r="BF76" i="1"/>
  <c r="DB76" i="1" s="1"/>
  <c r="BF194" i="1"/>
  <c r="DA194" i="1" s="1"/>
  <c r="BF282" i="1"/>
  <c r="DA282" i="1" s="1"/>
  <c r="BF272" i="1"/>
  <c r="BA327" i="1"/>
  <c r="BA237" i="1"/>
  <c r="BA218" i="1"/>
  <c r="BA289" i="1"/>
  <c r="BA81" i="1"/>
  <c r="BA325" i="1"/>
  <c r="BF104" i="1"/>
  <c r="DB104" i="1" s="1"/>
  <c r="BA295" i="1"/>
  <c r="BA260" i="1"/>
  <c r="BA256" i="1"/>
  <c r="BA316" i="1"/>
  <c r="BA294" i="1"/>
  <c r="BA171" i="1"/>
  <c r="BF236" i="1"/>
  <c r="DA236" i="1" s="1"/>
  <c r="BA211" i="1"/>
  <c r="BA205" i="1"/>
  <c r="BA279" i="1"/>
  <c r="BA245" i="1"/>
  <c r="BA215" i="1"/>
  <c r="BA269" i="1"/>
  <c r="BF108" i="1"/>
  <c r="DA108" i="1" s="1"/>
  <c r="BF340" i="1"/>
  <c r="BF62" i="1"/>
  <c r="DA62" i="1" s="1"/>
  <c r="BF206" i="1"/>
  <c r="DA206" i="1" s="1"/>
  <c r="BF274" i="1"/>
  <c r="BA157" i="1"/>
  <c r="BF270" i="1"/>
  <c r="BF260" i="1"/>
  <c r="BA164" i="1"/>
  <c r="BA265" i="1"/>
  <c r="BF265" i="1"/>
  <c r="DA265" i="1" s="1"/>
  <c r="BF157" i="1"/>
  <c r="DA157" i="1" s="1"/>
  <c r="BF229" i="1"/>
  <c r="BA16" i="1"/>
  <c r="BA303" i="1"/>
  <c r="BF93" i="1"/>
  <c r="BF188" i="1"/>
  <c r="BA310" i="1"/>
  <c r="BA93" i="1"/>
  <c r="BA201" i="1"/>
  <c r="BA188" i="1"/>
  <c r="BA198" i="1"/>
  <c r="BF232" i="1"/>
  <c r="DB232" i="1" s="1"/>
  <c r="BF184" i="1"/>
  <c r="DB184" i="1" s="1"/>
  <c r="BF254" i="1"/>
  <c r="BA202" i="1"/>
  <c r="BF288" i="1"/>
  <c r="DB288" i="1" s="1"/>
  <c r="BF239" i="1"/>
  <c r="BA292" i="1"/>
  <c r="BF169" i="1"/>
  <c r="BA176" i="1"/>
  <c r="BA76" i="1"/>
  <c r="BF337" i="1"/>
  <c r="BA324" i="1"/>
  <c r="BA323" i="1"/>
  <c r="BA314" i="1"/>
  <c r="BA311" i="1"/>
  <c r="BF176" i="1"/>
  <c r="DA176" i="1" s="1"/>
  <c r="BA277" i="1"/>
  <c r="BF284" i="1"/>
  <c r="DA284" i="1" s="1"/>
  <c r="BF81" i="1"/>
  <c r="BA186" i="1"/>
  <c r="BA174" i="1"/>
  <c r="BF248" i="1"/>
  <c r="BA281" i="1"/>
  <c r="BF259" i="1"/>
  <c r="DA259" i="1" s="1"/>
  <c r="BF341" i="1"/>
  <c r="BF161" i="1"/>
  <c r="BF230" i="1"/>
  <c r="DB230" i="1" s="1"/>
  <c r="BF211" i="1"/>
  <c r="BF163" i="1"/>
  <c r="BF322" i="1"/>
  <c r="DA322" i="1" s="1"/>
  <c r="BA223" i="1"/>
  <c r="BF263" i="1"/>
  <c r="DB263" i="1" s="1"/>
  <c r="BA332" i="1"/>
  <c r="BF199" i="1"/>
  <c r="DA199" i="1" s="1"/>
  <c r="BA161" i="1"/>
  <c r="BF329" i="1"/>
  <c r="BA263" i="1"/>
  <c r="BF291" i="1"/>
  <c r="DB291" i="1" s="1"/>
  <c r="BF190" i="1"/>
  <c r="BA283" i="1"/>
  <c r="BA290" i="1"/>
  <c r="BA274" i="1"/>
  <c r="BA166" i="1"/>
  <c r="BF166" i="1"/>
  <c r="BA313" i="1"/>
  <c r="BA214" i="1"/>
  <c r="DT227" i="1"/>
  <c r="DT294" i="1"/>
  <c r="DT75" i="1"/>
  <c r="DT276" i="1"/>
  <c r="DT255" i="1"/>
  <c r="DT214" i="1"/>
  <c r="DT164" i="1"/>
  <c r="DT289" i="1"/>
  <c r="DT305" i="1"/>
  <c r="DT286" i="1"/>
  <c r="DT283" i="1"/>
  <c r="DT333" i="1"/>
  <c r="DT300" i="1"/>
  <c r="DT16" i="1"/>
  <c r="DT111" i="1"/>
  <c r="DT250" i="1"/>
  <c r="DT336" i="1"/>
  <c r="DT310" i="1"/>
  <c r="DT246" i="1"/>
  <c r="DT242" i="1"/>
  <c r="DT116" i="1"/>
  <c r="DT162" i="1"/>
  <c r="DT325" i="1"/>
  <c r="DT63" i="1"/>
  <c r="DT304" i="1"/>
  <c r="DT293" i="1"/>
  <c r="DT168" i="1"/>
  <c r="DT181" i="1"/>
  <c r="DT223" i="1"/>
  <c r="DT117" i="1"/>
  <c r="DT279" i="1"/>
  <c r="DT267" i="1"/>
  <c r="DT334" i="1"/>
  <c r="DT132" i="1"/>
  <c r="DT257" i="1"/>
  <c r="DT190" i="1"/>
  <c r="BA276" i="1"/>
  <c r="BA333" i="1"/>
  <c r="AR285" i="1"/>
  <c r="BI285" i="1" s="1"/>
  <c r="AQ285" i="1"/>
  <c r="BH285" i="1" s="1"/>
  <c r="DH285" i="1" s="1"/>
  <c r="BJ285" i="1"/>
  <c r="AT285" i="1"/>
  <c r="BJ291" i="1"/>
  <c r="AT291" i="1"/>
  <c r="AR291" i="1"/>
  <c r="BI291" i="1" s="1"/>
  <c r="AQ291" i="1"/>
  <c r="BH291" i="1" s="1"/>
  <c r="BF297" i="1"/>
  <c r="DT274" i="1"/>
  <c r="BA247" i="1"/>
  <c r="AR271" i="1"/>
  <c r="BI271" i="1" s="1"/>
  <c r="AQ271" i="1"/>
  <c r="BH271" i="1" s="1"/>
  <c r="AT271" i="1"/>
  <c r="BJ271" i="1"/>
  <c r="BA94" i="1"/>
  <c r="BA227" i="1"/>
  <c r="AR190" i="1"/>
  <c r="BI190" i="1" s="1"/>
  <c r="AQ190" i="1"/>
  <c r="BH190" i="1" s="1"/>
  <c r="BJ190" i="1"/>
  <c r="AT190" i="1"/>
  <c r="BA131" i="1"/>
  <c r="AQ218" i="1"/>
  <c r="BH218" i="1" s="1"/>
  <c r="AR218" i="1"/>
  <c r="BI218" i="1" s="1"/>
  <c r="BJ218" i="1"/>
  <c r="AT218" i="1"/>
  <c r="AR76" i="1"/>
  <c r="BI76" i="1" s="1"/>
  <c r="AQ76" i="1"/>
  <c r="BH76" i="1" s="1"/>
  <c r="BJ76" i="1"/>
  <c r="AT76" i="1"/>
  <c r="BF95" i="1"/>
  <c r="BA194" i="1"/>
  <c r="BA257" i="1"/>
  <c r="AR268" i="1"/>
  <c r="BI268" i="1" s="1"/>
  <c r="AQ268" i="1"/>
  <c r="BH268" i="1" s="1"/>
  <c r="BJ268" i="1"/>
  <c r="AT268" i="1"/>
  <c r="BA297" i="1"/>
  <c r="AR274" i="1"/>
  <c r="BI274" i="1" s="1"/>
  <c r="AQ274" i="1"/>
  <c r="BH274" i="1" s="1"/>
  <c r="BJ274" i="1"/>
  <c r="AT274" i="1"/>
  <c r="BF94" i="1"/>
  <c r="BA203" i="1"/>
  <c r="AR157" i="1"/>
  <c r="BI157" i="1" s="1"/>
  <c r="AQ157" i="1"/>
  <c r="BH157" i="1" s="1"/>
  <c r="BJ157" i="1"/>
  <c r="AT157" i="1"/>
  <c r="BF165" i="1"/>
  <c r="AQ316" i="1"/>
  <c r="BH316" i="1" s="1"/>
  <c r="AR316" i="1"/>
  <c r="BI316" i="1" s="1"/>
  <c r="BJ316" i="1"/>
  <c r="AT316" i="1"/>
  <c r="BF209" i="1"/>
  <c r="AR292" i="1"/>
  <c r="BI292" i="1" s="1"/>
  <c r="AQ292" i="1"/>
  <c r="BH292" i="1" s="1"/>
  <c r="BJ292" i="1"/>
  <c r="AT292" i="1"/>
  <c r="AQ323" i="1"/>
  <c r="BH323" i="1" s="1"/>
  <c r="AR323" i="1"/>
  <c r="BI323" i="1" s="1"/>
  <c r="BJ323" i="1"/>
  <c r="AT323" i="1"/>
  <c r="BA298" i="1"/>
  <c r="AR260" i="1"/>
  <c r="BI260" i="1" s="1"/>
  <c r="AQ260" i="1"/>
  <c r="BH260" i="1" s="1"/>
  <c r="BJ260" i="1"/>
  <c r="AT260" i="1"/>
  <c r="BA195" i="1"/>
  <c r="AR301" i="1"/>
  <c r="BI301" i="1" s="1"/>
  <c r="AQ301" i="1"/>
  <c r="BH301" i="1" s="1"/>
  <c r="BJ301" i="1"/>
  <c r="AT301" i="1"/>
  <c r="BA304" i="1"/>
  <c r="AR290" i="1"/>
  <c r="BI290" i="1" s="1"/>
  <c r="AQ290" i="1"/>
  <c r="BH290" i="1" s="1"/>
  <c r="BJ290" i="1"/>
  <c r="AT290" i="1"/>
  <c r="BF159" i="1"/>
  <c r="CW159" i="1" s="1"/>
  <c r="BA231" i="1"/>
  <c r="AQ185" i="1"/>
  <c r="BH185" i="1" s="1"/>
  <c r="AR185" i="1"/>
  <c r="BI185" i="1" s="1"/>
  <c r="BJ185" i="1"/>
  <c r="AT185" i="1"/>
  <c r="AR192" i="1"/>
  <c r="BI192" i="1" s="1"/>
  <c r="AQ192" i="1"/>
  <c r="BH192" i="1" s="1"/>
  <c r="AT192" i="1"/>
  <c r="BJ192" i="1"/>
  <c r="AR293" i="1"/>
  <c r="BI293" i="1" s="1"/>
  <c r="AQ293" i="1"/>
  <c r="BH293" i="1" s="1"/>
  <c r="BJ293" i="1"/>
  <c r="AT293" i="1"/>
  <c r="DT306" i="1"/>
  <c r="AR321" i="1"/>
  <c r="BI321" i="1" s="1"/>
  <c r="AQ321" i="1"/>
  <c r="BH321" i="1" s="1"/>
  <c r="AT321" i="1"/>
  <c r="BJ321" i="1"/>
  <c r="DT288" i="1"/>
  <c r="AR102" i="1"/>
  <c r="BI102" i="1" s="1"/>
  <c r="AQ102" i="1"/>
  <c r="BH102" i="1" s="1"/>
  <c r="BJ102" i="1"/>
  <c r="AT102" i="1"/>
  <c r="AR332" i="1"/>
  <c r="BI332" i="1" s="1"/>
  <c r="AQ332" i="1"/>
  <c r="BH332" i="1" s="1"/>
  <c r="AT332" i="1"/>
  <c r="BJ332" i="1"/>
  <c r="AQ131" i="1"/>
  <c r="BH131" i="1" s="1"/>
  <c r="DH131" i="1" s="1"/>
  <c r="AR131" i="1"/>
  <c r="BI131" i="1" s="1"/>
  <c r="AT131" i="1"/>
  <c r="BJ131" i="1"/>
  <c r="AR95" i="1"/>
  <c r="BI95" i="1" s="1"/>
  <c r="AQ95" i="1"/>
  <c r="BH95" i="1" s="1"/>
  <c r="BJ95" i="1"/>
  <c r="AT95" i="1"/>
  <c r="AR244" i="1"/>
  <c r="BI244" i="1" s="1"/>
  <c r="AQ244" i="1"/>
  <c r="BH244" i="1" s="1"/>
  <c r="BJ244" i="1"/>
  <c r="AT244" i="1"/>
  <c r="AT194" i="1"/>
  <c r="BJ194" i="1"/>
  <c r="AR194" i="1"/>
  <c r="BI194" i="1" s="1"/>
  <c r="AQ194" i="1"/>
  <c r="BH194" i="1" s="1"/>
  <c r="AQ257" i="1"/>
  <c r="BH257" i="1" s="1"/>
  <c r="AR257" i="1"/>
  <c r="BI257" i="1" s="1"/>
  <c r="AT257" i="1"/>
  <c r="BJ257" i="1"/>
  <c r="AR104" i="1"/>
  <c r="BI104" i="1" s="1"/>
  <c r="AQ104" i="1"/>
  <c r="BH104" i="1" s="1"/>
  <c r="BJ104" i="1"/>
  <c r="AT104" i="1"/>
  <c r="AR289" i="1"/>
  <c r="BI289" i="1" s="1"/>
  <c r="AQ289" i="1"/>
  <c r="BH289" i="1" s="1"/>
  <c r="BJ289" i="1"/>
  <c r="AT289" i="1"/>
  <c r="DT161" i="1"/>
  <c r="AR123" i="1"/>
  <c r="BI123" i="1" s="1"/>
  <c r="AQ123" i="1"/>
  <c r="BH123" i="1" s="1"/>
  <c r="BJ123" i="1"/>
  <c r="AT123" i="1"/>
  <c r="AR315" i="1"/>
  <c r="BI315" i="1" s="1"/>
  <c r="AQ315" i="1"/>
  <c r="BH315" i="1" s="1"/>
  <c r="BJ315" i="1"/>
  <c r="AT315" i="1"/>
  <c r="AR235" i="1"/>
  <c r="BI235" i="1" s="1"/>
  <c r="AQ235" i="1"/>
  <c r="BH235" i="1" s="1"/>
  <c r="BJ235" i="1"/>
  <c r="AT235" i="1"/>
  <c r="AQ258" i="1"/>
  <c r="BH258" i="1" s="1"/>
  <c r="AR258" i="1"/>
  <c r="BI258" i="1" s="1"/>
  <c r="BJ258" i="1"/>
  <c r="AT258" i="1"/>
  <c r="BJ327" i="1"/>
  <c r="AT327" i="1"/>
  <c r="AQ327" i="1"/>
  <c r="BH327" i="1" s="1"/>
  <c r="AR327" i="1"/>
  <c r="BI327" i="1" s="1"/>
  <c r="AR329" i="1"/>
  <c r="BI329" i="1" s="1"/>
  <c r="AQ329" i="1"/>
  <c r="BH329" i="1" s="1"/>
  <c r="AT329" i="1"/>
  <c r="BJ329" i="1"/>
  <c r="AQ226" i="1"/>
  <c r="BH226" i="1" s="1"/>
  <c r="AR226" i="1"/>
  <c r="BI226" i="1" s="1"/>
  <c r="BJ226" i="1"/>
  <c r="AT226" i="1"/>
  <c r="BF200" i="1"/>
  <c r="BA219" i="1"/>
  <c r="BF231" i="1"/>
  <c r="AQ203" i="1"/>
  <c r="BH203" i="1" s="1"/>
  <c r="AR203" i="1"/>
  <c r="BI203" i="1" s="1"/>
  <c r="BJ203" i="1"/>
  <c r="AT203" i="1"/>
  <c r="DT158" i="1"/>
  <c r="AQ333" i="1"/>
  <c r="BH333" i="1" s="1"/>
  <c r="AR333" i="1"/>
  <c r="BI333" i="1" s="1"/>
  <c r="BJ333" i="1"/>
  <c r="AT333" i="1"/>
  <c r="AR16" i="1"/>
  <c r="BI16" i="1" s="1"/>
  <c r="AQ16" i="1"/>
  <c r="BH16" i="1" s="1"/>
  <c r="BJ16" i="1"/>
  <c r="AT16" i="1"/>
  <c r="AR334" i="1"/>
  <c r="BI334" i="1" s="1"/>
  <c r="AQ334" i="1"/>
  <c r="BH334" i="1" s="1"/>
  <c r="BJ334" i="1"/>
  <c r="AT334" i="1"/>
  <c r="AR223" i="1"/>
  <c r="BI223" i="1" s="1"/>
  <c r="AQ223" i="1"/>
  <c r="BH223" i="1" s="1"/>
  <c r="AT223" i="1"/>
  <c r="BJ223" i="1"/>
  <c r="AQ196" i="1"/>
  <c r="BH196" i="1" s="1"/>
  <c r="AR196" i="1"/>
  <c r="BI196" i="1" s="1"/>
  <c r="AT196" i="1"/>
  <c r="BJ196" i="1"/>
  <c r="DT277" i="1"/>
  <c r="AR326" i="1"/>
  <c r="BI326" i="1" s="1"/>
  <c r="AQ326" i="1"/>
  <c r="BH326" i="1" s="1"/>
  <c r="BJ326" i="1"/>
  <c r="AT326" i="1"/>
  <c r="AR305" i="1"/>
  <c r="BI305" i="1" s="1"/>
  <c r="AQ305" i="1"/>
  <c r="BH305" i="1" s="1"/>
  <c r="BJ305" i="1"/>
  <c r="AT305" i="1"/>
  <c r="BA159" i="1"/>
  <c r="BJ159" i="1"/>
  <c r="AR159" i="1"/>
  <c r="BI159" i="1" s="1"/>
  <c r="AQ159" i="1"/>
  <c r="BH159" i="1" s="1"/>
  <c r="AT159" i="1"/>
  <c r="DT269" i="1"/>
  <c r="DT263" i="1"/>
  <c r="AQ201" i="1"/>
  <c r="BH201" i="1" s="1"/>
  <c r="AR201" i="1"/>
  <c r="BI201" i="1" s="1"/>
  <c r="BJ201" i="1"/>
  <c r="AT201" i="1"/>
  <c r="BF204" i="1"/>
  <c r="AT204" i="1"/>
  <c r="AR204" i="1"/>
  <c r="BI204" i="1" s="1"/>
  <c r="BJ204" i="1"/>
  <c r="AQ204" i="1"/>
  <c r="BH204" i="1" s="1"/>
  <c r="DH204" i="1" s="1"/>
  <c r="AT297" i="1"/>
  <c r="AR297" i="1"/>
  <c r="BI297" i="1" s="1"/>
  <c r="AQ297" i="1"/>
  <c r="BH297" i="1" s="1"/>
  <c r="BJ297" i="1"/>
  <c r="AR247" i="1"/>
  <c r="BI247" i="1" s="1"/>
  <c r="AQ247" i="1"/>
  <c r="BH247" i="1" s="1"/>
  <c r="DH247" i="1" s="1"/>
  <c r="BJ247" i="1"/>
  <c r="AT247" i="1"/>
  <c r="AT198" i="1"/>
  <c r="BJ198" i="1"/>
  <c r="AR198" i="1"/>
  <c r="BI198" i="1" s="1"/>
  <c r="AQ198" i="1"/>
  <c r="BH198" i="1" s="1"/>
  <c r="DH198" i="1" s="1"/>
  <c r="AR209" i="1"/>
  <c r="BI209" i="1" s="1"/>
  <c r="AQ209" i="1"/>
  <c r="BH209" i="1" s="1"/>
  <c r="BJ209" i="1"/>
  <c r="AT209" i="1"/>
  <c r="BF298" i="1"/>
  <c r="BJ298" i="1"/>
  <c r="AR298" i="1"/>
  <c r="BI298" i="1" s="1"/>
  <c r="AT298" i="1"/>
  <c r="AQ298" i="1"/>
  <c r="BH298" i="1" s="1"/>
  <c r="AR250" i="1"/>
  <c r="BI250" i="1" s="1"/>
  <c r="AQ250" i="1"/>
  <c r="BH250" i="1" s="1"/>
  <c r="BJ250" i="1"/>
  <c r="AT250" i="1"/>
  <c r="AR195" i="1"/>
  <c r="BI195" i="1" s="1"/>
  <c r="AQ195" i="1"/>
  <c r="BH195" i="1" s="1"/>
  <c r="BJ195" i="1"/>
  <c r="AT195" i="1"/>
  <c r="BF92" i="1"/>
  <c r="DT311" i="1"/>
  <c r="BF312" i="1"/>
  <c r="DT88" i="1"/>
  <c r="AR304" i="1"/>
  <c r="BI304" i="1" s="1"/>
  <c r="AQ304" i="1"/>
  <c r="BH304" i="1" s="1"/>
  <c r="BJ304" i="1"/>
  <c r="AT304" i="1"/>
  <c r="BF217" i="1"/>
  <c r="BA150" i="1"/>
  <c r="AR150" i="1"/>
  <c r="BI150" i="1" s="1"/>
  <c r="AQ150" i="1"/>
  <c r="BH150" i="1" s="1"/>
  <c r="BJ150" i="1"/>
  <c r="AT150" i="1"/>
  <c r="DT219" i="1"/>
  <c r="AR231" i="1"/>
  <c r="BI231" i="1" s="1"/>
  <c r="AQ231" i="1"/>
  <c r="BH231" i="1" s="1"/>
  <c r="BJ231" i="1"/>
  <c r="AT231" i="1"/>
  <c r="DT229" i="1"/>
  <c r="BJ94" i="1"/>
  <c r="AT94" i="1"/>
  <c r="AR94" i="1"/>
  <c r="BI94" i="1" s="1"/>
  <c r="AQ94" i="1"/>
  <c r="BH94" i="1" s="1"/>
  <c r="AR276" i="1"/>
  <c r="BI276" i="1" s="1"/>
  <c r="AQ276" i="1"/>
  <c r="BH276" i="1" s="1"/>
  <c r="BJ276" i="1"/>
  <c r="AT276" i="1"/>
  <c r="DT238" i="1"/>
  <c r="BF266" i="1"/>
  <c r="AR177" i="1"/>
  <c r="BI177" i="1" s="1"/>
  <c r="AQ177" i="1"/>
  <c r="BH177" i="1" s="1"/>
  <c r="BJ177" i="1"/>
  <c r="AT177" i="1"/>
  <c r="DT236" i="1"/>
  <c r="BF233" i="1"/>
  <c r="AR325" i="1"/>
  <c r="BI325" i="1" s="1"/>
  <c r="AQ325" i="1"/>
  <c r="BH325" i="1" s="1"/>
  <c r="BJ325" i="1"/>
  <c r="AT325" i="1"/>
  <c r="AQ165" i="1"/>
  <c r="BH165" i="1" s="1"/>
  <c r="AR165" i="1"/>
  <c r="BI165" i="1" s="1"/>
  <c r="BJ165" i="1"/>
  <c r="AT165" i="1"/>
  <c r="DT172" i="1"/>
  <c r="AQ306" i="1"/>
  <c r="BH306" i="1" s="1"/>
  <c r="AR306" i="1"/>
  <c r="BI306" i="1" s="1"/>
  <c r="BJ306" i="1"/>
  <c r="AT306" i="1"/>
  <c r="BJ288" i="1"/>
  <c r="AR288" i="1"/>
  <c r="BI288" i="1" s="1"/>
  <c r="AQ288" i="1"/>
  <c r="BH288" i="1" s="1"/>
  <c r="DH288" i="1" s="1"/>
  <c r="AT288" i="1"/>
  <c r="BA246" i="1"/>
  <c r="AR236" i="1"/>
  <c r="BI236" i="1" s="1"/>
  <c r="AQ236" i="1"/>
  <c r="BH236" i="1" s="1"/>
  <c r="BJ236" i="1"/>
  <c r="AT236" i="1"/>
  <c r="BA233" i="1"/>
  <c r="AQ158" i="1"/>
  <c r="BH158" i="1" s="1"/>
  <c r="AR158" i="1"/>
  <c r="BI158" i="1" s="1"/>
  <c r="BJ158" i="1"/>
  <c r="AT158" i="1"/>
  <c r="AR172" i="1"/>
  <c r="BI172" i="1" s="1"/>
  <c r="AQ172" i="1"/>
  <c r="BH172" i="1" s="1"/>
  <c r="BJ172" i="1"/>
  <c r="AT172" i="1"/>
  <c r="AQ207" i="1"/>
  <c r="AR207" i="1"/>
  <c r="BI207" i="1" s="1"/>
  <c r="BJ207" i="1"/>
  <c r="AT207" i="1"/>
  <c r="BA111" i="1"/>
  <c r="AR161" i="1"/>
  <c r="BI161" i="1" s="1"/>
  <c r="AQ161" i="1"/>
  <c r="BH161" i="1" s="1"/>
  <c r="BJ161" i="1"/>
  <c r="AT161" i="1"/>
  <c r="BA92" i="1"/>
  <c r="AR213" i="1"/>
  <c r="BI213" i="1" s="1"/>
  <c r="AQ213" i="1"/>
  <c r="BH213" i="1" s="1"/>
  <c r="AT213" i="1"/>
  <c r="BJ213" i="1"/>
  <c r="BA234" i="1"/>
  <c r="BA312" i="1"/>
  <c r="AR277" i="1"/>
  <c r="BI277" i="1" s="1"/>
  <c r="AQ277" i="1"/>
  <c r="BH277" i="1" s="1"/>
  <c r="BJ277" i="1"/>
  <c r="AT277" i="1"/>
  <c r="BA217" i="1"/>
  <c r="BA253" i="1"/>
  <c r="AR269" i="1"/>
  <c r="BI269" i="1" s="1"/>
  <c r="AQ269" i="1"/>
  <c r="BH269" i="1" s="1"/>
  <c r="BJ269" i="1"/>
  <c r="AT269" i="1"/>
  <c r="BF287" i="1"/>
  <c r="AR170" i="1"/>
  <c r="BI170" i="1" s="1"/>
  <c r="AQ170" i="1"/>
  <c r="BH170" i="1" s="1"/>
  <c r="BJ170" i="1"/>
  <c r="AT170" i="1"/>
  <c r="DT188" i="1"/>
  <c r="DT239" i="1"/>
  <c r="DT108" i="1"/>
  <c r="DT282" i="1"/>
  <c r="AR294" i="1"/>
  <c r="BI294" i="1" s="1"/>
  <c r="AQ294" i="1"/>
  <c r="BH294" i="1" s="1"/>
  <c r="BJ294" i="1"/>
  <c r="AT294" i="1"/>
  <c r="AQ279" i="1"/>
  <c r="BH279" i="1" s="1"/>
  <c r="AR279" i="1"/>
  <c r="BI279" i="1" s="1"/>
  <c r="BJ279" i="1"/>
  <c r="AT279" i="1"/>
  <c r="AR267" i="1"/>
  <c r="BI267" i="1" s="1"/>
  <c r="AQ267" i="1"/>
  <c r="BH267" i="1" s="1"/>
  <c r="BJ267" i="1"/>
  <c r="AT267" i="1"/>
  <c r="BA242" i="1"/>
  <c r="BA255" i="1"/>
  <c r="AQ313" i="1"/>
  <c r="BH313" i="1" s="1"/>
  <c r="AR313" i="1"/>
  <c r="BI313" i="1" s="1"/>
  <c r="BJ313" i="1"/>
  <c r="AT313" i="1"/>
  <c r="AQ310" i="1"/>
  <c r="BH310" i="1" s="1"/>
  <c r="AR310" i="1"/>
  <c r="BI310" i="1" s="1"/>
  <c r="AT310" i="1"/>
  <c r="BJ310" i="1"/>
  <c r="DT213" i="1"/>
  <c r="AQ311" i="1"/>
  <c r="BH311" i="1" s="1"/>
  <c r="AR311" i="1"/>
  <c r="BI311" i="1" s="1"/>
  <c r="BJ311" i="1"/>
  <c r="AT311" i="1"/>
  <c r="AQ88" i="1"/>
  <c r="BH88" i="1" s="1"/>
  <c r="AR88" i="1"/>
  <c r="BI88" i="1" s="1"/>
  <c r="BJ88" i="1"/>
  <c r="AT88" i="1"/>
  <c r="BA132" i="1"/>
  <c r="BF78" i="1"/>
  <c r="DT302" i="1"/>
  <c r="AT200" i="1"/>
  <c r="BJ200" i="1"/>
  <c r="AR200" i="1"/>
  <c r="BI200" i="1" s="1"/>
  <c r="AQ200" i="1"/>
  <c r="BH200" i="1" s="1"/>
  <c r="AQ219" i="1"/>
  <c r="BH219" i="1" s="1"/>
  <c r="AR219" i="1"/>
  <c r="BI219" i="1" s="1"/>
  <c r="AT219" i="1"/>
  <c r="BJ219" i="1"/>
  <c r="AQ263" i="1"/>
  <c r="BH263" i="1" s="1"/>
  <c r="AR263" i="1"/>
  <c r="BI263" i="1" s="1"/>
  <c r="BJ263" i="1"/>
  <c r="AT263" i="1"/>
  <c r="BJ168" i="1"/>
  <c r="AT168" i="1"/>
  <c r="AR168" i="1"/>
  <c r="BI168" i="1" s="1"/>
  <c r="AQ168" i="1"/>
  <c r="BH168" i="1" s="1"/>
  <c r="BJ162" i="1"/>
  <c r="AQ162" i="1"/>
  <c r="BH162" i="1" s="1"/>
  <c r="AT162" i="1"/>
  <c r="AR162" i="1"/>
  <c r="BI162" i="1" s="1"/>
  <c r="BA75" i="1"/>
  <c r="BA168" i="1"/>
  <c r="DT210" i="1"/>
  <c r="BF249" i="1"/>
  <c r="BF180" i="1"/>
  <c r="BJ180" i="1"/>
  <c r="AR180" i="1"/>
  <c r="BI180" i="1" s="1"/>
  <c r="AQ180" i="1"/>
  <c r="BH180" i="1" s="1"/>
  <c r="AT180" i="1"/>
  <c r="AQ111" i="1"/>
  <c r="BH111" i="1" s="1"/>
  <c r="AR111" i="1"/>
  <c r="BI111" i="1" s="1"/>
  <c r="BJ111" i="1"/>
  <c r="AT111" i="1"/>
  <c r="DT169" i="1"/>
  <c r="DT307" i="1"/>
  <c r="AR92" i="1"/>
  <c r="BI92" i="1" s="1"/>
  <c r="AQ92" i="1"/>
  <c r="BH92" i="1" s="1"/>
  <c r="BJ92" i="1"/>
  <c r="AT92" i="1"/>
  <c r="AR234" i="1"/>
  <c r="BI234" i="1" s="1"/>
  <c r="AQ234" i="1"/>
  <c r="BH234" i="1" s="1"/>
  <c r="BJ234" i="1"/>
  <c r="AT234" i="1"/>
  <c r="DT254" i="1"/>
  <c r="DT176" i="1"/>
  <c r="AR312" i="1"/>
  <c r="BI312" i="1" s="1"/>
  <c r="AQ312" i="1"/>
  <c r="BH312" i="1" s="1"/>
  <c r="AT312" i="1"/>
  <c r="BJ312" i="1"/>
  <c r="DT175" i="1"/>
  <c r="AQ217" i="1"/>
  <c r="BH217" i="1" s="1"/>
  <c r="AR217" i="1"/>
  <c r="BI217" i="1" s="1"/>
  <c r="BJ217" i="1"/>
  <c r="AT217" i="1"/>
  <c r="DT284" i="1"/>
  <c r="AR253" i="1"/>
  <c r="BI253" i="1" s="1"/>
  <c r="AQ253" i="1"/>
  <c r="BH253" i="1" s="1"/>
  <c r="AT253" i="1"/>
  <c r="BJ253" i="1"/>
  <c r="AR197" i="1"/>
  <c r="BI197" i="1" s="1"/>
  <c r="AQ197" i="1"/>
  <c r="BH197" i="1" s="1"/>
  <c r="BJ197" i="1"/>
  <c r="AT197" i="1"/>
  <c r="AT266" i="1"/>
  <c r="AR266" i="1"/>
  <c r="BI266" i="1" s="1"/>
  <c r="AQ266" i="1"/>
  <c r="BH266" i="1" s="1"/>
  <c r="BJ266" i="1"/>
  <c r="AR246" i="1"/>
  <c r="BI246" i="1" s="1"/>
  <c r="AQ246" i="1"/>
  <c r="BH246" i="1" s="1"/>
  <c r="BJ246" i="1"/>
  <c r="AT246" i="1"/>
  <c r="BA336" i="1"/>
  <c r="AR233" i="1"/>
  <c r="BI233" i="1" s="1"/>
  <c r="AQ233" i="1"/>
  <c r="BH233" i="1" s="1"/>
  <c r="BJ233" i="1"/>
  <c r="AT233" i="1"/>
  <c r="AR238" i="1"/>
  <c r="BI238" i="1" s="1"/>
  <c r="AQ238" i="1"/>
  <c r="BH238" i="1" s="1"/>
  <c r="DH238" i="1" s="1"/>
  <c r="BJ238" i="1"/>
  <c r="AT238" i="1"/>
  <c r="BJ171" i="1"/>
  <c r="AT171" i="1"/>
  <c r="AR171" i="1"/>
  <c r="BI171" i="1" s="1"/>
  <c r="AQ171" i="1"/>
  <c r="BH171" i="1" s="1"/>
  <c r="AR239" i="1"/>
  <c r="BI239" i="1" s="1"/>
  <c r="AQ239" i="1"/>
  <c r="BH239" i="1" s="1"/>
  <c r="DH239" i="1" s="1"/>
  <c r="AT239" i="1"/>
  <c r="BJ239" i="1"/>
  <c r="BJ283" i="1"/>
  <c r="AT283" i="1"/>
  <c r="AQ283" i="1"/>
  <c r="BH283" i="1" s="1"/>
  <c r="AR283" i="1"/>
  <c r="BI283" i="1" s="1"/>
  <c r="BJ210" i="1"/>
  <c r="AT210" i="1"/>
  <c r="AQ210" i="1"/>
  <c r="BH210" i="1" s="1"/>
  <c r="AR210" i="1"/>
  <c r="BI210" i="1" s="1"/>
  <c r="BF221" i="1"/>
  <c r="AQ221" i="1"/>
  <c r="BH221" i="1" s="1"/>
  <c r="AR221" i="1"/>
  <c r="BI221" i="1" s="1"/>
  <c r="AT221" i="1"/>
  <c r="BJ221" i="1"/>
  <c r="AQ282" i="1"/>
  <c r="BH282" i="1" s="1"/>
  <c r="AR282" i="1"/>
  <c r="BI282" i="1" s="1"/>
  <c r="BJ282" i="1"/>
  <c r="AT282" i="1"/>
  <c r="BF208" i="1"/>
  <c r="AR222" i="1"/>
  <c r="BI222" i="1" s="1"/>
  <c r="AQ222" i="1"/>
  <c r="BH222" i="1" s="1"/>
  <c r="AT222" i="1"/>
  <c r="BJ222" i="1"/>
  <c r="BF191" i="1"/>
  <c r="AQ318" i="1"/>
  <c r="BH318" i="1" s="1"/>
  <c r="AR318" i="1"/>
  <c r="BI318" i="1" s="1"/>
  <c r="BJ318" i="1"/>
  <c r="AT318" i="1"/>
  <c r="AQ272" i="1"/>
  <c r="BH272" i="1" s="1"/>
  <c r="AR272" i="1"/>
  <c r="BI272" i="1" s="1"/>
  <c r="BJ272" i="1"/>
  <c r="AT272" i="1"/>
  <c r="BF273" i="1"/>
  <c r="BA307" i="1"/>
  <c r="AR307" i="1"/>
  <c r="BI307" i="1" s="1"/>
  <c r="AQ307" i="1"/>
  <c r="BH307" i="1" s="1"/>
  <c r="BJ307" i="1"/>
  <c r="AT307" i="1"/>
  <c r="AQ214" i="1"/>
  <c r="BH214" i="1" s="1"/>
  <c r="AR214" i="1"/>
  <c r="BI214" i="1" s="1"/>
  <c r="BJ214" i="1"/>
  <c r="AT214" i="1"/>
  <c r="BJ176" i="1"/>
  <c r="AR176" i="1"/>
  <c r="BI176" i="1" s="1"/>
  <c r="AQ176" i="1"/>
  <c r="BH176" i="1" s="1"/>
  <c r="AT176" i="1"/>
  <c r="AR302" i="1"/>
  <c r="BI302" i="1" s="1"/>
  <c r="AQ302" i="1"/>
  <c r="BH302" i="1" s="1"/>
  <c r="BJ302" i="1"/>
  <c r="AT302" i="1"/>
  <c r="AR175" i="1"/>
  <c r="BI175" i="1" s="1"/>
  <c r="AQ175" i="1"/>
  <c r="BH175" i="1" s="1"/>
  <c r="BJ175" i="1"/>
  <c r="AT175" i="1"/>
  <c r="AQ286" i="1"/>
  <c r="BH286" i="1" s="1"/>
  <c r="AR286" i="1"/>
  <c r="BI286" i="1" s="1"/>
  <c r="BJ286" i="1"/>
  <c r="AT286" i="1"/>
  <c r="BA117" i="1"/>
  <c r="AR188" i="1"/>
  <c r="BI188" i="1" s="1"/>
  <c r="AQ188" i="1"/>
  <c r="BH188" i="1" s="1"/>
  <c r="BJ188" i="1"/>
  <c r="AT188" i="1"/>
  <c r="BA300" i="1"/>
  <c r="DT81" i="1"/>
  <c r="AR211" i="1"/>
  <c r="BI211" i="1" s="1"/>
  <c r="AQ211" i="1"/>
  <c r="BH211" i="1" s="1"/>
  <c r="AT211" i="1"/>
  <c r="BJ211" i="1"/>
  <c r="BA197" i="1"/>
  <c r="AQ108" i="1"/>
  <c r="BH108" i="1" s="1"/>
  <c r="AR108" i="1"/>
  <c r="BI108" i="1" s="1"/>
  <c r="BJ108" i="1"/>
  <c r="AT108" i="1"/>
  <c r="BF174" i="1"/>
  <c r="AQ324" i="1"/>
  <c r="BH324" i="1" s="1"/>
  <c r="AR324" i="1"/>
  <c r="BI324" i="1" s="1"/>
  <c r="BJ324" i="1"/>
  <c r="AT324" i="1"/>
  <c r="AQ248" i="1"/>
  <c r="BH248" i="1" s="1"/>
  <c r="AR248" i="1"/>
  <c r="BI248" i="1" s="1"/>
  <c r="BJ248" i="1"/>
  <c r="AT248" i="1"/>
  <c r="AQ242" i="1"/>
  <c r="BH242" i="1" s="1"/>
  <c r="AR242" i="1"/>
  <c r="BI242" i="1" s="1"/>
  <c r="BJ242" i="1"/>
  <c r="AT242" i="1"/>
  <c r="AR255" i="1"/>
  <c r="BI255" i="1" s="1"/>
  <c r="AQ255" i="1"/>
  <c r="BH255" i="1" s="1"/>
  <c r="DH255" i="1" s="1"/>
  <c r="BJ255" i="1"/>
  <c r="AT255" i="1"/>
  <c r="AQ116" i="1"/>
  <c r="BH116" i="1" s="1"/>
  <c r="AR116" i="1"/>
  <c r="BI116" i="1" s="1"/>
  <c r="BJ116" i="1"/>
  <c r="AT116" i="1"/>
  <c r="DT259" i="1"/>
  <c r="DT256" i="1"/>
  <c r="AQ254" i="1"/>
  <c r="BH254" i="1" s="1"/>
  <c r="DH254" i="1" s="1"/>
  <c r="AR254" i="1"/>
  <c r="BI254" i="1" s="1"/>
  <c r="BJ254" i="1"/>
  <c r="AT254" i="1"/>
  <c r="AR78" i="1"/>
  <c r="BI78" i="1" s="1"/>
  <c r="AQ78" i="1"/>
  <c r="BH78" i="1" s="1"/>
  <c r="BJ78" i="1"/>
  <c r="AT78" i="1"/>
  <c r="AR284" i="1"/>
  <c r="BI284" i="1" s="1"/>
  <c r="AQ284" i="1"/>
  <c r="BH284" i="1" s="1"/>
  <c r="AT284" i="1"/>
  <c r="BJ284" i="1"/>
  <c r="BF216" i="1"/>
  <c r="AR287" i="1"/>
  <c r="BI287" i="1" s="1"/>
  <c r="AQ287" i="1"/>
  <c r="BH287" i="1" s="1"/>
  <c r="DH287" i="1" s="1"/>
  <c r="BJ287" i="1"/>
  <c r="AT287" i="1"/>
  <c r="BA228" i="1"/>
  <c r="AR228" i="1"/>
  <c r="BI228" i="1" s="1"/>
  <c r="AQ228" i="1"/>
  <c r="BH228" i="1" s="1"/>
  <c r="BJ228" i="1"/>
  <c r="AT228" i="1"/>
  <c r="DT187" i="1"/>
  <c r="BA191" i="1"/>
  <c r="AQ191" i="1"/>
  <c r="BH191" i="1" s="1"/>
  <c r="AR191" i="1"/>
  <c r="BI191" i="1" s="1"/>
  <c r="BJ191" i="1"/>
  <c r="AT191" i="1"/>
  <c r="DB335" i="1"/>
  <c r="DT335" i="1"/>
  <c r="DA335" i="1"/>
  <c r="AR273" i="1"/>
  <c r="BI273" i="1" s="1"/>
  <c r="AQ273" i="1"/>
  <c r="BH273" i="1" s="1"/>
  <c r="BJ273" i="1"/>
  <c r="AT273" i="1"/>
  <c r="DT296" i="1"/>
  <c r="DT202" i="1"/>
  <c r="AQ132" i="1"/>
  <c r="BH132" i="1" s="1"/>
  <c r="AR132" i="1"/>
  <c r="BI132" i="1" s="1"/>
  <c r="BJ132" i="1"/>
  <c r="AT132" i="1"/>
  <c r="AR328" i="1"/>
  <c r="BI328" i="1" s="1"/>
  <c r="AQ328" i="1"/>
  <c r="BH328" i="1" s="1"/>
  <c r="AT328" i="1"/>
  <c r="BC328" i="1" s="1"/>
  <c r="BJ328" i="1"/>
  <c r="AQ341" i="1"/>
  <c r="BH341" i="1" s="1"/>
  <c r="AR341" i="1"/>
  <c r="BI341" i="1" s="1"/>
  <c r="BJ341" i="1"/>
  <c r="AT341" i="1"/>
  <c r="DT317" i="1"/>
  <c r="BA229" i="1"/>
  <c r="AT229" i="1"/>
  <c r="AR229" i="1"/>
  <c r="BI229" i="1" s="1"/>
  <c r="AQ229" i="1"/>
  <c r="BH229" i="1" s="1"/>
  <c r="BJ229" i="1"/>
  <c r="DT199" i="1"/>
  <c r="DT232" i="1"/>
  <c r="BJ208" i="1"/>
  <c r="AR208" i="1"/>
  <c r="BI208" i="1" s="1"/>
  <c r="AQ208" i="1"/>
  <c r="BH208" i="1" s="1"/>
  <c r="AT208" i="1"/>
  <c r="DT163" i="1"/>
  <c r="BF299" i="1"/>
  <c r="AT335" i="1"/>
  <c r="BJ335" i="1"/>
  <c r="AQ335" i="1"/>
  <c r="BH335" i="1" s="1"/>
  <c r="AR335" i="1"/>
  <c r="BI335" i="1" s="1"/>
  <c r="BF314" i="1"/>
  <c r="AR169" i="1"/>
  <c r="BI169" i="1" s="1"/>
  <c r="AQ169" i="1"/>
  <c r="BH169" i="1" s="1"/>
  <c r="BJ169" i="1"/>
  <c r="AT169" i="1"/>
  <c r="BA296" i="1"/>
  <c r="AR202" i="1"/>
  <c r="BI202" i="1" s="1"/>
  <c r="AQ202" i="1"/>
  <c r="BH202" i="1" s="1"/>
  <c r="AT202" i="1"/>
  <c r="BJ202" i="1"/>
  <c r="BF240" i="1"/>
  <c r="BA160" i="1"/>
  <c r="BF342" i="1"/>
  <c r="AQ117" i="1"/>
  <c r="BH117" i="1" s="1"/>
  <c r="AR117" i="1"/>
  <c r="BI117" i="1" s="1"/>
  <c r="AT117" i="1"/>
  <c r="BJ117" i="1"/>
  <c r="DT93" i="1"/>
  <c r="BA204" i="1"/>
  <c r="AR230" i="1"/>
  <c r="BI230" i="1" s="1"/>
  <c r="AQ230" i="1"/>
  <c r="BH230" i="1" s="1"/>
  <c r="DH230" i="1" s="1"/>
  <c r="BJ230" i="1"/>
  <c r="AT230" i="1"/>
  <c r="BA193" i="1"/>
  <c r="AR81" i="1"/>
  <c r="BI81" i="1" s="1"/>
  <c r="AQ81" i="1"/>
  <c r="BH81" i="1" s="1"/>
  <c r="BJ81" i="1"/>
  <c r="AT81" i="1"/>
  <c r="AR317" i="1"/>
  <c r="BI317" i="1" s="1"/>
  <c r="AQ317" i="1"/>
  <c r="BH317" i="1" s="1"/>
  <c r="BJ317" i="1"/>
  <c r="AT317" i="1"/>
  <c r="BF285" i="1"/>
  <c r="AQ319" i="1"/>
  <c r="BH319" i="1" s="1"/>
  <c r="AR319" i="1"/>
  <c r="BI319" i="1" s="1"/>
  <c r="BJ319" i="1"/>
  <c r="AT319" i="1"/>
  <c r="AR232" i="1"/>
  <c r="BI232" i="1" s="1"/>
  <c r="AQ232" i="1"/>
  <c r="BH232" i="1" s="1"/>
  <c r="BJ232" i="1"/>
  <c r="AT232" i="1"/>
  <c r="AQ187" i="1"/>
  <c r="BH187" i="1" s="1"/>
  <c r="AR187" i="1"/>
  <c r="BI187" i="1" s="1"/>
  <c r="BJ187" i="1"/>
  <c r="AT187" i="1"/>
  <c r="BF303" i="1"/>
  <c r="BF275" i="1"/>
  <c r="DT184" i="1"/>
  <c r="BF295" i="1"/>
  <c r="BF281" i="1"/>
  <c r="AQ259" i="1"/>
  <c r="BH259" i="1" s="1"/>
  <c r="AR259" i="1"/>
  <c r="BI259" i="1" s="1"/>
  <c r="AT259" i="1"/>
  <c r="BJ259" i="1"/>
  <c r="AQ256" i="1"/>
  <c r="BH256" i="1" s="1"/>
  <c r="AR256" i="1"/>
  <c r="BI256" i="1" s="1"/>
  <c r="BJ256" i="1"/>
  <c r="AT256" i="1"/>
  <c r="BF160" i="1"/>
  <c r="BA63" i="1"/>
  <c r="BA342" i="1"/>
  <c r="AR216" i="1"/>
  <c r="BI216" i="1" s="1"/>
  <c r="AQ216" i="1"/>
  <c r="BH216" i="1" s="1"/>
  <c r="BJ216" i="1"/>
  <c r="AT216" i="1"/>
  <c r="BA264" i="1"/>
  <c r="DT265" i="1"/>
  <c r="AR336" i="1"/>
  <c r="BI336" i="1" s="1"/>
  <c r="AQ336" i="1"/>
  <c r="BH336" i="1" s="1"/>
  <c r="BJ336" i="1"/>
  <c r="AT336" i="1"/>
  <c r="AQ337" i="1"/>
  <c r="BH337" i="1" s="1"/>
  <c r="DH337" i="1" s="1"/>
  <c r="AR337" i="1"/>
  <c r="BI337" i="1" s="1"/>
  <c r="BJ337" i="1"/>
  <c r="AT337" i="1"/>
  <c r="AR167" i="1"/>
  <c r="BI167" i="1" s="1"/>
  <c r="AQ167" i="1"/>
  <c r="BH167" i="1" s="1"/>
  <c r="BJ167" i="1"/>
  <c r="AT167" i="1"/>
  <c r="BC167" i="1" s="1"/>
  <c r="DT291" i="1"/>
  <c r="AQ300" i="1"/>
  <c r="BH300" i="1" s="1"/>
  <c r="AR300" i="1"/>
  <c r="BI300" i="1" s="1"/>
  <c r="BJ300" i="1"/>
  <c r="AT300" i="1"/>
  <c r="BF192" i="1"/>
  <c r="AT174" i="1"/>
  <c r="AQ174" i="1"/>
  <c r="BH174" i="1" s="1"/>
  <c r="AR174" i="1"/>
  <c r="BI174" i="1" s="1"/>
  <c r="BJ174" i="1"/>
  <c r="AR340" i="1"/>
  <c r="BI340" i="1" s="1"/>
  <c r="AQ340" i="1"/>
  <c r="BH340" i="1" s="1"/>
  <c r="BJ340" i="1"/>
  <c r="AT340" i="1"/>
  <c r="AR163" i="1"/>
  <c r="BI163" i="1" s="1"/>
  <c r="AQ163" i="1"/>
  <c r="BH163" i="1" s="1"/>
  <c r="DH163" i="1" s="1"/>
  <c r="BJ163" i="1"/>
  <c r="AT163" i="1"/>
  <c r="AR299" i="1"/>
  <c r="BI299" i="1" s="1"/>
  <c r="AQ299" i="1"/>
  <c r="BH299" i="1" s="1"/>
  <c r="DH299" i="1" s="1"/>
  <c r="BJ299" i="1"/>
  <c r="AT299" i="1"/>
  <c r="DT206" i="1"/>
  <c r="AQ296" i="1"/>
  <c r="BH296" i="1" s="1"/>
  <c r="AR296" i="1"/>
  <c r="BI296" i="1" s="1"/>
  <c r="BJ296" i="1"/>
  <c r="AT296" i="1"/>
  <c r="BJ240" i="1"/>
  <c r="AT240" i="1"/>
  <c r="AR240" i="1"/>
  <c r="BI240" i="1" s="1"/>
  <c r="AQ240" i="1"/>
  <c r="BH240" i="1" s="1"/>
  <c r="AR181" i="1"/>
  <c r="BI181" i="1" s="1"/>
  <c r="AQ181" i="1"/>
  <c r="BH181" i="1" s="1"/>
  <c r="AT181" i="1"/>
  <c r="BJ181" i="1"/>
  <c r="BA143" i="1"/>
  <c r="AQ164" i="1"/>
  <c r="BH164" i="1" s="1"/>
  <c r="AR164" i="1"/>
  <c r="BI164" i="1" s="1"/>
  <c r="BJ164" i="1"/>
  <c r="AT164" i="1"/>
  <c r="DT215" i="1"/>
  <c r="DT212" i="1"/>
  <c r="AQ249" i="1"/>
  <c r="BH249" i="1" s="1"/>
  <c r="AR249" i="1"/>
  <c r="BI249" i="1" s="1"/>
  <c r="BJ249" i="1"/>
  <c r="AT249" i="1"/>
  <c r="BJ75" i="1"/>
  <c r="AT75" i="1"/>
  <c r="AR75" i="1"/>
  <c r="BI75" i="1" s="1"/>
  <c r="AQ75" i="1"/>
  <c r="BH75" i="1" s="1"/>
  <c r="DT278" i="1"/>
  <c r="AQ270" i="1"/>
  <c r="BH270" i="1" s="1"/>
  <c r="AR270" i="1"/>
  <c r="BI270" i="1" s="1"/>
  <c r="AT270" i="1"/>
  <c r="BJ270" i="1"/>
  <c r="DT62" i="1"/>
  <c r="AQ199" i="1"/>
  <c r="BH199" i="1" s="1"/>
  <c r="AR199" i="1"/>
  <c r="BI199" i="1" s="1"/>
  <c r="BJ199" i="1"/>
  <c r="AT199" i="1"/>
  <c r="AR275" i="1"/>
  <c r="BI275" i="1" s="1"/>
  <c r="AQ275" i="1"/>
  <c r="BH275" i="1" s="1"/>
  <c r="AT275" i="1"/>
  <c r="BJ275" i="1"/>
  <c r="AR314" i="1"/>
  <c r="BI314" i="1" s="1"/>
  <c r="AQ314" i="1"/>
  <c r="BH314" i="1" s="1"/>
  <c r="BJ314" i="1"/>
  <c r="AT314" i="1"/>
  <c r="DT301" i="1"/>
  <c r="AR189" i="1"/>
  <c r="BI189" i="1" s="1"/>
  <c r="AQ189" i="1"/>
  <c r="BH189" i="1" s="1"/>
  <c r="BJ189" i="1"/>
  <c r="AT189" i="1"/>
  <c r="AR160" i="1"/>
  <c r="BI160" i="1" s="1"/>
  <c r="AQ160" i="1"/>
  <c r="BH160" i="1" s="1"/>
  <c r="BJ160" i="1"/>
  <c r="AT160" i="1"/>
  <c r="DT237" i="1"/>
  <c r="AQ342" i="1"/>
  <c r="BH342" i="1" s="1"/>
  <c r="AR342" i="1"/>
  <c r="BI342" i="1" s="1"/>
  <c r="BJ342" i="1"/>
  <c r="AT342" i="1"/>
  <c r="DT290" i="1"/>
  <c r="AR93" i="1"/>
  <c r="BI93" i="1" s="1"/>
  <c r="AQ93" i="1"/>
  <c r="BH93" i="1" s="1"/>
  <c r="BJ93" i="1"/>
  <c r="AT93" i="1"/>
  <c r="AQ265" i="1"/>
  <c r="BH265" i="1" s="1"/>
  <c r="AR265" i="1"/>
  <c r="BI265" i="1" s="1"/>
  <c r="BJ265" i="1"/>
  <c r="AT265" i="1"/>
  <c r="DT337" i="1"/>
  <c r="DT230" i="1"/>
  <c r="AQ193" i="1"/>
  <c r="BH193" i="1" s="1"/>
  <c r="AR193" i="1"/>
  <c r="BI193" i="1" s="1"/>
  <c r="BJ193" i="1"/>
  <c r="AT193" i="1"/>
  <c r="DT76" i="1"/>
  <c r="DT102" i="1"/>
  <c r="AR186" i="1"/>
  <c r="BI186" i="1" s="1"/>
  <c r="AQ186" i="1"/>
  <c r="BH186" i="1" s="1"/>
  <c r="DH186" i="1" s="1"/>
  <c r="AT186" i="1"/>
  <c r="BJ186" i="1"/>
  <c r="AR205" i="1"/>
  <c r="BI205" i="1" s="1"/>
  <c r="AQ205" i="1"/>
  <c r="BH205" i="1" s="1"/>
  <c r="BJ205" i="1"/>
  <c r="AT205" i="1"/>
  <c r="DT194" i="1"/>
  <c r="DB316" i="1"/>
  <c r="DT316" i="1"/>
  <c r="AQ62" i="1"/>
  <c r="BH62" i="1" s="1"/>
  <c r="AR62" i="1"/>
  <c r="BI62" i="1" s="1"/>
  <c r="AT62" i="1"/>
  <c r="BJ62" i="1"/>
  <c r="DT292" i="1"/>
  <c r="DT104" i="1"/>
  <c r="AT303" i="1"/>
  <c r="AQ303" i="1"/>
  <c r="BH303" i="1" s="1"/>
  <c r="AR303" i="1"/>
  <c r="BI303" i="1" s="1"/>
  <c r="BJ303" i="1"/>
  <c r="DT322" i="1"/>
  <c r="AR295" i="1"/>
  <c r="BI295" i="1" s="1"/>
  <c r="AQ295" i="1"/>
  <c r="BH295" i="1" s="1"/>
  <c r="BJ295" i="1"/>
  <c r="AT295" i="1"/>
  <c r="DT123" i="1"/>
  <c r="DB123" i="1"/>
  <c r="DT260" i="1"/>
  <c r="AQ281" i="1"/>
  <c r="BH281" i="1" s="1"/>
  <c r="AR281" i="1"/>
  <c r="BI281" i="1" s="1"/>
  <c r="AT281" i="1"/>
  <c r="BJ281" i="1"/>
  <c r="DT315" i="1"/>
  <c r="AR145" i="1"/>
  <c r="BI145" i="1" s="1"/>
  <c r="AQ145" i="1"/>
  <c r="BH145" i="1" s="1"/>
  <c r="BJ145" i="1"/>
  <c r="AT145" i="1"/>
  <c r="DT245" i="1"/>
  <c r="AQ143" i="1"/>
  <c r="BH143" i="1" s="1"/>
  <c r="AR143" i="1"/>
  <c r="BI143" i="1" s="1"/>
  <c r="BJ143" i="1"/>
  <c r="AT143" i="1"/>
  <c r="AR63" i="1"/>
  <c r="BI63" i="1" s="1"/>
  <c r="AQ63" i="1"/>
  <c r="BH63" i="1" s="1"/>
  <c r="BJ63" i="1"/>
  <c r="AT63" i="1"/>
  <c r="AQ264" i="1"/>
  <c r="BH264" i="1" s="1"/>
  <c r="AR264" i="1"/>
  <c r="BI264" i="1" s="1"/>
  <c r="BJ264" i="1"/>
  <c r="AT264" i="1"/>
  <c r="DT271" i="1"/>
  <c r="DT321" i="1"/>
  <c r="AQ166" i="1"/>
  <c r="BH166" i="1" s="1"/>
  <c r="AT166" i="1"/>
  <c r="BJ166" i="1"/>
  <c r="AR166" i="1"/>
  <c r="BI166" i="1" s="1"/>
  <c r="BJ227" i="1"/>
  <c r="AT227" i="1"/>
  <c r="AR227" i="1"/>
  <c r="BI227" i="1" s="1"/>
  <c r="AQ227" i="1"/>
  <c r="BH227" i="1" s="1"/>
  <c r="AR278" i="1"/>
  <c r="BI278" i="1" s="1"/>
  <c r="AQ278" i="1"/>
  <c r="BH278" i="1" s="1"/>
  <c r="BJ278" i="1"/>
  <c r="AT278" i="1"/>
  <c r="DT218" i="1"/>
  <c r="DT268" i="1"/>
  <c r="BA321" i="1"/>
  <c r="BA177" i="1"/>
  <c r="DT157" i="1"/>
  <c r="BA244" i="1"/>
  <c r="DA323" i="1"/>
  <c r="DB323" i="1"/>
  <c r="DT323" i="1"/>
  <c r="AR147" i="1"/>
  <c r="BI147" i="1" s="1"/>
  <c r="AQ147" i="1"/>
  <c r="BH147" i="1" s="1"/>
  <c r="BJ147" i="1"/>
  <c r="AT147" i="1"/>
  <c r="AR322" i="1"/>
  <c r="BI322" i="1" s="1"/>
  <c r="AQ322" i="1"/>
  <c r="BH322" i="1" s="1"/>
  <c r="AT322" i="1"/>
  <c r="BJ322" i="1"/>
  <c r="AT184" i="1"/>
  <c r="AR184" i="1"/>
  <c r="BI184" i="1" s="1"/>
  <c r="AQ184" i="1"/>
  <c r="BH184" i="1" s="1"/>
  <c r="BJ184" i="1"/>
  <c r="BA250" i="1"/>
  <c r="BA123" i="1"/>
  <c r="AT206" i="1"/>
  <c r="BJ206" i="1"/>
  <c r="AR206" i="1"/>
  <c r="BI206" i="1" s="1"/>
  <c r="AQ206" i="1"/>
  <c r="BH206" i="1" s="1"/>
  <c r="BA315" i="1"/>
  <c r="BA334" i="1"/>
  <c r="BF235" i="1"/>
  <c r="BF258" i="1"/>
  <c r="AQ245" i="1"/>
  <c r="BH245" i="1" s="1"/>
  <c r="AR245" i="1"/>
  <c r="BI245" i="1" s="1"/>
  <c r="BJ245" i="1"/>
  <c r="AT245" i="1"/>
  <c r="BF327" i="1"/>
  <c r="AQ237" i="1"/>
  <c r="BH237" i="1" s="1"/>
  <c r="AR237" i="1"/>
  <c r="BI237" i="1" s="1"/>
  <c r="BJ237" i="1"/>
  <c r="AT237" i="1"/>
  <c r="BF326" i="1"/>
  <c r="BA329" i="1"/>
  <c r="AR215" i="1"/>
  <c r="BI215" i="1" s="1"/>
  <c r="AQ215" i="1"/>
  <c r="BH215" i="1" s="1"/>
  <c r="AT215" i="1"/>
  <c r="BJ215" i="1"/>
  <c r="AR212" i="1"/>
  <c r="BI212" i="1" s="1"/>
  <c r="AQ212" i="1"/>
  <c r="BH212" i="1" s="1"/>
  <c r="BJ212" i="1"/>
  <c r="AT212" i="1"/>
  <c r="AT320" i="1"/>
  <c r="AR320" i="1"/>
  <c r="BI320" i="1" s="1"/>
  <c r="AQ320" i="1"/>
  <c r="BH320" i="1" s="1"/>
  <c r="BJ320" i="1"/>
  <c r="BJ32" i="1"/>
  <c r="AT32" i="1"/>
  <c r="AR32" i="1"/>
  <c r="BI32" i="1" s="1"/>
  <c r="AQ32" i="1"/>
  <c r="BH32" i="1" s="1"/>
  <c r="BJ20" i="1"/>
  <c r="AT20" i="1"/>
  <c r="AR20" i="1"/>
  <c r="BI20" i="1" s="1"/>
  <c r="AQ20" i="1"/>
  <c r="BH20" i="1" s="1"/>
  <c r="BJ27" i="1"/>
  <c r="AT27" i="1"/>
  <c r="AR27" i="1"/>
  <c r="BI27" i="1" s="1"/>
  <c r="AQ27" i="1"/>
  <c r="BH27" i="1" s="1"/>
  <c r="BJ40" i="1"/>
  <c r="AT40" i="1"/>
  <c r="AR40" i="1"/>
  <c r="BI40" i="1" s="1"/>
  <c r="AQ40" i="1"/>
  <c r="BH40" i="1" s="1"/>
  <c r="BA32" i="1"/>
  <c r="BA41" i="1"/>
  <c r="BJ41" i="1"/>
  <c r="AQ41" i="1"/>
  <c r="BH41" i="1" s="1"/>
  <c r="AR41" i="1"/>
  <c r="BI41" i="1" s="1"/>
  <c r="AT41" i="1"/>
  <c r="BA27" i="1"/>
  <c r="BA55" i="1"/>
  <c r="AR54" i="1"/>
  <c r="BI54" i="1" s="1"/>
  <c r="AT54" i="1"/>
  <c r="BJ54" i="1"/>
  <c r="AQ54" i="1"/>
  <c r="BJ55" i="1"/>
  <c r="AR55" i="1"/>
  <c r="BI55" i="1" s="1"/>
  <c r="AQ55" i="1"/>
  <c r="BH55" i="1" s="1"/>
  <c r="AT55" i="1"/>
  <c r="BJ19" i="1"/>
  <c r="AT19" i="1"/>
  <c r="AR19" i="1"/>
  <c r="BI19" i="1" s="1"/>
  <c r="AQ19" i="1"/>
  <c r="AV19" i="1" s="1"/>
  <c r="BA19" i="1"/>
  <c r="DZ18" i="1"/>
  <c r="O21" i="7"/>
  <c r="AV143" i="1" l="1"/>
  <c r="DA292" i="1"/>
  <c r="Q101" i="3"/>
  <c r="U100" i="3" a="1"/>
  <c r="U100" i="3" s="1"/>
  <c r="V100" i="3" a="1"/>
  <c r="V100" i="3" s="1"/>
  <c r="T100" i="3" a="1"/>
  <c r="T100" i="3" s="1"/>
  <c r="B100" i="3"/>
  <c r="H99" i="4"/>
  <c r="DA278" i="1"/>
  <c r="DA184" i="1"/>
  <c r="DA215" i="1"/>
  <c r="DA102" i="1"/>
  <c r="DA117" i="1"/>
  <c r="DA334" i="1"/>
  <c r="DD334" i="1" s="1"/>
  <c r="DA238" i="1"/>
  <c r="DD238" i="1" s="1"/>
  <c r="DB218" i="1"/>
  <c r="DD218" i="1" s="1"/>
  <c r="DA317" i="1"/>
  <c r="DD317" i="1" s="1"/>
  <c r="DA253" i="1"/>
  <c r="DD253" i="1" s="1"/>
  <c r="N42" i="7"/>
  <c r="DB164" i="1"/>
  <c r="DD164" i="1" s="1"/>
  <c r="DA227" i="1"/>
  <c r="DD227" i="1" s="1"/>
  <c r="DA291" i="1"/>
  <c r="DD291" i="1" s="1"/>
  <c r="DA104" i="1"/>
  <c r="DD104" i="1" s="1"/>
  <c r="DB75" i="1"/>
  <c r="DD75" i="1" s="1"/>
  <c r="DB302" i="1"/>
  <c r="DD302" i="1" s="1"/>
  <c r="DB265" i="1"/>
  <c r="DD265" i="1" s="1"/>
  <c r="DB293" i="1"/>
  <c r="DD293" i="1" s="1"/>
  <c r="DB311" i="1"/>
  <c r="DD311" i="1" s="1"/>
  <c r="DA286" i="1"/>
  <c r="DD286" i="1" s="1"/>
  <c r="DB268" i="1"/>
  <c r="DD268" i="1" s="1"/>
  <c r="DA305" i="1"/>
  <c r="DD305" i="1" s="1"/>
  <c r="DB290" i="1"/>
  <c r="DD290" i="1" s="1"/>
  <c r="DA232" i="1"/>
  <c r="DD232" i="1" s="1"/>
  <c r="DB322" i="1"/>
  <c r="DD322" i="1" s="1"/>
  <c r="DB289" i="1"/>
  <c r="DD289" i="1" s="1"/>
  <c r="DA162" i="1"/>
  <c r="DD162" i="1" s="1"/>
  <c r="DB199" i="1"/>
  <c r="DD199" i="1" s="1"/>
  <c r="DA325" i="1"/>
  <c r="DD325" i="1" s="1"/>
  <c r="DA245" i="1"/>
  <c r="DD245" i="1" s="1"/>
  <c r="DB176" i="1"/>
  <c r="DD176" i="1" s="1"/>
  <c r="DB212" i="1"/>
  <c r="DD212" i="1" s="1"/>
  <c r="DA321" i="1"/>
  <c r="DD321" i="1" s="1"/>
  <c r="DB307" i="1"/>
  <c r="DD307" i="1" s="1"/>
  <c r="DB63" i="1"/>
  <c r="DD63" i="1" s="1"/>
  <c r="DA279" i="1"/>
  <c r="DA333" i="1"/>
  <c r="DD333" i="1" s="1"/>
  <c r="DA187" i="1"/>
  <c r="DD187" i="1" s="1"/>
  <c r="DA256" i="1"/>
  <c r="DD256" i="1" s="1"/>
  <c r="DB282" i="1"/>
  <c r="DD282" i="1" s="1"/>
  <c r="DA132" i="1"/>
  <c r="DD132" i="1" s="1"/>
  <c r="DA336" i="1"/>
  <c r="DD336" i="1" s="1"/>
  <c r="DB296" i="1"/>
  <c r="DD296" i="1" s="1"/>
  <c r="DB158" i="1"/>
  <c r="DD158" i="1" s="1"/>
  <c r="DB242" i="1"/>
  <c r="DD242" i="1" s="1"/>
  <c r="DA300" i="1"/>
  <c r="DD300" i="1" s="1"/>
  <c r="DB168" i="1"/>
  <c r="DD168" i="1" s="1"/>
  <c r="DB206" i="1"/>
  <c r="DD206" i="1" s="1"/>
  <c r="DB202" i="1"/>
  <c r="DD202" i="1" s="1"/>
  <c r="DB210" i="1"/>
  <c r="DD210" i="1" s="1"/>
  <c r="DA288" i="1"/>
  <c r="DD288" i="1" s="1"/>
  <c r="DB194" i="1"/>
  <c r="DD194" i="1" s="1"/>
  <c r="DB271" i="1"/>
  <c r="DD271" i="1" s="1"/>
  <c r="DB237" i="1"/>
  <c r="DD237" i="1" s="1"/>
  <c r="DB269" i="1"/>
  <c r="DD269" i="1" s="1"/>
  <c r="DB175" i="1"/>
  <c r="DD175" i="1" s="1"/>
  <c r="DB62" i="1"/>
  <c r="DD62" i="1" s="1"/>
  <c r="BK326" i="1"/>
  <c r="CW326" i="1"/>
  <c r="BK295" i="1"/>
  <c r="CW295" i="1"/>
  <c r="BK174" i="1"/>
  <c r="CW174" i="1"/>
  <c r="BK208" i="1"/>
  <c r="CW208" i="1"/>
  <c r="BK231" i="1"/>
  <c r="CW231" i="1"/>
  <c r="BK288" i="1"/>
  <c r="CW288" i="1"/>
  <c r="BK229" i="1"/>
  <c r="CW229" i="1"/>
  <c r="BK194" i="1"/>
  <c r="CW194" i="1"/>
  <c r="BK271" i="1"/>
  <c r="CW271" i="1"/>
  <c r="BK210" i="1"/>
  <c r="CW210" i="1"/>
  <c r="BK307" i="1"/>
  <c r="CW307" i="1"/>
  <c r="BK334" i="1"/>
  <c r="CW334" i="1"/>
  <c r="BK264" i="1"/>
  <c r="CW264" i="1"/>
  <c r="BK213" i="1"/>
  <c r="CW213" i="1"/>
  <c r="BK269" i="1"/>
  <c r="CW269" i="1"/>
  <c r="BK237" i="1"/>
  <c r="CW237" i="1"/>
  <c r="BK158" i="1"/>
  <c r="CW158" i="1"/>
  <c r="BK175" i="1"/>
  <c r="CW175" i="1"/>
  <c r="BK252" i="1"/>
  <c r="CW252" i="1"/>
  <c r="BK160" i="1"/>
  <c r="CW160" i="1"/>
  <c r="BK287" i="1"/>
  <c r="CW287" i="1"/>
  <c r="BK165" i="1"/>
  <c r="CW165" i="1"/>
  <c r="BK263" i="1"/>
  <c r="CW263" i="1"/>
  <c r="BK81" i="1"/>
  <c r="CW81" i="1"/>
  <c r="BK157" i="1"/>
  <c r="CW157" i="1"/>
  <c r="BK76" i="1"/>
  <c r="CW76" i="1"/>
  <c r="BK301" i="1"/>
  <c r="CW301" i="1"/>
  <c r="BK283" i="1"/>
  <c r="CW283" i="1"/>
  <c r="BK123" i="1"/>
  <c r="CW123" i="1"/>
  <c r="BK111" i="1"/>
  <c r="CW111" i="1"/>
  <c r="BK280" i="1"/>
  <c r="CW280" i="1"/>
  <c r="BK241" i="1"/>
  <c r="CW241" i="1"/>
  <c r="BK273" i="1"/>
  <c r="CW273" i="1"/>
  <c r="BK200" i="1"/>
  <c r="CW200" i="1"/>
  <c r="BK297" i="1"/>
  <c r="CW297" i="1"/>
  <c r="BK284" i="1"/>
  <c r="CW284" i="1"/>
  <c r="BK254" i="1"/>
  <c r="CW254" i="1"/>
  <c r="BK102" i="1"/>
  <c r="CW102" i="1"/>
  <c r="BK317" i="1"/>
  <c r="CW317" i="1"/>
  <c r="BK116" i="1"/>
  <c r="CW116" i="1"/>
  <c r="BK250" i="1"/>
  <c r="CW250" i="1"/>
  <c r="BK215" i="1"/>
  <c r="CW215" i="1"/>
  <c r="BK242" i="1"/>
  <c r="CW242" i="1"/>
  <c r="BK305" i="1"/>
  <c r="CW305" i="1"/>
  <c r="BK319" i="1"/>
  <c r="CW319" i="1"/>
  <c r="BK313" i="1"/>
  <c r="CW313" i="1"/>
  <c r="BK223" i="1"/>
  <c r="CW223" i="1"/>
  <c r="BK338" i="1"/>
  <c r="CW338" i="1"/>
  <c r="BK192" i="1"/>
  <c r="CW192" i="1"/>
  <c r="BK166" i="1"/>
  <c r="CW166" i="1"/>
  <c r="BK184" i="1"/>
  <c r="CW184" i="1"/>
  <c r="BK265" i="1"/>
  <c r="CW265" i="1"/>
  <c r="BK104" i="1"/>
  <c r="CW104" i="1"/>
  <c r="BK306" i="1"/>
  <c r="CW306" i="1"/>
  <c r="BK278" i="1"/>
  <c r="CW278" i="1"/>
  <c r="BK216" i="1"/>
  <c r="CW216" i="1"/>
  <c r="BK180" i="1"/>
  <c r="CW180" i="1"/>
  <c r="BK78" i="1"/>
  <c r="CW78" i="1"/>
  <c r="BK217" i="1"/>
  <c r="CW217" i="1"/>
  <c r="BK298" i="1"/>
  <c r="CW298" i="1"/>
  <c r="BK322" i="1"/>
  <c r="CW322" i="1"/>
  <c r="BK164" i="1"/>
  <c r="CW164" i="1"/>
  <c r="BK279" i="1"/>
  <c r="CW279" i="1"/>
  <c r="BK292" i="1"/>
  <c r="CW292" i="1"/>
  <c r="BK311" i="1"/>
  <c r="CW311" i="1"/>
  <c r="BK212" i="1"/>
  <c r="CW212" i="1"/>
  <c r="BK325" i="1"/>
  <c r="CW325" i="1"/>
  <c r="BK309" i="1"/>
  <c r="CW309" i="1"/>
  <c r="BK327" i="1"/>
  <c r="CW327" i="1"/>
  <c r="DB157" i="1"/>
  <c r="DD157" i="1" s="1"/>
  <c r="DA301" i="1"/>
  <c r="DD301" i="1" s="1"/>
  <c r="DA223" i="1"/>
  <c r="DD223" i="1" s="1"/>
  <c r="DB111" i="1"/>
  <c r="DD111" i="1" s="1"/>
  <c r="BK163" i="1"/>
  <c r="CW163" i="1"/>
  <c r="BK176" i="1"/>
  <c r="CW176" i="1"/>
  <c r="BK232" i="1"/>
  <c r="CW232" i="1"/>
  <c r="BK302" i="1"/>
  <c r="CW302" i="1"/>
  <c r="BK171" i="1"/>
  <c r="CW171" i="1"/>
  <c r="BK323" i="1"/>
  <c r="CW323" i="1"/>
  <c r="BK331" i="1"/>
  <c r="CW331" i="1"/>
  <c r="BK314" i="1"/>
  <c r="CW314" i="1"/>
  <c r="BK92" i="1"/>
  <c r="CW92" i="1"/>
  <c r="BK209" i="1"/>
  <c r="CW209" i="1"/>
  <c r="BK219" i="1"/>
  <c r="CW219" i="1"/>
  <c r="BK172" i="1"/>
  <c r="CW172" i="1"/>
  <c r="BK268" i="1"/>
  <c r="CW268" i="1"/>
  <c r="BK222" i="1"/>
  <c r="CW222" i="1"/>
  <c r="BK16" i="1"/>
  <c r="CW16" i="1"/>
  <c r="BK181" i="1"/>
  <c r="CW181" i="1"/>
  <c r="BK324" i="1"/>
  <c r="CW324" i="1"/>
  <c r="BK316" i="1"/>
  <c r="CW316" i="1"/>
  <c r="BK246" i="1"/>
  <c r="CW246" i="1"/>
  <c r="BK276" i="1"/>
  <c r="CW276" i="1"/>
  <c r="BK286" i="1"/>
  <c r="CW286" i="1"/>
  <c r="BK75" i="1"/>
  <c r="CW75" i="1"/>
  <c r="BK275" i="1"/>
  <c r="CW275" i="1"/>
  <c r="BK266" i="1"/>
  <c r="CW266" i="1"/>
  <c r="BK211" i="1"/>
  <c r="CW211" i="1"/>
  <c r="BK260" i="1"/>
  <c r="CW260" i="1"/>
  <c r="BK226" i="1"/>
  <c r="CW226" i="1"/>
  <c r="BK293" i="1"/>
  <c r="CW293" i="1"/>
  <c r="BK162" i="1"/>
  <c r="CW162" i="1"/>
  <c r="BK173" i="1"/>
  <c r="CW173" i="1"/>
  <c r="BK303" i="1"/>
  <c r="CW303" i="1"/>
  <c r="BK342" i="1"/>
  <c r="CW342" i="1"/>
  <c r="BK94" i="1"/>
  <c r="CW94" i="1"/>
  <c r="BK230" i="1"/>
  <c r="CW230" i="1"/>
  <c r="BK270" i="1"/>
  <c r="CW270" i="1"/>
  <c r="BK234" i="1"/>
  <c r="CW234" i="1"/>
  <c r="BK290" i="1"/>
  <c r="CW290" i="1"/>
  <c r="BK227" i="1"/>
  <c r="CW227" i="1"/>
  <c r="BK257" i="1"/>
  <c r="CW257" i="1"/>
  <c r="BK304" i="1"/>
  <c r="CW304" i="1"/>
  <c r="BK218" i="1"/>
  <c r="CW218" i="1"/>
  <c r="BK289" i="1"/>
  <c r="CW289" i="1"/>
  <c r="BK258" i="1"/>
  <c r="CW258" i="1"/>
  <c r="BK221" i="1"/>
  <c r="CW221" i="1"/>
  <c r="BK190" i="1"/>
  <c r="CW190" i="1"/>
  <c r="BK161" i="1"/>
  <c r="CW161" i="1"/>
  <c r="BK315" i="1"/>
  <c r="CW315" i="1"/>
  <c r="BK245" i="1"/>
  <c r="CW245" i="1"/>
  <c r="BK253" i="1"/>
  <c r="CW253" i="1"/>
  <c r="BK267" i="1"/>
  <c r="CW267" i="1"/>
  <c r="BK238" i="1"/>
  <c r="CW238" i="1"/>
  <c r="BK251" i="1"/>
  <c r="CW251" i="1"/>
  <c r="BK281" i="1"/>
  <c r="CW281" i="1"/>
  <c r="BK249" i="1"/>
  <c r="CW249" i="1"/>
  <c r="BK204" i="1"/>
  <c r="CW204" i="1"/>
  <c r="BK341" i="1"/>
  <c r="CW341" i="1"/>
  <c r="BK337" i="1"/>
  <c r="CW337" i="1"/>
  <c r="BK236" i="1"/>
  <c r="CW236" i="1"/>
  <c r="BK321" i="1"/>
  <c r="CW321" i="1"/>
  <c r="BK247" i="1"/>
  <c r="CW247" i="1"/>
  <c r="BK186" i="1"/>
  <c r="CW186" i="1"/>
  <c r="BK332" i="1"/>
  <c r="CW332" i="1"/>
  <c r="BK214" i="1"/>
  <c r="CW214" i="1"/>
  <c r="BK117" i="1"/>
  <c r="CW117" i="1"/>
  <c r="BK183" i="1"/>
  <c r="CW183" i="1"/>
  <c r="BK299" i="1"/>
  <c r="CW299" i="1"/>
  <c r="BK191" i="1"/>
  <c r="CW191" i="1"/>
  <c r="BK233" i="1"/>
  <c r="CW233" i="1"/>
  <c r="BK291" i="1"/>
  <c r="CW291" i="1"/>
  <c r="BK274" i="1"/>
  <c r="CW274" i="1"/>
  <c r="BK320" i="1"/>
  <c r="CW320" i="1"/>
  <c r="BK154" i="1"/>
  <c r="CW154" i="1"/>
  <c r="BK240" i="1"/>
  <c r="CW240" i="1"/>
  <c r="BK95" i="1"/>
  <c r="CW95" i="1"/>
  <c r="BK259" i="1"/>
  <c r="CW259" i="1"/>
  <c r="BK188" i="1"/>
  <c r="CW188" i="1"/>
  <c r="BK206" i="1"/>
  <c r="CW206" i="1"/>
  <c r="BK277" i="1"/>
  <c r="CW277" i="1"/>
  <c r="BK202" i="1"/>
  <c r="CW202" i="1"/>
  <c r="BK336" i="1"/>
  <c r="CW336" i="1"/>
  <c r="BK44" i="1"/>
  <c r="CW44" i="1"/>
  <c r="BK235" i="1"/>
  <c r="CW235" i="1"/>
  <c r="BK285" i="1"/>
  <c r="CW285" i="1"/>
  <c r="DB236" i="1"/>
  <c r="DD236" i="1" s="1"/>
  <c r="DB276" i="1"/>
  <c r="BK329" i="1"/>
  <c r="CW329" i="1"/>
  <c r="BK169" i="1"/>
  <c r="CW169" i="1"/>
  <c r="BK93" i="1"/>
  <c r="CW93" i="1"/>
  <c r="BK62" i="1"/>
  <c r="CW62" i="1"/>
  <c r="BK88" i="1"/>
  <c r="CW88" i="1"/>
  <c r="BK318" i="1"/>
  <c r="CW318" i="1"/>
  <c r="BK261" i="1"/>
  <c r="CW261" i="1"/>
  <c r="BK312" i="1"/>
  <c r="CW312" i="1"/>
  <c r="BK248" i="1"/>
  <c r="CW248" i="1"/>
  <c r="BK340" i="1"/>
  <c r="CW340" i="1"/>
  <c r="BK272" i="1"/>
  <c r="CW272" i="1"/>
  <c r="BK296" i="1"/>
  <c r="CW296" i="1"/>
  <c r="BK168" i="1"/>
  <c r="CW168" i="1"/>
  <c r="BK255" i="1"/>
  <c r="CW255" i="1"/>
  <c r="BK310" i="1"/>
  <c r="CW310" i="1"/>
  <c r="BK132" i="1"/>
  <c r="CW132" i="1"/>
  <c r="BK300" i="1"/>
  <c r="CW300" i="1"/>
  <c r="BK63" i="1"/>
  <c r="CW63" i="1"/>
  <c r="BK150" i="1"/>
  <c r="CW150" i="1"/>
  <c r="BK156" i="1"/>
  <c r="CW156" i="1"/>
  <c r="BK182" i="1"/>
  <c r="CW182" i="1"/>
  <c r="BK199" i="1"/>
  <c r="CW199" i="1"/>
  <c r="BK239" i="1"/>
  <c r="CW239" i="1"/>
  <c r="BK108" i="1"/>
  <c r="CW108" i="1"/>
  <c r="BK282" i="1"/>
  <c r="CW282" i="1"/>
  <c r="BK187" i="1"/>
  <c r="CW187" i="1"/>
  <c r="BK256" i="1"/>
  <c r="CW256" i="1"/>
  <c r="BK333" i="1"/>
  <c r="CW333" i="1"/>
  <c r="BK294" i="1"/>
  <c r="CW294" i="1"/>
  <c r="BK243" i="1"/>
  <c r="CW243" i="1"/>
  <c r="DA246" i="1"/>
  <c r="DD246" i="1" s="1"/>
  <c r="DA276" i="1"/>
  <c r="DA294" i="1"/>
  <c r="DD294" i="1" s="1"/>
  <c r="DB259" i="1"/>
  <c r="DD259" i="1" s="1"/>
  <c r="DA172" i="1"/>
  <c r="DD172" i="1" s="1"/>
  <c r="DB219" i="1"/>
  <c r="DA310" i="1"/>
  <c r="DB214" i="1"/>
  <c r="DD214" i="1" s="1"/>
  <c r="DA219" i="1"/>
  <c r="DB309" i="1"/>
  <c r="DA277" i="1"/>
  <c r="DD277" i="1" s="1"/>
  <c r="DB310" i="1"/>
  <c r="DB250" i="1"/>
  <c r="DD250" i="1" s="1"/>
  <c r="DB255" i="1"/>
  <c r="DD255" i="1" s="1"/>
  <c r="DB257" i="1"/>
  <c r="DA213" i="1"/>
  <c r="DD213" i="1" s="1"/>
  <c r="DA257" i="1"/>
  <c r="DB243" i="1"/>
  <c r="DB284" i="1"/>
  <c r="DD284" i="1" s="1"/>
  <c r="DB108" i="1"/>
  <c r="DD108" i="1" s="1"/>
  <c r="DB267" i="1"/>
  <c r="DD267" i="1" s="1"/>
  <c r="DB304" i="1"/>
  <c r="DD304" i="1" s="1"/>
  <c r="DB283" i="1"/>
  <c r="DD283" i="1" s="1"/>
  <c r="DA243" i="1"/>
  <c r="DA252" i="1"/>
  <c r="DB154" i="1"/>
  <c r="DA263" i="1"/>
  <c r="DD263" i="1" s="1"/>
  <c r="DA116" i="1"/>
  <c r="DD116" i="1" s="1"/>
  <c r="DB251" i="1"/>
  <c r="DD251" i="1" s="1"/>
  <c r="DA309" i="1"/>
  <c r="DB166" i="1"/>
  <c r="DA261" i="1"/>
  <c r="DD261" i="1" s="1"/>
  <c r="DB252" i="1"/>
  <c r="DA44" i="1"/>
  <c r="DD44" i="1" s="1"/>
  <c r="DB338" i="1"/>
  <c r="DA182" i="1"/>
  <c r="DB173" i="1"/>
  <c r="DD173" i="1" s="1"/>
  <c r="DA154" i="1"/>
  <c r="DA338" i="1"/>
  <c r="DB182" i="1"/>
  <c r="DH216" i="1"/>
  <c r="CS216" i="1" s="1"/>
  <c r="DA181" i="1"/>
  <c r="DD181" i="1" s="1"/>
  <c r="DD224" i="1"/>
  <c r="DH328" i="1"/>
  <c r="DI328" i="1" s="1"/>
  <c r="BR328" i="1" s="1" a="1"/>
  <c r="BR328" i="1" s="1"/>
  <c r="DH170" i="1"/>
  <c r="CS170" i="1" s="1"/>
  <c r="DH243" i="1"/>
  <c r="DH338" i="1"/>
  <c r="DA241" i="1"/>
  <c r="DT241" i="1"/>
  <c r="DB241" i="1"/>
  <c r="DI182" i="1"/>
  <c r="BR182" i="1" s="1" a="1"/>
  <c r="BR182" i="1" s="1"/>
  <c r="CS182" i="1"/>
  <c r="CS280" i="1"/>
  <c r="DI280" i="1"/>
  <c r="BR280" i="1" s="1" a="1"/>
  <c r="BR280" i="1" s="1"/>
  <c r="DT331" i="1"/>
  <c r="DB331" i="1"/>
  <c r="DA331" i="1"/>
  <c r="DD179" i="1"/>
  <c r="DH179" i="1"/>
  <c r="DH331" i="1"/>
  <c r="DH322" i="1"/>
  <c r="DI322" i="1" s="1"/>
  <c r="BR322" i="1" s="1" a="1"/>
  <c r="BR322" i="1" s="1"/>
  <c r="DH279" i="1"/>
  <c r="DI279" i="1" s="1"/>
  <c r="BR279" i="1" s="1" a="1"/>
  <c r="BR279" i="1" s="1"/>
  <c r="DB306" i="1"/>
  <c r="DH309" i="1"/>
  <c r="CS183" i="1"/>
  <c r="DI183" i="1"/>
  <c r="BR183" i="1" s="1" a="1"/>
  <c r="BR183" i="1" s="1"/>
  <c r="DH191" i="1"/>
  <c r="DI191" i="1" s="1"/>
  <c r="BR191" i="1" s="1" a="1"/>
  <c r="BR191" i="1" s="1"/>
  <c r="DH44" i="1"/>
  <c r="DH252" i="1"/>
  <c r="DH143" i="1"/>
  <c r="CS143" i="1" s="1"/>
  <c r="DA183" i="1"/>
  <c r="DB183" i="1"/>
  <c r="DT183" i="1"/>
  <c r="DH173" i="1"/>
  <c r="DH195" i="1"/>
  <c r="DI195" i="1" s="1"/>
  <c r="BR195" i="1" s="1" a="1"/>
  <c r="BR195" i="1" s="1"/>
  <c r="DD262" i="1"/>
  <c r="DI339" i="1"/>
  <c r="BR339" i="1" s="1" a="1"/>
  <c r="BR339" i="1" s="1"/>
  <c r="CS339" i="1"/>
  <c r="CS251" i="1"/>
  <c r="DI251" i="1"/>
  <c r="BR251" i="1" s="1" a="1"/>
  <c r="BR251" i="1" s="1"/>
  <c r="DB280" i="1"/>
  <c r="DT280" i="1"/>
  <c r="DA280" i="1"/>
  <c r="DH156" i="1"/>
  <c r="DH178" i="1"/>
  <c r="DH154" i="1"/>
  <c r="DI224" i="1"/>
  <c r="BR224" i="1" s="1" a="1"/>
  <c r="BR224" i="1" s="1"/>
  <c r="CS224" i="1"/>
  <c r="DD178" i="1"/>
  <c r="CS261" i="1"/>
  <c r="DI261" i="1"/>
  <c r="BR261" i="1" s="1" a="1"/>
  <c r="BR261" i="1" s="1"/>
  <c r="DT166" i="1"/>
  <c r="DH262" i="1"/>
  <c r="DA156" i="1"/>
  <c r="DB156" i="1"/>
  <c r="DT156" i="1"/>
  <c r="DH256" i="1"/>
  <c r="DI256" i="1" s="1"/>
  <c r="BR256" i="1" s="1" a="1"/>
  <c r="BR256" i="1" s="1"/>
  <c r="DH242" i="1"/>
  <c r="DI242" i="1" s="1"/>
  <c r="BR242" i="1" s="1" a="1"/>
  <c r="BR242" i="1" s="1"/>
  <c r="CS241" i="1"/>
  <c r="DI241" i="1"/>
  <c r="BR241" i="1" s="1" a="1"/>
  <c r="BR241" i="1" s="1"/>
  <c r="DA260" i="1"/>
  <c r="DH217" i="1"/>
  <c r="DI217" i="1" s="1"/>
  <c r="BR217" i="1" s="1" a="1"/>
  <c r="BR217" i="1" s="1"/>
  <c r="DB264" i="1"/>
  <c r="DB171" i="1"/>
  <c r="DD171" i="1" s="1"/>
  <c r="DB226" i="1"/>
  <c r="DB320" i="1"/>
  <c r="DD320" i="1" s="1"/>
  <c r="DT264" i="1"/>
  <c r="DA226" i="1"/>
  <c r="DA230" i="1"/>
  <c r="DD230" i="1" s="1"/>
  <c r="DT320" i="1"/>
  <c r="DT270" i="1"/>
  <c r="DH166" i="1"/>
  <c r="DI166" i="1" s="1"/>
  <c r="BR166" i="1" s="1" a="1"/>
  <c r="BR166" i="1" s="1"/>
  <c r="DB270" i="1"/>
  <c r="DB260" i="1"/>
  <c r="DH245" i="1"/>
  <c r="DI245" i="1" s="1"/>
  <c r="BR245" i="1" s="1" a="1"/>
  <c r="BR245" i="1" s="1"/>
  <c r="DA270" i="1"/>
  <c r="DT211" i="1"/>
  <c r="DB211" i="1"/>
  <c r="DA247" i="1"/>
  <c r="DA186" i="1"/>
  <c r="DT247" i="1"/>
  <c r="DB186" i="1"/>
  <c r="DA222" i="1"/>
  <c r="DA150" i="1"/>
  <c r="DB16" i="1"/>
  <c r="DT313" i="1"/>
  <c r="DB222" i="1"/>
  <c r="DB150" i="1"/>
  <c r="DA16" i="1"/>
  <c r="DB313" i="1"/>
  <c r="DT319" i="1"/>
  <c r="DH263" i="1"/>
  <c r="DI263" i="1" s="1"/>
  <c r="BR263" i="1" s="1" a="1"/>
  <c r="BR263" i="1" s="1"/>
  <c r="DB247" i="1"/>
  <c r="DT186" i="1"/>
  <c r="DT222" i="1"/>
  <c r="DT150" i="1"/>
  <c r="DA313" i="1"/>
  <c r="DB319" i="1"/>
  <c r="DB324" i="1"/>
  <c r="DA264" i="1"/>
  <c r="DH92" i="1"/>
  <c r="DI92" i="1" s="1"/>
  <c r="BR92" i="1" s="1" a="1"/>
  <c r="BR92" i="1" s="1"/>
  <c r="DH316" i="1"/>
  <c r="DI316" i="1" s="1"/>
  <c r="BR316" i="1" s="1" a="1"/>
  <c r="BR316" i="1" s="1"/>
  <c r="DA332" i="1"/>
  <c r="DA234" i="1"/>
  <c r="DT226" i="1"/>
  <c r="DA319" i="1"/>
  <c r="DB332" i="1"/>
  <c r="DT234" i="1"/>
  <c r="DA324" i="1"/>
  <c r="DT332" i="1"/>
  <c r="DB234" i="1"/>
  <c r="DT324" i="1"/>
  <c r="DT171" i="1"/>
  <c r="DH184" i="1"/>
  <c r="CS184" i="1" s="1"/>
  <c r="DH222" i="1"/>
  <c r="DI222" i="1" s="1"/>
  <c r="BR222" i="1" s="1" a="1"/>
  <c r="BR222" i="1" s="1"/>
  <c r="DH167" i="1"/>
  <c r="CS167" i="1" s="1"/>
  <c r="DH341" i="1"/>
  <c r="DI341" i="1" s="1"/>
  <c r="BR341" i="1" s="1" a="1"/>
  <c r="BR341" i="1" s="1"/>
  <c r="DH253" i="1"/>
  <c r="CS253" i="1" s="1"/>
  <c r="DH231" i="1"/>
  <c r="CS231" i="1" s="1"/>
  <c r="DH304" i="1"/>
  <c r="DI304" i="1" s="1"/>
  <c r="BR304" i="1" s="1" a="1"/>
  <c r="BR304" i="1" s="1"/>
  <c r="DH232" i="1"/>
  <c r="CS232" i="1" s="1"/>
  <c r="DH202" i="1"/>
  <c r="CS202" i="1" s="1"/>
  <c r="DH312" i="1"/>
  <c r="CS312" i="1" s="1"/>
  <c r="DH326" i="1"/>
  <c r="DI326" i="1" s="1"/>
  <c r="BR326" i="1" s="1" a="1"/>
  <c r="BR326" i="1" s="1"/>
  <c r="DH271" i="1"/>
  <c r="CS271" i="1" s="1"/>
  <c r="DH214" i="1"/>
  <c r="CS214" i="1" s="1"/>
  <c r="DH336" i="1"/>
  <c r="DI336" i="1" s="1"/>
  <c r="BR336" i="1" s="1" a="1"/>
  <c r="BR336" i="1" s="1"/>
  <c r="DH313" i="1"/>
  <c r="CS313" i="1" s="1"/>
  <c r="DH102" i="1"/>
  <c r="DI102" i="1" s="1"/>
  <c r="BR102" i="1" s="1" a="1"/>
  <c r="BR102" i="1" s="1"/>
  <c r="DH200" i="1"/>
  <c r="DI200" i="1" s="1"/>
  <c r="BR200" i="1" s="1" a="1"/>
  <c r="BR200" i="1" s="1"/>
  <c r="DH269" i="1"/>
  <c r="CS269" i="1" s="1"/>
  <c r="DH215" i="1"/>
  <c r="DI215" i="1" s="1"/>
  <c r="BR215" i="1" s="1" a="1"/>
  <c r="BR215" i="1" s="1"/>
  <c r="DH250" i="1"/>
  <c r="DI250" i="1" s="1"/>
  <c r="BR250" i="1" s="1" a="1"/>
  <c r="BR250" i="1" s="1"/>
  <c r="DH291" i="1"/>
  <c r="DI291" i="1" s="1"/>
  <c r="BR291" i="1" s="1" a="1"/>
  <c r="BR291" i="1" s="1"/>
  <c r="DB88" i="1"/>
  <c r="DA88" i="1"/>
  <c r="DT248" i="1"/>
  <c r="DT272" i="1"/>
  <c r="DT253" i="1"/>
  <c r="DA211" i="1"/>
  <c r="DT341" i="1"/>
  <c r="DB341" i="1"/>
  <c r="DT329" i="1"/>
  <c r="DA341" i="1"/>
  <c r="DB274" i="1"/>
  <c r="DB169" i="1"/>
  <c r="DA169" i="1"/>
  <c r="DA318" i="1"/>
  <c r="DB318" i="1"/>
  <c r="DT318" i="1"/>
  <c r="DA306" i="1"/>
  <c r="DT340" i="1"/>
  <c r="DB340" i="1"/>
  <c r="DA340" i="1"/>
  <c r="DH265" i="1"/>
  <c r="DI265" i="1" s="1"/>
  <c r="BR265" i="1" s="1" a="1"/>
  <c r="BR265" i="1" s="1"/>
  <c r="DH318" i="1"/>
  <c r="CS318" i="1" s="1"/>
  <c r="DH226" i="1"/>
  <c r="DI226" i="1" s="1"/>
  <c r="BR226" i="1" s="1" a="1"/>
  <c r="BR226" i="1" s="1"/>
  <c r="DH194" i="1"/>
  <c r="CS194" i="1" s="1"/>
  <c r="DH295" i="1"/>
  <c r="DI295" i="1" s="1"/>
  <c r="BR295" i="1" s="1" a="1"/>
  <c r="BR295" i="1" s="1"/>
  <c r="DH314" i="1"/>
  <c r="DI314" i="1" s="1"/>
  <c r="BR314" i="1" s="1" a="1"/>
  <c r="BR314" i="1" s="1"/>
  <c r="DH249" i="1"/>
  <c r="CS249" i="1" s="1"/>
  <c r="DH93" i="1"/>
  <c r="DI93" i="1" s="1"/>
  <c r="BR93" i="1" s="1" a="1"/>
  <c r="BR93" i="1" s="1"/>
  <c r="DH160" i="1"/>
  <c r="CS160" i="1" s="1"/>
  <c r="DH270" i="1"/>
  <c r="DI270" i="1" s="1"/>
  <c r="BR270" i="1" s="1" a="1"/>
  <c r="BR270" i="1" s="1"/>
  <c r="DH273" i="1"/>
  <c r="DI273" i="1" s="1"/>
  <c r="BR273" i="1" s="1" a="1"/>
  <c r="BR273" i="1" s="1"/>
  <c r="DH248" i="1"/>
  <c r="CS248" i="1" s="1"/>
  <c r="DH325" i="1"/>
  <c r="CS325" i="1" s="1"/>
  <c r="DH94" i="1"/>
  <c r="CS94" i="1" s="1"/>
  <c r="DH293" i="1"/>
  <c r="CS293" i="1" s="1"/>
  <c r="DH199" i="1"/>
  <c r="CS199" i="1" s="1"/>
  <c r="DH267" i="1"/>
  <c r="DI267" i="1" s="1"/>
  <c r="BR267" i="1" s="1" a="1"/>
  <c r="BR267" i="1" s="1"/>
  <c r="DH277" i="1"/>
  <c r="CS277" i="1" s="1"/>
  <c r="DH62" i="1"/>
  <c r="DI62" i="1" s="1"/>
  <c r="BR62" i="1" s="1" a="1"/>
  <c r="BR62" i="1" s="1"/>
  <c r="DH324" i="1"/>
  <c r="DI324" i="1" s="1"/>
  <c r="BR324" i="1" s="1" a="1"/>
  <c r="BR324" i="1" s="1"/>
  <c r="DH171" i="1"/>
  <c r="DI171" i="1" s="1"/>
  <c r="BR171" i="1" s="1" a="1"/>
  <c r="BR171" i="1" s="1"/>
  <c r="DH209" i="1"/>
  <c r="CS209" i="1" s="1"/>
  <c r="DH192" i="1"/>
  <c r="CS192" i="1" s="1"/>
  <c r="DH292" i="1"/>
  <c r="DI292" i="1" s="1"/>
  <c r="BR292" i="1" s="1" a="1"/>
  <c r="BR292" i="1" s="1"/>
  <c r="DH303" i="1"/>
  <c r="DI303" i="1" s="1"/>
  <c r="BR303" i="1" s="1" a="1"/>
  <c r="BR303" i="1" s="1"/>
  <c r="DH283" i="1"/>
  <c r="DI283" i="1" s="1"/>
  <c r="BR283" i="1" s="1" a="1"/>
  <c r="BR283" i="1" s="1"/>
  <c r="DH266" i="1"/>
  <c r="DI266" i="1" s="1"/>
  <c r="BR266" i="1" s="1" a="1"/>
  <c r="BR266" i="1" s="1"/>
  <c r="DH305" i="1"/>
  <c r="CS305" i="1" s="1"/>
  <c r="DH196" i="1"/>
  <c r="DI196" i="1" s="1"/>
  <c r="BR196" i="1" s="1" a="1"/>
  <c r="BR196" i="1" s="1"/>
  <c r="DH321" i="1"/>
  <c r="CS321" i="1" s="1"/>
  <c r="DH260" i="1"/>
  <c r="DI260" i="1" s="1"/>
  <c r="BR260" i="1" s="1" a="1"/>
  <c r="BR260" i="1" s="1"/>
  <c r="DB315" i="1"/>
  <c r="DA315" i="1"/>
  <c r="DB229" i="1"/>
  <c r="DB329" i="1"/>
  <c r="DA229" i="1"/>
  <c r="DA329" i="1"/>
  <c r="DA76" i="1"/>
  <c r="DD76" i="1" s="1"/>
  <c r="DB161" i="1"/>
  <c r="DA161" i="1"/>
  <c r="DA239" i="1"/>
  <c r="DA248" i="1"/>
  <c r="DB239" i="1"/>
  <c r="DB248" i="1"/>
  <c r="DA81" i="1"/>
  <c r="DB337" i="1"/>
  <c r="DA190" i="1"/>
  <c r="DA93" i="1"/>
  <c r="DB93" i="1"/>
  <c r="DA272" i="1"/>
  <c r="DB81" i="1"/>
  <c r="DB272" i="1"/>
  <c r="DB163" i="1"/>
  <c r="DA163" i="1"/>
  <c r="DB188" i="1"/>
  <c r="DA337" i="1"/>
  <c r="DA188" i="1"/>
  <c r="DA166" i="1"/>
  <c r="DB254" i="1"/>
  <c r="DA254" i="1"/>
  <c r="DD117" i="1"/>
  <c r="DA274" i="1"/>
  <c r="DB190" i="1"/>
  <c r="DD335" i="1"/>
  <c r="DD292" i="1"/>
  <c r="DD215" i="1"/>
  <c r="DD123" i="1"/>
  <c r="DD323" i="1"/>
  <c r="DA258" i="1"/>
  <c r="DB258" i="1"/>
  <c r="DT258" i="1"/>
  <c r="DH342" i="1"/>
  <c r="DA160" i="1"/>
  <c r="DB160" i="1"/>
  <c r="DT160" i="1"/>
  <c r="DH117" i="1"/>
  <c r="DA314" i="1"/>
  <c r="DB314" i="1"/>
  <c r="DT314" i="1"/>
  <c r="DH175" i="1"/>
  <c r="DH210" i="1"/>
  <c r="DH180" i="1"/>
  <c r="DA249" i="1"/>
  <c r="DB249" i="1"/>
  <c r="DT249" i="1"/>
  <c r="DA233" i="1"/>
  <c r="DB233" i="1"/>
  <c r="DT233" i="1"/>
  <c r="DH201" i="1"/>
  <c r="DH334" i="1"/>
  <c r="DH16" i="1"/>
  <c r="DH329" i="1"/>
  <c r="DH315" i="1"/>
  <c r="BK159" i="1"/>
  <c r="DT159" i="1"/>
  <c r="DB159" i="1"/>
  <c r="DA159" i="1"/>
  <c r="DB94" i="1"/>
  <c r="DT94" i="1"/>
  <c r="DA94" i="1"/>
  <c r="DA95" i="1"/>
  <c r="DT95" i="1"/>
  <c r="DB95" i="1"/>
  <c r="DT235" i="1"/>
  <c r="DB235" i="1"/>
  <c r="DA235" i="1"/>
  <c r="DA174" i="1"/>
  <c r="DB174" i="1"/>
  <c r="DT174" i="1"/>
  <c r="DT208" i="1"/>
  <c r="DA208" i="1"/>
  <c r="DB208" i="1"/>
  <c r="DI239" i="1"/>
  <c r="BR239" i="1" s="1" a="1"/>
  <c r="BR239" i="1" s="1"/>
  <c r="CS239" i="1"/>
  <c r="CS238" i="1"/>
  <c r="DI238" i="1"/>
  <c r="BR238" i="1" s="1" a="1"/>
  <c r="BR238" i="1" s="1"/>
  <c r="DH63" i="1"/>
  <c r="DH205" i="1"/>
  <c r="DH240" i="1"/>
  <c r="DH340" i="1"/>
  <c r="DT295" i="1"/>
  <c r="DA295" i="1"/>
  <c r="DB295" i="1"/>
  <c r="DH187" i="1"/>
  <c r="DH335" i="1"/>
  <c r="DH208" i="1"/>
  <c r="DH219" i="1"/>
  <c r="DH161" i="1"/>
  <c r="DH172" i="1"/>
  <c r="DA266" i="1"/>
  <c r="DB266" i="1"/>
  <c r="DT266" i="1"/>
  <c r="DH297" i="1"/>
  <c r="DH289" i="1"/>
  <c r="DH95" i="1"/>
  <c r="DD316" i="1"/>
  <c r="DB192" i="1"/>
  <c r="DT192" i="1"/>
  <c r="DA192" i="1"/>
  <c r="DH229" i="1"/>
  <c r="DT326" i="1"/>
  <c r="DB326" i="1"/>
  <c r="DA326" i="1"/>
  <c r="DH145" i="1"/>
  <c r="DH275" i="1"/>
  <c r="DD278" i="1"/>
  <c r="DD184" i="1"/>
  <c r="DT240" i="1"/>
  <c r="DA240" i="1"/>
  <c r="DB240" i="1"/>
  <c r="DH272" i="1"/>
  <c r="DA180" i="1"/>
  <c r="DB180" i="1"/>
  <c r="DT180" i="1"/>
  <c r="DH88" i="1"/>
  <c r="DH310" i="1"/>
  <c r="DH294" i="1"/>
  <c r="DH203" i="1"/>
  <c r="DH290" i="1"/>
  <c r="DH301" i="1"/>
  <c r="DH323" i="1"/>
  <c r="DH76" i="1"/>
  <c r="DH206" i="1"/>
  <c r="DI287" i="1"/>
  <c r="BR287" i="1" s="1" a="1"/>
  <c r="BR287" i="1" s="1"/>
  <c r="CS287" i="1"/>
  <c r="DT231" i="1"/>
  <c r="DA231" i="1"/>
  <c r="DB231" i="1"/>
  <c r="DH320" i="1"/>
  <c r="DH264" i="1"/>
  <c r="DH189" i="1"/>
  <c r="DH75" i="1"/>
  <c r="DH164" i="1"/>
  <c r="DH319" i="1"/>
  <c r="DH81" i="1"/>
  <c r="DB299" i="1"/>
  <c r="DA299" i="1"/>
  <c r="DT299" i="1"/>
  <c r="DH228" i="1"/>
  <c r="DH78" i="1"/>
  <c r="DH108" i="1"/>
  <c r="DH302" i="1"/>
  <c r="DH282" i="1"/>
  <c r="DH233" i="1"/>
  <c r="DH213" i="1"/>
  <c r="DH298" i="1"/>
  <c r="DH258" i="1"/>
  <c r="DH274" i="1"/>
  <c r="CS186" i="1"/>
  <c r="DI186" i="1"/>
  <c r="BR186" i="1" s="1" a="1"/>
  <c r="BR186" i="1" s="1"/>
  <c r="DI299" i="1"/>
  <c r="BR299" i="1" s="1" a="1"/>
  <c r="BR299" i="1" s="1"/>
  <c r="CS299" i="1"/>
  <c r="DB285" i="1"/>
  <c r="DT285" i="1"/>
  <c r="DA285" i="1"/>
  <c r="DI198" i="1"/>
  <c r="BR198" i="1" s="1" a="1"/>
  <c r="BR198" i="1" s="1"/>
  <c r="CS198" i="1"/>
  <c r="CS204" i="1"/>
  <c r="DI204" i="1"/>
  <c r="BR204" i="1" s="1" a="1"/>
  <c r="BR204" i="1" s="1"/>
  <c r="DA200" i="1"/>
  <c r="DB200" i="1"/>
  <c r="DT200" i="1"/>
  <c r="DH104" i="1"/>
  <c r="DH244" i="1"/>
  <c r="DT165" i="1"/>
  <c r="DA165" i="1"/>
  <c r="DB165" i="1"/>
  <c r="DI285" i="1"/>
  <c r="BR285" i="1" s="1" a="1"/>
  <c r="BR285" i="1" s="1"/>
  <c r="CS285" i="1"/>
  <c r="DH300" i="1"/>
  <c r="DA216" i="1"/>
  <c r="DB216" i="1"/>
  <c r="DT216" i="1"/>
  <c r="DH111" i="1"/>
  <c r="DH158" i="1"/>
  <c r="CS288" i="1"/>
  <c r="DI288" i="1"/>
  <c r="BR288" i="1" s="1" a="1"/>
  <c r="BR288" i="1" s="1"/>
  <c r="DH165" i="1"/>
  <c r="DI131" i="1"/>
  <c r="BR131" i="1" s="1" a="1"/>
  <c r="BR131" i="1" s="1"/>
  <c r="CS131" i="1"/>
  <c r="DH237" i="1"/>
  <c r="DH311" i="1"/>
  <c r="DH177" i="1"/>
  <c r="DT92" i="1"/>
  <c r="DA92" i="1"/>
  <c r="DB92" i="1"/>
  <c r="DH123" i="1"/>
  <c r="DH185" i="1"/>
  <c r="DA327" i="1"/>
  <c r="DB327" i="1"/>
  <c r="DT327" i="1"/>
  <c r="DA342" i="1"/>
  <c r="DB342" i="1"/>
  <c r="DT342" i="1"/>
  <c r="DB209" i="1"/>
  <c r="DA209" i="1"/>
  <c r="DT209" i="1"/>
  <c r="DH218" i="1"/>
  <c r="DH147" i="1"/>
  <c r="DD102" i="1"/>
  <c r="DH193" i="1"/>
  <c r="DH181" i="1"/>
  <c r="DH296" i="1"/>
  <c r="DH174" i="1"/>
  <c r="DH259" i="1"/>
  <c r="DH116" i="1"/>
  <c r="DH188" i="1"/>
  <c r="DH286" i="1"/>
  <c r="DH176" i="1"/>
  <c r="DB191" i="1"/>
  <c r="DT191" i="1"/>
  <c r="DA191" i="1"/>
  <c r="DH221" i="1"/>
  <c r="DH197" i="1"/>
  <c r="DH162" i="1"/>
  <c r="DH276" i="1"/>
  <c r="DB298" i="1"/>
  <c r="DA298" i="1"/>
  <c r="DT298" i="1"/>
  <c r="DA204" i="1"/>
  <c r="DB204" i="1"/>
  <c r="DT204" i="1"/>
  <c r="DH159" i="1"/>
  <c r="DH223" i="1"/>
  <c r="DH333" i="1"/>
  <c r="DH235" i="1"/>
  <c r="DH157" i="1"/>
  <c r="DD279" i="1"/>
  <c r="DH212" i="1"/>
  <c r="DH278" i="1"/>
  <c r="DB281" i="1"/>
  <c r="DT281" i="1"/>
  <c r="DA281" i="1"/>
  <c r="DA275" i="1"/>
  <c r="DB275" i="1"/>
  <c r="DT275" i="1"/>
  <c r="DH284" i="1"/>
  <c r="DH211" i="1"/>
  <c r="DH307" i="1"/>
  <c r="DB221" i="1"/>
  <c r="DT221" i="1"/>
  <c r="DA221" i="1"/>
  <c r="DH246" i="1"/>
  <c r="DH234" i="1"/>
  <c r="DH150" i="1"/>
  <c r="DH332" i="1"/>
  <c r="DH268" i="1"/>
  <c r="DI163" i="1"/>
  <c r="BR163" i="1" s="1" a="1"/>
  <c r="BR163" i="1" s="1"/>
  <c r="CS163" i="1"/>
  <c r="DI337" i="1"/>
  <c r="BR337" i="1" s="1" a="1"/>
  <c r="BR337" i="1" s="1"/>
  <c r="CS337" i="1"/>
  <c r="DT303" i="1"/>
  <c r="DA303" i="1"/>
  <c r="DB303" i="1"/>
  <c r="DI230" i="1"/>
  <c r="BR230" i="1" s="1" a="1"/>
  <c r="BR230" i="1" s="1"/>
  <c r="CS230" i="1"/>
  <c r="DI254" i="1"/>
  <c r="BR254" i="1" s="1" a="1"/>
  <c r="BR254" i="1" s="1"/>
  <c r="CS254" i="1"/>
  <c r="DH227" i="1"/>
  <c r="DH281" i="1"/>
  <c r="DH317" i="1"/>
  <c r="DH169" i="1"/>
  <c r="DH132" i="1"/>
  <c r="DH168" i="1"/>
  <c r="DT78" i="1"/>
  <c r="DA78" i="1"/>
  <c r="DB78" i="1"/>
  <c r="BH207" i="1"/>
  <c r="DH207" i="1" s="1"/>
  <c r="DH236" i="1"/>
  <c r="DA312" i="1"/>
  <c r="DB312" i="1"/>
  <c r="DT312" i="1"/>
  <c r="DH257" i="1"/>
  <c r="DH190" i="1"/>
  <c r="DB297" i="1"/>
  <c r="DT297" i="1"/>
  <c r="DA297" i="1"/>
  <c r="CS255" i="1"/>
  <c r="DI255" i="1"/>
  <c r="BR255" i="1" s="1" a="1"/>
  <c r="BR255" i="1" s="1"/>
  <c r="DA273" i="1"/>
  <c r="DB273" i="1"/>
  <c r="DT273" i="1"/>
  <c r="DA287" i="1"/>
  <c r="DB287" i="1"/>
  <c r="DT287" i="1"/>
  <c r="DH306" i="1"/>
  <c r="DB217" i="1"/>
  <c r="DT217" i="1"/>
  <c r="DA217" i="1"/>
  <c r="DI247" i="1"/>
  <c r="BR247" i="1" s="1" a="1"/>
  <c r="BR247" i="1" s="1"/>
  <c r="CS247" i="1"/>
  <c r="DH327" i="1"/>
  <c r="DH55" i="1"/>
  <c r="CS55" i="1" s="1"/>
  <c r="DH20" i="1"/>
  <c r="DI20" i="1" s="1"/>
  <c r="BR20" i="1" s="1" a="1"/>
  <c r="BR20" i="1" s="1"/>
  <c r="DH32" i="1"/>
  <c r="DI32" i="1" s="1"/>
  <c r="BR32" i="1" s="1" a="1"/>
  <c r="BR32" i="1" s="1"/>
  <c r="DH40" i="1"/>
  <c r="CS40" i="1" s="1"/>
  <c r="BH19" i="1"/>
  <c r="DH19" i="1" s="1"/>
  <c r="DH41" i="1"/>
  <c r="BH54" i="1"/>
  <c r="DH54" i="1" s="1"/>
  <c r="DH27" i="1"/>
  <c r="DZ19" i="1"/>
  <c r="O22" i="7"/>
  <c r="Q102" i="3" l="1"/>
  <c r="U101" i="3" a="1"/>
  <c r="U101" i="3" s="1"/>
  <c r="V101" i="3" a="1"/>
  <c r="V101" i="3" s="1"/>
  <c r="T101" i="3" a="1"/>
  <c r="T101" i="3" s="1"/>
  <c r="B101" i="3"/>
  <c r="H100" i="4"/>
  <c r="CS341" i="1"/>
  <c r="ED341" i="1" s="1"/>
  <c r="CS191" i="1"/>
  <c r="CU191" i="1" s="1"/>
  <c r="DI231" i="1"/>
  <c r="BR231" i="1" s="1" a="1"/>
  <c r="BR231" i="1" s="1"/>
  <c r="BT231" i="1" s="1"/>
  <c r="CL231" i="1" s="1"/>
  <c r="DI194" i="1"/>
  <c r="BR194" i="1" s="1" a="1"/>
  <c r="BR194" i="1" s="1"/>
  <c r="CS328" i="1"/>
  <c r="EG328" i="1" s="1"/>
  <c r="CS283" i="1"/>
  <c r="CU283" i="1" s="1"/>
  <c r="CS279" i="1"/>
  <c r="CU279" i="1" s="1"/>
  <c r="CS267" i="1"/>
  <c r="ED267" i="1" s="1"/>
  <c r="CS322" i="1"/>
  <c r="EG322" i="1" s="1"/>
  <c r="DI232" i="1"/>
  <c r="BR232" i="1" s="1" a="1"/>
  <c r="BR232" i="1" s="1"/>
  <c r="BS232" i="1" s="1"/>
  <c r="CS314" i="1"/>
  <c r="DW314" i="1" s="1"/>
  <c r="DI184" i="1"/>
  <c r="BR184" i="1" s="1" a="1"/>
  <c r="BR184" i="1" s="1"/>
  <c r="BS184" i="1" s="1"/>
  <c r="DI170" i="1"/>
  <c r="BR170" i="1" s="1" a="1"/>
  <c r="BR170" i="1" s="1"/>
  <c r="BT170" i="1" s="1"/>
  <c r="CL170" i="1" s="1"/>
  <c r="CS195" i="1"/>
  <c r="CU195" i="1" s="1"/>
  <c r="CS222" i="1"/>
  <c r="ED222" i="1" s="1"/>
  <c r="CS304" i="1"/>
  <c r="CU304" i="1" s="1"/>
  <c r="CS200" i="1"/>
  <c r="ED200" i="1" s="1"/>
  <c r="DI248" i="1"/>
  <c r="BR248" i="1" s="1" a="1"/>
  <c r="BR248" i="1" s="1"/>
  <c r="BS248" i="1" s="1"/>
  <c r="DI312" i="1"/>
  <c r="BR312" i="1" s="1" a="1"/>
  <c r="BR312" i="1" s="1"/>
  <c r="BS312" i="1" s="1"/>
  <c r="DI277" i="1"/>
  <c r="BR277" i="1" s="1" a="1"/>
  <c r="BR277" i="1" s="1"/>
  <c r="BT277" i="1" s="1"/>
  <c r="CL277" i="1" s="1"/>
  <c r="CS217" i="1"/>
  <c r="EG217" i="1" s="1"/>
  <c r="CS242" i="1"/>
  <c r="DW242" i="1" s="1"/>
  <c r="CS324" i="1"/>
  <c r="EG324" i="1" s="1"/>
  <c r="DI143" i="1"/>
  <c r="BR143" i="1" s="1" a="1"/>
  <c r="BR143" i="1" s="1"/>
  <c r="CS196" i="1"/>
  <c r="ED196" i="1" s="1"/>
  <c r="DI94" i="1"/>
  <c r="BR94" i="1" s="1" a="1"/>
  <c r="BR94" i="1" s="1"/>
  <c r="BT94" i="1" s="1"/>
  <c r="CL94" i="1" s="1"/>
  <c r="CS250" i="1"/>
  <c r="EG250" i="1" s="1"/>
  <c r="CS93" i="1"/>
  <c r="DW93" i="1" s="1"/>
  <c r="CS265" i="1"/>
  <c r="ED265" i="1" s="1"/>
  <c r="DI209" i="1"/>
  <c r="BR209" i="1" s="1" a="1"/>
  <c r="BR209" i="1" s="1"/>
  <c r="BT209" i="1" s="1"/>
  <c r="CL209" i="1" s="1"/>
  <c r="DI293" i="1"/>
  <c r="BR293" i="1" s="1" a="1"/>
  <c r="BR293" i="1" s="1"/>
  <c r="BT293" i="1" s="1"/>
  <c r="CL293" i="1" s="1"/>
  <c r="CS303" i="1"/>
  <c r="ED303" i="1" s="1"/>
  <c r="DI305" i="1"/>
  <c r="BR305" i="1" s="1" a="1"/>
  <c r="BR305" i="1" s="1"/>
  <c r="BT305" i="1" s="1"/>
  <c r="CL305" i="1" s="1"/>
  <c r="DI202" i="1"/>
  <c r="BR202" i="1" s="1" a="1"/>
  <c r="BR202" i="1" s="1"/>
  <c r="BS202" i="1" s="1"/>
  <c r="DI271" i="1"/>
  <c r="BR271" i="1" s="1" a="1"/>
  <c r="BR271" i="1" s="1"/>
  <c r="BT271" i="1" s="1"/>
  <c r="CL271" i="1" s="1"/>
  <c r="CS102" i="1"/>
  <c r="EG102" i="1" s="1"/>
  <c r="DI167" i="1"/>
  <c r="BR167" i="1" s="1" a="1"/>
  <c r="BR167" i="1" s="1"/>
  <c r="BS167" i="1" s="1"/>
  <c r="CS62" i="1"/>
  <c r="EG62" i="1" s="1"/>
  <c r="CS215" i="1"/>
  <c r="DW215" i="1" s="1"/>
  <c r="CS291" i="1"/>
  <c r="EG291" i="1" s="1"/>
  <c r="DI249" i="1"/>
  <c r="BR249" i="1" s="1" a="1"/>
  <c r="BR249" i="1" s="1"/>
  <c r="BS249" i="1" s="1"/>
  <c r="DI318" i="1"/>
  <c r="BR318" i="1" s="1" a="1"/>
  <c r="BR318" i="1" s="1"/>
  <c r="BT318" i="1" s="1"/>
  <c r="CL318" i="1" s="1"/>
  <c r="CS295" i="1"/>
  <c r="CU295" i="1" s="1"/>
  <c r="DI253" i="1"/>
  <c r="BR253" i="1" s="1" a="1"/>
  <c r="BR253" i="1" s="1"/>
  <c r="BT253" i="1" s="1"/>
  <c r="CL253" i="1" s="1"/>
  <c r="DI321" i="1"/>
  <c r="BR321" i="1" s="1" a="1"/>
  <c r="BR321" i="1" s="1"/>
  <c r="BT321" i="1" s="1"/>
  <c r="CL321" i="1" s="1"/>
  <c r="CS256" i="1"/>
  <c r="DW256" i="1" s="1"/>
  <c r="DI214" i="1"/>
  <c r="BR214" i="1" s="1" a="1"/>
  <c r="BR214" i="1" s="1"/>
  <c r="BS214" i="1" s="1"/>
  <c r="DI160" i="1"/>
  <c r="BR160" i="1" s="1" a="1"/>
  <c r="BR160" i="1" s="1"/>
  <c r="BS160" i="1" s="1"/>
  <c r="N43" i="7"/>
  <c r="DD276" i="1"/>
  <c r="DD332" i="1"/>
  <c r="DD219" i="1"/>
  <c r="DD257" i="1"/>
  <c r="DD310" i="1"/>
  <c r="DD247" i="1"/>
  <c r="DD309" i="1"/>
  <c r="DD306" i="1"/>
  <c r="DD154" i="1"/>
  <c r="DD243" i="1"/>
  <c r="DD252" i="1"/>
  <c r="DD166" i="1"/>
  <c r="DD319" i="1"/>
  <c r="CS273" i="1"/>
  <c r="DW273" i="1" s="1"/>
  <c r="CS245" i="1"/>
  <c r="DW245" i="1" s="1"/>
  <c r="DD313" i="1"/>
  <c r="CS260" i="1"/>
  <c r="CU260" i="1" s="1"/>
  <c r="DI216" i="1"/>
  <c r="BR216" i="1" s="1" a="1"/>
  <c r="BR216" i="1" s="1"/>
  <c r="BS216" i="1" s="1"/>
  <c r="DD150" i="1"/>
  <c r="CS326" i="1"/>
  <c r="EG326" i="1" s="1"/>
  <c r="DI199" i="1"/>
  <c r="BR199" i="1" s="1" a="1"/>
  <c r="BR199" i="1" s="1"/>
  <c r="BT199" i="1" s="1"/>
  <c r="CL199" i="1" s="1"/>
  <c r="DD270" i="1"/>
  <c r="DD234" i="1"/>
  <c r="DD264" i="1"/>
  <c r="DD211" i="1"/>
  <c r="DD260" i="1"/>
  <c r="DD338" i="1"/>
  <c r="DD16" i="1"/>
  <c r="DD182" i="1"/>
  <c r="DD226" i="1"/>
  <c r="DD324" i="1"/>
  <c r="DD241" i="1"/>
  <c r="DD222" i="1"/>
  <c r="DD88" i="1"/>
  <c r="DD331" i="1"/>
  <c r="DI269" i="1"/>
  <c r="BR269" i="1" s="1" a="1"/>
  <c r="BR269" i="1" s="1"/>
  <c r="BS269" i="1" s="1"/>
  <c r="DD186" i="1"/>
  <c r="DD156" i="1"/>
  <c r="EG241" i="1"/>
  <c r="DW241" i="1"/>
  <c r="ED241" i="1"/>
  <c r="CU241" i="1"/>
  <c r="CS154" i="1"/>
  <c r="DI154" i="1"/>
  <c r="BR154" i="1" s="1" a="1"/>
  <c r="BR154" i="1" s="1"/>
  <c r="ED183" i="1"/>
  <c r="EG183" i="1"/>
  <c r="CU183" i="1"/>
  <c r="DW183" i="1"/>
  <c r="CS243" i="1"/>
  <c r="DI243" i="1"/>
  <c r="BR243" i="1" s="1" a="1"/>
  <c r="BR243" i="1" s="1"/>
  <c r="DI325" i="1"/>
  <c r="BR325" i="1" s="1" a="1"/>
  <c r="BR325" i="1" s="1"/>
  <c r="BT325" i="1" s="1"/>
  <c r="CL325" i="1" s="1"/>
  <c r="CS266" i="1"/>
  <c r="CU266" i="1" s="1"/>
  <c r="DI178" i="1"/>
  <c r="BR178" i="1" s="1" a="1"/>
  <c r="BR178" i="1" s="1"/>
  <c r="CS178" i="1"/>
  <c r="CS156" i="1"/>
  <c r="DI156" i="1"/>
  <c r="BR156" i="1" s="1" a="1"/>
  <c r="BR156" i="1" s="1"/>
  <c r="CS309" i="1"/>
  <c r="DI309" i="1"/>
  <c r="BR309" i="1" s="1" a="1"/>
  <c r="BR309" i="1" s="1"/>
  <c r="DI173" i="1"/>
  <c r="BR173" i="1" s="1" a="1"/>
  <c r="BR173" i="1" s="1"/>
  <c r="CS173" i="1"/>
  <c r="DD280" i="1"/>
  <c r="DD183" i="1"/>
  <c r="BS280" i="1"/>
  <c r="BT280" i="1"/>
  <c r="CL280" i="1" s="1"/>
  <c r="CS166" i="1"/>
  <c r="CU166" i="1" s="1"/>
  <c r="BS251" i="1"/>
  <c r="BT251" i="1"/>
  <c r="CL251" i="1" s="1"/>
  <c r="EG280" i="1"/>
  <c r="ED280" i="1"/>
  <c r="DW280" i="1"/>
  <c r="CU280" i="1"/>
  <c r="EG251" i="1"/>
  <c r="ED251" i="1"/>
  <c r="CU251" i="1"/>
  <c r="DW251" i="1"/>
  <c r="EG182" i="1"/>
  <c r="ED182" i="1"/>
  <c r="DW182" i="1"/>
  <c r="CU182" i="1"/>
  <c r="CS262" i="1"/>
  <c r="DI262" i="1"/>
  <c r="BR262" i="1" s="1" a="1"/>
  <c r="BR262" i="1" s="1"/>
  <c r="BS182" i="1"/>
  <c r="BT182" i="1"/>
  <c r="CL182" i="1" s="1"/>
  <c r="BT261" i="1"/>
  <c r="CL261" i="1" s="1"/>
  <c r="BS261" i="1"/>
  <c r="DI252" i="1"/>
  <c r="BR252" i="1" s="1" a="1"/>
  <c r="BR252" i="1" s="1"/>
  <c r="CS252" i="1"/>
  <c r="CS331" i="1"/>
  <c r="DI331" i="1"/>
  <c r="BR331" i="1" s="1" a="1"/>
  <c r="BR331" i="1" s="1"/>
  <c r="DW261" i="1"/>
  <c r="CU261" i="1"/>
  <c r="EG261" i="1"/>
  <c r="ED261" i="1"/>
  <c r="DI44" i="1"/>
  <c r="BR44" i="1" s="1" a="1"/>
  <c r="BR44" i="1" s="1"/>
  <c r="CS44" i="1"/>
  <c r="CU224" i="1"/>
  <c r="EG224" i="1"/>
  <c r="ED224" i="1"/>
  <c r="DW224" i="1"/>
  <c r="CU339" i="1"/>
  <c r="EG339" i="1"/>
  <c r="ED339" i="1"/>
  <c r="DW339" i="1"/>
  <c r="DI179" i="1"/>
  <c r="BR179" i="1" s="1" a="1"/>
  <c r="BR179" i="1" s="1"/>
  <c r="CS179" i="1"/>
  <c r="BT241" i="1"/>
  <c r="CL241" i="1" s="1"/>
  <c r="BS241" i="1"/>
  <c r="BT224" i="1"/>
  <c r="CL224" i="1" s="1"/>
  <c r="BS224" i="1"/>
  <c r="BT339" i="1"/>
  <c r="CL339" i="1" s="1"/>
  <c r="BS339" i="1"/>
  <c r="BS183" i="1"/>
  <c r="BT183" i="1"/>
  <c r="CL183" i="1" s="1"/>
  <c r="CS338" i="1"/>
  <c r="DI338" i="1"/>
  <c r="BR338" i="1" s="1" a="1"/>
  <c r="BR338" i="1" s="1"/>
  <c r="CS316" i="1"/>
  <c r="DW316" i="1" s="1"/>
  <c r="CS263" i="1"/>
  <c r="CU263" i="1" s="1"/>
  <c r="DI313" i="1"/>
  <c r="BR313" i="1" s="1" a="1"/>
  <c r="BR313" i="1" s="1"/>
  <c r="BS313" i="1" s="1"/>
  <c r="CS292" i="1"/>
  <c r="CU292" i="1" s="1"/>
  <c r="CS226" i="1"/>
  <c r="CU226" i="1" s="1"/>
  <c r="CS92" i="1"/>
  <c r="DW92" i="1" s="1"/>
  <c r="CS336" i="1"/>
  <c r="DW336" i="1" s="1"/>
  <c r="DD315" i="1"/>
  <c r="DD318" i="1"/>
  <c r="DD169" i="1"/>
  <c r="DD341" i="1"/>
  <c r="DD274" i="1"/>
  <c r="DD340" i="1"/>
  <c r="DD329" i="1"/>
  <c r="DI192" i="1"/>
  <c r="BR192" i="1" s="1" a="1"/>
  <c r="BR192" i="1" s="1"/>
  <c r="CS171" i="1"/>
  <c r="EG171" i="1" s="1"/>
  <c r="DD161" i="1"/>
  <c r="CS270" i="1"/>
  <c r="ED270" i="1" s="1"/>
  <c r="DD229" i="1"/>
  <c r="DD239" i="1"/>
  <c r="DD248" i="1"/>
  <c r="DD93" i="1"/>
  <c r="DD81" i="1"/>
  <c r="DD272" i="1"/>
  <c r="DD188" i="1"/>
  <c r="DD337" i="1"/>
  <c r="DD190" i="1"/>
  <c r="DD254" i="1"/>
  <c r="DD163" i="1"/>
  <c r="DD281" i="1"/>
  <c r="DD297" i="1"/>
  <c r="DD327" i="1"/>
  <c r="DD295" i="1"/>
  <c r="DD208" i="1"/>
  <c r="DD180" i="1"/>
  <c r="DD165" i="1"/>
  <c r="DD95" i="1"/>
  <c r="DD209" i="1"/>
  <c r="DD200" i="1"/>
  <c r="DD303" i="1"/>
  <c r="DD275" i="1"/>
  <c r="DD78" i="1"/>
  <c r="DD233" i="1"/>
  <c r="DD298" i="1"/>
  <c r="DD216" i="1"/>
  <c r="DD299" i="1"/>
  <c r="DD249" i="1"/>
  <c r="DD192" i="1"/>
  <c r="ED318" i="1"/>
  <c r="EG318" i="1"/>
  <c r="CU318" i="1"/>
  <c r="DW318" i="1"/>
  <c r="CS258" i="1"/>
  <c r="DI258" i="1"/>
  <c r="BR258" i="1" s="1" a="1"/>
  <c r="BR258" i="1" s="1"/>
  <c r="BT215" i="1"/>
  <c r="CL215" i="1" s="1"/>
  <c r="BS215" i="1"/>
  <c r="DW247" i="1"/>
  <c r="ED247" i="1"/>
  <c r="EG247" i="1"/>
  <c r="CU247" i="1"/>
  <c r="DD273" i="1"/>
  <c r="DI257" i="1"/>
  <c r="BR257" i="1" s="1" a="1"/>
  <c r="BR257" i="1" s="1"/>
  <c r="CS257" i="1"/>
  <c r="EG337" i="1"/>
  <c r="ED337" i="1"/>
  <c r="CU337" i="1"/>
  <c r="DW337" i="1"/>
  <c r="CS212" i="1"/>
  <c r="DI212" i="1"/>
  <c r="BR212" i="1" s="1" a="1"/>
  <c r="BR212" i="1" s="1"/>
  <c r="CS188" i="1"/>
  <c r="DI188" i="1"/>
  <c r="BR188" i="1" s="1" a="1"/>
  <c r="BR188" i="1" s="1"/>
  <c r="CU248" i="1"/>
  <c r="EG248" i="1"/>
  <c r="DW248" i="1"/>
  <c r="ED248" i="1"/>
  <c r="DI111" i="1"/>
  <c r="BR111" i="1" s="1" a="1"/>
  <c r="BR111" i="1" s="1"/>
  <c r="CS111" i="1"/>
  <c r="BT299" i="1"/>
  <c r="CL299" i="1" s="1"/>
  <c r="BS299" i="1"/>
  <c r="CS320" i="1"/>
  <c r="DI320" i="1"/>
  <c r="BR320" i="1" s="1" a="1"/>
  <c r="BR320" i="1" s="1"/>
  <c r="DW287" i="1"/>
  <c r="EG287" i="1"/>
  <c r="ED287" i="1"/>
  <c r="CU287" i="1"/>
  <c r="BT303" i="1"/>
  <c r="CL303" i="1" s="1"/>
  <c r="BS303" i="1"/>
  <c r="DI335" i="1"/>
  <c r="BR335" i="1" s="1" a="1"/>
  <c r="BR335" i="1" s="1"/>
  <c r="CS335" i="1"/>
  <c r="CS63" i="1"/>
  <c r="DI63" i="1"/>
  <c r="BR63" i="1" s="1" a="1"/>
  <c r="BR63" i="1" s="1"/>
  <c r="DW160" i="1"/>
  <c r="EG160" i="1"/>
  <c r="ED160" i="1"/>
  <c r="CU160" i="1"/>
  <c r="BS242" i="1"/>
  <c r="BT242" i="1"/>
  <c r="CL242" i="1" s="1"/>
  <c r="BS247" i="1"/>
  <c r="BT247" i="1"/>
  <c r="CL247" i="1" s="1"/>
  <c r="BT314" i="1"/>
  <c r="CL314" i="1" s="1"/>
  <c r="BS314" i="1"/>
  <c r="ED254" i="1"/>
  <c r="CU254" i="1"/>
  <c r="DW254" i="1"/>
  <c r="EG254" i="1"/>
  <c r="BT337" i="1"/>
  <c r="CL337" i="1" s="1"/>
  <c r="BS337" i="1"/>
  <c r="CS211" i="1"/>
  <c r="DI211" i="1"/>
  <c r="BR211" i="1" s="1" a="1"/>
  <c r="BR211" i="1" s="1"/>
  <c r="DI116" i="1"/>
  <c r="BR116" i="1" s="1" a="1"/>
  <c r="BR116" i="1" s="1"/>
  <c r="CS116" i="1"/>
  <c r="CS193" i="1"/>
  <c r="DI193" i="1"/>
  <c r="BR193" i="1" s="1" a="1"/>
  <c r="BR193" i="1" s="1"/>
  <c r="ED192" i="1"/>
  <c r="EG192" i="1"/>
  <c r="DW192" i="1"/>
  <c r="CU192" i="1"/>
  <c r="CS298" i="1"/>
  <c r="DI298" i="1"/>
  <c r="BR298" i="1" s="1" a="1"/>
  <c r="BR298" i="1" s="1"/>
  <c r="BT287" i="1"/>
  <c r="CL287" i="1" s="1"/>
  <c r="BS287" i="1"/>
  <c r="CS297" i="1"/>
  <c r="DI297" i="1"/>
  <c r="BR297" i="1" s="1" a="1"/>
  <c r="BR297" i="1" s="1"/>
  <c r="BT93" i="1"/>
  <c r="CL93" i="1" s="1"/>
  <c r="BS93" i="1"/>
  <c r="CS286" i="1"/>
  <c r="DI286" i="1"/>
  <c r="BR286" i="1" s="1" a="1"/>
  <c r="BR286" i="1" s="1"/>
  <c r="BT291" i="1"/>
  <c r="CL291" i="1" s="1"/>
  <c r="BS291" i="1"/>
  <c r="BS254" i="1"/>
  <c r="BT254" i="1"/>
  <c r="CL254" i="1" s="1"/>
  <c r="CS150" i="1"/>
  <c r="DI150" i="1"/>
  <c r="BR150" i="1" s="1" a="1"/>
  <c r="BR150" i="1" s="1"/>
  <c r="CS284" i="1"/>
  <c r="DI284" i="1"/>
  <c r="BR284" i="1" s="1" a="1"/>
  <c r="BR284" i="1" s="1"/>
  <c r="CS276" i="1"/>
  <c r="DI276" i="1"/>
  <c r="BR276" i="1" s="1" a="1"/>
  <c r="BR276" i="1" s="1"/>
  <c r="CS177" i="1"/>
  <c r="DI177" i="1"/>
  <c r="BR177" i="1" s="1" a="1"/>
  <c r="BR177" i="1" s="1"/>
  <c r="CU131" i="1"/>
  <c r="ED131" i="1"/>
  <c r="EG131" i="1"/>
  <c r="DW131" i="1"/>
  <c r="BS196" i="1"/>
  <c r="BT196" i="1"/>
  <c r="CL196" i="1" s="1"/>
  <c r="DW209" i="1"/>
  <c r="CU209" i="1"/>
  <c r="EG209" i="1"/>
  <c r="ED209" i="1"/>
  <c r="CS294" i="1"/>
  <c r="DI294" i="1"/>
  <c r="BR294" i="1" s="1" a="1"/>
  <c r="BR294" i="1" s="1"/>
  <c r="BS200" i="1"/>
  <c r="BT200" i="1"/>
  <c r="CL200" i="1" s="1"/>
  <c r="DI229" i="1"/>
  <c r="BR229" i="1" s="1" a="1"/>
  <c r="BR229" i="1" s="1"/>
  <c r="CS229" i="1"/>
  <c r="DD160" i="1"/>
  <c r="BT326" i="1"/>
  <c r="CL326" i="1" s="1"/>
  <c r="BS326" i="1"/>
  <c r="CS157" i="1"/>
  <c r="DI157" i="1"/>
  <c r="BR157" i="1" s="1" a="1"/>
  <c r="BR157" i="1" s="1"/>
  <c r="BT273" i="1"/>
  <c r="CL273" i="1" s="1"/>
  <c r="BS273" i="1"/>
  <c r="BS131" i="1"/>
  <c r="BT131" i="1"/>
  <c r="CL131" i="1" s="1"/>
  <c r="CU285" i="1"/>
  <c r="DW285" i="1"/>
  <c r="EG285" i="1"/>
  <c r="ED285" i="1"/>
  <c r="DW305" i="1"/>
  <c r="CU305" i="1"/>
  <c r="EG305" i="1"/>
  <c r="ED305" i="1"/>
  <c r="DI213" i="1"/>
  <c r="BR213" i="1" s="1" a="1"/>
  <c r="BR213" i="1" s="1"/>
  <c r="CS213" i="1"/>
  <c r="BT256" i="1"/>
  <c r="CL256" i="1" s="1"/>
  <c r="BS256" i="1"/>
  <c r="DI310" i="1"/>
  <c r="BR310" i="1" s="1" a="1"/>
  <c r="BR310" i="1" s="1"/>
  <c r="CS310" i="1"/>
  <c r="DW293" i="1"/>
  <c r="CU293" i="1"/>
  <c r="ED293" i="1"/>
  <c r="EG293" i="1"/>
  <c r="BS238" i="1"/>
  <c r="BT238" i="1"/>
  <c r="CL238" i="1" s="1"/>
  <c r="DD174" i="1"/>
  <c r="DD314" i="1"/>
  <c r="DD287" i="1"/>
  <c r="BT324" i="1"/>
  <c r="CL324" i="1" s="1"/>
  <c r="BS324" i="1"/>
  <c r="EG184" i="1"/>
  <c r="ED184" i="1"/>
  <c r="CU184" i="1"/>
  <c r="DW184" i="1"/>
  <c r="DD312" i="1"/>
  <c r="BS191" i="1"/>
  <c r="BT191" i="1"/>
  <c r="CL191" i="1" s="1"/>
  <c r="EG163" i="1"/>
  <c r="CU163" i="1"/>
  <c r="ED163" i="1"/>
  <c r="DW163" i="1"/>
  <c r="DI235" i="1"/>
  <c r="BR235" i="1" s="1" a="1"/>
  <c r="BR235" i="1" s="1"/>
  <c r="CS235" i="1"/>
  <c r="CS147" i="1"/>
  <c r="DI147" i="1"/>
  <c r="BR147" i="1" s="1" a="1"/>
  <c r="BR147" i="1" s="1"/>
  <c r="CS237" i="1"/>
  <c r="DI237" i="1"/>
  <c r="BR237" i="1" s="1" a="1"/>
  <c r="BR237" i="1" s="1"/>
  <c r="BT285" i="1"/>
  <c r="CL285" i="1" s="1"/>
  <c r="BS285" i="1"/>
  <c r="DD285" i="1"/>
  <c r="BS186" i="1"/>
  <c r="BT186" i="1"/>
  <c r="CL186" i="1" s="1"/>
  <c r="CS88" i="1"/>
  <c r="DI88" i="1"/>
  <c r="BR88" i="1" s="1" a="1"/>
  <c r="BR88" i="1" s="1"/>
  <c r="DI275" i="1"/>
  <c r="BR275" i="1" s="1" a="1"/>
  <c r="BR275" i="1" s="1"/>
  <c r="CS275" i="1"/>
  <c r="CU238" i="1"/>
  <c r="EG238" i="1"/>
  <c r="ED238" i="1"/>
  <c r="DW238" i="1"/>
  <c r="BS279" i="1"/>
  <c r="BT279" i="1"/>
  <c r="CL279" i="1" s="1"/>
  <c r="BT255" i="1"/>
  <c r="CL255" i="1" s="1"/>
  <c r="BS255" i="1"/>
  <c r="CS236" i="1"/>
  <c r="DI236" i="1"/>
  <c r="BR236" i="1" s="1" a="1"/>
  <c r="BR236" i="1" s="1"/>
  <c r="DI132" i="1"/>
  <c r="BR132" i="1" s="1" a="1"/>
  <c r="BR132" i="1" s="1"/>
  <c r="CS132" i="1"/>
  <c r="BS195" i="1"/>
  <c r="BT195" i="1"/>
  <c r="CL195" i="1" s="1"/>
  <c r="BS163" i="1"/>
  <c r="BT163" i="1"/>
  <c r="CL163" i="1" s="1"/>
  <c r="CS268" i="1"/>
  <c r="DI268" i="1"/>
  <c r="BR268" i="1" s="1" a="1"/>
  <c r="BR268" i="1" s="1"/>
  <c r="BT263" i="1"/>
  <c r="CL263" i="1" s="1"/>
  <c r="BS263" i="1"/>
  <c r="DI333" i="1"/>
  <c r="BR333" i="1" s="1" a="1"/>
  <c r="BR333" i="1" s="1"/>
  <c r="CS333" i="1"/>
  <c r="DI165" i="1"/>
  <c r="BR165" i="1" s="1" a="1"/>
  <c r="BR165" i="1" s="1"/>
  <c r="CS165" i="1"/>
  <c r="BS204" i="1"/>
  <c r="BT204" i="1"/>
  <c r="CL204" i="1" s="1"/>
  <c r="CU186" i="1"/>
  <c r="DW186" i="1"/>
  <c r="EG186" i="1"/>
  <c r="ED186" i="1"/>
  <c r="DI81" i="1"/>
  <c r="BR81" i="1" s="1" a="1"/>
  <c r="BR81" i="1" s="1"/>
  <c r="CS81" i="1"/>
  <c r="EG216" i="1"/>
  <c r="ED216" i="1"/>
  <c r="CU216" i="1"/>
  <c r="DW216" i="1"/>
  <c r="CS76" i="1"/>
  <c r="DI76" i="1"/>
  <c r="BR76" i="1" s="1" a="1"/>
  <c r="BR76" i="1" s="1"/>
  <c r="EG239" i="1"/>
  <c r="ED239" i="1"/>
  <c r="DW239" i="1"/>
  <c r="CU239" i="1"/>
  <c r="BT62" i="1"/>
  <c r="CL62" i="1" s="1"/>
  <c r="BS62" i="1"/>
  <c r="DD159" i="1"/>
  <c r="DD217" i="1"/>
  <c r="DW255" i="1"/>
  <c r="CU255" i="1"/>
  <c r="ED255" i="1"/>
  <c r="EG255" i="1"/>
  <c r="EG195" i="1"/>
  <c r="BT341" i="1"/>
  <c r="CL341" i="1" s="1"/>
  <c r="BS341" i="1"/>
  <c r="CS162" i="1"/>
  <c r="DI162" i="1"/>
  <c r="BR162" i="1" s="1" a="1"/>
  <c r="BR162" i="1" s="1"/>
  <c r="DI218" i="1"/>
  <c r="BR218" i="1" s="1" a="1"/>
  <c r="BR218" i="1" s="1"/>
  <c r="CS218" i="1"/>
  <c r="DD342" i="1"/>
  <c r="BS288" i="1"/>
  <c r="BT288" i="1"/>
  <c r="CL288" i="1" s="1"/>
  <c r="DW271" i="1"/>
  <c r="ED271" i="1"/>
  <c r="CU271" i="1"/>
  <c r="EG271" i="1"/>
  <c r="ED204" i="1"/>
  <c r="EG204" i="1"/>
  <c r="CU204" i="1"/>
  <c r="DW204" i="1"/>
  <c r="CS319" i="1"/>
  <c r="DI319" i="1"/>
  <c r="BR319" i="1" s="1" a="1"/>
  <c r="BR319" i="1" s="1"/>
  <c r="DI323" i="1"/>
  <c r="BR323" i="1" s="1" a="1"/>
  <c r="BR323" i="1" s="1"/>
  <c r="CS323" i="1"/>
  <c r="CS145" i="1"/>
  <c r="DI145" i="1"/>
  <c r="BR145" i="1" s="1" a="1"/>
  <c r="BR145" i="1" s="1"/>
  <c r="DI187" i="1"/>
  <c r="BR187" i="1" s="1" a="1"/>
  <c r="BR187" i="1" s="1"/>
  <c r="CS187" i="1"/>
  <c r="BT239" i="1"/>
  <c r="CL239" i="1" s="1"/>
  <c r="BS239" i="1"/>
  <c r="DD235" i="1"/>
  <c r="DI207" i="1"/>
  <c r="BR207" i="1" s="1" a="1"/>
  <c r="BR207" i="1" s="1"/>
  <c r="CS207" i="1"/>
  <c r="EG94" i="1"/>
  <c r="ED94" i="1"/>
  <c r="CU94" i="1"/>
  <c r="DW94" i="1"/>
  <c r="CS223" i="1"/>
  <c r="DI223" i="1"/>
  <c r="BR223" i="1" s="1" a="1"/>
  <c r="BR223" i="1" s="1"/>
  <c r="DI197" i="1"/>
  <c r="BR197" i="1" s="1" a="1"/>
  <c r="BR197" i="1" s="1"/>
  <c r="CS197" i="1"/>
  <c r="CS259" i="1"/>
  <c r="DI259" i="1"/>
  <c r="BR259" i="1" s="1" a="1"/>
  <c r="BR259" i="1" s="1"/>
  <c r="DW288" i="1"/>
  <c r="EG288" i="1"/>
  <c r="ED288" i="1"/>
  <c r="CU288" i="1"/>
  <c r="ED202" i="1"/>
  <c r="EG202" i="1"/>
  <c r="CU202" i="1"/>
  <c r="DW202" i="1"/>
  <c r="ED198" i="1"/>
  <c r="EG198" i="1"/>
  <c r="DW198" i="1"/>
  <c r="CU198" i="1"/>
  <c r="BS316" i="1"/>
  <c r="BT316" i="1"/>
  <c r="CL316" i="1" s="1"/>
  <c r="BT92" i="1"/>
  <c r="CL92" i="1" s="1"/>
  <c r="BS92" i="1"/>
  <c r="DI301" i="1"/>
  <c r="BR301" i="1" s="1" a="1"/>
  <c r="BR301" i="1" s="1"/>
  <c r="CS301" i="1"/>
  <c r="DD326" i="1"/>
  <c r="ED102" i="1"/>
  <c r="DI180" i="1"/>
  <c r="BR180" i="1" s="1" a="1"/>
  <c r="BR180" i="1" s="1"/>
  <c r="CS180" i="1"/>
  <c r="DI342" i="1"/>
  <c r="BR342" i="1" s="1" a="1"/>
  <c r="BR342" i="1" s="1"/>
  <c r="CS342" i="1"/>
  <c r="DW313" i="1"/>
  <c r="CU313" i="1"/>
  <c r="ED313" i="1"/>
  <c r="EG313" i="1"/>
  <c r="DI169" i="1"/>
  <c r="BR169" i="1" s="1" a="1"/>
  <c r="BR169" i="1" s="1"/>
  <c r="CS169" i="1"/>
  <c r="DI332" i="1"/>
  <c r="BR332" i="1" s="1" a="1"/>
  <c r="BR332" i="1" s="1"/>
  <c r="CS332" i="1"/>
  <c r="DI234" i="1"/>
  <c r="BR234" i="1" s="1" a="1"/>
  <c r="BR234" i="1" s="1"/>
  <c r="CS234" i="1"/>
  <c r="CS159" i="1"/>
  <c r="DI159" i="1"/>
  <c r="BR159" i="1" s="1" a="1"/>
  <c r="BR159" i="1" s="1"/>
  <c r="EG267" i="1"/>
  <c r="DW267" i="1"/>
  <c r="CS158" i="1"/>
  <c r="DI158" i="1"/>
  <c r="BR158" i="1" s="1" a="1"/>
  <c r="BR158" i="1" s="1"/>
  <c r="BS198" i="1"/>
  <c r="BT198" i="1"/>
  <c r="CL198" i="1" s="1"/>
  <c r="DW232" i="1"/>
  <c r="EG232" i="1"/>
  <c r="ED232" i="1"/>
  <c r="CU232" i="1"/>
  <c r="BS266" i="1"/>
  <c r="BT266" i="1"/>
  <c r="CL266" i="1" s="1"/>
  <c r="CS290" i="1"/>
  <c r="DI290" i="1"/>
  <c r="BR290" i="1" s="1" a="1"/>
  <c r="BR290" i="1" s="1"/>
  <c r="BT250" i="1"/>
  <c r="CL250" i="1" s="1"/>
  <c r="BS250" i="1"/>
  <c r="BT102" i="1"/>
  <c r="CL102" i="1" s="1"/>
  <c r="BS102" i="1"/>
  <c r="CU230" i="1"/>
  <c r="ED230" i="1"/>
  <c r="EG230" i="1"/>
  <c r="DW230" i="1"/>
  <c r="BT265" i="1"/>
  <c r="CL265" i="1" s="1"/>
  <c r="BS265" i="1"/>
  <c r="CS221" i="1"/>
  <c r="DI221" i="1"/>
  <c r="BR221" i="1" s="1" a="1"/>
  <c r="BR221" i="1" s="1"/>
  <c r="BT295" i="1"/>
  <c r="CL295" i="1" s="1"/>
  <c r="BS295" i="1"/>
  <c r="BT267" i="1"/>
  <c r="CL267" i="1" s="1"/>
  <c r="BS267" i="1"/>
  <c r="CS233" i="1"/>
  <c r="DI233" i="1"/>
  <c r="BR233" i="1" s="1" a="1"/>
  <c r="BR233" i="1" s="1"/>
  <c r="DI164" i="1"/>
  <c r="BR164" i="1" s="1" a="1"/>
  <c r="BR164" i="1" s="1"/>
  <c r="CS164" i="1"/>
  <c r="DD231" i="1"/>
  <c r="BT171" i="1"/>
  <c r="CL171" i="1" s="1"/>
  <c r="BS171" i="1"/>
  <c r="DD266" i="1"/>
  <c r="DI315" i="1"/>
  <c r="BR315" i="1" s="1" a="1"/>
  <c r="BR315" i="1" s="1"/>
  <c r="CS315" i="1"/>
  <c r="DI307" i="1"/>
  <c r="BR307" i="1" s="1" a="1"/>
  <c r="BR307" i="1" s="1"/>
  <c r="CS307" i="1"/>
  <c r="CS228" i="1"/>
  <c r="DI228" i="1"/>
  <c r="BR228" i="1" s="1" a="1"/>
  <c r="BR228" i="1" s="1"/>
  <c r="CS317" i="1"/>
  <c r="DI317" i="1"/>
  <c r="BR317" i="1" s="1" a="1"/>
  <c r="BR317" i="1" s="1"/>
  <c r="DW325" i="1"/>
  <c r="CU325" i="1"/>
  <c r="EG325" i="1"/>
  <c r="ED325" i="1"/>
  <c r="BT230" i="1"/>
  <c r="CL230" i="1" s="1"/>
  <c r="BS230" i="1"/>
  <c r="CS246" i="1"/>
  <c r="DI246" i="1"/>
  <c r="BR246" i="1" s="1" a="1"/>
  <c r="BR246" i="1" s="1"/>
  <c r="DD191" i="1"/>
  <c r="DI311" i="1"/>
  <c r="BR311" i="1" s="1" a="1"/>
  <c r="BR311" i="1" s="1"/>
  <c r="CS311" i="1"/>
  <c r="DI300" i="1"/>
  <c r="BR300" i="1" s="1" a="1"/>
  <c r="BR300" i="1" s="1"/>
  <c r="CS300" i="1"/>
  <c r="CS274" i="1"/>
  <c r="DI274" i="1"/>
  <c r="BR274" i="1" s="1" a="1"/>
  <c r="BR274" i="1" s="1"/>
  <c r="DI282" i="1"/>
  <c r="BR282" i="1" s="1" a="1"/>
  <c r="BR282" i="1" s="1"/>
  <c r="CS282" i="1"/>
  <c r="DW214" i="1"/>
  <c r="EG214" i="1"/>
  <c r="ED214" i="1"/>
  <c r="CU214" i="1"/>
  <c r="BT336" i="1"/>
  <c r="CL336" i="1" s="1"/>
  <c r="BS336" i="1"/>
  <c r="CS329" i="1"/>
  <c r="DI329" i="1"/>
  <c r="BR329" i="1" s="1" a="1"/>
  <c r="BR329" i="1" s="1"/>
  <c r="CS210" i="1"/>
  <c r="DI210" i="1"/>
  <c r="BR210" i="1" s="1" a="1"/>
  <c r="BR210" i="1" s="1"/>
  <c r="CS117" i="1"/>
  <c r="DI117" i="1"/>
  <c r="BR117" i="1" s="1" a="1"/>
  <c r="BR117" i="1" s="1"/>
  <c r="DW277" i="1"/>
  <c r="CU277" i="1"/>
  <c r="EG277" i="1"/>
  <c r="ED277" i="1"/>
  <c r="CS278" i="1"/>
  <c r="DI278" i="1"/>
  <c r="BR278" i="1" s="1" a="1"/>
  <c r="BR278" i="1" s="1"/>
  <c r="BS194" i="1"/>
  <c r="BT194" i="1"/>
  <c r="CL194" i="1" s="1"/>
  <c r="CU231" i="1"/>
  <c r="ED231" i="1"/>
  <c r="EG231" i="1"/>
  <c r="DW231" i="1"/>
  <c r="CU312" i="1"/>
  <c r="EG312" i="1"/>
  <c r="DW312" i="1"/>
  <c r="ED312" i="1"/>
  <c r="DI185" i="1"/>
  <c r="BR185" i="1" s="1" a="1"/>
  <c r="BR185" i="1" s="1"/>
  <c r="CS185" i="1"/>
  <c r="CS244" i="1"/>
  <c r="DI244" i="1"/>
  <c r="BR244" i="1" s="1" a="1"/>
  <c r="BR244" i="1" s="1"/>
  <c r="CS302" i="1"/>
  <c r="DI302" i="1"/>
  <c r="BR302" i="1" s="1" a="1"/>
  <c r="BR302" i="1" s="1"/>
  <c r="DI75" i="1"/>
  <c r="BR75" i="1" s="1" a="1"/>
  <c r="BR75" i="1" s="1"/>
  <c r="CS75" i="1"/>
  <c r="BT283" i="1"/>
  <c r="CL283" i="1" s="1"/>
  <c r="BS283" i="1"/>
  <c r="CU322" i="1"/>
  <c r="DW322" i="1"/>
  <c r="CS272" i="1"/>
  <c r="DI272" i="1"/>
  <c r="BR272" i="1" s="1" a="1"/>
  <c r="BR272" i="1" s="1"/>
  <c r="BS304" i="1"/>
  <c r="BT304" i="1"/>
  <c r="CL304" i="1" s="1"/>
  <c r="CS16" i="1"/>
  <c r="DI16" i="1"/>
  <c r="BR16" i="1" s="1" a="1"/>
  <c r="BR16" i="1" s="1"/>
  <c r="CS175" i="1"/>
  <c r="DI175" i="1"/>
  <c r="BR175" i="1" s="1" a="1"/>
  <c r="BR175" i="1" s="1"/>
  <c r="DW299" i="1"/>
  <c r="ED299" i="1"/>
  <c r="CU299" i="1"/>
  <c r="EG299" i="1"/>
  <c r="ED194" i="1"/>
  <c r="EG194" i="1"/>
  <c r="DW194" i="1"/>
  <c r="CU194" i="1"/>
  <c r="BS226" i="1"/>
  <c r="BT226" i="1"/>
  <c r="CL226" i="1" s="1"/>
  <c r="DD221" i="1"/>
  <c r="DD204" i="1"/>
  <c r="CS174" i="1"/>
  <c r="DI174" i="1"/>
  <c r="BR174" i="1" s="1" a="1"/>
  <c r="BR174" i="1" s="1"/>
  <c r="BT260" i="1"/>
  <c r="CL260" i="1" s="1"/>
  <c r="BS260" i="1"/>
  <c r="DI123" i="1"/>
  <c r="BR123" i="1" s="1" a="1"/>
  <c r="BR123" i="1" s="1"/>
  <c r="CS123" i="1"/>
  <c r="DW170" i="1"/>
  <c r="ED170" i="1"/>
  <c r="CU170" i="1"/>
  <c r="EG170" i="1"/>
  <c r="CS104" i="1"/>
  <c r="DI104" i="1"/>
  <c r="BR104" i="1" s="1" a="1"/>
  <c r="BR104" i="1" s="1"/>
  <c r="CU253" i="1"/>
  <c r="EG253" i="1"/>
  <c r="ED253" i="1"/>
  <c r="DW253" i="1"/>
  <c r="CS189" i="1"/>
  <c r="DI189" i="1"/>
  <c r="BR189" i="1" s="1" a="1"/>
  <c r="BR189" i="1" s="1"/>
  <c r="BS322" i="1"/>
  <c r="BT322" i="1"/>
  <c r="CL322" i="1" s="1"/>
  <c r="DI172" i="1"/>
  <c r="BR172" i="1" s="1" a="1"/>
  <c r="BR172" i="1" s="1"/>
  <c r="CS172" i="1"/>
  <c r="CS334" i="1"/>
  <c r="DI334" i="1"/>
  <c r="BR334" i="1" s="1" a="1"/>
  <c r="BR334" i="1" s="1"/>
  <c r="DD258" i="1"/>
  <c r="CS327" i="1"/>
  <c r="DI327" i="1"/>
  <c r="BR327" i="1" s="1" a="1"/>
  <c r="BR327" i="1" s="1"/>
  <c r="BT222" i="1"/>
  <c r="CL222" i="1" s="1"/>
  <c r="BS222" i="1"/>
  <c r="CS190" i="1"/>
  <c r="DI190" i="1"/>
  <c r="BR190" i="1" s="1" a="1"/>
  <c r="BR190" i="1" s="1"/>
  <c r="DI281" i="1"/>
  <c r="BR281" i="1" s="1" a="1"/>
  <c r="BR281" i="1" s="1"/>
  <c r="CS281" i="1"/>
  <c r="DW143" i="1"/>
  <c r="EG143" i="1"/>
  <c r="ED143" i="1"/>
  <c r="CU143" i="1"/>
  <c r="CS296" i="1"/>
  <c r="DI296" i="1"/>
  <c r="BR296" i="1" s="1" a="1"/>
  <c r="BR296" i="1" s="1"/>
  <c r="DD92" i="1"/>
  <c r="BS170" i="1"/>
  <c r="BT166" i="1"/>
  <c r="CL166" i="1" s="1"/>
  <c r="BS166" i="1"/>
  <c r="DW167" i="1"/>
  <c r="CU167" i="1"/>
  <c r="ED167" i="1"/>
  <c r="EG167" i="1"/>
  <c r="CS108" i="1"/>
  <c r="DI108" i="1"/>
  <c r="BR108" i="1" s="1" a="1"/>
  <c r="BR108" i="1" s="1"/>
  <c r="DI206" i="1"/>
  <c r="BR206" i="1" s="1" a="1"/>
  <c r="BR206" i="1" s="1"/>
  <c r="CS206" i="1"/>
  <c r="DD240" i="1"/>
  <c r="EG199" i="1"/>
  <c r="DW199" i="1"/>
  <c r="CU199" i="1"/>
  <c r="ED199" i="1"/>
  <c r="CS161" i="1"/>
  <c r="DI161" i="1"/>
  <c r="BR161" i="1" s="1" a="1"/>
  <c r="BR161" i="1" s="1"/>
  <c r="DI340" i="1"/>
  <c r="BR340" i="1" s="1" a="1"/>
  <c r="BR340" i="1" s="1"/>
  <c r="CS340" i="1"/>
  <c r="DD94" i="1"/>
  <c r="CS201" i="1"/>
  <c r="DI201" i="1"/>
  <c r="BR201" i="1" s="1" a="1"/>
  <c r="BR201" i="1" s="1"/>
  <c r="DI306" i="1"/>
  <c r="BR306" i="1" s="1" a="1"/>
  <c r="BR306" i="1" s="1"/>
  <c r="CS306" i="1"/>
  <c r="EG249" i="1"/>
  <c r="ED249" i="1"/>
  <c r="CU249" i="1"/>
  <c r="DW249" i="1"/>
  <c r="CS168" i="1"/>
  <c r="DI168" i="1"/>
  <c r="BR168" i="1" s="1" a="1"/>
  <c r="BR168" i="1" s="1"/>
  <c r="DI227" i="1"/>
  <c r="BR227" i="1" s="1" a="1"/>
  <c r="BR227" i="1" s="1"/>
  <c r="CS227" i="1"/>
  <c r="BS143" i="1"/>
  <c r="DI176" i="1"/>
  <c r="BR176" i="1" s="1" a="1"/>
  <c r="BR176" i="1" s="1"/>
  <c r="CS176" i="1"/>
  <c r="CS181" i="1"/>
  <c r="DI181" i="1"/>
  <c r="BR181" i="1" s="1" a="1"/>
  <c r="BR181" i="1" s="1"/>
  <c r="EG321" i="1"/>
  <c r="ED321" i="1"/>
  <c r="CU321" i="1"/>
  <c r="DW321" i="1"/>
  <c r="BS292" i="1"/>
  <c r="BT292" i="1"/>
  <c r="CL292" i="1" s="1"/>
  <c r="BT167" i="1"/>
  <c r="DI78" i="1"/>
  <c r="BR78" i="1" s="1" a="1"/>
  <c r="BR78" i="1" s="1"/>
  <c r="CS78" i="1"/>
  <c r="DI264" i="1"/>
  <c r="BR264" i="1" s="1" a="1"/>
  <c r="BR264" i="1" s="1"/>
  <c r="CS264" i="1"/>
  <c r="CU242" i="1"/>
  <c r="EG242" i="1"/>
  <c r="DI203" i="1"/>
  <c r="BR203" i="1" s="1" a="1"/>
  <c r="BR203" i="1" s="1"/>
  <c r="CS203" i="1"/>
  <c r="DW269" i="1"/>
  <c r="CU269" i="1"/>
  <c r="EG269" i="1"/>
  <c r="ED269" i="1"/>
  <c r="ED328" i="1"/>
  <c r="CS95" i="1"/>
  <c r="DI95" i="1"/>
  <c r="BR95" i="1" s="1" a="1"/>
  <c r="BR95" i="1" s="1"/>
  <c r="CS219" i="1"/>
  <c r="DI219" i="1"/>
  <c r="BR219" i="1" s="1" a="1"/>
  <c r="BR219" i="1" s="1"/>
  <c r="DI240" i="1"/>
  <c r="BR240" i="1" s="1" a="1"/>
  <c r="BR240" i="1" s="1"/>
  <c r="CS240" i="1"/>
  <c r="BS270" i="1"/>
  <c r="BT270" i="1"/>
  <c r="CL270" i="1" s="1"/>
  <c r="BS245" i="1"/>
  <c r="BT245" i="1"/>
  <c r="CL245" i="1" s="1"/>
  <c r="BT328" i="1"/>
  <c r="CL328" i="1" s="1"/>
  <c r="BS328" i="1"/>
  <c r="DI289" i="1"/>
  <c r="BR289" i="1" s="1" a="1"/>
  <c r="BR289" i="1" s="1"/>
  <c r="CS289" i="1"/>
  <c r="DI208" i="1"/>
  <c r="BR208" i="1" s="1" a="1"/>
  <c r="BR208" i="1" s="1"/>
  <c r="CS208" i="1"/>
  <c r="CS205" i="1"/>
  <c r="DI205" i="1"/>
  <c r="BR205" i="1" s="1" a="1"/>
  <c r="BR205" i="1" s="1"/>
  <c r="BT217" i="1"/>
  <c r="CL217" i="1" s="1"/>
  <c r="BS217" i="1"/>
  <c r="BT160" i="1"/>
  <c r="CL160" i="1" s="1"/>
  <c r="DI55" i="1"/>
  <c r="BR55" i="1" s="1" a="1"/>
  <c r="BR55" i="1" s="1"/>
  <c r="BT55" i="1" s="1"/>
  <c r="CL55" i="1" s="1"/>
  <c r="CS20" i="1"/>
  <c r="ED20" i="1" s="1"/>
  <c r="CS32" i="1"/>
  <c r="ED32" i="1" s="1"/>
  <c r="DI40" i="1"/>
  <c r="BR40" i="1" s="1" a="1"/>
  <c r="BR40" i="1" s="1"/>
  <c r="BS40" i="1" s="1"/>
  <c r="EG55" i="1"/>
  <c r="ED55" i="1"/>
  <c r="CU55" i="1"/>
  <c r="DW55" i="1"/>
  <c r="BS32" i="1"/>
  <c r="BT32" i="1"/>
  <c r="CL32" i="1" s="1"/>
  <c r="CS41" i="1"/>
  <c r="DI41" i="1"/>
  <c r="BR41" i="1" s="1" a="1"/>
  <c r="BR41" i="1" s="1"/>
  <c r="DI19" i="1"/>
  <c r="BR19" i="1" s="1" a="1"/>
  <c r="BR19" i="1" s="1"/>
  <c r="DU19" i="1" s="1"/>
  <c r="CS19" i="1"/>
  <c r="DW40" i="1"/>
  <c r="EG40" i="1"/>
  <c r="ED40" i="1"/>
  <c r="CU40" i="1"/>
  <c r="DI27" i="1"/>
  <c r="BR27" i="1" s="1" a="1"/>
  <c r="BR27" i="1" s="1"/>
  <c r="CS27" i="1"/>
  <c r="DI54" i="1"/>
  <c r="BR54" i="1" s="1" a="1"/>
  <c r="BR54" i="1" s="1"/>
  <c r="CS54" i="1"/>
  <c r="BT20" i="1"/>
  <c r="CL20" i="1" s="1"/>
  <c r="BS20" i="1"/>
  <c r="DZ20" i="1"/>
  <c r="EN20" i="1" s="1"/>
  <c r="O23" i="7"/>
  <c r="CU328" i="1" l="1"/>
  <c r="DW304" i="1"/>
  <c r="DW328" i="1"/>
  <c r="EG222" i="1"/>
  <c r="ED304" i="1"/>
  <c r="EG304" i="1"/>
  <c r="BT143" i="1"/>
  <c r="DU143" i="1"/>
  <c r="DU112" i="1"/>
  <c r="BS305" i="1"/>
  <c r="BT248" i="1"/>
  <c r="CL248" i="1" s="1"/>
  <c r="ED295" i="1"/>
  <c r="CU267" i="1"/>
  <c r="ED322" i="1"/>
  <c r="BS199" i="1"/>
  <c r="BS321" i="1"/>
  <c r="BT202" i="1"/>
  <c r="CL202" i="1" s="1"/>
  <c r="EG283" i="1"/>
  <c r="ED283" i="1"/>
  <c r="DW283" i="1"/>
  <c r="EG279" i="1"/>
  <c r="Q103" i="3"/>
  <c r="V102" i="3" a="1"/>
  <c r="V102" i="3" s="1"/>
  <c r="T102" i="3" a="1"/>
  <c r="T102" i="3" s="1"/>
  <c r="U102" i="3" a="1"/>
  <c r="U102" i="3" s="1"/>
  <c r="B102" i="3"/>
  <c r="BS231" i="1"/>
  <c r="BT232" i="1"/>
  <c r="CL232" i="1" s="1"/>
  <c r="BT312" i="1"/>
  <c r="CL312" i="1" s="1"/>
  <c r="CU341" i="1"/>
  <c r="DW295" i="1"/>
  <c r="H101" i="4"/>
  <c r="ED279" i="1"/>
  <c r="DW279" i="1"/>
  <c r="ED191" i="1"/>
  <c r="BS325" i="1"/>
  <c r="EG341" i="1"/>
  <c r="DW341" i="1"/>
  <c r="DW195" i="1"/>
  <c r="EG191" i="1"/>
  <c r="CU62" i="1"/>
  <c r="DW191" i="1"/>
  <c r="CU324" i="1"/>
  <c r="CU102" i="1"/>
  <c r="BS209" i="1"/>
  <c r="BT313" i="1"/>
  <c r="CL313" i="1" s="1"/>
  <c r="EG215" i="1"/>
  <c r="BT214" i="1"/>
  <c r="CL214" i="1" s="1"/>
  <c r="ED245" i="1"/>
  <c r="CU250" i="1"/>
  <c r="CU314" i="1"/>
  <c r="CU245" i="1"/>
  <c r="BT184" i="1"/>
  <c r="CL184" i="1" s="1"/>
  <c r="CU217" i="1"/>
  <c r="DW265" i="1"/>
  <c r="BS318" i="1"/>
  <c r="ED314" i="1"/>
  <c r="EG295" i="1"/>
  <c r="DW102" i="1"/>
  <c r="ED195" i="1"/>
  <c r="DW324" i="1"/>
  <c r="ED62" i="1"/>
  <c r="DW266" i="1"/>
  <c r="ED266" i="1"/>
  <c r="EG266" i="1"/>
  <c r="EG314" i="1"/>
  <c r="DW62" i="1"/>
  <c r="ED242" i="1"/>
  <c r="DW326" i="1"/>
  <c r="DW222" i="1"/>
  <c r="CU222" i="1"/>
  <c r="DW166" i="1"/>
  <c r="ED166" i="1"/>
  <c r="EG166" i="1"/>
  <c r="CU256" i="1"/>
  <c r="BS271" i="1"/>
  <c r="CU200" i="1"/>
  <c r="DW200" i="1"/>
  <c r="DW250" i="1"/>
  <c r="EG93" i="1"/>
  <c r="ED215" i="1"/>
  <c r="BS94" i="1"/>
  <c r="CU215" i="1"/>
  <c r="DW291" i="1"/>
  <c r="ED250" i="1"/>
  <c r="ED217" i="1"/>
  <c r="ED93" i="1"/>
  <c r="EG196" i="1"/>
  <c r="EG200" i="1"/>
  <c r="BS293" i="1"/>
  <c r="ED260" i="1"/>
  <c r="DW260" i="1"/>
  <c r="BS253" i="1"/>
  <c r="EG303" i="1"/>
  <c r="DW196" i="1"/>
  <c r="BS277" i="1"/>
  <c r="BT216" i="1"/>
  <c r="CL216" i="1" s="1"/>
  <c r="CU303" i="1"/>
  <c r="CU196" i="1"/>
  <c r="ED256" i="1"/>
  <c r="EG263" i="1"/>
  <c r="DW217" i="1"/>
  <c r="CU291" i="1"/>
  <c r="CU326" i="1"/>
  <c r="ED324" i="1"/>
  <c r="EG265" i="1"/>
  <c r="CU265" i="1"/>
  <c r="CU93" i="1"/>
  <c r="ED291" i="1"/>
  <c r="DW303" i="1"/>
  <c r="EG256" i="1"/>
  <c r="ED273" i="1"/>
  <c r="BT249" i="1"/>
  <c r="CL249" i="1" s="1"/>
  <c r="BT269" i="1"/>
  <c r="CL269" i="1" s="1"/>
  <c r="N44" i="7"/>
  <c r="O24" i="7"/>
  <c r="ED316" i="1"/>
  <c r="EG273" i="1"/>
  <c r="ED263" i="1"/>
  <c r="DW263" i="1"/>
  <c r="EG260" i="1"/>
  <c r="CU316" i="1"/>
  <c r="DW171" i="1"/>
  <c r="CU92" i="1"/>
  <c r="EG316" i="1"/>
  <c r="EG245" i="1"/>
  <c r="EG270" i="1"/>
  <c r="EG226" i="1"/>
  <c r="DW270" i="1"/>
  <c r="DW226" i="1"/>
  <c r="CU270" i="1"/>
  <c r="ED226" i="1"/>
  <c r="ED92" i="1"/>
  <c r="ED171" i="1"/>
  <c r="CU171" i="1"/>
  <c r="EG92" i="1"/>
  <c r="ED326" i="1"/>
  <c r="DW292" i="1"/>
  <c r="EG292" i="1"/>
  <c r="CU273" i="1"/>
  <c r="ED336" i="1"/>
  <c r="EG336" i="1"/>
  <c r="CU336" i="1"/>
  <c r="ED292" i="1"/>
  <c r="BS173" i="1"/>
  <c r="CK173" i="1" s="1"/>
  <c r="DK173" i="1" s="1"/>
  <c r="DL173" i="1" s="1"/>
  <c r="BT173" i="1"/>
  <c r="CL173" i="1" s="1"/>
  <c r="BS243" i="1"/>
  <c r="BT243" i="1"/>
  <c r="CL243" i="1" s="1"/>
  <c r="BS309" i="1"/>
  <c r="BT309" i="1"/>
  <c r="CL309" i="1" s="1"/>
  <c r="CU243" i="1"/>
  <c r="ED243" i="1"/>
  <c r="DW243" i="1"/>
  <c r="EG243" i="1"/>
  <c r="EG44" i="1"/>
  <c r="ED44" i="1"/>
  <c r="CU44" i="1"/>
  <c r="DW44" i="1"/>
  <c r="DW309" i="1"/>
  <c r="EG309" i="1"/>
  <c r="CU309" i="1"/>
  <c r="ED309" i="1"/>
  <c r="BT44" i="1"/>
  <c r="CL44" i="1" s="1"/>
  <c r="BS44" i="1"/>
  <c r="BS262" i="1"/>
  <c r="BT262" i="1"/>
  <c r="CL262" i="1" s="1"/>
  <c r="DW262" i="1"/>
  <c r="CU262" i="1"/>
  <c r="ED262" i="1"/>
  <c r="EG262" i="1"/>
  <c r="BT156" i="1"/>
  <c r="CL156" i="1" s="1"/>
  <c r="BS156" i="1"/>
  <c r="CU156" i="1"/>
  <c r="EG156" i="1"/>
  <c r="ED156" i="1"/>
  <c r="DW156" i="1"/>
  <c r="BT338" i="1"/>
  <c r="CL338" i="1" s="1"/>
  <c r="BS338" i="1"/>
  <c r="ED179" i="1"/>
  <c r="DW179" i="1"/>
  <c r="EG179" i="1"/>
  <c r="CU179" i="1"/>
  <c r="BS331" i="1"/>
  <c r="BT331" i="1"/>
  <c r="CL331" i="1" s="1"/>
  <c r="BS154" i="1"/>
  <c r="BT154" i="1"/>
  <c r="CL154" i="1" s="1"/>
  <c r="EG338" i="1"/>
  <c r="DW338" i="1"/>
  <c r="CU338" i="1"/>
  <c r="ED338" i="1"/>
  <c r="BT179" i="1"/>
  <c r="CL179" i="1" s="1"/>
  <c r="BS179" i="1"/>
  <c r="CU331" i="1"/>
  <c r="DW331" i="1"/>
  <c r="EG331" i="1"/>
  <c r="ED331" i="1"/>
  <c r="EG154" i="1"/>
  <c r="DW154" i="1"/>
  <c r="CU154" i="1"/>
  <c r="ED154" i="1"/>
  <c r="CU252" i="1"/>
  <c r="EG252" i="1"/>
  <c r="DW252" i="1"/>
  <c r="ED252" i="1"/>
  <c r="BS252" i="1"/>
  <c r="BT252" i="1"/>
  <c r="CL252" i="1" s="1"/>
  <c r="DW178" i="1"/>
  <c r="EG178" i="1"/>
  <c r="CU178" i="1"/>
  <c r="ED178" i="1"/>
  <c r="CU173" i="1"/>
  <c r="ED173" i="1"/>
  <c r="DW173" i="1"/>
  <c r="EG173" i="1"/>
  <c r="BS178" i="1"/>
  <c r="BT178" i="1"/>
  <c r="CL178" i="1" s="1"/>
  <c r="BT192" i="1"/>
  <c r="CL192" i="1" s="1"/>
  <c r="BS192" i="1"/>
  <c r="CU159" i="1"/>
  <c r="ED159" i="1"/>
  <c r="EG159" i="1"/>
  <c r="DW159" i="1"/>
  <c r="BT227" i="1"/>
  <c r="CL227" i="1" s="1"/>
  <c r="BS227" i="1"/>
  <c r="CU201" i="1"/>
  <c r="EG201" i="1"/>
  <c r="ED201" i="1"/>
  <c r="DW201" i="1"/>
  <c r="BS108" i="1"/>
  <c r="BT108" i="1"/>
  <c r="CL108" i="1" s="1"/>
  <c r="BS281" i="1"/>
  <c r="BT281" i="1"/>
  <c r="CL281" i="1" s="1"/>
  <c r="CU175" i="1"/>
  <c r="DW175" i="1"/>
  <c r="EG175" i="1"/>
  <c r="ED175" i="1"/>
  <c r="BT233" i="1"/>
  <c r="CL233" i="1" s="1"/>
  <c r="BS233" i="1"/>
  <c r="CU221" i="1"/>
  <c r="DW221" i="1"/>
  <c r="EG221" i="1"/>
  <c r="ED221" i="1"/>
  <c r="BS158" i="1"/>
  <c r="BT158" i="1"/>
  <c r="CL158" i="1" s="1"/>
  <c r="DW332" i="1"/>
  <c r="CU332" i="1"/>
  <c r="ED332" i="1"/>
  <c r="EG332" i="1"/>
  <c r="EG207" i="1"/>
  <c r="DW207" i="1"/>
  <c r="CU207" i="1"/>
  <c r="ED207" i="1"/>
  <c r="CU319" i="1"/>
  <c r="DW319" i="1"/>
  <c r="ED319" i="1"/>
  <c r="EG319" i="1"/>
  <c r="DW147" i="1"/>
  <c r="ED147" i="1"/>
  <c r="EG147" i="1"/>
  <c r="CU147" i="1"/>
  <c r="BT229" i="1"/>
  <c r="CL229" i="1" s="1"/>
  <c r="BS229" i="1"/>
  <c r="BT335" i="1"/>
  <c r="CL335" i="1" s="1"/>
  <c r="BS335" i="1"/>
  <c r="BT320" i="1"/>
  <c r="CL320" i="1" s="1"/>
  <c r="BS320" i="1"/>
  <c r="CU95" i="1"/>
  <c r="DW95" i="1"/>
  <c r="EG95" i="1"/>
  <c r="ED95" i="1"/>
  <c r="BS169" i="1"/>
  <c r="BT169" i="1"/>
  <c r="CL169" i="1" s="1"/>
  <c r="BT168" i="1"/>
  <c r="CL168" i="1" s="1"/>
  <c r="BS168" i="1"/>
  <c r="DW108" i="1"/>
  <c r="CU108" i="1"/>
  <c r="EG108" i="1"/>
  <c r="ED108" i="1"/>
  <c r="BS16" i="1"/>
  <c r="BT16" i="1"/>
  <c r="CL16" i="1" s="1"/>
  <c r="BT117" i="1"/>
  <c r="CL117" i="1" s="1"/>
  <c r="BS117" i="1"/>
  <c r="CU311" i="1"/>
  <c r="ED311" i="1"/>
  <c r="EG311" i="1"/>
  <c r="DW311" i="1"/>
  <c r="CU233" i="1"/>
  <c r="EG233" i="1"/>
  <c r="DW233" i="1"/>
  <c r="ED233" i="1"/>
  <c r="DW158" i="1"/>
  <c r="EG158" i="1"/>
  <c r="CU158" i="1"/>
  <c r="ED158" i="1"/>
  <c r="BT332" i="1"/>
  <c r="CL332" i="1" s="1"/>
  <c r="BS332" i="1"/>
  <c r="BS207" i="1"/>
  <c r="BT207" i="1"/>
  <c r="CL207" i="1" s="1"/>
  <c r="CU218" i="1"/>
  <c r="EG218" i="1"/>
  <c r="ED218" i="1"/>
  <c r="DW218" i="1"/>
  <c r="EG235" i="1"/>
  <c r="DW235" i="1"/>
  <c r="ED235" i="1"/>
  <c r="CU235" i="1"/>
  <c r="EG320" i="1"/>
  <c r="ED320" i="1"/>
  <c r="CU320" i="1"/>
  <c r="DW320" i="1"/>
  <c r="CU306" i="1"/>
  <c r="EG306" i="1"/>
  <c r="DW306" i="1"/>
  <c r="ED306" i="1"/>
  <c r="DW246" i="1"/>
  <c r="EG246" i="1"/>
  <c r="CU246" i="1"/>
  <c r="ED246" i="1"/>
  <c r="BT290" i="1"/>
  <c r="CL290" i="1" s="1"/>
  <c r="BS290" i="1"/>
  <c r="BS205" i="1"/>
  <c r="BT205" i="1"/>
  <c r="DW264" i="1"/>
  <c r="EG264" i="1"/>
  <c r="ED264" i="1"/>
  <c r="CU264" i="1"/>
  <c r="EG168" i="1"/>
  <c r="ED168" i="1"/>
  <c r="DW168" i="1"/>
  <c r="CU168" i="1"/>
  <c r="BS190" i="1"/>
  <c r="BT190" i="1"/>
  <c r="CL190" i="1" s="1"/>
  <c r="BS334" i="1"/>
  <c r="BT334" i="1"/>
  <c r="CL334" i="1" s="1"/>
  <c r="BS174" i="1"/>
  <c r="BT174" i="1"/>
  <c r="CL174" i="1" s="1"/>
  <c r="CU16" i="1"/>
  <c r="ED16" i="1"/>
  <c r="EG16" i="1"/>
  <c r="DW16" i="1"/>
  <c r="ED75" i="1"/>
  <c r="EG75" i="1"/>
  <c r="DW75" i="1"/>
  <c r="CU75" i="1"/>
  <c r="EG117" i="1"/>
  <c r="ED117" i="1"/>
  <c r="DW117" i="1"/>
  <c r="CU117" i="1"/>
  <c r="BS311" i="1"/>
  <c r="BT311" i="1"/>
  <c r="CL311" i="1" s="1"/>
  <c r="BT218" i="1"/>
  <c r="CL218" i="1" s="1"/>
  <c r="BS218" i="1"/>
  <c r="DW81" i="1"/>
  <c r="ED81" i="1"/>
  <c r="EG81" i="1"/>
  <c r="CU81" i="1"/>
  <c r="CU165" i="1"/>
  <c r="DW165" i="1"/>
  <c r="ED165" i="1"/>
  <c r="EG165" i="1"/>
  <c r="BS235" i="1"/>
  <c r="BT235" i="1"/>
  <c r="CL235" i="1" s="1"/>
  <c r="EG20" i="1"/>
  <c r="DW205" i="1"/>
  <c r="EG205" i="1"/>
  <c r="ED205" i="1"/>
  <c r="CU205" i="1"/>
  <c r="BS264" i="1"/>
  <c r="BT264" i="1"/>
  <c r="CL264" i="1" s="1"/>
  <c r="CU190" i="1"/>
  <c r="ED190" i="1"/>
  <c r="EG190" i="1"/>
  <c r="DW190" i="1"/>
  <c r="ED334" i="1"/>
  <c r="CU334" i="1"/>
  <c r="DW334" i="1"/>
  <c r="EG334" i="1"/>
  <c r="EG174" i="1"/>
  <c r="ED174" i="1"/>
  <c r="CU174" i="1"/>
  <c r="DW174" i="1"/>
  <c r="BT75" i="1"/>
  <c r="CL75" i="1" s="1"/>
  <c r="BS75" i="1"/>
  <c r="BT210" i="1"/>
  <c r="CL210" i="1" s="1"/>
  <c r="BS210" i="1"/>
  <c r="CU282" i="1"/>
  <c r="ED282" i="1"/>
  <c r="DW282" i="1"/>
  <c r="EG282" i="1"/>
  <c r="BT145" i="1"/>
  <c r="CL145" i="1" s="1"/>
  <c r="BS145" i="1"/>
  <c r="BT81" i="1"/>
  <c r="CL81" i="1" s="1"/>
  <c r="BS81" i="1"/>
  <c r="BT165" i="1"/>
  <c r="CL165" i="1" s="1"/>
  <c r="BS165" i="1"/>
  <c r="BS340" i="1"/>
  <c r="BT340" i="1"/>
  <c r="CL340" i="1" s="1"/>
  <c r="DW208" i="1"/>
  <c r="ED208" i="1"/>
  <c r="CU208" i="1"/>
  <c r="EG208" i="1"/>
  <c r="EG203" i="1"/>
  <c r="DW203" i="1"/>
  <c r="CU203" i="1"/>
  <c r="ED203" i="1"/>
  <c r="EG78" i="1"/>
  <c r="ED78" i="1"/>
  <c r="DW78" i="1"/>
  <c r="CU78" i="1"/>
  <c r="BT302" i="1"/>
  <c r="CL302" i="1" s="1"/>
  <c r="BS302" i="1"/>
  <c r="EG210" i="1"/>
  <c r="ED210" i="1"/>
  <c r="CU210" i="1"/>
  <c r="DW210" i="1"/>
  <c r="BT282" i="1"/>
  <c r="CL282" i="1" s="1"/>
  <c r="BS282" i="1"/>
  <c r="EG145" i="1"/>
  <c r="ED145" i="1"/>
  <c r="CU145" i="1"/>
  <c r="DW145" i="1"/>
  <c r="DW275" i="1"/>
  <c r="ED275" i="1"/>
  <c r="EG275" i="1"/>
  <c r="CU275" i="1"/>
  <c r="ED310" i="1"/>
  <c r="CU310" i="1"/>
  <c r="DW310" i="1"/>
  <c r="EG310" i="1"/>
  <c r="BT157" i="1"/>
  <c r="CL157" i="1" s="1"/>
  <c r="BS157" i="1"/>
  <c r="BS276" i="1"/>
  <c r="BT276" i="1"/>
  <c r="CL276" i="1" s="1"/>
  <c r="BS275" i="1"/>
  <c r="BT275" i="1"/>
  <c r="CL275" i="1" s="1"/>
  <c r="BS310" i="1"/>
  <c r="BT310" i="1"/>
  <c r="CL310" i="1" s="1"/>
  <c r="EG157" i="1"/>
  <c r="ED157" i="1"/>
  <c r="DW157" i="1"/>
  <c r="CU157" i="1"/>
  <c r="CU276" i="1"/>
  <c r="DW276" i="1"/>
  <c r="EG276" i="1"/>
  <c r="ED276" i="1"/>
  <c r="BS193" i="1"/>
  <c r="BT193" i="1"/>
  <c r="CL193" i="1" s="1"/>
  <c r="BT78" i="1"/>
  <c r="CL78" i="1" s="1"/>
  <c r="BS78" i="1"/>
  <c r="CU323" i="1"/>
  <c r="DW323" i="1"/>
  <c r="EG323" i="1"/>
  <c r="ED323" i="1"/>
  <c r="DW289" i="1"/>
  <c r="CU289" i="1"/>
  <c r="EG289" i="1"/>
  <c r="ED289" i="1"/>
  <c r="EG240" i="1"/>
  <c r="ED240" i="1"/>
  <c r="DW240" i="1"/>
  <c r="CU240" i="1"/>
  <c r="CU329" i="1"/>
  <c r="EG329" i="1"/>
  <c r="ED329" i="1"/>
  <c r="DW329" i="1"/>
  <c r="CU274" i="1"/>
  <c r="DW274" i="1"/>
  <c r="EG274" i="1"/>
  <c r="ED274" i="1"/>
  <c r="CU317" i="1"/>
  <c r="EG317" i="1"/>
  <c r="ED317" i="1"/>
  <c r="DW317" i="1"/>
  <c r="EG228" i="1"/>
  <c r="ED228" i="1"/>
  <c r="DW228" i="1"/>
  <c r="CU228" i="1"/>
  <c r="BS323" i="1"/>
  <c r="BT323" i="1"/>
  <c r="CL323" i="1" s="1"/>
  <c r="CU162" i="1"/>
  <c r="DW162" i="1"/>
  <c r="EG162" i="1"/>
  <c r="ED162" i="1"/>
  <c r="CU333" i="1"/>
  <c r="EG333" i="1"/>
  <c r="ED333" i="1"/>
  <c r="DW333" i="1"/>
  <c r="BS88" i="1"/>
  <c r="BT88" i="1"/>
  <c r="CL88" i="1" s="1"/>
  <c r="BT284" i="1"/>
  <c r="CL284" i="1" s="1"/>
  <c r="BS284" i="1"/>
  <c r="BT297" i="1"/>
  <c r="CL297" i="1" s="1"/>
  <c r="BS297" i="1"/>
  <c r="EG193" i="1"/>
  <c r="ED193" i="1"/>
  <c r="DW193" i="1"/>
  <c r="CU193" i="1"/>
  <c r="CU257" i="1"/>
  <c r="DW257" i="1"/>
  <c r="EG257" i="1"/>
  <c r="ED257" i="1"/>
  <c r="BT274" i="1"/>
  <c r="CL274" i="1" s="1"/>
  <c r="BS274" i="1"/>
  <c r="BT289" i="1"/>
  <c r="CL289" i="1" s="1"/>
  <c r="BS289" i="1"/>
  <c r="BT240" i="1"/>
  <c r="CL240" i="1" s="1"/>
  <c r="BS240" i="1"/>
  <c r="BT181" i="1"/>
  <c r="CL181" i="1" s="1"/>
  <c r="BS181" i="1"/>
  <c r="EG307" i="1"/>
  <c r="ED307" i="1"/>
  <c r="DW307" i="1"/>
  <c r="CU307" i="1"/>
  <c r="BT333" i="1"/>
  <c r="CL333" i="1" s="1"/>
  <c r="BS333" i="1"/>
  <c r="DW132" i="1"/>
  <c r="CU132" i="1"/>
  <c r="ED132" i="1"/>
  <c r="EG132" i="1"/>
  <c r="CU88" i="1"/>
  <c r="DW88" i="1"/>
  <c r="EG88" i="1"/>
  <c r="ED88" i="1"/>
  <c r="BT294" i="1"/>
  <c r="CL294" i="1" s="1"/>
  <c r="BS294" i="1"/>
  <c r="ED284" i="1"/>
  <c r="CU284" i="1"/>
  <c r="DW284" i="1"/>
  <c r="EG284" i="1"/>
  <c r="DW297" i="1"/>
  <c r="ED297" i="1"/>
  <c r="EG297" i="1"/>
  <c r="CU297" i="1"/>
  <c r="DW116" i="1"/>
  <c r="EG116" i="1"/>
  <c r="ED116" i="1"/>
  <c r="CU116" i="1"/>
  <c r="BS257" i="1"/>
  <c r="BT257" i="1"/>
  <c r="CL257" i="1" s="1"/>
  <c r="BT317" i="1"/>
  <c r="CL317" i="1" s="1"/>
  <c r="BS317" i="1"/>
  <c r="BT162" i="1"/>
  <c r="CL162" i="1" s="1"/>
  <c r="BS162" i="1"/>
  <c r="BT219" i="1"/>
  <c r="CL219" i="1" s="1"/>
  <c r="BS219" i="1"/>
  <c r="EG181" i="1"/>
  <c r="ED181" i="1"/>
  <c r="CU181" i="1"/>
  <c r="DW181" i="1"/>
  <c r="ED206" i="1"/>
  <c r="EG206" i="1"/>
  <c r="DW206" i="1"/>
  <c r="CU206" i="1"/>
  <c r="BS296" i="1"/>
  <c r="BT296" i="1"/>
  <c r="CL296" i="1" s="1"/>
  <c r="BS189" i="1"/>
  <c r="BT189" i="1"/>
  <c r="CL189" i="1" s="1"/>
  <c r="DW123" i="1"/>
  <c r="CU123" i="1"/>
  <c r="ED123" i="1"/>
  <c r="EG123" i="1"/>
  <c r="BT244" i="1"/>
  <c r="CL244" i="1" s="1"/>
  <c r="BS244" i="1"/>
  <c r="BT307" i="1"/>
  <c r="CL307" i="1" s="1"/>
  <c r="BS307" i="1"/>
  <c r="BT132" i="1"/>
  <c r="CL132" i="1" s="1"/>
  <c r="BS132" i="1"/>
  <c r="EG294" i="1"/>
  <c r="ED294" i="1"/>
  <c r="CU294" i="1"/>
  <c r="DW294" i="1"/>
  <c r="BT150" i="1"/>
  <c r="CL150" i="1" s="1"/>
  <c r="BS150" i="1"/>
  <c r="BT116" i="1"/>
  <c r="CL116" i="1" s="1"/>
  <c r="BS116" i="1"/>
  <c r="BT203" i="1"/>
  <c r="CL203" i="1" s="1"/>
  <c r="BS203" i="1"/>
  <c r="BT329" i="1"/>
  <c r="CL329" i="1" s="1"/>
  <c r="BS329" i="1"/>
  <c r="DW219" i="1"/>
  <c r="CU219" i="1"/>
  <c r="EG219" i="1"/>
  <c r="ED219" i="1"/>
  <c r="ED176" i="1"/>
  <c r="CU176" i="1"/>
  <c r="EG176" i="1"/>
  <c r="DW176" i="1"/>
  <c r="BS206" i="1"/>
  <c r="BT206" i="1"/>
  <c r="CL206" i="1" s="1"/>
  <c r="CU296" i="1"/>
  <c r="DW296" i="1"/>
  <c r="EG296" i="1"/>
  <c r="ED296" i="1"/>
  <c r="EG172" i="1"/>
  <c r="ED172" i="1"/>
  <c r="CU172" i="1"/>
  <c r="DW172" i="1"/>
  <c r="CU189" i="1"/>
  <c r="DW189" i="1"/>
  <c r="ED189" i="1"/>
  <c r="EG189" i="1"/>
  <c r="BT123" i="1"/>
  <c r="CL123" i="1" s="1"/>
  <c r="BS123" i="1"/>
  <c r="BS272" i="1"/>
  <c r="BT272" i="1"/>
  <c r="CL272" i="1" s="1"/>
  <c r="DW244" i="1"/>
  <c r="EG244" i="1"/>
  <c r="CU244" i="1"/>
  <c r="ED244" i="1"/>
  <c r="BT76" i="1"/>
  <c r="CL76" i="1" s="1"/>
  <c r="BS76" i="1"/>
  <c r="BS236" i="1"/>
  <c r="BT236" i="1"/>
  <c r="CL236" i="1" s="1"/>
  <c r="DW150" i="1"/>
  <c r="CU150" i="1"/>
  <c r="EG150" i="1"/>
  <c r="ED150" i="1"/>
  <c r="BS211" i="1"/>
  <c r="BT211" i="1"/>
  <c r="CL211" i="1" s="1"/>
  <c r="ED111" i="1"/>
  <c r="DW111" i="1"/>
  <c r="EG111" i="1"/>
  <c r="CU111" i="1"/>
  <c r="BT228" i="1"/>
  <c r="CL228" i="1" s="1"/>
  <c r="BS228" i="1"/>
  <c r="BS95" i="1"/>
  <c r="BT95" i="1"/>
  <c r="CL95" i="1" s="1"/>
  <c r="BS176" i="1"/>
  <c r="BT176" i="1"/>
  <c r="CL176" i="1" s="1"/>
  <c r="EG340" i="1"/>
  <c r="ED340" i="1"/>
  <c r="DW340" i="1"/>
  <c r="CU340" i="1"/>
  <c r="BS172" i="1"/>
  <c r="BT172" i="1"/>
  <c r="CL172" i="1" s="1"/>
  <c r="CU272" i="1"/>
  <c r="EG272" i="1"/>
  <c r="ED272" i="1"/>
  <c r="DW272" i="1"/>
  <c r="CU315" i="1"/>
  <c r="DW315" i="1"/>
  <c r="EG315" i="1"/>
  <c r="ED315" i="1"/>
  <c r="BT259" i="1"/>
  <c r="CL259" i="1" s="1"/>
  <c r="BS259" i="1"/>
  <c r="CU76" i="1"/>
  <c r="DW76" i="1"/>
  <c r="ED76" i="1"/>
  <c r="EG76" i="1"/>
  <c r="DW236" i="1"/>
  <c r="CU236" i="1"/>
  <c r="EG236" i="1"/>
  <c r="ED236" i="1"/>
  <c r="BS286" i="1"/>
  <c r="BT286" i="1"/>
  <c r="CL286" i="1" s="1"/>
  <c r="BT298" i="1"/>
  <c r="CL298" i="1" s="1"/>
  <c r="BS298" i="1"/>
  <c r="DW211" i="1"/>
  <c r="EG211" i="1"/>
  <c r="ED211" i="1"/>
  <c r="CU211" i="1"/>
  <c r="BT111" i="1"/>
  <c r="CL111" i="1" s="1"/>
  <c r="BS111" i="1"/>
  <c r="BT258" i="1"/>
  <c r="CL258" i="1" s="1"/>
  <c r="BS258" i="1"/>
  <c r="BT278" i="1"/>
  <c r="CL278" i="1" s="1"/>
  <c r="BS278" i="1"/>
  <c r="CU300" i="1"/>
  <c r="DW300" i="1"/>
  <c r="ED300" i="1"/>
  <c r="EG300" i="1"/>
  <c r="BT315" i="1"/>
  <c r="CL315" i="1" s="1"/>
  <c r="BS315" i="1"/>
  <c r="ED301" i="1"/>
  <c r="DW301" i="1"/>
  <c r="EG301" i="1"/>
  <c r="CU301" i="1"/>
  <c r="CU259" i="1"/>
  <c r="DW259" i="1"/>
  <c r="EG259" i="1"/>
  <c r="ED259" i="1"/>
  <c r="BS268" i="1"/>
  <c r="BT268" i="1"/>
  <c r="CL268" i="1" s="1"/>
  <c r="BT237" i="1"/>
  <c r="CL237" i="1" s="1"/>
  <c r="BS237" i="1"/>
  <c r="BT177" i="1"/>
  <c r="CL177" i="1" s="1"/>
  <c r="BS177" i="1"/>
  <c r="DW286" i="1"/>
  <c r="CU286" i="1"/>
  <c r="EG286" i="1"/>
  <c r="ED286" i="1"/>
  <c r="ED298" i="1"/>
  <c r="EG298" i="1"/>
  <c r="CU298" i="1"/>
  <c r="DW298" i="1"/>
  <c r="BT188" i="1"/>
  <c r="CL188" i="1" s="1"/>
  <c r="BS188" i="1"/>
  <c r="CU258" i="1"/>
  <c r="DW258" i="1"/>
  <c r="EG258" i="1"/>
  <c r="ED258" i="1"/>
  <c r="DW302" i="1"/>
  <c r="ED302" i="1"/>
  <c r="EG302" i="1"/>
  <c r="CU302" i="1"/>
  <c r="BT161" i="1"/>
  <c r="CL161" i="1" s="1"/>
  <c r="BS161" i="1"/>
  <c r="DW278" i="1"/>
  <c r="CU278" i="1"/>
  <c r="EG278" i="1"/>
  <c r="ED278" i="1"/>
  <c r="BT300" i="1"/>
  <c r="CL300" i="1" s="1"/>
  <c r="BS300" i="1"/>
  <c r="BS246" i="1"/>
  <c r="BT246" i="1"/>
  <c r="CL246" i="1" s="1"/>
  <c r="BT159" i="1"/>
  <c r="CL159" i="1" s="1"/>
  <c r="BS159" i="1"/>
  <c r="EG169" i="1"/>
  <c r="DW169" i="1"/>
  <c r="CU169" i="1"/>
  <c r="ED169" i="1"/>
  <c r="EG342" i="1"/>
  <c r="ED342" i="1"/>
  <c r="DW342" i="1"/>
  <c r="CU342" i="1"/>
  <c r="BT301" i="1"/>
  <c r="CL301" i="1" s="1"/>
  <c r="BS301" i="1"/>
  <c r="DW197" i="1"/>
  <c r="CU197" i="1"/>
  <c r="EG197" i="1"/>
  <c r="ED197" i="1"/>
  <c r="CU268" i="1"/>
  <c r="EG268" i="1"/>
  <c r="ED268" i="1"/>
  <c r="DW268" i="1"/>
  <c r="CU237" i="1"/>
  <c r="DW237" i="1"/>
  <c r="EG237" i="1"/>
  <c r="ED237" i="1"/>
  <c r="DW213" i="1"/>
  <c r="CU213" i="1"/>
  <c r="EG213" i="1"/>
  <c r="ED213" i="1"/>
  <c r="DW177" i="1"/>
  <c r="EG177" i="1"/>
  <c r="ED177" i="1"/>
  <c r="CU177" i="1"/>
  <c r="CU188" i="1"/>
  <c r="DW188" i="1"/>
  <c r="ED188" i="1"/>
  <c r="EG188" i="1"/>
  <c r="BS197" i="1"/>
  <c r="BT197" i="1"/>
  <c r="CL197" i="1" s="1"/>
  <c r="DW187" i="1"/>
  <c r="CU187" i="1"/>
  <c r="EG187" i="1"/>
  <c r="ED187" i="1"/>
  <c r="BT213" i="1"/>
  <c r="CL213" i="1" s="1"/>
  <c r="BS213" i="1"/>
  <c r="BT63" i="1"/>
  <c r="CL63" i="1" s="1"/>
  <c r="BS63" i="1"/>
  <c r="BS212" i="1"/>
  <c r="BT212" i="1"/>
  <c r="CL212" i="1" s="1"/>
  <c r="BS208" i="1"/>
  <c r="BT208" i="1"/>
  <c r="CL208" i="1" s="1"/>
  <c r="DW161" i="1"/>
  <c r="CU161" i="1"/>
  <c r="ED161" i="1"/>
  <c r="EG161" i="1"/>
  <c r="BT342" i="1"/>
  <c r="CL342" i="1" s="1"/>
  <c r="BS342" i="1"/>
  <c r="BT306" i="1"/>
  <c r="CL306" i="1" s="1"/>
  <c r="BS306" i="1"/>
  <c r="CU327" i="1"/>
  <c r="DW327" i="1"/>
  <c r="EG327" i="1"/>
  <c r="ED327" i="1"/>
  <c r="BT104" i="1"/>
  <c r="CL104" i="1" s="1"/>
  <c r="BS104" i="1"/>
  <c r="CU185" i="1"/>
  <c r="EG185" i="1"/>
  <c r="ED185" i="1"/>
  <c r="DW185" i="1"/>
  <c r="CU164" i="1"/>
  <c r="DW164" i="1"/>
  <c r="EG164" i="1"/>
  <c r="ED164" i="1"/>
  <c r="EG290" i="1"/>
  <c r="ED290" i="1"/>
  <c r="DW290" i="1"/>
  <c r="CU290" i="1"/>
  <c r="CU234" i="1"/>
  <c r="DW234" i="1"/>
  <c r="ED234" i="1"/>
  <c r="EG234" i="1"/>
  <c r="DW180" i="1"/>
  <c r="CU180" i="1"/>
  <c r="ED180" i="1"/>
  <c r="EG180" i="1"/>
  <c r="BS223" i="1"/>
  <c r="BT223" i="1"/>
  <c r="CL223" i="1" s="1"/>
  <c r="BS187" i="1"/>
  <c r="BT187" i="1"/>
  <c r="CL187" i="1" s="1"/>
  <c r="ED63" i="1"/>
  <c r="CU63" i="1"/>
  <c r="DW63" i="1"/>
  <c r="EG63" i="1"/>
  <c r="EG212" i="1"/>
  <c r="ED212" i="1"/>
  <c r="CU212" i="1"/>
  <c r="DW212" i="1"/>
  <c r="BS327" i="1"/>
  <c r="BT327" i="1"/>
  <c r="CL327" i="1" s="1"/>
  <c r="ED227" i="1"/>
  <c r="CU227" i="1"/>
  <c r="DW227" i="1"/>
  <c r="EG227" i="1"/>
  <c r="BT201" i="1"/>
  <c r="BS201" i="1"/>
  <c r="ED281" i="1"/>
  <c r="EG281" i="1"/>
  <c r="DW281" i="1"/>
  <c r="CU281" i="1"/>
  <c r="CU104" i="1"/>
  <c r="DW104" i="1"/>
  <c r="EG104" i="1"/>
  <c r="ED104" i="1"/>
  <c r="BT175" i="1"/>
  <c r="CL175" i="1" s="1"/>
  <c r="BS175" i="1"/>
  <c r="BT185" i="1"/>
  <c r="CL185" i="1" s="1"/>
  <c r="BS185" i="1"/>
  <c r="BT164" i="1"/>
  <c r="CL164" i="1" s="1"/>
  <c r="BS164" i="1"/>
  <c r="BT221" i="1"/>
  <c r="CL221" i="1" s="1"/>
  <c r="BS221" i="1"/>
  <c r="BT234" i="1"/>
  <c r="CL234" i="1" s="1"/>
  <c r="BS234" i="1"/>
  <c r="BS180" i="1"/>
  <c r="BT180" i="1"/>
  <c r="CL180" i="1" s="1"/>
  <c r="DW223" i="1"/>
  <c r="EG223" i="1"/>
  <c r="ED223" i="1"/>
  <c r="CU223" i="1"/>
  <c r="BT319" i="1"/>
  <c r="CL319" i="1" s="1"/>
  <c r="BS319" i="1"/>
  <c r="BT147" i="1"/>
  <c r="BS147" i="1"/>
  <c r="DW229" i="1"/>
  <c r="ED229" i="1"/>
  <c r="EG229" i="1"/>
  <c r="CU229" i="1"/>
  <c r="DW335" i="1"/>
  <c r="CU335" i="1"/>
  <c r="EG335" i="1"/>
  <c r="ED335" i="1"/>
  <c r="EG32" i="1"/>
  <c r="DZ21" i="1"/>
  <c r="BT40" i="1"/>
  <c r="CL40" i="1" s="1"/>
  <c r="BS55" i="1"/>
  <c r="DW20" i="1"/>
  <c r="CU20" i="1"/>
  <c r="DW32" i="1"/>
  <c r="CU32" i="1"/>
  <c r="CK225" i="1"/>
  <c r="BT19" i="1"/>
  <c r="BS19" i="1"/>
  <c r="BT41" i="1"/>
  <c r="CL41" i="1" s="1"/>
  <c r="BS41" i="1"/>
  <c r="EG41" i="1"/>
  <c r="ED41" i="1"/>
  <c r="DW41" i="1"/>
  <c r="CU41" i="1"/>
  <c r="ED27" i="1"/>
  <c r="EG27" i="1"/>
  <c r="DW27" i="1"/>
  <c r="CU27" i="1"/>
  <c r="DW54" i="1"/>
  <c r="CU54" i="1"/>
  <c r="EG54" i="1"/>
  <c r="ED54" i="1"/>
  <c r="BS54" i="1"/>
  <c r="BT54" i="1"/>
  <c r="CL54" i="1" s="1"/>
  <c r="BT27" i="1"/>
  <c r="CL27" i="1" s="1"/>
  <c r="BS27" i="1"/>
  <c r="CU19" i="1"/>
  <c r="DW19" i="1"/>
  <c r="EG19" i="1"/>
  <c r="ED19" i="1"/>
  <c r="CB13" i="1"/>
  <c r="O25" i="7"/>
  <c r="O26" i="7" s="1"/>
  <c r="O27" i="7" s="1"/>
  <c r="O28" i="7" s="1"/>
  <c r="O29" i="7" s="1"/>
  <c r="O30" i="7" s="1"/>
  <c r="O31" i="7" s="1"/>
  <c r="O32" i="7" s="1"/>
  <c r="O33" i="7" s="1"/>
  <c r="O34" i="7" s="1"/>
  <c r="O35" i="7" s="1"/>
  <c r="O36" i="7" s="1"/>
  <c r="O37" i="7" s="1"/>
  <c r="CB14" i="1" l="1"/>
  <c r="Q104" i="3"/>
  <c r="U103" i="3" a="1"/>
  <c r="U103" i="3" s="1"/>
  <c r="T103" i="3" a="1"/>
  <c r="T103" i="3" s="1"/>
  <c r="V103" i="3" a="1"/>
  <c r="V103" i="3" s="1"/>
  <c r="B103" i="3"/>
  <c r="H102" i="4"/>
  <c r="O40" i="7"/>
  <c r="O41" i="7" s="1"/>
  <c r="N45" i="7"/>
  <c r="O38" i="7"/>
  <c r="O39" i="7" s="1"/>
  <c r="DZ22" i="1"/>
  <c r="CK179" i="1"/>
  <c r="DK179" i="1" s="1"/>
  <c r="CK261" i="1"/>
  <c r="CK280" i="1"/>
  <c r="DK280" i="1" s="1"/>
  <c r="CK295" i="1"/>
  <c r="CK158" i="1"/>
  <c r="DK158" i="1" s="1"/>
  <c r="CK340" i="1"/>
  <c r="CK291" i="1"/>
  <c r="CK247" i="1"/>
  <c r="CK260" i="1"/>
  <c r="CK207" i="1"/>
  <c r="DK207" i="1" s="1"/>
  <c r="CK218" i="1"/>
  <c r="CK160" i="1"/>
  <c r="CK203" i="1"/>
  <c r="CK75" i="1"/>
  <c r="DK75" i="1" s="1"/>
  <c r="DK225" i="1"/>
  <c r="CK41" i="1"/>
  <c r="DK41" i="1" s="1"/>
  <c r="DL41" i="1" s="1"/>
  <c r="CD13" i="1"/>
  <c r="CF13" i="1"/>
  <c r="CB17" i="1" l="1"/>
  <c r="CB22" i="1" s="1"/>
  <c r="CK331" i="1"/>
  <c r="DK331" i="1" s="1"/>
  <c r="CB15" i="1"/>
  <c r="BF19" i="1"/>
  <c r="DZ23" i="1"/>
  <c r="CD14" i="1"/>
  <c r="CI14" i="1" s="1"/>
  <c r="Q105" i="3"/>
  <c r="T104" i="3" a="1"/>
  <c r="T104" i="3" s="1"/>
  <c r="V104" i="3" a="1"/>
  <c r="V104" i="3" s="1"/>
  <c r="U104" i="3" a="1"/>
  <c r="U104" i="3" s="1"/>
  <c r="B104" i="3"/>
  <c r="H103" i="4"/>
  <c r="O42" i="7"/>
  <c r="O43" i="7"/>
  <c r="N46" i="7"/>
  <c r="O44" i="7"/>
  <c r="O45" i="7" s="1"/>
  <c r="CK321" i="1"/>
  <c r="DK321" i="1" s="1"/>
  <c r="DK261" i="1"/>
  <c r="CK262" i="1"/>
  <c r="DK262" i="1" s="1"/>
  <c r="CK256" i="1"/>
  <c r="DK256" i="1" s="1"/>
  <c r="DL179" i="1"/>
  <c r="DL331" i="1"/>
  <c r="CK297" i="1"/>
  <c r="DK297" i="1" s="1"/>
  <c r="CK338" i="1"/>
  <c r="CK170" i="1"/>
  <c r="DK170" i="1" s="1"/>
  <c r="DL170" i="1" s="1"/>
  <c r="CK63" i="1"/>
  <c r="DK63" i="1" s="1"/>
  <c r="CK301" i="1"/>
  <c r="DK301" i="1" s="1"/>
  <c r="DL280" i="1"/>
  <c r="CK234" i="1"/>
  <c r="DK234" i="1" s="1"/>
  <c r="CK172" i="1"/>
  <c r="DK172" i="1" s="1"/>
  <c r="CK217" i="1"/>
  <c r="DK217" i="1" s="1"/>
  <c r="DL217" i="1" s="1"/>
  <c r="CK189" i="1"/>
  <c r="DK189" i="1" s="1"/>
  <c r="DL189" i="1" s="1"/>
  <c r="CK223" i="1"/>
  <c r="DK223" i="1" s="1"/>
  <c r="CK298" i="1"/>
  <c r="CK322" i="1"/>
  <c r="DK260" i="1"/>
  <c r="CK263" i="1"/>
  <c r="DK340" i="1"/>
  <c r="CK250" i="1"/>
  <c r="CK251" i="1" s="1"/>
  <c r="CK337" i="1"/>
  <c r="DK337" i="1" s="1"/>
  <c r="CK325" i="1"/>
  <c r="CK305" i="1"/>
  <c r="DK305" i="1" s="1"/>
  <c r="DL158" i="1"/>
  <c r="CK236" i="1"/>
  <c r="DK236" i="1" s="1"/>
  <c r="DK295" i="1"/>
  <c r="DK247" i="1"/>
  <c r="CK248" i="1"/>
  <c r="DK291" i="1"/>
  <c r="CK292" i="1"/>
  <c r="CK294" i="1"/>
  <c r="DK294" i="1" s="1"/>
  <c r="CK324" i="1"/>
  <c r="DK324" i="1" s="1"/>
  <c r="CK287" i="1"/>
  <c r="CK254" i="1"/>
  <c r="CK265" i="1"/>
  <c r="DK265" i="1" s="1"/>
  <c r="CK342" i="1"/>
  <c r="DK342" i="1" s="1"/>
  <c r="CK185" i="1"/>
  <c r="DK185" i="1" s="1"/>
  <c r="CK238" i="1"/>
  <c r="DK238" i="1" s="1"/>
  <c r="CK316" i="1"/>
  <c r="CK228" i="1"/>
  <c r="DK228" i="1" s="1"/>
  <c r="CK206" i="1"/>
  <c r="DK206" i="1" s="1"/>
  <c r="DL206" i="1" s="1"/>
  <c r="CK123" i="1"/>
  <c r="DK123" i="1" s="1"/>
  <c r="CK165" i="1"/>
  <c r="DK203" i="1"/>
  <c r="CK204" i="1"/>
  <c r="DK204" i="1" s="1"/>
  <c r="DK160" i="1"/>
  <c r="CK193" i="1"/>
  <c r="CK111" i="1"/>
  <c r="DK111" i="1" s="1"/>
  <c r="CK76" i="1"/>
  <c r="CK220" i="1"/>
  <c r="DK220" i="1" s="1"/>
  <c r="CK163" i="1"/>
  <c r="DK163" i="1" s="1"/>
  <c r="CK198" i="1"/>
  <c r="DK198" i="1" s="1"/>
  <c r="CK175" i="1"/>
  <c r="DK175" i="1" s="1"/>
  <c r="DL75" i="1"/>
  <c r="CK224" i="1"/>
  <c r="DK224" i="1" s="1"/>
  <c r="CK16" i="1"/>
  <c r="DK218" i="1"/>
  <c r="CK156" i="1"/>
  <c r="CK229" i="1"/>
  <c r="CK235" i="1"/>
  <c r="DK235" i="1" s="1"/>
  <c r="CK145" i="1"/>
  <c r="CK154" i="1"/>
  <c r="DK154" i="1" s="1"/>
  <c r="DL207" i="1"/>
  <c r="DL225" i="1"/>
  <c r="DN225" i="1"/>
  <c r="DO225" i="1" s="1"/>
  <c r="CK178" i="1"/>
  <c r="CK44" i="1"/>
  <c r="DK44" i="1" s="1"/>
  <c r="BK19" i="1"/>
  <c r="BF20" i="1"/>
  <c r="CW20" i="1" s="1"/>
  <c r="CK54" i="1"/>
  <c r="DK54" i="1" s="1"/>
  <c r="DL54" i="1" s="1"/>
  <c r="CB29" i="1"/>
  <c r="CB105" i="1" s="1"/>
  <c r="CF105" i="1" s="1"/>
  <c r="DT19" i="1" l="1"/>
  <c r="CD22" i="1"/>
  <c r="CI22" i="1" s="1"/>
  <c r="CB24" i="1"/>
  <c r="CL19" i="1"/>
  <c r="CD15" i="1"/>
  <c r="CI15" i="1" s="1"/>
  <c r="CB42" i="1"/>
  <c r="CB36" i="1"/>
  <c r="CB46" i="1"/>
  <c r="CB58" i="1" s="1"/>
  <c r="CF58" i="1" s="1"/>
  <c r="CG58" i="1" s="1"/>
  <c r="DZ24" i="1"/>
  <c r="CD17" i="1"/>
  <c r="CI17" i="1" s="1"/>
  <c r="Q106" i="3"/>
  <c r="T105" i="3" a="1"/>
  <c r="T105" i="3" s="1"/>
  <c r="V105" i="3" a="1"/>
  <c r="V105" i="3" s="1"/>
  <c r="U105" i="3" a="1"/>
  <c r="U105" i="3" s="1"/>
  <c r="B105" i="3"/>
  <c r="H104" i="4"/>
  <c r="N47" i="7"/>
  <c r="O46" i="7"/>
  <c r="CB147" i="1"/>
  <c r="CF147" i="1" s="1"/>
  <c r="CB52" i="1"/>
  <c r="DK338" i="1"/>
  <c r="CK339" i="1"/>
  <c r="DK339" i="1" s="1"/>
  <c r="DL262" i="1"/>
  <c r="DL261" i="1"/>
  <c r="DK251" i="1"/>
  <c r="CK252" i="1"/>
  <c r="DK252" i="1" s="1"/>
  <c r="CK190" i="1"/>
  <c r="DK190" i="1" s="1"/>
  <c r="DL190" i="1" s="1"/>
  <c r="CK78" i="1"/>
  <c r="DK78" i="1" s="1"/>
  <c r="DL78" i="1" s="1"/>
  <c r="CK237" i="1"/>
  <c r="DK237" i="1" s="1"/>
  <c r="DL237" i="1" s="1"/>
  <c r="CK227" i="1"/>
  <c r="DK227" i="1" s="1"/>
  <c r="DL227" i="1" s="1"/>
  <c r="CK221" i="1"/>
  <c r="DK221" i="1" s="1"/>
  <c r="DL221" i="1" s="1"/>
  <c r="CK205" i="1"/>
  <c r="DK205" i="1" s="1"/>
  <c r="DL205" i="1" s="1"/>
  <c r="DK257" i="1"/>
  <c r="CK258" i="1"/>
  <c r="DK258" i="1" s="1"/>
  <c r="CK199" i="1"/>
  <c r="DK199" i="1" s="1"/>
  <c r="DL199" i="1" s="1"/>
  <c r="DL185" i="1"/>
  <c r="DK229" i="1"/>
  <c r="DL229" i="1" s="1"/>
  <c r="CK230" i="1"/>
  <c r="DL342" i="1"/>
  <c r="DK250" i="1"/>
  <c r="CK253" i="1"/>
  <c r="DK253" i="1" s="1"/>
  <c r="CK239" i="1"/>
  <c r="DK239" i="1" s="1"/>
  <c r="CK245" i="1"/>
  <c r="DL265" i="1"/>
  <c r="CK335" i="1"/>
  <c r="CK164" i="1"/>
  <c r="DK164" i="1" s="1"/>
  <c r="DL164" i="1" s="1"/>
  <c r="DK254" i="1"/>
  <c r="CK255" i="1"/>
  <c r="DK255" i="1" s="1"/>
  <c r="DK248" i="1"/>
  <c r="CK249" i="1"/>
  <c r="DK249" i="1" s="1"/>
  <c r="DL256" i="1"/>
  <c r="DK16" i="1"/>
  <c r="DL16" i="1" s="1"/>
  <c r="CK310" i="1"/>
  <c r="DK310" i="1" s="1"/>
  <c r="CK266" i="1"/>
  <c r="CK272" i="1"/>
  <c r="CK268" i="1"/>
  <c r="CK275" i="1"/>
  <c r="CK169" i="1"/>
  <c r="DK169" i="1" s="1"/>
  <c r="CK168" i="1"/>
  <c r="DK168" i="1" s="1"/>
  <c r="CK289" i="1"/>
  <c r="CK213" i="1"/>
  <c r="DK213" i="1" s="1"/>
  <c r="CK284" i="1"/>
  <c r="CK279" i="1"/>
  <c r="CK278" i="1"/>
  <c r="DK278" i="1" s="1"/>
  <c r="CK94" i="1"/>
  <c r="DK94" i="1" s="1"/>
  <c r="CK332" i="1"/>
  <c r="CK88" i="1"/>
  <c r="DK88" i="1" s="1"/>
  <c r="CK304" i="1"/>
  <c r="DK304" i="1" s="1"/>
  <c r="CK259" i="1"/>
  <c r="DK259" i="1" s="1"/>
  <c r="CK311" i="1"/>
  <c r="CK40" i="1"/>
  <c r="DK40" i="1" s="1"/>
  <c r="DL40" i="1" s="1"/>
  <c r="CK177" i="1"/>
  <c r="DK177" i="1" s="1"/>
  <c r="DL177" i="1" s="1"/>
  <c r="CK200" i="1"/>
  <c r="DK200" i="1" s="1"/>
  <c r="DL200" i="1" s="1"/>
  <c r="CK95" i="1"/>
  <c r="DK95" i="1" s="1"/>
  <c r="DL95" i="1" s="1"/>
  <c r="CK20" i="1"/>
  <c r="CK306" i="1" s="1"/>
  <c r="CK32" i="1"/>
  <c r="DK32" i="1" s="1"/>
  <c r="DL32" i="1" s="1"/>
  <c r="CK147" i="1"/>
  <c r="DK147" i="1" s="1"/>
  <c r="DL147" i="1" s="1"/>
  <c r="CK27" i="1"/>
  <c r="CK104" i="1"/>
  <c r="DK104" i="1" s="1"/>
  <c r="DL104" i="1" s="1"/>
  <c r="CK201" i="1"/>
  <c r="DK201" i="1" s="1"/>
  <c r="DL201" i="1" s="1"/>
  <c r="DK287" i="1"/>
  <c r="CK288" i="1"/>
  <c r="DK288" i="1" s="1"/>
  <c r="DL247" i="1"/>
  <c r="CK341" i="1"/>
  <c r="DK341" i="1" s="1"/>
  <c r="CD105" i="1"/>
  <c r="DL324" i="1"/>
  <c r="CK296" i="1"/>
  <c r="DK296" i="1" s="1"/>
  <c r="DL340" i="1"/>
  <c r="CK161" i="1"/>
  <c r="DK161" i="1" s="1"/>
  <c r="DL294" i="1"/>
  <c r="DL295" i="1"/>
  <c r="DK263" i="1"/>
  <c r="CK264" i="1"/>
  <c r="DK264" i="1" s="1"/>
  <c r="DL260" i="1"/>
  <c r="DK292" i="1"/>
  <c r="CK293" i="1"/>
  <c r="DK293" i="1" s="1"/>
  <c r="CK303" i="1"/>
  <c r="DK303" i="1" s="1"/>
  <c r="DL291" i="1"/>
  <c r="DL301" i="1"/>
  <c r="CK174" i="1"/>
  <c r="DK174" i="1" s="1"/>
  <c r="DK322" i="1"/>
  <c r="CK323" i="1"/>
  <c r="DK323" i="1" s="1"/>
  <c r="CK176" i="1"/>
  <c r="DK176" i="1" s="1"/>
  <c r="DL176" i="1" s="1"/>
  <c r="CK132" i="1"/>
  <c r="DK132" i="1" s="1"/>
  <c r="DL132" i="1" s="1"/>
  <c r="DK316" i="1"/>
  <c r="DL305" i="1"/>
  <c r="DL321" i="1"/>
  <c r="CK240" i="1"/>
  <c r="DK240" i="1" s="1"/>
  <c r="CK157" i="1"/>
  <c r="DK157" i="1" s="1"/>
  <c r="DK325" i="1"/>
  <c r="CK326" i="1"/>
  <c r="DK298" i="1"/>
  <c r="CK299" i="1"/>
  <c r="CK222" i="1"/>
  <c r="DK222" i="1" s="1"/>
  <c r="DL222" i="1" s="1"/>
  <c r="DL238" i="1"/>
  <c r="DL337" i="1"/>
  <c r="DL297" i="1"/>
  <c r="DK193" i="1"/>
  <c r="CK194" i="1"/>
  <c r="CK195" i="1" s="1"/>
  <c r="DK178" i="1"/>
  <c r="CK180" i="1"/>
  <c r="DL154" i="1"/>
  <c r="DL63" i="1"/>
  <c r="CK92" i="1"/>
  <c r="CK117" i="1"/>
  <c r="CK233" i="1"/>
  <c r="DK233" i="1" s="1"/>
  <c r="DL220" i="1"/>
  <c r="DN220" i="1"/>
  <c r="DO220" i="1" s="1"/>
  <c r="CK131" i="1"/>
  <c r="DK131" i="1" s="1"/>
  <c r="CK108" i="1"/>
  <c r="DK108" i="1" s="1"/>
  <c r="DL160" i="1"/>
  <c r="DQ225" i="1"/>
  <c r="DR225" i="1" s="1" a="1"/>
  <c r="DR225" i="1" s="1"/>
  <c r="EB225" i="1" s="1"/>
  <c r="EE225" i="1"/>
  <c r="DK76" i="1"/>
  <c r="DL198" i="1"/>
  <c r="DL236" i="1"/>
  <c r="CK241" i="1"/>
  <c r="DL111" i="1"/>
  <c r="DL123" i="1"/>
  <c r="DL235" i="1"/>
  <c r="DK156" i="1"/>
  <c r="CK159" i="1"/>
  <c r="DK159" i="1" s="1"/>
  <c r="DL224" i="1"/>
  <c r="DK145" i="1"/>
  <c r="DL234" i="1"/>
  <c r="DL223" i="1"/>
  <c r="CK62" i="1"/>
  <c r="DK62" i="1" s="1"/>
  <c r="CK150" i="1"/>
  <c r="DL228" i="1"/>
  <c r="DL218" i="1"/>
  <c r="DL204" i="1"/>
  <c r="CK211" i="1"/>
  <c r="DK211" i="1" s="1"/>
  <c r="DL175" i="1"/>
  <c r="DL203" i="1"/>
  <c r="DL163" i="1"/>
  <c r="DL44" i="1"/>
  <c r="DL172" i="1"/>
  <c r="DK165" i="1"/>
  <c r="CK166" i="1"/>
  <c r="DB20" i="1"/>
  <c r="DT20" i="1"/>
  <c r="DA20" i="1"/>
  <c r="BK20" i="1"/>
  <c r="CF29" i="1"/>
  <c r="CD29" i="1"/>
  <c r="D19" i="15"/>
  <c r="N19" i="15" s="1"/>
  <c r="D8" i="15"/>
  <c r="N8" i="15" s="1"/>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CD58" i="1" l="1"/>
  <c r="CI58" i="1" s="1"/>
  <c r="CB69" i="1"/>
  <c r="CB83" i="1" s="1"/>
  <c r="CD42" i="1"/>
  <c r="CI42" i="1" s="1"/>
  <c r="CD24" i="1"/>
  <c r="CI24" i="1" s="1"/>
  <c r="CD46" i="1"/>
  <c r="CI46" i="1" s="1"/>
  <c r="CD36" i="1"/>
  <c r="CI36" i="1" s="1"/>
  <c r="DZ25" i="1"/>
  <c r="Q107" i="3"/>
  <c r="V106" i="3" a="1"/>
  <c r="V106" i="3" s="1"/>
  <c r="T106" i="3" a="1"/>
  <c r="T106" i="3" s="1"/>
  <c r="U106" i="3" a="1"/>
  <c r="U106" i="3" s="1"/>
  <c r="B106" i="3"/>
  <c r="H105" i="4"/>
  <c r="O47" i="7"/>
  <c r="N48" i="7"/>
  <c r="CK214" i="1"/>
  <c r="CK162" i="1"/>
  <c r="DK162" i="1" s="1"/>
  <c r="DL162" i="1" s="1"/>
  <c r="CK191" i="1"/>
  <c r="DK191" i="1" s="1"/>
  <c r="DL191" i="1" s="1"/>
  <c r="CK232" i="1"/>
  <c r="DK232" i="1" s="1"/>
  <c r="DL232" i="1" s="1"/>
  <c r="CK219" i="1"/>
  <c r="DK219" i="1" s="1"/>
  <c r="DL219" i="1" s="1"/>
  <c r="CK317" i="1"/>
  <c r="CB167" i="1"/>
  <c r="CD167" i="1" s="1"/>
  <c r="CI167" i="1" s="1"/>
  <c r="CF52" i="1"/>
  <c r="DL252" i="1"/>
  <c r="DL251" i="1"/>
  <c r="DK20" i="1"/>
  <c r="DL20" i="1" s="1"/>
  <c r="CK182" i="1"/>
  <c r="CK226" i="1"/>
  <c r="DK226" i="1" s="1"/>
  <c r="DL226" i="1" s="1"/>
  <c r="CK81" i="1"/>
  <c r="DK81" i="1" s="1"/>
  <c r="DL81" i="1" s="1"/>
  <c r="CK171" i="1"/>
  <c r="DK171" i="1" s="1"/>
  <c r="DL171" i="1" s="1"/>
  <c r="CK209" i="1"/>
  <c r="CK302" i="1"/>
  <c r="DK302" i="1" s="1"/>
  <c r="DL302" i="1" s="1"/>
  <c r="CK55" i="1"/>
  <c r="DK55" i="1" s="1"/>
  <c r="DL55" i="1" s="1"/>
  <c r="CK208" i="1"/>
  <c r="DK208" i="1" s="1"/>
  <c r="DL208" i="1" s="1"/>
  <c r="CK202" i="1"/>
  <c r="DK202" i="1" s="1"/>
  <c r="DL202" i="1" s="1"/>
  <c r="DL339" i="1"/>
  <c r="DL338" i="1"/>
  <c r="CK212" i="1"/>
  <c r="DK212" i="1" s="1"/>
  <c r="DL212" i="1" s="1"/>
  <c r="CK192" i="1"/>
  <c r="DK192" i="1" s="1"/>
  <c r="DL192" i="1" s="1"/>
  <c r="CD52" i="1"/>
  <c r="CD147" i="1"/>
  <c r="CL147" i="1"/>
  <c r="DL296" i="1"/>
  <c r="DK289" i="1"/>
  <c r="CK290" i="1"/>
  <c r="DK290" i="1" s="1"/>
  <c r="DL254" i="1"/>
  <c r="DL253" i="1"/>
  <c r="DK195" i="1"/>
  <c r="CK196" i="1"/>
  <c r="DK196" i="1" s="1"/>
  <c r="DL323" i="1"/>
  <c r="DL168" i="1"/>
  <c r="DL250" i="1"/>
  <c r="DL322" i="1"/>
  <c r="DL264" i="1"/>
  <c r="DK117" i="1"/>
  <c r="DL117" i="1" s="1"/>
  <c r="DL263" i="1"/>
  <c r="DL169" i="1"/>
  <c r="DK335" i="1"/>
  <c r="CK336" i="1"/>
  <c r="DK336" i="1" s="1"/>
  <c r="DL157" i="1"/>
  <c r="DL174" i="1"/>
  <c r="DK275" i="1"/>
  <c r="CK276" i="1"/>
  <c r="CK102" i="1"/>
  <c r="DK102" i="1" s="1"/>
  <c r="DK268" i="1"/>
  <c r="CK269" i="1"/>
  <c r="DK230" i="1"/>
  <c r="CK231" i="1"/>
  <c r="DK231" i="1" s="1"/>
  <c r="DK27" i="1"/>
  <c r="DL27" i="1" s="1"/>
  <c r="DK311" i="1"/>
  <c r="CK312" i="1"/>
  <c r="DK306" i="1"/>
  <c r="CK307" i="1"/>
  <c r="DL341" i="1"/>
  <c r="DL259" i="1"/>
  <c r="DK272" i="1"/>
  <c r="CK273" i="1"/>
  <c r="DL304" i="1"/>
  <c r="DK266" i="1"/>
  <c r="CK267" i="1"/>
  <c r="DK267" i="1" s="1"/>
  <c r="DK245" i="1"/>
  <c r="CK246" i="1"/>
  <c r="DK246" i="1" s="1"/>
  <c r="DL88" i="1"/>
  <c r="DL310" i="1"/>
  <c r="DL239" i="1"/>
  <c r="DL303" i="1"/>
  <c r="DL288" i="1"/>
  <c r="DK332" i="1"/>
  <c r="CK333" i="1"/>
  <c r="DL287" i="1"/>
  <c r="DL94" i="1"/>
  <c r="DK299" i="1"/>
  <c r="CK300" i="1"/>
  <c r="DK300" i="1" s="1"/>
  <c r="DL293" i="1"/>
  <c r="DL278" i="1"/>
  <c r="DL298" i="1"/>
  <c r="DK317" i="1"/>
  <c r="CK318" i="1"/>
  <c r="DL292" i="1"/>
  <c r="DK279" i="1"/>
  <c r="CK281" i="1"/>
  <c r="DL249" i="1"/>
  <c r="DK326" i="1"/>
  <c r="CK327" i="1"/>
  <c r="DL316" i="1"/>
  <c r="DK284" i="1"/>
  <c r="CK285" i="1"/>
  <c r="DL248" i="1"/>
  <c r="DL258" i="1"/>
  <c r="DL325" i="1"/>
  <c r="DL213" i="1"/>
  <c r="DL255" i="1"/>
  <c r="DL257" i="1"/>
  <c r="DL161" i="1"/>
  <c r="DL108" i="1"/>
  <c r="DQ220" i="1"/>
  <c r="DR220" i="1" s="1" a="1"/>
  <c r="DR220" i="1" s="1"/>
  <c r="EB220" i="1" s="1"/>
  <c r="EE220" i="1"/>
  <c r="DL233" i="1"/>
  <c r="DK150" i="1"/>
  <c r="DL159" i="1"/>
  <c r="DK241" i="1"/>
  <c r="CK242" i="1"/>
  <c r="CK243" i="1" s="1"/>
  <c r="DK243" i="1" s="1"/>
  <c r="DL156" i="1"/>
  <c r="DL240" i="1"/>
  <c r="DL145" i="1"/>
  <c r="DK180" i="1"/>
  <c r="CK181" i="1"/>
  <c r="DL76" i="1"/>
  <c r="DL178" i="1"/>
  <c r="DK166" i="1"/>
  <c r="CK167" i="1"/>
  <c r="DK167" i="1" s="1"/>
  <c r="DK214" i="1"/>
  <c r="CK215" i="1"/>
  <c r="DL165" i="1"/>
  <c r="DL131" i="1"/>
  <c r="DK194" i="1"/>
  <c r="CK197" i="1"/>
  <c r="DK197" i="1" s="1"/>
  <c r="DL211" i="1"/>
  <c r="DL62" i="1"/>
  <c r="DL193" i="1"/>
  <c r="DK92" i="1"/>
  <c r="CK93" i="1"/>
  <c r="DK93" i="1" s="1"/>
  <c r="DD20" i="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CA7" i="1"/>
  <c r="BV7" i="1"/>
  <c r="CD83" i="1" l="1"/>
  <c r="CI83" i="1" s="1"/>
  <c r="CB112" i="1"/>
  <c r="CD69" i="1"/>
  <c r="CI69" i="1" s="1"/>
  <c r="DZ26" i="1"/>
  <c r="Q108" i="3"/>
  <c r="V107" i="3" a="1"/>
  <c r="V107" i="3" s="1"/>
  <c r="U107" i="3" a="1"/>
  <c r="U107" i="3" s="1"/>
  <c r="T107" i="3" a="1"/>
  <c r="T107" i="3" s="1"/>
  <c r="B107" i="3"/>
  <c r="H106" i="4"/>
  <c r="O48" i="7"/>
  <c r="N49" i="7"/>
  <c r="DZ28" i="1"/>
  <c r="DZ29" i="1" s="1"/>
  <c r="EN27" i="1"/>
  <c r="CL167" i="1"/>
  <c r="CK210" i="1"/>
  <c r="DK210" i="1" s="1"/>
  <c r="DL210" i="1" s="1"/>
  <c r="DK209" i="1"/>
  <c r="DL209" i="1" s="1"/>
  <c r="CL201" i="1"/>
  <c r="CL205" i="1"/>
  <c r="DK307" i="1"/>
  <c r="DL307" i="1" s="1"/>
  <c r="CK309" i="1"/>
  <c r="DK309" i="1" s="1"/>
  <c r="DK182" i="1"/>
  <c r="CK183" i="1"/>
  <c r="DK183" i="1" s="1"/>
  <c r="DL243" i="1"/>
  <c r="DK327" i="1"/>
  <c r="CK328" i="1"/>
  <c r="DL326" i="1"/>
  <c r="DL300" i="1"/>
  <c r="DK281" i="1"/>
  <c r="CK282" i="1"/>
  <c r="DL299" i="1"/>
  <c r="DK276" i="1"/>
  <c r="CK277" i="1"/>
  <c r="DK277" i="1" s="1"/>
  <c r="DL279" i="1"/>
  <c r="DL306" i="1"/>
  <c r="DL275" i="1"/>
  <c r="DK312" i="1"/>
  <c r="CK313" i="1"/>
  <c r="DL311" i="1"/>
  <c r="DL290" i="1"/>
  <c r="DK318" i="1"/>
  <c r="CK319" i="1"/>
  <c r="DL246" i="1"/>
  <c r="DL196" i="1"/>
  <c r="DL289" i="1"/>
  <c r="DL317" i="1"/>
  <c r="DL245" i="1"/>
  <c r="DL195" i="1"/>
  <c r="DL267" i="1"/>
  <c r="DL231" i="1"/>
  <c r="DK242" i="1"/>
  <c r="DL242" i="1" s="1"/>
  <c r="CK244" i="1"/>
  <c r="DK244" i="1" s="1"/>
  <c r="DK333" i="1"/>
  <c r="CK334" i="1"/>
  <c r="DK334" i="1" s="1"/>
  <c r="DL266" i="1"/>
  <c r="DL230" i="1"/>
  <c r="DK285" i="1"/>
  <c r="CK286" i="1"/>
  <c r="DK286" i="1" s="1"/>
  <c r="DL332" i="1"/>
  <c r="DK269" i="1"/>
  <c r="CK270" i="1"/>
  <c r="DL336" i="1"/>
  <c r="DL284" i="1"/>
  <c r="DL268" i="1"/>
  <c r="DL335" i="1"/>
  <c r="DK273" i="1"/>
  <c r="CK274" i="1"/>
  <c r="DK274" i="1" s="1"/>
  <c r="DL272" i="1"/>
  <c r="DL102" i="1"/>
  <c r="DL93" i="1"/>
  <c r="DL241" i="1"/>
  <c r="DL92" i="1"/>
  <c r="DL197" i="1"/>
  <c r="DL194" i="1"/>
  <c r="DK215" i="1"/>
  <c r="CK216" i="1"/>
  <c r="DK216" i="1" s="1"/>
  <c r="DL150" i="1"/>
  <c r="DL214" i="1"/>
  <c r="DK181" i="1"/>
  <c r="CK184" i="1"/>
  <c r="DL167" i="1"/>
  <c r="DL180" i="1"/>
  <c r="DL166" i="1"/>
  <c r="BF27" i="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G31" i="15"/>
  <c r="Q31"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CW27" i="1" l="1"/>
  <c r="CD112" i="1"/>
  <c r="CI112" i="1" s="1"/>
  <c r="Q109" i="3"/>
  <c r="T108" i="3" a="1"/>
  <c r="T108" i="3" s="1"/>
  <c r="V108" i="3" a="1"/>
  <c r="V108" i="3" s="1"/>
  <c r="U108" i="3" a="1"/>
  <c r="U108" i="3" s="1"/>
  <c r="B108" i="3"/>
  <c r="H107" i="4"/>
  <c r="N50" i="7"/>
  <c r="O49" i="7"/>
  <c r="DL183" i="1"/>
  <c r="DL182" i="1"/>
  <c r="DL309" i="1"/>
  <c r="DL273" i="1"/>
  <c r="DK313" i="1"/>
  <c r="CK314" i="1"/>
  <c r="DK282" i="1"/>
  <c r="CK283" i="1"/>
  <c r="DK283" i="1" s="1"/>
  <c r="DL312" i="1"/>
  <c r="DL281" i="1"/>
  <c r="DL269" i="1"/>
  <c r="DL334" i="1"/>
  <c r="DL333" i="1"/>
  <c r="DL244" i="1"/>
  <c r="DK319" i="1"/>
  <c r="CK320" i="1"/>
  <c r="DK320" i="1" s="1"/>
  <c r="DK270" i="1"/>
  <c r="CK271" i="1"/>
  <c r="DK271" i="1" s="1"/>
  <c r="DL318" i="1"/>
  <c r="DL277" i="1"/>
  <c r="DL276" i="1"/>
  <c r="DL286" i="1"/>
  <c r="DL285" i="1"/>
  <c r="DK328" i="1"/>
  <c r="CK329" i="1"/>
  <c r="DK329" i="1" s="1"/>
  <c r="DL274" i="1"/>
  <c r="DL327" i="1"/>
  <c r="DL216" i="1"/>
  <c r="DL215" i="1"/>
  <c r="DK184" i="1"/>
  <c r="CK186" i="1"/>
  <c r="DL181" i="1"/>
  <c r="DA27" i="1"/>
  <c r="DT27" i="1"/>
  <c r="BK27" i="1"/>
  <c r="DZ30" i="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R31" i="15"/>
  <c r="S31" i="15" s="1"/>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V31" i="15"/>
  <c r="X31" i="15" s="1"/>
  <c r="P49" i="15"/>
  <c r="P57" i="15"/>
  <c r="P38" i="15"/>
  <c r="P44" i="15"/>
  <c r="P32" i="15"/>
  <c r="P35" i="15"/>
  <c r="P41" i="15"/>
  <c r="P48" i="15"/>
  <c r="P34" i="15"/>
  <c r="P8" i="15"/>
  <c r="Q110" i="3" l="1"/>
  <c r="T109" i="3" a="1"/>
  <c r="T109" i="3" s="1"/>
  <c r="V109" i="3" a="1"/>
  <c r="V109" i="3" s="1"/>
  <c r="U109" i="3" a="1"/>
  <c r="U109" i="3" s="1"/>
  <c r="B109" i="3"/>
  <c r="H108" i="4"/>
  <c r="O50" i="7"/>
  <c r="N51" i="7"/>
  <c r="DL328" i="1"/>
  <c r="DL271" i="1"/>
  <c r="DL283" i="1"/>
  <c r="DL270" i="1"/>
  <c r="DL282" i="1"/>
  <c r="DL320" i="1"/>
  <c r="DK314" i="1"/>
  <c r="CK315" i="1"/>
  <c r="DK315" i="1" s="1"/>
  <c r="DL319" i="1"/>
  <c r="DL313" i="1"/>
  <c r="S199" i="1"/>
  <c r="S198" i="1"/>
  <c r="S207" i="1"/>
  <c r="S208" i="1"/>
  <c r="S192" i="1"/>
  <c r="S184" i="1"/>
  <c r="S205" i="1"/>
  <c r="S187" i="1"/>
  <c r="S196" i="1"/>
  <c r="S186" i="1"/>
  <c r="S201" i="1"/>
  <c r="S188" i="1"/>
  <c r="S185" i="1"/>
  <c r="S203" i="1"/>
  <c r="S200" i="1"/>
  <c r="S193" i="1"/>
  <c r="S202" i="1"/>
  <c r="S197" i="1"/>
  <c r="S204" i="1"/>
  <c r="S189" i="1"/>
  <c r="S206" i="1"/>
  <c r="S191" i="1"/>
  <c r="S190" i="1"/>
  <c r="S195" i="1"/>
  <c r="S194" i="1"/>
  <c r="DL329" i="1"/>
  <c r="DK186" i="1"/>
  <c r="CK187" i="1"/>
  <c r="S132" i="1"/>
  <c r="CY132" i="1" s="1"/>
  <c r="DL184" i="1"/>
  <c r="DB27" i="1"/>
  <c r="DD27" i="1" s="1"/>
  <c r="S15" i="1"/>
  <c r="CY15" i="1" s="1"/>
  <c r="S14" i="1"/>
  <c r="S16" i="1"/>
  <c r="CY16" i="1" s="1"/>
  <c r="R23" i="15"/>
  <c r="S33" i="1"/>
  <c r="CY33" i="1" s="1"/>
  <c r="S29" i="1"/>
  <c r="CY29" i="1" s="1"/>
  <c r="S30" i="1"/>
  <c r="CY30" i="1" s="1"/>
  <c r="S31" i="1"/>
  <c r="CY31" i="1" s="1"/>
  <c r="S32" i="1"/>
  <c r="CY32" i="1" s="1"/>
  <c r="S26" i="1"/>
  <c r="CY26" i="1" s="1"/>
  <c r="S25" i="1"/>
  <c r="CY25" i="1" s="1"/>
  <c r="S27" i="1"/>
  <c r="CY27" i="1" s="1"/>
  <c r="S28" i="1"/>
  <c r="CY28" i="1" s="1"/>
  <c r="S19" i="1"/>
  <c r="CY19" i="1" s="1"/>
  <c r="S21" i="1"/>
  <c r="CY21" i="1" s="1"/>
  <c r="S17" i="1"/>
  <c r="CY17" i="1" s="1"/>
  <c r="S24" i="1"/>
  <c r="CY24" i="1" s="1"/>
  <c r="S18" i="1"/>
  <c r="CY18" i="1" s="1"/>
  <c r="S20" i="1"/>
  <c r="CY20" i="1" s="1"/>
  <c r="S22" i="1"/>
  <c r="CY22" i="1" s="1"/>
  <c r="S23" i="1"/>
  <c r="CY23" i="1" s="1"/>
  <c r="DZ31" i="1"/>
  <c r="R28" i="15"/>
  <c r="R27" i="15"/>
  <c r="S27" i="15" s="1"/>
  <c r="R13" i="15"/>
  <c r="R17" i="15"/>
  <c r="R21" i="15"/>
  <c r="R24" i="15"/>
  <c r="R14" i="15"/>
  <c r="R18" i="15"/>
  <c r="S18" i="15" s="1"/>
  <c r="R22" i="15"/>
  <c r="L23" i="5" s="1"/>
  <c r="R16" i="15"/>
  <c r="R29" i="15"/>
  <c r="R12" i="15"/>
  <c r="R30" i="15"/>
  <c r="R25" i="15"/>
  <c r="R20" i="15"/>
  <c r="L30" i="5" s="1"/>
  <c r="R26" i="15"/>
  <c r="S134" i="1" s="1"/>
  <c r="CY134" i="1" s="1"/>
  <c r="R15" i="15"/>
  <c r="S148" i="1" s="1"/>
  <c r="CY148" i="1" s="1"/>
  <c r="S11" i="15"/>
  <c r="S10" i="15"/>
  <c r="S13" i="1"/>
  <c r="CY13" i="1" s="1"/>
  <c r="S26" i="15"/>
  <c r="L17" i="5"/>
  <c r="L22" i="5"/>
  <c r="L26" i="5"/>
  <c r="S8" i="15"/>
  <c r="S9" i="15"/>
  <c r="S19" i="15"/>
  <c r="P9" i="15"/>
  <c r="L20" i="5" l="1"/>
  <c r="S35" i="1"/>
  <c r="CY35" i="1" s="1"/>
  <c r="S37" i="1"/>
  <c r="CY37" i="1" s="1"/>
  <c r="S34" i="1"/>
  <c r="CY34" i="1" s="1"/>
  <c r="S139" i="1"/>
  <c r="CY139" i="1" s="1"/>
  <c r="S36" i="1"/>
  <c r="CY36" i="1" s="1"/>
  <c r="S143" i="1"/>
  <c r="CY143" i="1" s="1"/>
  <c r="S137" i="1"/>
  <c r="CY137" i="1" s="1"/>
  <c r="DA19" i="1"/>
  <c r="DB19" i="1" s="1"/>
  <c r="DD19" i="1" s="1"/>
  <c r="CW19" i="1"/>
  <c r="Q111" i="3"/>
  <c r="T110" i="3" a="1"/>
  <c r="T110" i="3" s="1"/>
  <c r="V110" i="3" a="1"/>
  <c r="V110" i="3" s="1"/>
  <c r="U110" i="3" a="1"/>
  <c r="U110" i="3" s="1"/>
  <c r="B110" i="3"/>
  <c r="H109" i="4"/>
  <c r="N52" i="7"/>
  <c r="O51" i="7"/>
  <c r="P30" i="5"/>
  <c r="M30" i="5"/>
  <c r="U30" i="5" s="1"/>
  <c r="S141" i="1"/>
  <c r="CY141" i="1" s="1"/>
  <c r="S144" i="1"/>
  <c r="CY144" i="1" s="1"/>
  <c r="S130" i="1"/>
  <c r="CY130" i="1" s="1"/>
  <c r="S135" i="1"/>
  <c r="CY135" i="1" s="1"/>
  <c r="S14" i="15"/>
  <c r="S109" i="1"/>
  <c r="CY109" i="1" s="1"/>
  <c r="S111" i="1"/>
  <c r="CY111" i="1" s="1"/>
  <c r="S114" i="1"/>
  <c r="CY114" i="1" s="1"/>
  <c r="S113" i="1"/>
  <c r="CY113" i="1" s="1"/>
  <c r="S119" i="1"/>
  <c r="CY119" i="1" s="1"/>
  <c r="S115" i="1"/>
  <c r="CY115" i="1" s="1"/>
  <c r="S116" i="1"/>
  <c r="CY116" i="1" s="1"/>
  <c r="S117" i="1"/>
  <c r="CY117" i="1" s="1"/>
  <c r="S123" i="1"/>
  <c r="CY123" i="1" s="1"/>
  <c r="S122" i="1"/>
  <c r="CY122" i="1" s="1"/>
  <c r="S120" i="1"/>
  <c r="CY120" i="1" s="1"/>
  <c r="S124" i="1"/>
  <c r="CY124" i="1" s="1"/>
  <c r="S125" i="1"/>
  <c r="CY125" i="1" s="1"/>
  <c r="S121" i="1"/>
  <c r="CY121" i="1" s="1"/>
  <c r="S110" i="1"/>
  <c r="CY110" i="1" s="1"/>
  <c r="S126" i="1"/>
  <c r="CY126" i="1" s="1"/>
  <c r="S118" i="1"/>
  <c r="CY118" i="1" s="1"/>
  <c r="S112" i="1"/>
  <c r="CY112" i="1" s="1"/>
  <c r="S127" i="1"/>
  <c r="CY127" i="1" s="1"/>
  <c r="S92" i="1"/>
  <c r="CY92" i="1" s="1"/>
  <c r="S78" i="1"/>
  <c r="CY78" i="1" s="1"/>
  <c r="S79" i="1"/>
  <c r="CY79" i="1" s="1"/>
  <c r="S80" i="1"/>
  <c r="CY80" i="1" s="1"/>
  <c r="S91" i="1"/>
  <c r="CY91" i="1" s="1"/>
  <c r="S81" i="1"/>
  <c r="CY81" i="1" s="1"/>
  <c r="S105" i="1"/>
  <c r="CY105" i="1" s="1"/>
  <c r="S94" i="1"/>
  <c r="CY94" i="1" s="1"/>
  <c r="S75" i="1"/>
  <c r="CY75" i="1" s="1"/>
  <c r="S83" i="1"/>
  <c r="CY83" i="1" s="1"/>
  <c r="S82" i="1"/>
  <c r="CY82" i="1" s="1"/>
  <c r="S85" i="1"/>
  <c r="CY85" i="1" s="1"/>
  <c r="S93" i="1"/>
  <c r="CY93" i="1" s="1"/>
  <c r="S96" i="1"/>
  <c r="CY96" i="1" s="1"/>
  <c r="S108" i="1"/>
  <c r="CY108" i="1" s="1"/>
  <c r="S87" i="1"/>
  <c r="CY87" i="1" s="1"/>
  <c r="S76" i="1"/>
  <c r="CY76" i="1" s="1"/>
  <c r="S84" i="1"/>
  <c r="CY84" i="1" s="1"/>
  <c r="S101" i="1"/>
  <c r="CY101" i="1" s="1"/>
  <c r="S95" i="1"/>
  <c r="CY95" i="1" s="1"/>
  <c r="S71" i="1"/>
  <c r="CY71" i="1" s="1"/>
  <c r="S107" i="1"/>
  <c r="CY107" i="1" s="1"/>
  <c r="S99" i="1"/>
  <c r="CY99" i="1" s="1"/>
  <c r="S89" i="1"/>
  <c r="CY89" i="1" s="1"/>
  <c r="S86" i="1"/>
  <c r="CY86" i="1" s="1"/>
  <c r="S88" i="1"/>
  <c r="CY88" i="1" s="1"/>
  <c r="S100" i="1"/>
  <c r="CY100" i="1" s="1"/>
  <c r="S72" i="1"/>
  <c r="CY72" i="1" s="1"/>
  <c r="S74" i="1"/>
  <c r="CY74" i="1" s="1"/>
  <c r="S98" i="1"/>
  <c r="CY98" i="1" s="1"/>
  <c r="S102" i="1"/>
  <c r="CY102" i="1" s="1"/>
  <c r="S103" i="1"/>
  <c r="CY103" i="1" s="1"/>
  <c r="S104" i="1"/>
  <c r="CY104" i="1" s="1"/>
  <c r="S106" i="1"/>
  <c r="CY106" i="1" s="1"/>
  <c r="S97" i="1"/>
  <c r="CY97" i="1" s="1"/>
  <c r="S73" i="1"/>
  <c r="CY73" i="1" s="1"/>
  <c r="S90" i="1"/>
  <c r="CY90" i="1" s="1"/>
  <c r="S77" i="1"/>
  <c r="CY77" i="1" s="1"/>
  <c r="L25" i="5"/>
  <c r="M25" i="5" s="1"/>
  <c r="S341" i="1"/>
  <c r="S343" i="1"/>
  <c r="S342" i="1"/>
  <c r="S340" i="1"/>
  <c r="S344" i="1"/>
  <c r="S328" i="1"/>
  <c r="S319" i="1"/>
  <c r="S330" i="1"/>
  <c r="S327" i="1"/>
  <c r="S329" i="1"/>
  <c r="S326" i="1"/>
  <c r="S320" i="1"/>
  <c r="S313" i="1"/>
  <c r="S331" i="1"/>
  <c r="S321" i="1"/>
  <c r="S325" i="1"/>
  <c r="S323" i="1"/>
  <c r="S317" i="1"/>
  <c r="S315" i="1"/>
  <c r="S312" i="1"/>
  <c r="S316" i="1"/>
  <c r="S324" i="1"/>
  <c r="S314" i="1"/>
  <c r="S318" i="1"/>
  <c r="S322" i="1"/>
  <c r="S15" i="15"/>
  <c r="S150" i="1"/>
  <c r="CY150" i="1" s="1"/>
  <c r="S155" i="1"/>
  <c r="CY155" i="1" s="1"/>
  <c r="S152" i="1"/>
  <c r="CY152" i="1" s="1"/>
  <c r="S153" i="1"/>
  <c r="CY153" i="1" s="1"/>
  <c r="S154" i="1"/>
  <c r="CY154" i="1" s="1"/>
  <c r="S156" i="1"/>
  <c r="S151" i="1"/>
  <c r="CY151" i="1" s="1"/>
  <c r="S332" i="1"/>
  <c r="S337" i="1"/>
  <c r="S339" i="1"/>
  <c r="S334" i="1"/>
  <c r="S335" i="1"/>
  <c r="S336" i="1"/>
  <c r="S333" i="1"/>
  <c r="S338" i="1"/>
  <c r="S128" i="1"/>
  <c r="CY128" i="1" s="1"/>
  <c r="S305" i="1"/>
  <c r="S311" i="1"/>
  <c r="S302" i="1"/>
  <c r="S306" i="1"/>
  <c r="S310" i="1"/>
  <c r="S290" i="1"/>
  <c r="S298" i="1"/>
  <c r="S294" i="1"/>
  <c r="S293" i="1"/>
  <c r="S297" i="1"/>
  <c r="S291" i="1"/>
  <c r="S307" i="1"/>
  <c r="S296" i="1"/>
  <c r="S292" i="1"/>
  <c r="S300" i="1"/>
  <c r="S308" i="1"/>
  <c r="S299" i="1"/>
  <c r="S304" i="1"/>
  <c r="S295" i="1"/>
  <c r="S301" i="1"/>
  <c r="S309" i="1"/>
  <c r="S303" i="1"/>
  <c r="S145" i="1"/>
  <c r="CY145" i="1" s="1"/>
  <c r="S24" i="15"/>
  <c r="S258" i="1"/>
  <c r="S253" i="1"/>
  <c r="S263" i="1"/>
  <c r="S254" i="1"/>
  <c r="S262" i="1"/>
  <c r="S259" i="1"/>
  <c r="S257" i="1"/>
  <c r="S260" i="1"/>
  <c r="S261" i="1"/>
  <c r="S255" i="1"/>
  <c r="S256" i="1"/>
  <c r="L24" i="5"/>
  <c r="M24" i="5" s="1"/>
  <c r="S219" i="1"/>
  <c r="S217" i="1"/>
  <c r="S213" i="1"/>
  <c r="S212" i="1"/>
  <c r="S216" i="1"/>
  <c r="S215" i="1"/>
  <c r="S211" i="1"/>
  <c r="S210" i="1"/>
  <c r="S214" i="1"/>
  <c r="S209" i="1"/>
  <c r="S220" i="1"/>
  <c r="S218" i="1"/>
  <c r="S131" i="1"/>
  <c r="CY131" i="1" s="1"/>
  <c r="S147" i="1"/>
  <c r="CY147" i="1" s="1"/>
  <c r="S21" i="15"/>
  <c r="S223" i="1"/>
  <c r="S225" i="1"/>
  <c r="S222" i="1"/>
  <c r="S221" i="1"/>
  <c r="S224" i="1"/>
  <c r="S17" i="15"/>
  <c r="S176" i="1"/>
  <c r="S178" i="1"/>
  <c r="S175" i="1"/>
  <c r="S177" i="1"/>
  <c r="S179" i="1"/>
  <c r="L27" i="5"/>
  <c r="M27" i="5" s="1"/>
  <c r="S279" i="1"/>
  <c r="S277" i="1"/>
  <c r="S280" i="1"/>
  <c r="S289" i="1"/>
  <c r="S281" i="1"/>
  <c r="S264" i="1"/>
  <c r="S271" i="1"/>
  <c r="S287" i="1"/>
  <c r="S266" i="1"/>
  <c r="S267" i="1"/>
  <c r="S275" i="1"/>
  <c r="S265" i="1"/>
  <c r="S278" i="1"/>
  <c r="S273" i="1"/>
  <c r="S274" i="1"/>
  <c r="S282" i="1"/>
  <c r="S284" i="1"/>
  <c r="S283" i="1"/>
  <c r="S286" i="1"/>
  <c r="S288" i="1"/>
  <c r="S285" i="1"/>
  <c r="S268" i="1"/>
  <c r="S270" i="1"/>
  <c r="S269" i="1"/>
  <c r="S272" i="1"/>
  <c r="S276" i="1"/>
  <c r="S30" i="15"/>
  <c r="S346" i="1"/>
  <c r="S345" i="1"/>
  <c r="S133" i="1"/>
  <c r="CY133" i="1" s="1"/>
  <c r="S64" i="1"/>
  <c r="CY64" i="1" s="1"/>
  <c r="S63" i="1"/>
  <c r="CY63" i="1" s="1"/>
  <c r="S68" i="1"/>
  <c r="CY68" i="1" s="1"/>
  <c r="S67" i="1"/>
  <c r="CY67" i="1" s="1"/>
  <c r="S69" i="1"/>
  <c r="CY69" i="1" s="1"/>
  <c r="S66" i="1"/>
  <c r="CY66" i="1" s="1"/>
  <c r="S70" i="1"/>
  <c r="CY70" i="1" s="1"/>
  <c r="S65" i="1"/>
  <c r="CY65" i="1" s="1"/>
  <c r="S142" i="1"/>
  <c r="CY142" i="1" s="1"/>
  <c r="S16" i="15"/>
  <c r="S157" i="1"/>
  <c r="S165" i="1"/>
  <c r="S174" i="1"/>
  <c r="S166" i="1"/>
  <c r="S161" i="1"/>
  <c r="S171" i="1"/>
  <c r="S169" i="1"/>
  <c r="S162" i="1"/>
  <c r="S170" i="1"/>
  <c r="S159" i="1"/>
  <c r="S172" i="1"/>
  <c r="S158" i="1"/>
  <c r="S164" i="1"/>
  <c r="S163" i="1"/>
  <c r="S160" i="1"/>
  <c r="S168" i="1"/>
  <c r="S167" i="1"/>
  <c r="S173" i="1"/>
  <c r="S23" i="15"/>
  <c r="S250" i="1"/>
  <c r="S252" i="1"/>
  <c r="S251" i="1"/>
  <c r="S246" i="1"/>
  <c r="S247" i="1"/>
  <c r="S249" i="1"/>
  <c r="S248" i="1"/>
  <c r="S245" i="1"/>
  <c r="S244" i="1"/>
  <c r="S140" i="1"/>
  <c r="CY140" i="1" s="1"/>
  <c r="S149" i="1"/>
  <c r="CY149" i="1" s="1"/>
  <c r="L28" i="5"/>
  <c r="M28" i="5" s="1"/>
  <c r="S229" i="1"/>
  <c r="S232" i="1"/>
  <c r="S231" i="1"/>
  <c r="S242" i="1"/>
  <c r="S228" i="1"/>
  <c r="S239" i="1"/>
  <c r="S226" i="1"/>
  <c r="S234" i="1"/>
  <c r="S236" i="1"/>
  <c r="S238" i="1"/>
  <c r="S235" i="1"/>
  <c r="S233" i="1"/>
  <c r="S241" i="1"/>
  <c r="S227" i="1"/>
  <c r="S240" i="1"/>
  <c r="S237" i="1"/>
  <c r="S230" i="1"/>
  <c r="S243" i="1"/>
  <c r="S138" i="1"/>
  <c r="CY138" i="1" s="1"/>
  <c r="S129" i="1"/>
  <c r="CY129" i="1" s="1"/>
  <c r="L11" i="5"/>
  <c r="M11" i="5" s="1"/>
  <c r="S182" i="1"/>
  <c r="S180" i="1"/>
  <c r="S181" i="1"/>
  <c r="S183" i="1"/>
  <c r="S136" i="1"/>
  <c r="CY136" i="1" s="1"/>
  <c r="S146" i="1"/>
  <c r="CY146" i="1" s="1"/>
  <c r="L10" i="5"/>
  <c r="M10" i="5" s="1"/>
  <c r="L13" i="5"/>
  <c r="M13" i="5" s="1"/>
  <c r="S20" i="15"/>
  <c r="L19" i="5"/>
  <c r="M19" i="5" s="1"/>
  <c r="L15" i="5"/>
  <c r="M15" i="5" s="1"/>
  <c r="L21" i="5"/>
  <c r="M21" i="5" s="1"/>
  <c r="L18" i="5"/>
  <c r="M18" i="5" s="1"/>
  <c r="L16" i="5"/>
  <c r="M16" i="5" s="1"/>
  <c r="S28" i="15"/>
  <c r="S25" i="15"/>
  <c r="W198" i="1"/>
  <c r="W202" i="1"/>
  <c r="W199" i="1"/>
  <c r="W193" i="1"/>
  <c r="W200" i="1"/>
  <c r="W203" i="1"/>
  <c r="W185" i="1"/>
  <c r="W197" i="1"/>
  <c r="W188" i="1"/>
  <c r="DV188" i="1" s="1"/>
  <c r="DX188" i="1" s="1"/>
  <c r="DL315" i="1"/>
  <c r="W201" i="1"/>
  <c r="DL314" i="1"/>
  <c r="W186" i="1"/>
  <c r="DV186" i="1" s="1"/>
  <c r="DX186" i="1" s="1"/>
  <c r="W194" i="1"/>
  <c r="W196" i="1"/>
  <c r="L9" i="5"/>
  <c r="M9" i="5" s="1"/>
  <c r="W195" i="1"/>
  <c r="W187" i="1"/>
  <c r="DV187" i="1" s="1"/>
  <c r="DX187" i="1" s="1"/>
  <c r="W190" i="1"/>
  <c r="W205" i="1"/>
  <c r="W191" i="1"/>
  <c r="W184" i="1"/>
  <c r="W206" i="1"/>
  <c r="W192" i="1"/>
  <c r="W189" i="1"/>
  <c r="W208" i="1"/>
  <c r="W204" i="1"/>
  <c r="W207" i="1"/>
  <c r="L14" i="5"/>
  <c r="M14" i="5" s="1"/>
  <c r="L8" i="5"/>
  <c r="M8" i="5" s="1"/>
  <c r="W22" i="1"/>
  <c r="W131" i="1"/>
  <c r="S22" i="15"/>
  <c r="W147" i="1"/>
  <c r="S29" i="15"/>
  <c r="W142" i="1"/>
  <c r="W137" i="1"/>
  <c r="W140" i="1"/>
  <c r="W28" i="1"/>
  <c r="W134" i="1"/>
  <c r="W141" i="1"/>
  <c r="W144" i="1"/>
  <c r="W132" i="1"/>
  <c r="W16" i="1"/>
  <c r="W143" i="1"/>
  <c r="DK187" i="1"/>
  <c r="CK188" i="1"/>
  <c r="DK188" i="1" s="1"/>
  <c r="W37" i="1"/>
  <c r="W148" i="1"/>
  <c r="DL186" i="1"/>
  <c r="L29" i="5"/>
  <c r="M29" i="5" s="1"/>
  <c r="S12" i="15"/>
  <c r="L12" i="5"/>
  <c r="M12" i="5" s="1"/>
  <c r="S48" i="1"/>
  <c r="CY48" i="1" s="1"/>
  <c r="S46" i="1"/>
  <c r="CY46" i="1" s="1"/>
  <c r="S47" i="1"/>
  <c r="CY47" i="1" s="1"/>
  <c r="W27" i="1"/>
  <c r="W25" i="1"/>
  <c r="W26" i="1"/>
  <c r="W32" i="1"/>
  <c r="W35" i="1"/>
  <c r="S44" i="1"/>
  <c r="CY44" i="1" s="1"/>
  <c r="S39" i="1"/>
  <c r="CY39" i="1" s="1"/>
  <c r="S43" i="1"/>
  <c r="CY43" i="1" s="1"/>
  <c r="S45" i="1"/>
  <c r="CY45" i="1" s="1"/>
  <c r="S41" i="1"/>
  <c r="CY41" i="1" s="1"/>
  <c r="S40" i="1"/>
  <c r="CY40" i="1" s="1"/>
  <c r="S38" i="1"/>
  <c r="CY38" i="1" s="1"/>
  <c r="S42" i="1"/>
  <c r="CY42" i="1" s="1"/>
  <c r="W23" i="1"/>
  <c r="X23" i="1" s="1"/>
  <c r="W31" i="1"/>
  <c r="W30" i="1"/>
  <c r="W20" i="1"/>
  <c r="X20" i="1" s="1"/>
  <c r="EA20" i="1" s="1"/>
  <c r="W29" i="1"/>
  <c r="W18" i="1"/>
  <c r="X18" i="1" s="1"/>
  <c r="W33" i="1"/>
  <c r="W24" i="1"/>
  <c r="X24" i="1" s="1"/>
  <c r="S50" i="1"/>
  <c r="CY50" i="1" s="1"/>
  <c r="S52" i="1"/>
  <c r="CY52" i="1" s="1"/>
  <c r="S51" i="1"/>
  <c r="CY51" i="1" s="1"/>
  <c r="S49" i="1"/>
  <c r="CY49" i="1" s="1"/>
  <c r="W17" i="1"/>
  <c r="X17" i="1" s="1"/>
  <c r="W21" i="1"/>
  <c r="X21" i="1" s="1"/>
  <c r="W19" i="1"/>
  <c r="X19" i="1" s="1"/>
  <c r="W14" i="1"/>
  <c r="CY14" i="1"/>
  <c r="S13" i="15"/>
  <c r="W15" i="1"/>
  <c r="S62" i="1"/>
  <c r="CY62" i="1" s="1"/>
  <c r="S60" i="1"/>
  <c r="CY60" i="1" s="1"/>
  <c r="S61" i="1"/>
  <c r="CY61" i="1" s="1"/>
  <c r="S56" i="1"/>
  <c r="CY56" i="1" s="1"/>
  <c r="S54" i="1"/>
  <c r="CY54" i="1" s="1"/>
  <c r="S57" i="1"/>
  <c r="CY57" i="1" s="1"/>
  <c r="S55" i="1"/>
  <c r="CY55" i="1" s="1"/>
  <c r="S53" i="1"/>
  <c r="CY53" i="1" s="1"/>
  <c r="DZ32" i="1"/>
  <c r="EN32" i="1" s="1"/>
  <c r="S58" i="1"/>
  <c r="CY58" i="1" s="1"/>
  <c r="S59" i="1"/>
  <c r="CY59" i="1" s="1"/>
  <c r="W13" i="1"/>
  <c r="M20" i="5"/>
  <c r="M17" i="5"/>
  <c r="M23" i="5"/>
  <c r="M26" i="5"/>
  <c r="M22" i="5"/>
  <c r="P10" i="15"/>
  <c r="W135" i="1" l="1"/>
  <c r="W130" i="1"/>
  <c r="W34" i="1"/>
  <c r="W139" i="1"/>
  <c r="W133" i="1"/>
  <c r="W149" i="1"/>
  <c r="W127" i="1"/>
  <c r="W36" i="1"/>
  <c r="DV36" i="1" s="1"/>
  <c r="W146" i="1"/>
  <c r="DV146" i="1" s="1"/>
  <c r="W136" i="1"/>
  <c r="DV136" i="1" s="1"/>
  <c r="W138" i="1"/>
  <c r="DV138" i="1" s="1"/>
  <c r="Q112" i="3"/>
  <c r="V111" i="3" a="1"/>
  <c r="V111" i="3" s="1"/>
  <c r="U111" i="3" a="1"/>
  <c r="U111" i="3" s="1"/>
  <c r="T111" i="3" a="1"/>
  <c r="T111" i="3" s="1"/>
  <c r="B111" i="3"/>
  <c r="H110" i="4"/>
  <c r="P37" i="7"/>
  <c r="P52" i="7"/>
  <c r="N53" i="7"/>
  <c r="O52" i="7"/>
  <c r="P51" i="7"/>
  <c r="P49" i="7"/>
  <c r="P48" i="7"/>
  <c r="P47" i="7"/>
  <c r="P46" i="7"/>
  <c r="P45" i="7"/>
  <c r="P44" i="7"/>
  <c r="P43" i="7"/>
  <c r="P42" i="7"/>
  <c r="P41" i="7"/>
  <c r="P40" i="7"/>
  <c r="P39" i="7"/>
  <c r="P50" i="7"/>
  <c r="P38" i="7"/>
  <c r="W128" i="1"/>
  <c r="W145" i="1"/>
  <c r="W243" i="1"/>
  <c r="W129" i="1"/>
  <c r="DV129" i="1" s="1"/>
  <c r="W156" i="1"/>
  <c r="W309" i="1"/>
  <c r="W154" i="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V205" i="1"/>
  <c r="DN205" i="1"/>
  <c r="DO205" i="1" s="1"/>
  <c r="W52" i="1"/>
  <c r="W61" i="1"/>
  <c r="DV190" i="1"/>
  <c r="DX190" i="1" s="1"/>
  <c r="DN190" i="1"/>
  <c r="DO190" i="1" s="1"/>
  <c r="W62" i="1"/>
  <c r="DN62" i="1" s="1"/>
  <c r="DO62" i="1" s="1"/>
  <c r="DN186" i="1"/>
  <c r="DO186" i="1" s="1"/>
  <c r="DQ186" i="1" s="1"/>
  <c r="DR186" i="1" s="1" a="1"/>
  <c r="DR186" i="1" s="1"/>
  <c r="EB186" i="1" s="1"/>
  <c r="DV185" i="1"/>
  <c r="DN185" i="1"/>
  <c r="DO185" i="1" s="1"/>
  <c r="DV207" i="1"/>
  <c r="DN207" i="1"/>
  <c r="DO207" i="1" s="1"/>
  <c r="DV200" i="1"/>
  <c r="DX200" i="1" s="1"/>
  <c r="DN200" i="1"/>
  <c r="DO200" i="1" s="1"/>
  <c r="DV184" i="1"/>
  <c r="DX184" i="1" s="1"/>
  <c r="DN184" i="1"/>
  <c r="DO184" i="1" s="1"/>
  <c r="DV204" i="1"/>
  <c r="DX204" i="1" s="1"/>
  <c r="DN204" i="1"/>
  <c r="DO204" i="1" s="1"/>
  <c r="DV191" i="1"/>
  <c r="DX191" i="1" s="1"/>
  <c r="DN191" i="1"/>
  <c r="DO191" i="1" s="1"/>
  <c r="DV196" i="1"/>
  <c r="DN196" i="1"/>
  <c r="DO196" i="1" s="1"/>
  <c r="DV208" i="1"/>
  <c r="DX208" i="1" s="1"/>
  <c r="DN208" i="1"/>
  <c r="DO208" i="1" s="1"/>
  <c r="W59" i="1"/>
  <c r="DV59" i="1" s="1"/>
  <c r="DV193" i="1"/>
  <c r="DN193" i="1"/>
  <c r="DO193" i="1" s="1"/>
  <c r="DV189" i="1"/>
  <c r="DN189" i="1"/>
  <c r="DO189" i="1" s="1"/>
  <c r="DV194" i="1"/>
  <c r="DX194" i="1" s="1"/>
  <c r="DN194" i="1"/>
  <c r="DO194" i="1" s="1"/>
  <c r="DV197" i="1"/>
  <c r="DN197" i="1"/>
  <c r="DO197" i="1" s="1"/>
  <c r="DV199" i="1"/>
  <c r="DX199" i="1" s="1"/>
  <c r="DN199" i="1"/>
  <c r="DO199" i="1" s="1"/>
  <c r="DV192" i="1"/>
  <c r="DX192" i="1" s="1"/>
  <c r="DN192" i="1"/>
  <c r="DO192" i="1" s="1"/>
  <c r="DV202" i="1"/>
  <c r="DX202" i="1" s="1"/>
  <c r="DN202" i="1"/>
  <c r="DO202" i="1" s="1"/>
  <c r="DV206" i="1"/>
  <c r="DX206" i="1" s="1"/>
  <c r="DN206" i="1"/>
  <c r="DO206" i="1" s="1"/>
  <c r="DV195" i="1"/>
  <c r="DN195" i="1"/>
  <c r="DO195" i="1" s="1"/>
  <c r="DV201" i="1"/>
  <c r="DN201" i="1"/>
  <c r="DO201" i="1" s="1"/>
  <c r="DV203" i="1"/>
  <c r="DN203" i="1"/>
  <c r="DO203" i="1" s="1"/>
  <c r="DV198" i="1"/>
  <c r="DN198" i="1"/>
  <c r="DO198" i="1" s="1"/>
  <c r="Y20" i="1"/>
  <c r="EJ20" i="1" s="1"/>
  <c r="DV134" i="1"/>
  <c r="DV144" i="1"/>
  <c r="DV147" i="1"/>
  <c r="DN147" i="1"/>
  <c r="DO147" i="1" s="1"/>
  <c r="DV62" i="1"/>
  <c r="DX62" i="1" s="1"/>
  <c r="DV128" i="1"/>
  <c r="DV145" i="1"/>
  <c r="DN145" i="1"/>
  <c r="DO145" i="1" s="1"/>
  <c r="DV139" i="1"/>
  <c r="DV37" i="1"/>
  <c r="DV16" i="1"/>
  <c r="DX16" i="1" s="1"/>
  <c r="EF16" i="1" s="1"/>
  <c r="X16" i="1"/>
  <c r="EA16" i="1" s="1"/>
  <c r="DN16" i="1"/>
  <c r="DO16" i="1" s="1"/>
  <c r="DV61" i="1"/>
  <c r="DV135" i="1"/>
  <c r="DV149" i="1"/>
  <c r="DV28" i="1"/>
  <c r="X28" i="1"/>
  <c r="DV127" i="1"/>
  <c r="DV133" i="1"/>
  <c r="X22" i="1"/>
  <c r="DV22" i="1"/>
  <c r="DL188" i="1"/>
  <c r="DN188" i="1"/>
  <c r="DO188" i="1" s="1"/>
  <c r="DV130" i="1"/>
  <c r="DV140" i="1"/>
  <c r="DL187" i="1"/>
  <c r="DN187" i="1"/>
  <c r="DO187" i="1" s="1"/>
  <c r="DV132" i="1"/>
  <c r="DX132" i="1" s="1"/>
  <c r="DN132" i="1"/>
  <c r="DO132" i="1" s="1"/>
  <c r="W48" i="1"/>
  <c r="DV143" i="1"/>
  <c r="DV137" i="1"/>
  <c r="W45" i="1"/>
  <c r="W44" i="1"/>
  <c r="DV148" i="1"/>
  <c r="DV142" i="1"/>
  <c r="DV131" i="1"/>
  <c r="DN131" i="1"/>
  <c r="DO131" i="1" s="1"/>
  <c r="DV141" i="1"/>
  <c r="BF32" i="1"/>
  <c r="CW32" i="1" s="1"/>
  <c r="DV20" i="1"/>
  <c r="DX20" i="1" s="1"/>
  <c r="EF20" i="1" s="1"/>
  <c r="DN20" i="1"/>
  <c r="DO20" i="1" s="1"/>
  <c r="DV34" i="1"/>
  <c r="DV21" i="1"/>
  <c r="DV17" i="1"/>
  <c r="DV30" i="1"/>
  <c r="DV35" i="1"/>
  <c r="W49" i="1"/>
  <c r="DV32" i="1"/>
  <c r="DN32" i="1"/>
  <c r="DO32" i="1" s="1"/>
  <c r="W51" i="1"/>
  <c r="DV31" i="1"/>
  <c r="DV23" i="1"/>
  <c r="W50" i="1"/>
  <c r="DV26" i="1"/>
  <c r="W42" i="1"/>
  <c r="DV15" i="1"/>
  <c r="X15" i="1"/>
  <c r="DV24" i="1"/>
  <c r="W38" i="1"/>
  <c r="DV25" i="1"/>
  <c r="W40" i="1"/>
  <c r="DV27" i="1"/>
  <c r="DX27" i="1" s="1"/>
  <c r="EF27" i="1" s="1"/>
  <c r="DN27" i="1"/>
  <c r="DO27" i="1" s="1"/>
  <c r="DV33" i="1"/>
  <c r="W41" i="1"/>
  <c r="DV14" i="1"/>
  <c r="X14" i="1"/>
  <c r="W47" i="1"/>
  <c r="DV18" i="1"/>
  <c r="W43" i="1"/>
  <c r="W46" i="1"/>
  <c r="DV19" i="1"/>
  <c r="DX19" i="1" s="1"/>
  <c r="EF19" i="1" s="1"/>
  <c r="DV29" i="1"/>
  <c r="W39" i="1"/>
  <c r="Y18" i="1"/>
  <c r="EJ18" i="1" s="1"/>
  <c r="Y21" i="1"/>
  <c r="EJ21" i="1" s="1"/>
  <c r="X26" i="1"/>
  <c r="X27" i="1"/>
  <c r="X25" i="1"/>
  <c r="Y24" i="1"/>
  <c r="EJ24" i="1" s="1"/>
  <c r="W53" i="1"/>
  <c r="W58" i="1"/>
  <c r="W55" i="1"/>
  <c r="W60" i="1"/>
  <c r="W54" i="1"/>
  <c r="Y19" i="1"/>
  <c r="EJ19" i="1" s="1"/>
  <c r="EA19" i="1"/>
  <c r="W56" i="1"/>
  <c r="DZ33" i="1"/>
  <c r="Y17" i="1"/>
  <c r="EJ17" i="1" s="1"/>
  <c r="Y23" i="1"/>
  <c r="EJ23" i="1" s="1"/>
  <c r="X13" i="1"/>
  <c r="DV13" i="1"/>
  <c r="P11" i="15"/>
  <c r="Q113" i="3" l="1"/>
  <c r="T112" i="3" a="1"/>
  <c r="T112" i="3" s="1"/>
  <c r="V112" i="3" a="1"/>
  <c r="V112" i="3" s="1"/>
  <c r="U112" i="3" a="1"/>
  <c r="U112" i="3" s="1"/>
  <c r="B112" i="3"/>
  <c r="H111" i="4"/>
  <c r="P53" i="7"/>
  <c r="N54" i="7"/>
  <c r="O53" i="7"/>
  <c r="DV338" i="1"/>
  <c r="DX338" i="1" s="1"/>
  <c r="DN338" i="1"/>
  <c r="DO338" i="1" s="1"/>
  <c r="DV241" i="1"/>
  <c r="DX241" i="1" s="1"/>
  <c r="DN241" i="1"/>
  <c r="DO241" i="1" s="1"/>
  <c r="DV173" i="1"/>
  <c r="DX173" i="1" s="1"/>
  <c r="DN173" i="1"/>
  <c r="DO173" i="1" s="1"/>
  <c r="DV339" i="1"/>
  <c r="DN339" i="1"/>
  <c r="DO339" i="1" s="1"/>
  <c r="DV331" i="1"/>
  <c r="DX331" i="1" s="1"/>
  <c r="DN331" i="1"/>
  <c r="DO331" i="1" s="1"/>
  <c r="DV183" i="1"/>
  <c r="DX183" i="1" s="1"/>
  <c r="DN183" i="1"/>
  <c r="DO183" i="1" s="1"/>
  <c r="DV178" i="1"/>
  <c r="DN178" i="1"/>
  <c r="DO178" i="1" s="1"/>
  <c r="DV68" i="1"/>
  <c r="DV154" i="1"/>
  <c r="DX154" i="1" s="1"/>
  <c r="DN154" i="1"/>
  <c r="DO154" i="1" s="1"/>
  <c r="DV252" i="1"/>
  <c r="DX252" i="1" s="1"/>
  <c r="DN252" i="1"/>
  <c r="DO252" i="1" s="1"/>
  <c r="DV106" i="1"/>
  <c r="DV261" i="1"/>
  <c r="DX261" i="1" s="1"/>
  <c r="DN261" i="1"/>
  <c r="DO261" i="1" s="1"/>
  <c r="DV309" i="1"/>
  <c r="DX309" i="1" s="1"/>
  <c r="DN309" i="1"/>
  <c r="DO309" i="1" s="1"/>
  <c r="DV182" i="1"/>
  <c r="DX182" i="1" s="1"/>
  <c r="DN182" i="1"/>
  <c r="DO182" i="1" s="1"/>
  <c r="DV262" i="1"/>
  <c r="DX262" i="1" s="1"/>
  <c r="DN262" i="1"/>
  <c r="DO262" i="1" s="1"/>
  <c r="DV101" i="1"/>
  <c r="DV156" i="1"/>
  <c r="DX156" i="1" s="1"/>
  <c r="DN156" i="1"/>
  <c r="DO156" i="1" s="1"/>
  <c r="DV251" i="1"/>
  <c r="DX251" i="1" s="1"/>
  <c r="DN251" i="1"/>
  <c r="DO251" i="1" s="1"/>
  <c r="DV280" i="1"/>
  <c r="DX280" i="1" s="1"/>
  <c r="DN280" i="1"/>
  <c r="DO280" i="1" s="1"/>
  <c r="DV243" i="1"/>
  <c r="DX243" i="1" s="1"/>
  <c r="DN243" i="1"/>
  <c r="DO243" i="1" s="1"/>
  <c r="DV224" i="1"/>
  <c r="DX224" i="1" s="1"/>
  <c r="DN224" i="1"/>
  <c r="DO224" i="1" s="1"/>
  <c r="DV179" i="1"/>
  <c r="DX179" i="1" s="1"/>
  <c r="DN179" i="1"/>
  <c r="DO179" i="1" s="1"/>
  <c r="DV69" i="1"/>
  <c r="DV112" i="1"/>
  <c r="DV274" i="1"/>
  <c r="DX274" i="1" s="1"/>
  <c r="DN274" i="1"/>
  <c r="DO274" i="1" s="1"/>
  <c r="DV103" i="1"/>
  <c r="DV247" i="1"/>
  <c r="DX247" i="1" s="1"/>
  <c r="DN247" i="1"/>
  <c r="DO247" i="1" s="1"/>
  <c r="DV218" i="1"/>
  <c r="DX218" i="1" s="1"/>
  <c r="DN218" i="1"/>
  <c r="DO218" i="1" s="1"/>
  <c r="DV84" i="1"/>
  <c r="DV159" i="1"/>
  <c r="DX159" i="1" s="1"/>
  <c r="DN159" i="1"/>
  <c r="DO159" i="1" s="1"/>
  <c r="DV311" i="1"/>
  <c r="DX311" i="1" s="1"/>
  <c r="DN311" i="1"/>
  <c r="DO311" i="1" s="1"/>
  <c r="DV80" i="1"/>
  <c r="DV289" i="1"/>
  <c r="DX289" i="1" s="1"/>
  <c r="DN289" i="1"/>
  <c r="DO289" i="1" s="1"/>
  <c r="DV90" i="1"/>
  <c r="DV99" i="1"/>
  <c r="DV298" i="1"/>
  <c r="DX298" i="1" s="1"/>
  <c r="DN298" i="1"/>
  <c r="DO298" i="1" s="1"/>
  <c r="DV125" i="1"/>
  <c r="DV174" i="1"/>
  <c r="DN174" i="1"/>
  <c r="DO174" i="1" s="1"/>
  <c r="DV164" i="1"/>
  <c r="DX164" i="1" s="1"/>
  <c r="DN164" i="1"/>
  <c r="DO164" i="1" s="1"/>
  <c r="DV219" i="1"/>
  <c r="DX219" i="1" s="1"/>
  <c r="DN219" i="1"/>
  <c r="DO219" i="1" s="1"/>
  <c r="DV160" i="1"/>
  <c r="DN160" i="1"/>
  <c r="DO160" i="1" s="1"/>
  <c r="DV296" i="1"/>
  <c r="DX296" i="1" s="1"/>
  <c r="DN296" i="1"/>
  <c r="DO296" i="1" s="1"/>
  <c r="DV212" i="1"/>
  <c r="DX212" i="1" s="1"/>
  <c r="DN212" i="1"/>
  <c r="DO212" i="1" s="1"/>
  <c r="DV83" i="1"/>
  <c r="DV267" i="1"/>
  <c r="DX267" i="1" s="1"/>
  <c r="DN267" i="1"/>
  <c r="DO267" i="1" s="1"/>
  <c r="DV340" i="1"/>
  <c r="DX340" i="1" s="1"/>
  <c r="DN340" i="1"/>
  <c r="DO340" i="1" s="1"/>
  <c r="DV242" i="1"/>
  <c r="DX242" i="1" s="1"/>
  <c r="DN242" i="1"/>
  <c r="DO242" i="1" s="1"/>
  <c r="DV263" i="1"/>
  <c r="DX263" i="1" s="1"/>
  <c r="DN263" i="1"/>
  <c r="DO263" i="1" s="1"/>
  <c r="DV335" i="1"/>
  <c r="DX335" i="1" s="1"/>
  <c r="DN335" i="1"/>
  <c r="DO335" i="1" s="1"/>
  <c r="DV109" i="1"/>
  <c r="DV214" i="1"/>
  <c r="DX214" i="1" s="1"/>
  <c r="DN214" i="1"/>
  <c r="DO214" i="1" s="1"/>
  <c r="DV108" i="1"/>
  <c r="DX108" i="1" s="1"/>
  <c r="DN108" i="1"/>
  <c r="DO108" i="1" s="1"/>
  <c r="DV64" i="1"/>
  <c r="DV327" i="1"/>
  <c r="DX327" i="1" s="1"/>
  <c r="DN327" i="1"/>
  <c r="DO327" i="1" s="1"/>
  <c r="DV236" i="1"/>
  <c r="DX236" i="1" s="1"/>
  <c r="DN236" i="1"/>
  <c r="DO236" i="1" s="1"/>
  <c r="DV279" i="1"/>
  <c r="DX279" i="1" s="1"/>
  <c r="DN279" i="1"/>
  <c r="DO279" i="1" s="1"/>
  <c r="DV326" i="1"/>
  <c r="DX326" i="1" s="1"/>
  <c r="DN326" i="1"/>
  <c r="DO326" i="1" s="1"/>
  <c r="DV248" i="1"/>
  <c r="DX248" i="1" s="1"/>
  <c r="DN248" i="1"/>
  <c r="DO248" i="1" s="1"/>
  <c r="DV304" i="1"/>
  <c r="DX304" i="1" s="1"/>
  <c r="DN304" i="1"/>
  <c r="DO304" i="1" s="1"/>
  <c r="DV95" i="1"/>
  <c r="DX95" i="1" s="1"/>
  <c r="DN95" i="1"/>
  <c r="DO95" i="1" s="1"/>
  <c r="DV288" i="1"/>
  <c r="DX288" i="1" s="1"/>
  <c r="DN288" i="1"/>
  <c r="DO288" i="1" s="1"/>
  <c r="DV153" i="1"/>
  <c r="DV227" i="1"/>
  <c r="DX227" i="1" s="1"/>
  <c r="DN227" i="1"/>
  <c r="DO227" i="1" s="1"/>
  <c r="DV264" i="1"/>
  <c r="DX264" i="1" s="1"/>
  <c r="DN264" i="1"/>
  <c r="DO264" i="1" s="1"/>
  <c r="DV325" i="1"/>
  <c r="DX325" i="1" s="1"/>
  <c r="DN325" i="1"/>
  <c r="DO325" i="1" s="1"/>
  <c r="DV237" i="1"/>
  <c r="DX237" i="1" s="1"/>
  <c r="DN237" i="1"/>
  <c r="DO237" i="1" s="1"/>
  <c r="DV213" i="1"/>
  <c r="DX213" i="1" s="1"/>
  <c r="DN213" i="1"/>
  <c r="DO213" i="1" s="1"/>
  <c r="DV266" i="1"/>
  <c r="DX266" i="1" s="1"/>
  <c r="DN266" i="1"/>
  <c r="DO266" i="1" s="1"/>
  <c r="DV276" i="1"/>
  <c r="DX276" i="1" s="1"/>
  <c r="DN276" i="1"/>
  <c r="DO276" i="1" s="1"/>
  <c r="DV312" i="1"/>
  <c r="DX312" i="1" s="1"/>
  <c r="DN312" i="1"/>
  <c r="DO312" i="1" s="1"/>
  <c r="DV307" i="1"/>
  <c r="DX307" i="1" s="1"/>
  <c r="DN307" i="1"/>
  <c r="DO307" i="1" s="1"/>
  <c r="DV118" i="1"/>
  <c r="DV177" i="1"/>
  <c r="DN177" i="1"/>
  <c r="DO177" i="1" s="1"/>
  <c r="DV102" i="1"/>
  <c r="DX102" i="1" s="1"/>
  <c r="DN102" i="1"/>
  <c r="DO102" i="1" s="1"/>
  <c r="DV169" i="1"/>
  <c r="DX169" i="1" s="1"/>
  <c r="DN169" i="1"/>
  <c r="DO169" i="1" s="1"/>
  <c r="DV322" i="1"/>
  <c r="DX322" i="1" s="1"/>
  <c r="DN322" i="1"/>
  <c r="DO322" i="1" s="1"/>
  <c r="DV113" i="1"/>
  <c r="DV284" i="1"/>
  <c r="DX284" i="1" s="1"/>
  <c r="DN284" i="1"/>
  <c r="DO284" i="1" s="1"/>
  <c r="DV150" i="1"/>
  <c r="DX150" i="1" s="1"/>
  <c r="DN150" i="1"/>
  <c r="DO150" i="1" s="1"/>
  <c r="DV235" i="1"/>
  <c r="DX235" i="1" s="1"/>
  <c r="DN235" i="1"/>
  <c r="DO235" i="1" s="1"/>
  <c r="DV255" i="1"/>
  <c r="DX255" i="1" s="1"/>
  <c r="DN255" i="1"/>
  <c r="DO255" i="1" s="1"/>
  <c r="DV73" i="1"/>
  <c r="DV66" i="1"/>
  <c r="DV306" i="1"/>
  <c r="DX306" i="1" s="1"/>
  <c r="DN306" i="1"/>
  <c r="DO306" i="1" s="1"/>
  <c r="DV123" i="1"/>
  <c r="DX123" i="1" s="1"/>
  <c r="DN123" i="1"/>
  <c r="DO123" i="1" s="1"/>
  <c r="DV268" i="1"/>
  <c r="DX268" i="1" s="1"/>
  <c r="DN268" i="1"/>
  <c r="DO268" i="1" s="1"/>
  <c r="DV290" i="1"/>
  <c r="DX290" i="1" s="1"/>
  <c r="DN290" i="1"/>
  <c r="DO290" i="1" s="1"/>
  <c r="DV221" i="1"/>
  <c r="DX221" i="1" s="1"/>
  <c r="DN221" i="1"/>
  <c r="DO221" i="1" s="1"/>
  <c r="DV100" i="1"/>
  <c r="DV88" i="1"/>
  <c r="DX88" i="1" s="1"/>
  <c r="DN88" i="1"/>
  <c r="DO88" i="1" s="1"/>
  <c r="DV166" i="1"/>
  <c r="DX166" i="1" s="1"/>
  <c r="DN166" i="1"/>
  <c r="DO166" i="1" s="1"/>
  <c r="DV211" i="1"/>
  <c r="DX211" i="1" s="1"/>
  <c r="DN211" i="1"/>
  <c r="DO211" i="1" s="1"/>
  <c r="DV120" i="1"/>
  <c r="DV124" i="1"/>
  <c r="DV272" i="1"/>
  <c r="DX272" i="1" s="1"/>
  <c r="DN272" i="1"/>
  <c r="DO272" i="1" s="1"/>
  <c r="DV342" i="1"/>
  <c r="DX342" i="1" s="1"/>
  <c r="DN342" i="1"/>
  <c r="DO342" i="1" s="1"/>
  <c r="DV297" i="1"/>
  <c r="DX297" i="1" s="1"/>
  <c r="DN297" i="1"/>
  <c r="DO297" i="1" s="1"/>
  <c r="DV110" i="1"/>
  <c r="DV265" i="1"/>
  <c r="DX265" i="1" s="1"/>
  <c r="DN265" i="1"/>
  <c r="DO265" i="1" s="1"/>
  <c r="DV254" i="1"/>
  <c r="DX254" i="1" s="1"/>
  <c r="DN254" i="1"/>
  <c r="DO254" i="1" s="1"/>
  <c r="DV96" i="1"/>
  <c r="DV318" i="1"/>
  <c r="DX318" i="1" s="1"/>
  <c r="DN318" i="1"/>
  <c r="DO318" i="1" s="1"/>
  <c r="DV246" i="1"/>
  <c r="DX246" i="1" s="1"/>
  <c r="DN246" i="1"/>
  <c r="DO246" i="1" s="1"/>
  <c r="DV300" i="1"/>
  <c r="DX300" i="1" s="1"/>
  <c r="DN300" i="1"/>
  <c r="DO300" i="1" s="1"/>
  <c r="DV92" i="1"/>
  <c r="DX92" i="1" s="1"/>
  <c r="DN92" i="1"/>
  <c r="DO92" i="1" s="1"/>
  <c r="DV170" i="1"/>
  <c r="DN170" i="1"/>
  <c r="DO170" i="1" s="1"/>
  <c r="DV305" i="1"/>
  <c r="DX305" i="1" s="1"/>
  <c r="DN305" i="1"/>
  <c r="DO305" i="1" s="1"/>
  <c r="DV286" i="1"/>
  <c r="DX286" i="1" s="1"/>
  <c r="DN286" i="1"/>
  <c r="DO286" i="1" s="1"/>
  <c r="DV313" i="1"/>
  <c r="DX313" i="1" s="1"/>
  <c r="DN313" i="1"/>
  <c r="DO313" i="1" s="1"/>
  <c r="DV301" i="1"/>
  <c r="DX301" i="1" s="1"/>
  <c r="DN301" i="1"/>
  <c r="DO301" i="1" s="1"/>
  <c r="DV81" i="1"/>
  <c r="DX81" i="1" s="1"/>
  <c r="DN81" i="1"/>
  <c r="DO81" i="1" s="1"/>
  <c r="DV303" i="1"/>
  <c r="DX303" i="1" s="1"/>
  <c r="DN303" i="1"/>
  <c r="DO303" i="1" s="1"/>
  <c r="DV94" i="1"/>
  <c r="DX94" i="1" s="1"/>
  <c r="DN94" i="1"/>
  <c r="DO94" i="1" s="1"/>
  <c r="DV287" i="1"/>
  <c r="DX287" i="1" s="1"/>
  <c r="DN287" i="1"/>
  <c r="DO287" i="1" s="1"/>
  <c r="DV165" i="1"/>
  <c r="DX165" i="1" s="1"/>
  <c r="DN165" i="1"/>
  <c r="DO165" i="1" s="1"/>
  <c r="DV273" i="1"/>
  <c r="DX273" i="1" s="1"/>
  <c r="DN273" i="1"/>
  <c r="DO273" i="1" s="1"/>
  <c r="DV115" i="1"/>
  <c r="DV158" i="1"/>
  <c r="DX158" i="1" s="1"/>
  <c r="DN158" i="1"/>
  <c r="DO158" i="1" s="1"/>
  <c r="DV65" i="1"/>
  <c r="DV75" i="1"/>
  <c r="DX75" i="1" s="1"/>
  <c r="DN75" i="1"/>
  <c r="DO75" i="1" s="1"/>
  <c r="DV157" i="1"/>
  <c r="DX157" i="1" s="1"/>
  <c r="DN157" i="1"/>
  <c r="DO157" i="1" s="1"/>
  <c r="DV315" i="1"/>
  <c r="DX315" i="1" s="1"/>
  <c r="DN315" i="1"/>
  <c r="DO315" i="1" s="1"/>
  <c r="DV231" i="1"/>
  <c r="DX231" i="1" s="1"/>
  <c r="DN231" i="1"/>
  <c r="DO231" i="1" s="1"/>
  <c r="DV253" i="1"/>
  <c r="DX253" i="1" s="1"/>
  <c r="DN253" i="1"/>
  <c r="DO253" i="1" s="1"/>
  <c r="DV85" i="1"/>
  <c r="DV126" i="1"/>
  <c r="DV210" i="1"/>
  <c r="DX210" i="1" s="1"/>
  <c r="DN210" i="1"/>
  <c r="DO210" i="1" s="1"/>
  <c r="DV98" i="1"/>
  <c r="DV171" i="1"/>
  <c r="DX171" i="1" s="1"/>
  <c r="DN171" i="1"/>
  <c r="DO171" i="1" s="1"/>
  <c r="DV333" i="1"/>
  <c r="DX333" i="1" s="1"/>
  <c r="DN333" i="1"/>
  <c r="DO333" i="1" s="1"/>
  <c r="DV234" i="1"/>
  <c r="DX234" i="1" s="1"/>
  <c r="DN234" i="1"/>
  <c r="DO234" i="1" s="1"/>
  <c r="DV257" i="1"/>
  <c r="DX257" i="1" s="1"/>
  <c r="DN257" i="1"/>
  <c r="DO257" i="1" s="1"/>
  <c r="DV249" i="1"/>
  <c r="DX249" i="1" s="1"/>
  <c r="DN249" i="1"/>
  <c r="DO249" i="1" s="1"/>
  <c r="DV299" i="1"/>
  <c r="DX299" i="1" s="1"/>
  <c r="DN299" i="1"/>
  <c r="DO299" i="1" s="1"/>
  <c r="DV79" i="1"/>
  <c r="DV172" i="1"/>
  <c r="DX172" i="1" s="1"/>
  <c r="DN172" i="1"/>
  <c r="DO172" i="1" s="1"/>
  <c r="DV152" i="1"/>
  <c r="DV244" i="1"/>
  <c r="DN244" i="1"/>
  <c r="DO244" i="1" s="1"/>
  <c r="DV223" i="1"/>
  <c r="DX223" i="1" s="1"/>
  <c r="DN223" i="1"/>
  <c r="DO223" i="1" s="1"/>
  <c r="DV107" i="1"/>
  <c r="DV217" i="1"/>
  <c r="DX217" i="1" s="1"/>
  <c r="DN217" i="1"/>
  <c r="DO217" i="1" s="1"/>
  <c r="DV89" i="1"/>
  <c r="DV269" i="1"/>
  <c r="DX269" i="1" s="1"/>
  <c r="DN269" i="1"/>
  <c r="DO269" i="1" s="1"/>
  <c r="DV76" i="1"/>
  <c r="DX76" i="1" s="1"/>
  <c r="DN76" i="1"/>
  <c r="DO76" i="1" s="1"/>
  <c r="DV163" i="1"/>
  <c r="DX163" i="1" s="1"/>
  <c r="DN163" i="1"/>
  <c r="DO163" i="1" s="1"/>
  <c r="DV291" i="1"/>
  <c r="DX291" i="1" s="1"/>
  <c r="DN291" i="1"/>
  <c r="DO291" i="1" s="1"/>
  <c r="DV86" i="1"/>
  <c r="DV167" i="1"/>
  <c r="DN167" i="1"/>
  <c r="DO167" i="1" s="1"/>
  <c r="DV337" i="1"/>
  <c r="DX337" i="1" s="1"/>
  <c r="DN337" i="1"/>
  <c r="DO337" i="1" s="1"/>
  <c r="DV228" i="1"/>
  <c r="DN228" i="1"/>
  <c r="DO228" i="1" s="1"/>
  <c r="DV215" i="1"/>
  <c r="DX215" i="1" s="1"/>
  <c r="DN215" i="1"/>
  <c r="DO215" i="1" s="1"/>
  <c r="DV72" i="1"/>
  <c r="DV93" i="1"/>
  <c r="DX93" i="1" s="1"/>
  <c r="DN93" i="1"/>
  <c r="DO93" i="1" s="1"/>
  <c r="DV319" i="1"/>
  <c r="DX319" i="1" s="1"/>
  <c r="DN319" i="1"/>
  <c r="DO319" i="1" s="1"/>
  <c r="DV292" i="1"/>
  <c r="DX292" i="1" s="1"/>
  <c r="DN292" i="1"/>
  <c r="DO292" i="1" s="1"/>
  <c r="DV181" i="1"/>
  <c r="DX181" i="1" s="1"/>
  <c r="DN181" i="1"/>
  <c r="DO181" i="1" s="1"/>
  <c r="DV282" i="1"/>
  <c r="DX282" i="1" s="1"/>
  <c r="DN282" i="1"/>
  <c r="DO282" i="1" s="1"/>
  <c r="DV104" i="1"/>
  <c r="DX104" i="1" s="1"/>
  <c r="DN104" i="1"/>
  <c r="DO104" i="1" s="1"/>
  <c r="DV238" i="1"/>
  <c r="DX238" i="1" s="1"/>
  <c r="DN238" i="1"/>
  <c r="DO238" i="1" s="1"/>
  <c r="DV277" i="1"/>
  <c r="DX277" i="1" s="1"/>
  <c r="DN277" i="1"/>
  <c r="DO277" i="1" s="1"/>
  <c r="DV97" i="1"/>
  <c r="DV245" i="1"/>
  <c r="DX245" i="1" s="1"/>
  <c r="DN245" i="1"/>
  <c r="DO245" i="1" s="1"/>
  <c r="DV302" i="1"/>
  <c r="DX302" i="1" s="1"/>
  <c r="DN302" i="1"/>
  <c r="DO302" i="1" s="1"/>
  <c r="DV281" i="1"/>
  <c r="DX281" i="1" s="1"/>
  <c r="DN281" i="1"/>
  <c r="DO281" i="1" s="1"/>
  <c r="DV77" i="1"/>
  <c r="DV240" i="1"/>
  <c r="DX240" i="1" s="1"/>
  <c r="DN240" i="1"/>
  <c r="DO240" i="1" s="1"/>
  <c r="DV222" i="1"/>
  <c r="DX222" i="1" s="1"/>
  <c r="DN222" i="1"/>
  <c r="DO222" i="1" s="1"/>
  <c r="DV341" i="1"/>
  <c r="DX341" i="1" s="1"/>
  <c r="DN341" i="1"/>
  <c r="DO341" i="1" s="1"/>
  <c r="DV168" i="1"/>
  <c r="DX168" i="1" s="1"/>
  <c r="DN168" i="1"/>
  <c r="DO168" i="1" s="1"/>
  <c r="DV239" i="1"/>
  <c r="DX239" i="1" s="1"/>
  <c r="DN239" i="1"/>
  <c r="DO239" i="1" s="1"/>
  <c r="DV175" i="1"/>
  <c r="DN175" i="1"/>
  <c r="DO175" i="1" s="1"/>
  <c r="DV226" i="1"/>
  <c r="DX226" i="1" s="1"/>
  <c r="DN226" i="1"/>
  <c r="DO226" i="1" s="1"/>
  <c r="DV117" i="1"/>
  <c r="DX117" i="1" s="1"/>
  <c r="DN117" i="1"/>
  <c r="DO117" i="1" s="1"/>
  <c r="DV317" i="1"/>
  <c r="DX317" i="1" s="1"/>
  <c r="DN317" i="1"/>
  <c r="DO317" i="1" s="1"/>
  <c r="DV232" i="1"/>
  <c r="DX232" i="1" s="1"/>
  <c r="DN232" i="1"/>
  <c r="DO232" i="1" s="1"/>
  <c r="DV293" i="1"/>
  <c r="DX293" i="1" s="1"/>
  <c r="DN293" i="1"/>
  <c r="DO293" i="1" s="1"/>
  <c r="DV121" i="1"/>
  <c r="DV316" i="1"/>
  <c r="DX316" i="1" s="1"/>
  <c r="DN316" i="1"/>
  <c r="DO316" i="1" s="1"/>
  <c r="DV74" i="1"/>
  <c r="DV278" i="1"/>
  <c r="DX278" i="1" s="1"/>
  <c r="DN278" i="1"/>
  <c r="DO278" i="1" s="1"/>
  <c r="DV314" i="1"/>
  <c r="DX314" i="1" s="1"/>
  <c r="DN314" i="1"/>
  <c r="DO314" i="1" s="1"/>
  <c r="DV259" i="1"/>
  <c r="DX259" i="1" s="1"/>
  <c r="DN259" i="1"/>
  <c r="DO259" i="1" s="1"/>
  <c r="DV114" i="1"/>
  <c r="DV63" i="1"/>
  <c r="DX63" i="1" s="1"/>
  <c r="DN63" i="1"/>
  <c r="DO63" i="1" s="1"/>
  <c r="DV329" i="1"/>
  <c r="DX329" i="1" s="1"/>
  <c r="DN329" i="1"/>
  <c r="DO329" i="1" s="1"/>
  <c r="DV119" i="1"/>
  <c r="DV283" i="1"/>
  <c r="DX283" i="1" s="1"/>
  <c r="DN283" i="1"/>
  <c r="DO283" i="1" s="1"/>
  <c r="DV320" i="1"/>
  <c r="DX320" i="1" s="1"/>
  <c r="DN320" i="1"/>
  <c r="DO320" i="1" s="1"/>
  <c r="DV233" i="1"/>
  <c r="DX233" i="1" s="1"/>
  <c r="DN233" i="1"/>
  <c r="DO233" i="1" s="1"/>
  <c r="DV295" i="1"/>
  <c r="DX295" i="1" s="1"/>
  <c r="DN295" i="1"/>
  <c r="DO295" i="1" s="1"/>
  <c r="DV91" i="1"/>
  <c r="DV285" i="1"/>
  <c r="DX285" i="1" s="1"/>
  <c r="DN285" i="1"/>
  <c r="DO285" i="1" s="1"/>
  <c r="DV321" i="1"/>
  <c r="DX321" i="1" s="1"/>
  <c r="DN321" i="1"/>
  <c r="DO321" i="1" s="1"/>
  <c r="DV122" i="1"/>
  <c r="DV271" i="1"/>
  <c r="DX271" i="1" s="1"/>
  <c r="DN271" i="1"/>
  <c r="DO271" i="1" s="1"/>
  <c r="DV323" i="1"/>
  <c r="DX323" i="1" s="1"/>
  <c r="DN323" i="1"/>
  <c r="DO323" i="1" s="1"/>
  <c r="DV229" i="1"/>
  <c r="DX229" i="1" s="1"/>
  <c r="DN229" i="1"/>
  <c r="DO229" i="1" s="1"/>
  <c r="DV324" i="1"/>
  <c r="DX324" i="1" s="1"/>
  <c r="DN324" i="1"/>
  <c r="DO324" i="1" s="1"/>
  <c r="DV176" i="1"/>
  <c r="DX176" i="1" s="1"/>
  <c r="DN176" i="1"/>
  <c r="DO176" i="1" s="1"/>
  <c r="DV180" i="1"/>
  <c r="DX180" i="1" s="1"/>
  <c r="DN180" i="1"/>
  <c r="DO180" i="1" s="1"/>
  <c r="DV216" i="1"/>
  <c r="DX216" i="1" s="1"/>
  <c r="DN216" i="1"/>
  <c r="DO216" i="1" s="1"/>
  <c r="DV332" i="1"/>
  <c r="DX332" i="1" s="1"/>
  <c r="DN332" i="1"/>
  <c r="DO332" i="1" s="1"/>
  <c r="DV250" i="1"/>
  <c r="DX250" i="1" s="1"/>
  <c r="DN250" i="1"/>
  <c r="DO250" i="1" s="1"/>
  <c r="DV258" i="1"/>
  <c r="DX258" i="1" s="1"/>
  <c r="DN258" i="1"/>
  <c r="DO258" i="1" s="1"/>
  <c r="DV82" i="1"/>
  <c r="DV275" i="1"/>
  <c r="DX275" i="1" s="1"/>
  <c r="DN275" i="1"/>
  <c r="DO275" i="1" s="1"/>
  <c r="DV334" i="1"/>
  <c r="DX334" i="1" s="1"/>
  <c r="DN334" i="1"/>
  <c r="DO334" i="1" s="1"/>
  <c r="DV328" i="1"/>
  <c r="DN328" i="1"/>
  <c r="DO328" i="1" s="1"/>
  <c r="DV336" i="1"/>
  <c r="DX336" i="1" s="1"/>
  <c r="DN336" i="1"/>
  <c r="DO336" i="1" s="1"/>
  <c r="DV111" i="1"/>
  <c r="DX111" i="1" s="1"/>
  <c r="DN111" i="1"/>
  <c r="DO111" i="1" s="1"/>
  <c r="DV209" i="1"/>
  <c r="DX209" i="1" s="1"/>
  <c r="DN209" i="1"/>
  <c r="DO209" i="1" s="1"/>
  <c r="DV87" i="1"/>
  <c r="DV260" i="1"/>
  <c r="DX260" i="1" s="1"/>
  <c r="DN260" i="1"/>
  <c r="DO260" i="1" s="1"/>
  <c r="DV78" i="1"/>
  <c r="DX78" i="1" s="1"/>
  <c r="DN78" i="1"/>
  <c r="DO78" i="1" s="1"/>
  <c r="DV67" i="1"/>
  <c r="DV155" i="1"/>
  <c r="DV116" i="1"/>
  <c r="DX116" i="1" s="1"/>
  <c r="DN116" i="1"/>
  <c r="DO116" i="1" s="1"/>
  <c r="DV256" i="1"/>
  <c r="DX256" i="1" s="1"/>
  <c r="DN256" i="1"/>
  <c r="DO256" i="1" s="1"/>
  <c r="DV71" i="1"/>
  <c r="DV70" i="1"/>
  <c r="DV310" i="1"/>
  <c r="DX310" i="1" s="1"/>
  <c r="DN310" i="1"/>
  <c r="DO310" i="1" s="1"/>
  <c r="DV105" i="1"/>
  <c r="DV270" i="1"/>
  <c r="DX270" i="1" s="1"/>
  <c r="DN270" i="1"/>
  <c r="DO270" i="1" s="1"/>
  <c r="DV151" i="1"/>
  <c r="DV230" i="1"/>
  <c r="DX230" i="1" s="1"/>
  <c r="DN230" i="1"/>
  <c r="DO230" i="1" s="1"/>
  <c r="DV294" i="1"/>
  <c r="DX294" i="1" s="1"/>
  <c r="DN294" i="1"/>
  <c r="DO294" i="1" s="1"/>
  <c r="DV161" i="1"/>
  <c r="DX161" i="1" s="1"/>
  <c r="DN161" i="1"/>
  <c r="DO161" i="1" s="1"/>
  <c r="DV162" i="1"/>
  <c r="DX162" i="1" s="1"/>
  <c r="DN162" i="1"/>
  <c r="DO162" i="1" s="1"/>
  <c r="DQ195" i="1"/>
  <c r="EE195" i="1"/>
  <c r="DQ193" i="1"/>
  <c r="EE193" i="1"/>
  <c r="DQ185" i="1"/>
  <c r="EE185" i="1"/>
  <c r="DQ206" i="1"/>
  <c r="DR206" i="1" s="1" a="1"/>
  <c r="DR206" i="1" s="1"/>
  <c r="EB206" i="1" s="1"/>
  <c r="EE206" i="1"/>
  <c r="DQ208" i="1"/>
  <c r="DR208" i="1" s="1" a="1"/>
  <c r="DR208" i="1" s="1"/>
  <c r="EB208" i="1" s="1"/>
  <c r="EE208" i="1"/>
  <c r="EE186" i="1"/>
  <c r="DQ202" i="1"/>
  <c r="DR202" i="1" s="1" a="1"/>
  <c r="DR202" i="1" s="1"/>
  <c r="EB202" i="1" s="1"/>
  <c r="EE202" i="1"/>
  <c r="DQ196" i="1"/>
  <c r="EE196" i="1"/>
  <c r="DQ190" i="1"/>
  <c r="DR190" i="1" s="1" a="1"/>
  <c r="DR190" i="1" s="1"/>
  <c r="EB190" i="1" s="1"/>
  <c r="EE190" i="1"/>
  <c r="DQ192" i="1"/>
  <c r="DR192" i="1" s="1" a="1"/>
  <c r="DR192" i="1" s="1"/>
  <c r="EB192" i="1" s="1"/>
  <c r="EE192" i="1"/>
  <c r="DQ191" i="1"/>
  <c r="DR191" i="1" s="1" a="1"/>
  <c r="DR191" i="1" s="1"/>
  <c r="EB191" i="1" s="1"/>
  <c r="EE191" i="1"/>
  <c r="DQ199" i="1"/>
  <c r="DR199" i="1" s="1" a="1"/>
  <c r="DR199" i="1" s="1"/>
  <c r="EB199" i="1" s="1"/>
  <c r="EE199" i="1"/>
  <c r="DQ204" i="1"/>
  <c r="DR204" i="1" s="1" a="1"/>
  <c r="DR204" i="1" s="1"/>
  <c r="EB204" i="1" s="1"/>
  <c r="EE204" i="1"/>
  <c r="DQ205" i="1"/>
  <c r="EE205" i="1"/>
  <c r="DQ198" i="1"/>
  <c r="EE198" i="1"/>
  <c r="DQ197" i="1"/>
  <c r="EE197" i="1"/>
  <c r="DQ184" i="1"/>
  <c r="DR184" i="1" s="1" a="1"/>
  <c r="DR184" i="1" s="1"/>
  <c r="EB184" i="1" s="1"/>
  <c r="EE184" i="1"/>
  <c r="DQ203" i="1"/>
  <c r="EE203" i="1"/>
  <c r="DQ194" i="1"/>
  <c r="DR194" i="1" s="1" a="1"/>
  <c r="DR194" i="1" s="1"/>
  <c r="EB194" i="1" s="1"/>
  <c r="EE194" i="1"/>
  <c r="DQ200" i="1"/>
  <c r="DR200" i="1" s="1" a="1"/>
  <c r="DR200" i="1" s="1"/>
  <c r="EB200" i="1" s="1"/>
  <c r="EE200" i="1"/>
  <c r="DQ201" i="1"/>
  <c r="EE201" i="1"/>
  <c r="DQ189" i="1"/>
  <c r="EE189" i="1"/>
  <c r="DQ207" i="1"/>
  <c r="EE207" i="1"/>
  <c r="DV52" i="1"/>
  <c r="EE146" i="1"/>
  <c r="EE37" i="1"/>
  <c r="DQ62" i="1"/>
  <c r="DR62" i="1" s="1" a="1"/>
  <c r="DR62" i="1" s="1"/>
  <c r="EB62" i="1" s="1"/>
  <c r="EE62" i="1"/>
  <c r="EE130" i="1"/>
  <c r="EE135" i="1"/>
  <c r="EE143" i="1"/>
  <c r="EE57" i="1"/>
  <c r="EE127" i="1"/>
  <c r="DQ188" i="1"/>
  <c r="DR188" i="1" s="1" a="1"/>
  <c r="DR188" i="1" s="1"/>
  <c r="EB188" i="1" s="1"/>
  <c r="EE188" i="1"/>
  <c r="EE139" i="1"/>
  <c r="DQ147" i="1"/>
  <c r="EE147" i="1"/>
  <c r="EE142" i="1"/>
  <c r="EE61" i="1"/>
  <c r="DQ132" i="1"/>
  <c r="DR132" i="1" s="1" a="1"/>
  <c r="DR132" i="1" s="1"/>
  <c r="EB132" i="1" s="1"/>
  <c r="EE132" i="1"/>
  <c r="Y28" i="1"/>
  <c r="EJ28" i="1" s="1"/>
  <c r="EE141" i="1"/>
  <c r="EE148" i="1"/>
  <c r="DV48" i="1"/>
  <c r="EE28" i="1"/>
  <c r="EE36" i="1"/>
  <c r="EE144" i="1"/>
  <c r="DQ131" i="1"/>
  <c r="EE131" i="1"/>
  <c r="DQ145" i="1"/>
  <c r="EE145" i="1"/>
  <c r="Y22" i="1"/>
  <c r="EJ22" i="1" s="1"/>
  <c r="DV45" i="1"/>
  <c r="DQ187" i="1"/>
  <c r="DR187" i="1" s="1" a="1"/>
  <c r="DR187" i="1" s="1"/>
  <c r="EB187" i="1" s="1"/>
  <c r="EE187" i="1"/>
  <c r="EE136" i="1"/>
  <c r="DV44" i="1"/>
  <c r="DX44" i="1" s="1"/>
  <c r="DN44" i="1"/>
  <c r="DO44" i="1" s="1"/>
  <c r="EE22" i="1"/>
  <c r="EE140" i="1"/>
  <c r="EE149" i="1"/>
  <c r="DQ16" i="1"/>
  <c r="DR16" i="1" s="1" a="1"/>
  <c r="DR16" i="1" s="1"/>
  <c r="EB16" i="1" s="1"/>
  <c r="EE16" i="1"/>
  <c r="EE134" i="1"/>
  <c r="EE137" i="1"/>
  <c r="EE129" i="1"/>
  <c r="Y16" i="1"/>
  <c r="EJ16" i="1" s="1"/>
  <c r="EE138" i="1"/>
  <c r="EE133" i="1"/>
  <c r="EE128" i="1"/>
  <c r="DA32" i="1"/>
  <c r="DT32" i="1"/>
  <c r="DX32" i="1" s="1"/>
  <c r="EF32" i="1" s="1"/>
  <c r="BK32" i="1"/>
  <c r="Y14" i="1"/>
  <c r="EJ14" i="1" s="1"/>
  <c r="Y15" i="1"/>
  <c r="EJ15" i="1" s="1"/>
  <c r="EE29" i="1"/>
  <c r="DV41" i="1"/>
  <c r="DN41" i="1"/>
  <c r="DO41" i="1" s="1"/>
  <c r="DQ32" i="1"/>
  <c r="DR32" i="1" s="1" a="1"/>
  <c r="DR32" i="1" s="1"/>
  <c r="EB32" i="1" s="1"/>
  <c r="EE32" i="1"/>
  <c r="EE33" i="1"/>
  <c r="EE19" i="1"/>
  <c r="EN19" i="1" s="1"/>
  <c r="DV42" i="1"/>
  <c r="DV49" i="1"/>
  <c r="DQ27" i="1"/>
  <c r="DR27" i="1" s="1" a="1"/>
  <c r="DR27" i="1" s="1"/>
  <c r="EB27" i="1" s="1"/>
  <c r="EE27" i="1"/>
  <c r="EE26" i="1"/>
  <c r="EE35" i="1"/>
  <c r="DV46" i="1"/>
  <c r="DV40" i="1"/>
  <c r="DN40" i="1"/>
  <c r="DO40" i="1" s="1"/>
  <c r="EE30" i="1"/>
  <c r="DV43" i="1"/>
  <c r="EE25" i="1"/>
  <c r="EE18" i="1"/>
  <c r="DV50" i="1"/>
  <c r="EE17" i="1"/>
  <c r="DV38" i="1"/>
  <c r="DV47" i="1"/>
  <c r="EE23" i="1"/>
  <c r="EE21" i="1"/>
  <c r="EE24" i="1"/>
  <c r="EE31" i="1"/>
  <c r="EE34" i="1"/>
  <c r="EE14" i="1"/>
  <c r="DV39" i="1"/>
  <c r="EE15" i="1"/>
  <c r="DV51" i="1"/>
  <c r="DQ20" i="1"/>
  <c r="DR20" i="1" s="1" a="1"/>
  <c r="DR20" i="1" s="1"/>
  <c r="EB20" i="1" s="1"/>
  <c r="EE20" i="1"/>
  <c r="DV53" i="1"/>
  <c r="DZ34" i="1"/>
  <c r="DV60" i="1"/>
  <c r="Y25" i="1"/>
  <c r="EJ25" i="1" s="1"/>
  <c r="Y27" i="1"/>
  <c r="EJ27" i="1" s="1"/>
  <c r="EA27" i="1"/>
  <c r="DV56" i="1"/>
  <c r="Y26" i="1"/>
  <c r="EJ26" i="1" s="1"/>
  <c r="DV54" i="1"/>
  <c r="DN54" i="1"/>
  <c r="DO54" i="1" s="1"/>
  <c r="DV55" i="1"/>
  <c r="DN55" i="1"/>
  <c r="DO55" i="1" s="1"/>
  <c r="X32" i="1"/>
  <c r="X35" i="1"/>
  <c r="X29" i="1"/>
  <c r="X30" i="1"/>
  <c r="X33" i="1"/>
  <c r="X31" i="1"/>
  <c r="DV58" i="1"/>
  <c r="Y13" i="1"/>
  <c r="EJ13" i="1" s="1"/>
  <c r="P12" i="15"/>
  <c r="X44" i="1" s="1"/>
  <c r="X36" i="1" l="1"/>
  <c r="Y36" i="1" s="1"/>
  <c r="EJ36" i="1" s="1"/>
  <c r="X37" i="1"/>
  <c r="X34" i="1"/>
  <c r="Q114" i="3"/>
  <c r="U113" i="3" a="1"/>
  <c r="U113" i="3" s="1"/>
  <c r="T113" i="3" a="1"/>
  <c r="T113" i="3" s="1"/>
  <c r="V113" i="3" a="1"/>
  <c r="V113" i="3" s="1"/>
  <c r="B113" i="3"/>
  <c r="H112" i="4"/>
  <c r="P54" i="7"/>
  <c r="N55" i="7"/>
  <c r="O54" i="7"/>
  <c r="DQ309" i="1"/>
  <c r="DR309" i="1" s="1" a="1"/>
  <c r="DR309" i="1" s="1"/>
  <c r="EB309" i="1" s="1"/>
  <c r="EE309" i="1"/>
  <c r="DQ179" i="1"/>
  <c r="DR179" i="1" s="1" a="1"/>
  <c r="DR179" i="1" s="1"/>
  <c r="EB179" i="1" s="1"/>
  <c r="EE179" i="1"/>
  <c r="EE68" i="1"/>
  <c r="DQ339" i="1"/>
  <c r="EE339" i="1"/>
  <c r="DQ156" i="1"/>
  <c r="DR156" i="1" s="1" a="1"/>
  <c r="DR156" i="1" s="1"/>
  <c r="EB156" i="1" s="1"/>
  <c r="EE156" i="1"/>
  <c r="DQ224" i="1"/>
  <c r="DR224" i="1" s="1" a="1"/>
  <c r="DR224" i="1" s="1"/>
  <c r="EB224" i="1" s="1"/>
  <c r="EE224" i="1"/>
  <c r="EE101" i="1"/>
  <c r="DQ261" i="1"/>
  <c r="DR261" i="1" s="1" a="1"/>
  <c r="DR261" i="1" s="1"/>
  <c r="EB261" i="1" s="1"/>
  <c r="EE261" i="1"/>
  <c r="DQ173" i="1"/>
  <c r="DR173" i="1" s="1" a="1"/>
  <c r="DR173" i="1" s="1"/>
  <c r="EB173" i="1" s="1"/>
  <c r="EE173" i="1"/>
  <c r="DQ243" i="1"/>
  <c r="DR243" i="1" s="1" a="1"/>
  <c r="DR243" i="1" s="1"/>
  <c r="EB243" i="1" s="1"/>
  <c r="EE243" i="1"/>
  <c r="DQ178" i="1"/>
  <c r="DR178" i="1" s="1" a="1"/>
  <c r="DR178" i="1" s="1"/>
  <c r="EE178" i="1"/>
  <c r="DQ262" i="1"/>
  <c r="DR262" i="1" s="1" a="1"/>
  <c r="DR262" i="1" s="1"/>
  <c r="EB262" i="1" s="1"/>
  <c r="EE262" i="1"/>
  <c r="DQ183" i="1"/>
  <c r="DR183" i="1" s="1" a="1"/>
  <c r="DR183" i="1" s="1"/>
  <c r="EB183" i="1" s="1"/>
  <c r="EE183" i="1"/>
  <c r="EE106" i="1"/>
  <c r="DQ241" i="1"/>
  <c r="DR241" i="1" s="1" a="1"/>
  <c r="DR241" i="1" s="1"/>
  <c r="EB241" i="1" s="1"/>
  <c r="EE241" i="1"/>
  <c r="DQ280" i="1"/>
  <c r="DR280" i="1" s="1" a="1"/>
  <c r="DR280" i="1" s="1"/>
  <c r="EB280" i="1" s="1"/>
  <c r="EE280" i="1"/>
  <c r="DQ252" i="1"/>
  <c r="DR252" i="1" s="1" a="1"/>
  <c r="DR252" i="1" s="1"/>
  <c r="EB252" i="1" s="1"/>
  <c r="EE252" i="1"/>
  <c r="DQ338" i="1"/>
  <c r="DR338" i="1" s="1" a="1"/>
  <c r="DR338" i="1" s="1"/>
  <c r="EB338" i="1" s="1"/>
  <c r="EE338" i="1"/>
  <c r="DQ182" i="1"/>
  <c r="DR182" i="1" s="1" a="1"/>
  <c r="DR182" i="1" s="1"/>
  <c r="EB182" i="1" s="1"/>
  <c r="EE182" i="1"/>
  <c r="DQ331" i="1"/>
  <c r="DR331" i="1" s="1" a="1"/>
  <c r="DR331" i="1" s="1"/>
  <c r="EB331" i="1" s="1"/>
  <c r="EE331" i="1"/>
  <c r="DQ251" i="1"/>
  <c r="DR251" i="1" s="1" a="1"/>
  <c r="DR251" i="1" s="1"/>
  <c r="EB251" i="1" s="1"/>
  <c r="EE251" i="1"/>
  <c r="EE69" i="1"/>
  <c r="EE154" i="1"/>
  <c r="DQ154" i="1"/>
  <c r="DR154" i="1" s="1" a="1"/>
  <c r="DR154" i="1" s="1"/>
  <c r="EB154" i="1" s="1"/>
  <c r="DQ176" i="1"/>
  <c r="DR176" i="1" s="1" a="1"/>
  <c r="DR176" i="1" s="1"/>
  <c r="EB176" i="1" s="1"/>
  <c r="EE176" i="1"/>
  <c r="EE91" i="1"/>
  <c r="EE114" i="1"/>
  <c r="DQ232" i="1"/>
  <c r="DR232" i="1" s="1" a="1"/>
  <c r="DR232" i="1" s="1"/>
  <c r="EB232" i="1" s="1"/>
  <c r="EE232" i="1"/>
  <c r="DQ222" i="1"/>
  <c r="DR222" i="1" s="1" a="1"/>
  <c r="DR222" i="1" s="1"/>
  <c r="EB222" i="1" s="1"/>
  <c r="EE222" i="1"/>
  <c r="DQ238" i="1"/>
  <c r="DR238" i="1" s="1" a="1"/>
  <c r="DR238" i="1" s="1"/>
  <c r="EB238" i="1" s="1"/>
  <c r="EE238" i="1"/>
  <c r="DQ215" i="1"/>
  <c r="DR215" i="1" s="1" a="1"/>
  <c r="DR215" i="1" s="1"/>
  <c r="EB215" i="1" s="1"/>
  <c r="EE215" i="1"/>
  <c r="DQ269" i="1"/>
  <c r="DR269" i="1" s="1" a="1"/>
  <c r="DR269" i="1" s="1"/>
  <c r="EB269" i="1" s="1"/>
  <c r="EE269" i="1"/>
  <c r="EE79" i="1"/>
  <c r="DQ210" i="1"/>
  <c r="DR210" i="1" s="1" a="1"/>
  <c r="DR210" i="1" s="1"/>
  <c r="EB210" i="1" s="1"/>
  <c r="EE210" i="1"/>
  <c r="EE65" i="1"/>
  <c r="DQ81" i="1"/>
  <c r="DR81" i="1" s="1" a="1"/>
  <c r="DR81" i="1" s="1"/>
  <c r="EB81" i="1" s="1"/>
  <c r="EE81" i="1"/>
  <c r="DQ246" i="1"/>
  <c r="DR246" i="1" s="1" a="1"/>
  <c r="DR246" i="1" s="1"/>
  <c r="EB246" i="1" s="1"/>
  <c r="EE246" i="1"/>
  <c r="EE272" i="1"/>
  <c r="DQ272" i="1"/>
  <c r="DR272" i="1" s="1" a="1"/>
  <c r="DR272" i="1" s="1"/>
  <c r="EB272" i="1" s="1"/>
  <c r="DQ290" i="1"/>
  <c r="DR290" i="1" s="1" a="1"/>
  <c r="DR290" i="1" s="1"/>
  <c r="EB290" i="1" s="1"/>
  <c r="EE290" i="1"/>
  <c r="DQ150" i="1"/>
  <c r="DR150" i="1" s="1" a="1"/>
  <c r="DR150" i="1" s="1"/>
  <c r="EB150" i="1" s="1"/>
  <c r="EE150" i="1"/>
  <c r="DQ307" i="1"/>
  <c r="DR307" i="1" s="1" a="1"/>
  <c r="DR307" i="1" s="1"/>
  <c r="EB307" i="1" s="1"/>
  <c r="EE307" i="1"/>
  <c r="DQ227" i="1"/>
  <c r="DR227" i="1" s="1" a="1"/>
  <c r="DR227" i="1" s="1"/>
  <c r="EB227" i="1" s="1"/>
  <c r="EE227" i="1"/>
  <c r="EE236" i="1"/>
  <c r="DQ236" i="1"/>
  <c r="DR236" i="1" s="1" a="1"/>
  <c r="DR236" i="1" s="1"/>
  <c r="EB236" i="1" s="1"/>
  <c r="EE242" i="1"/>
  <c r="DQ242" i="1"/>
  <c r="DR242" i="1" s="1" a="1"/>
  <c r="DR242" i="1" s="1"/>
  <c r="EB242" i="1" s="1"/>
  <c r="DQ164" i="1"/>
  <c r="DR164" i="1" s="1" a="1"/>
  <c r="DR164" i="1" s="1"/>
  <c r="EB164" i="1" s="1"/>
  <c r="EE164" i="1"/>
  <c r="DQ311" i="1"/>
  <c r="DR311" i="1" s="1" a="1"/>
  <c r="DR311" i="1" s="1"/>
  <c r="EB311" i="1" s="1"/>
  <c r="EE311" i="1"/>
  <c r="DQ78" i="1"/>
  <c r="DR78" i="1" s="1" a="1"/>
  <c r="DR78" i="1" s="1"/>
  <c r="EB78" i="1" s="1"/>
  <c r="EE78" i="1"/>
  <c r="EE105" i="1"/>
  <c r="DQ275" i="1"/>
  <c r="DR275" i="1" s="1" a="1"/>
  <c r="DR275" i="1" s="1"/>
  <c r="EB275" i="1" s="1"/>
  <c r="EE275" i="1"/>
  <c r="EE324" i="1"/>
  <c r="DQ324" i="1"/>
  <c r="DR324" i="1" s="1" a="1"/>
  <c r="DR324" i="1" s="1"/>
  <c r="EB324" i="1" s="1"/>
  <c r="DQ295" i="1"/>
  <c r="DR295" i="1" s="1" a="1"/>
  <c r="DR295" i="1" s="1"/>
  <c r="EB295" i="1" s="1"/>
  <c r="EE295" i="1"/>
  <c r="DQ259" i="1"/>
  <c r="DR259" i="1" s="1" a="1"/>
  <c r="DR259" i="1" s="1"/>
  <c r="EB259" i="1" s="1"/>
  <c r="EE259" i="1"/>
  <c r="EE317" i="1"/>
  <c r="DQ317" i="1"/>
  <c r="DR317" i="1" s="1" a="1"/>
  <c r="DR317" i="1" s="1"/>
  <c r="EB317" i="1" s="1"/>
  <c r="DQ240" i="1"/>
  <c r="DR240" i="1" s="1" a="1"/>
  <c r="DR240" i="1" s="1"/>
  <c r="EB240" i="1" s="1"/>
  <c r="EE240" i="1"/>
  <c r="DQ104" i="1"/>
  <c r="DR104" i="1" s="1" a="1"/>
  <c r="DR104" i="1" s="1"/>
  <c r="EB104" i="1" s="1"/>
  <c r="EE104" i="1"/>
  <c r="DQ228" i="1"/>
  <c r="EE228" i="1"/>
  <c r="EE89" i="1"/>
  <c r="DQ299" i="1"/>
  <c r="DR299" i="1" s="1" a="1"/>
  <c r="DR299" i="1" s="1"/>
  <c r="EB299" i="1" s="1"/>
  <c r="EE299" i="1"/>
  <c r="EE126" i="1"/>
  <c r="DQ158" i="1"/>
  <c r="DR158" i="1" s="1" a="1"/>
  <c r="DR158" i="1" s="1"/>
  <c r="EB158" i="1" s="1"/>
  <c r="EE158" i="1"/>
  <c r="EE301" i="1"/>
  <c r="DQ301" i="1"/>
  <c r="DR301" i="1" s="1" a="1"/>
  <c r="DR301" i="1" s="1"/>
  <c r="EB301" i="1" s="1"/>
  <c r="DQ318" i="1"/>
  <c r="DR318" i="1" s="1" a="1"/>
  <c r="DR318" i="1" s="1"/>
  <c r="EB318" i="1" s="1"/>
  <c r="EE318" i="1"/>
  <c r="EE124" i="1"/>
  <c r="DQ268" i="1"/>
  <c r="DR268" i="1" s="1" a="1"/>
  <c r="DR268" i="1" s="1"/>
  <c r="EB268" i="1" s="1"/>
  <c r="EE268" i="1"/>
  <c r="DQ284" i="1"/>
  <c r="DR284" i="1" s="1" a="1"/>
  <c r="DR284" i="1" s="1"/>
  <c r="EB284" i="1" s="1"/>
  <c r="EE284" i="1"/>
  <c r="DQ312" i="1"/>
  <c r="DR312" i="1" s="1" a="1"/>
  <c r="DR312" i="1" s="1"/>
  <c r="EB312" i="1" s="1"/>
  <c r="EE312" i="1"/>
  <c r="EE153" i="1"/>
  <c r="DQ327" i="1"/>
  <c r="DR327" i="1" s="1" a="1"/>
  <c r="DR327" i="1" s="1"/>
  <c r="EB327" i="1" s="1"/>
  <c r="EE327" i="1"/>
  <c r="DQ340" i="1"/>
  <c r="DR340" i="1" s="1" a="1"/>
  <c r="DR340" i="1" s="1"/>
  <c r="EB340" i="1" s="1"/>
  <c r="EE340" i="1"/>
  <c r="DQ174" i="1"/>
  <c r="DR174" i="1" s="1" a="1"/>
  <c r="DR174" i="1" s="1"/>
  <c r="EE174" i="1"/>
  <c r="DQ159" i="1"/>
  <c r="DR159" i="1" s="1" a="1"/>
  <c r="DR159" i="1" s="1"/>
  <c r="EB159" i="1" s="1"/>
  <c r="EE159" i="1"/>
  <c r="EE310" i="1"/>
  <c r="DQ310" i="1"/>
  <c r="DR310" i="1" s="1" a="1"/>
  <c r="DR310" i="1" s="1"/>
  <c r="EB310" i="1" s="1"/>
  <c r="DQ260" i="1"/>
  <c r="DR260" i="1" s="1" a="1"/>
  <c r="DR260" i="1" s="1"/>
  <c r="EB260" i="1" s="1"/>
  <c r="EE260" i="1"/>
  <c r="EE82" i="1"/>
  <c r="EE59" i="1"/>
  <c r="DQ229" i="1"/>
  <c r="DR229" i="1" s="1" a="1"/>
  <c r="DR229" i="1" s="1"/>
  <c r="EB229" i="1" s="1"/>
  <c r="EE229" i="1"/>
  <c r="DQ233" i="1"/>
  <c r="DR233" i="1" s="1" a="1"/>
  <c r="DR233" i="1" s="1"/>
  <c r="EB233" i="1" s="1"/>
  <c r="EE233" i="1"/>
  <c r="DQ314" i="1"/>
  <c r="DR314" i="1" s="1" a="1"/>
  <c r="DR314" i="1" s="1"/>
  <c r="EB314" i="1" s="1"/>
  <c r="EE314" i="1"/>
  <c r="DQ117" i="1"/>
  <c r="DR117" i="1" s="1" a="1"/>
  <c r="DR117" i="1" s="1"/>
  <c r="EB117" i="1" s="1"/>
  <c r="EE117" i="1"/>
  <c r="EE77" i="1"/>
  <c r="DQ282" i="1"/>
  <c r="DR282" i="1" s="1" a="1"/>
  <c r="DR282" i="1" s="1"/>
  <c r="EB282" i="1" s="1"/>
  <c r="EE282" i="1"/>
  <c r="DQ337" i="1"/>
  <c r="DR337" i="1" s="1" a="1"/>
  <c r="DR337" i="1" s="1"/>
  <c r="EB337" i="1" s="1"/>
  <c r="EE337" i="1"/>
  <c r="DQ217" i="1"/>
  <c r="DR217" i="1" s="1" a="1"/>
  <c r="DR217" i="1" s="1"/>
  <c r="EB217" i="1" s="1"/>
  <c r="EE217" i="1"/>
  <c r="DQ249" i="1"/>
  <c r="DR249" i="1" s="1" a="1"/>
  <c r="DR249" i="1" s="1"/>
  <c r="EB249" i="1" s="1"/>
  <c r="EE249" i="1"/>
  <c r="EE85" i="1"/>
  <c r="EE115" i="1"/>
  <c r="EE313" i="1"/>
  <c r="DQ313" i="1"/>
  <c r="DR313" i="1" s="1" a="1"/>
  <c r="DR313" i="1" s="1"/>
  <c r="EB313" i="1" s="1"/>
  <c r="EE96" i="1"/>
  <c r="EE120" i="1"/>
  <c r="DQ123" i="1"/>
  <c r="DR123" i="1" s="1" a="1"/>
  <c r="DR123" i="1" s="1"/>
  <c r="EB123" i="1" s="1"/>
  <c r="EE123" i="1"/>
  <c r="EE113" i="1"/>
  <c r="DQ276" i="1"/>
  <c r="DR276" i="1" s="1" a="1"/>
  <c r="DR276" i="1" s="1"/>
  <c r="EB276" i="1" s="1"/>
  <c r="EE276" i="1"/>
  <c r="DQ288" i="1"/>
  <c r="DR288" i="1" s="1" a="1"/>
  <c r="DR288" i="1" s="1"/>
  <c r="EB288" i="1" s="1"/>
  <c r="EE288" i="1"/>
  <c r="EE64" i="1"/>
  <c r="DQ267" i="1"/>
  <c r="DR267" i="1" s="1" a="1"/>
  <c r="DR267" i="1" s="1"/>
  <c r="EB267" i="1" s="1"/>
  <c r="EE267" i="1"/>
  <c r="EE125" i="1"/>
  <c r="EE84" i="1"/>
  <c r="DQ162" i="1"/>
  <c r="DR162" i="1" s="1" a="1"/>
  <c r="DR162" i="1" s="1"/>
  <c r="EB162" i="1" s="1"/>
  <c r="EE162" i="1"/>
  <c r="EE87" i="1"/>
  <c r="EE70" i="1"/>
  <c r="DQ258" i="1"/>
  <c r="DR258" i="1" s="1" a="1"/>
  <c r="DR258" i="1" s="1"/>
  <c r="EB258" i="1" s="1"/>
  <c r="EE258" i="1"/>
  <c r="DQ323" i="1"/>
  <c r="DR323" i="1" s="1" a="1"/>
  <c r="DR323" i="1" s="1"/>
  <c r="EB323" i="1" s="1"/>
  <c r="EE323" i="1"/>
  <c r="DQ320" i="1"/>
  <c r="DR320" i="1" s="1" a="1"/>
  <c r="DR320" i="1" s="1"/>
  <c r="EB320" i="1" s="1"/>
  <c r="EE320" i="1"/>
  <c r="DQ278" i="1"/>
  <c r="DR278" i="1" s="1" a="1"/>
  <c r="DR278" i="1" s="1"/>
  <c r="EB278" i="1" s="1"/>
  <c r="EE278" i="1"/>
  <c r="DQ226" i="1"/>
  <c r="DR226" i="1" s="1" a="1"/>
  <c r="DR226" i="1" s="1"/>
  <c r="EB226" i="1" s="1"/>
  <c r="EE226" i="1"/>
  <c r="DQ281" i="1"/>
  <c r="DR281" i="1" s="1" a="1"/>
  <c r="DR281" i="1" s="1"/>
  <c r="EB281" i="1" s="1"/>
  <c r="EE281" i="1"/>
  <c r="DQ181" i="1"/>
  <c r="DR181" i="1" s="1" a="1"/>
  <c r="DR181" i="1" s="1"/>
  <c r="EB181" i="1" s="1"/>
  <c r="EE181" i="1"/>
  <c r="DQ167" i="1"/>
  <c r="EE167" i="1"/>
  <c r="EE107" i="1"/>
  <c r="EE257" i="1"/>
  <c r="DQ257" i="1"/>
  <c r="DR257" i="1" s="1" a="1"/>
  <c r="DR257" i="1" s="1"/>
  <c r="EB257" i="1" s="1"/>
  <c r="DQ253" i="1"/>
  <c r="DR253" i="1" s="1" a="1"/>
  <c r="DR253" i="1" s="1"/>
  <c r="EB253" i="1" s="1"/>
  <c r="EE253" i="1"/>
  <c r="DQ273" i="1"/>
  <c r="DR273" i="1" s="1" a="1"/>
  <c r="DR273" i="1" s="1"/>
  <c r="EB273" i="1" s="1"/>
  <c r="EE273" i="1"/>
  <c r="DQ286" i="1"/>
  <c r="DR286" i="1" s="1" a="1"/>
  <c r="DR286" i="1" s="1"/>
  <c r="EB286" i="1" s="1"/>
  <c r="EE286" i="1"/>
  <c r="EE254" i="1"/>
  <c r="DQ254" i="1"/>
  <c r="DR254" i="1" s="1" a="1"/>
  <c r="DR254" i="1" s="1"/>
  <c r="EB254" i="1" s="1"/>
  <c r="DQ211" i="1"/>
  <c r="DR211" i="1" s="1" a="1"/>
  <c r="DR211" i="1" s="1"/>
  <c r="EB211" i="1" s="1"/>
  <c r="EE211" i="1"/>
  <c r="DQ306" i="1"/>
  <c r="DR306" i="1" s="1" a="1"/>
  <c r="DR306" i="1" s="1"/>
  <c r="EB306" i="1" s="1"/>
  <c r="EE306" i="1"/>
  <c r="DQ322" i="1"/>
  <c r="DR322" i="1" s="1" a="1"/>
  <c r="DR322" i="1" s="1"/>
  <c r="EB322" i="1" s="1"/>
  <c r="EE322" i="1"/>
  <c r="DQ266" i="1"/>
  <c r="DR266" i="1" s="1" a="1"/>
  <c r="DR266" i="1" s="1"/>
  <c r="EB266" i="1" s="1"/>
  <c r="EE266" i="1"/>
  <c r="EE95" i="1"/>
  <c r="DQ95" i="1"/>
  <c r="DR95" i="1" s="1" a="1"/>
  <c r="DR95" i="1" s="1"/>
  <c r="EB95" i="1" s="1"/>
  <c r="EE108" i="1"/>
  <c r="DQ108" i="1"/>
  <c r="DR108" i="1" s="1" a="1"/>
  <c r="DR108" i="1" s="1"/>
  <c r="EB108" i="1" s="1"/>
  <c r="EE83" i="1"/>
  <c r="DQ298" i="1"/>
  <c r="DR298" i="1" s="1" a="1"/>
  <c r="DR298" i="1" s="1"/>
  <c r="EB298" i="1" s="1"/>
  <c r="EE298" i="1"/>
  <c r="DQ218" i="1"/>
  <c r="DR218" i="1" s="1" a="1"/>
  <c r="DR218" i="1" s="1"/>
  <c r="EB218" i="1" s="1"/>
  <c r="EE218" i="1"/>
  <c r="EE161" i="1"/>
  <c r="DQ161" i="1"/>
  <c r="DR161" i="1" s="1" a="1"/>
  <c r="DR161" i="1" s="1"/>
  <c r="EB161" i="1" s="1"/>
  <c r="DQ209" i="1"/>
  <c r="DR209" i="1" s="1" a="1"/>
  <c r="DR209" i="1" s="1"/>
  <c r="EB209" i="1" s="1"/>
  <c r="EE209" i="1"/>
  <c r="DQ250" i="1"/>
  <c r="DR250" i="1" s="1" a="1"/>
  <c r="DR250" i="1" s="1"/>
  <c r="EB250" i="1" s="1"/>
  <c r="EE250" i="1"/>
  <c r="EE71" i="1"/>
  <c r="DQ271" i="1"/>
  <c r="DR271" i="1" s="1" a="1"/>
  <c r="DR271" i="1" s="1"/>
  <c r="EB271" i="1" s="1"/>
  <c r="EE271" i="1"/>
  <c r="DQ283" i="1"/>
  <c r="DR283" i="1" s="1" a="1"/>
  <c r="DR283" i="1" s="1"/>
  <c r="EB283" i="1" s="1"/>
  <c r="EE283" i="1"/>
  <c r="EE74" i="1"/>
  <c r="DQ175" i="1"/>
  <c r="DR175" i="1" s="1" a="1"/>
  <c r="DR175" i="1" s="1"/>
  <c r="EE175" i="1"/>
  <c r="EE302" i="1"/>
  <c r="DQ302" i="1"/>
  <c r="DR302" i="1" s="1" a="1"/>
  <c r="DR302" i="1" s="1"/>
  <c r="EB302" i="1" s="1"/>
  <c r="DQ292" i="1"/>
  <c r="DR292" i="1" s="1" a="1"/>
  <c r="DR292" i="1" s="1"/>
  <c r="EB292" i="1" s="1"/>
  <c r="EE292" i="1"/>
  <c r="EE86" i="1"/>
  <c r="DQ223" i="1"/>
  <c r="DR223" i="1" s="1" a="1"/>
  <c r="DR223" i="1" s="1"/>
  <c r="EB223" i="1" s="1"/>
  <c r="EE223" i="1"/>
  <c r="DQ234" i="1"/>
  <c r="DR234" i="1" s="1" a="1"/>
  <c r="DR234" i="1" s="1"/>
  <c r="EB234" i="1" s="1"/>
  <c r="EE234" i="1"/>
  <c r="DQ231" i="1"/>
  <c r="DR231" i="1" s="1" a="1"/>
  <c r="DR231" i="1" s="1"/>
  <c r="EB231" i="1" s="1"/>
  <c r="EE231" i="1"/>
  <c r="DQ165" i="1"/>
  <c r="DR165" i="1" s="1" a="1"/>
  <c r="DR165" i="1" s="1"/>
  <c r="EB165" i="1" s="1"/>
  <c r="EE165" i="1"/>
  <c r="DQ305" i="1"/>
  <c r="DR305" i="1" s="1" a="1"/>
  <c r="DR305" i="1" s="1"/>
  <c r="EB305" i="1" s="1"/>
  <c r="EE305" i="1"/>
  <c r="DQ265" i="1"/>
  <c r="DR265" i="1" s="1" a="1"/>
  <c r="DR265" i="1" s="1"/>
  <c r="EB265" i="1" s="1"/>
  <c r="EE265" i="1"/>
  <c r="DQ166" i="1"/>
  <c r="DR166" i="1" s="1" a="1"/>
  <c r="DR166" i="1" s="1"/>
  <c r="EB166" i="1" s="1"/>
  <c r="EE166" i="1"/>
  <c r="EE66" i="1"/>
  <c r="DQ169" i="1"/>
  <c r="DR169" i="1" s="1" a="1"/>
  <c r="DR169" i="1" s="1"/>
  <c r="EB169" i="1" s="1"/>
  <c r="EE169" i="1"/>
  <c r="DQ213" i="1"/>
  <c r="DR213" i="1" s="1" a="1"/>
  <c r="DR213" i="1" s="1"/>
  <c r="EB213" i="1" s="1"/>
  <c r="EE213" i="1"/>
  <c r="DQ304" i="1"/>
  <c r="DR304" i="1" s="1" a="1"/>
  <c r="DR304" i="1" s="1"/>
  <c r="EB304" i="1" s="1"/>
  <c r="EE304" i="1"/>
  <c r="EE214" i="1"/>
  <c r="DQ214" i="1"/>
  <c r="DR214" i="1" s="1" a="1"/>
  <c r="DR214" i="1" s="1"/>
  <c r="EB214" i="1" s="1"/>
  <c r="DQ212" i="1"/>
  <c r="DR212" i="1" s="1" a="1"/>
  <c r="DR212" i="1" s="1"/>
  <c r="EB212" i="1" s="1"/>
  <c r="EE212" i="1"/>
  <c r="EE99" i="1"/>
  <c r="DQ247" i="1"/>
  <c r="DR247" i="1" s="1" a="1"/>
  <c r="DR247" i="1" s="1"/>
  <c r="EB247" i="1" s="1"/>
  <c r="EE247" i="1"/>
  <c r="DQ294" i="1"/>
  <c r="DR294" i="1" s="1" a="1"/>
  <c r="DR294" i="1" s="1"/>
  <c r="EB294" i="1" s="1"/>
  <c r="EE294" i="1"/>
  <c r="DQ256" i="1"/>
  <c r="DR256" i="1" s="1" a="1"/>
  <c r="DR256" i="1" s="1"/>
  <c r="EB256" i="1" s="1"/>
  <c r="EE256" i="1"/>
  <c r="DQ332" i="1"/>
  <c r="DR332" i="1" s="1" a="1"/>
  <c r="DR332" i="1" s="1"/>
  <c r="EB332" i="1" s="1"/>
  <c r="EE332" i="1"/>
  <c r="DQ111" i="1"/>
  <c r="DR111" i="1" s="1" a="1"/>
  <c r="DR111" i="1" s="1"/>
  <c r="EB111" i="1" s="1"/>
  <c r="EE111" i="1"/>
  <c r="EE122" i="1"/>
  <c r="EE119" i="1"/>
  <c r="DQ316" i="1"/>
  <c r="DR316" i="1" s="1" a="1"/>
  <c r="DR316" i="1" s="1"/>
  <c r="EB316" i="1" s="1"/>
  <c r="EE316" i="1"/>
  <c r="DQ239" i="1"/>
  <c r="DR239" i="1" s="1" a="1"/>
  <c r="DR239" i="1" s="1"/>
  <c r="EB239" i="1" s="1"/>
  <c r="EE239" i="1"/>
  <c r="DQ245" i="1"/>
  <c r="DR245" i="1" s="1" a="1"/>
  <c r="DR245" i="1" s="1"/>
  <c r="EB245" i="1" s="1"/>
  <c r="EE245" i="1"/>
  <c r="DQ319" i="1"/>
  <c r="DR319" i="1" s="1" a="1"/>
  <c r="DR319" i="1" s="1"/>
  <c r="EB319" i="1" s="1"/>
  <c r="EE319" i="1"/>
  <c r="EE291" i="1"/>
  <c r="DQ291" i="1"/>
  <c r="DR291" i="1" s="1" a="1"/>
  <c r="DR291" i="1" s="1"/>
  <c r="EB291" i="1" s="1"/>
  <c r="EE244" i="1"/>
  <c r="DQ244" i="1"/>
  <c r="DQ333" i="1"/>
  <c r="DR333" i="1" s="1" a="1"/>
  <c r="DR333" i="1" s="1"/>
  <c r="EB333" i="1" s="1"/>
  <c r="EE333" i="1"/>
  <c r="DQ315" i="1"/>
  <c r="DR315" i="1" s="1" a="1"/>
  <c r="DR315" i="1" s="1"/>
  <c r="EB315" i="1" s="1"/>
  <c r="EE315" i="1"/>
  <c r="DQ287" i="1"/>
  <c r="DR287" i="1" s="1" a="1"/>
  <c r="DR287" i="1" s="1"/>
  <c r="EB287" i="1" s="1"/>
  <c r="EE287" i="1"/>
  <c r="DQ170" i="1"/>
  <c r="EE170" i="1"/>
  <c r="EE110" i="1"/>
  <c r="DQ88" i="1"/>
  <c r="DR88" i="1" s="1" a="1"/>
  <c r="DR88" i="1" s="1"/>
  <c r="EB88" i="1" s="1"/>
  <c r="EE88" i="1"/>
  <c r="EE73" i="1"/>
  <c r="DQ102" i="1"/>
  <c r="DR102" i="1" s="1" a="1"/>
  <c r="DR102" i="1" s="1"/>
  <c r="EB102" i="1" s="1"/>
  <c r="EE102" i="1"/>
  <c r="EE237" i="1"/>
  <c r="DQ237" i="1"/>
  <c r="DR237" i="1" s="1" a="1"/>
  <c r="DR237" i="1" s="1"/>
  <c r="EB237" i="1" s="1"/>
  <c r="DQ248" i="1"/>
  <c r="DR248" i="1" s="1" a="1"/>
  <c r="DR248" i="1" s="1"/>
  <c r="EB248" i="1" s="1"/>
  <c r="EE248" i="1"/>
  <c r="EE109" i="1"/>
  <c r="DQ296" i="1"/>
  <c r="DR296" i="1" s="1" a="1"/>
  <c r="DR296" i="1" s="1"/>
  <c r="EB296" i="1" s="1"/>
  <c r="EE296" i="1"/>
  <c r="EE90" i="1"/>
  <c r="EE103" i="1"/>
  <c r="DQ230" i="1"/>
  <c r="DR230" i="1" s="1" a="1"/>
  <c r="DR230" i="1" s="1"/>
  <c r="EB230" i="1" s="1"/>
  <c r="EE230" i="1"/>
  <c r="DQ116" i="1"/>
  <c r="DR116" i="1" s="1" a="1"/>
  <c r="DR116" i="1" s="1"/>
  <c r="EB116" i="1" s="1"/>
  <c r="EE116" i="1"/>
  <c r="DQ336" i="1"/>
  <c r="DR336" i="1" s="1" a="1"/>
  <c r="DR336" i="1" s="1"/>
  <c r="EB336" i="1" s="1"/>
  <c r="EE336" i="1"/>
  <c r="DQ216" i="1"/>
  <c r="DR216" i="1" s="1" a="1"/>
  <c r="DR216" i="1" s="1"/>
  <c r="EB216" i="1" s="1"/>
  <c r="EE216" i="1"/>
  <c r="EE321" i="1"/>
  <c r="DQ321" i="1"/>
  <c r="DR321" i="1" s="1" a="1"/>
  <c r="DR321" i="1" s="1"/>
  <c r="EB321" i="1" s="1"/>
  <c r="DQ329" i="1"/>
  <c r="DR329" i="1" s="1" a="1"/>
  <c r="DR329" i="1" s="1"/>
  <c r="EB329" i="1" s="1"/>
  <c r="EE329" i="1"/>
  <c r="EE121" i="1"/>
  <c r="DQ168" i="1"/>
  <c r="DR168" i="1" s="1" a="1"/>
  <c r="DR168" i="1" s="1"/>
  <c r="EB168" i="1" s="1"/>
  <c r="EE168" i="1"/>
  <c r="EE97" i="1"/>
  <c r="DQ93" i="1"/>
  <c r="DR93" i="1" s="1" a="1"/>
  <c r="DR93" i="1" s="1"/>
  <c r="EB93" i="1" s="1"/>
  <c r="EE93" i="1"/>
  <c r="DQ163" i="1"/>
  <c r="DR163" i="1" s="1" a="1"/>
  <c r="DR163" i="1" s="1"/>
  <c r="EB163" i="1" s="1"/>
  <c r="EE163" i="1"/>
  <c r="EE152" i="1"/>
  <c r="DQ171" i="1"/>
  <c r="DR171" i="1" s="1" a="1"/>
  <c r="DR171" i="1" s="1"/>
  <c r="EB171" i="1" s="1"/>
  <c r="EE171" i="1"/>
  <c r="DQ157" i="1"/>
  <c r="DR157" i="1" s="1" a="1"/>
  <c r="DR157" i="1" s="1"/>
  <c r="EB157" i="1" s="1"/>
  <c r="EE157" i="1"/>
  <c r="DQ94" i="1"/>
  <c r="DR94" i="1" s="1" a="1"/>
  <c r="DR94" i="1" s="1"/>
  <c r="EB94" i="1" s="1"/>
  <c r="EE94" i="1"/>
  <c r="DQ92" i="1"/>
  <c r="DR92" i="1" s="1" a="1"/>
  <c r="DR92" i="1" s="1"/>
  <c r="EB92" i="1" s="1"/>
  <c r="EE92" i="1"/>
  <c r="DQ297" i="1"/>
  <c r="DR297" i="1" s="1" a="1"/>
  <c r="DR297" i="1" s="1"/>
  <c r="EB297" i="1" s="1"/>
  <c r="EE297" i="1"/>
  <c r="EE100" i="1"/>
  <c r="DQ255" i="1"/>
  <c r="DR255" i="1" s="1" a="1"/>
  <c r="DR255" i="1" s="1"/>
  <c r="EB255" i="1" s="1"/>
  <c r="EE255" i="1"/>
  <c r="DQ177" i="1"/>
  <c r="EE177" i="1"/>
  <c r="DQ325" i="1"/>
  <c r="DR325" i="1" s="1" a="1"/>
  <c r="DR325" i="1" s="1"/>
  <c r="EB325" i="1" s="1"/>
  <c r="EE325" i="1"/>
  <c r="DQ326" i="1"/>
  <c r="DR326" i="1" s="1" a="1"/>
  <c r="DR326" i="1" s="1"/>
  <c r="EB326" i="1" s="1"/>
  <c r="EE326" i="1"/>
  <c r="DQ335" i="1"/>
  <c r="DR335" i="1" s="1" a="1"/>
  <c r="DR335" i="1" s="1"/>
  <c r="EB335" i="1" s="1"/>
  <c r="EE335" i="1"/>
  <c r="DQ160" i="1"/>
  <c r="DR160" i="1" s="1" a="1"/>
  <c r="DR160" i="1" s="1"/>
  <c r="EE160" i="1"/>
  <c r="DQ289" i="1"/>
  <c r="DR289" i="1" s="1" a="1"/>
  <c r="DR289" i="1" s="1"/>
  <c r="EB289" i="1" s="1"/>
  <c r="EE289" i="1"/>
  <c r="DQ274" i="1"/>
  <c r="DR274" i="1" s="1" a="1"/>
  <c r="DR274" i="1" s="1"/>
  <c r="EB274" i="1" s="1"/>
  <c r="EE274" i="1"/>
  <c r="EE155" i="1"/>
  <c r="EE151" i="1"/>
  <c r="EE328" i="1"/>
  <c r="DQ328" i="1"/>
  <c r="EE180" i="1"/>
  <c r="DQ180" i="1"/>
  <c r="DR180" i="1" s="1" a="1"/>
  <c r="DR180" i="1" s="1"/>
  <c r="EB180" i="1" s="1"/>
  <c r="DQ285" i="1"/>
  <c r="DR285" i="1" s="1" a="1"/>
  <c r="DR285" i="1" s="1"/>
  <c r="EB285" i="1" s="1"/>
  <c r="EE285" i="1"/>
  <c r="EE63" i="1"/>
  <c r="DQ63" i="1"/>
  <c r="DR63" i="1" s="1" a="1"/>
  <c r="DR63" i="1" s="1"/>
  <c r="EB63" i="1" s="1"/>
  <c r="EE293" i="1"/>
  <c r="DQ293" i="1"/>
  <c r="DR293" i="1" s="1" a="1"/>
  <c r="DR293" i="1" s="1"/>
  <c r="EB293" i="1" s="1"/>
  <c r="DQ341" i="1"/>
  <c r="DR341" i="1" s="1" a="1"/>
  <c r="DR341" i="1" s="1"/>
  <c r="EB341" i="1" s="1"/>
  <c r="EE341" i="1"/>
  <c r="DQ277" i="1"/>
  <c r="DR277" i="1" s="1" a="1"/>
  <c r="DR277" i="1" s="1"/>
  <c r="EB277" i="1" s="1"/>
  <c r="EE277" i="1"/>
  <c r="EE72" i="1"/>
  <c r="DQ76" i="1"/>
  <c r="DR76" i="1" s="1" a="1"/>
  <c r="DR76" i="1" s="1"/>
  <c r="EB76" i="1" s="1"/>
  <c r="EE76" i="1"/>
  <c r="DQ172" i="1"/>
  <c r="DR172" i="1" s="1" a="1"/>
  <c r="DR172" i="1" s="1"/>
  <c r="EB172" i="1" s="1"/>
  <c r="EE172" i="1"/>
  <c r="EE98" i="1"/>
  <c r="DQ75" i="1"/>
  <c r="DR75" i="1" s="1" a="1"/>
  <c r="DR75" i="1" s="1"/>
  <c r="EB75" i="1" s="1"/>
  <c r="EE75" i="1"/>
  <c r="DQ303" i="1"/>
  <c r="DR303" i="1" s="1" a="1"/>
  <c r="DR303" i="1" s="1"/>
  <c r="EB303" i="1" s="1"/>
  <c r="EE303" i="1"/>
  <c r="DQ300" i="1"/>
  <c r="DR300" i="1" s="1" a="1"/>
  <c r="DR300" i="1" s="1"/>
  <c r="EB300" i="1" s="1"/>
  <c r="EE300" i="1"/>
  <c r="DQ342" i="1"/>
  <c r="DR342" i="1" s="1" a="1"/>
  <c r="DR342" i="1" s="1"/>
  <c r="EB342" i="1" s="1"/>
  <c r="EE342" i="1"/>
  <c r="DQ221" i="1"/>
  <c r="DR221" i="1" s="1" a="1"/>
  <c r="DR221" i="1" s="1"/>
  <c r="EB221" i="1" s="1"/>
  <c r="EE221" i="1"/>
  <c r="DQ235" i="1"/>
  <c r="DR235" i="1" s="1" a="1"/>
  <c r="DR235" i="1" s="1"/>
  <c r="EB235" i="1" s="1"/>
  <c r="EE235" i="1"/>
  <c r="EE118" i="1"/>
  <c r="DQ264" i="1"/>
  <c r="DR264" i="1" s="1" a="1"/>
  <c r="DR264" i="1" s="1"/>
  <c r="EB264" i="1" s="1"/>
  <c r="EE264" i="1"/>
  <c r="DQ279" i="1"/>
  <c r="DR279" i="1" s="1" a="1"/>
  <c r="DR279" i="1" s="1"/>
  <c r="EB279" i="1" s="1"/>
  <c r="EE279" i="1"/>
  <c r="DQ263" i="1"/>
  <c r="DR263" i="1" s="1" a="1"/>
  <c r="DR263" i="1" s="1"/>
  <c r="EB263" i="1" s="1"/>
  <c r="EE263" i="1"/>
  <c r="DQ219" i="1"/>
  <c r="DR219" i="1" s="1" a="1"/>
  <c r="DR219" i="1" s="1"/>
  <c r="EB219" i="1" s="1"/>
  <c r="EE219" i="1"/>
  <c r="EE80" i="1"/>
  <c r="EE112" i="1"/>
  <c r="DQ270" i="1"/>
  <c r="DR270" i="1" s="1" a="1"/>
  <c r="DR270" i="1" s="1"/>
  <c r="EB270" i="1" s="1"/>
  <c r="EE270" i="1"/>
  <c r="EE67" i="1"/>
  <c r="DQ334" i="1"/>
  <c r="DR334" i="1" s="1" a="1"/>
  <c r="DR334" i="1" s="1"/>
  <c r="EB334" i="1" s="1"/>
  <c r="EE334" i="1"/>
  <c r="EE52" i="1"/>
  <c r="EA44" i="1"/>
  <c r="Y44" i="1"/>
  <c r="EJ44" i="1" s="1"/>
  <c r="EE45" i="1"/>
  <c r="EE48" i="1"/>
  <c r="Y37" i="1"/>
  <c r="EJ37" i="1" s="1"/>
  <c r="DQ44" i="1"/>
  <c r="DR44" i="1" s="1" a="1"/>
  <c r="DR44" i="1" s="1"/>
  <c r="EB44" i="1" s="1"/>
  <c r="EE44" i="1"/>
  <c r="DB32" i="1"/>
  <c r="DD32" i="1" s="1"/>
  <c r="EE49" i="1"/>
  <c r="EE51" i="1"/>
  <c r="EE43" i="1"/>
  <c r="EE42" i="1"/>
  <c r="EE39" i="1"/>
  <c r="EE47" i="1"/>
  <c r="DQ40" i="1"/>
  <c r="EE40" i="1"/>
  <c r="EE38" i="1"/>
  <c r="EE46" i="1"/>
  <c r="EE50" i="1"/>
  <c r="EE41" i="1"/>
  <c r="DQ41" i="1"/>
  <c r="EE60" i="1"/>
  <c r="DQ54" i="1"/>
  <c r="EE54" i="1"/>
  <c r="Y34" i="1"/>
  <c r="EJ34" i="1" s="1"/>
  <c r="DZ35" i="1"/>
  <c r="Y33" i="1"/>
  <c r="EJ33" i="1" s="1"/>
  <c r="Y29" i="1"/>
  <c r="EJ29" i="1" s="1"/>
  <c r="EE56" i="1"/>
  <c r="Y31" i="1"/>
  <c r="EJ31" i="1" s="1"/>
  <c r="Y30" i="1"/>
  <c r="EJ30" i="1" s="1"/>
  <c r="Y35" i="1"/>
  <c r="EJ35" i="1" s="1"/>
  <c r="Y32" i="1"/>
  <c r="EJ32" i="1" s="1"/>
  <c r="EA32" i="1"/>
  <c r="EE53" i="1"/>
  <c r="DQ55" i="1"/>
  <c r="EE55" i="1"/>
  <c r="EE58" i="1"/>
  <c r="EL27" i="1"/>
  <c r="X41" i="1"/>
  <c r="X38" i="1"/>
  <c r="X39" i="1"/>
  <c r="X40" i="1"/>
  <c r="P13" i="15"/>
  <c r="X45" i="1" s="1"/>
  <c r="X43" i="1" l="1"/>
  <c r="X42" i="1"/>
  <c r="Q115" i="3"/>
  <c r="T114" i="3" a="1"/>
  <c r="T114" i="3" s="1"/>
  <c r="V114" i="3" a="1"/>
  <c r="V114" i="3" s="1"/>
  <c r="U114" i="3" a="1"/>
  <c r="U114" i="3" s="1"/>
  <c r="B114" i="3"/>
  <c r="H113" i="4"/>
  <c r="P55" i="7"/>
  <c r="O55" i="7"/>
  <c r="DZ36" i="1"/>
  <c r="EB178" i="1"/>
  <c r="DX178" i="1"/>
  <c r="EB160" i="1"/>
  <c r="DX160" i="1"/>
  <c r="EB174" i="1"/>
  <c r="DX174" i="1"/>
  <c r="EB175" i="1"/>
  <c r="DX175" i="1"/>
  <c r="Y45" i="1"/>
  <c r="EJ45" i="1" s="1"/>
  <c r="DZ37" i="1"/>
  <c r="X63" i="1"/>
  <c r="X62" i="1"/>
  <c r="EP27" i="1"/>
  <c r="Y39" i="1"/>
  <c r="EJ39" i="1" s="1"/>
  <c r="Y40" i="1"/>
  <c r="EJ40" i="1" s="1"/>
  <c r="EA40" i="1"/>
  <c r="Y38" i="1"/>
  <c r="EJ38" i="1" s="1"/>
  <c r="X46" i="1"/>
  <c r="X47" i="1"/>
  <c r="Y43" i="1"/>
  <c r="EJ43" i="1" s="1"/>
  <c r="Y42" i="1"/>
  <c r="EJ42" i="1" s="1"/>
  <c r="Y41" i="1"/>
  <c r="EJ41" i="1" s="1"/>
  <c r="EA41" i="1"/>
  <c r="P14" i="15"/>
  <c r="X48" i="1" l="1"/>
  <c r="Y48" i="1" s="1"/>
  <c r="EJ48" i="1" s="1"/>
  <c r="X52" i="1"/>
  <c r="Q116" i="3"/>
  <c r="V115" i="3" a="1"/>
  <c r="V115" i="3" s="1"/>
  <c r="U115" i="3" a="1"/>
  <c r="U115" i="3" s="1"/>
  <c r="T115" i="3" a="1"/>
  <c r="T115" i="3" s="1"/>
  <c r="B115" i="3"/>
  <c r="B42" i="8"/>
  <c r="CE12" i="1"/>
  <c r="X102" i="1"/>
  <c r="EA102" i="1" s="1"/>
  <c r="EA62" i="1"/>
  <c r="Y62" i="1"/>
  <c r="EJ62" i="1" s="1"/>
  <c r="DZ38" i="1"/>
  <c r="Y63" i="1"/>
  <c r="EJ63" i="1" s="1"/>
  <c r="EA63" i="1"/>
  <c r="X75" i="1"/>
  <c r="X76" i="1"/>
  <c r="X78" i="1"/>
  <c r="X81" i="1"/>
  <c r="Y46" i="1"/>
  <c r="EJ46" i="1" s="1"/>
  <c r="X51" i="1"/>
  <c r="X49" i="1"/>
  <c r="X50" i="1"/>
  <c r="Y47" i="1"/>
  <c r="EJ47" i="1" s="1"/>
  <c r="P15" i="15"/>
  <c r="Y52" i="1" l="1"/>
  <c r="EJ52" i="1" s="1"/>
  <c r="X116" i="1"/>
  <c r="X59" i="1"/>
  <c r="Y59" i="1" s="1"/>
  <c r="EJ59" i="1" s="1"/>
  <c r="X61" i="1"/>
  <c r="Y61" i="1" s="1"/>
  <c r="EJ61" i="1" s="1"/>
  <c r="X57" i="1"/>
  <c r="Y57" i="1" s="1"/>
  <c r="EJ57" i="1" s="1"/>
  <c r="Q117" i="3"/>
  <c r="T116" i="3" a="1"/>
  <c r="T116" i="3" s="1"/>
  <c r="U116" i="3" a="1"/>
  <c r="U116" i="3" s="1"/>
  <c r="V116" i="3" a="1"/>
  <c r="V116" i="3" s="1"/>
  <c r="B116" i="3"/>
  <c r="DZ39" i="1"/>
  <c r="Y102" i="1"/>
  <c r="EJ102" i="1" s="1"/>
  <c r="Y116" i="1"/>
  <c r="EJ116" i="1" s="1"/>
  <c r="EA116" i="1"/>
  <c r="Y78" i="1"/>
  <c r="EJ78" i="1" s="1"/>
  <c r="EA78" i="1"/>
  <c r="Y81" i="1"/>
  <c r="EJ81" i="1" s="1"/>
  <c r="EA81" i="1"/>
  <c r="Y76" i="1"/>
  <c r="EJ76" i="1" s="1"/>
  <c r="EA76" i="1"/>
  <c r="Y75" i="1"/>
  <c r="EJ75" i="1" s="1"/>
  <c r="EA75" i="1"/>
  <c r="X88" i="1"/>
  <c r="X92" i="1"/>
  <c r="X95" i="1"/>
  <c r="X94" i="1"/>
  <c r="X93" i="1"/>
  <c r="DZ40" i="1"/>
  <c r="EN40" i="1" s="1"/>
  <c r="Y51" i="1"/>
  <c r="EJ51" i="1" s="1"/>
  <c r="Y50" i="1"/>
  <c r="EJ50" i="1" s="1"/>
  <c r="X53" i="1"/>
  <c r="X56" i="1"/>
  <c r="X55" i="1"/>
  <c r="X54" i="1"/>
  <c r="Y49" i="1"/>
  <c r="EJ49" i="1" s="1"/>
  <c r="P16" i="15"/>
  <c r="X67" i="1" l="1"/>
  <c r="Y67" i="1" s="1"/>
  <c r="EJ67" i="1" s="1"/>
  <c r="X73" i="1"/>
  <c r="Y73" i="1" s="1"/>
  <c r="EJ73" i="1" s="1"/>
  <c r="X69" i="1"/>
  <c r="Y69" i="1" s="1"/>
  <c r="EJ69" i="1" s="1"/>
  <c r="X66" i="1"/>
  <c r="Y66" i="1" s="1"/>
  <c r="EJ66" i="1" s="1"/>
  <c r="X64" i="1"/>
  <c r="Y64" i="1" s="1"/>
  <c r="EJ64" i="1" s="1"/>
  <c r="X68" i="1"/>
  <c r="Y68" i="1" s="1"/>
  <c r="EJ68" i="1" s="1"/>
  <c r="X65" i="1"/>
  <c r="Y65" i="1" s="1"/>
  <c r="EJ65" i="1" s="1"/>
  <c r="X70" i="1"/>
  <c r="Y70" i="1" s="1"/>
  <c r="EJ70" i="1" s="1"/>
  <c r="X72" i="1"/>
  <c r="Y72" i="1" s="1"/>
  <c r="EJ72" i="1" s="1"/>
  <c r="X71" i="1"/>
  <c r="Y71" i="1" s="1"/>
  <c r="EJ71" i="1" s="1"/>
  <c r="X74" i="1"/>
  <c r="Y74" i="1" s="1"/>
  <c r="EJ74" i="1" s="1"/>
  <c r="Q118" i="3"/>
  <c r="U117" i="3" a="1"/>
  <c r="U117" i="3" s="1"/>
  <c r="V117" i="3" a="1"/>
  <c r="V117" i="3" s="1"/>
  <c r="T117" i="3" a="1"/>
  <c r="T117" i="3" s="1"/>
  <c r="B117" i="3"/>
  <c r="X158" i="1"/>
  <c r="X169" i="1"/>
  <c r="X157" i="1"/>
  <c r="Y93" i="1"/>
  <c r="EJ93" i="1" s="1"/>
  <c r="EA93" i="1"/>
  <c r="Y94" i="1"/>
  <c r="EJ94" i="1" s="1"/>
  <c r="EA94" i="1"/>
  <c r="Y95" i="1"/>
  <c r="EJ95" i="1" s="1"/>
  <c r="EA95" i="1"/>
  <c r="Y92" i="1"/>
  <c r="EJ92" i="1" s="1"/>
  <c r="EA92" i="1"/>
  <c r="X58" i="1"/>
  <c r="X104" i="1"/>
  <c r="X111" i="1"/>
  <c r="X117" i="1"/>
  <c r="X108" i="1"/>
  <c r="Y88" i="1"/>
  <c r="EJ88" i="1" s="1"/>
  <c r="EA88" i="1"/>
  <c r="BF40" i="1"/>
  <c r="CW40" i="1" s="1"/>
  <c r="EA55" i="1"/>
  <c r="Y55" i="1"/>
  <c r="EJ55" i="1" s="1"/>
  <c r="EA54" i="1"/>
  <c r="Y54" i="1"/>
  <c r="EJ54" i="1" s="1"/>
  <c r="Y56" i="1"/>
  <c r="EJ56" i="1" s="1"/>
  <c r="DZ41" i="1"/>
  <c r="EN41" i="1" s="1"/>
  <c r="Y53" i="1"/>
  <c r="EJ53" i="1" s="1"/>
  <c r="P17" i="15"/>
  <c r="X77" i="1" l="1"/>
  <c r="Y77" i="1" s="1"/>
  <c r="EJ77" i="1" s="1"/>
  <c r="Q119" i="3"/>
  <c r="V118" i="3" a="1"/>
  <c r="V118" i="3" s="1"/>
  <c r="U118" i="3" a="1"/>
  <c r="U118" i="3" s="1"/>
  <c r="T118" i="3" a="1"/>
  <c r="T118" i="3" s="1"/>
  <c r="B118" i="3"/>
  <c r="Y157" i="1"/>
  <c r="EJ157" i="1" s="1"/>
  <c r="EA157" i="1"/>
  <c r="Y169" i="1"/>
  <c r="EJ169" i="1" s="1"/>
  <c r="EA169" i="1"/>
  <c r="Y158" i="1"/>
  <c r="EJ158" i="1" s="1"/>
  <c r="EA158" i="1"/>
  <c r="Y58" i="1"/>
  <c r="EJ58" i="1" s="1"/>
  <c r="Y108" i="1"/>
  <c r="EJ108" i="1" s="1"/>
  <c r="EA108" i="1"/>
  <c r="Y117" i="1"/>
  <c r="EJ117" i="1" s="1"/>
  <c r="EA117" i="1"/>
  <c r="Y111" i="1"/>
  <c r="EJ111" i="1" s="1"/>
  <c r="EA111" i="1"/>
  <c r="X60" i="1"/>
  <c r="Y104" i="1"/>
  <c r="EJ104" i="1" s="1"/>
  <c r="EA104" i="1"/>
  <c r="DA40" i="1"/>
  <c r="DT40" i="1"/>
  <c r="BK40" i="1"/>
  <c r="BF41" i="1"/>
  <c r="CW41" i="1" s="1"/>
  <c r="DR40" i="1" a="1"/>
  <c r="DR40" i="1" s="1"/>
  <c r="DZ42" i="1"/>
  <c r="P18" i="15"/>
  <c r="X168" i="1" l="1"/>
  <c r="Y168" i="1" s="1"/>
  <c r="EJ168" i="1" s="1"/>
  <c r="X80" i="1"/>
  <c r="Y80" i="1" s="1"/>
  <c r="EJ80" i="1" s="1"/>
  <c r="X79" i="1"/>
  <c r="Y79" i="1" s="1"/>
  <c r="EJ79" i="1" s="1"/>
  <c r="Q120" i="3"/>
  <c r="V119" i="3" a="1"/>
  <c r="V119" i="3" s="1"/>
  <c r="T119" i="3" a="1"/>
  <c r="T119" i="3" s="1"/>
  <c r="U119" i="3" a="1"/>
  <c r="U119" i="3" s="1"/>
  <c r="B119" i="3"/>
  <c r="EA168" i="1"/>
  <c r="Y60" i="1"/>
  <c r="EJ60" i="1" s="1"/>
  <c r="X123" i="1"/>
  <c r="DX40" i="1"/>
  <c r="EF40" i="1" s="1"/>
  <c r="EL40" i="1" s="1"/>
  <c r="EB40" i="1"/>
  <c r="DA41" i="1"/>
  <c r="DB41" i="1" s="1"/>
  <c r="DT41" i="1"/>
  <c r="DX41" i="1" s="1"/>
  <c r="EF41" i="1" s="1"/>
  <c r="BK41" i="1"/>
  <c r="DR41" i="1" a="1"/>
  <c r="DR41" i="1" s="1"/>
  <c r="EB41" i="1" s="1"/>
  <c r="DB40" i="1"/>
  <c r="DD40" i="1" s="1"/>
  <c r="DZ43" i="1"/>
  <c r="P19" i="15"/>
  <c r="X82" i="1" l="1"/>
  <c r="Y82" i="1" s="1"/>
  <c r="EJ82" i="1" s="1"/>
  <c r="X87" i="1"/>
  <c r="Y87" i="1" s="1"/>
  <c r="EJ87" i="1" s="1"/>
  <c r="X83" i="1"/>
  <c r="Y83" i="1" s="1"/>
  <c r="EJ83" i="1" s="1"/>
  <c r="X86" i="1"/>
  <c r="Y86" i="1" s="1"/>
  <c r="EJ86" i="1" s="1"/>
  <c r="X84" i="1"/>
  <c r="Y84" i="1" s="1"/>
  <c r="EJ84" i="1" s="1"/>
  <c r="X85" i="1"/>
  <c r="Y85" i="1" s="1"/>
  <c r="EJ85" i="1" s="1"/>
  <c r="X90" i="1"/>
  <c r="Y90" i="1" s="1"/>
  <c r="EJ90" i="1" s="1"/>
  <c r="X89" i="1"/>
  <c r="Y89" i="1" s="1"/>
  <c r="EJ89" i="1" s="1"/>
  <c r="X91" i="1"/>
  <c r="Y91" i="1" s="1"/>
  <c r="EJ91" i="1" s="1"/>
  <c r="Q121" i="3"/>
  <c r="V120" i="3" a="1"/>
  <c r="V120" i="3" s="1"/>
  <c r="U120" i="3" a="1"/>
  <c r="U120" i="3" s="1"/>
  <c r="T120" i="3" a="1"/>
  <c r="T120" i="3" s="1"/>
  <c r="B120" i="3"/>
  <c r="DZ44" i="1"/>
  <c r="EN44" i="1" s="1"/>
  <c r="X132" i="1"/>
  <c r="X145" i="1"/>
  <c r="X131" i="1"/>
  <c r="X147" i="1"/>
  <c r="Y123" i="1"/>
  <c r="EJ123" i="1" s="1"/>
  <c r="EA123" i="1"/>
  <c r="EP40" i="1"/>
  <c r="DD41" i="1"/>
  <c r="P20" i="15"/>
  <c r="X195" i="1" l="1"/>
  <c r="X101" i="1"/>
  <c r="Y101" i="1" s="1"/>
  <c r="EJ101" i="1" s="1"/>
  <c r="X98" i="1"/>
  <c r="Y98" i="1" s="1"/>
  <c r="EJ98" i="1" s="1"/>
  <c r="X97" i="1"/>
  <c r="Y97" i="1" s="1"/>
  <c r="EJ97" i="1" s="1"/>
  <c r="X100" i="1"/>
  <c r="Y100" i="1" s="1"/>
  <c r="EJ100" i="1" s="1"/>
  <c r="X96" i="1"/>
  <c r="Y96" i="1" s="1"/>
  <c r="EJ96" i="1" s="1"/>
  <c r="X99" i="1"/>
  <c r="Y99" i="1" s="1"/>
  <c r="EJ99" i="1" s="1"/>
  <c r="DZ45" i="1"/>
  <c r="Q122" i="3"/>
  <c r="U121" i="3" a="1"/>
  <c r="U121" i="3" s="1"/>
  <c r="V121" i="3" a="1"/>
  <c r="V121" i="3" s="1"/>
  <c r="T121" i="3" a="1"/>
  <c r="T121" i="3" s="1"/>
  <c r="B121" i="3"/>
  <c r="EF44" i="1"/>
  <c r="EL44" i="1" s="1"/>
  <c r="EP44" i="1" s="1"/>
  <c r="X196" i="1"/>
  <c r="X182" i="1"/>
  <c r="X183" i="1"/>
  <c r="X173" i="1"/>
  <c r="X174" i="1"/>
  <c r="EA195" i="1"/>
  <c r="Y195" i="1"/>
  <c r="EJ195" i="1" s="1"/>
  <c r="EA196" i="1"/>
  <c r="Y196" i="1"/>
  <c r="EJ196" i="1" s="1"/>
  <c r="EA131" i="1"/>
  <c r="Y131" i="1"/>
  <c r="EJ131" i="1" s="1"/>
  <c r="EA132" i="1"/>
  <c r="Y132" i="1"/>
  <c r="EJ132" i="1" s="1"/>
  <c r="X150" i="1"/>
  <c r="EA145" i="1"/>
  <c r="Y145" i="1"/>
  <c r="EJ145" i="1" s="1"/>
  <c r="EA147" i="1"/>
  <c r="Y147" i="1"/>
  <c r="EJ147" i="1" s="1"/>
  <c r="DZ46" i="1"/>
  <c r="P21" i="15"/>
  <c r="X213" i="1" l="1"/>
  <c r="X103" i="1"/>
  <c r="Y103" i="1" s="1"/>
  <c r="EJ103" i="1" s="1"/>
  <c r="Q123" i="3"/>
  <c r="V122" i="3" a="1"/>
  <c r="V122" i="3" s="1"/>
  <c r="T122" i="3" a="1"/>
  <c r="T122" i="3" s="1"/>
  <c r="U122" i="3" a="1"/>
  <c r="U122" i="3" s="1"/>
  <c r="B122" i="3"/>
  <c r="DZ47" i="1"/>
  <c r="X210" i="1"/>
  <c r="Y174" i="1"/>
  <c r="EJ174" i="1" s="1"/>
  <c r="EA174" i="1"/>
  <c r="EA173" i="1"/>
  <c r="Y173" i="1"/>
  <c r="EJ173" i="1" s="1"/>
  <c r="EA183" i="1"/>
  <c r="Y183" i="1"/>
  <c r="EJ183" i="1" s="1"/>
  <c r="EA182" i="1"/>
  <c r="Y182" i="1"/>
  <c r="EJ182" i="1" s="1"/>
  <c r="Y210" i="1"/>
  <c r="EJ210" i="1" s="1"/>
  <c r="EA210" i="1"/>
  <c r="Y213" i="1"/>
  <c r="EJ213" i="1" s="1"/>
  <c r="EA213" i="1"/>
  <c r="Y150" i="1"/>
  <c r="EJ150" i="1" s="1"/>
  <c r="EA150" i="1"/>
  <c r="X156" i="1"/>
  <c r="X154" i="1"/>
  <c r="P22" i="15"/>
  <c r="X106" i="1" l="1"/>
  <c r="Y106" i="1" s="1"/>
  <c r="EJ106" i="1" s="1"/>
  <c r="X105" i="1"/>
  <c r="Y105" i="1" s="1"/>
  <c r="EJ105" i="1" s="1"/>
  <c r="X107" i="1"/>
  <c r="Y107" i="1" s="1"/>
  <c r="EJ107" i="1" s="1"/>
  <c r="Q124" i="3"/>
  <c r="V123" i="3" a="1"/>
  <c r="V123" i="3" s="1"/>
  <c r="U123" i="3" a="1"/>
  <c r="U123" i="3" s="1"/>
  <c r="T123" i="3" a="1"/>
  <c r="T123" i="3" s="1"/>
  <c r="B123" i="3"/>
  <c r="DZ48" i="1"/>
  <c r="DZ49" i="1" s="1"/>
  <c r="Y156" i="1"/>
  <c r="EJ156" i="1" s="1"/>
  <c r="EA156" i="1"/>
  <c r="Y154" i="1"/>
  <c r="EJ154" i="1" s="1"/>
  <c r="EA154" i="1"/>
  <c r="X167" i="1"/>
  <c r="X164" i="1"/>
  <c r="X165" i="1"/>
  <c r="X161" i="1"/>
  <c r="X159" i="1"/>
  <c r="X160" i="1"/>
  <c r="X166" i="1"/>
  <c r="X162" i="1"/>
  <c r="X163" i="1"/>
  <c r="P23" i="15"/>
  <c r="X239" i="1" l="1"/>
  <c r="X110" i="1"/>
  <c r="Y110" i="1" s="1"/>
  <c r="EJ110" i="1" s="1"/>
  <c r="X109" i="1"/>
  <c r="Y109" i="1" s="1"/>
  <c r="EJ109" i="1" s="1"/>
  <c r="DZ50" i="1"/>
  <c r="Q125" i="3"/>
  <c r="U124" i="3" a="1"/>
  <c r="U124" i="3" s="1"/>
  <c r="V124" i="3" a="1"/>
  <c r="V124" i="3" s="1"/>
  <c r="T124" i="3" a="1"/>
  <c r="T124" i="3" s="1"/>
  <c r="B124" i="3"/>
  <c r="X230" i="1"/>
  <c r="EA230" i="1" s="1"/>
  <c r="X238" i="1"/>
  <c r="Y238" i="1" s="1"/>
  <c r="EJ238" i="1" s="1"/>
  <c r="X231" i="1"/>
  <c r="Y231" i="1" s="1"/>
  <c r="EJ231" i="1" s="1"/>
  <c r="Y239" i="1"/>
  <c r="EJ239" i="1" s="1"/>
  <c r="EA239" i="1"/>
  <c r="X246" i="1"/>
  <c r="Y230" i="1"/>
  <c r="EJ230" i="1" s="1"/>
  <c r="Y162" i="1"/>
  <c r="EJ162" i="1" s="1"/>
  <c r="EA162" i="1"/>
  <c r="Y166" i="1"/>
  <c r="EJ166" i="1" s="1"/>
  <c r="EA166" i="1"/>
  <c r="Y160" i="1"/>
  <c r="EJ160" i="1" s="1"/>
  <c r="EA160" i="1"/>
  <c r="Y159" i="1"/>
  <c r="EJ159" i="1" s="1"/>
  <c r="EA159" i="1"/>
  <c r="Y161" i="1"/>
  <c r="EJ161" i="1" s="1"/>
  <c r="EA161" i="1"/>
  <c r="X170" i="1"/>
  <c r="X171" i="1"/>
  <c r="X172" i="1"/>
  <c r="X175" i="1"/>
  <c r="Y165" i="1"/>
  <c r="EJ165" i="1" s="1"/>
  <c r="EA165" i="1"/>
  <c r="Y164" i="1"/>
  <c r="EJ164" i="1" s="1"/>
  <c r="EA164" i="1"/>
  <c r="Y163" i="1"/>
  <c r="EJ163" i="1" s="1"/>
  <c r="EA163" i="1"/>
  <c r="Y167" i="1"/>
  <c r="EJ167" i="1" s="1"/>
  <c r="EA167" i="1"/>
  <c r="DZ51" i="1"/>
  <c r="P24" i="15"/>
  <c r="X243" i="1" l="1"/>
  <c r="X114" i="1"/>
  <c r="Y114" i="1" s="1"/>
  <c r="EJ114" i="1" s="1"/>
  <c r="X115" i="1"/>
  <c r="Y115" i="1" s="1"/>
  <c r="EJ115" i="1" s="1"/>
  <c r="X112" i="1"/>
  <c r="Y112" i="1" s="1"/>
  <c r="EJ112" i="1" s="1"/>
  <c r="X113" i="1"/>
  <c r="Y113" i="1" s="1"/>
  <c r="EJ113" i="1" s="1"/>
  <c r="Q126" i="3"/>
  <c r="U125" i="3" a="1"/>
  <c r="U125" i="3" s="1"/>
  <c r="V125" i="3" a="1"/>
  <c r="V125" i="3" s="1"/>
  <c r="T125" i="3" a="1"/>
  <c r="T125" i="3" s="1"/>
  <c r="B125" i="3"/>
  <c r="DZ52" i="1"/>
  <c r="EA238" i="1"/>
  <c r="EA243" i="1"/>
  <c r="Y243" i="1"/>
  <c r="EJ243" i="1" s="1"/>
  <c r="X245" i="1"/>
  <c r="X244" i="1"/>
  <c r="Y244" i="1" s="1"/>
  <c r="EJ244" i="1" s="1"/>
  <c r="EA231" i="1"/>
  <c r="Y245" i="1"/>
  <c r="EJ245" i="1" s="1"/>
  <c r="EA245" i="1"/>
  <c r="EA244" i="1"/>
  <c r="X255" i="1"/>
  <c r="X254" i="1"/>
  <c r="Y246" i="1"/>
  <c r="EJ246" i="1" s="1"/>
  <c r="EA246" i="1"/>
  <c r="X180" i="1"/>
  <c r="X179" i="1"/>
  <c r="X177" i="1"/>
  <c r="X181" i="1"/>
  <c r="X176" i="1"/>
  <c r="X178" i="1"/>
  <c r="Y170" i="1"/>
  <c r="EJ170" i="1" s="1"/>
  <c r="EA170" i="1"/>
  <c r="Y171" i="1"/>
  <c r="EJ171" i="1" s="1"/>
  <c r="EA171" i="1"/>
  <c r="Y175" i="1"/>
  <c r="EJ175" i="1" s="1"/>
  <c r="EA175" i="1"/>
  <c r="Y172" i="1"/>
  <c r="EJ172" i="1" s="1"/>
  <c r="EA172" i="1"/>
  <c r="DZ53" i="1"/>
  <c r="P25" i="15"/>
  <c r="X256" i="1" l="1"/>
  <c r="X122" i="1"/>
  <c r="Y122" i="1" s="1"/>
  <c r="EJ122" i="1" s="1"/>
  <c r="X118" i="1"/>
  <c r="X121" i="1"/>
  <c r="X119" i="1"/>
  <c r="Y119" i="1" s="1"/>
  <c r="EJ119" i="1" s="1"/>
  <c r="X120" i="1"/>
  <c r="Y120" i="1" s="1"/>
  <c r="EJ120" i="1" s="1"/>
  <c r="Q127" i="3"/>
  <c r="V126" i="3" a="1"/>
  <c r="V126" i="3" s="1"/>
  <c r="U126" i="3" a="1"/>
  <c r="U126" i="3" s="1"/>
  <c r="T126" i="3" a="1"/>
  <c r="T126" i="3" s="1"/>
  <c r="B126" i="3"/>
  <c r="X253" i="1"/>
  <c r="EA253" i="1" s="1"/>
  <c r="X252" i="1"/>
  <c r="X251" i="1"/>
  <c r="X247" i="1"/>
  <c r="X249" i="1"/>
  <c r="X248" i="1"/>
  <c r="X250" i="1"/>
  <c r="Y255" i="1"/>
  <c r="EJ255" i="1" s="1"/>
  <c r="EA255" i="1"/>
  <c r="Y256" i="1"/>
  <c r="EJ256" i="1" s="1"/>
  <c r="EA256" i="1"/>
  <c r="Y254" i="1"/>
  <c r="EJ254" i="1" s="1"/>
  <c r="EA254" i="1"/>
  <c r="X285" i="1"/>
  <c r="Y253" i="1"/>
  <c r="EJ253" i="1" s="1"/>
  <c r="Y178" i="1"/>
  <c r="EJ178" i="1" s="1"/>
  <c r="EA178" i="1"/>
  <c r="X186" i="1"/>
  <c r="X187" i="1"/>
  <c r="X190" i="1"/>
  <c r="X188" i="1"/>
  <c r="X185" i="1"/>
  <c r="X189" i="1"/>
  <c r="X194" i="1"/>
  <c r="X192" i="1"/>
  <c r="X197" i="1"/>
  <c r="X193" i="1"/>
  <c r="X184" i="1"/>
  <c r="X191" i="1"/>
  <c r="Y176" i="1"/>
  <c r="EJ176" i="1" s="1"/>
  <c r="EA176" i="1"/>
  <c r="Y177" i="1"/>
  <c r="EJ177" i="1" s="1"/>
  <c r="EA177" i="1"/>
  <c r="Y181" i="1"/>
  <c r="EJ181" i="1" s="1"/>
  <c r="EA181" i="1"/>
  <c r="Y179" i="1"/>
  <c r="EJ179" i="1" s="1"/>
  <c r="EA179" i="1"/>
  <c r="Y180" i="1"/>
  <c r="EJ180" i="1" s="1"/>
  <c r="EA180" i="1"/>
  <c r="DZ54" i="1"/>
  <c r="EN54" i="1" s="1"/>
  <c r="P26" i="15"/>
  <c r="Y121" i="1" l="1"/>
  <c r="EJ121" i="1" s="1"/>
  <c r="Y118" i="1"/>
  <c r="EJ118" i="1" s="1"/>
  <c r="X264" i="1"/>
  <c r="X125" i="1"/>
  <c r="Y125" i="1" s="1"/>
  <c r="EJ125" i="1" s="1"/>
  <c r="X126" i="1"/>
  <c r="Y126" i="1" s="1"/>
  <c r="EJ126" i="1" s="1"/>
  <c r="X124" i="1"/>
  <c r="Y124" i="1" s="1"/>
  <c r="EJ124" i="1" s="1"/>
  <c r="X134" i="1"/>
  <c r="Y134" i="1" s="1"/>
  <c r="EJ134" i="1" s="1"/>
  <c r="X127" i="1"/>
  <c r="Y127" i="1" s="1"/>
  <c r="EJ127" i="1" s="1"/>
  <c r="X133" i="1"/>
  <c r="Y133" i="1" s="1"/>
  <c r="EJ133" i="1" s="1"/>
  <c r="X128" i="1"/>
  <c r="Y128" i="1" s="1"/>
  <c r="EJ128" i="1" s="1"/>
  <c r="X130" i="1"/>
  <c r="Y130" i="1" s="1"/>
  <c r="EJ130" i="1" s="1"/>
  <c r="X129" i="1"/>
  <c r="Y129" i="1" s="1"/>
  <c r="EJ129" i="1" s="1"/>
  <c r="Q128" i="3"/>
  <c r="T127" i="3" a="1"/>
  <c r="T127" i="3" s="1"/>
  <c r="V127" i="3" a="1"/>
  <c r="V127" i="3" s="1"/>
  <c r="U127" i="3" a="1"/>
  <c r="U127" i="3" s="1"/>
  <c r="B127" i="3"/>
  <c r="X275" i="1"/>
  <c r="X272" i="1"/>
  <c r="Y272" i="1" s="1"/>
  <c r="EJ272" i="1" s="1"/>
  <c r="X266" i="1"/>
  <c r="EA266" i="1" s="1"/>
  <c r="X284" i="1"/>
  <c r="EA284" i="1" s="1"/>
  <c r="X278" i="1"/>
  <c r="EA278" i="1" s="1"/>
  <c r="X283" i="1"/>
  <c r="Y283" i="1" s="1"/>
  <c r="EJ283" i="1" s="1"/>
  <c r="X281" i="1"/>
  <c r="Y281" i="1" s="1"/>
  <c r="EJ281" i="1" s="1"/>
  <c r="X277" i="1"/>
  <c r="Y277" i="1" s="1"/>
  <c r="EJ277" i="1" s="1"/>
  <c r="X274" i="1"/>
  <c r="X268" i="1"/>
  <c r="EA268" i="1" s="1"/>
  <c r="X282" i="1"/>
  <c r="Y282" i="1" s="1"/>
  <c r="EJ282" i="1" s="1"/>
  <c r="X265" i="1"/>
  <c r="X279" i="1"/>
  <c r="Y279" i="1" s="1"/>
  <c r="EJ279" i="1" s="1"/>
  <c r="X270" i="1"/>
  <c r="Y270" i="1" s="1"/>
  <c r="EJ270" i="1" s="1"/>
  <c r="X273" i="1"/>
  <c r="Y273" i="1" s="1"/>
  <c r="EJ273" i="1" s="1"/>
  <c r="X286" i="1"/>
  <c r="Y286" i="1" s="1"/>
  <c r="EJ286" i="1" s="1"/>
  <c r="Y250" i="1"/>
  <c r="EJ250" i="1" s="1"/>
  <c r="EA250" i="1"/>
  <c r="X269" i="1"/>
  <c r="EA269" i="1" s="1"/>
  <c r="Y248" i="1"/>
  <c r="EJ248" i="1" s="1"/>
  <c r="EA248" i="1"/>
  <c r="EA249" i="1"/>
  <c r="Y249" i="1"/>
  <c r="EJ249" i="1" s="1"/>
  <c r="X280" i="1"/>
  <c r="X262" i="1"/>
  <c r="X261" i="1"/>
  <c r="X257" i="1"/>
  <c r="X260" i="1"/>
  <c r="X258" i="1"/>
  <c r="X259" i="1"/>
  <c r="X263" i="1"/>
  <c r="EA247" i="1"/>
  <c r="Y247" i="1"/>
  <c r="EJ247" i="1" s="1"/>
  <c r="X271" i="1"/>
  <c r="Y271" i="1" s="1"/>
  <c r="EJ271" i="1" s="1"/>
  <c r="EA251" i="1"/>
  <c r="Y251" i="1"/>
  <c r="EJ251" i="1" s="1"/>
  <c r="X276" i="1"/>
  <c r="EA276" i="1" s="1"/>
  <c r="EA252" i="1"/>
  <c r="Y252" i="1"/>
  <c r="EJ252" i="1" s="1"/>
  <c r="X267" i="1"/>
  <c r="Y267" i="1" s="1"/>
  <c r="EJ267" i="1" s="1"/>
  <c r="Y266" i="1"/>
  <c r="EJ266" i="1" s="1"/>
  <c r="EA279" i="1"/>
  <c r="Y269" i="1"/>
  <c r="EJ269" i="1" s="1"/>
  <c r="Y264" i="1"/>
  <c r="EJ264" i="1" s="1"/>
  <c r="EA264" i="1"/>
  <c r="X307" i="1"/>
  <c r="Y275" i="1"/>
  <c r="EJ275" i="1" s="1"/>
  <c r="EA275" i="1"/>
  <c r="Y285" i="1"/>
  <c r="EJ285" i="1" s="1"/>
  <c r="EA285" i="1"/>
  <c r="Y274" i="1"/>
  <c r="EJ274" i="1" s="1"/>
  <c r="EA274" i="1"/>
  <c r="Y284" i="1"/>
  <c r="EJ284" i="1" s="1"/>
  <c r="Y268" i="1"/>
  <c r="EJ268" i="1" s="1"/>
  <c r="Y265" i="1"/>
  <c r="EJ265" i="1" s="1"/>
  <c r="EA265" i="1"/>
  <c r="EA272" i="1"/>
  <c r="Y193" i="1"/>
  <c r="EJ193" i="1" s="1"/>
  <c r="EA193" i="1"/>
  <c r="Y191" i="1"/>
  <c r="EJ191" i="1" s="1"/>
  <c r="EA191" i="1"/>
  <c r="Y189" i="1"/>
  <c r="EJ189" i="1" s="1"/>
  <c r="EA189" i="1"/>
  <c r="Y185" i="1"/>
  <c r="EJ185" i="1" s="1"/>
  <c r="EA185" i="1"/>
  <c r="Y188" i="1"/>
  <c r="EJ188" i="1" s="1"/>
  <c r="EA188" i="1"/>
  <c r="Y192" i="1"/>
  <c r="EJ192" i="1" s="1"/>
  <c r="EA192" i="1"/>
  <c r="Y190" i="1"/>
  <c r="EJ190" i="1" s="1"/>
  <c r="EA190" i="1"/>
  <c r="Y194" i="1"/>
  <c r="EJ194" i="1" s="1"/>
  <c r="EA194" i="1"/>
  <c r="Y187" i="1"/>
  <c r="EJ187" i="1" s="1"/>
  <c r="EA187" i="1"/>
  <c r="Y186" i="1"/>
  <c r="EJ186" i="1" s="1"/>
  <c r="EA186" i="1"/>
  <c r="X205" i="1"/>
  <c r="X199" i="1"/>
  <c r="X207" i="1"/>
  <c r="X200" i="1"/>
  <c r="X198" i="1"/>
  <c r="X202" i="1"/>
  <c r="X201" i="1"/>
  <c r="X209" i="1"/>
  <c r="X211" i="1"/>
  <c r="X212" i="1"/>
  <c r="X208" i="1"/>
  <c r="X206" i="1"/>
  <c r="X204" i="1"/>
  <c r="X203" i="1"/>
  <c r="Y197" i="1"/>
  <c r="EJ197" i="1" s="1"/>
  <c r="EA197" i="1"/>
  <c r="Y184" i="1"/>
  <c r="EJ184" i="1" s="1"/>
  <c r="EA184" i="1"/>
  <c r="BF54" i="1"/>
  <c r="CW54" i="1" s="1"/>
  <c r="DZ55" i="1"/>
  <c r="EN55" i="1" s="1"/>
  <c r="P27" i="15"/>
  <c r="X299" i="1" l="1"/>
  <c r="X141" i="1"/>
  <c r="Y141" i="1" s="1"/>
  <c r="EJ141" i="1" s="1"/>
  <c r="X138" i="1"/>
  <c r="Y138" i="1" s="1"/>
  <c r="EJ138" i="1" s="1"/>
  <c r="X142" i="1"/>
  <c r="Y142" i="1" s="1"/>
  <c r="EJ142" i="1" s="1"/>
  <c r="X135" i="1"/>
  <c r="Y135" i="1" s="1"/>
  <c r="EJ135" i="1" s="1"/>
  <c r="X140" i="1"/>
  <c r="Y140" i="1" s="1"/>
  <c r="EJ140" i="1" s="1"/>
  <c r="X143" i="1"/>
  <c r="X146" i="1"/>
  <c r="Y146" i="1" s="1"/>
  <c r="EJ146" i="1" s="1"/>
  <c r="X137" i="1"/>
  <c r="Y137" i="1" s="1"/>
  <c r="EJ137" i="1" s="1"/>
  <c r="X144" i="1"/>
  <c r="Y144" i="1" s="1"/>
  <c r="EJ144" i="1" s="1"/>
  <c r="X136" i="1"/>
  <c r="Y136" i="1" s="1"/>
  <c r="EJ136" i="1" s="1"/>
  <c r="X139" i="1"/>
  <c r="Y139" i="1" s="1"/>
  <c r="EJ139" i="1" s="1"/>
  <c r="Q129" i="3"/>
  <c r="V128" i="3" a="1"/>
  <c r="V128" i="3" s="1"/>
  <c r="T128" i="3" a="1"/>
  <c r="T128" i="3" s="1"/>
  <c r="U128" i="3" a="1"/>
  <c r="U128" i="3" s="1"/>
  <c r="B128" i="3"/>
  <c r="EA277" i="1"/>
  <c r="Y278" i="1"/>
  <c r="EJ278" i="1" s="1"/>
  <c r="EA283" i="1"/>
  <c r="EA281" i="1"/>
  <c r="EA271" i="1"/>
  <c r="EA282" i="1"/>
  <c r="Y276" i="1"/>
  <c r="EJ276" i="1" s="1"/>
  <c r="X292" i="1"/>
  <c r="Y292" i="1" s="1"/>
  <c r="EJ292" i="1" s="1"/>
  <c r="EA286" i="1"/>
  <c r="EA270" i="1"/>
  <c r="EA273" i="1"/>
  <c r="EA267" i="1"/>
  <c r="X300" i="1"/>
  <c r="Y300" i="1" s="1"/>
  <c r="EJ300" i="1" s="1"/>
  <c r="X298" i="1"/>
  <c r="Y298" i="1" s="1"/>
  <c r="EJ298" i="1" s="1"/>
  <c r="X306" i="1"/>
  <c r="Y306" i="1" s="1"/>
  <c r="EJ306" i="1" s="1"/>
  <c r="X290" i="1"/>
  <c r="Y290" i="1" s="1"/>
  <c r="EJ290" i="1" s="1"/>
  <c r="X296" i="1"/>
  <c r="X302" i="1"/>
  <c r="Y302" i="1" s="1"/>
  <c r="EJ302" i="1" s="1"/>
  <c r="X295" i="1"/>
  <c r="EA295" i="1" s="1"/>
  <c r="X304" i="1"/>
  <c r="EA304" i="1" s="1"/>
  <c r="Y263" i="1"/>
  <c r="EJ263" i="1" s="1"/>
  <c r="EA263" i="1"/>
  <c r="Y258" i="1"/>
  <c r="EJ258" i="1" s="1"/>
  <c r="EA258" i="1"/>
  <c r="Y260" i="1"/>
  <c r="EJ260" i="1" s="1"/>
  <c r="EA260" i="1"/>
  <c r="X309" i="1"/>
  <c r="X288" i="1"/>
  <c r="X287" i="1"/>
  <c r="X289" i="1"/>
  <c r="X297" i="1"/>
  <c r="EA297" i="1" s="1"/>
  <c r="X293" i="1"/>
  <c r="EA261" i="1"/>
  <c r="Y261" i="1"/>
  <c r="EJ261" i="1" s="1"/>
  <c r="X305" i="1"/>
  <c r="Y305" i="1" s="1"/>
  <c r="EJ305" i="1" s="1"/>
  <c r="X303" i="1"/>
  <c r="Y303" i="1" s="1"/>
  <c r="EJ303" i="1" s="1"/>
  <c r="EA262" i="1"/>
  <c r="Y262" i="1"/>
  <c r="EJ262" i="1" s="1"/>
  <c r="Y259" i="1"/>
  <c r="EJ259" i="1" s="1"/>
  <c r="EA259" i="1"/>
  <c r="X291" i="1"/>
  <c r="EA291" i="1" s="1"/>
  <c r="Y257" i="1"/>
  <c r="EJ257" i="1" s="1"/>
  <c r="EA257" i="1"/>
  <c r="X294" i="1"/>
  <c r="Y294" i="1" s="1"/>
  <c r="EJ294" i="1" s="1"/>
  <c r="X301" i="1"/>
  <c r="Y301" i="1" s="1"/>
  <c r="EJ301" i="1" s="1"/>
  <c r="EA280" i="1"/>
  <c r="Y280" i="1"/>
  <c r="EJ280" i="1" s="1"/>
  <c r="Y296" i="1"/>
  <c r="EJ296" i="1" s="1"/>
  <c r="EA296" i="1"/>
  <c r="Y295" i="1"/>
  <c r="EJ295" i="1" s="1"/>
  <c r="EA292" i="1"/>
  <c r="Y307" i="1"/>
  <c r="EJ307" i="1" s="1"/>
  <c r="EA307" i="1"/>
  <c r="Y299" i="1"/>
  <c r="EJ299" i="1" s="1"/>
  <c r="EA299" i="1"/>
  <c r="Y293" i="1"/>
  <c r="EJ293" i="1" s="1"/>
  <c r="EA293" i="1"/>
  <c r="Y209" i="1"/>
  <c r="EJ209" i="1" s="1"/>
  <c r="EA209" i="1"/>
  <c r="Y202" i="1"/>
  <c r="EJ202" i="1" s="1"/>
  <c r="EA202" i="1"/>
  <c r="Y206" i="1"/>
  <c r="EJ206" i="1" s="1"/>
  <c r="EA206" i="1"/>
  <c r="Y200" i="1"/>
  <c r="EJ200" i="1" s="1"/>
  <c r="EA200" i="1"/>
  <c r="Y211" i="1"/>
  <c r="EJ211" i="1" s="1"/>
  <c r="EA211" i="1"/>
  <c r="Y199" i="1"/>
  <c r="EJ199" i="1" s="1"/>
  <c r="EA199" i="1"/>
  <c r="Y212" i="1"/>
  <c r="EJ212" i="1" s="1"/>
  <c r="EA212" i="1"/>
  <c r="Y208" i="1"/>
  <c r="EJ208" i="1" s="1"/>
  <c r="EA208" i="1"/>
  <c r="Y207" i="1"/>
  <c r="EJ207" i="1" s="1"/>
  <c r="EA207" i="1"/>
  <c r="Y205" i="1"/>
  <c r="EJ205" i="1" s="1"/>
  <c r="EA205" i="1"/>
  <c r="X215" i="1"/>
  <c r="X228" i="1"/>
  <c r="X220" i="1"/>
  <c r="X218" i="1"/>
  <c r="X227" i="1"/>
  <c r="X219" i="1"/>
  <c r="X214" i="1"/>
  <c r="X229" i="1"/>
  <c r="X223" i="1"/>
  <c r="X232" i="1"/>
  <c r="X226" i="1"/>
  <c r="X217" i="1"/>
  <c r="X225" i="1"/>
  <c r="X216" i="1"/>
  <c r="X221" i="1"/>
  <c r="X224" i="1"/>
  <c r="X222" i="1"/>
  <c r="Y201" i="1"/>
  <c r="EJ201" i="1" s="1"/>
  <c r="EA201" i="1"/>
  <c r="Y203" i="1"/>
  <c r="EJ203" i="1" s="1"/>
  <c r="EA203" i="1"/>
  <c r="Y198" i="1"/>
  <c r="EJ198" i="1" s="1"/>
  <c r="EA198" i="1"/>
  <c r="Y204" i="1"/>
  <c r="EJ204" i="1" s="1"/>
  <c r="EA204" i="1"/>
  <c r="DA54" i="1"/>
  <c r="DT54" i="1"/>
  <c r="DX54" i="1" s="1"/>
  <c r="EF54" i="1" s="1"/>
  <c r="BK54" i="1"/>
  <c r="BF55" i="1"/>
  <c r="CW55" i="1" s="1"/>
  <c r="DR54" i="1" a="1"/>
  <c r="DR54" i="1" s="1"/>
  <c r="EB54" i="1" s="1"/>
  <c r="DZ56" i="1"/>
  <c r="P28" i="15"/>
  <c r="EA143" i="1" l="1"/>
  <c r="Y143" i="1"/>
  <c r="EJ143" i="1" s="1"/>
  <c r="X326" i="1"/>
  <c r="X148" i="1"/>
  <c r="Y148" i="1" s="1"/>
  <c r="EJ148" i="1" s="1"/>
  <c r="X149" i="1"/>
  <c r="Y149" i="1" s="1"/>
  <c r="EJ149" i="1" s="1"/>
  <c r="X151" i="1"/>
  <c r="Y151" i="1" s="1"/>
  <c r="EJ151" i="1" s="1"/>
  <c r="Q130" i="3"/>
  <c r="T129" i="3" a="1"/>
  <c r="T129" i="3" s="1"/>
  <c r="V129" i="3" a="1"/>
  <c r="V129" i="3" s="1"/>
  <c r="U129" i="3" a="1"/>
  <c r="U129" i="3" s="1"/>
  <c r="B129" i="3"/>
  <c r="DZ57" i="1"/>
  <c r="Y297" i="1"/>
  <c r="EJ297" i="1" s="1"/>
  <c r="Y291" i="1"/>
  <c r="EJ291" i="1" s="1"/>
  <c r="X318" i="1"/>
  <c r="EA318" i="1" s="1"/>
  <c r="EA302" i="1"/>
  <c r="EA303" i="1"/>
  <c r="EA290" i="1"/>
  <c r="EA298" i="1"/>
  <c r="EA301" i="1"/>
  <c r="EA300" i="1"/>
  <c r="Y304" i="1"/>
  <c r="EJ304" i="1" s="1"/>
  <c r="EA294" i="1"/>
  <c r="EA305" i="1"/>
  <c r="EL54" i="1"/>
  <c r="EA306" i="1"/>
  <c r="X313" i="1"/>
  <c r="X328" i="1"/>
  <c r="Y328" i="1" s="1"/>
  <c r="EJ328" i="1" s="1"/>
  <c r="X316" i="1"/>
  <c r="Y316" i="1" s="1"/>
  <c r="EJ316" i="1" s="1"/>
  <c r="X324" i="1"/>
  <c r="EA324" i="1" s="1"/>
  <c r="X312" i="1"/>
  <c r="Y312" i="1" s="1"/>
  <c r="EJ312" i="1" s="1"/>
  <c r="X314" i="1"/>
  <c r="EA314" i="1" s="1"/>
  <c r="X321" i="1"/>
  <c r="EA321" i="1" s="1"/>
  <c r="X317" i="1"/>
  <c r="Y317" i="1" s="1"/>
  <c r="EJ317" i="1" s="1"/>
  <c r="X311" i="1"/>
  <c r="X310" i="1"/>
  <c r="X329" i="1"/>
  <c r="X327" i="1"/>
  <c r="Y327" i="1" s="1"/>
  <c r="EJ327" i="1" s="1"/>
  <c r="Y289" i="1"/>
  <c r="EJ289" i="1" s="1"/>
  <c r="EA289" i="1"/>
  <c r="X325" i="1"/>
  <c r="Y325" i="1" s="1"/>
  <c r="EJ325" i="1" s="1"/>
  <c r="X320" i="1"/>
  <c r="Y320" i="1" s="1"/>
  <c r="EJ320" i="1" s="1"/>
  <c r="EA287" i="1"/>
  <c r="Y287" i="1"/>
  <c r="EJ287" i="1" s="1"/>
  <c r="X322" i="1"/>
  <c r="Y322" i="1" s="1"/>
  <c r="EJ322" i="1" s="1"/>
  <c r="X323" i="1"/>
  <c r="Y323" i="1" s="1"/>
  <c r="EJ323" i="1" s="1"/>
  <c r="Y288" i="1"/>
  <c r="EJ288" i="1" s="1"/>
  <c r="EA288" i="1"/>
  <c r="X315" i="1"/>
  <c r="EA315" i="1" s="1"/>
  <c r="X319" i="1"/>
  <c r="EA319" i="1" s="1"/>
  <c r="EA309" i="1"/>
  <c r="Y309" i="1"/>
  <c r="EJ309" i="1" s="1"/>
  <c r="Y329" i="1"/>
  <c r="EJ329" i="1" s="1"/>
  <c r="EA329" i="1"/>
  <c r="X337" i="1"/>
  <c r="Y313" i="1"/>
  <c r="EJ313" i="1" s="1"/>
  <c r="EA313" i="1"/>
  <c r="EA316" i="1"/>
  <c r="Y326" i="1"/>
  <c r="EJ326" i="1" s="1"/>
  <c r="EA326" i="1"/>
  <c r="Y217" i="1"/>
  <c r="EJ217" i="1" s="1"/>
  <c r="EA217" i="1"/>
  <c r="Y219" i="1"/>
  <c r="EJ219" i="1" s="1"/>
  <c r="EA219" i="1"/>
  <c r="Y226" i="1"/>
  <c r="EJ226" i="1" s="1"/>
  <c r="EA226" i="1"/>
  <c r="Y227" i="1"/>
  <c r="EJ227" i="1" s="1"/>
  <c r="EA227" i="1"/>
  <c r="Y232" i="1"/>
  <c r="EJ232" i="1" s="1"/>
  <c r="EA232" i="1"/>
  <c r="Y218" i="1"/>
  <c r="EJ218" i="1" s="1"/>
  <c r="EA218" i="1"/>
  <c r="Y223" i="1"/>
  <c r="EJ223" i="1" s="1"/>
  <c r="EA223" i="1"/>
  <c r="Y228" i="1"/>
  <c r="EJ228" i="1" s="1"/>
  <c r="EA228" i="1"/>
  <c r="Y215" i="1"/>
  <c r="EJ215" i="1" s="1"/>
  <c r="EA215" i="1"/>
  <c r="Y214" i="1"/>
  <c r="EJ214" i="1" s="1"/>
  <c r="EA214" i="1"/>
  <c r="Y224" i="1"/>
  <c r="EJ224" i="1" s="1"/>
  <c r="EA224" i="1"/>
  <c r="P29" i="15"/>
  <c r="X236" i="1"/>
  <c r="X233" i="1"/>
  <c r="X235" i="1"/>
  <c r="X234" i="1"/>
  <c r="X237" i="1"/>
  <c r="Y221" i="1"/>
  <c r="EJ221" i="1" s="1"/>
  <c r="EA221" i="1"/>
  <c r="Y216" i="1"/>
  <c r="EJ216" i="1" s="1"/>
  <c r="EA216" i="1"/>
  <c r="Y229" i="1"/>
  <c r="EJ229" i="1" s="1"/>
  <c r="EA229" i="1"/>
  <c r="Y220" i="1"/>
  <c r="EJ220" i="1" s="1"/>
  <c r="EA220" i="1"/>
  <c r="Y222" i="1"/>
  <c r="EJ222" i="1" s="1"/>
  <c r="EA222" i="1"/>
  <c r="Y225" i="1"/>
  <c r="EJ225" i="1" s="1"/>
  <c r="EA225" i="1"/>
  <c r="DA55" i="1"/>
  <c r="DT55" i="1"/>
  <c r="DX55" i="1" s="1"/>
  <c r="EF55" i="1" s="1"/>
  <c r="BK55" i="1"/>
  <c r="DR55" i="1" a="1"/>
  <c r="DR55" i="1" s="1"/>
  <c r="EB55" i="1" s="1"/>
  <c r="DB54" i="1"/>
  <c r="DD54" i="1" s="1"/>
  <c r="DZ58" i="1"/>
  <c r="X331" i="1" l="1"/>
  <c r="X152" i="1"/>
  <c r="Y152" i="1" s="1"/>
  <c r="EJ152" i="1" s="1"/>
  <c r="X153" i="1"/>
  <c r="Y153" i="1" s="1"/>
  <c r="EJ153" i="1" s="1"/>
  <c r="X155" i="1"/>
  <c r="Y155" i="1" s="1"/>
  <c r="EJ155" i="1" s="1"/>
  <c r="Q131" i="3"/>
  <c r="T130" i="3" a="1"/>
  <c r="T130" i="3" s="1"/>
  <c r="V130" i="3" a="1"/>
  <c r="V130" i="3" s="1"/>
  <c r="U130" i="3" a="1"/>
  <c r="U130" i="3" s="1"/>
  <c r="B130" i="3"/>
  <c r="DZ59" i="1"/>
  <c r="Y318" i="1"/>
  <c r="EJ318" i="1" s="1"/>
  <c r="Y324" i="1"/>
  <c r="EJ324" i="1" s="1"/>
  <c r="EA323" i="1"/>
  <c r="Y321" i="1"/>
  <c r="EJ321" i="1" s="1"/>
  <c r="EP54" i="1"/>
  <c r="Y319" i="1"/>
  <c r="EJ319" i="1" s="1"/>
  <c r="Y314" i="1"/>
  <c r="EJ314" i="1" s="1"/>
  <c r="EA312" i="1"/>
  <c r="EA322" i="1"/>
  <c r="Y315" i="1"/>
  <c r="EJ315" i="1" s="1"/>
  <c r="EA327" i="1"/>
  <c r="EA328" i="1"/>
  <c r="X332" i="1"/>
  <c r="EA332" i="1" s="1"/>
  <c r="X333" i="1"/>
  <c r="Y333" i="1" s="1"/>
  <c r="EJ333" i="1" s="1"/>
  <c r="Y310" i="1"/>
  <c r="EJ310" i="1" s="1"/>
  <c r="EA310" i="1"/>
  <c r="X336" i="1"/>
  <c r="Y336" i="1" s="1"/>
  <c r="EJ336" i="1" s="1"/>
  <c r="Y311" i="1"/>
  <c r="EJ311" i="1" s="1"/>
  <c r="EA311" i="1"/>
  <c r="X334" i="1"/>
  <c r="EA334" i="1" s="1"/>
  <c r="X335" i="1"/>
  <c r="Y335" i="1" s="1"/>
  <c r="EJ335" i="1" s="1"/>
  <c r="EA320" i="1"/>
  <c r="EA325" i="1"/>
  <c r="EA331" i="1"/>
  <c r="Y331" i="1"/>
  <c r="EJ331" i="1" s="1"/>
  <c r="EA317" i="1"/>
  <c r="Y337" i="1"/>
  <c r="EJ337" i="1" s="1"/>
  <c r="EA337" i="1"/>
  <c r="EA333" i="1"/>
  <c r="X342" i="1"/>
  <c r="Y234" i="1"/>
  <c r="EJ234" i="1" s="1"/>
  <c r="EA234" i="1"/>
  <c r="X241" i="1"/>
  <c r="X240" i="1"/>
  <c r="X242" i="1"/>
  <c r="Y233" i="1"/>
  <c r="EJ233" i="1" s="1"/>
  <c r="EA233" i="1"/>
  <c r="P30" i="15"/>
  <c r="X340" i="1" s="1"/>
  <c r="Y237" i="1"/>
  <c r="EJ237" i="1" s="1"/>
  <c r="EA237" i="1"/>
  <c r="Y235" i="1"/>
  <c r="EJ235" i="1" s="1"/>
  <c r="EA235" i="1"/>
  <c r="Y236" i="1"/>
  <c r="EJ236" i="1" s="1"/>
  <c r="EA236" i="1"/>
  <c r="EL55" i="1"/>
  <c r="DB55" i="1"/>
  <c r="DD55" i="1" s="1"/>
  <c r="DZ60" i="1"/>
  <c r="CE13" i="1"/>
  <c r="Q132" i="3" l="1"/>
  <c r="V131" i="3" a="1"/>
  <c r="V131" i="3" s="1"/>
  <c r="U131" i="3" a="1"/>
  <c r="U131" i="3" s="1"/>
  <c r="T131" i="3" a="1"/>
  <c r="T131" i="3" s="1"/>
  <c r="B131" i="3"/>
  <c r="DZ61" i="1"/>
  <c r="Y332" i="1"/>
  <c r="EJ332" i="1" s="1"/>
  <c r="Y334" i="1"/>
  <c r="EJ334" i="1" s="1"/>
  <c r="X341" i="1"/>
  <c r="Y341" i="1" s="1"/>
  <c r="EJ341" i="1" s="1"/>
  <c r="P31" i="15"/>
  <c r="X338" i="1"/>
  <c r="X339" i="1"/>
  <c r="EA335" i="1"/>
  <c r="EA336" i="1"/>
  <c r="CG13" i="1"/>
  <c r="CI13" i="1" s="1"/>
  <c r="Y340" i="1"/>
  <c r="EJ340" i="1" s="1"/>
  <c r="EA340" i="1"/>
  <c r="Y342" i="1"/>
  <c r="EJ342" i="1" s="1"/>
  <c r="EA342" i="1"/>
  <c r="CE29" i="1"/>
  <c r="CE105" i="1" s="1"/>
  <c r="CM13" i="1"/>
  <c r="EP55" i="1"/>
  <c r="DZ62" i="1"/>
  <c r="EN62" i="1" s="1"/>
  <c r="Y242" i="1"/>
  <c r="EJ242" i="1" s="1"/>
  <c r="EA242" i="1"/>
  <c r="Y240" i="1"/>
  <c r="EJ240" i="1" s="1"/>
  <c r="EA240" i="1"/>
  <c r="Y241" i="1"/>
  <c r="EJ241" i="1" s="1"/>
  <c r="EA241" i="1"/>
  <c r="CG29" i="1"/>
  <c r="CI29" i="1" s="1"/>
  <c r="CG105" i="1" l="1"/>
  <c r="CI105" i="1" s="1"/>
  <c r="CE126" i="1"/>
  <c r="CG126" i="1" s="1"/>
  <c r="CI126" i="1" s="1"/>
  <c r="CM115" i="1"/>
  <c r="EI115" i="1" s="1"/>
  <c r="CM135" i="1"/>
  <c r="EI135" i="1" s="1"/>
  <c r="CM127" i="1"/>
  <c r="EI127" i="1" s="1"/>
  <c r="CM70" i="1"/>
  <c r="EI70" i="1" s="1"/>
  <c r="CM31" i="1"/>
  <c r="EI31" i="1" s="1"/>
  <c r="CM118" i="1"/>
  <c r="EI118" i="1" s="1"/>
  <c r="CM100" i="1"/>
  <c r="EI100" i="1" s="1"/>
  <c r="CM138" i="1"/>
  <c r="EI138" i="1" s="1"/>
  <c r="CM122" i="1"/>
  <c r="EI122" i="1" s="1"/>
  <c r="CM155" i="1"/>
  <c r="EI155" i="1" s="1"/>
  <c r="CM57" i="1"/>
  <c r="EI57" i="1" s="1"/>
  <c r="CM140" i="1"/>
  <c r="EI140" i="1" s="1"/>
  <c r="CM121" i="1"/>
  <c r="EI121" i="1" s="1"/>
  <c r="CM149" i="1"/>
  <c r="EI149" i="1" s="1"/>
  <c r="CM64" i="1"/>
  <c r="EI64" i="1" s="1"/>
  <c r="CM106" i="1"/>
  <c r="EI106" i="1" s="1"/>
  <c r="CM153" i="1"/>
  <c r="EI153" i="1" s="1"/>
  <c r="CM137" i="1"/>
  <c r="EI137" i="1" s="1"/>
  <c r="CM110" i="1"/>
  <c r="EI110" i="1" s="1"/>
  <c r="CM114" i="1"/>
  <c r="EI114" i="1" s="1"/>
  <c r="CM130" i="1"/>
  <c r="EI130" i="1" s="1"/>
  <c r="CM103" i="1"/>
  <c r="EI103" i="1" s="1"/>
  <c r="CM148" i="1"/>
  <c r="EI148" i="1" s="1"/>
  <c r="CM45" i="1"/>
  <c r="EI45" i="1" s="1"/>
  <c r="CM38" i="1"/>
  <c r="EI38" i="1" s="1"/>
  <c r="CM120" i="1"/>
  <c r="EI120" i="1" s="1"/>
  <c r="Q133" i="3"/>
  <c r="T132" i="3" a="1"/>
  <c r="T132" i="3" s="1"/>
  <c r="U132" i="3" a="1"/>
  <c r="U132" i="3" s="1"/>
  <c r="V132" i="3" a="1"/>
  <c r="V132" i="3" s="1"/>
  <c r="B132" i="3"/>
  <c r="CE52" i="1"/>
  <c r="CG52" i="1" s="1"/>
  <c r="CI52" i="1" s="1"/>
  <c r="EA341" i="1"/>
  <c r="EA339" i="1"/>
  <c r="Y339" i="1"/>
  <c r="EJ339" i="1" s="1"/>
  <c r="EA338" i="1"/>
  <c r="Y338" i="1"/>
  <c r="EJ338" i="1" s="1"/>
  <c r="CM218" i="1"/>
  <c r="EI218" i="1" s="1"/>
  <c r="CM63" i="1"/>
  <c r="EI63" i="1" s="1"/>
  <c r="CM123" i="1"/>
  <c r="EI123" i="1" s="1"/>
  <c r="CM81" i="1"/>
  <c r="EI81" i="1" s="1"/>
  <c r="CM17" i="1"/>
  <c r="CM151" i="1" s="1"/>
  <c r="EI151" i="1" s="1"/>
  <c r="CM109" i="1"/>
  <c r="EI109" i="1" s="1"/>
  <c r="CM111" i="1"/>
  <c r="EI111" i="1" s="1"/>
  <c r="CM291" i="1"/>
  <c r="EI291" i="1" s="1"/>
  <c r="CM113" i="1"/>
  <c r="EI113" i="1" s="1"/>
  <c r="CM24" i="1"/>
  <c r="CM62" i="1"/>
  <c r="EI62" i="1" s="1"/>
  <c r="CM248" i="1"/>
  <c r="EI248" i="1" s="1"/>
  <c r="CM65" i="1"/>
  <c r="EI65" i="1" s="1"/>
  <c r="CM233" i="1"/>
  <c r="EI233" i="1" s="1"/>
  <c r="CM327" i="1"/>
  <c r="EI327" i="1" s="1"/>
  <c r="CM322" i="1"/>
  <c r="EI322" i="1" s="1"/>
  <c r="CM41" i="1"/>
  <c r="EI41" i="1" s="1"/>
  <c r="EL41" i="1" s="1"/>
  <c r="EP41" i="1" s="1"/>
  <c r="CM317" i="1"/>
  <c r="EI317" i="1" s="1"/>
  <c r="CM334" i="1"/>
  <c r="EI334" i="1" s="1"/>
  <c r="CM253" i="1"/>
  <c r="EI253" i="1" s="1"/>
  <c r="CM301" i="1"/>
  <c r="EI301" i="1" s="1"/>
  <c r="CM318" i="1"/>
  <c r="EI318" i="1" s="1"/>
  <c r="CM247" i="1"/>
  <c r="EI247" i="1" s="1"/>
  <c r="CM19" i="1"/>
  <c r="EI19" i="1" s="1"/>
  <c r="EI13" i="1"/>
  <c r="CM15" i="1"/>
  <c r="CM28" i="1"/>
  <c r="EI28" i="1" s="1"/>
  <c r="CM129" i="1"/>
  <c r="EI129" i="1" s="1"/>
  <c r="CM172" i="1"/>
  <c r="EI172" i="1" s="1"/>
  <c r="CM200" i="1"/>
  <c r="EI200" i="1" s="1"/>
  <c r="CM234" i="1"/>
  <c r="EI234" i="1" s="1"/>
  <c r="CM164" i="1"/>
  <c r="EI164" i="1" s="1"/>
  <c r="CM77" i="1"/>
  <c r="EI77" i="1" s="1"/>
  <c r="CM74" i="1"/>
  <c r="EI74" i="1" s="1"/>
  <c r="CM22" i="1"/>
  <c r="CM223" i="1"/>
  <c r="EI223" i="1" s="1"/>
  <c r="CM20" i="1"/>
  <c r="EI20" i="1" s="1"/>
  <c r="EL20" i="1" s="1"/>
  <c r="EP20" i="1" s="1"/>
  <c r="CM134" i="1"/>
  <c r="EI134" i="1" s="1"/>
  <c r="CM177" i="1"/>
  <c r="EI177" i="1" s="1"/>
  <c r="CM32" i="1"/>
  <c r="EI32" i="1" s="1"/>
  <c r="EL32" i="1" s="1"/>
  <c r="EP32" i="1" s="1"/>
  <c r="CM98" i="1"/>
  <c r="EI98" i="1" s="1"/>
  <c r="CM175" i="1"/>
  <c r="EI175" i="1" s="1"/>
  <c r="CM228" i="1"/>
  <c r="EI228" i="1" s="1"/>
  <c r="CM43" i="1"/>
  <c r="EI43" i="1" s="1"/>
  <c r="CM217" i="1"/>
  <c r="EI217" i="1" s="1"/>
  <c r="CM226" i="1"/>
  <c r="EI226" i="1" s="1"/>
  <c r="CM58" i="1"/>
  <c r="CM48" i="1"/>
  <c r="EI48" i="1" s="1"/>
  <c r="CM16" i="1"/>
  <c r="EI16" i="1" s="1"/>
  <c r="EL16" i="1" s="1"/>
  <c r="EP16" i="1" s="1"/>
  <c r="CM119" i="1"/>
  <c r="EI119" i="1" s="1"/>
  <c r="EF62" i="1"/>
  <c r="EL62" i="1" s="1"/>
  <c r="DZ63" i="1"/>
  <c r="EN63" i="1" s="1"/>
  <c r="CM56" i="1"/>
  <c r="EI56" i="1" s="1"/>
  <c r="CM39" i="1" l="1"/>
  <c r="EI39" i="1" s="1"/>
  <c r="EI15" i="1"/>
  <c r="CM21" i="1"/>
  <c r="EI21" i="1" s="1"/>
  <c r="CM51" i="1"/>
  <c r="EI51" i="1" s="1"/>
  <c r="CM52" i="1"/>
  <c r="EI52" i="1" s="1"/>
  <c r="CM23" i="1"/>
  <c r="EI23" i="1" s="1"/>
  <c r="CM37" i="1"/>
  <c r="EI37" i="1" s="1"/>
  <c r="EI24" i="1"/>
  <c r="CM60" i="1"/>
  <c r="EI60" i="1" s="1"/>
  <c r="CM96" i="1"/>
  <c r="EI96" i="1" s="1"/>
  <c r="CM79" i="1"/>
  <c r="EI79" i="1" s="1"/>
  <c r="CM73" i="1"/>
  <c r="EI73" i="1" s="1"/>
  <c r="CM101" i="1"/>
  <c r="EI101" i="1" s="1"/>
  <c r="CM125" i="1"/>
  <c r="EI125" i="1" s="1"/>
  <c r="EI58" i="1"/>
  <c r="CM126" i="1"/>
  <c r="EI126" i="1" s="1"/>
  <c r="CM47" i="1"/>
  <c r="EI47" i="1" s="1"/>
  <c r="CM26" i="1"/>
  <c r="EI26" i="1" s="1"/>
  <c r="EI22" i="1"/>
  <c r="CM146" i="1"/>
  <c r="EI146" i="1" s="1"/>
  <c r="CM66" i="1"/>
  <c r="EI66" i="1" s="1"/>
  <c r="CM152" i="1"/>
  <c r="EI152" i="1" s="1"/>
  <c r="EI17" i="1"/>
  <c r="CM97" i="1"/>
  <c r="EI97" i="1" s="1"/>
  <c r="CM144" i="1"/>
  <c r="EI144" i="1" s="1"/>
  <c r="CM105" i="1"/>
  <c r="EI105" i="1" s="1"/>
  <c r="CM33" i="1"/>
  <c r="EI33" i="1" s="1"/>
  <c r="CM124" i="1"/>
  <c r="EI124" i="1" s="1"/>
  <c r="CM71" i="1"/>
  <c r="EI71" i="1" s="1"/>
  <c r="CM34" i="1"/>
  <c r="EI34" i="1" s="1"/>
  <c r="CM35" i="1"/>
  <c r="EI35" i="1" s="1"/>
  <c r="CM25" i="1"/>
  <c r="EI25" i="1" s="1"/>
  <c r="CM29" i="1"/>
  <c r="EI29" i="1" s="1"/>
  <c r="CM59" i="1"/>
  <c r="EI59" i="1" s="1"/>
  <c r="CM30" i="1"/>
  <c r="EI30" i="1" s="1"/>
  <c r="Q134" i="3"/>
  <c r="U133" i="3" a="1"/>
  <c r="U133" i="3" s="1"/>
  <c r="V133" i="3" a="1"/>
  <c r="V133" i="3" s="1"/>
  <c r="T133" i="3" a="1"/>
  <c r="T133" i="3" s="1"/>
  <c r="B133" i="3"/>
  <c r="CE147" i="1"/>
  <c r="CG147" i="1" s="1"/>
  <c r="CI147" i="1" s="1"/>
  <c r="CI7" i="1" s="1"/>
  <c r="EP62" i="1"/>
  <c r="EF63" i="1"/>
  <c r="EL63" i="1" s="1"/>
  <c r="DZ64" i="1"/>
  <c r="Q135" i="3" l="1"/>
  <c r="T134" i="3" a="1"/>
  <c r="T134" i="3" s="1"/>
  <c r="V134" i="3" a="1"/>
  <c r="V134" i="3" s="1"/>
  <c r="U134" i="3" a="1"/>
  <c r="U134" i="3" s="1"/>
  <c r="B134" i="3"/>
  <c r="EP63" i="1"/>
  <c r="DZ65" i="1"/>
  <c r="BF131" i="1"/>
  <c r="CW131" i="1" l="1"/>
  <c r="Q136" i="3"/>
  <c r="V135" i="3" a="1"/>
  <c r="V135" i="3" s="1"/>
  <c r="T135" i="3" a="1"/>
  <c r="T135" i="3" s="1"/>
  <c r="U135" i="3" a="1"/>
  <c r="U135" i="3" s="1"/>
  <c r="B135" i="3"/>
  <c r="DT131" i="1"/>
  <c r="DX131" i="1" s="1"/>
  <c r="BK131" i="1"/>
  <c r="DA131" i="1"/>
  <c r="DB131" i="1" s="1"/>
  <c r="DR131" i="1" a="1"/>
  <c r="DR131" i="1" s="1"/>
  <c r="EB131" i="1" s="1"/>
  <c r="DZ66" i="1"/>
  <c r="AH7" i="1"/>
  <c r="Q137" i="3" l="1"/>
  <c r="V136" i="3" a="1"/>
  <c r="V136" i="3" s="1"/>
  <c r="U136" i="3" a="1"/>
  <c r="U136" i="3" s="1"/>
  <c r="T136" i="3" a="1"/>
  <c r="T136" i="3" s="1"/>
  <c r="B136" i="3"/>
  <c r="DZ67" i="1"/>
  <c r="DD131" i="1"/>
  <c r="U29" i="5"/>
  <c r="P29" i="5"/>
  <c r="N8" i="5"/>
  <c r="U22" i="5"/>
  <c r="P22" i="5"/>
  <c r="Q138" i="3" l="1"/>
  <c r="V137" i="3" a="1"/>
  <c r="V137" i="3" s="1"/>
  <c r="U137" i="3" a="1"/>
  <c r="U137" i="3" s="1"/>
  <c r="T137" i="3" a="1"/>
  <c r="T137" i="3" s="1"/>
  <c r="B137" i="3"/>
  <c r="DZ68" i="1"/>
  <c r="N9" i="5"/>
  <c r="P25" i="5"/>
  <c r="P24" i="5" s="1"/>
  <c r="P23" i="5" s="1"/>
  <c r="P28" i="5"/>
  <c r="P27" i="5" s="1"/>
  <c r="P21" i="5"/>
  <c r="U21" i="5"/>
  <c r="U25" i="5"/>
  <c r="O8" i="5"/>
  <c r="U28" i="5"/>
  <c r="Q139" i="3" l="1"/>
  <c r="U138" i="3" a="1"/>
  <c r="U138" i="3" s="1"/>
  <c r="T138" i="3" a="1"/>
  <c r="T138" i="3" s="1"/>
  <c r="V138" i="3" a="1"/>
  <c r="V138" i="3" s="1"/>
  <c r="B138" i="3"/>
  <c r="U24" i="5"/>
  <c r="U27" i="5"/>
  <c r="U26" i="5" s="1"/>
  <c r="J26" i="5" s="1"/>
  <c r="J27" i="5" s="1"/>
  <c r="J28" i="5" s="1"/>
  <c r="J29" i="5" s="1"/>
  <c r="J30" i="5" s="1"/>
  <c r="DZ69" i="1"/>
  <c r="P20" i="5"/>
  <c r="P19" i="5" s="1"/>
  <c r="P26" i="5"/>
  <c r="O9" i="5"/>
  <c r="S9" i="5" s="1"/>
  <c r="N10" i="5"/>
  <c r="U20" i="5"/>
  <c r="T8" i="5"/>
  <c r="S8" i="5"/>
  <c r="Q8" i="5"/>
  <c r="R8" i="5" s="1"/>
  <c r="Q140" i="3" l="1"/>
  <c r="V139" i="3" a="1"/>
  <c r="V139" i="3" s="1"/>
  <c r="U139" i="3" a="1"/>
  <c r="U139" i="3" s="1"/>
  <c r="T139" i="3" a="1"/>
  <c r="T139" i="3" s="1"/>
  <c r="B139" i="3"/>
  <c r="U23" i="5"/>
  <c r="J23" i="5" s="1"/>
  <c r="J24" i="5" s="1"/>
  <c r="J25" i="5" s="1"/>
  <c r="BF145" i="1"/>
  <c r="P18" i="5"/>
  <c r="P17" i="5" s="1"/>
  <c r="P16" i="5" s="1"/>
  <c r="P15" i="5" s="1"/>
  <c r="P14" i="5" s="1"/>
  <c r="P13" i="5" s="1"/>
  <c r="P12" i="5" s="1"/>
  <c r="P11" i="5" s="1"/>
  <c r="P10" i="5" s="1"/>
  <c r="P9" i="5" s="1"/>
  <c r="P8" i="5" s="1"/>
  <c r="DZ70" i="1"/>
  <c r="U19" i="5"/>
  <c r="Q9" i="5"/>
  <c r="R9" i="5" s="1"/>
  <c r="T9" i="5"/>
  <c r="O10" i="5"/>
  <c r="N11" i="5"/>
  <c r="Q141" i="3" l="1"/>
  <c r="V140" i="3" a="1"/>
  <c r="V140" i="3" s="1"/>
  <c r="U140" i="3" a="1"/>
  <c r="U140" i="3" s="1"/>
  <c r="T140" i="3" a="1"/>
  <c r="T140" i="3" s="1"/>
  <c r="B140" i="3"/>
  <c r="DZ71" i="1"/>
  <c r="BF147" i="1"/>
  <c r="CW147" i="1" s="1"/>
  <c r="CW145" i="1"/>
  <c r="DT147" i="1"/>
  <c r="DX147" i="1" s="1"/>
  <c r="U18" i="5"/>
  <c r="DT145" i="1"/>
  <c r="DX145" i="1" s="1"/>
  <c r="DA145" i="1"/>
  <c r="BK145" i="1"/>
  <c r="DR145" i="1" a="1"/>
  <c r="DR145" i="1" s="1"/>
  <c r="EB145" i="1" s="1"/>
  <c r="N12" i="5"/>
  <c r="O11" i="5"/>
  <c r="T10" i="5"/>
  <c r="Q10" i="5"/>
  <c r="R10" i="5" s="1"/>
  <c r="S10" i="5"/>
  <c r="DZ72" i="1" l="1"/>
  <c r="DZ73" i="1"/>
  <c r="Q142" i="3"/>
  <c r="V141" i="3" a="1"/>
  <c r="V141" i="3" s="1"/>
  <c r="T141" i="3" a="1"/>
  <c r="T141" i="3" s="1"/>
  <c r="U141" i="3" a="1"/>
  <c r="U141" i="3" s="1"/>
  <c r="B141" i="3"/>
  <c r="DR147" i="1" a="1"/>
  <c r="DR147" i="1" s="1"/>
  <c r="EB147" i="1" s="1"/>
  <c r="BK147" i="1"/>
  <c r="DB147" i="1"/>
  <c r="DA147" i="1"/>
  <c r="BF167" i="1"/>
  <c r="DA167" i="1" s="1"/>
  <c r="U17" i="5"/>
  <c r="U16" i="5" s="1"/>
  <c r="U15" i="5" s="1"/>
  <c r="U14" i="5" s="1"/>
  <c r="U13" i="5" s="1"/>
  <c r="U12" i="5" s="1"/>
  <c r="DT167" i="1"/>
  <c r="DX167" i="1" s="1"/>
  <c r="DB145" i="1"/>
  <c r="DD145" i="1" s="1"/>
  <c r="BF170" i="1"/>
  <c r="CW170" i="1" s="1"/>
  <c r="N13" i="5"/>
  <c r="N14" i="5" s="1"/>
  <c r="T11" i="5"/>
  <c r="S11" i="5"/>
  <c r="Q11" i="5"/>
  <c r="R11" i="5" s="1"/>
  <c r="O12" i="5"/>
  <c r="DZ74" i="1" l="1"/>
  <c r="Q143" i="3"/>
  <c r="T142" i="3" a="1"/>
  <c r="T142" i="3" s="1"/>
  <c r="U142" i="3" a="1"/>
  <c r="U142" i="3" s="1"/>
  <c r="V142" i="3" a="1"/>
  <c r="V142" i="3" s="1"/>
  <c r="B142" i="3"/>
  <c r="DD147" i="1"/>
  <c r="DR167" i="1" a="1"/>
  <c r="DR167" i="1" s="1"/>
  <c r="EB167" i="1" s="1"/>
  <c r="BK167" i="1"/>
  <c r="DF167" i="1"/>
  <c r="CW167" i="1"/>
  <c r="U11" i="5"/>
  <c r="U10" i="5" s="1"/>
  <c r="BF185" i="1"/>
  <c r="DR185" i="1" s="1" a="1"/>
  <c r="DR185" i="1" s="1"/>
  <c r="EB185" i="1" s="1"/>
  <c r="BF177" i="1"/>
  <c r="DB167" i="1"/>
  <c r="DD167" i="1" s="1"/>
  <c r="W11" i="5"/>
  <c r="DT170" i="1"/>
  <c r="BK170" i="1"/>
  <c r="DA170" i="1"/>
  <c r="DR170" i="1" a="1"/>
  <c r="DR170" i="1" s="1"/>
  <c r="DZ75" i="1"/>
  <c r="EN75" i="1" s="1"/>
  <c r="O13" i="5"/>
  <c r="S13" i="5" s="1"/>
  <c r="O14" i="5"/>
  <c r="N15" i="5"/>
  <c r="S12" i="5"/>
  <c r="T12" i="5"/>
  <c r="Q12" i="5"/>
  <c r="R12" i="5" s="1"/>
  <c r="Q144" i="3" l="1"/>
  <c r="V143" i="3" a="1"/>
  <c r="V143" i="3" s="1"/>
  <c r="T143" i="3" a="1"/>
  <c r="T143" i="3" s="1"/>
  <c r="U143" i="3" a="1"/>
  <c r="U143" i="3" s="1"/>
  <c r="B143" i="3"/>
  <c r="BK185" i="1"/>
  <c r="BF189" i="1"/>
  <c r="DA189" i="1" s="1"/>
  <c r="DB189" i="1" s="1"/>
  <c r="CW177" i="1"/>
  <c r="DT185" i="1"/>
  <c r="DX185" i="1" s="1"/>
  <c r="CW185" i="1"/>
  <c r="DA185" i="1"/>
  <c r="T13" i="5"/>
  <c r="U9" i="5"/>
  <c r="U8" i="5" s="1"/>
  <c r="W10" i="5"/>
  <c r="BK177" i="1"/>
  <c r="DT177" i="1"/>
  <c r="DX177" i="1" s="1"/>
  <c r="DA177" i="1"/>
  <c r="DR177" i="1" a="1"/>
  <c r="DR177" i="1" s="1"/>
  <c r="DT193" i="1"/>
  <c r="DX193" i="1" s="1"/>
  <c r="BF195" i="1"/>
  <c r="Q13" i="5"/>
  <c r="R13" i="5" s="1"/>
  <c r="W13" i="5" s="1"/>
  <c r="DT189" i="1"/>
  <c r="DX189" i="1" s="1"/>
  <c r="EB170" i="1"/>
  <c r="DX170" i="1"/>
  <c r="DB185" i="1"/>
  <c r="EF75" i="1"/>
  <c r="EL75" i="1" s="1"/>
  <c r="DZ76" i="1"/>
  <c r="EN76" i="1" s="1"/>
  <c r="DB170" i="1"/>
  <c r="DD170" i="1" s="1"/>
  <c r="W12" i="5"/>
  <c r="N16" i="5"/>
  <c r="O15" i="5"/>
  <c r="Q14" i="5"/>
  <c r="R14" i="5" s="1"/>
  <c r="S14" i="5"/>
  <c r="T14" i="5"/>
  <c r="J8" i="5" l="1"/>
  <c r="W8" i="5"/>
  <c r="Q145" i="3"/>
  <c r="V144" i="3" a="1"/>
  <c r="V144" i="3" s="1"/>
  <c r="U144" i="3" a="1"/>
  <c r="U144" i="3" s="1"/>
  <c r="T144" i="3" a="1"/>
  <c r="T144" i="3" s="1"/>
  <c r="B144" i="3"/>
  <c r="DR189" i="1" a="1"/>
  <c r="DR189" i="1" s="1"/>
  <c r="EB189" i="1" s="1"/>
  <c r="BK189" i="1"/>
  <c r="DD185" i="1"/>
  <c r="BF196" i="1"/>
  <c r="CW196" i="1" s="1"/>
  <c r="CW195" i="1"/>
  <c r="BF193" i="1"/>
  <c r="CW189" i="1"/>
  <c r="J9" i="5"/>
  <c r="J10" i="5" s="1"/>
  <c r="J11" i="5" s="1"/>
  <c r="J12" i="5" s="1"/>
  <c r="J13" i="5" s="1"/>
  <c r="J14" i="5" s="1"/>
  <c r="J15" i="5" s="1"/>
  <c r="J16" i="5" s="1"/>
  <c r="J17" i="5" s="1"/>
  <c r="J18" i="5" s="1"/>
  <c r="J19" i="5" s="1"/>
  <c r="J20" i="5" s="1"/>
  <c r="J21" i="5" s="1"/>
  <c r="J22" i="5" s="1"/>
  <c r="W9" i="5"/>
  <c r="T256" i="1"/>
  <c r="U256" i="1" s="1"/>
  <c r="T253" i="1"/>
  <c r="U253" i="1" s="1"/>
  <c r="T255" i="1"/>
  <c r="U255" i="1" s="1"/>
  <c r="T254" i="1"/>
  <c r="U254" i="1" s="1"/>
  <c r="BK195" i="1"/>
  <c r="DT195" i="1"/>
  <c r="DX195" i="1" s="1"/>
  <c r="DA195" i="1"/>
  <c r="DR195" i="1" a="1"/>
  <c r="DR195" i="1" s="1"/>
  <c r="EB195" i="1" s="1"/>
  <c r="EB177" i="1"/>
  <c r="DB177" i="1"/>
  <c r="DD177" i="1" s="1"/>
  <c r="DT196" i="1"/>
  <c r="DX196" i="1" s="1"/>
  <c r="BF197" i="1"/>
  <c r="CW197" i="1" s="1"/>
  <c r="DD189" i="1"/>
  <c r="EP75" i="1"/>
  <c r="EF76" i="1"/>
  <c r="EL76" i="1" s="1"/>
  <c r="DZ77" i="1"/>
  <c r="N17" i="5"/>
  <c r="W14" i="5"/>
  <c r="Q15" i="5"/>
  <c r="R15" i="5" s="1"/>
  <c r="T15" i="5"/>
  <c r="S15" i="5"/>
  <c r="O16" i="5"/>
  <c r="Q146" i="3" l="1"/>
  <c r="V145" i="3" a="1"/>
  <c r="V145" i="3" s="1"/>
  <c r="T145" i="3" a="1"/>
  <c r="T145" i="3" s="1"/>
  <c r="U145" i="3" a="1"/>
  <c r="U145" i="3" s="1"/>
  <c r="B145" i="3"/>
  <c r="DR196" i="1" a="1"/>
  <c r="DR196" i="1" s="1"/>
  <c r="EB196" i="1" s="1"/>
  <c r="BK196" i="1"/>
  <c r="DA196" i="1"/>
  <c r="CW193" i="1"/>
  <c r="BK193" i="1"/>
  <c r="DR193" i="1" a="1"/>
  <c r="DR193" i="1" s="1"/>
  <c r="EB193" i="1" s="1"/>
  <c r="DA193" i="1"/>
  <c r="DB195" i="1"/>
  <c r="DD195" i="1" s="1"/>
  <c r="DT197" i="1"/>
  <c r="BK197" i="1"/>
  <c r="DA197" i="1"/>
  <c r="BF198" i="1"/>
  <c r="DR197" i="1" a="1"/>
  <c r="DR197" i="1" s="1"/>
  <c r="DB196" i="1"/>
  <c r="N18" i="5"/>
  <c r="EP76" i="1"/>
  <c r="DZ78" i="1"/>
  <c r="EN78" i="1" s="1"/>
  <c r="O17" i="5"/>
  <c r="S17" i="5" s="1"/>
  <c r="W15" i="5"/>
  <c r="S16" i="5"/>
  <c r="Q16" i="5"/>
  <c r="R16" i="5" s="1"/>
  <c r="T16" i="5"/>
  <c r="Q147" i="3" l="1"/>
  <c r="T146" i="3" a="1"/>
  <c r="T146" i="3" s="1"/>
  <c r="V146" i="3" a="1"/>
  <c r="V146" i="3" s="1"/>
  <c r="U146" i="3" a="1"/>
  <c r="U146" i="3" s="1"/>
  <c r="DD196" i="1"/>
  <c r="B146" i="3"/>
  <c r="DB193" i="1"/>
  <c r="DD193" i="1" s="1"/>
  <c r="BF201" i="1"/>
  <c r="CW201" i="1" s="1"/>
  <c r="CW198" i="1"/>
  <c r="DT201" i="1"/>
  <c r="DX201" i="1" s="1"/>
  <c r="O18" i="5"/>
  <c r="S18" i="5" s="1"/>
  <c r="N19" i="5"/>
  <c r="Q17" i="15" s="1"/>
  <c r="EB197" i="1"/>
  <c r="DX197" i="1"/>
  <c r="DT198" i="1"/>
  <c r="DX198" i="1" s="1"/>
  <c r="DA198" i="1"/>
  <c r="BK198" i="1"/>
  <c r="BF203" i="1"/>
  <c r="DR198" i="1" a="1"/>
  <c r="DR198" i="1" s="1"/>
  <c r="EB198" i="1" s="1"/>
  <c r="DB197" i="1"/>
  <c r="DD197" i="1" s="1"/>
  <c r="T63" i="1"/>
  <c r="U63" i="1" s="1"/>
  <c r="T61" i="1"/>
  <c r="U61" i="1" s="1"/>
  <c r="T62" i="1"/>
  <c r="U62" i="1" s="1"/>
  <c r="EF78" i="1"/>
  <c r="EL78" i="1" s="1"/>
  <c r="DZ79" i="1"/>
  <c r="Q17" i="5"/>
  <c r="R17" i="5" s="1"/>
  <c r="W17" i="5" s="1"/>
  <c r="T17" i="5"/>
  <c r="W16" i="5"/>
  <c r="N20" i="5" l="1"/>
  <c r="Q18" i="15"/>
  <c r="Q148" i="3"/>
  <c r="V147" i="3" a="1"/>
  <c r="V147" i="3" s="1"/>
  <c r="U147" i="3" a="1"/>
  <c r="U147" i="3" s="1"/>
  <c r="T147" i="3" a="1"/>
  <c r="T147" i="3" s="1"/>
  <c r="B147" i="3"/>
  <c r="DR201" i="1" a="1"/>
  <c r="DR201" i="1" s="1"/>
  <c r="EB201" i="1" s="1"/>
  <c r="DA201" i="1"/>
  <c r="BK201" i="1"/>
  <c r="BF205" i="1"/>
  <c r="CW205" i="1" s="1"/>
  <c r="CW203" i="1"/>
  <c r="N21" i="5"/>
  <c r="T170" i="1" s="1"/>
  <c r="U170" i="1" s="1"/>
  <c r="T18" i="5"/>
  <c r="Q18" i="5"/>
  <c r="R18" i="5" s="1"/>
  <c r="W18" i="5" s="1"/>
  <c r="DB201" i="1"/>
  <c r="DT205" i="1"/>
  <c r="DX205" i="1" s="1"/>
  <c r="O19" i="5"/>
  <c r="DT203" i="1"/>
  <c r="BK203" i="1"/>
  <c r="DA203" i="1"/>
  <c r="BF207" i="1"/>
  <c r="DR203" i="1" a="1"/>
  <c r="DR203" i="1" s="1"/>
  <c r="DB198" i="1"/>
  <c r="DD198" i="1" s="1"/>
  <c r="T157" i="1"/>
  <c r="T158" i="1"/>
  <c r="U158" i="1" s="1"/>
  <c r="T156" i="1"/>
  <c r="U156" i="1" s="1"/>
  <c r="O20" i="5"/>
  <c r="T29" i="1"/>
  <c r="U29" i="1" s="1"/>
  <c r="T33" i="1"/>
  <c r="U33" i="1" s="1"/>
  <c r="T32" i="1"/>
  <c r="U32" i="1" s="1"/>
  <c r="T30" i="1"/>
  <c r="U30" i="1" s="1"/>
  <c r="T31" i="1"/>
  <c r="U31" i="1" s="1"/>
  <c r="EP78" i="1"/>
  <c r="DZ80" i="1"/>
  <c r="N22" i="5" l="1"/>
  <c r="Q30" i="15" s="1"/>
  <c r="V30" i="15" s="1"/>
  <c r="X30" i="15" s="1"/>
  <c r="T35" i="1"/>
  <c r="U35" i="1" s="1"/>
  <c r="O21" i="5"/>
  <c r="T21" i="5" s="1"/>
  <c r="N23" i="5"/>
  <c r="T34" i="1"/>
  <c r="U34" i="1" s="1"/>
  <c r="T36" i="1"/>
  <c r="U36" i="1" s="1"/>
  <c r="T37" i="1"/>
  <c r="U37" i="1" s="1"/>
  <c r="DA205" i="1"/>
  <c r="DB205" i="1" s="1"/>
  <c r="BK205" i="1"/>
  <c r="DD201" i="1"/>
  <c r="Q149" i="3"/>
  <c r="T148" i="3" a="1"/>
  <c r="T148" i="3" s="1"/>
  <c r="U148" i="3" a="1"/>
  <c r="U148" i="3" s="1"/>
  <c r="V148" i="3" a="1"/>
  <c r="V148" i="3" s="1"/>
  <c r="DR205" i="1" a="1"/>
  <c r="DR205" i="1" s="1"/>
  <c r="EB205" i="1" s="1"/>
  <c r="B148" i="3"/>
  <c r="BF228" i="1"/>
  <c r="CW228" i="1" s="1"/>
  <c r="CW207" i="1"/>
  <c r="Q9" i="15"/>
  <c r="T20" i="1"/>
  <c r="U20" i="1" s="1"/>
  <c r="T172" i="1"/>
  <c r="U172" i="1" s="1"/>
  <c r="T171" i="1"/>
  <c r="U171" i="1" s="1"/>
  <c r="O22" i="5"/>
  <c r="T22" i="5" s="1"/>
  <c r="DT228" i="1"/>
  <c r="DX228" i="1" s="1"/>
  <c r="S19" i="5"/>
  <c r="T19" i="5"/>
  <c r="Q19" i="5"/>
  <c r="R19" i="5" s="1"/>
  <c r="T336" i="1"/>
  <c r="U336" i="1" s="1"/>
  <c r="T333" i="1"/>
  <c r="U333" i="1" s="1"/>
  <c r="T335" i="1"/>
  <c r="U335" i="1" s="1"/>
  <c r="T334" i="1"/>
  <c r="U334" i="1" s="1"/>
  <c r="T337" i="1"/>
  <c r="U337" i="1" s="1"/>
  <c r="T339" i="1"/>
  <c r="U339" i="1" s="1"/>
  <c r="T338" i="1"/>
  <c r="U338" i="1" s="1"/>
  <c r="T332" i="1"/>
  <c r="U332" i="1" s="1"/>
  <c r="T342" i="1"/>
  <c r="T343" i="1"/>
  <c r="U343" i="1" s="1"/>
  <c r="T341" i="1"/>
  <c r="U341" i="1" s="1"/>
  <c r="T340" i="1"/>
  <c r="U340" i="1" s="1"/>
  <c r="T344" i="1"/>
  <c r="U344" i="1" s="1"/>
  <c r="Q21" i="5"/>
  <c r="R21" i="5" s="1"/>
  <c r="W21" i="5" s="1"/>
  <c r="S21" i="5"/>
  <c r="U157" i="1"/>
  <c r="EB203" i="1"/>
  <c r="DX203" i="1"/>
  <c r="DT207" i="1"/>
  <c r="DA207" i="1"/>
  <c r="DB207" i="1" s="1"/>
  <c r="BK207" i="1"/>
  <c r="BF244" i="1"/>
  <c r="CW244" i="1" s="1"/>
  <c r="DR207" i="1" a="1"/>
  <c r="DR207" i="1" s="1"/>
  <c r="DB203" i="1"/>
  <c r="DD203" i="1" s="1"/>
  <c r="T17" i="1"/>
  <c r="U17" i="1" s="1"/>
  <c r="T18" i="1"/>
  <c r="U18" i="1" s="1"/>
  <c r="T19" i="1"/>
  <c r="U19" i="1" s="1"/>
  <c r="T20" i="5"/>
  <c r="Q20" i="5"/>
  <c r="R20" i="5" s="1"/>
  <c r="S20" i="5"/>
  <c r="DZ81" i="1"/>
  <c r="EN81" i="1" s="1"/>
  <c r="V17" i="15"/>
  <c r="O23" i="5"/>
  <c r="N24" i="5"/>
  <c r="T155" i="1" l="1"/>
  <c r="U155" i="1" s="1"/>
  <c r="T154" i="1"/>
  <c r="U154" i="1" s="1"/>
  <c r="DD205" i="1"/>
  <c r="Q150" i="3"/>
  <c r="V149" i="3" a="1"/>
  <c r="V149" i="3" s="1"/>
  <c r="U149" i="3" a="1"/>
  <c r="U149" i="3" s="1"/>
  <c r="T149" i="3" a="1"/>
  <c r="T149" i="3" s="1"/>
  <c r="B149" i="3"/>
  <c r="BK228" i="1"/>
  <c r="DA228" i="1"/>
  <c r="DB228" i="1" s="1"/>
  <c r="DR228" i="1" a="1"/>
  <c r="DR228" i="1" s="1"/>
  <c r="EB228" i="1" s="1"/>
  <c r="S22" i="5"/>
  <c r="Q22" i="5"/>
  <c r="R22" i="5" s="1"/>
  <c r="W19" i="5"/>
  <c r="T214" i="1"/>
  <c r="U214" i="1" s="1"/>
  <c r="T217" i="1"/>
  <c r="U217" i="1" s="1"/>
  <c r="T220" i="1"/>
  <c r="U220" i="1" s="1"/>
  <c r="T219" i="1"/>
  <c r="U219" i="1" s="1"/>
  <c r="T216" i="1"/>
  <c r="U216" i="1" s="1"/>
  <c r="T215" i="1"/>
  <c r="U215" i="1" s="1"/>
  <c r="T218" i="1"/>
  <c r="U218" i="1" s="1"/>
  <c r="Q11" i="15"/>
  <c r="V11" i="15" s="1"/>
  <c r="T48" i="1"/>
  <c r="U48" i="1" s="1"/>
  <c r="T47" i="1"/>
  <c r="U47" i="1" s="1"/>
  <c r="T49" i="1"/>
  <c r="U49" i="1" s="1"/>
  <c r="U342" i="1"/>
  <c r="P25" i="7"/>
  <c r="W20" i="5"/>
  <c r="T316" i="1"/>
  <c r="U316" i="1" s="1"/>
  <c r="T322" i="1"/>
  <c r="U322" i="1" s="1"/>
  <c r="T328" i="1"/>
  <c r="U328" i="1" s="1"/>
  <c r="T315" i="1"/>
  <c r="U315" i="1" s="1"/>
  <c r="T321" i="1"/>
  <c r="U321" i="1" s="1"/>
  <c r="T330" i="1"/>
  <c r="U330" i="1" s="1"/>
  <c r="T317" i="1"/>
  <c r="U317" i="1" s="1"/>
  <c r="T323" i="1"/>
  <c r="U323" i="1" s="1"/>
  <c r="T312" i="1"/>
  <c r="U312" i="1" s="1"/>
  <c r="T327" i="1"/>
  <c r="U327" i="1" s="1"/>
  <c r="T319" i="1"/>
  <c r="U319" i="1" s="1"/>
  <c r="T331" i="1"/>
  <c r="U331" i="1" s="1"/>
  <c r="T326" i="1"/>
  <c r="U326" i="1" s="1"/>
  <c r="T325" i="1"/>
  <c r="U325" i="1" s="1"/>
  <c r="T314" i="1"/>
  <c r="U314" i="1" s="1"/>
  <c r="T324" i="1"/>
  <c r="U324" i="1" s="1"/>
  <c r="T313" i="1"/>
  <c r="U313" i="1" s="1"/>
  <c r="T318" i="1"/>
  <c r="U318" i="1" s="1"/>
  <c r="T329" i="1"/>
  <c r="U329" i="1" s="1"/>
  <c r="T320" i="1"/>
  <c r="U320" i="1" s="1"/>
  <c r="DT244" i="1"/>
  <c r="DX244" i="1" s="1"/>
  <c r="DA244" i="1"/>
  <c r="BK244" i="1"/>
  <c r="BF328" i="1"/>
  <c r="CW328" i="1" s="1"/>
  <c r="DR244" i="1" a="1"/>
  <c r="DR244" i="1" s="1"/>
  <c r="EB244" i="1" s="1"/>
  <c r="EB207" i="1"/>
  <c r="DX207" i="1"/>
  <c r="DD207" i="1"/>
  <c r="T152" i="1"/>
  <c r="U152" i="1" s="1"/>
  <c r="T153" i="1"/>
  <c r="U153" i="1" s="1"/>
  <c r="EF81" i="1"/>
  <c r="EL81" i="1" s="1"/>
  <c r="DZ82" i="1"/>
  <c r="W22" i="5"/>
  <c r="N25" i="5"/>
  <c r="V9" i="15"/>
  <c r="O24" i="5"/>
  <c r="V18" i="15"/>
  <c r="T23" i="5"/>
  <c r="S23" i="5"/>
  <c r="Q23" i="5"/>
  <c r="R23" i="5" s="1"/>
  <c r="DD228" i="1" l="1"/>
  <c r="Q151" i="3"/>
  <c r="T150" i="3" a="1"/>
  <c r="T150" i="3" s="1"/>
  <c r="V150" i="3" a="1"/>
  <c r="V150" i="3" s="1"/>
  <c r="U150" i="3" a="1"/>
  <c r="U150" i="3" s="1"/>
  <c r="B150" i="3"/>
  <c r="T13" i="1"/>
  <c r="P24" i="7" s="1"/>
  <c r="T14" i="1"/>
  <c r="U14" i="1" s="1"/>
  <c r="T16" i="1"/>
  <c r="U16" i="1" s="1"/>
  <c r="T15" i="1"/>
  <c r="U15" i="1" s="1"/>
  <c r="Q8" i="15"/>
  <c r="V8" i="15" s="1"/>
  <c r="T100" i="1"/>
  <c r="U100" i="1" s="1"/>
  <c r="T102" i="1"/>
  <c r="U102" i="1" s="1"/>
  <c r="T91" i="1"/>
  <c r="U91" i="1" s="1"/>
  <c r="T90" i="1"/>
  <c r="U90" i="1" s="1"/>
  <c r="T95" i="1"/>
  <c r="U95" i="1" s="1"/>
  <c r="T97" i="1"/>
  <c r="U97" i="1" s="1"/>
  <c r="T94" i="1"/>
  <c r="U94" i="1" s="1"/>
  <c r="T93" i="1"/>
  <c r="U93" i="1" s="1"/>
  <c r="T88" i="1"/>
  <c r="U88" i="1" s="1"/>
  <c r="T98" i="1"/>
  <c r="U98" i="1" s="1"/>
  <c r="T99" i="1"/>
  <c r="U99" i="1" s="1"/>
  <c r="T101" i="1"/>
  <c r="U101" i="1" s="1"/>
  <c r="T92" i="1"/>
  <c r="U92" i="1" s="1"/>
  <c r="T96" i="1"/>
  <c r="U96" i="1" s="1"/>
  <c r="T89" i="1"/>
  <c r="U89" i="1" s="1"/>
  <c r="Q14" i="15"/>
  <c r="V14" i="15" s="1"/>
  <c r="T87" i="1"/>
  <c r="U87" i="1" s="1"/>
  <c r="T78" i="1"/>
  <c r="U78" i="1" s="1"/>
  <c r="T86" i="1"/>
  <c r="U86" i="1" s="1"/>
  <c r="T80" i="1"/>
  <c r="U80" i="1" s="1"/>
  <c r="T85" i="1"/>
  <c r="U85" i="1" s="1"/>
  <c r="T82" i="1"/>
  <c r="U82" i="1" s="1"/>
  <c r="T79" i="1"/>
  <c r="U79" i="1" s="1"/>
  <c r="T84" i="1"/>
  <c r="U84" i="1" s="1"/>
  <c r="T83" i="1"/>
  <c r="U83" i="1" s="1"/>
  <c r="T77" i="1"/>
  <c r="U77" i="1" s="1"/>
  <c r="T81" i="1"/>
  <c r="U81" i="1" s="1"/>
  <c r="DF328" i="1"/>
  <c r="BF339" i="1"/>
  <c r="T311" i="1"/>
  <c r="U311" i="1" s="1"/>
  <c r="T310" i="1"/>
  <c r="U310" i="1" s="1"/>
  <c r="DT328" i="1"/>
  <c r="DX328" i="1" s="1"/>
  <c r="BK328" i="1"/>
  <c r="DA328" i="1"/>
  <c r="DR328" i="1" a="1"/>
  <c r="DR328" i="1" s="1"/>
  <c r="EB328" i="1" s="1"/>
  <c r="DB244" i="1"/>
  <c r="DD244" i="1" s="1"/>
  <c r="Q29" i="15"/>
  <c r="V29" i="15" s="1"/>
  <c r="X29" i="15" s="1"/>
  <c r="EP81" i="1"/>
  <c r="DZ83" i="1"/>
  <c r="O25" i="5"/>
  <c r="Q25" i="5" s="1"/>
  <c r="R25" i="5" s="1"/>
  <c r="N26" i="5"/>
  <c r="Q28" i="15" s="1"/>
  <c r="V28" i="15" s="1"/>
  <c r="P23" i="7"/>
  <c r="W23" i="5"/>
  <c r="T24" i="5"/>
  <c r="Q24" i="5"/>
  <c r="R24" i="5" s="1"/>
  <c r="S24" i="5"/>
  <c r="P15" i="7"/>
  <c r="X28" i="15" l="1"/>
  <c r="T151" i="1"/>
  <c r="U151" i="1" s="1"/>
  <c r="T150" i="1"/>
  <c r="U150" i="1" s="1"/>
  <c r="Q10" i="15"/>
  <c r="V10" i="15" s="1"/>
  <c r="T28" i="1"/>
  <c r="U28" i="1" s="1"/>
  <c r="T26" i="1"/>
  <c r="U26" i="1" s="1"/>
  <c r="T24" i="1"/>
  <c r="U24" i="1" s="1"/>
  <c r="T21" i="1"/>
  <c r="U21" i="1" s="1"/>
  <c r="T27" i="1"/>
  <c r="U27" i="1" s="1"/>
  <c r="T23" i="1"/>
  <c r="U23" i="1" s="1"/>
  <c r="T25" i="1"/>
  <c r="U25" i="1" s="1"/>
  <c r="T22" i="1"/>
  <c r="U22" i="1" s="1"/>
  <c r="Q152" i="3"/>
  <c r="U151" i="3" a="1"/>
  <c r="U151" i="3" s="1"/>
  <c r="T151" i="3" a="1"/>
  <c r="T151" i="3" s="1"/>
  <c r="V151" i="3" a="1"/>
  <c r="V151" i="3" s="1"/>
  <c r="B151" i="3"/>
  <c r="DF339" i="1"/>
  <c r="CW339" i="1"/>
  <c r="P36" i="7"/>
  <c r="U13" i="1"/>
  <c r="DA339" i="1"/>
  <c r="DB339" i="1" s="1"/>
  <c r="DD339" i="1" s="1"/>
  <c r="DT339" i="1"/>
  <c r="DX339" i="1" s="1"/>
  <c r="BK339" i="1"/>
  <c r="DR339" i="1" a="1"/>
  <c r="DR339" i="1" s="1"/>
  <c r="EB339" i="1" s="1"/>
  <c r="DB328" i="1"/>
  <c r="DD328" i="1" s="1"/>
  <c r="T211" i="1"/>
  <c r="U211" i="1" s="1"/>
  <c r="T212" i="1"/>
  <c r="U212" i="1" s="1"/>
  <c r="T210" i="1"/>
  <c r="U210" i="1" s="1"/>
  <c r="T213" i="1"/>
  <c r="U213" i="1" s="1"/>
  <c r="N27" i="5"/>
  <c r="S25" i="5"/>
  <c r="P26" i="7"/>
  <c r="T25" i="5"/>
  <c r="DZ84" i="1"/>
  <c r="O26" i="5"/>
  <c r="T26" i="5" s="1"/>
  <c r="W24" i="5"/>
  <c r="N28" i="5" l="1"/>
  <c r="Q13" i="15"/>
  <c r="V13" i="15" s="1"/>
  <c r="T46" i="1"/>
  <c r="U46" i="1" s="1"/>
  <c r="Q153" i="3"/>
  <c r="U152" i="3" a="1"/>
  <c r="U152" i="3" s="1"/>
  <c r="T152" i="3" a="1"/>
  <c r="T152" i="3" s="1"/>
  <c r="V152" i="3" a="1"/>
  <c r="V152" i="3" s="1"/>
  <c r="B152" i="3"/>
  <c r="T265" i="1"/>
  <c r="U265" i="1" s="1"/>
  <c r="T278" i="1"/>
  <c r="U278" i="1" s="1"/>
  <c r="T272" i="1"/>
  <c r="U272" i="1" s="1"/>
  <c r="T277" i="1"/>
  <c r="U277" i="1" s="1"/>
  <c r="T266" i="1"/>
  <c r="U266" i="1" s="1"/>
  <c r="Q26" i="15"/>
  <c r="V26" i="15" s="1"/>
  <c r="T273" i="1"/>
  <c r="U273" i="1" s="1"/>
  <c r="T286" i="1"/>
  <c r="U286" i="1" s="1"/>
  <c r="T263" i="1"/>
  <c r="U263" i="1" s="1"/>
  <c r="T281" i="1"/>
  <c r="U281" i="1" s="1"/>
  <c r="T257" i="1"/>
  <c r="U257" i="1" s="1"/>
  <c r="T271" i="1"/>
  <c r="U271" i="1" s="1"/>
  <c r="T261" i="1"/>
  <c r="U261" i="1" s="1"/>
  <c r="T282" i="1"/>
  <c r="U282" i="1" s="1"/>
  <c r="T284" i="1"/>
  <c r="U284" i="1" s="1"/>
  <c r="T260" i="1"/>
  <c r="U260" i="1" s="1"/>
  <c r="T283" i="1"/>
  <c r="U283" i="1" s="1"/>
  <c r="T280" i="1"/>
  <c r="U280" i="1" s="1"/>
  <c r="T267" i="1"/>
  <c r="U267" i="1" s="1"/>
  <c r="T276" i="1"/>
  <c r="U276" i="1" s="1"/>
  <c r="T259" i="1"/>
  <c r="U259" i="1" s="1"/>
  <c r="T269" i="1"/>
  <c r="U269" i="1" s="1"/>
  <c r="T285" i="1"/>
  <c r="U285" i="1" s="1"/>
  <c r="T275" i="1"/>
  <c r="U275" i="1" s="1"/>
  <c r="T258" i="1"/>
  <c r="U258" i="1" s="1"/>
  <c r="T270" i="1"/>
  <c r="U270" i="1" s="1"/>
  <c r="T274" i="1"/>
  <c r="U274" i="1" s="1"/>
  <c r="T262" i="1"/>
  <c r="U262" i="1" s="1"/>
  <c r="T264" i="1"/>
  <c r="U264" i="1" s="1"/>
  <c r="T279" i="1"/>
  <c r="U279" i="1" s="1"/>
  <c r="T119" i="1"/>
  <c r="U119" i="1" s="1"/>
  <c r="T112" i="1"/>
  <c r="U112" i="1" s="1"/>
  <c r="T113" i="1"/>
  <c r="U113" i="1" s="1"/>
  <c r="T116" i="1"/>
  <c r="U116" i="1" s="1"/>
  <c r="T114" i="1"/>
  <c r="U114" i="1" s="1"/>
  <c r="T117" i="1"/>
  <c r="U117" i="1" s="1"/>
  <c r="T111" i="1"/>
  <c r="U111" i="1" s="1"/>
  <c r="T109" i="1"/>
  <c r="U109" i="1" s="1"/>
  <c r="T110" i="1"/>
  <c r="U110" i="1" s="1"/>
  <c r="T115" i="1"/>
  <c r="U115" i="1" s="1"/>
  <c r="T120" i="1"/>
  <c r="U120" i="1" s="1"/>
  <c r="T123" i="1"/>
  <c r="U123" i="1" s="1"/>
  <c r="T125" i="1"/>
  <c r="U125" i="1" s="1"/>
  <c r="T124" i="1"/>
  <c r="U124" i="1" s="1"/>
  <c r="T126" i="1"/>
  <c r="U126" i="1" s="1"/>
  <c r="T122" i="1"/>
  <c r="U122" i="1" s="1"/>
  <c r="T121" i="1"/>
  <c r="U121" i="1" s="1"/>
  <c r="T118" i="1"/>
  <c r="U118" i="1" s="1"/>
  <c r="T108" i="1"/>
  <c r="U108" i="1" s="1"/>
  <c r="T107" i="1"/>
  <c r="Q15" i="15"/>
  <c r="V15" i="15" s="1"/>
  <c r="T52" i="1"/>
  <c r="U52" i="1" s="1"/>
  <c r="T50" i="1"/>
  <c r="T51" i="1"/>
  <c r="U51" i="1" s="1"/>
  <c r="T60" i="1"/>
  <c r="U60" i="1" s="1"/>
  <c r="T57" i="1"/>
  <c r="U57" i="1" s="1"/>
  <c r="T54" i="1"/>
  <c r="U54" i="1" s="1"/>
  <c r="T56" i="1"/>
  <c r="U56" i="1" s="1"/>
  <c r="T55" i="1"/>
  <c r="U55" i="1" s="1"/>
  <c r="T59" i="1"/>
  <c r="U59" i="1" s="1"/>
  <c r="T53" i="1"/>
  <c r="U53" i="1" s="1"/>
  <c r="T58" i="1"/>
  <c r="U58" i="1" s="1"/>
  <c r="T249" i="1"/>
  <c r="U249" i="1" s="1"/>
  <c r="T250" i="1"/>
  <c r="U250" i="1" s="1"/>
  <c r="T252" i="1"/>
  <c r="U252" i="1" s="1"/>
  <c r="T247" i="1"/>
  <c r="T251" i="1"/>
  <c r="U251" i="1" s="1"/>
  <c r="T248" i="1"/>
  <c r="U248" i="1" s="1"/>
  <c r="Q23" i="15"/>
  <c r="V23" i="15" s="1"/>
  <c r="O27" i="5"/>
  <c r="S27" i="5" s="1"/>
  <c r="T239" i="1"/>
  <c r="U239" i="1" s="1"/>
  <c r="T238" i="1"/>
  <c r="U238" i="1" s="1"/>
  <c r="T237" i="1"/>
  <c r="U237" i="1" s="1"/>
  <c r="T234" i="1"/>
  <c r="U234" i="1" s="1"/>
  <c r="T236" i="1"/>
  <c r="U236" i="1" s="1"/>
  <c r="T235" i="1"/>
  <c r="U235" i="1" s="1"/>
  <c r="T233" i="1"/>
  <c r="U233" i="1" s="1"/>
  <c r="T229" i="1"/>
  <c r="U229" i="1" s="1"/>
  <c r="T232" i="1"/>
  <c r="U232" i="1" s="1"/>
  <c r="T228" i="1"/>
  <c r="U228" i="1" s="1"/>
  <c r="T231" i="1"/>
  <c r="U231" i="1" s="1"/>
  <c r="T230" i="1"/>
  <c r="U230" i="1" s="1"/>
  <c r="T227" i="1"/>
  <c r="U227" i="1" s="1"/>
  <c r="T240" i="1"/>
  <c r="U240" i="1" s="1"/>
  <c r="W25" i="5"/>
  <c r="T165" i="1"/>
  <c r="U165" i="1" s="1"/>
  <c r="T166" i="1"/>
  <c r="T169" i="1"/>
  <c r="U169" i="1" s="1"/>
  <c r="T164" i="1"/>
  <c r="U164" i="1" s="1"/>
  <c r="T160" i="1"/>
  <c r="U160" i="1" s="1"/>
  <c r="T161" i="1"/>
  <c r="U161" i="1" s="1"/>
  <c r="T163" i="1"/>
  <c r="U163" i="1" s="1"/>
  <c r="T162" i="1"/>
  <c r="U162" i="1" s="1"/>
  <c r="T168" i="1"/>
  <c r="U168" i="1" s="1"/>
  <c r="T159" i="1"/>
  <c r="U159" i="1" s="1"/>
  <c r="T167" i="1"/>
  <c r="U167" i="1" s="1"/>
  <c r="Q25" i="15"/>
  <c r="V25" i="15" s="1"/>
  <c r="DZ85" i="1"/>
  <c r="Q26" i="5"/>
  <c r="R26" i="5" s="1"/>
  <c r="S26" i="5"/>
  <c r="N29" i="5"/>
  <c r="O28" i="5"/>
  <c r="Q28" i="5" s="1"/>
  <c r="R28" i="5" s="1"/>
  <c r="P34" i="7"/>
  <c r="T226" i="1" l="1"/>
  <c r="U226" i="1" s="1"/>
  <c r="Q21" i="15"/>
  <c r="V21" i="15" s="1"/>
  <c r="T103" i="1"/>
  <c r="U103" i="1" s="1"/>
  <c r="T104" i="1"/>
  <c r="U104" i="1" s="1"/>
  <c r="T105" i="1"/>
  <c r="T106" i="1"/>
  <c r="U106" i="1" s="1"/>
  <c r="T268" i="1"/>
  <c r="U268" i="1" s="1"/>
  <c r="Q16" i="15"/>
  <c r="V16" i="15" s="1"/>
  <c r="T69" i="1"/>
  <c r="U69" i="1" s="1"/>
  <c r="T71" i="1"/>
  <c r="U71" i="1" s="1"/>
  <c r="T68" i="1"/>
  <c r="U68" i="1" s="1"/>
  <c r="T72" i="1"/>
  <c r="U72" i="1" s="1"/>
  <c r="T66" i="1"/>
  <c r="U66" i="1" s="1"/>
  <c r="T67" i="1"/>
  <c r="U67" i="1" s="1"/>
  <c r="T73" i="1"/>
  <c r="U73" i="1" s="1"/>
  <c r="T64" i="1"/>
  <c r="U64" i="1" s="1"/>
  <c r="T65" i="1"/>
  <c r="U65" i="1" s="1"/>
  <c r="T70" i="1"/>
  <c r="U70" i="1" s="1"/>
  <c r="T74" i="1"/>
  <c r="U74" i="1" s="1"/>
  <c r="T76" i="1"/>
  <c r="U76" i="1" s="1"/>
  <c r="T75" i="1"/>
  <c r="U75" i="1" s="1"/>
  <c r="Q154" i="3"/>
  <c r="V153" i="3" a="1"/>
  <c r="V153" i="3" s="1"/>
  <c r="U153" i="3" a="1"/>
  <c r="U153" i="3" s="1"/>
  <c r="T153" i="3" a="1"/>
  <c r="T153" i="3" s="1"/>
  <c r="B153" i="3"/>
  <c r="DZ86" i="1"/>
  <c r="W26" i="5"/>
  <c r="T245" i="1"/>
  <c r="U245" i="1" s="1"/>
  <c r="T222" i="1"/>
  <c r="U222" i="1" s="1"/>
  <c r="T225" i="1"/>
  <c r="U225" i="1" s="1"/>
  <c r="T221" i="1"/>
  <c r="T223" i="1"/>
  <c r="U223" i="1" s="1"/>
  <c r="T224" i="1"/>
  <c r="U224" i="1" s="1"/>
  <c r="Q22" i="15"/>
  <c r="V22" i="15" s="1"/>
  <c r="T241" i="1"/>
  <c r="U241" i="1" s="1"/>
  <c r="T243" i="1"/>
  <c r="U243" i="1" s="1"/>
  <c r="U50" i="1"/>
  <c r="P21" i="7"/>
  <c r="T244" i="1"/>
  <c r="U244" i="1" s="1"/>
  <c r="T246" i="1"/>
  <c r="U246" i="1" s="1"/>
  <c r="T242" i="1"/>
  <c r="U242" i="1" s="1"/>
  <c r="U107" i="1"/>
  <c r="P19" i="7"/>
  <c r="Q24" i="15"/>
  <c r="V24" i="15" s="1"/>
  <c r="N30" i="5"/>
  <c r="T202" i="1" s="1"/>
  <c r="U202" i="1" s="1"/>
  <c r="U247" i="1"/>
  <c r="P14" i="7"/>
  <c r="U166" i="1"/>
  <c r="P16" i="7"/>
  <c r="Q27" i="5"/>
  <c r="R27" i="5" s="1"/>
  <c r="W27" i="5" s="1"/>
  <c r="T27" i="5"/>
  <c r="T145" i="1"/>
  <c r="T129" i="1"/>
  <c r="U129" i="1" s="1"/>
  <c r="T134" i="1"/>
  <c r="U134" i="1" s="1"/>
  <c r="T144" i="1"/>
  <c r="U144" i="1" s="1"/>
  <c r="T135" i="1"/>
  <c r="T149" i="1"/>
  <c r="U149" i="1" s="1"/>
  <c r="T138" i="1"/>
  <c r="U138" i="1" s="1"/>
  <c r="T136" i="1"/>
  <c r="U136" i="1" s="1"/>
  <c r="T133" i="1"/>
  <c r="U133" i="1" s="1"/>
  <c r="T140" i="1"/>
  <c r="U140" i="1" s="1"/>
  <c r="T142" i="1"/>
  <c r="U142" i="1" s="1"/>
  <c r="T131" i="1"/>
  <c r="U131" i="1" s="1"/>
  <c r="T143" i="1"/>
  <c r="U143" i="1" s="1"/>
  <c r="T132" i="1"/>
  <c r="U132" i="1" s="1"/>
  <c r="T148" i="1"/>
  <c r="T128" i="1"/>
  <c r="U128" i="1" s="1"/>
  <c r="T147" i="1"/>
  <c r="U147" i="1" s="1"/>
  <c r="T139" i="1"/>
  <c r="U139" i="1" s="1"/>
  <c r="T130" i="1"/>
  <c r="T141" i="1"/>
  <c r="U141" i="1" s="1"/>
  <c r="T127" i="1"/>
  <c r="U127" i="1" s="1"/>
  <c r="T146" i="1"/>
  <c r="U146" i="1" s="1"/>
  <c r="T137" i="1"/>
  <c r="U137" i="1" s="1"/>
  <c r="Q19" i="15"/>
  <c r="V19" i="15" s="1"/>
  <c r="O29" i="5"/>
  <c r="S29" i="5" s="1"/>
  <c r="T42" i="1"/>
  <c r="P20" i="7" s="1"/>
  <c r="T39" i="1"/>
  <c r="U39" i="1" s="1"/>
  <c r="T38" i="1"/>
  <c r="U38" i="1" s="1"/>
  <c r="T41" i="1"/>
  <c r="U41" i="1" s="1"/>
  <c r="T45" i="1"/>
  <c r="U45" i="1" s="1"/>
  <c r="T44" i="1"/>
  <c r="U44" i="1" s="1"/>
  <c r="T40" i="1"/>
  <c r="U40" i="1" s="1"/>
  <c r="T43" i="1"/>
  <c r="Q12" i="15"/>
  <c r="V12" i="15" s="1"/>
  <c r="T28" i="5"/>
  <c r="S28" i="5"/>
  <c r="P31" i="7"/>
  <c r="P30" i="7"/>
  <c r="U135" i="1" l="1"/>
  <c r="P28" i="7"/>
  <c r="U105" i="1"/>
  <c r="P32" i="7"/>
  <c r="U148" i="1"/>
  <c r="P27" i="7"/>
  <c r="DZ87" i="1"/>
  <c r="Q155" i="3"/>
  <c r="U154" i="3" a="1"/>
  <c r="U154" i="3" s="1"/>
  <c r="T154" i="3" a="1"/>
  <c r="T154" i="3" s="1"/>
  <c r="V154" i="3" a="1"/>
  <c r="V154" i="3" s="1"/>
  <c r="B154" i="3"/>
  <c r="DZ88" i="1"/>
  <c r="EN88" i="1" s="1"/>
  <c r="T196" i="1"/>
  <c r="U196" i="1" s="1"/>
  <c r="T190" i="1"/>
  <c r="U190" i="1" s="1"/>
  <c r="T208" i="1"/>
  <c r="U208" i="1" s="1"/>
  <c r="T197" i="1"/>
  <c r="U197" i="1" s="1"/>
  <c r="T200" i="1"/>
  <c r="U200" i="1" s="1"/>
  <c r="T187" i="1"/>
  <c r="U187" i="1" s="1"/>
  <c r="T205" i="1"/>
  <c r="U205" i="1" s="1"/>
  <c r="T191" i="1"/>
  <c r="U191" i="1" s="1"/>
  <c r="T207" i="1"/>
  <c r="U207" i="1" s="1"/>
  <c r="T186" i="1"/>
  <c r="U186" i="1" s="1"/>
  <c r="T198" i="1"/>
  <c r="U198" i="1" s="1"/>
  <c r="T184" i="1"/>
  <c r="U184" i="1" s="1"/>
  <c r="T203" i="1"/>
  <c r="U203" i="1" s="1"/>
  <c r="T199" i="1"/>
  <c r="U199" i="1" s="1"/>
  <c r="T206" i="1"/>
  <c r="U206" i="1" s="1"/>
  <c r="T201" i="1"/>
  <c r="U201" i="1" s="1"/>
  <c r="T204" i="1"/>
  <c r="U204" i="1" s="1"/>
  <c r="U221" i="1"/>
  <c r="P33" i="7"/>
  <c r="T182" i="1"/>
  <c r="U182" i="1" s="1"/>
  <c r="T181" i="1"/>
  <c r="U181" i="1" s="1"/>
  <c r="T180" i="1"/>
  <c r="U180" i="1" s="1"/>
  <c r="T183" i="1"/>
  <c r="U183" i="1" s="1"/>
  <c r="T177" i="1"/>
  <c r="U177" i="1" s="1"/>
  <c r="T179" i="1"/>
  <c r="U179" i="1" s="1"/>
  <c r="T178" i="1"/>
  <c r="U178" i="1" s="1"/>
  <c r="T176" i="1"/>
  <c r="U176" i="1" s="1"/>
  <c r="T173" i="1"/>
  <c r="T175" i="1"/>
  <c r="U175" i="1" s="1"/>
  <c r="T174" i="1"/>
  <c r="U174" i="1" s="1"/>
  <c r="Q20" i="15"/>
  <c r="V20" i="15" s="1"/>
  <c r="T209" i="1"/>
  <c r="U209" i="1" s="1"/>
  <c r="T195" i="1"/>
  <c r="U195" i="1" s="1"/>
  <c r="T189" i="1"/>
  <c r="U189" i="1" s="1"/>
  <c r="T193" i="1"/>
  <c r="U193" i="1" s="1"/>
  <c r="T192" i="1"/>
  <c r="U192" i="1" s="1"/>
  <c r="T188" i="1"/>
  <c r="U188" i="1" s="1"/>
  <c r="T185" i="1"/>
  <c r="U185" i="1" s="1"/>
  <c r="T194" i="1"/>
  <c r="U194" i="1" s="1"/>
  <c r="O30" i="5"/>
  <c r="Q27" i="15"/>
  <c r="V27" i="15" s="1"/>
  <c r="X27" i="15" s="1"/>
  <c r="X26" i="15" s="1"/>
  <c r="X25" i="15" s="1"/>
  <c r="X24" i="15" s="1"/>
  <c r="X23" i="15" s="1"/>
  <c r="X22" i="15" s="1"/>
  <c r="X21" i="15" s="1"/>
  <c r="T293" i="1"/>
  <c r="U293" i="1" s="1"/>
  <c r="T304" i="1"/>
  <c r="U304" i="1" s="1"/>
  <c r="T308" i="1"/>
  <c r="U308" i="1" s="1"/>
  <c r="T295" i="1"/>
  <c r="U295" i="1" s="1"/>
  <c r="T302" i="1"/>
  <c r="U302" i="1" s="1"/>
  <c r="T307" i="1"/>
  <c r="U307" i="1" s="1"/>
  <c r="T305" i="1"/>
  <c r="U305" i="1" s="1"/>
  <c r="T303" i="1"/>
  <c r="U303" i="1" s="1"/>
  <c r="T294" i="1"/>
  <c r="U294" i="1" s="1"/>
  <c r="T292" i="1"/>
  <c r="U292" i="1" s="1"/>
  <c r="T309" i="1"/>
  <c r="U309" i="1" s="1"/>
  <c r="T297" i="1"/>
  <c r="U297" i="1" s="1"/>
  <c r="T301" i="1"/>
  <c r="U301" i="1" s="1"/>
  <c r="T290" i="1"/>
  <c r="U290" i="1" s="1"/>
  <c r="T296" i="1"/>
  <c r="U296" i="1" s="1"/>
  <c r="T306" i="1"/>
  <c r="U306" i="1" s="1"/>
  <c r="T291" i="1"/>
  <c r="U291" i="1" s="1"/>
  <c r="T298" i="1"/>
  <c r="U298" i="1" s="1"/>
  <c r="T300" i="1"/>
  <c r="U300" i="1" s="1"/>
  <c r="T299" i="1"/>
  <c r="U299" i="1" s="1"/>
  <c r="T287" i="1"/>
  <c r="T288" i="1"/>
  <c r="U288" i="1" s="1"/>
  <c r="T289" i="1"/>
  <c r="U289" i="1" s="1"/>
  <c r="U145" i="1"/>
  <c r="P17" i="7"/>
  <c r="U42" i="1"/>
  <c r="P22" i="7"/>
  <c r="Q29" i="5"/>
  <c r="R29" i="5" s="1"/>
  <c r="U130" i="1"/>
  <c r="P18" i="7"/>
  <c r="T29" i="5"/>
  <c r="U43" i="1"/>
  <c r="P13" i="7"/>
  <c r="DZ89" i="1"/>
  <c r="W28" i="5"/>
  <c r="EF88" i="1" l="1"/>
  <c r="EL88" i="1" s="1"/>
  <c r="X20" i="15"/>
  <c r="X19" i="15" s="1"/>
  <c r="X18" i="15" s="1"/>
  <c r="X17" i="15" s="1"/>
  <c r="X16" i="15" s="1"/>
  <c r="X15" i="15" s="1"/>
  <c r="X14" i="15" s="1"/>
  <c r="X13" i="15" s="1"/>
  <c r="X12" i="15" s="1"/>
  <c r="X11" i="15" s="1"/>
  <c r="X10" i="15" s="1"/>
  <c r="X9" i="15" s="1"/>
  <c r="X8" i="15" s="1"/>
  <c r="Q156" i="3"/>
  <c r="T155" i="3" a="1"/>
  <c r="T155" i="3" s="1"/>
  <c r="V155" i="3" a="1"/>
  <c r="V155" i="3" s="1"/>
  <c r="U155" i="3" a="1"/>
  <c r="U155" i="3" s="1"/>
  <c r="B155" i="3"/>
  <c r="U173" i="1"/>
  <c r="P35" i="7"/>
  <c r="U287" i="1"/>
  <c r="P29" i="7"/>
  <c r="W29" i="5"/>
  <c r="Q30" i="5"/>
  <c r="R30" i="5" s="1"/>
  <c r="T30" i="5"/>
  <c r="S30" i="5"/>
  <c r="EP88" i="1"/>
  <c r="DZ90" i="1"/>
  <c r="Q157" i="3" l="1"/>
  <c r="U156" i="3" a="1"/>
  <c r="U156" i="3" s="1"/>
  <c r="V156" i="3" a="1"/>
  <c r="V156" i="3" s="1"/>
  <c r="T156" i="3" a="1"/>
  <c r="T156" i="3" s="1"/>
  <c r="B156" i="3"/>
  <c r="W30" i="5"/>
  <c r="Y30" i="5" s="1"/>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DZ91" i="1"/>
  <c r="Q158" i="3" l="1"/>
  <c r="U157" i="3" a="1"/>
  <c r="U157" i="3" s="1"/>
  <c r="T157" i="3" a="1"/>
  <c r="T157" i="3" s="1"/>
  <c r="V157" i="3" a="1"/>
  <c r="V157" i="3" s="1"/>
  <c r="B157" i="3"/>
  <c r="DZ92" i="1"/>
  <c r="EN92" i="1" s="1"/>
  <c r="Q159" i="3" l="1"/>
  <c r="T158" i="3" a="1"/>
  <c r="T158" i="3" s="1"/>
  <c r="V158" i="3" a="1"/>
  <c r="V158" i="3" s="1"/>
  <c r="U158" i="3" a="1"/>
  <c r="U158" i="3" s="1"/>
  <c r="B158" i="3"/>
  <c r="EF92" i="1"/>
  <c r="EL92" i="1" s="1"/>
  <c r="DZ93" i="1"/>
  <c r="EN93" i="1" s="1"/>
  <c r="Q160" i="3" l="1"/>
  <c r="T159" i="3" a="1"/>
  <c r="T159" i="3" s="1"/>
  <c r="V159" i="3" a="1"/>
  <c r="V159" i="3" s="1"/>
  <c r="U159" i="3" a="1"/>
  <c r="U159" i="3" s="1"/>
  <c r="B159" i="3"/>
  <c r="EP92" i="1"/>
  <c r="EF93" i="1"/>
  <c r="EL93" i="1" s="1"/>
  <c r="DZ94" i="1"/>
  <c r="EN94" i="1" s="1"/>
  <c r="Q161" i="3" l="1"/>
  <c r="V160" i="3" a="1"/>
  <c r="V160" i="3" s="1"/>
  <c r="U160" i="3" a="1"/>
  <c r="U160" i="3" s="1"/>
  <c r="T160" i="3" a="1"/>
  <c r="T160" i="3" s="1"/>
  <c r="B160" i="3"/>
  <c r="EP93" i="1"/>
  <c r="EF94" i="1"/>
  <c r="EL94" i="1" s="1"/>
  <c r="DZ95" i="1"/>
  <c r="EN95" i="1" s="1"/>
  <c r="Q162" i="3" l="1"/>
  <c r="T161" i="3" a="1"/>
  <c r="T161" i="3" s="1"/>
  <c r="U161" i="3" a="1"/>
  <c r="U161" i="3" s="1"/>
  <c r="V161" i="3" a="1"/>
  <c r="V161" i="3" s="1"/>
  <c r="B161" i="3"/>
  <c r="EP94" i="1"/>
  <c r="EF95" i="1"/>
  <c r="EL95" i="1" s="1"/>
  <c r="DZ96" i="1"/>
  <c r="Q163" i="3" l="1"/>
  <c r="U162" i="3" a="1"/>
  <c r="U162" i="3" s="1"/>
  <c r="T162" i="3" a="1"/>
  <c r="T162" i="3" s="1"/>
  <c r="V162" i="3" a="1"/>
  <c r="V162" i="3" s="1"/>
  <c r="B162" i="3"/>
  <c r="EP95" i="1"/>
  <c r="DZ97" i="1"/>
  <c r="Q164" i="3" l="1"/>
  <c r="U163" i="3" a="1"/>
  <c r="U163" i="3" s="1"/>
  <c r="T163" i="3" a="1"/>
  <c r="T163" i="3" s="1"/>
  <c r="V163" i="3" a="1"/>
  <c r="V163" i="3" s="1"/>
  <c r="B163" i="3"/>
  <c r="DZ98" i="1"/>
  <c r="Q165" i="3" l="1"/>
  <c r="V164" i="3" a="1"/>
  <c r="V164" i="3" s="1"/>
  <c r="U164" i="3" a="1"/>
  <c r="U164" i="3" s="1"/>
  <c r="T164" i="3" a="1"/>
  <c r="T164" i="3" s="1"/>
  <c r="B164" i="3"/>
  <c r="DZ99" i="1"/>
  <c r="Q166" i="3" l="1"/>
  <c r="U165" i="3" a="1"/>
  <c r="U165" i="3" s="1"/>
  <c r="V165" i="3" a="1"/>
  <c r="V165" i="3" s="1"/>
  <c r="T165" i="3" a="1"/>
  <c r="T165" i="3" s="1"/>
  <c r="B165" i="3"/>
  <c r="DZ100" i="1"/>
  <c r="Q167" i="3" l="1"/>
  <c r="V166" i="3" a="1"/>
  <c r="V166" i="3" s="1"/>
  <c r="T166" i="3" a="1"/>
  <c r="T166" i="3" s="1"/>
  <c r="U166" i="3" a="1"/>
  <c r="U166" i="3" s="1"/>
  <c r="B166" i="3"/>
  <c r="DZ101" i="1"/>
  <c r="Q168" i="3" l="1"/>
  <c r="T167" i="3" a="1"/>
  <c r="T167" i="3" s="1"/>
  <c r="V167" i="3" a="1"/>
  <c r="V167" i="3" s="1"/>
  <c r="U167" i="3" a="1"/>
  <c r="U167" i="3" s="1"/>
  <c r="B167" i="3"/>
  <c r="DZ102" i="1"/>
  <c r="EN102" i="1" s="1"/>
  <c r="Q169" i="3" l="1"/>
  <c r="V168" i="3" a="1"/>
  <c r="V168" i="3" s="1"/>
  <c r="U168" i="3" a="1"/>
  <c r="U168" i="3" s="1"/>
  <c r="T168" i="3" a="1"/>
  <c r="T168" i="3" s="1"/>
  <c r="B168" i="3"/>
  <c r="EF102" i="1"/>
  <c r="EL102" i="1" s="1"/>
  <c r="EP102" i="1" s="1"/>
  <c r="DZ103" i="1"/>
  <c r="Q170" i="3" l="1"/>
  <c r="U169" i="3" a="1"/>
  <c r="U169" i="3" s="1"/>
  <c r="T169" i="3" a="1"/>
  <c r="T169" i="3" s="1"/>
  <c r="V169" i="3" a="1"/>
  <c r="V169" i="3" s="1"/>
  <c r="B169" i="3"/>
  <c r="DZ104" i="1"/>
  <c r="EN104" i="1" s="1"/>
  <c r="Q171" i="3" l="1"/>
  <c r="V170" i="3" a="1"/>
  <c r="V170" i="3" s="1"/>
  <c r="T170" i="3" a="1"/>
  <c r="T170" i="3" s="1"/>
  <c r="U170" i="3" a="1"/>
  <c r="U170" i="3" s="1"/>
  <c r="B170" i="3"/>
  <c r="EF104" i="1"/>
  <c r="EL104" i="1" s="1"/>
  <c r="DZ105" i="1"/>
  <c r="Q172" i="3" l="1"/>
  <c r="U171" i="3" a="1"/>
  <c r="U171" i="3" s="1"/>
  <c r="T171" i="3" a="1"/>
  <c r="T171" i="3" s="1"/>
  <c r="V171" i="3" a="1"/>
  <c r="V171" i="3" s="1"/>
  <c r="B171" i="3"/>
  <c r="EP104" i="1"/>
  <c r="DZ106" i="1"/>
  <c r="Q173" i="3" l="1"/>
  <c r="T172" i="3" a="1"/>
  <c r="T172" i="3" s="1"/>
  <c r="V172" i="3" a="1"/>
  <c r="V172" i="3" s="1"/>
  <c r="U172" i="3" a="1"/>
  <c r="U172" i="3" s="1"/>
  <c r="B172" i="3"/>
  <c r="DZ107" i="1"/>
  <c r="Q174" i="3" l="1"/>
  <c r="U173" i="3" a="1"/>
  <c r="U173" i="3" s="1"/>
  <c r="T173" i="3" a="1"/>
  <c r="T173" i="3" s="1"/>
  <c r="V173" i="3" a="1"/>
  <c r="V173" i="3" s="1"/>
  <c r="B173" i="3"/>
  <c r="DZ108" i="1"/>
  <c r="EN108" i="1" s="1"/>
  <c r="Q175" i="3" l="1"/>
  <c r="T174" i="3" a="1"/>
  <c r="T174" i="3" s="1"/>
  <c r="U174" i="3" a="1"/>
  <c r="U174" i="3" s="1"/>
  <c r="V174" i="3" a="1"/>
  <c r="V174" i="3" s="1"/>
  <c r="B174" i="3"/>
  <c r="EF108" i="1"/>
  <c r="EL108" i="1" s="1"/>
  <c r="EP108" i="1" s="1"/>
  <c r="DZ109" i="1"/>
  <c r="Q176" i="3" l="1"/>
  <c r="U175" i="3" a="1"/>
  <c r="U175" i="3" s="1"/>
  <c r="T175" i="3" a="1"/>
  <c r="T175" i="3" s="1"/>
  <c r="V175" i="3" a="1"/>
  <c r="V175" i="3" s="1"/>
  <c r="B175" i="3"/>
  <c r="DZ110" i="1"/>
  <c r="Q177" i="3" l="1"/>
  <c r="U176" i="3" a="1"/>
  <c r="U176" i="3" s="1"/>
  <c r="V176" i="3" a="1"/>
  <c r="V176" i="3" s="1"/>
  <c r="T176" i="3" a="1"/>
  <c r="T176" i="3" s="1"/>
  <c r="B176" i="3"/>
  <c r="DZ111" i="1"/>
  <c r="EN111" i="1" s="1"/>
  <c r="Q178" i="3" l="1"/>
  <c r="V177" i="3" a="1"/>
  <c r="V177" i="3" s="1"/>
  <c r="U177" i="3" a="1"/>
  <c r="U177" i="3" s="1"/>
  <c r="T177" i="3" a="1"/>
  <c r="T177" i="3" s="1"/>
  <c r="B177" i="3"/>
  <c r="DZ112" i="1"/>
  <c r="EF111" i="1"/>
  <c r="EL111" i="1" s="1"/>
  <c r="Q179" i="3" l="1"/>
  <c r="V178" i="3" a="1"/>
  <c r="V178" i="3" s="1"/>
  <c r="U178" i="3" a="1"/>
  <c r="U178" i="3" s="1"/>
  <c r="T178" i="3" a="1"/>
  <c r="T178" i="3" s="1"/>
  <c r="B178" i="3"/>
  <c r="EP111" i="1"/>
  <c r="DZ113" i="1"/>
  <c r="Q180" i="3" l="1"/>
  <c r="T179" i="3" a="1"/>
  <c r="T179" i="3" s="1"/>
  <c r="U179" i="3" a="1"/>
  <c r="U179" i="3" s="1"/>
  <c r="V179" i="3" a="1"/>
  <c r="V179" i="3" s="1"/>
  <c r="B179" i="3"/>
  <c r="DZ114" i="1"/>
  <c r="Q181" i="3" l="1"/>
  <c r="T180" i="3" a="1"/>
  <c r="T180" i="3" s="1"/>
  <c r="V180" i="3" a="1"/>
  <c r="V180" i="3" s="1"/>
  <c r="U180" i="3" a="1"/>
  <c r="U180" i="3" s="1"/>
  <c r="B180" i="3"/>
  <c r="DZ115" i="1"/>
  <c r="Q182" i="3" l="1"/>
  <c r="V181" i="3" a="1"/>
  <c r="V181" i="3" s="1"/>
  <c r="T181" i="3" a="1"/>
  <c r="T181" i="3" s="1"/>
  <c r="U181" i="3" a="1"/>
  <c r="U181" i="3" s="1"/>
  <c r="B181" i="3"/>
  <c r="DZ116" i="1"/>
  <c r="EN116" i="1" s="1"/>
  <c r="DZ117" i="1"/>
  <c r="EN117" i="1" s="1"/>
  <c r="Q183" i="3" l="1"/>
  <c r="V182" i="3" a="1"/>
  <c r="V182" i="3" s="1"/>
  <c r="U182" i="3" a="1"/>
  <c r="U182" i="3" s="1"/>
  <c r="T182" i="3" a="1"/>
  <c r="T182" i="3" s="1"/>
  <c r="B182" i="3"/>
  <c r="DZ118" i="1"/>
  <c r="EF117" i="1"/>
  <c r="EL117" i="1" s="1"/>
  <c r="EF116" i="1"/>
  <c r="EL116" i="1" s="1"/>
  <c r="DZ119" i="1" l="1"/>
  <c r="Q184" i="3"/>
  <c r="V183" i="3" a="1"/>
  <c r="V183" i="3" s="1"/>
  <c r="T183" i="3" a="1"/>
  <c r="T183" i="3" s="1"/>
  <c r="U183" i="3" a="1"/>
  <c r="U183" i="3" s="1"/>
  <c r="B183" i="3"/>
  <c r="EP116" i="1"/>
  <c r="EP117" i="1"/>
  <c r="DZ120" i="1" l="1"/>
  <c r="Q185" i="3"/>
  <c r="T184" i="3" a="1"/>
  <c r="T184" i="3" s="1"/>
  <c r="U184" i="3" a="1"/>
  <c r="U184" i="3" s="1"/>
  <c r="V184" i="3" a="1"/>
  <c r="V184" i="3" s="1"/>
  <c r="B184" i="3"/>
  <c r="DZ121" i="1" l="1"/>
  <c r="Q186" i="3"/>
  <c r="T185" i="3" a="1"/>
  <c r="T185" i="3" s="1"/>
  <c r="V185" i="3" a="1"/>
  <c r="V185" i="3" s="1"/>
  <c r="U185" i="3" a="1"/>
  <c r="U185" i="3" s="1"/>
  <c r="B185" i="3"/>
  <c r="DZ122" i="1" l="1"/>
  <c r="DZ124" i="1"/>
  <c r="Q187" i="3"/>
  <c r="V186" i="3" a="1"/>
  <c r="V186" i="3" s="1"/>
  <c r="U186" i="3" a="1"/>
  <c r="U186" i="3" s="1"/>
  <c r="T186" i="3" a="1"/>
  <c r="T186" i="3" s="1"/>
  <c r="B186" i="3"/>
  <c r="DZ123" i="1"/>
  <c r="DZ125" i="1" l="1"/>
  <c r="DZ126" i="1"/>
  <c r="Q188" i="3"/>
  <c r="U187" i="3" a="1"/>
  <c r="U187" i="3" s="1"/>
  <c r="T187" i="3" a="1"/>
  <c r="T187" i="3" s="1"/>
  <c r="V187" i="3" a="1"/>
  <c r="V187" i="3" s="1"/>
  <c r="B187" i="3"/>
  <c r="EN123" i="1"/>
  <c r="EF123" i="1"/>
  <c r="EL123" i="1" s="1"/>
  <c r="DZ127" i="1" l="1"/>
  <c r="Q189" i="3"/>
  <c r="T188" i="3" a="1"/>
  <c r="T188" i="3" s="1"/>
  <c r="U188" i="3" a="1"/>
  <c r="U188" i="3" s="1"/>
  <c r="V188" i="3" a="1"/>
  <c r="V188" i="3" s="1"/>
  <c r="B188" i="3"/>
  <c r="EP123" i="1"/>
  <c r="DZ128" i="1" l="1"/>
  <c r="DZ129" i="1" s="1"/>
  <c r="Q190" i="3"/>
  <c r="T189" i="3" a="1"/>
  <c r="T189" i="3" s="1"/>
  <c r="U189" i="3" a="1"/>
  <c r="U189" i="3" s="1"/>
  <c r="V189" i="3" a="1"/>
  <c r="V189" i="3" s="1"/>
  <c r="B189" i="3"/>
  <c r="DZ130" i="1" l="1"/>
  <c r="Q191" i="3"/>
  <c r="U190" i="3" a="1"/>
  <c r="U190" i="3" s="1"/>
  <c r="V190" i="3" a="1"/>
  <c r="V190" i="3" s="1"/>
  <c r="T190" i="3" a="1"/>
  <c r="T190" i="3" s="1"/>
  <c r="B190" i="3"/>
  <c r="DZ131" i="1"/>
  <c r="EN131" i="1" s="1"/>
  <c r="Q192" i="3" l="1"/>
  <c r="V191" i="3" a="1"/>
  <c r="V191" i="3" s="1"/>
  <c r="U191" i="3" a="1"/>
  <c r="U191" i="3" s="1"/>
  <c r="T191" i="3" a="1"/>
  <c r="T191" i="3" s="1"/>
  <c r="B191" i="3"/>
  <c r="DZ132" i="1"/>
  <c r="EN132" i="1" s="1"/>
  <c r="EF131" i="1"/>
  <c r="EL131" i="1" s="1"/>
  <c r="Q193" i="3" l="1"/>
  <c r="T192" i="3" a="1"/>
  <c r="T192" i="3" s="1"/>
  <c r="V192" i="3" a="1"/>
  <c r="V192" i="3" s="1"/>
  <c r="U192" i="3" a="1"/>
  <c r="U192" i="3" s="1"/>
  <c r="B192" i="3"/>
  <c r="EP131" i="1"/>
  <c r="EF132" i="1"/>
  <c r="EL132" i="1" s="1"/>
  <c r="EP132" i="1" s="1"/>
  <c r="DZ133" i="1"/>
  <c r="Q194" i="3" l="1"/>
  <c r="T193" i="3" a="1"/>
  <c r="T193" i="3" s="1"/>
  <c r="U193" i="3" a="1"/>
  <c r="U193" i="3" s="1"/>
  <c r="V193" i="3" a="1"/>
  <c r="V193" i="3" s="1"/>
  <c r="B193" i="3"/>
  <c r="DZ134" i="1"/>
  <c r="BF143" i="1" l="1"/>
  <c r="Q195" i="3"/>
  <c r="T194" i="3" a="1"/>
  <c r="T194" i="3" s="1"/>
  <c r="V194" i="3" a="1"/>
  <c r="V194" i="3" s="1"/>
  <c r="U194" i="3" a="1"/>
  <c r="U194" i="3" s="1"/>
  <c r="B194" i="3"/>
  <c r="DZ135" i="1"/>
  <c r="DA143" i="1" l="1"/>
  <c r="DB143" i="1"/>
  <c r="BK143" i="1"/>
  <c r="DT143" i="1"/>
  <c r="DX143" i="1" s="1"/>
  <c r="CW143" i="1"/>
  <c r="Q196" i="3"/>
  <c r="V195" i="3" a="1"/>
  <c r="V195" i="3" s="1"/>
  <c r="U195" i="3" a="1"/>
  <c r="U195" i="3" s="1"/>
  <c r="T195" i="3" a="1"/>
  <c r="T195" i="3" s="1"/>
  <c r="B195" i="3"/>
  <c r="DZ136" i="1"/>
  <c r="DD143" i="1" l="1"/>
  <c r="Q197" i="3"/>
  <c r="V196" i="3" a="1"/>
  <c r="V196" i="3" s="1"/>
  <c r="U196" i="3" a="1"/>
  <c r="U196" i="3" s="1"/>
  <c r="T196" i="3" a="1"/>
  <c r="T196" i="3" s="1"/>
  <c r="B196" i="3"/>
  <c r="DZ137" i="1"/>
  <c r="Q198" i="3" l="1"/>
  <c r="V197" i="3" a="1"/>
  <c r="V197" i="3" s="1"/>
  <c r="T197" i="3" a="1"/>
  <c r="T197" i="3" s="1"/>
  <c r="U197" i="3" a="1"/>
  <c r="U197" i="3" s="1"/>
  <c r="B197" i="3"/>
  <c r="DZ138" i="1"/>
  <c r="Q199" i="3" l="1"/>
  <c r="T198" i="3" a="1"/>
  <c r="T198" i="3" s="1"/>
  <c r="U198" i="3" a="1"/>
  <c r="U198" i="3" s="1"/>
  <c r="V198" i="3" a="1"/>
  <c r="V198" i="3" s="1"/>
  <c r="B198" i="3"/>
  <c r="DZ139" i="1"/>
  <c r="Q200" i="3" l="1"/>
  <c r="U199" i="3" a="1"/>
  <c r="U199" i="3" s="1"/>
  <c r="V199" i="3" a="1"/>
  <c r="V199" i="3" s="1"/>
  <c r="T199" i="3" a="1"/>
  <c r="T199" i="3" s="1"/>
  <c r="B199" i="3"/>
  <c r="DZ140" i="1"/>
  <c r="Q201" i="3" l="1"/>
  <c r="U200" i="3" a="1"/>
  <c r="U200" i="3" s="1"/>
  <c r="V200" i="3" a="1"/>
  <c r="V200" i="3" s="1"/>
  <c r="T200" i="3" a="1"/>
  <c r="T200" i="3" s="1"/>
  <c r="B200" i="3"/>
  <c r="DZ141" i="1"/>
  <c r="DZ142" i="1" l="1"/>
  <c r="DZ143" i="1"/>
  <c r="EN143" i="1" s="1"/>
  <c r="Q202" i="3"/>
  <c r="U201" i="3" a="1"/>
  <c r="U201" i="3" s="1"/>
  <c r="T201" i="3" a="1"/>
  <c r="T201" i="3" s="1"/>
  <c r="V201" i="3" a="1"/>
  <c r="V201" i="3" s="1"/>
  <c r="B201" i="3"/>
  <c r="EF143" i="1" l="1"/>
  <c r="DZ144" i="1"/>
  <c r="Q203" i="3"/>
  <c r="U202" i="3" a="1"/>
  <c r="U202" i="3" s="1"/>
  <c r="T202" i="3" a="1"/>
  <c r="T202" i="3" s="1"/>
  <c r="V202" i="3" a="1"/>
  <c r="V202" i="3" s="1"/>
  <c r="B202" i="3"/>
  <c r="DZ145" i="1"/>
  <c r="EN145" i="1" s="1"/>
  <c r="Q204" i="3" l="1"/>
  <c r="T203" i="3" a="1"/>
  <c r="T203" i="3" s="1"/>
  <c r="U203" i="3" a="1"/>
  <c r="U203" i="3" s="1"/>
  <c r="V203" i="3" a="1"/>
  <c r="V203" i="3" s="1"/>
  <c r="B203" i="3"/>
  <c r="EF145" i="1"/>
  <c r="EL145" i="1" s="1"/>
  <c r="DZ146" i="1"/>
  <c r="Q205" i="3" l="1"/>
  <c r="U204" i="3" a="1"/>
  <c r="U204" i="3" s="1"/>
  <c r="T204" i="3" a="1"/>
  <c r="T204" i="3" s="1"/>
  <c r="V204" i="3" a="1"/>
  <c r="V204" i="3" s="1"/>
  <c r="B204" i="3"/>
  <c r="EP145" i="1"/>
  <c r="DZ147" i="1"/>
  <c r="EN147" i="1" s="1"/>
  <c r="Q206" i="3" l="1"/>
  <c r="V205" i="3" a="1"/>
  <c r="V205" i="3" s="1"/>
  <c r="U205" i="3" a="1"/>
  <c r="U205" i="3" s="1"/>
  <c r="T205" i="3" a="1"/>
  <c r="T205" i="3" s="1"/>
  <c r="B205" i="3"/>
  <c r="EF147" i="1"/>
  <c r="EL147" i="1" s="1"/>
  <c r="DZ148" i="1"/>
  <c r="Q207" i="3" l="1"/>
  <c r="V206" i="3" a="1"/>
  <c r="V206" i="3" s="1"/>
  <c r="U206" i="3" a="1"/>
  <c r="U206" i="3" s="1"/>
  <c r="T206" i="3" a="1"/>
  <c r="T206" i="3" s="1"/>
  <c r="B206" i="3"/>
  <c r="EP147" i="1"/>
  <c r="DZ149" i="1"/>
  <c r="Q208" i="3" l="1"/>
  <c r="T207" i="3" a="1"/>
  <c r="T207" i="3" s="1"/>
  <c r="U207" i="3" a="1"/>
  <c r="U207" i="3" s="1"/>
  <c r="V207" i="3" a="1"/>
  <c r="V207" i="3" s="1"/>
  <c r="B207" i="3"/>
  <c r="DZ150" i="1"/>
  <c r="EN150" i="1" s="1"/>
  <c r="Q209" i="3" l="1"/>
  <c r="V208" i="3" a="1"/>
  <c r="V208" i="3" s="1"/>
  <c r="U208" i="3" a="1"/>
  <c r="U208" i="3" s="1"/>
  <c r="T208" i="3" a="1"/>
  <c r="T208" i="3" s="1"/>
  <c r="B208" i="3"/>
  <c r="EF150" i="1"/>
  <c r="EL150" i="1" s="1"/>
  <c r="DZ151" i="1"/>
  <c r="Q210" i="3" l="1"/>
  <c r="U209" i="3" a="1"/>
  <c r="U209" i="3" s="1"/>
  <c r="T209" i="3" a="1"/>
  <c r="T209" i="3" s="1"/>
  <c r="V209" i="3" a="1"/>
  <c r="V209" i="3" s="1"/>
  <c r="B209" i="3"/>
  <c r="DZ152" i="1"/>
  <c r="EP150" i="1"/>
  <c r="DZ153" i="1"/>
  <c r="Q211" i="3" l="1"/>
  <c r="V210" i="3" a="1"/>
  <c r="V210" i="3" s="1"/>
  <c r="U210" i="3" a="1"/>
  <c r="U210" i="3" s="1"/>
  <c r="T210" i="3" a="1"/>
  <c r="T210" i="3" s="1"/>
  <c r="B210" i="3"/>
  <c r="DZ154" i="1"/>
  <c r="EN154" i="1" s="1"/>
  <c r="Q212" i="3" l="1"/>
  <c r="T211" i="3" a="1"/>
  <c r="T211" i="3" s="1"/>
  <c r="U211" i="3" a="1"/>
  <c r="U211" i="3" s="1"/>
  <c r="V211" i="3" a="1"/>
  <c r="V211" i="3" s="1"/>
  <c r="B211" i="3"/>
  <c r="EF154" i="1"/>
  <c r="EL154" i="1" s="1"/>
  <c r="DZ155" i="1"/>
  <c r="Q213" i="3" l="1"/>
  <c r="V212" i="3" a="1"/>
  <c r="V212" i="3" s="1"/>
  <c r="U212" i="3" a="1"/>
  <c r="U212" i="3" s="1"/>
  <c r="T212" i="3" a="1"/>
  <c r="T212" i="3" s="1"/>
  <c r="B212" i="3"/>
  <c r="EP154" i="1"/>
  <c r="DZ156" i="1"/>
  <c r="Q214" i="3" l="1"/>
  <c r="T213" i="3" a="1"/>
  <c r="T213" i="3" s="1"/>
  <c r="U213" i="3" a="1"/>
  <c r="U213" i="3" s="1"/>
  <c r="V213" i="3" a="1"/>
  <c r="V213" i="3" s="1"/>
  <c r="B213" i="3"/>
  <c r="DZ157" i="1"/>
  <c r="EN157" i="1" s="1"/>
  <c r="EN156" i="1"/>
  <c r="EF157" i="1"/>
  <c r="EL157" i="1" s="1"/>
  <c r="DZ158" i="1"/>
  <c r="EN158" i="1" s="1"/>
  <c r="EF156" i="1"/>
  <c r="EL156" i="1" s="1"/>
  <c r="DZ159" i="1"/>
  <c r="EN159" i="1" s="1"/>
  <c r="Q215" i="3" l="1"/>
  <c r="U214" i="3" a="1"/>
  <c r="U214" i="3" s="1"/>
  <c r="V214" i="3" a="1"/>
  <c r="V214" i="3" s="1"/>
  <c r="T214" i="3" a="1"/>
  <c r="T214" i="3" s="1"/>
  <c r="B214" i="3"/>
  <c r="EP157" i="1"/>
  <c r="EF158" i="1"/>
  <c r="EL158" i="1" s="1"/>
  <c r="EP156" i="1"/>
  <c r="EF159" i="1"/>
  <c r="EL159" i="1" s="1"/>
  <c r="DZ160" i="1"/>
  <c r="EN160" i="1" s="1"/>
  <c r="Q216" i="3" l="1"/>
  <c r="U215" i="3" a="1"/>
  <c r="U215" i="3" s="1"/>
  <c r="T215" i="3" a="1"/>
  <c r="T215" i="3" s="1"/>
  <c r="V215" i="3" a="1"/>
  <c r="V215" i="3" s="1"/>
  <c r="B215" i="3"/>
  <c r="EP158" i="1"/>
  <c r="EP159" i="1"/>
  <c r="EF160" i="1"/>
  <c r="EL160" i="1" s="1"/>
  <c r="DZ161" i="1"/>
  <c r="EN161" i="1" s="1"/>
  <c r="Q217" i="3" l="1"/>
  <c r="V216" i="3" a="1"/>
  <c r="V216" i="3" s="1"/>
  <c r="U216" i="3" a="1"/>
  <c r="U216" i="3" s="1"/>
  <c r="T216" i="3" a="1"/>
  <c r="T216" i="3" s="1"/>
  <c r="B216" i="3"/>
  <c r="EP160" i="1"/>
  <c r="EF161" i="1"/>
  <c r="EL161" i="1" s="1"/>
  <c r="DZ162" i="1"/>
  <c r="EN162" i="1" s="1"/>
  <c r="Q218" i="3" l="1"/>
  <c r="U217" i="3" a="1"/>
  <c r="U217" i="3" s="1"/>
  <c r="T217" i="3" a="1"/>
  <c r="T217" i="3" s="1"/>
  <c r="V217" i="3" a="1"/>
  <c r="V217" i="3" s="1"/>
  <c r="B217" i="3"/>
  <c r="EP161" i="1"/>
  <c r="EF162" i="1"/>
  <c r="EL162" i="1" s="1"/>
  <c r="DZ163" i="1"/>
  <c r="EN163" i="1" s="1"/>
  <c r="Q219" i="3" l="1"/>
  <c r="U218" i="3" a="1"/>
  <c r="U218" i="3" s="1"/>
  <c r="V218" i="3" a="1"/>
  <c r="V218" i="3" s="1"/>
  <c r="T218" i="3" a="1"/>
  <c r="T218" i="3" s="1"/>
  <c r="B218" i="3"/>
  <c r="EP162" i="1"/>
  <c r="EF163" i="1"/>
  <c r="EL163" i="1" s="1"/>
  <c r="DZ164" i="1"/>
  <c r="EN164" i="1" s="1"/>
  <c r="Q220" i="3" l="1"/>
  <c r="U219" i="3" a="1"/>
  <c r="U219" i="3" s="1"/>
  <c r="V219" i="3" a="1"/>
  <c r="V219" i="3" s="1"/>
  <c r="T219" i="3" a="1"/>
  <c r="T219" i="3" s="1"/>
  <c r="B219" i="3"/>
  <c r="EP163" i="1"/>
  <c r="EF164" i="1"/>
  <c r="EL164" i="1" s="1"/>
  <c r="DZ165" i="1"/>
  <c r="EN165" i="1" s="1"/>
  <c r="Q221" i="3" l="1"/>
  <c r="U220" i="3" a="1"/>
  <c r="U220" i="3" s="1"/>
  <c r="T220" i="3" a="1"/>
  <c r="T220" i="3" s="1"/>
  <c r="V220" i="3" a="1"/>
  <c r="V220" i="3" s="1"/>
  <c r="B220" i="3"/>
  <c r="EP164" i="1"/>
  <c r="EF165" i="1"/>
  <c r="EL165" i="1" s="1"/>
  <c r="DZ166" i="1"/>
  <c r="EN166" i="1" s="1"/>
  <c r="Q222" i="3" l="1"/>
  <c r="T221" i="3" a="1"/>
  <c r="T221" i="3" s="1"/>
  <c r="U221" i="3" a="1"/>
  <c r="U221" i="3" s="1"/>
  <c r="V221" i="3" a="1"/>
  <c r="V221" i="3" s="1"/>
  <c r="B221" i="3"/>
  <c r="EP165" i="1"/>
  <c r="EF166" i="1"/>
  <c r="EL166" i="1" s="1"/>
  <c r="DZ167" i="1"/>
  <c r="Q223" i="3" l="1"/>
  <c r="T222" i="3" a="1"/>
  <c r="T222" i="3" s="1"/>
  <c r="V222" i="3" a="1"/>
  <c r="V222" i="3" s="1"/>
  <c r="U222" i="3" a="1"/>
  <c r="U222" i="3" s="1"/>
  <c r="B222" i="3"/>
  <c r="DZ168" i="1"/>
  <c r="EN168" i="1" s="1"/>
  <c r="EN167" i="1"/>
  <c r="DZ169" i="1"/>
  <c r="EN169" i="1" s="1"/>
  <c r="EP166" i="1"/>
  <c r="EF167" i="1"/>
  <c r="EL167" i="1" s="1"/>
  <c r="DZ170" i="1"/>
  <c r="EN170" i="1" s="1"/>
  <c r="Q224" i="3" l="1"/>
  <c r="T223" i="3" a="1"/>
  <c r="T223" i="3" s="1"/>
  <c r="U223" i="3" a="1"/>
  <c r="U223" i="3" s="1"/>
  <c r="V223" i="3" a="1"/>
  <c r="V223" i="3" s="1"/>
  <c r="B223" i="3"/>
  <c r="EF168" i="1"/>
  <c r="EL168" i="1" s="1"/>
  <c r="EP168" i="1" s="1"/>
  <c r="EF169" i="1"/>
  <c r="EL169" i="1" s="1"/>
  <c r="EP167" i="1"/>
  <c r="EF170" i="1"/>
  <c r="EL170" i="1" s="1"/>
  <c r="DZ171" i="1"/>
  <c r="EN171" i="1" s="1"/>
  <c r="Q225" i="3" l="1"/>
  <c r="T224" i="3" a="1"/>
  <c r="T224" i="3" s="1"/>
  <c r="V224" i="3" a="1"/>
  <c r="V224" i="3" s="1"/>
  <c r="U224" i="3" a="1"/>
  <c r="U224" i="3" s="1"/>
  <c r="B224" i="3"/>
  <c r="EP169" i="1"/>
  <c r="EP170" i="1"/>
  <c r="EF171" i="1"/>
  <c r="EL171" i="1" s="1"/>
  <c r="DZ172" i="1"/>
  <c r="EN172" i="1" s="1"/>
  <c r="Q226" i="3" l="1"/>
  <c r="V225" i="3" a="1"/>
  <c r="V225" i="3" s="1"/>
  <c r="T225" i="3" a="1"/>
  <c r="T225" i="3" s="1"/>
  <c r="U225" i="3" a="1"/>
  <c r="U225" i="3" s="1"/>
  <c r="B225" i="3"/>
  <c r="DZ173" i="1"/>
  <c r="EN173" i="1" s="1"/>
  <c r="EP171" i="1"/>
  <c r="EF172" i="1"/>
  <c r="EL172" i="1" s="1"/>
  <c r="Q227" i="3" l="1"/>
  <c r="U226" i="3" a="1"/>
  <c r="U226" i="3" s="1"/>
  <c r="V226" i="3" a="1"/>
  <c r="V226" i="3" s="1"/>
  <c r="T226" i="3" a="1"/>
  <c r="T226" i="3" s="1"/>
  <c r="B226" i="3"/>
  <c r="EF173" i="1"/>
  <c r="EL173" i="1" s="1"/>
  <c r="DZ174" i="1"/>
  <c r="EN174" i="1" s="1"/>
  <c r="EP172" i="1"/>
  <c r="Q228" i="3" l="1"/>
  <c r="U227" i="3" a="1"/>
  <c r="U227" i="3" s="1"/>
  <c r="T227" i="3" a="1"/>
  <c r="T227" i="3" s="1"/>
  <c r="V227" i="3" a="1"/>
  <c r="V227" i="3" s="1"/>
  <c r="B227" i="3"/>
  <c r="EP173" i="1"/>
  <c r="DZ175" i="1"/>
  <c r="EN175" i="1" s="1"/>
  <c r="EF174" i="1"/>
  <c r="EL174" i="1" s="1"/>
  <c r="Q229" i="3" l="1"/>
  <c r="V228" i="3" a="1"/>
  <c r="V228" i="3" s="1"/>
  <c r="U228" i="3" a="1"/>
  <c r="U228" i="3" s="1"/>
  <c r="T228" i="3" a="1"/>
  <c r="T228" i="3" s="1"/>
  <c r="B228" i="3"/>
  <c r="EP174" i="1"/>
  <c r="EF175" i="1"/>
  <c r="EL175" i="1" s="1"/>
  <c r="DZ176" i="1"/>
  <c r="EN176" i="1" s="1"/>
  <c r="Q230" i="3" l="1"/>
  <c r="U229" i="3" a="1"/>
  <c r="U229" i="3" s="1"/>
  <c r="T229" i="3" a="1"/>
  <c r="T229" i="3" s="1"/>
  <c r="V229" i="3" a="1"/>
  <c r="V229" i="3" s="1"/>
  <c r="B229" i="3"/>
  <c r="EP175" i="1"/>
  <c r="EF176" i="1"/>
  <c r="EL176" i="1" s="1"/>
  <c r="DZ177" i="1"/>
  <c r="EN177" i="1" s="1"/>
  <c r="Q231" i="3" l="1"/>
  <c r="V230" i="3" a="1"/>
  <c r="V230" i="3" s="1"/>
  <c r="U230" i="3" a="1"/>
  <c r="U230" i="3" s="1"/>
  <c r="T230" i="3" a="1"/>
  <c r="T230" i="3" s="1"/>
  <c r="B230" i="3"/>
  <c r="EP176" i="1"/>
  <c r="EF177" i="1"/>
  <c r="EL177" i="1" s="1"/>
  <c r="DZ178" i="1"/>
  <c r="Q232" i="3" l="1"/>
  <c r="V231" i="3" a="1"/>
  <c r="V231" i="3" s="1"/>
  <c r="T231" i="3" a="1"/>
  <c r="T231" i="3" s="1"/>
  <c r="U231" i="3" a="1"/>
  <c r="U231" i="3" s="1"/>
  <c r="B231" i="3"/>
  <c r="EF178" i="1"/>
  <c r="EN178" i="1"/>
  <c r="EP177" i="1"/>
  <c r="EL178" i="1"/>
  <c r="DZ179" i="1"/>
  <c r="EN179" i="1" s="1"/>
  <c r="Q233" i="3" l="1"/>
  <c r="T232" i="3" a="1"/>
  <c r="T232" i="3" s="1"/>
  <c r="V232" i="3" a="1"/>
  <c r="V232" i="3" s="1"/>
  <c r="U232" i="3" a="1"/>
  <c r="U232" i="3" s="1"/>
  <c r="B232" i="3"/>
  <c r="EP178" i="1"/>
  <c r="EF179" i="1"/>
  <c r="EL179" i="1" s="1"/>
  <c r="DZ180" i="1"/>
  <c r="EN180" i="1" s="1"/>
  <c r="Q234" i="3" l="1"/>
  <c r="T233" i="3" a="1"/>
  <c r="T233" i="3" s="1"/>
  <c r="U233" i="3" a="1"/>
  <c r="U233" i="3" s="1"/>
  <c r="V233" i="3" a="1"/>
  <c r="V233" i="3" s="1"/>
  <c r="B233" i="3"/>
  <c r="EP179" i="1"/>
  <c r="EF180" i="1"/>
  <c r="EL180" i="1" s="1"/>
  <c r="DZ181" i="1"/>
  <c r="EN181" i="1" s="1"/>
  <c r="Q235" i="3" l="1"/>
  <c r="U234" i="3" a="1"/>
  <c r="U234" i="3" s="1"/>
  <c r="T234" i="3" a="1"/>
  <c r="T234" i="3" s="1"/>
  <c r="V234" i="3" a="1"/>
  <c r="V234" i="3" s="1"/>
  <c r="B234" i="3"/>
  <c r="EP180" i="1"/>
  <c r="DZ182" i="1"/>
  <c r="EN182" i="1" s="1"/>
  <c r="EF181" i="1"/>
  <c r="EL181" i="1" s="1"/>
  <c r="Q236" i="3" l="1"/>
  <c r="U235" i="3" a="1"/>
  <c r="U235" i="3" s="1"/>
  <c r="V235" i="3" a="1"/>
  <c r="V235" i="3" s="1"/>
  <c r="T235" i="3" a="1"/>
  <c r="T235" i="3" s="1"/>
  <c r="B235" i="3"/>
  <c r="EP181" i="1"/>
  <c r="EF182" i="1"/>
  <c r="EL182" i="1" s="1"/>
  <c r="DZ183" i="1"/>
  <c r="EN183" i="1" s="1"/>
  <c r="Q237" i="3" l="1"/>
  <c r="V236" i="3" a="1"/>
  <c r="V236" i="3" s="1"/>
  <c r="T236" i="3" a="1"/>
  <c r="T236" i="3" s="1"/>
  <c r="U236" i="3" a="1"/>
  <c r="U236" i="3" s="1"/>
  <c r="B236" i="3"/>
  <c r="EP182" i="1"/>
  <c r="EF183" i="1"/>
  <c r="EL183" i="1" s="1"/>
  <c r="DZ184" i="1"/>
  <c r="EN184" i="1" s="1"/>
  <c r="Q238" i="3" l="1"/>
  <c r="V237" i="3" a="1"/>
  <c r="V237" i="3" s="1"/>
  <c r="U237" i="3" a="1"/>
  <c r="U237" i="3" s="1"/>
  <c r="T237" i="3" a="1"/>
  <c r="T237" i="3" s="1"/>
  <c r="B237" i="3"/>
  <c r="EP183" i="1"/>
  <c r="EF184" i="1"/>
  <c r="EL184" i="1" s="1"/>
  <c r="EP184" i="1" s="1"/>
  <c r="DZ185" i="1"/>
  <c r="EN185" i="1" s="1"/>
  <c r="Q239" i="3" l="1"/>
  <c r="U238" i="3" a="1"/>
  <c r="U238" i="3" s="1"/>
  <c r="V238" i="3" a="1"/>
  <c r="V238" i="3" s="1"/>
  <c r="T238" i="3" a="1"/>
  <c r="T238" i="3" s="1"/>
  <c r="B238" i="3"/>
  <c r="EF185" i="1"/>
  <c r="EL185" i="1" s="1"/>
  <c r="DZ186" i="1"/>
  <c r="EN186" i="1" s="1"/>
  <c r="Q240" i="3" l="1"/>
  <c r="T239" i="3" a="1"/>
  <c r="T239" i="3" s="1"/>
  <c r="V239" i="3" a="1"/>
  <c r="V239" i="3" s="1"/>
  <c r="U239" i="3" a="1"/>
  <c r="U239" i="3" s="1"/>
  <c r="B239" i="3"/>
  <c r="EP185" i="1"/>
  <c r="EF186" i="1"/>
  <c r="EL186" i="1" s="1"/>
  <c r="DZ187" i="1"/>
  <c r="EN187" i="1" s="1"/>
  <c r="Q241" i="3" l="1"/>
  <c r="T240" i="3" a="1"/>
  <c r="T240" i="3" s="1"/>
  <c r="V240" i="3" a="1"/>
  <c r="V240" i="3" s="1"/>
  <c r="U240" i="3" a="1"/>
  <c r="U240" i="3" s="1"/>
  <c r="B240" i="3"/>
  <c r="EP186" i="1"/>
  <c r="EF187" i="1"/>
  <c r="EL187" i="1" s="1"/>
  <c r="DZ188" i="1"/>
  <c r="Q242" i="3" l="1"/>
  <c r="T241" i="3" a="1"/>
  <c r="T241" i="3" s="1"/>
  <c r="V241" i="3" a="1"/>
  <c r="V241" i="3" s="1"/>
  <c r="U241" i="3" a="1"/>
  <c r="U241" i="3" s="1"/>
  <c r="B241" i="3"/>
  <c r="DZ189" i="1"/>
  <c r="EN189" i="1" s="1"/>
  <c r="EN188" i="1"/>
  <c r="EP187" i="1"/>
  <c r="EF189" i="1"/>
  <c r="EL189" i="1" s="1"/>
  <c r="EF188" i="1"/>
  <c r="EL188" i="1" s="1"/>
  <c r="DZ190" i="1"/>
  <c r="EN190" i="1" s="1"/>
  <c r="Q243" i="3" l="1"/>
  <c r="V242" i="3" a="1"/>
  <c r="V242" i="3" s="1"/>
  <c r="U242" i="3" a="1"/>
  <c r="U242" i="3" s="1"/>
  <c r="T242" i="3" a="1"/>
  <c r="T242" i="3" s="1"/>
  <c r="B242" i="3"/>
  <c r="EP188" i="1"/>
  <c r="EP189" i="1"/>
  <c r="EF190" i="1"/>
  <c r="EL190" i="1" s="1"/>
  <c r="DZ191" i="1"/>
  <c r="EN191" i="1" s="1"/>
  <c r="Q244" i="3" l="1"/>
  <c r="T243" i="3" a="1"/>
  <c r="T243" i="3" s="1"/>
  <c r="U243" i="3" a="1"/>
  <c r="U243" i="3" s="1"/>
  <c r="V243" i="3" a="1"/>
  <c r="V243" i="3" s="1"/>
  <c r="B243" i="3"/>
  <c r="EP190" i="1"/>
  <c r="DZ192" i="1"/>
  <c r="EN192" i="1" s="1"/>
  <c r="EF191" i="1"/>
  <c r="EL191" i="1" s="1"/>
  <c r="Q245" i="3" l="1"/>
  <c r="T244" i="3" a="1"/>
  <c r="T244" i="3" s="1"/>
  <c r="U244" i="3" a="1"/>
  <c r="U244" i="3" s="1"/>
  <c r="V244" i="3" a="1"/>
  <c r="V244" i="3" s="1"/>
  <c r="B244" i="3"/>
  <c r="EP191" i="1"/>
  <c r="EF192" i="1"/>
  <c r="EL192" i="1" s="1"/>
  <c r="DZ193" i="1"/>
  <c r="EN193" i="1" s="1"/>
  <c r="DZ198" i="1"/>
  <c r="EN198" i="1" s="1"/>
  <c r="Q246" i="3" l="1"/>
  <c r="V245" i="3" a="1"/>
  <c r="V245" i="3" s="1"/>
  <c r="U245" i="3" a="1"/>
  <c r="U245" i="3" s="1"/>
  <c r="T245" i="3" a="1"/>
  <c r="T245" i="3" s="1"/>
  <c r="B245" i="3"/>
  <c r="EP192" i="1"/>
  <c r="EF193" i="1"/>
  <c r="EL193" i="1" s="1"/>
  <c r="EP193" i="1" s="1"/>
  <c r="DZ194" i="1"/>
  <c r="EN194" i="1" s="1"/>
  <c r="EF198" i="1"/>
  <c r="EL198" i="1" s="1"/>
  <c r="Q247" i="3" l="1"/>
  <c r="T246" i="3" a="1"/>
  <c r="T246" i="3" s="1"/>
  <c r="V246" i="3" a="1"/>
  <c r="V246" i="3" s="1"/>
  <c r="U246" i="3" a="1"/>
  <c r="U246" i="3" s="1"/>
  <c r="B246" i="3"/>
  <c r="DZ195" i="1"/>
  <c r="EN195" i="1" s="1"/>
  <c r="EF194" i="1"/>
  <c r="EL194" i="1" s="1"/>
  <c r="EP198" i="1"/>
  <c r="Q248" i="3" l="1"/>
  <c r="T247" i="3" a="1"/>
  <c r="T247" i="3" s="1"/>
  <c r="U247" i="3" a="1"/>
  <c r="U247" i="3" s="1"/>
  <c r="V247" i="3" a="1"/>
  <c r="V247" i="3" s="1"/>
  <c r="B247" i="3"/>
  <c r="EP194" i="1"/>
  <c r="EF195" i="1"/>
  <c r="EL195" i="1" s="1"/>
  <c r="DZ196" i="1"/>
  <c r="EN196" i="1" s="1"/>
  <c r="Q249" i="3" l="1"/>
  <c r="V248" i="3" a="1"/>
  <c r="V248" i="3" s="1"/>
  <c r="T248" i="3" a="1"/>
  <c r="T248" i="3" s="1"/>
  <c r="U248" i="3" a="1"/>
  <c r="U248" i="3" s="1"/>
  <c r="B248" i="3"/>
  <c r="EP195" i="1"/>
  <c r="DZ197" i="1"/>
  <c r="EN197" i="1" s="1"/>
  <c r="EF196" i="1"/>
  <c r="EL196" i="1" s="1"/>
  <c r="EP196" i="1" s="1"/>
  <c r="Q250" i="3" l="1"/>
  <c r="U249" i="3" a="1"/>
  <c r="U249" i="3" s="1"/>
  <c r="V249" i="3" a="1"/>
  <c r="V249" i="3" s="1"/>
  <c r="T249" i="3" a="1"/>
  <c r="T249" i="3" s="1"/>
  <c r="B249" i="3"/>
  <c r="EF197" i="1"/>
  <c r="EL197" i="1" s="1"/>
  <c r="EP197" i="1" s="1"/>
  <c r="DZ199" i="1"/>
  <c r="EN199" i="1" s="1"/>
  <c r="Q251" i="3" l="1"/>
  <c r="U250" i="3" a="1"/>
  <c r="U250" i="3" s="1"/>
  <c r="V250" i="3" a="1"/>
  <c r="V250" i="3" s="1"/>
  <c r="T250" i="3" a="1"/>
  <c r="T250" i="3" s="1"/>
  <c r="B250" i="3"/>
  <c r="EF199" i="1"/>
  <c r="EL199" i="1" s="1"/>
  <c r="DZ200" i="1"/>
  <c r="EN200" i="1" s="1"/>
  <c r="DZ204" i="1"/>
  <c r="EN204" i="1" s="1"/>
  <c r="Q252" i="3" l="1"/>
  <c r="V251" i="3" a="1"/>
  <c r="V251" i="3" s="1"/>
  <c r="U251" i="3" a="1"/>
  <c r="U251" i="3" s="1"/>
  <c r="T251" i="3" a="1"/>
  <c r="T251" i="3" s="1"/>
  <c r="B251" i="3"/>
  <c r="EP199" i="1"/>
  <c r="EF200" i="1"/>
  <c r="EL200" i="1" s="1"/>
  <c r="DZ201" i="1"/>
  <c r="EF204" i="1"/>
  <c r="EL204" i="1" s="1"/>
  <c r="Q253" i="3" l="1"/>
  <c r="T252" i="3" a="1"/>
  <c r="T252" i="3" s="1"/>
  <c r="V252" i="3" a="1"/>
  <c r="V252" i="3" s="1"/>
  <c r="U252" i="3" a="1"/>
  <c r="U252" i="3" s="1"/>
  <c r="B252" i="3"/>
  <c r="DZ202" i="1"/>
  <c r="EN202" i="1" s="1"/>
  <c r="EN201" i="1"/>
  <c r="EP200" i="1"/>
  <c r="DZ203" i="1"/>
  <c r="EN203" i="1" s="1"/>
  <c r="DZ205" i="1"/>
  <c r="EN205" i="1" s="1"/>
  <c r="EF201" i="1"/>
  <c r="EL201" i="1" s="1"/>
  <c r="EP204" i="1"/>
  <c r="DZ206" i="1"/>
  <c r="EN206" i="1" s="1"/>
  <c r="Q254" i="3" l="1"/>
  <c r="T253" i="3" a="1"/>
  <c r="T253" i="3" s="1"/>
  <c r="U253" i="3" a="1"/>
  <c r="U253" i="3" s="1"/>
  <c r="V253" i="3" a="1"/>
  <c r="V253" i="3" s="1"/>
  <c r="B253" i="3"/>
  <c r="EF202" i="1"/>
  <c r="EL202" i="1" s="1"/>
  <c r="EP202" i="1" s="1"/>
  <c r="EP201" i="1"/>
  <c r="EF205" i="1"/>
  <c r="EL205" i="1" s="1"/>
  <c r="EP205" i="1" s="1"/>
  <c r="EF203" i="1"/>
  <c r="EL203" i="1" s="1"/>
  <c r="EF206" i="1"/>
  <c r="EL206" i="1" s="1"/>
  <c r="DZ207" i="1"/>
  <c r="EN207" i="1" s="1"/>
  <c r="Q255" i="3" l="1"/>
  <c r="V254" i="3" a="1"/>
  <c r="V254" i="3" s="1"/>
  <c r="U254" i="3" a="1"/>
  <c r="U254" i="3" s="1"/>
  <c r="T254" i="3" a="1"/>
  <c r="T254" i="3" s="1"/>
  <c r="B254" i="3"/>
  <c r="EP203" i="1"/>
  <c r="EP206" i="1"/>
  <c r="EF207" i="1"/>
  <c r="EL207" i="1" s="1"/>
  <c r="DZ208" i="1"/>
  <c r="EN208" i="1" s="1"/>
  <c r="Q256" i="3" l="1"/>
  <c r="V255" i="3" a="1"/>
  <c r="V255" i="3" s="1"/>
  <c r="U255" i="3" a="1"/>
  <c r="U255" i="3" s="1"/>
  <c r="T255" i="3" a="1"/>
  <c r="T255" i="3" s="1"/>
  <c r="B255" i="3"/>
  <c r="EP207" i="1"/>
  <c r="EF208" i="1"/>
  <c r="EL208" i="1" s="1"/>
  <c r="DZ209" i="1"/>
  <c r="Q257" i="3" l="1"/>
  <c r="T256" i="3" a="1"/>
  <c r="T256" i="3" s="1"/>
  <c r="U256" i="3" a="1"/>
  <c r="U256" i="3" s="1"/>
  <c r="V256" i="3" a="1"/>
  <c r="V256" i="3" s="1"/>
  <c r="B256" i="3"/>
  <c r="DZ210" i="1"/>
  <c r="EN210" i="1" s="1"/>
  <c r="EN209" i="1"/>
  <c r="EP208" i="1"/>
  <c r="EF209" i="1"/>
  <c r="EL209" i="1" s="1"/>
  <c r="DZ211" i="1"/>
  <c r="EN211" i="1" s="1"/>
  <c r="Q258" i="3" l="1"/>
  <c r="T257" i="3" a="1"/>
  <c r="T257" i="3" s="1"/>
  <c r="U257" i="3" a="1"/>
  <c r="U257" i="3" s="1"/>
  <c r="V257" i="3" a="1"/>
  <c r="V257" i="3" s="1"/>
  <c r="B257" i="3"/>
  <c r="EF210" i="1"/>
  <c r="EL210" i="1" s="1"/>
  <c r="EP210" i="1" s="1"/>
  <c r="EP209" i="1"/>
  <c r="EF211" i="1"/>
  <c r="EL211" i="1" s="1"/>
  <c r="DZ212" i="1"/>
  <c r="Q259" i="3" l="1"/>
  <c r="V258" i="3" a="1"/>
  <c r="V258" i="3" s="1"/>
  <c r="U258" i="3" a="1"/>
  <c r="U258" i="3" s="1"/>
  <c r="T258" i="3" a="1"/>
  <c r="T258" i="3" s="1"/>
  <c r="B258" i="3"/>
  <c r="DZ213" i="1"/>
  <c r="EN213" i="1" s="1"/>
  <c r="EN212" i="1"/>
  <c r="EP211" i="1"/>
  <c r="EF213" i="1"/>
  <c r="EL213" i="1" s="1"/>
  <c r="EF212" i="1"/>
  <c r="EL212" i="1" s="1"/>
  <c r="DZ214" i="1"/>
  <c r="EN214" i="1" s="1"/>
  <c r="Q260" i="3" l="1"/>
  <c r="T259" i="3" a="1"/>
  <c r="T259" i="3" s="1"/>
  <c r="U259" i="3" a="1"/>
  <c r="U259" i="3" s="1"/>
  <c r="V259" i="3" a="1"/>
  <c r="V259" i="3" s="1"/>
  <c r="B259" i="3"/>
  <c r="EP213" i="1"/>
  <c r="EP212" i="1"/>
  <c r="EF214" i="1"/>
  <c r="EL214" i="1" s="1"/>
  <c r="DZ215" i="1"/>
  <c r="EN215" i="1" s="1"/>
  <c r="Q261" i="3" l="1"/>
  <c r="T260" i="3" a="1"/>
  <c r="T260" i="3" s="1"/>
  <c r="U260" i="3" a="1"/>
  <c r="U260" i="3" s="1"/>
  <c r="V260" i="3" a="1"/>
  <c r="V260" i="3" s="1"/>
  <c r="B260" i="3"/>
  <c r="EP214" i="1"/>
  <c r="EF215" i="1"/>
  <c r="EL215" i="1" s="1"/>
  <c r="DZ216" i="1"/>
  <c r="EN216" i="1" s="1"/>
  <c r="Q262" i="3" l="1"/>
  <c r="V261" i="3" a="1"/>
  <c r="V261" i="3" s="1"/>
  <c r="T261" i="3" a="1"/>
  <c r="T261" i="3" s="1"/>
  <c r="U261" i="3" a="1"/>
  <c r="U261" i="3" s="1"/>
  <c r="B261" i="3"/>
  <c r="EP215" i="1"/>
  <c r="EF216" i="1"/>
  <c r="EL216" i="1" s="1"/>
  <c r="DZ217" i="1"/>
  <c r="EN217" i="1" s="1"/>
  <c r="Q263" i="3" l="1"/>
  <c r="U262" i="3" a="1"/>
  <c r="U262" i="3" s="1"/>
  <c r="V262" i="3" a="1"/>
  <c r="V262" i="3" s="1"/>
  <c r="T262" i="3" a="1"/>
  <c r="T262" i="3" s="1"/>
  <c r="B262" i="3"/>
  <c r="EP216" i="1"/>
  <c r="EF217" i="1"/>
  <c r="EL217" i="1" s="1"/>
  <c r="DZ218" i="1"/>
  <c r="EN218" i="1" s="1"/>
  <c r="Q264" i="3" l="1"/>
  <c r="U263" i="3" a="1"/>
  <c r="U263" i="3" s="1"/>
  <c r="V263" i="3" a="1"/>
  <c r="V263" i="3" s="1"/>
  <c r="T263" i="3" a="1"/>
  <c r="T263" i="3" s="1"/>
  <c r="B263" i="3"/>
  <c r="EP217" i="1"/>
  <c r="EF218" i="1"/>
  <c r="EL218" i="1" s="1"/>
  <c r="DZ219" i="1"/>
  <c r="EN219" i="1" s="1"/>
  <c r="Q265" i="3" l="1"/>
  <c r="U264" i="3" a="1"/>
  <c r="U264" i="3" s="1"/>
  <c r="T264" i="3" a="1"/>
  <c r="T264" i="3" s="1"/>
  <c r="V264" i="3" a="1"/>
  <c r="V264" i="3" s="1"/>
  <c r="B264" i="3"/>
  <c r="EP218" i="1"/>
  <c r="EF219" i="1"/>
  <c r="EL219" i="1" s="1"/>
  <c r="DZ220" i="1"/>
  <c r="EN220" i="1" s="1"/>
  <c r="Q266" i="3" l="1"/>
  <c r="U265" i="3" a="1"/>
  <c r="U265" i="3" s="1"/>
  <c r="T265" i="3" a="1"/>
  <c r="T265" i="3" s="1"/>
  <c r="V265" i="3" a="1"/>
  <c r="V265" i="3" s="1"/>
  <c r="B265" i="3"/>
  <c r="EP219" i="1"/>
  <c r="EF220" i="1"/>
  <c r="EL220" i="1" s="1"/>
  <c r="DZ221" i="1"/>
  <c r="EN221" i="1" s="1"/>
  <c r="Q267" i="3" l="1"/>
  <c r="T266" i="3" a="1"/>
  <c r="T266" i="3" s="1"/>
  <c r="V266" i="3" a="1"/>
  <c r="V266" i="3" s="1"/>
  <c r="U266" i="3" a="1"/>
  <c r="U266" i="3" s="1"/>
  <c r="B266" i="3"/>
  <c r="EP220" i="1"/>
  <c r="EF221" i="1"/>
  <c r="EL221" i="1" s="1"/>
  <c r="DZ222" i="1"/>
  <c r="EN222" i="1" s="1"/>
  <c r="Q268" i="3" l="1"/>
  <c r="U267" i="3" a="1"/>
  <c r="U267" i="3" s="1"/>
  <c r="V267" i="3" a="1"/>
  <c r="V267" i="3" s="1"/>
  <c r="T267" i="3" a="1"/>
  <c r="T267" i="3" s="1"/>
  <c r="B267" i="3"/>
  <c r="EP221" i="1"/>
  <c r="EF222" i="1"/>
  <c r="EL222" i="1" s="1"/>
  <c r="DZ223" i="1"/>
  <c r="EN223" i="1" s="1"/>
  <c r="Q269" i="3" l="1"/>
  <c r="V268" i="3" a="1"/>
  <c r="V268" i="3" s="1"/>
  <c r="T268" i="3" a="1"/>
  <c r="T268" i="3" s="1"/>
  <c r="U268" i="3" a="1"/>
  <c r="U268" i="3" s="1"/>
  <c r="B268" i="3"/>
  <c r="EP222" i="1"/>
  <c r="EF223" i="1"/>
  <c r="EL223" i="1" s="1"/>
  <c r="DZ224" i="1"/>
  <c r="EN224" i="1" s="1"/>
  <c r="Q270" i="3" l="1"/>
  <c r="T269" i="3" a="1"/>
  <c r="T269" i="3" s="1"/>
  <c r="V269" i="3" a="1"/>
  <c r="V269" i="3" s="1"/>
  <c r="U269" i="3" a="1"/>
  <c r="U269" i="3" s="1"/>
  <c r="B269" i="3"/>
  <c r="EP223" i="1"/>
  <c r="EF224" i="1"/>
  <c r="EL224" i="1" s="1"/>
  <c r="DZ225" i="1"/>
  <c r="EN225" i="1" s="1"/>
  <c r="Q271" i="3" l="1"/>
  <c r="U270" i="3" a="1"/>
  <c r="U270" i="3" s="1"/>
  <c r="V270" i="3" a="1"/>
  <c r="V270" i="3" s="1"/>
  <c r="T270" i="3" a="1"/>
  <c r="T270" i="3" s="1"/>
  <c r="B270" i="3"/>
  <c r="EP224" i="1"/>
  <c r="EF225" i="1"/>
  <c r="EL225" i="1" s="1"/>
  <c r="DZ226" i="1"/>
  <c r="EN226" i="1" s="1"/>
  <c r="Q272" i="3" l="1"/>
  <c r="U271" i="3" a="1"/>
  <c r="U271" i="3" s="1"/>
  <c r="T271" i="3" a="1"/>
  <c r="T271" i="3" s="1"/>
  <c r="V271" i="3" a="1"/>
  <c r="V271" i="3" s="1"/>
  <c r="B271" i="3"/>
  <c r="EP225" i="1"/>
  <c r="EF226" i="1"/>
  <c r="EL226" i="1" s="1"/>
  <c r="DZ227" i="1"/>
  <c r="EN227" i="1" s="1"/>
  <c r="Q273" i="3" l="1"/>
  <c r="U272" i="3" a="1"/>
  <c r="U272" i="3" s="1"/>
  <c r="T272" i="3" a="1"/>
  <c r="T272" i="3" s="1"/>
  <c r="V272" i="3" a="1"/>
  <c r="V272" i="3" s="1"/>
  <c r="B272" i="3"/>
  <c r="EP226" i="1"/>
  <c r="EF227" i="1"/>
  <c r="EL227" i="1" s="1"/>
  <c r="DZ228" i="1"/>
  <c r="EN228" i="1" s="1"/>
  <c r="Q274" i="3" l="1"/>
  <c r="T273" i="3" a="1"/>
  <c r="T273" i="3" s="1"/>
  <c r="V273" i="3" a="1"/>
  <c r="V273" i="3" s="1"/>
  <c r="U273" i="3" a="1"/>
  <c r="U273" i="3" s="1"/>
  <c r="B273" i="3"/>
  <c r="EP227" i="1"/>
  <c r="EF228" i="1"/>
  <c r="EL228" i="1" s="1"/>
  <c r="DZ229" i="1"/>
  <c r="Q275" i="3" l="1"/>
  <c r="V274" i="3" a="1"/>
  <c r="V274" i="3" s="1"/>
  <c r="U274" i="3" a="1"/>
  <c r="U274" i="3" s="1"/>
  <c r="T274" i="3" a="1"/>
  <c r="T274" i="3" s="1"/>
  <c r="B274" i="3"/>
  <c r="DZ230" i="1"/>
  <c r="EN230" i="1" s="1"/>
  <c r="EN229" i="1"/>
  <c r="DZ231" i="1"/>
  <c r="EN231" i="1" s="1"/>
  <c r="EP228" i="1"/>
  <c r="EF229" i="1"/>
  <c r="EL229" i="1" s="1"/>
  <c r="DZ232" i="1"/>
  <c r="EN232" i="1" s="1"/>
  <c r="Q276" i="3" l="1"/>
  <c r="V275" i="3" a="1"/>
  <c r="V275" i="3" s="1"/>
  <c r="U275" i="3" a="1"/>
  <c r="U275" i="3" s="1"/>
  <c r="T275" i="3" a="1"/>
  <c r="T275" i="3" s="1"/>
  <c r="B275" i="3"/>
  <c r="EF230" i="1"/>
  <c r="EL230" i="1" s="1"/>
  <c r="EP230" i="1" s="1"/>
  <c r="EF231" i="1"/>
  <c r="EL231" i="1" s="1"/>
  <c r="EP231" i="1" s="1"/>
  <c r="EP229" i="1"/>
  <c r="EF232" i="1"/>
  <c r="EL232" i="1" s="1"/>
  <c r="DZ233" i="1"/>
  <c r="EN233" i="1" s="1"/>
  <c r="Q277" i="3" l="1"/>
  <c r="T276" i="3" a="1"/>
  <c r="T276" i="3" s="1"/>
  <c r="V276" i="3" a="1"/>
  <c r="V276" i="3" s="1"/>
  <c r="U276" i="3" a="1"/>
  <c r="U276" i="3" s="1"/>
  <c r="B276" i="3"/>
  <c r="EP232" i="1"/>
  <c r="EF233" i="1"/>
  <c r="EL233" i="1" s="1"/>
  <c r="DZ234" i="1"/>
  <c r="EN234" i="1" s="1"/>
  <c r="Q278" i="3" l="1"/>
  <c r="V277" i="3" a="1"/>
  <c r="V277" i="3" s="1"/>
  <c r="T277" i="3" a="1"/>
  <c r="T277" i="3" s="1"/>
  <c r="U277" i="3" a="1"/>
  <c r="U277" i="3" s="1"/>
  <c r="B277" i="3"/>
  <c r="EP233" i="1"/>
  <c r="EF234" i="1"/>
  <c r="EL234" i="1" s="1"/>
  <c r="DZ235" i="1"/>
  <c r="EN235" i="1" s="1"/>
  <c r="Q279" i="3" l="1"/>
  <c r="T278" i="3" a="1"/>
  <c r="T278" i="3" s="1"/>
  <c r="V278" i="3" a="1"/>
  <c r="V278" i="3" s="1"/>
  <c r="U278" i="3" a="1"/>
  <c r="U278" i="3" s="1"/>
  <c r="B278" i="3"/>
  <c r="EP234" i="1"/>
  <c r="EF235" i="1"/>
  <c r="EL235" i="1" s="1"/>
  <c r="DZ236" i="1"/>
  <c r="EN236" i="1" s="1"/>
  <c r="Q280" i="3" l="1"/>
  <c r="T279" i="3" a="1"/>
  <c r="T279" i="3" s="1"/>
  <c r="U279" i="3" a="1"/>
  <c r="U279" i="3" s="1"/>
  <c r="V279" i="3" a="1"/>
  <c r="V279" i="3" s="1"/>
  <c r="B279" i="3"/>
  <c r="EP235" i="1"/>
  <c r="EF236" i="1"/>
  <c r="EL236" i="1" s="1"/>
  <c r="DZ237" i="1"/>
  <c r="Q281" i="3" l="1"/>
  <c r="U280" i="3" a="1"/>
  <c r="U280" i="3" s="1"/>
  <c r="T280" i="3" a="1"/>
  <c r="T280" i="3" s="1"/>
  <c r="V280" i="3" a="1"/>
  <c r="V280" i="3" s="1"/>
  <c r="B280" i="3"/>
  <c r="DZ238" i="1"/>
  <c r="EN238" i="1" s="1"/>
  <c r="EN237" i="1"/>
  <c r="DZ239" i="1"/>
  <c r="EN239" i="1" s="1"/>
  <c r="EP236" i="1"/>
  <c r="EF237" i="1"/>
  <c r="EL237" i="1" s="1"/>
  <c r="DZ240" i="1"/>
  <c r="EN240" i="1" s="1"/>
  <c r="Q282" i="3" l="1"/>
  <c r="T281" i="3" a="1"/>
  <c r="T281" i="3" s="1"/>
  <c r="V281" i="3" a="1"/>
  <c r="V281" i="3" s="1"/>
  <c r="U281" i="3" a="1"/>
  <c r="U281" i="3" s="1"/>
  <c r="B281" i="3"/>
  <c r="EF238" i="1"/>
  <c r="EL238" i="1" s="1"/>
  <c r="EP238" i="1" s="1"/>
  <c r="EF239" i="1"/>
  <c r="EL239" i="1" s="1"/>
  <c r="EP237" i="1"/>
  <c r="EF240" i="1"/>
  <c r="EL240" i="1" s="1"/>
  <c r="DZ241" i="1"/>
  <c r="EN241" i="1" s="1"/>
  <c r="Q283" i="3" l="1"/>
  <c r="V282" i="3" a="1"/>
  <c r="V282" i="3" s="1"/>
  <c r="U282" i="3" a="1"/>
  <c r="U282" i="3" s="1"/>
  <c r="T282" i="3" a="1"/>
  <c r="T282" i="3" s="1"/>
  <c r="B282" i="3"/>
  <c r="EP239" i="1"/>
  <c r="EP240" i="1"/>
  <c r="EF241" i="1"/>
  <c r="EL241" i="1" s="1"/>
  <c r="DZ242" i="1"/>
  <c r="EN242" i="1" s="1"/>
  <c r="Q284" i="3" l="1"/>
  <c r="V283" i="3" a="1"/>
  <c r="V283" i="3" s="1"/>
  <c r="T283" i="3" a="1"/>
  <c r="T283" i="3" s="1"/>
  <c r="U283" i="3" a="1"/>
  <c r="U283" i="3" s="1"/>
  <c r="B283" i="3"/>
  <c r="DZ243" i="1"/>
  <c r="EN243" i="1" s="1"/>
  <c r="EP241" i="1"/>
  <c r="EF242" i="1"/>
  <c r="EL242" i="1" s="1"/>
  <c r="Q285" i="3" l="1"/>
  <c r="V284" i="3" a="1"/>
  <c r="V284" i="3" s="1"/>
  <c r="T284" i="3" a="1"/>
  <c r="T284" i="3" s="1"/>
  <c r="U284" i="3" a="1"/>
  <c r="U284" i="3" s="1"/>
  <c r="B284" i="3"/>
  <c r="EF243" i="1"/>
  <c r="EL243" i="1" s="1"/>
  <c r="DZ244" i="1"/>
  <c r="EN244" i="1" s="1"/>
  <c r="DZ246" i="1"/>
  <c r="EN246" i="1" s="1"/>
  <c r="EP242" i="1"/>
  <c r="Q286" i="3" l="1"/>
  <c r="V285" i="3" a="1"/>
  <c r="V285" i="3" s="1"/>
  <c r="U285" i="3" a="1"/>
  <c r="U285" i="3" s="1"/>
  <c r="T285" i="3" a="1"/>
  <c r="T285" i="3" s="1"/>
  <c r="B285" i="3"/>
  <c r="EP243" i="1"/>
  <c r="DZ245" i="1"/>
  <c r="EN245" i="1" s="1"/>
  <c r="EF244" i="1"/>
  <c r="EL244" i="1" s="1"/>
  <c r="EF246" i="1"/>
  <c r="EL246" i="1" s="1"/>
  <c r="DZ247" i="1"/>
  <c r="EN247" i="1" s="1"/>
  <c r="Q287" i="3" l="1"/>
  <c r="V286" i="3" a="1"/>
  <c r="V286" i="3" s="1"/>
  <c r="T286" i="3" a="1"/>
  <c r="T286" i="3" s="1"/>
  <c r="U286" i="3" a="1"/>
  <c r="U286" i="3" s="1"/>
  <c r="B286" i="3"/>
  <c r="EP244" i="1"/>
  <c r="EF245" i="1"/>
  <c r="EL245" i="1" s="1"/>
  <c r="EP246" i="1"/>
  <c r="EF247" i="1"/>
  <c r="EL247" i="1" s="1"/>
  <c r="DZ248" i="1"/>
  <c r="EN248" i="1" s="1"/>
  <c r="Q288" i="3" l="1"/>
  <c r="U287" i="3" a="1"/>
  <c r="U287" i="3" s="1"/>
  <c r="V287" i="3" a="1"/>
  <c r="V287" i="3" s="1"/>
  <c r="T287" i="3" a="1"/>
  <c r="T287" i="3" s="1"/>
  <c r="B287" i="3"/>
  <c r="EP245" i="1"/>
  <c r="EP247" i="1"/>
  <c r="EF248" i="1"/>
  <c r="EL248" i="1" s="1"/>
  <c r="DZ249" i="1"/>
  <c r="EN249" i="1" s="1"/>
  <c r="Q289" i="3" l="1"/>
  <c r="T288" i="3" a="1"/>
  <c r="T288" i="3" s="1"/>
  <c r="U288" i="3" a="1"/>
  <c r="U288" i="3" s="1"/>
  <c r="V288" i="3" a="1"/>
  <c r="V288" i="3" s="1"/>
  <c r="B288" i="3"/>
  <c r="EP248" i="1"/>
  <c r="EF249" i="1"/>
  <c r="EL249" i="1" s="1"/>
  <c r="DZ250" i="1"/>
  <c r="Q290" i="3" l="1"/>
  <c r="V289" i="3" a="1"/>
  <c r="V289" i="3" s="1"/>
  <c r="U289" i="3" a="1"/>
  <c r="U289" i="3" s="1"/>
  <c r="T289" i="3" a="1"/>
  <c r="T289" i="3" s="1"/>
  <c r="B289" i="3"/>
  <c r="DZ251" i="1"/>
  <c r="EN251" i="1" s="1"/>
  <c r="EN250" i="1"/>
  <c r="DZ252" i="1"/>
  <c r="EN252" i="1" s="1"/>
  <c r="EP249" i="1"/>
  <c r="EF250" i="1"/>
  <c r="EL250" i="1" s="1"/>
  <c r="DZ253" i="1"/>
  <c r="EN253" i="1" s="1"/>
  <c r="Q291" i="3" l="1"/>
  <c r="U290" i="3" a="1"/>
  <c r="U290" i="3" s="1"/>
  <c r="V290" i="3" a="1"/>
  <c r="V290" i="3" s="1"/>
  <c r="T290" i="3" a="1"/>
  <c r="T290" i="3" s="1"/>
  <c r="B290" i="3"/>
  <c r="EF251" i="1"/>
  <c r="EL251" i="1" s="1"/>
  <c r="EP251" i="1" s="1"/>
  <c r="EF252" i="1"/>
  <c r="EL252" i="1" s="1"/>
  <c r="EP250" i="1"/>
  <c r="EF253" i="1"/>
  <c r="EL253" i="1" s="1"/>
  <c r="DZ254" i="1"/>
  <c r="EN254" i="1" s="1"/>
  <c r="Q292" i="3" l="1"/>
  <c r="V291" i="3" a="1"/>
  <c r="V291" i="3" s="1"/>
  <c r="U291" i="3" a="1"/>
  <c r="U291" i="3" s="1"/>
  <c r="T291" i="3" a="1"/>
  <c r="T291" i="3" s="1"/>
  <c r="B291" i="3"/>
  <c r="EP252" i="1"/>
  <c r="EP253" i="1"/>
  <c r="EF254" i="1"/>
  <c r="EL254" i="1" s="1"/>
  <c r="DZ255" i="1"/>
  <c r="EN255" i="1" s="1"/>
  <c r="Q293" i="3" l="1"/>
  <c r="U292" i="3" a="1"/>
  <c r="U292" i="3" s="1"/>
  <c r="V292" i="3" a="1"/>
  <c r="V292" i="3" s="1"/>
  <c r="T292" i="3" a="1"/>
  <c r="T292" i="3" s="1"/>
  <c r="B292" i="3"/>
  <c r="EP254" i="1"/>
  <c r="EF255" i="1"/>
  <c r="EL255" i="1" s="1"/>
  <c r="DZ256" i="1"/>
  <c r="EN256" i="1" s="1"/>
  <c r="Q294" i="3" l="1"/>
  <c r="T293" i="3" a="1"/>
  <c r="T293" i="3" s="1"/>
  <c r="V293" i="3" a="1"/>
  <c r="V293" i="3" s="1"/>
  <c r="U293" i="3" a="1"/>
  <c r="U293" i="3" s="1"/>
  <c r="B293" i="3"/>
  <c r="EP255" i="1"/>
  <c r="EF256" i="1"/>
  <c r="EL256" i="1" s="1"/>
  <c r="DZ257" i="1"/>
  <c r="EN257" i="1" s="1"/>
  <c r="Q295" i="3" l="1"/>
  <c r="T294" i="3" a="1"/>
  <c r="T294" i="3" s="1"/>
  <c r="V294" i="3" a="1"/>
  <c r="V294" i="3" s="1"/>
  <c r="U294" i="3" a="1"/>
  <c r="U294" i="3" s="1"/>
  <c r="B294" i="3"/>
  <c r="EP256" i="1"/>
  <c r="EF257" i="1"/>
  <c r="EL257" i="1" s="1"/>
  <c r="DZ258" i="1"/>
  <c r="EN258" i="1" s="1"/>
  <c r="Q296" i="3" l="1"/>
  <c r="U295" i="3" a="1"/>
  <c r="U295" i="3" s="1"/>
  <c r="T295" i="3" a="1"/>
  <c r="T295" i="3" s="1"/>
  <c r="V295" i="3" a="1"/>
  <c r="V295" i="3" s="1"/>
  <c r="B295" i="3"/>
  <c r="EP257" i="1"/>
  <c r="EF258" i="1"/>
  <c r="EL258" i="1" s="1"/>
  <c r="DZ259" i="1"/>
  <c r="EN259" i="1" s="1"/>
  <c r="Q297" i="3" l="1"/>
  <c r="T296" i="3" a="1"/>
  <c r="T296" i="3" s="1"/>
  <c r="V296" i="3" a="1"/>
  <c r="V296" i="3" s="1"/>
  <c r="U296" i="3" a="1"/>
  <c r="U296" i="3" s="1"/>
  <c r="B296" i="3"/>
  <c r="EP258" i="1"/>
  <c r="EF259" i="1"/>
  <c r="EL259" i="1" s="1"/>
  <c r="DZ260" i="1"/>
  <c r="Q298" i="3" l="1"/>
  <c r="T297" i="3" a="1"/>
  <c r="T297" i="3" s="1"/>
  <c r="V297" i="3" a="1"/>
  <c r="V297" i="3" s="1"/>
  <c r="U297" i="3" a="1"/>
  <c r="U297" i="3" s="1"/>
  <c r="B297" i="3"/>
  <c r="DZ261" i="1"/>
  <c r="EN261" i="1" s="1"/>
  <c r="EN260" i="1"/>
  <c r="DZ262" i="1"/>
  <c r="EN262" i="1" s="1"/>
  <c r="EP259" i="1"/>
  <c r="EF260" i="1"/>
  <c r="EL260" i="1" s="1"/>
  <c r="DZ263" i="1"/>
  <c r="EN263" i="1" s="1"/>
  <c r="Q299" i="3" l="1"/>
  <c r="V298" i="3" a="1"/>
  <c r="V298" i="3" s="1"/>
  <c r="T298" i="3" a="1"/>
  <c r="T298" i="3" s="1"/>
  <c r="U298" i="3" a="1"/>
  <c r="U298" i="3" s="1"/>
  <c r="B298" i="3"/>
  <c r="EF261" i="1"/>
  <c r="EL261" i="1" s="1"/>
  <c r="EP261" i="1" s="1"/>
  <c r="EF262" i="1"/>
  <c r="EL262" i="1" s="1"/>
  <c r="EP262" i="1" s="1"/>
  <c r="EP260" i="1"/>
  <c r="EF263" i="1"/>
  <c r="EL263" i="1" s="1"/>
  <c r="EP263" i="1" s="1"/>
  <c r="DZ264" i="1"/>
  <c r="EN264" i="1" s="1"/>
  <c r="Q300" i="3" l="1"/>
  <c r="U299" i="3" a="1"/>
  <c r="U299" i="3" s="1"/>
  <c r="V299" i="3" a="1"/>
  <c r="V299" i="3" s="1"/>
  <c r="T299" i="3" a="1"/>
  <c r="T299" i="3" s="1"/>
  <c r="B299" i="3"/>
  <c r="EF264" i="1"/>
  <c r="EL264" i="1" s="1"/>
  <c r="DZ265" i="1"/>
  <c r="EN265" i="1" s="1"/>
  <c r="Q301" i="3" l="1"/>
  <c r="V300" i="3" a="1"/>
  <c r="V300" i="3" s="1"/>
  <c r="T300" i="3" a="1"/>
  <c r="T300" i="3" s="1"/>
  <c r="U300" i="3" a="1"/>
  <c r="U300" i="3" s="1"/>
  <c r="B300" i="3"/>
  <c r="EP264" i="1"/>
  <c r="EF265" i="1"/>
  <c r="EL265" i="1" s="1"/>
  <c r="DZ266" i="1"/>
  <c r="EN266" i="1" s="1"/>
  <c r="Q302" i="3" l="1"/>
  <c r="T301" i="3" a="1"/>
  <c r="T301" i="3" s="1"/>
  <c r="U301" i="3" a="1"/>
  <c r="U301" i="3" s="1"/>
  <c r="V301" i="3" a="1"/>
  <c r="V301" i="3" s="1"/>
  <c r="B301" i="3"/>
  <c r="EP265" i="1"/>
  <c r="EF266" i="1"/>
  <c r="EL266" i="1" s="1"/>
  <c r="DZ267" i="1"/>
  <c r="EN267" i="1" s="1"/>
  <c r="Q303" i="3" l="1"/>
  <c r="T302" i="3" a="1"/>
  <c r="T302" i="3" s="1"/>
  <c r="V302" i="3" a="1"/>
  <c r="V302" i="3" s="1"/>
  <c r="U302" i="3" a="1"/>
  <c r="U302" i="3" s="1"/>
  <c r="B302" i="3"/>
  <c r="EP266" i="1"/>
  <c r="EF267" i="1"/>
  <c r="EL267" i="1" s="1"/>
  <c r="DZ268" i="1"/>
  <c r="EN268" i="1" s="1"/>
  <c r="Q304" i="3" l="1"/>
  <c r="T303" i="3" a="1"/>
  <c r="T303" i="3" s="1"/>
  <c r="V303" i="3" a="1"/>
  <c r="V303" i="3" s="1"/>
  <c r="U303" i="3" a="1"/>
  <c r="U303" i="3" s="1"/>
  <c r="B303" i="3"/>
  <c r="EP267" i="1"/>
  <c r="EF268" i="1"/>
  <c r="EL268" i="1" s="1"/>
  <c r="DZ269" i="1"/>
  <c r="EN269" i="1" s="1"/>
  <c r="Q305" i="3" l="1"/>
  <c r="T304" i="3" a="1"/>
  <c r="T304" i="3" s="1"/>
  <c r="U304" i="3" a="1"/>
  <c r="U304" i="3" s="1"/>
  <c r="V304" i="3" a="1"/>
  <c r="V304" i="3" s="1"/>
  <c r="B304" i="3"/>
  <c r="EP268" i="1"/>
  <c r="EF269" i="1"/>
  <c r="EL269" i="1" s="1"/>
  <c r="DZ270" i="1"/>
  <c r="EN270" i="1" s="1"/>
  <c r="Q306" i="3" l="1"/>
  <c r="T305" i="3" a="1"/>
  <c r="T305" i="3" s="1"/>
  <c r="U305" i="3" a="1"/>
  <c r="U305" i="3" s="1"/>
  <c r="V305" i="3" a="1"/>
  <c r="V305" i="3" s="1"/>
  <c r="B305" i="3"/>
  <c r="EP269" i="1"/>
  <c r="EF270" i="1"/>
  <c r="EL270" i="1" s="1"/>
  <c r="DZ271" i="1"/>
  <c r="EN271" i="1" s="1"/>
  <c r="Q307" i="3" l="1"/>
  <c r="V306" i="3" a="1"/>
  <c r="V306" i="3" s="1"/>
  <c r="U306" i="3" a="1"/>
  <c r="U306" i="3" s="1"/>
  <c r="T306" i="3" a="1"/>
  <c r="T306" i="3" s="1"/>
  <c r="B306" i="3"/>
  <c r="EP270" i="1"/>
  <c r="EF271" i="1"/>
  <c r="EL271" i="1" s="1"/>
  <c r="DZ272" i="1"/>
  <c r="EN272" i="1" s="1"/>
  <c r="Q308" i="3" l="1"/>
  <c r="U307" i="3" a="1"/>
  <c r="U307" i="3" s="1"/>
  <c r="V307" i="3" a="1"/>
  <c r="V307" i="3" s="1"/>
  <c r="T307" i="3" a="1"/>
  <c r="T307" i="3" s="1"/>
  <c r="B307" i="3"/>
  <c r="EP271" i="1"/>
  <c r="EF272" i="1"/>
  <c r="EL272" i="1" s="1"/>
  <c r="DZ273" i="1"/>
  <c r="EN273" i="1" s="1"/>
  <c r="Q309" i="3" l="1"/>
  <c r="U308" i="3" a="1"/>
  <c r="U308" i="3" s="1"/>
  <c r="T308" i="3" a="1"/>
  <c r="T308" i="3" s="1"/>
  <c r="V308" i="3" a="1"/>
  <c r="V308" i="3" s="1"/>
  <c r="B308" i="3"/>
  <c r="EP272" i="1"/>
  <c r="EF273" i="1"/>
  <c r="EL273" i="1" s="1"/>
  <c r="DZ274" i="1"/>
  <c r="EN274" i="1" s="1"/>
  <c r="Q310" i="3" l="1"/>
  <c r="V309" i="3" a="1"/>
  <c r="V309" i="3" s="1"/>
  <c r="T309" i="3" a="1"/>
  <c r="T309" i="3" s="1"/>
  <c r="U309" i="3" a="1"/>
  <c r="U309" i="3" s="1"/>
  <c r="B309" i="3"/>
  <c r="EP273" i="1"/>
  <c r="EF274" i="1"/>
  <c r="EL274" i="1" s="1"/>
  <c r="DZ275" i="1"/>
  <c r="EN275" i="1" s="1"/>
  <c r="Q311" i="3" l="1"/>
  <c r="U310" i="3" a="1"/>
  <c r="U310" i="3" s="1"/>
  <c r="T310" i="3" a="1"/>
  <c r="T310" i="3" s="1"/>
  <c r="V310" i="3" a="1"/>
  <c r="V310" i="3" s="1"/>
  <c r="B310" i="3"/>
  <c r="EP274" i="1"/>
  <c r="EF275" i="1"/>
  <c r="EL275" i="1" s="1"/>
  <c r="EP275" i="1" s="1"/>
  <c r="DZ276" i="1"/>
  <c r="EN276" i="1" s="1"/>
  <c r="Q312" i="3" l="1"/>
  <c r="V311" i="3" a="1"/>
  <c r="V311" i="3" s="1"/>
  <c r="U311" i="3" a="1"/>
  <c r="U311" i="3" s="1"/>
  <c r="T311" i="3" a="1"/>
  <c r="T311" i="3" s="1"/>
  <c r="B311" i="3"/>
  <c r="EF276" i="1"/>
  <c r="EL276" i="1" s="1"/>
  <c r="EP276" i="1" s="1"/>
  <c r="DZ277" i="1"/>
  <c r="EN277" i="1" s="1"/>
  <c r="Q313" i="3" l="1"/>
  <c r="T312" i="3" a="1"/>
  <c r="T312" i="3" s="1"/>
  <c r="U312" i="3" a="1"/>
  <c r="U312" i="3" s="1"/>
  <c r="V312" i="3" a="1"/>
  <c r="V312" i="3" s="1"/>
  <c r="B312" i="3"/>
  <c r="EF277" i="1"/>
  <c r="EL277" i="1" s="1"/>
  <c r="DZ278" i="1"/>
  <c r="EN278" i="1" s="1"/>
  <c r="Q314" i="3" l="1"/>
  <c r="U313" i="3" a="1"/>
  <c r="U313" i="3" s="1"/>
  <c r="T313" i="3" a="1"/>
  <c r="T313" i="3" s="1"/>
  <c r="V313" i="3" a="1"/>
  <c r="V313" i="3" s="1"/>
  <c r="B313" i="3"/>
  <c r="EP277" i="1"/>
  <c r="EF278" i="1"/>
  <c r="EL278" i="1" s="1"/>
  <c r="DZ279" i="1"/>
  <c r="Q315" i="3" l="1"/>
  <c r="T314" i="3" a="1"/>
  <c r="T314" i="3" s="1"/>
  <c r="U314" i="3" a="1"/>
  <c r="U314" i="3" s="1"/>
  <c r="V314" i="3" a="1"/>
  <c r="V314" i="3" s="1"/>
  <c r="B314" i="3"/>
  <c r="DZ280" i="1"/>
  <c r="EN280" i="1" s="1"/>
  <c r="EN279" i="1"/>
  <c r="EP278" i="1"/>
  <c r="EF279" i="1"/>
  <c r="EL279" i="1" s="1"/>
  <c r="DZ281" i="1"/>
  <c r="EN281" i="1" s="1"/>
  <c r="Q316" i="3" l="1"/>
  <c r="T315" i="3" a="1"/>
  <c r="T315" i="3" s="1"/>
  <c r="U315" i="3" a="1"/>
  <c r="U315" i="3" s="1"/>
  <c r="V315" i="3" a="1"/>
  <c r="V315" i="3" s="1"/>
  <c r="B315" i="3"/>
  <c r="EF280" i="1"/>
  <c r="EL280" i="1" s="1"/>
  <c r="EP279" i="1"/>
  <c r="EP280" i="1"/>
  <c r="EF281" i="1"/>
  <c r="EL281" i="1" s="1"/>
  <c r="DZ282" i="1"/>
  <c r="EN282" i="1" s="1"/>
  <c r="Q317" i="3" l="1"/>
  <c r="V316" i="3" a="1"/>
  <c r="V316" i="3" s="1"/>
  <c r="U316" i="3" a="1"/>
  <c r="U316" i="3" s="1"/>
  <c r="T316" i="3" a="1"/>
  <c r="T316" i="3" s="1"/>
  <c r="B316" i="3"/>
  <c r="EP281" i="1"/>
  <c r="EF282" i="1"/>
  <c r="EL282" i="1" s="1"/>
  <c r="DZ283" i="1"/>
  <c r="EN283" i="1" s="1"/>
  <c r="Q318" i="3" l="1"/>
  <c r="T317" i="3" a="1"/>
  <c r="T317" i="3" s="1"/>
  <c r="V317" i="3" a="1"/>
  <c r="V317" i="3" s="1"/>
  <c r="U317" i="3" a="1"/>
  <c r="U317" i="3" s="1"/>
  <c r="B317" i="3"/>
  <c r="EP282" i="1"/>
  <c r="EF283" i="1"/>
  <c r="EL283" i="1" s="1"/>
  <c r="DZ284" i="1"/>
  <c r="EN284" i="1" s="1"/>
  <c r="Q319" i="3" l="1"/>
  <c r="T318" i="3" a="1"/>
  <c r="T318" i="3" s="1"/>
  <c r="V318" i="3" a="1"/>
  <c r="V318" i="3" s="1"/>
  <c r="U318" i="3" a="1"/>
  <c r="U318" i="3" s="1"/>
  <c r="B318" i="3"/>
  <c r="EP283" i="1"/>
  <c r="EF284" i="1"/>
  <c r="EL284" i="1" s="1"/>
  <c r="DZ285" i="1"/>
  <c r="EN285" i="1" s="1"/>
  <c r="Q320" i="3" l="1"/>
  <c r="V319" i="3" a="1"/>
  <c r="V319" i="3" s="1"/>
  <c r="T319" i="3" a="1"/>
  <c r="T319" i="3" s="1"/>
  <c r="U319" i="3" a="1"/>
  <c r="U319" i="3" s="1"/>
  <c r="B319" i="3"/>
  <c r="EP284" i="1"/>
  <c r="EF285" i="1"/>
  <c r="EL285" i="1" s="1"/>
  <c r="DZ286" i="1"/>
  <c r="EN286" i="1" s="1"/>
  <c r="Q321" i="3" l="1"/>
  <c r="V320" i="3" a="1"/>
  <c r="V320" i="3" s="1"/>
  <c r="T320" i="3" a="1"/>
  <c r="T320" i="3" s="1"/>
  <c r="U320" i="3" a="1"/>
  <c r="U320" i="3" s="1"/>
  <c r="B320" i="3"/>
  <c r="EP285" i="1"/>
  <c r="EF286" i="1"/>
  <c r="EL286" i="1" s="1"/>
  <c r="DZ287" i="1"/>
  <c r="EN287" i="1" s="1"/>
  <c r="Q322" i="3" l="1"/>
  <c r="U321" i="3" a="1"/>
  <c r="U321" i="3" s="1"/>
  <c r="T321" i="3" a="1"/>
  <c r="T321" i="3" s="1"/>
  <c r="V321" i="3" a="1"/>
  <c r="V321" i="3" s="1"/>
  <c r="B321" i="3"/>
  <c r="EP286" i="1"/>
  <c r="EF287" i="1"/>
  <c r="EL287" i="1" s="1"/>
  <c r="DZ288" i="1"/>
  <c r="EN288" i="1" s="1"/>
  <c r="Q323" i="3" l="1"/>
  <c r="U322" i="3" a="1"/>
  <c r="U322" i="3" s="1"/>
  <c r="T322" i="3" a="1"/>
  <c r="T322" i="3" s="1"/>
  <c r="V322" i="3" a="1"/>
  <c r="V322" i="3" s="1"/>
  <c r="B322" i="3"/>
  <c r="EP287" i="1"/>
  <c r="EF288" i="1"/>
  <c r="EL288" i="1" s="1"/>
  <c r="DZ289" i="1"/>
  <c r="EN289" i="1" s="1"/>
  <c r="Q324" i="3" l="1"/>
  <c r="T323" i="3" a="1"/>
  <c r="T323" i="3" s="1"/>
  <c r="V323" i="3" a="1"/>
  <c r="V323" i="3" s="1"/>
  <c r="U323" i="3" a="1"/>
  <c r="U323" i="3" s="1"/>
  <c r="B323" i="3"/>
  <c r="EP288" i="1"/>
  <c r="EF289" i="1"/>
  <c r="EL289" i="1" s="1"/>
  <c r="DZ290" i="1"/>
  <c r="EN290" i="1" s="1"/>
  <c r="Q325" i="3" l="1"/>
  <c r="T324" i="3" a="1"/>
  <c r="T324" i="3" s="1"/>
  <c r="U324" i="3" a="1"/>
  <c r="U324" i="3" s="1"/>
  <c r="V324" i="3" a="1"/>
  <c r="V324" i="3" s="1"/>
  <c r="B324" i="3"/>
  <c r="EP289" i="1"/>
  <c r="EF290" i="1"/>
  <c r="EL290" i="1" s="1"/>
  <c r="DZ291" i="1"/>
  <c r="EN291" i="1" s="1"/>
  <c r="Q326" i="3" l="1"/>
  <c r="U325" i="3" a="1"/>
  <c r="U325" i="3" s="1"/>
  <c r="T325" i="3" a="1"/>
  <c r="T325" i="3" s="1"/>
  <c r="V325" i="3" a="1"/>
  <c r="V325" i="3" s="1"/>
  <c r="B325" i="3"/>
  <c r="EP290" i="1"/>
  <c r="EF291" i="1"/>
  <c r="EL291" i="1" s="1"/>
  <c r="DZ292" i="1"/>
  <c r="EN292" i="1" s="1"/>
  <c r="Q327" i="3" l="1"/>
  <c r="U326" i="3" a="1"/>
  <c r="U326" i="3" s="1"/>
  <c r="T326" i="3" a="1"/>
  <c r="T326" i="3" s="1"/>
  <c r="V326" i="3" a="1"/>
  <c r="V326" i="3" s="1"/>
  <c r="B326" i="3"/>
  <c r="EP291" i="1"/>
  <c r="EF292" i="1"/>
  <c r="EL292" i="1" s="1"/>
  <c r="DZ293" i="1"/>
  <c r="EN293" i="1" s="1"/>
  <c r="Q328" i="3" l="1"/>
  <c r="U327" i="3" a="1"/>
  <c r="U327" i="3" s="1"/>
  <c r="T327" i="3" a="1"/>
  <c r="T327" i="3" s="1"/>
  <c r="V327" i="3" a="1"/>
  <c r="V327" i="3" s="1"/>
  <c r="B327" i="3"/>
  <c r="EP292" i="1"/>
  <c r="EF293" i="1"/>
  <c r="EL293" i="1" s="1"/>
  <c r="EP293" i="1" s="1"/>
  <c r="DZ294" i="1"/>
  <c r="EN294" i="1" s="1"/>
  <c r="Q329" i="3" l="1"/>
  <c r="T328" i="3" a="1"/>
  <c r="T328" i="3" s="1"/>
  <c r="U328" i="3" a="1"/>
  <c r="U328" i="3" s="1"/>
  <c r="V328" i="3" a="1"/>
  <c r="V328" i="3" s="1"/>
  <c r="B328" i="3"/>
  <c r="EF294" i="1"/>
  <c r="EL294" i="1" s="1"/>
  <c r="DZ295" i="1"/>
  <c r="EN295" i="1" s="1"/>
  <c r="Q330" i="3" l="1"/>
  <c r="U329" i="3" a="1"/>
  <c r="U329" i="3" s="1"/>
  <c r="V329" i="3" a="1"/>
  <c r="V329" i="3" s="1"/>
  <c r="T329" i="3" a="1"/>
  <c r="T329" i="3" s="1"/>
  <c r="B329" i="3"/>
  <c r="EP294" i="1"/>
  <c r="EF295" i="1"/>
  <c r="EL295" i="1" s="1"/>
  <c r="EP295" i="1" s="1"/>
  <c r="DZ296" i="1"/>
  <c r="EN296" i="1" s="1"/>
  <c r="Q331" i="3" l="1"/>
  <c r="V330" i="3" a="1"/>
  <c r="V330" i="3" s="1"/>
  <c r="U330" i="3" a="1"/>
  <c r="U330" i="3" s="1"/>
  <c r="T330" i="3" a="1"/>
  <c r="T330" i="3" s="1"/>
  <c r="B330" i="3"/>
  <c r="EF296" i="1"/>
  <c r="EL296" i="1" s="1"/>
  <c r="EP296" i="1" s="1"/>
  <c r="DZ297" i="1"/>
  <c r="EN297" i="1" s="1"/>
  <c r="Q332" i="3" l="1"/>
  <c r="V331" i="3" a="1"/>
  <c r="V331" i="3" s="1"/>
  <c r="U331" i="3" a="1"/>
  <c r="U331" i="3" s="1"/>
  <c r="T331" i="3" a="1"/>
  <c r="T331" i="3" s="1"/>
  <c r="B331" i="3"/>
  <c r="EF297" i="1"/>
  <c r="EL297" i="1" s="1"/>
  <c r="DZ298" i="1"/>
  <c r="EN298" i="1" s="1"/>
  <c r="Q333" i="3" l="1"/>
  <c r="V332" i="3" a="1"/>
  <c r="V332" i="3" s="1"/>
  <c r="U332" i="3" a="1"/>
  <c r="U332" i="3" s="1"/>
  <c r="T332" i="3" a="1"/>
  <c r="T332" i="3" s="1"/>
  <c r="B332" i="3"/>
  <c r="EP297" i="1"/>
  <c r="EF298" i="1"/>
  <c r="EL298" i="1" s="1"/>
  <c r="DZ299" i="1"/>
  <c r="EN299" i="1" s="1"/>
  <c r="Q334" i="3" l="1"/>
  <c r="U333" i="3" a="1"/>
  <c r="U333" i="3" s="1"/>
  <c r="V333" i="3" a="1"/>
  <c r="V333" i="3" s="1"/>
  <c r="T333" i="3" a="1"/>
  <c r="T333" i="3" s="1"/>
  <c r="B333" i="3"/>
  <c r="EP298" i="1"/>
  <c r="EF299" i="1"/>
  <c r="EL299" i="1" s="1"/>
  <c r="DZ300" i="1"/>
  <c r="EN300" i="1" s="1"/>
  <c r="Q335" i="3" l="1"/>
  <c r="V334" i="3" a="1"/>
  <c r="V334" i="3" s="1"/>
  <c r="U334" i="3" a="1"/>
  <c r="U334" i="3" s="1"/>
  <c r="T334" i="3" a="1"/>
  <c r="T334" i="3" s="1"/>
  <c r="B334" i="3"/>
  <c r="EP299" i="1"/>
  <c r="EF300" i="1"/>
  <c r="EL300" i="1" s="1"/>
  <c r="EP300" i="1" s="1"/>
  <c r="DZ301" i="1"/>
  <c r="EN301" i="1" s="1"/>
  <c r="Q336" i="3" l="1"/>
  <c r="T335" i="3" a="1"/>
  <c r="T335" i="3" s="1"/>
  <c r="V335" i="3" a="1"/>
  <c r="V335" i="3" s="1"/>
  <c r="U335" i="3" a="1"/>
  <c r="U335" i="3" s="1"/>
  <c r="B335" i="3"/>
  <c r="EF301" i="1"/>
  <c r="EL301" i="1" s="1"/>
  <c r="EP301" i="1" s="1"/>
  <c r="DZ302" i="1"/>
  <c r="EN302" i="1" s="1"/>
  <c r="Q337" i="3" l="1"/>
  <c r="T336" i="3" a="1"/>
  <c r="T336" i="3" s="1"/>
  <c r="V336" i="3" a="1"/>
  <c r="V336" i="3" s="1"/>
  <c r="U336" i="3" a="1"/>
  <c r="U336" i="3" s="1"/>
  <c r="B336" i="3"/>
  <c r="EF302" i="1"/>
  <c r="EL302" i="1" s="1"/>
  <c r="DZ303" i="1"/>
  <c r="EN303" i="1" s="1"/>
  <c r="Q338" i="3" l="1"/>
  <c r="U337" i="3" a="1"/>
  <c r="U337" i="3" s="1"/>
  <c r="V337" i="3" a="1"/>
  <c r="V337" i="3" s="1"/>
  <c r="T337" i="3" a="1"/>
  <c r="T337" i="3" s="1"/>
  <c r="B337" i="3"/>
  <c r="EP302" i="1"/>
  <c r="EF303" i="1"/>
  <c r="EL303" i="1" s="1"/>
  <c r="DZ304" i="1"/>
  <c r="EN304" i="1" s="1"/>
  <c r="Q339" i="3" l="1"/>
  <c r="U338" i="3" a="1"/>
  <c r="U338" i="3" s="1"/>
  <c r="V338" i="3" a="1"/>
  <c r="V338" i="3" s="1"/>
  <c r="T338" i="3" a="1"/>
  <c r="T338" i="3" s="1"/>
  <c r="B338" i="3"/>
  <c r="EP303" i="1"/>
  <c r="EF304" i="1"/>
  <c r="EL304" i="1" s="1"/>
  <c r="DZ305" i="1"/>
  <c r="EN305" i="1" s="1"/>
  <c r="Q340" i="3" l="1"/>
  <c r="V339" i="3" a="1"/>
  <c r="V339" i="3" s="1"/>
  <c r="U339" i="3" a="1"/>
  <c r="U339" i="3" s="1"/>
  <c r="T339" i="3" a="1"/>
  <c r="T339" i="3" s="1"/>
  <c r="B339" i="3"/>
  <c r="EP304" i="1"/>
  <c r="EF305" i="1"/>
  <c r="EL305" i="1" s="1"/>
  <c r="DZ306" i="1"/>
  <c r="EN306" i="1" s="1"/>
  <c r="Q341" i="3" l="1"/>
  <c r="U340" i="3" a="1"/>
  <c r="U340" i="3" s="1"/>
  <c r="T340" i="3" a="1"/>
  <c r="T340" i="3" s="1"/>
  <c r="V340" i="3" a="1"/>
  <c r="V340" i="3" s="1"/>
  <c r="B340" i="3"/>
  <c r="EP305" i="1"/>
  <c r="EF306" i="1"/>
  <c r="EL306" i="1" s="1"/>
  <c r="EP306" i="1" s="1"/>
  <c r="DZ307" i="1"/>
  <c r="Q342" i="3" l="1"/>
  <c r="V341" i="3" a="1"/>
  <c r="V341" i="3" s="1"/>
  <c r="U341" i="3" a="1"/>
  <c r="U341" i="3" s="1"/>
  <c r="T341" i="3" a="1"/>
  <c r="T341" i="3" s="1"/>
  <c r="B341" i="3"/>
  <c r="DZ309" i="1"/>
  <c r="EN309" i="1" s="1"/>
  <c r="EN307" i="1"/>
  <c r="EF309" i="1"/>
  <c r="EL309" i="1" s="1"/>
  <c r="EP309" i="1" s="1"/>
  <c r="EF307" i="1"/>
  <c r="EL307" i="1" s="1"/>
  <c r="DZ310" i="1"/>
  <c r="EN310" i="1" s="1"/>
  <c r="Q343" i="3" l="1"/>
  <c r="U342" i="3" a="1"/>
  <c r="U342" i="3" s="1"/>
  <c r="T342" i="3" a="1"/>
  <c r="T342" i="3" s="1"/>
  <c r="V342" i="3" a="1"/>
  <c r="V342" i="3" s="1"/>
  <c r="B342" i="3"/>
  <c r="EP307" i="1"/>
  <c r="EF310" i="1"/>
  <c r="EL310" i="1" s="1"/>
  <c r="DZ311" i="1"/>
  <c r="EN311" i="1" s="1"/>
  <c r="Q344" i="3" l="1"/>
  <c r="U343" i="3" a="1"/>
  <c r="U343" i="3" s="1"/>
  <c r="V343" i="3" a="1"/>
  <c r="V343" i="3" s="1"/>
  <c r="T343" i="3" a="1"/>
  <c r="T343" i="3" s="1"/>
  <c r="B343" i="3"/>
  <c r="EP310" i="1"/>
  <c r="EF311" i="1"/>
  <c r="EL311" i="1" s="1"/>
  <c r="DZ312" i="1"/>
  <c r="EN312" i="1" s="1"/>
  <c r="Q345" i="3" l="1"/>
  <c r="V344" i="3" a="1"/>
  <c r="V344" i="3" s="1"/>
  <c r="T344" i="3" a="1"/>
  <c r="T344" i="3" s="1"/>
  <c r="U344" i="3" a="1"/>
  <c r="U344" i="3" s="1"/>
  <c r="B344" i="3"/>
  <c r="EP311" i="1"/>
  <c r="EF312" i="1"/>
  <c r="EL312" i="1" s="1"/>
  <c r="DZ313" i="1"/>
  <c r="EN313" i="1" s="1"/>
  <c r="Q346" i="3" l="1"/>
  <c r="U345" i="3" a="1"/>
  <c r="U345" i="3" s="1"/>
  <c r="T345" i="3" a="1"/>
  <c r="T345" i="3" s="1"/>
  <c r="V345" i="3" a="1"/>
  <c r="V345" i="3" s="1"/>
  <c r="B345" i="3"/>
  <c r="EP312" i="1"/>
  <c r="EF313" i="1"/>
  <c r="EL313" i="1" s="1"/>
  <c r="EP313" i="1" s="1"/>
  <c r="DZ314" i="1"/>
  <c r="EN314" i="1" s="1"/>
  <c r="Q347" i="3" l="1"/>
  <c r="V346" i="3" a="1"/>
  <c r="V346" i="3" s="1"/>
  <c r="U346" i="3" a="1"/>
  <c r="U346" i="3" s="1"/>
  <c r="T346" i="3" a="1"/>
  <c r="T346" i="3" s="1"/>
  <c r="B346" i="3"/>
  <c r="EF314" i="1"/>
  <c r="EL314" i="1" s="1"/>
  <c r="DZ315" i="1"/>
  <c r="EN315" i="1" s="1"/>
  <c r="Q348" i="3" l="1"/>
  <c r="T347" i="3" a="1"/>
  <c r="T347" i="3" s="1"/>
  <c r="V347" i="3" a="1"/>
  <c r="V347" i="3" s="1"/>
  <c r="U347" i="3" a="1"/>
  <c r="U347" i="3" s="1"/>
  <c r="B347" i="3"/>
  <c r="EP314" i="1"/>
  <c r="EF315" i="1"/>
  <c r="EL315" i="1" s="1"/>
  <c r="DZ316" i="1"/>
  <c r="EN316" i="1" s="1"/>
  <c r="Q349" i="3" l="1"/>
  <c r="U348" i="3" a="1"/>
  <c r="U348" i="3" s="1"/>
  <c r="V348" i="3" a="1"/>
  <c r="V348" i="3" s="1"/>
  <c r="T348" i="3" a="1"/>
  <c r="T348" i="3" s="1"/>
  <c r="B348" i="3"/>
  <c r="EP315" i="1"/>
  <c r="EF316" i="1"/>
  <c r="EL316" i="1" s="1"/>
  <c r="DZ317" i="1"/>
  <c r="EN317" i="1" s="1"/>
  <c r="Q350" i="3" l="1"/>
  <c r="V349" i="3" a="1"/>
  <c r="V349" i="3" s="1"/>
  <c r="T349" i="3" a="1"/>
  <c r="T349" i="3" s="1"/>
  <c r="U349" i="3" a="1"/>
  <c r="U349" i="3" s="1"/>
  <c r="B349" i="3"/>
  <c r="EP316" i="1"/>
  <c r="EF317" i="1"/>
  <c r="EL317" i="1" s="1"/>
  <c r="DZ318" i="1"/>
  <c r="EN318" i="1" s="1"/>
  <c r="Q351" i="3" l="1"/>
  <c r="T350" i="3" a="1"/>
  <c r="T350" i="3" s="1"/>
  <c r="U350" i="3" a="1"/>
  <c r="U350" i="3" s="1"/>
  <c r="V350" i="3" a="1"/>
  <c r="V350" i="3" s="1"/>
  <c r="B350" i="3"/>
  <c r="EP317" i="1"/>
  <c r="EF318" i="1"/>
  <c r="EL318" i="1" s="1"/>
  <c r="DZ319" i="1"/>
  <c r="EN319" i="1" s="1"/>
  <c r="Q352" i="3" l="1"/>
  <c r="V351" i="3" a="1"/>
  <c r="V351" i="3" s="1"/>
  <c r="T351" i="3" a="1"/>
  <c r="T351" i="3" s="1"/>
  <c r="U351" i="3" a="1"/>
  <c r="U351" i="3" s="1"/>
  <c r="B351" i="3"/>
  <c r="EP318" i="1"/>
  <c r="EF319" i="1"/>
  <c r="EL319" i="1" s="1"/>
  <c r="DZ320" i="1"/>
  <c r="EN320" i="1" s="1"/>
  <c r="Q353" i="3" l="1"/>
  <c r="U352" i="3" a="1"/>
  <c r="U352" i="3" s="1"/>
  <c r="T352" i="3" a="1"/>
  <c r="T352" i="3" s="1"/>
  <c r="V352" i="3" a="1"/>
  <c r="V352" i="3" s="1"/>
  <c r="B352" i="3"/>
  <c r="EP319" i="1"/>
  <c r="EF320" i="1"/>
  <c r="EL320" i="1" s="1"/>
  <c r="DZ321" i="1"/>
  <c r="EN321" i="1" s="1"/>
  <c r="Q354" i="3" l="1"/>
  <c r="T353" i="3" a="1"/>
  <c r="T353" i="3" s="1"/>
  <c r="V353" i="3" a="1"/>
  <c r="V353" i="3" s="1"/>
  <c r="U353" i="3" a="1"/>
  <c r="U353" i="3" s="1"/>
  <c r="B353" i="3"/>
  <c r="EP320" i="1"/>
  <c r="EF321" i="1"/>
  <c r="EL321" i="1" s="1"/>
  <c r="DZ322" i="1"/>
  <c r="EN322" i="1" s="1"/>
  <c r="Q355" i="3" l="1"/>
  <c r="V354" i="3" a="1"/>
  <c r="V354" i="3" s="1"/>
  <c r="T354" i="3" a="1"/>
  <c r="T354" i="3" s="1"/>
  <c r="U354" i="3" a="1"/>
  <c r="U354" i="3" s="1"/>
  <c r="B354" i="3"/>
  <c r="EP321" i="1"/>
  <c r="EF322" i="1"/>
  <c r="EL322" i="1" s="1"/>
  <c r="EP322" i="1" s="1"/>
  <c r="DZ323" i="1"/>
  <c r="EN323" i="1" s="1"/>
  <c r="Q356" i="3" l="1"/>
  <c r="T355" i="3" a="1"/>
  <c r="T355" i="3" s="1"/>
  <c r="V355" i="3" a="1"/>
  <c r="V355" i="3" s="1"/>
  <c r="U355" i="3" a="1"/>
  <c r="U355" i="3" s="1"/>
  <c r="B355" i="3"/>
  <c r="EF323" i="1"/>
  <c r="EL323" i="1" s="1"/>
  <c r="DZ324" i="1"/>
  <c r="EN324" i="1" s="1"/>
  <c r="Q357" i="3" l="1"/>
  <c r="V356" i="3" a="1"/>
  <c r="V356" i="3" s="1"/>
  <c r="T356" i="3" a="1"/>
  <c r="T356" i="3" s="1"/>
  <c r="U356" i="3" a="1"/>
  <c r="U356" i="3" s="1"/>
  <c r="B356" i="3"/>
  <c r="EP323" i="1"/>
  <c r="EF324" i="1"/>
  <c r="EL324" i="1" s="1"/>
  <c r="DZ325" i="1"/>
  <c r="EN325" i="1" s="1"/>
  <c r="Q358" i="3" l="1"/>
  <c r="U357" i="3" a="1"/>
  <c r="U357" i="3" s="1"/>
  <c r="T357" i="3" a="1"/>
  <c r="T357" i="3" s="1"/>
  <c r="V357" i="3" a="1"/>
  <c r="V357" i="3" s="1"/>
  <c r="B357" i="3"/>
  <c r="EP324" i="1"/>
  <c r="EF325" i="1"/>
  <c r="EL325" i="1" s="1"/>
  <c r="EP325" i="1" s="1"/>
  <c r="DZ326" i="1"/>
  <c r="EN326" i="1" s="1"/>
  <c r="Q359" i="3" l="1"/>
  <c r="T358" i="3" a="1"/>
  <c r="T358" i="3" s="1"/>
  <c r="V358" i="3" a="1"/>
  <c r="V358" i="3" s="1"/>
  <c r="U358" i="3" a="1"/>
  <c r="U358" i="3" s="1"/>
  <c r="B358" i="3"/>
  <c r="EF326" i="1"/>
  <c r="EL326" i="1" s="1"/>
  <c r="DZ327" i="1"/>
  <c r="EN327" i="1" s="1"/>
  <c r="Q360" i="3" l="1"/>
  <c r="V359" i="3" a="1"/>
  <c r="V359" i="3" s="1"/>
  <c r="T359" i="3" a="1"/>
  <c r="T359" i="3" s="1"/>
  <c r="U359" i="3" a="1"/>
  <c r="U359" i="3" s="1"/>
  <c r="B359" i="3"/>
  <c r="EP326" i="1"/>
  <c r="EF327" i="1"/>
  <c r="EL327" i="1" s="1"/>
  <c r="DZ328" i="1"/>
  <c r="EN328" i="1" s="1"/>
  <c r="Q361" i="3" l="1"/>
  <c r="V360" i="3" a="1"/>
  <c r="V360" i="3" s="1"/>
  <c r="T360" i="3" a="1"/>
  <c r="T360" i="3" s="1"/>
  <c r="U360" i="3" a="1"/>
  <c r="U360" i="3" s="1"/>
  <c r="B360" i="3"/>
  <c r="EP327" i="1"/>
  <c r="EF328" i="1"/>
  <c r="EL328" i="1" s="1"/>
  <c r="DZ329" i="1"/>
  <c r="Q362" i="3" l="1"/>
  <c r="U361" i="3" a="1"/>
  <c r="U361" i="3" s="1"/>
  <c r="V361" i="3" a="1"/>
  <c r="V361" i="3" s="1"/>
  <c r="T361" i="3" a="1"/>
  <c r="T361" i="3" s="1"/>
  <c r="B361" i="3"/>
  <c r="DZ331" i="1"/>
  <c r="EN331" i="1" s="1"/>
  <c r="EN329" i="1"/>
  <c r="EP328" i="1"/>
  <c r="EF331" i="1"/>
  <c r="EL331" i="1" s="1"/>
  <c r="EF329" i="1"/>
  <c r="EL329" i="1" s="1"/>
  <c r="DZ332" i="1"/>
  <c r="EN332" i="1" s="1"/>
  <c r="Q363" i="3" l="1"/>
  <c r="U362" i="3" a="1"/>
  <c r="U362" i="3" s="1"/>
  <c r="T362" i="3" a="1"/>
  <c r="T362" i="3" s="1"/>
  <c r="V362" i="3" a="1"/>
  <c r="V362" i="3" s="1"/>
  <c r="B362" i="3"/>
  <c r="EP331" i="1"/>
  <c r="EP329" i="1"/>
  <c r="EF332" i="1"/>
  <c r="EL332" i="1" s="1"/>
  <c r="DZ333" i="1"/>
  <c r="EN333" i="1" s="1"/>
  <c r="Q364" i="3" l="1"/>
  <c r="T363" i="3" a="1"/>
  <c r="T363" i="3" s="1"/>
  <c r="U363" i="3" a="1"/>
  <c r="U363" i="3" s="1"/>
  <c r="V363" i="3" a="1"/>
  <c r="V363" i="3" s="1"/>
  <c r="B363" i="3"/>
  <c r="EP332" i="1"/>
  <c r="EF333" i="1"/>
  <c r="EL333" i="1" s="1"/>
  <c r="DZ334" i="1"/>
  <c r="EN334" i="1" s="1"/>
  <c r="Q365" i="3" l="1"/>
  <c r="T364" i="3" a="1"/>
  <c r="T364" i="3" s="1"/>
  <c r="U364" i="3" a="1"/>
  <c r="U364" i="3" s="1"/>
  <c r="V364" i="3" a="1"/>
  <c r="V364" i="3" s="1"/>
  <c r="B364" i="3"/>
  <c r="EP333" i="1"/>
  <c r="EF334" i="1"/>
  <c r="EL334" i="1" s="1"/>
  <c r="DZ335" i="1"/>
  <c r="EN335" i="1" s="1"/>
  <c r="Q366" i="3" l="1"/>
  <c r="V365" i="3" a="1"/>
  <c r="V365" i="3" s="1"/>
  <c r="T365" i="3" a="1"/>
  <c r="T365" i="3" s="1"/>
  <c r="U365" i="3" a="1"/>
  <c r="U365" i="3" s="1"/>
  <c r="B365" i="3"/>
  <c r="EP334" i="1"/>
  <c r="EF335" i="1"/>
  <c r="EL335" i="1" s="1"/>
  <c r="DZ336" i="1"/>
  <c r="EN336" i="1" s="1"/>
  <c r="Q367" i="3" l="1"/>
  <c r="U366" i="3" a="1"/>
  <c r="U366" i="3" s="1"/>
  <c r="T366" i="3" a="1"/>
  <c r="T366" i="3" s="1"/>
  <c r="V366" i="3" a="1"/>
  <c r="V366" i="3" s="1"/>
  <c r="B366" i="3"/>
  <c r="EP335" i="1"/>
  <c r="EF336" i="1"/>
  <c r="EL336" i="1" s="1"/>
  <c r="DZ337" i="1"/>
  <c r="Q368" i="3" l="1"/>
  <c r="V367" i="3" a="1"/>
  <c r="V367" i="3" s="1"/>
  <c r="U367" i="3" a="1"/>
  <c r="U367" i="3" s="1"/>
  <c r="T367" i="3" a="1"/>
  <c r="T367" i="3" s="1"/>
  <c r="B367" i="3"/>
  <c r="DZ338" i="1"/>
  <c r="EN338" i="1" s="1"/>
  <c r="EN337" i="1"/>
  <c r="EF338" i="1"/>
  <c r="EL338" i="1" s="1"/>
  <c r="DZ339" i="1"/>
  <c r="EN339" i="1" s="1"/>
  <c r="EP336" i="1"/>
  <c r="EF337" i="1"/>
  <c r="EL337" i="1" s="1"/>
  <c r="DZ340" i="1"/>
  <c r="EN340" i="1" s="1"/>
  <c r="Q369" i="3" l="1"/>
  <c r="V368" i="3" a="1"/>
  <c r="V368" i="3" s="1"/>
  <c r="U368" i="3" a="1"/>
  <c r="U368" i="3" s="1"/>
  <c r="T368" i="3" a="1"/>
  <c r="T368" i="3" s="1"/>
  <c r="B368" i="3"/>
  <c r="EP338" i="1"/>
  <c r="EF339" i="1"/>
  <c r="EL339" i="1" s="1"/>
  <c r="EP337" i="1"/>
  <c r="EF340" i="1"/>
  <c r="EL340" i="1" s="1"/>
  <c r="DZ341" i="1"/>
  <c r="EN341" i="1" s="1"/>
  <c r="Q370" i="3" l="1"/>
  <c r="V369" i="3" a="1"/>
  <c r="V369" i="3" s="1"/>
  <c r="T369" i="3" a="1"/>
  <c r="T369" i="3" s="1"/>
  <c r="U369" i="3" a="1"/>
  <c r="U369" i="3" s="1"/>
  <c r="B369" i="3"/>
  <c r="EP339" i="1"/>
  <c r="EP340" i="1"/>
  <c r="EF341" i="1"/>
  <c r="EL341" i="1" s="1"/>
  <c r="DZ342" i="1"/>
  <c r="EN342" i="1" s="1"/>
  <c r="Q371" i="3" l="1"/>
  <c r="V370" i="3" a="1"/>
  <c r="V370" i="3" s="1"/>
  <c r="T370" i="3" a="1"/>
  <c r="T370" i="3" s="1"/>
  <c r="U370" i="3" a="1"/>
  <c r="U370" i="3" s="1"/>
  <c r="B370" i="3"/>
  <c r="EP341" i="1"/>
  <c r="EF342" i="1"/>
  <c r="EL342" i="1" s="1"/>
  <c r="Q372" i="3" l="1"/>
  <c r="T371" i="3" a="1"/>
  <c r="T371" i="3" s="1"/>
  <c r="V371" i="3" a="1"/>
  <c r="V371" i="3" s="1"/>
  <c r="U371" i="3" a="1"/>
  <c r="U371" i="3" s="1"/>
  <c r="B371" i="3"/>
  <c r="EP342" i="1"/>
  <c r="Q373" i="3" l="1"/>
  <c r="T372" i="3" a="1"/>
  <c r="T372" i="3" s="1"/>
  <c r="V372" i="3" a="1"/>
  <c r="V372" i="3" s="1"/>
  <c r="U372" i="3" a="1"/>
  <c r="U372" i="3" s="1"/>
  <c r="B372" i="3"/>
  <c r="Q374" i="3" l="1"/>
  <c r="T373" i="3" a="1"/>
  <c r="T373" i="3" s="1"/>
  <c r="U373" i="3" a="1"/>
  <c r="U373" i="3" s="1"/>
  <c r="V373" i="3" a="1"/>
  <c r="V373" i="3" s="1"/>
  <c r="B373" i="3"/>
  <c r="Q375" i="3" l="1"/>
  <c r="U374" i="3" a="1"/>
  <c r="U374" i="3" s="1"/>
  <c r="T374" i="3" a="1"/>
  <c r="T374" i="3" s="1"/>
  <c r="V374" i="3" a="1"/>
  <c r="V374" i="3" s="1"/>
  <c r="B374" i="3"/>
  <c r="Q376" i="3" l="1"/>
  <c r="U375" i="3" a="1"/>
  <c r="U375" i="3" s="1"/>
  <c r="V375" i="3" a="1"/>
  <c r="V375" i="3" s="1"/>
  <c r="T375" i="3" a="1"/>
  <c r="T375" i="3" s="1"/>
  <c r="B375" i="3"/>
  <c r="Q377" i="3" l="1"/>
  <c r="V376" i="3" a="1"/>
  <c r="V376" i="3" s="1"/>
  <c r="T376" i="3" a="1"/>
  <c r="T376" i="3" s="1"/>
  <c r="U376" i="3" a="1"/>
  <c r="U376" i="3" s="1"/>
  <c r="B376" i="3"/>
  <c r="Q378" i="3" l="1"/>
  <c r="V377" i="3" a="1"/>
  <c r="V377" i="3" s="1"/>
  <c r="T377" i="3" a="1"/>
  <c r="T377" i="3" s="1"/>
  <c r="U377" i="3" a="1"/>
  <c r="U377" i="3" s="1"/>
  <c r="B377" i="3"/>
  <c r="Q379" i="3" l="1"/>
  <c r="U378" i="3" a="1"/>
  <c r="U378" i="3" s="1"/>
  <c r="V378" i="3" a="1"/>
  <c r="V378" i="3" s="1"/>
  <c r="T378" i="3" a="1"/>
  <c r="T378" i="3" s="1"/>
  <c r="B378" i="3"/>
  <c r="Q380" i="3" l="1"/>
  <c r="U379" i="3" a="1"/>
  <c r="U379" i="3" s="1"/>
  <c r="V379" i="3" a="1"/>
  <c r="V379" i="3" s="1"/>
  <c r="T379" i="3" a="1"/>
  <c r="T379" i="3" s="1"/>
  <c r="B379" i="3"/>
  <c r="Q381" i="3" l="1"/>
  <c r="U380" i="3" a="1"/>
  <c r="U380" i="3" s="1"/>
  <c r="V380" i="3" a="1"/>
  <c r="V380" i="3" s="1"/>
  <c r="T380" i="3" a="1"/>
  <c r="T380" i="3" s="1"/>
  <c r="B380" i="3"/>
  <c r="Q382" i="3" l="1"/>
  <c r="V381" i="3" a="1"/>
  <c r="V381" i="3" s="1"/>
  <c r="T381" i="3" a="1"/>
  <c r="T381" i="3" s="1"/>
  <c r="U381" i="3" a="1"/>
  <c r="U381" i="3" s="1"/>
  <c r="B381" i="3"/>
  <c r="Q383" i="3" l="1"/>
  <c r="T382" i="3" a="1"/>
  <c r="T382" i="3" s="1"/>
  <c r="V382" i="3" a="1"/>
  <c r="V382" i="3" s="1"/>
  <c r="U382" i="3" a="1"/>
  <c r="U382" i="3" s="1"/>
  <c r="B382" i="3"/>
  <c r="Q384" i="3" l="1"/>
  <c r="U383" i="3" a="1"/>
  <c r="U383" i="3" s="1"/>
  <c r="V383" i="3" a="1"/>
  <c r="V383" i="3" s="1"/>
  <c r="T383" i="3" a="1"/>
  <c r="T383" i="3" s="1"/>
  <c r="B383" i="3"/>
  <c r="Q385" i="3" l="1"/>
  <c r="T384" i="3" a="1"/>
  <c r="T384" i="3" s="1"/>
  <c r="U384" i="3" a="1"/>
  <c r="U384" i="3" s="1"/>
  <c r="V384" i="3" a="1"/>
  <c r="V384" i="3" s="1"/>
  <c r="B384" i="3"/>
  <c r="Q386" i="3" l="1"/>
  <c r="U385" i="3" a="1"/>
  <c r="U385" i="3" s="1"/>
  <c r="V385" i="3" a="1"/>
  <c r="V385" i="3" s="1"/>
  <c r="T385" i="3" a="1"/>
  <c r="T385" i="3" s="1"/>
  <c r="B385" i="3"/>
  <c r="Q387" i="3" l="1"/>
  <c r="T386" i="3" a="1"/>
  <c r="T386" i="3" s="1"/>
  <c r="V386" i="3" a="1"/>
  <c r="V386" i="3" s="1"/>
  <c r="U386" i="3" a="1"/>
  <c r="U386" i="3" s="1"/>
  <c r="B386" i="3"/>
  <c r="Q388" i="3" l="1"/>
  <c r="V387" i="3" a="1"/>
  <c r="V387" i="3" s="1"/>
  <c r="U387" i="3" a="1"/>
  <c r="U387" i="3" s="1"/>
  <c r="T387" i="3" a="1"/>
  <c r="T387" i="3" s="1"/>
  <c r="B387" i="3"/>
  <c r="Q389" i="3" l="1"/>
  <c r="V388" i="3" a="1"/>
  <c r="V388" i="3" s="1"/>
  <c r="U388" i="3" a="1"/>
  <c r="U388" i="3" s="1"/>
  <c r="T388" i="3" a="1"/>
  <c r="T388" i="3" s="1"/>
  <c r="B388" i="3"/>
  <c r="Q390" i="3" l="1"/>
  <c r="U389" i="3" a="1"/>
  <c r="U389" i="3" s="1"/>
  <c r="T389" i="3" a="1"/>
  <c r="T389" i="3" s="1"/>
  <c r="V389" i="3" a="1"/>
  <c r="V389" i="3" s="1"/>
  <c r="B389" i="3"/>
  <c r="Q391" i="3" l="1"/>
  <c r="V390" i="3" a="1"/>
  <c r="V390" i="3" s="1"/>
  <c r="T390" i="3" a="1"/>
  <c r="T390" i="3" s="1"/>
  <c r="U390" i="3" a="1"/>
  <c r="U390" i="3" s="1"/>
  <c r="B390" i="3"/>
  <c r="Q392" i="3" l="1"/>
  <c r="T391" i="3" a="1"/>
  <c r="T391" i="3" s="1"/>
  <c r="U391" i="3" a="1"/>
  <c r="U391" i="3" s="1"/>
  <c r="V391" i="3" a="1"/>
  <c r="V391" i="3" s="1"/>
  <c r="B391" i="3"/>
  <c r="Q393" i="3" l="1"/>
  <c r="V392" i="3" a="1"/>
  <c r="V392" i="3" s="1"/>
  <c r="U392" i="3" a="1"/>
  <c r="U392" i="3" s="1"/>
  <c r="T392" i="3" a="1"/>
  <c r="T392" i="3" s="1"/>
  <c r="B392" i="3"/>
  <c r="Q394" i="3" l="1"/>
  <c r="V393" i="3" a="1"/>
  <c r="V393" i="3" s="1"/>
  <c r="U393" i="3" a="1"/>
  <c r="U393" i="3" s="1"/>
  <c r="T393" i="3" a="1"/>
  <c r="T393" i="3" s="1"/>
  <c r="B393" i="3"/>
  <c r="Q395" i="3" l="1"/>
  <c r="V394" i="3" a="1"/>
  <c r="V394" i="3" s="1"/>
  <c r="U394" i="3" a="1"/>
  <c r="U394" i="3" s="1"/>
  <c r="T394" i="3" a="1"/>
  <c r="T394" i="3" s="1"/>
  <c r="B394" i="3"/>
  <c r="Q396" i="3" l="1"/>
  <c r="V395" i="3" a="1"/>
  <c r="V395" i="3" s="1"/>
  <c r="U395" i="3" a="1"/>
  <c r="U395" i="3" s="1"/>
  <c r="T395" i="3" a="1"/>
  <c r="T395" i="3" s="1"/>
  <c r="B395" i="3"/>
  <c r="Q397" i="3" l="1"/>
  <c r="T396" i="3" a="1"/>
  <c r="T396" i="3" s="1"/>
  <c r="V396" i="3" a="1"/>
  <c r="V396" i="3" s="1"/>
  <c r="U396" i="3" a="1"/>
  <c r="U396" i="3" s="1"/>
  <c r="B396" i="3"/>
  <c r="Q398" i="3" l="1"/>
  <c r="T397" i="3" a="1"/>
  <c r="T397" i="3" s="1"/>
  <c r="U397" i="3" a="1"/>
  <c r="U397" i="3" s="1"/>
  <c r="V397" i="3" a="1"/>
  <c r="V397" i="3" s="1"/>
  <c r="B397" i="3"/>
  <c r="Q399" i="3" l="1"/>
  <c r="T398" i="3" a="1"/>
  <c r="T398" i="3" s="1"/>
  <c r="V398" i="3" a="1"/>
  <c r="V398" i="3" s="1"/>
  <c r="U398" i="3" a="1"/>
  <c r="U398" i="3" s="1"/>
  <c r="B398" i="3"/>
  <c r="Q400" i="3" l="1"/>
  <c r="T399" i="3" a="1"/>
  <c r="T399" i="3" s="1"/>
  <c r="V399" i="3" a="1"/>
  <c r="V399" i="3" s="1"/>
  <c r="U399" i="3" a="1"/>
  <c r="U399" i="3" s="1"/>
  <c r="B399" i="3"/>
  <c r="Q401" i="3" l="1"/>
  <c r="T400" i="3" a="1"/>
  <c r="T400" i="3" s="1"/>
  <c r="V400" i="3" a="1"/>
  <c r="V400" i="3" s="1"/>
  <c r="U400" i="3" a="1"/>
  <c r="U400" i="3" s="1"/>
  <c r="B400" i="3"/>
  <c r="Q402" i="3" l="1"/>
  <c r="T401" i="3" a="1"/>
  <c r="T401" i="3" s="1"/>
  <c r="V401" i="3" a="1"/>
  <c r="V401" i="3" s="1"/>
  <c r="U401" i="3" a="1"/>
  <c r="U401" i="3" s="1"/>
  <c r="B401" i="3"/>
  <c r="Q403" i="3" l="1"/>
  <c r="V402" i="3" a="1"/>
  <c r="V402" i="3" s="1"/>
  <c r="U402" i="3" a="1"/>
  <c r="U402" i="3" s="1"/>
  <c r="T402" i="3" a="1"/>
  <c r="T402" i="3" s="1"/>
  <c r="B402" i="3"/>
  <c r="Q404" i="3" l="1"/>
  <c r="T403" i="3" a="1"/>
  <c r="T403" i="3" s="1"/>
  <c r="V403" i="3" a="1"/>
  <c r="V403" i="3" s="1"/>
  <c r="U403" i="3" a="1"/>
  <c r="U403" i="3" s="1"/>
  <c r="B403" i="3"/>
  <c r="Q405" i="3" l="1"/>
  <c r="U404" i="3" a="1"/>
  <c r="U404" i="3" s="1"/>
  <c r="T404" i="3" a="1"/>
  <c r="T404" i="3" s="1"/>
  <c r="V404" i="3" a="1"/>
  <c r="V404" i="3" s="1"/>
  <c r="B404" i="3"/>
  <c r="Q406" i="3" l="1"/>
  <c r="T405" i="3" a="1"/>
  <c r="T405" i="3" s="1"/>
  <c r="V405" i="3" a="1"/>
  <c r="V405" i="3" s="1"/>
  <c r="U405" i="3" a="1"/>
  <c r="U405" i="3" s="1"/>
  <c r="B405" i="3"/>
  <c r="Q407" i="3" l="1"/>
  <c r="T406" i="3" a="1"/>
  <c r="T406" i="3" s="1"/>
  <c r="U406" i="3" a="1"/>
  <c r="U406" i="3" s="1"/>
  <c r="V406" i="3" a="1"/>
  <c r="V406" i="3" s="1"/>
  <c r="B406" i="3"/>
  <c r="Q408" i="3" l="1"/>
  <c r="U407" i="3" a="1"/>
  <c r="U407" i="3" s="1"/>
  <c r="T407" i="3" a="1"/>
  <c r="T407" i="3" s="1"/>
  <c r="V407" i="3" a="1"/>
  <c r="V407" i="3" s="1"/>
  <c r="B407" i="3"/>
  <c r="Q409" i="3" l="1"/>
  <c r="U408" i="3" a="1"/>
  <c r="U408" i="3" s="1"/>
  <c r="V408" i="3" a="1"/>
  <c r="V408" i="3" s="1"/>
  <c r="T408" i="3" a="1"/>
  <c r="T408" i="3" s="1"/>
  <c r="B408" i="3"/>
  <c r="Q410" i="3" l="1"/>
  <c r="T409" i="3" a="1"/>
  <c r="T409" i="3" s="1"/>
  <c r="V409" i="3" a="1"/>
  <c r="V409" i="3" s="1"/>
  <c r="U409" i="3" a="1"/>
  <c r="U409" i="3" s="1"/>
  <c r="B409" i="3"/>
  <c r="Q411" i="3" l="1"/>
  <c r="U410" i="3" a="1"/>
  <c r="U410" i="3" s="1"/>
  <c r="V410" i="3" a="1"/>
  <c r="V410" i="3" s="1"/>
  <c r="T410" i="3" a="1"/>
  <c r="T410" i="3" s="1"/>
  <c r="B410" i="3"/>
  <c r="Q412" i="3" l="1"/>
  <c r="U411" i="3" a="1"/>
  <c r="U411" i="3" s="1"/>
  <c r="T411" i="3" a="1"/>
  <c r="T411" i="3" s="1"/>
  <c r="V411" i="3" a="1"/>
  <c r="V411" i="3" s="1"/>
  <c r="B411" i="3"/>
  <c r="Q413" i="3" l="1"/>
  <c r="V412" i="3" a="1"/>
  <c r="V412" i="3" s="1"/>
  <c r="T412" i="3" a="1"/>
  <c r="T412" i="3" s="1"/>
  <c r="U412" i="3" a="1"/>
  <c r="U412" i="3" s="1"/>
  <c r="B412" i="3"/>
  <c r="Q414" i="3" l="1"/>
  <c r="U413" i="3" a="1"/>
  <c r="U413" i="3" s="1"/>
  <c r="T413" i="3" a="1"/>
  <c r="T413" i="3" s="1"/>
  <c r="V413" i="3" a="1"/>
  <c r="V413" i="3" s="1"/>
  <c r="B413" i="3"/>
  <c r="Q415" i="3" l="1"/>
  <c r="U414" i="3" a="1"/>
  <c r="U414" i="3" s="1"/>
  <c r="T414" i="3" a="1"/>
  <c r="T414" i="3" s="1"/>
  <c r="V414" i="3" a="1"/>
  <c r="V414" i="3" s="1"/>
  <c r="B414" i="3"/>
  <c r="Q416" i="3" l="1"/>
  <c r="T415" i="3" a="1"/>
  <c r="T415" i="3" s="1"/>
  <c r="V415" i="3" a="1"/>
  <c r="V415" i="3" s="1"/>
  <c r="U415" i="3" a="1"/>
  <c r="U415" i="3" s="1"/>
  <c r="B415" i="3"/>
  <c r="Q417" i="3" l="1"/>
  <c r="T416" i="3" a="1"/>
  <c r="T416" i="3" s="1"/>
  <c r="V416" i="3" a="1"/>
  <c r="V416" i="3" s="1"/>
  <c r="U416" i="3" a="1"/>
  <c r="U416" i="3" s="1"/>
  <c r="B416" i="3"/>
  <c r="Q418" i="3" l="1"/>
  <c r="U417" i="3" a="1"/>
  <c r="U417" i="3" s="1"/>
  <c r="V417" i="3" a="1"/>
  <c r="V417" i="3" s="1"/>
  <c r="T417" i="3" a="1"/>
  <c r="T417" i="3" s="1"/>
  <c r="B417" i="3"/>
  <c r="Q419" i="3" l="1"/>
  <c r="V418" i="3" a="1"/>
  <c r="V418" i="3" s="1"/>
  <c r="U418" i="3" a="1"/>
  <c r="U418" i="3" s="1"/>
  <c r="T418" i="3" a="1"/>
  <c r="T418" i="3" s="1"/>
  <c r="B418" i="3"/>
  <c r="Q420" i="3" l="1"/>
  <c r="T419" i="3" a="1"/>
  <c r="T419" i="3" s="1"/>
  <c r="U419" i="3" a="1"/>
  <c r="U419" i="3" s="1"/>
  <c r="V419" i="3" a="1"/>
  <c r="V419" i="3" s="1"/>
  <c r="B419" i="3"/>
  <c r="Q421" i="3" l="1"/>
  <c r="T420" i="3" a="1"/>
  <c r="T420" i="3" s="1"/>
  <c r="V420" i="3" a="1"/>
  <c r="V420" i="3" s="1"/>
  <c r="U420" i="3" a="1"/>
  <c r="U420" i="3" s="1"/>
  <c r="B420" i="3"/>
  <c r="Q422" i="3" l="1"/>
  <c r="U421" i="3" a="1"/>
  <c r="U421" i="3" s="1"/>
  <c r="T421" i="3" a="1"/>
  <c r="T421" i="3" s="1"/>
  <c r="V421" i="3" a="1"/>
  <c r="V421" i="3" s="1"/>
  <c r="B421" i="3"/>
  <c r="Q423" i="3" l="1"/>
  <c r="T422" i="3" a="1"/>
  <c r="T422" i="3" s="1"/>
  <c r="U422" i="3" a="1"/>
  <c r="U422" i="3" s="1"/>
  <c r="V422" i="3" a="1"/>
  <c r="V422" i="3" s="1"/>
  <c r="B422" i="3"/>
  <c r="Q424" i="3" l="1"/>
  <c r="V423" i="3" a="1"/>
  <c r="V423" i="3" s="1"/>
  <c r="T423" i="3" a="1"/>
  <c r="T423" i="3" s="1"/>
  <c r="U423" i="3" a="1"/>
  <c r="U423" i="3" s="1"/>
  <c r="B423" i="3"/>
  <c r="Q425" i="3" l="1"/>
  <c r="T424" i="3" a="1"/>
  <c r="T424" i="3" s="1"/>
  <c r="V424" i="3" a="1"/>
  <c r="V424" i="3" s="1"/>
  <c r="U424" i="3" a="1"/>
  <c r="U424" i="3" s="1"/>
  <c r="B424" i="3"/>
  <c r="Q426" i="3" l="1"/>
  <c r="U425" i="3" a="1"/>
  <c r="U425" i="3" s="1"/>
  <c r="V425" i="3" a="1"/>
  <c r="V425" i="3" s="1"/>
  <c r="T425" i="3" a="1"/>
  <c r="T425" i="3" s="1"/>
  <c r="B425" i="3"/>
  <c r="Q427" i="3" l="1"/>
  <c r="U426" i="3" a="1"/>
  <c r="U426" i="3" s="1"/>
  <c r="V426" i="3" a="1"/>
  <c r="V426" i="3" s="1"/>
  <c r="T426" i="3" a="1"/>
  <c r="T426" i="3" s="1"/>
  <c r="B426" i="3"/>
  <c r="Q428" i="3" l="1"/>
  <c r="V427" i="3" a="1"/>
  <c r="V427" i="3" s="1"/>
  <c r="T427" i="3" a="1"/>
  <c r="T427" i="3" s="1"/>
  <c r="U427" i="3" a="1"/>
  <c r="U427" i="3" s="1"/>
  <c r="B427" i="3"/>
  <c r="Q429" i="3" l="1"/>
  <c r="V428" i="3" a="1"/>
  <c r="V428" i="3" s="1"/>
  <c r="U428" i="3" a="1"/>
  <c r="U428" i="3" s="1"/>
  <c r="T428" i="3" a="1"/>
  <c r="T428" i="3" s="1"/>
  <c r="B428" i="3"/>
  <c r="Q430" i="3" l="1"/>
  <c r="V429" i="3" a="1"/>
  <c r="V429" i="3" s="1"/>
  <c r="T429" i="3" a="1"/>
  <c r="T429" i="3" s="1"/>
  <c r="U429" i="3" a="1"/>
  <c r="U429" i="3" s="1"/>
  <c r="B429" i="3"/>
  <c r="Q431" i="3" l="1"/>
  <c r="T430" i="3" a="1"/>
  <c r="T430" i="3" s="1"/>
  <c r="V430" i="3" a="1"/>
  <c r="V430" i="3" s="1"/>
  <c r="U430" i="3" a="1"/>
  <c r="U430" i="3" s="1"/>
  <c r="B430" i="3"/>
  <c r="Q432" i="3" l="1"/>
  <c r="U431" i="3" a="1"/>
  <c r="U431" i="3" s="1"/>
  <c r="T431" i="3" a="1"/>
  <c r="T431" i="3" s="1"/>
  <c r="V431" i="3" a="1"/>
  <c r="V431" i="3" s="1"/>
  <c r="B431" i="3"/>
  <c r="Q433" i="3" l="1"/>
  <c r="T432" i="3" a="1"/>
  <c r="T432" i="3" s="1"/>
  <c r="U432" i="3" a="1"/>
  <c r="U432" i="3" s="1"/>
  <c r="V432" i="3" a="1"/>
  <c r="V432" i="3" s="1"/>
  <c r="B432" i="3"/>
  <c r="Q434" i="3" l="1"/>
  <c r="U433" i="3" a="1"/>
  <c r="U433" i="3" s="1"/>
  <c r="V433" i="3" a="1"/>
  <c r="V433" i="3" s="1"/>
  <c r="T433" i="3" a="1"/>
  <c r="T433" i="3" s="1"/>
  <c r="B433" i="3"/>
  <c r="Q435" i="3" l="1"/>
  <c r="V434" i="3" a="1"/>
  <c r="V434" i="3" s="1"/>
  <c r="U434" i="3" a="1"/>
  <c r="U434" i="3" s="1"/>
  <c r="T434" i="3" a="1"/>
  <c r="T434" i="3" s="1"/>
  <c r="B434" i="3"/>
  <c r="Q436" i="3" l="1"/>
  <c r="U435" i="3" a="1"/>
  <c r="U435" i="3" s="1"/>
  <c r="T435" i="3" a="1"/>
  <c r="T435" i="3" s="1"/>
  <c r="V435" i="3" a="1"/>
  <c r="V435" i="3" s="1"/>
  <c r="B435" i="3"/>
  <c r="Q437" i="3" l="1"/>
  <c r="U436" i="3" a="1"/>
  <c r="U436" i="3" s="1"/>
  <c r="T436" i="3" a="1"/>
  <c r="T436" i="3" s="1"/>
  <c r="V436" i="3" a="1"/>
  <c r="V436" i="3" s="1"/>
  <c r="B436" i="3"/>
  <c r="Q438" i="3" l="1"/>
  <c r="U437" i="3" a="1"/>
  <c r="U437" i="3" s="1"/>
  <c r="V437" i="3" a="1"/>
  <c r="V437" i="3" s="1"/>
  <c r="T437" i="3" a="1"/>
  <c r="T437" i="3" s="1"/>
  <c r="B437" i="3"/>
  <c r="Q439" i="3" l="1"/>
  <c r="U438" i="3" a="1"/>
  <c r="U438" i="3" s="1"/>
  <c r="T438" i="3" a="1"/>
  <c r="T438" i="3" s="1"/>
  <c r="V438" i="3" a="1"/>
  <c r="V438" i="3" s="1"/>
  <c r="B438" i="3"/>
  <c r="Q440" i="3" l="1"/>
  <c r="U439" i="3" a="1"/>
  <c r="U439" i="3" s="1"/>
  <c r="V439" i="3" a="1"/>
  <c r="V439" i="3" s="1"/>
  <c r="T439" i="3" a="1"/>
  <c r="T439" i="3" s="1"/>
  <c r="B439" i="3"/>
  <c r="Q441" i="3" l="1"/>
  <c r="U440" i="3" a="1"/>
  <c r="U440" i="3" s="1"/>
  <c r="T440" i="3" a="1"/>
  <c r="T440" i="3" s="1"/>
  <c r="V440" i="3" a="1"/>
  <c r="V440" i="3" s="1"/>
  <c r="B440" i="3"/>
  <c r="Q442" i="3" l="1"/>
  <c r="U441" i="3" a="1"/>
  <c r="U441" i="3" s="1"/>
  <c r="T441" i="3" a="1"/>
  <c r="T441" i="3" s="1"/>
  <c r="V441" i="3" a="1"/>
  <c r="V441" i="3" s="1"/>
  <c r="B441" i="3"/>
  <c r="Q443" i="3" l="1"/>
  <c r="V442" i="3" a="1"/>
  <c r="V442" i="3" s="1"/>
  <c r="T442" i="3" a="1"/>
  <c r="T442" i="3" s="1"/>
  <c r="U442" i="3" a="1"/>
  <c r="U442" i="3" s="1"/>
  <c r="B442" i="3"/>
  <c r="Q444" i="3" l="1"/>
  <c r="T443" i="3" a="1"/>
  <c r="T443" i="3" s="1"/>
  <c r="U443" i="3" a="1"/>
  <c r="U443" i="3" s="1"/>
  <c r="V443" i="3" a="1"/>
  <c r="V443" i="3" s="1"/>
  <c r="B443" i="3"/>
  <c r="Q445" i="3" l="1"/>
  <c r="T444" i="3" a="1"/>
  <c r="T444" i="3" s="1"/>
  <c r="U444" i="3" a="1"/>
  <c r="U444" i="3" s="1"/>
  <c r="V444" i="3" a="1"/>
  <c r="V444" i="3" s="1"/>
  <c r="B444" i="3"/>
  <c r="Q446" i="3" l="1"/>
  <c r="T445" i="3" a="1"/>
  <c r="T445" i="3" s="1"/>
  <c r="U445" i="3" a="1"/>
  <c r="U445" i="3" s="1"/>
  <c r="V445" i="3" a="1"/>
  <c r="V445" i="3" s="1"/>
  <c r="B445" i="3"/>
  <c r="Q447" i="3" l="1"/>
  <c r="U446" i="3" a="1"/>
  <c r="U446" i="3" s="1"/>
  <c r="T446" i="3" a="1"/>
  <c r="T446" i="3" s="1"/>
  <c r="V446" i="3" a="1"/>
  <c r="V446" i="3" s="1"/>
  <c r="B446" i="3"/>
  <c r="Q448" i="3" l="1"/>
  <c r="T447" i="3" a="1"/>
  <c r="T447" i="3" s="1"/>
  <c r="V447" i="3" a="1"/>
  <c r="V447" i="3" s="1"/>
  <c r="U447" i="3" a="1"/>
  <c r="U447" i="3" s="1"/>
  <c r="B447" i="3"/>
  <c r="Q449" i="3" l="1"/>
  <c r="V448" i="3" a="1"/>
  <c r="V448" i="3" s="1"/>
  <c r="U448" i="3" a="1"/>
  <c r="U448" i="3" s="1"/>
  <c r="T448" i="3" a="1"/>
  <c r="T448" i="3" s="1"/>
  <c r="B448" i="3"/>
  <c r="Q450" i="3" l="1"/>
  <c r="T449" i="3" a="1"/>
  <c r="T449" i="3" s="1"/>
  <c r="V449" i="3" a="1"/>
  <c r="V449" i="3" s="1"/>
  <c r="U449" i="3" a="1"/>
  <c r="U449" i="3" s="1"/>
  <c r="B449" i="3"/>
  <c r="Q451" i="3" l="1"/>
  <c r="T450" i="3" a="1"/>
  <c r="T450" i="3" s="1"/>
  <c r="U450" i="3" a="1"/>
  <c r="U450" i="3" s="1"/>
  <c r="V450" i="3" a="1"/>
  <c r="V450" i="3" s="1"/>
  <c r="B450" i="3"/>
  <c r="Q452" i="3" l="1"/>
  <c r="U451" i="3" a="1"/>
  <c r="U451" i="3" s="1"/>
  <c r="T451" i="3" a="1"/>
  <c r="T451" i="3" s="1"/>
  <c r="V451" i="3" a="1"/>
  <c r="V451" i="3" s="1"/>
  <c r="B451" i="3"/>
  <c r="Q453" i="3" l="1"/>
  <c r="T452" i="3" a="1"/>
  <c r="T452" i="3" s="1"/>
  <c r="V452" i="3" a="1"/>
  <c r="V452" i="3" s="1"/>
  <c r="U452" i="3" a="1"/>
  <c r="U452" i="3" s="1"/>
  <c r="B452" i="3"/>
  <c r="Q454" i="3" l="1"/>
  <c r="T453" i="3" a="1"/>
  <c r="T453" i="3" s="1"/>
  <c r="U453" i="3" a="1"/>
  <c r="U453" i="3" s="1"/>
  <c r="V453" i="3" a="1"/>
  <c r="V453" i="3" s="1"/>
  <c r="B453" i="3"/>
  <c r="Q455" i="3" l="1"/>
  <c r="U454" i="3" a="1"/>
  <c r="U454" i="3" s="1"/>
  <c r="V454" i="3" a="1"/>
  <c r="V454" i="3" s="1"/>
  <c r="T454" i="3" a="1"/>
  <c r="T454" i="3" s="1"/>
  <c r="B454" i="3"/>
  <c r="Q456" i="3" l="1"/>
  <c r="T455" i="3" a="1"/>
  <c r="T455" i="3" s="1"/>
  <c r="V455" i="3" a="1"/>
  <c r="V455" i="3" s="1"/>
  <c r="U455" i="3" a="1"/>
  <c r="U455" i="3" s="1"/>
  <c r="B455" i="3"/>
  <c r="Q457" i="3" l="1"/>
  <c r="U456" i="3" a="1"/>
  <c r="U456" i="3" s="1"/>
  <c r="V456" i="3" a="1"/>
  <c r="V456" i="3" s="1"/>
  <c r="T456" i="3" a="1"/>
  <c r="T456" i="3" s="1"/>
  <c r="B456" i="3"/>
  <c r="Q458" i="3" l="1"/>
  <c r="U457" i="3" a="1"/>
  <c r="U457" i="3" s="1"/>
  <c r="T457" i="3" a="1"/>
  <c r="T457" i="3" s="1"/>
  <c r="V457" i="3" a="1"/>
  <c r="V457" i="3" s="1"/>
  <c r="B457" i="3"/>
  <c r="Q459" i="3" l="1"/>
  <c r="V458" i="3" a="1"/>
  <c r="V458" i="3" s="1"/>
  <c r="T458" i="3" a="1"/>
  <c r="T458" i="3" s="1"/>
  <c r="U458" i="3" a="1"/>
  <c r="U458" i="3" s="1"/>
  <c r="B458" i="3"/>
  <c r="Q460" i="3" l="1"/>
  <c r="V459" i="3" a="1"/>
  <c r="V459" i="3" s="1"/>
  <c r="U459" i="3" a="1"/>
  <c r="U459" i="3" s="1"/>
  <c r="T459" i="3" a="1"/>
  <c r="T459" i="3" s="1"/>
  <c r="B459" i="3"/>
  <c r="Q461" i="3" l="1"/>
  <c r="V460" i="3" a="1"/>
  <c r="V460" i="3" s="1"/>
  <c r="U460" i="3" a="1"/>
  <c r="U460" i="3" s="1"/>
  <c r="T460" i="3" a="1"/>
  <c r="T460" i="3" s="1"/>
  <c r="B460" i="3"/>
  <c r="Q462" i="3" l="1"/>
  <c r="T461" i="3" a="1"/>
  <c r="T461" i="3" s="1"/>
  <c r="V461" i="3" a="1"/>
  <c r="V461" i="3" s="1"/>
  <c r="U461" i="3" a="1"/>
  <c r="U461" i="3" s="1"/>
  <c r="B461" i="3"/>
  <c r="Q463" i="3" l="1"/>
  <c r="U462" i="3" a="1"/>
  <c r="U462" i="3" s="1"/>
  <c r="T462" i="3" a="1"/>
  <c r="T462" i="3" s="1"/>
  <c r="V462" i="3" a="1"/>
  <c r="V462" i="3" s="1"/>
  <c r="B462" i="3"/>
  <c r="Q464" i="3" l="1"/>
  <c r="U463" i="3" a="1"/>
  <c r="U463" i="3" s="1"/>
  <c r="V463" i="3" a="1"/>
  <c r="V463" i="3" s="1"/>
  <c r="T463" i="3" a="1"/>
  <c r="T463" i="3" s="1"/>
  <c r="B463" i="3"/>
  <c r="Q465" i="3" l="1"/>
  <c r="U464" i="3" a="1"/>
  <c r="U464" i="3" s="1"/>
  <c r="T464" i="3" a="1"/>
  <c r="T464" i="3" s="1"/>
  <c r="V464" i="3" a="1"/>
  <c r="V464" i="3" s="1"/>
  <c r="B464" i="3"/>
  <c r="Q466" i="3" l="1"/>
  <c r="U465" i="3" a="1"/>
  <c r="U465" i="3" s="1"/>
  <c r="T465" i="3" a="1"/>
  <c r="T465" i="3" s="1"/>
  <c r="V465" i="3" a="1"/>
  <c r="V465" i="3" s="1"/>
  <c r="B465" i="3"/>
  <c r="Q467" i="3" l="1"/>
  <c r="T466" i="3" a="1"/>
  <c r="T466" i="3" s="1"/>
  <c r="U466" i="3" a="1"/>
  <c r="U466" i="3" s="1"/>
  <c r="V466" i="3" a="1"/>
  <c r="V466" i="3" s="1"/>
  <c r="B466" i="3"/>
  <c r="Q468" i="3" l="1"/>
  <c r="U467" i="3" a="1"/>
  <c r="U467" i="3" s="1"/>
  <c r="T467" i="3" a="1"/>
  <c r="T467" i="3" s="1"/>
  <c r="V467" i="3" a="1"/>
  <c r="V467" i="3" s="1"/>
  <c r="B467" i="3"/>
  <c r="Q469" i="3" l="1"/>
  <c r="U468" i="3" a="1"/>
  <c r="U468" i="3" s="1"/>
  <c r="T468" i="3" a="1"/>
  <c r="T468" i="3" s="1"/>
  <c r="V468" i="3" a="1"/>
  <c r="V468" i="3" s="1"/>
  <c r="B468" i="3"/>
  <c r="Q470" i="3" l="1"/>
  <c r="T469" i="3" a="1"/>
  <c r="T469" i="3" s="1"/>
  <c r="U469" i="3" a="1"/>
  <c r="U469" i="3" s="1"/>
  <c r="V469" i="3" a="1"/>
  <c r="V469" i="3" s="1"/>
  <c r="B469" i="3"/>
  <c r="Q471" i="3" l="1"/>
  <c r="V470" i="3" a="1"/>
  <c r="V470" i="3" s="1"/>
  <c r="U470" i="3" a="1"/>
  <c r="U470" i="3" s="1"/>
  <c r="T470" i="3" a="1"/>
  <c r="T470" i="3" s="1"/>
  <c r="B470" i="3"/>
  <c r="Q472" i="3" l="1"/>
  <c r="U471" i="3" a="1"/>
  <c r="U471" i="3" s="1"/>
  <c r="T471" i="3" a="1"/>
  <c r="T471" i="3" s="1"/>
  <c r="V471" i="3" a="1"/>
  <c r="V471" i="3" s="1"/>
  <c r="B471" i="3"/>
  <c r="Q473" i="3" l="1"/>
  <c r="V472" i="3" a="1"/>
  <c r="V472" i="3" s="1"/>
  <c r="T472" i="3" a="1"/>
  <c r="T472" i="3" s="1"/>
  <c r="U472" i="3" a="1"/>
  <c r="U472" i="3" s="1"/>
  <c r="B472" i="3"/>
  <c r="Q474" i="3" l="1"/>
  <c r="V473" i="3" a="1"/>
  <c r="V473" i="3" s="1"/>
  <c r="U473" i="3" a="1"/>
  <c r="U473" i="3" s="1"/>
  <c r="T473" i="3" a="1"/>
  <c r="T473" i="3" s="1"/>
  <c r="B473" i="3"/>
  <c r="Q475" i="3" l="1"/>
  <c r="U474" i="3" a="1"/>
  <c r="U474" i="3" s="1"/>
  <c r="V474" i="3" a="1"/>
  <c r="V474" i="3" s="1"/>
  <c r="T474" i="3" a="1"/>
  <c r="T474" i="3" s="1"/>
  <c r="B474" i="3"/>
  <c r="Q476" i="3" l="1"/>
  <c r="T475" i="3" a="1"/>
  <c r="T475" i="3" s="1"/>
  <c r="U475" i="3" a="1"/>
  <c r="U475" i="3" s="1"/>
  <c r="V475" i="3" a="1"/>
  <c r="V475" i="3" s="1"/>
  <c r="B475" i="3"/>
  <c r="Q477" i="3" l="1"/>
  <c r="U476" i="3" a="1"/>
  <c r="U476" i="3" s="1"/>
  <c r="T476" i="3" a="1"/>
  <c r="T476" i="3" s="1"/>
  <c r="V476" i="3" a="1"/>
  <c r="V476" i="3" s="1"/>
  <c r="B476" i="3"/>
  <c r="Q478" i="3" l="1"/>
  <c r="U477" i="3" a="1"/>
  <c r="U477" i="3" s="1"/>
  <c r="T477" i="3" a="1"/>
  <c r="T477" i="3" s="1"/>
  <c r="V477" i="3" a="1"/>
  <c r="V477" i="3" s="1"/>
  <c r="B477" i="3"/>
  <c r="Q479" i="3" l="1"/>
  <c r="V478" i="3" a="1"/>
  <c r="V478" i="3" s="1"/>
  <c r="U478" i="3" a="1"/>
  <c r="U478" i="3" s="1"/>
  <c r="T478" i="3" a="1"/>
  <c r="T478" i="3" s="1"/>
  <c r="B478" i="3"/>
  <c r="Q480" i="3" l="1"/>
  <c r="U479" i="3" a="1"/>
  <c r="U479" i="3" s="1"/>
  <c r="V479" i="3" a="1"/>
  <c r="V479" i="3" s="1"/>
  <c r="T479" i="3" a="1"/>
  <c r="T479" i="3" s="1"/>
  <c r="B479" i="3"/>
  <c r="Q481" i="3" l="1"/>
  <c r="T480" i="3" a="1"/>
  <c r="T480" i="3" s="1"/>
  <c r="U480" i="3" a="1"/>
  <c r="U480" i="3" s="1"/>
  <c r="V480" i="3" a="1"/>
  <c r="V480" i="3" s="1"/>
  <c r="B480" i="3"/>
  <c r="Q482" i="3" l="1"/>
  <c r="T481" i="3" a="1"/>
  <c r="T481" i="3" s="1"/>
  <c r="V481" i="3" a="1"/>
  <c r="V481" i="3" s="1"/>
  <c r="U481" i="3" a="1"/>
  <c r="U481" i="3" s="1"/>
  <c r="B481" i="3"/>
  <c r="Q483" i="3" l="1"/>
  <c r="V482" i="3" a="1"/>
  <c r="V482" i="3" s="1"/>
  <c r="T482" i="3" a="1"/>
  <c r="T482" i="3" s="1"/>
  <c r="U482" i="3" a="1"/>
  <c r="U482" i="3" s="1"/>
  <c r="B482" i="3"/>
  <c r="Q484" i="3" l="1"/>
  <c r="U483" i="3" a="1"/>
  <c r="U483" i="3" s="1"/>
  <c r="T483" i="3" a="1"/>
  <c r="T483" i="3" s="1"/>
  <c r="V483" i="3" a="1"/>
  <c r="V483" i="3" s="1"/>
  <c r="B483" i="3"/>
  <c r="Q485" i="3" l="1"/>
  <c r="V484" i="3" a="1"/>
  <c r="V484" i="3" s="1"/>
  <c r="T484" i="3" a="1"/>
  <c r="T484" i="3" s="1"/>
  <c r="U484" i="3" a="1"/>
  <c r="U484" i="3" s="1"/>
  <c r="B484" i="3"/>
  <c r="Q486" i="3" l="1"/>
  <c r="U485" i="3" a="1"/>
  <c r="U485" i="3" s="1"/>
  <c r="V485" i="3" a="1"/>
  <c r="V485" i="3" s="1"/>
  <c r="T485" i="3" a="1"/>
  <c r="T485" i="3" s="1"/>
  <c r="B485" i="3"/>
  <c r="Q487" i="3" l="1"/>
  <c r="U486" i="3" a="1"/>
  <c r="U486" i="3" s="1"/>
  <c r="V486" i="3" a="1"/>
  <c r="V486" i="3" s="1"/>
  <c r="T486" i="3" a="1"/>
  <c r="T486" i="3" s="1"/>
  <c r="B486" i="3"/>
  <c r="Q488" i="3" l="1"/>
  <c r="T487" i="3" a="1"/>
  <c r="T487" i="3" s="1"/>
  <c r="U487" i="3" a="1"/>
  <c r="U487" i="3" s="1"/>
  <c r="V487" i="3" a="1"/>
  <c r="V487" i="3" s="1"/>
  <c r="B487" i="3"/>
  <c r="Q489" i="3" l="1"/>
  <c r="T488" i="3" a="1"/>
  <c r="T488" i="3" s="1"/>
  <c r="V488" i="3" a="1"/>
  <c r="V488" i="3" s="1"/>
  <c r="U488" i="3" a="1"/>
  <c r="U488" i="3" s="1"/>
  <c r="B488" i="3"/>
  <c r="Q490" i="3" l="1"/>
  <c r="V489" i="3" a="1"/>
  <c r="V489" i="3" s="1"/>
  <c r="T489" i="3" a="1"/>
  <c r="T489" i="3" s="1"/>
  <c r="U489" i="3" a="1"/>
  <c r="U489" i="3" s="1"/>
  <c r="B489" i="3"/>
  <c r="Q491" i="3" l="1"/>
  <c r="T490" i="3" a="1"/>
  <c r="T490" i="3" s="1"/>
  <c r="V490" i="3" a="1"/>
  <c r="V490" i="3" s="1"/>
  <c r="U490" i="3" a="1"/>
  <c r="U490" i="3" s="1"/>
  <c r="B490" i="3"/>
  <c r="Q492" i="3" l="1"/>
  <c r="V491" i="3" a="1"/>
  <c r="V491" i="3" s="1"/>
  <c r="T491" i="3" a="1"/>
  <c r="T491" i="3" s="1"/>
  <c r="U491" i="3" a="1"/>
  <c r="U491" i="3" s="1"/>
  <c r="B491" i="3"/>
  <c r="Q493" i="3" l="1"/>
  <c r="T492" i="3" a="1"/>
  <c r="T492" i="3" s="1"/>
  <c r="U492" i="3" a="1"/>
  <c r="U492" i="3" s="1"/>
  <c r="V492" i="3" a="1"/>
  <c r="V492" i="3" s="1"/>
  <c r="B492" i="3"/>
  <c r="Q494" i="3" l="1"/>
  <c r="V493" i="3" a="1"/>
  <c r="V493" i="3" s="1"/>
  <c r="U493" i="3" a="1"/>
  <c r="U493" i="3" s="1"/>
  <c r="T493" i="3" a="1"/>
  <c r="T493" i="3" s="1"/>
  <c r="B493" i="3"/>
  <c r="Q495" i="3" l="1"/>
  <c r="U494" i="3" a="1"/>
  <c r="U494" i="3" s="1"/>
  <c r="V494" i="3" a="1"/>
  <c r="V494" i="3" s="1"/>
  <c r="T494" i="3" a="1"/>
  <c r="T494" i="3" s="1"/>
  <c r="B494" i="3"/>
  <c r="Q496" i="3" l="1"/>
  <c r="T495" i="3" a="1"/>
  <c r="T495" i="3" s="1"/>
  <c r="U495" i="3" a="1"/>
  <c r="U495" i="3" s="1"/>
  <c r="V495" i="3" a="1"/>
  <c r="V495" i="3" s="1"/>
  <c r="B495" i="3"/>
  <c r="Q497" i="3" l="1"/>
  <c r="T496" i="3" a="1"/>
  <c r="T496" i="3" s="1"/>
  <c r="V496" i="3" a="1"/>
  <c r="V496" i="3" s="1"/>
  <c r="U496" i="3" a="1"/>
  <c r="U496" i="3" s="1"/>
  <c r="B496" i="3"/>
  <c r="Q498" i="3" l="1"/>
  <c r="V497" i="3" a="1"/>
  <c r="V497" i="3" s="1"/>
  <c r="T497" i="3" a="1"/>
  <c r="T497" i="3" s="1"/>
  <c r="U497" i="3" a="1"/>
  <c r="U497" i="3" s="1"/>
  <c r="B497" i="3"/>
  <c r="Q499" i="3" l="1"/>
  <c r="T498" i="3" a="1"/>
  <c r="T498" i="3" s="1"/>
  <c r="V498" i="3" a="1"/>
  <c r="V498" i="3" s="1"/>
  <c r="U498" i="3" a="1"/>
  <c r="U498" i="3" s="1"/>
  <c r="B498" i="3"/>
  <c r="Q500" i="3" l="1"/>
  <c r="U499" i="3" a="1"/>
  <c r="U499" i="3" s="1"/>
  <c r="T499" i="3" a="1"/>
  <c r="T499" i="3" s="1"/>
  <c r="V499" i="3" a="1"/>
  <c r="V499" i="3" s="1"/>
  <c r="B499" i="3"/>
  <c r="Q501" i="3" l="1"/>
  <c r="T500" i="3" a="1"/>
  <c r="T500" i="3" s="1"/>
  <c r="V500" i="3" a="1"/>
  <c r="V500" i="3" s="1"/>
  <c r="U500" i="3" a="1"/>
  <c r="U500" i="3" s="1"/>
  <c r="B500" i="3"/>
  <c r="Q502" i="3" l="1"/>
  <c r="T501" i="3" a="1"/>
  <c r="T501" i="3" s="1"/>
  <c r="V501" i="3" a="1"/>
  <c r="V501" i="3" s="1"/>
  <c r="U501" i="3" a="1"/>
  <c r="U501" i="3" s="1"/>
  <c r="B501" i="3"/>
  <c r="Q503" i="3" l="1"/>
  <c r="T502" i="3" a="1"/>
  <c r="T502" i="3" s="1"/>
  <c r="U502" i="3" a="1"/>
  <c r="U502" i="3" s="1"/>
  <c r="V502" i="3" a="1"/>
  <c r="V502" i="3" s="1"/>
  <c r="B502" i="3"/>
  <c r="Q504" i="3" l="1"/>
  <c r="V503" i="3" a="1"/>
  <c r="V503" i="3" s="1"/>
  <c r="T503" i="3" a="1"/>
  <c r="T503" i="3" s="1"/>
  <c r="U503" i="3" a="1"/>
  <c r="U503" i="3" s="1"/>
  <c r="B503" i="3"/>
  <c r="Q505" i="3" l="1"/>
  <c r="U504" i="3" a="1"/>
  <c r="U504" i="3" s="1"/>
  <c r="T504" i="3" a="1"/>
  <c r="T504" i="3" s="1"/>
  <c r="V504" i="3" a="1"/>
  <c r="V504" i="3" s="1"/>
  <c r="B504" i="3"/>
  <c r="Q506" i="3" l="1"/>
  <c r="U505" i="3" a="1"/>
  <c r="U505" i="3" s="1"/>
  <c r="V505" i="3" a="1"/>
  <c r="V505" i="3" s="1"/>
  <c r="T505" i="3" a="1"/>
  <c r="T505" i="3" s="1"/>
  <c r="B505" i="3"/>
  <c r="Q507" i="3" l="1"/>
  <c r="T506" i="3" a="1"/>
  <c r="T506" i="3" s="1"/>
  <c r="V506" i="3" a="1"/>
  <c r="V506" i="3" s="1"/>
  <c r="U506" i="3" a="1"/>
  <c r="U506" i="3" s="1"/>
  <c r="B506" i="3"/>
  <c r="Q508" i="3" l="1"/>
  <c r="V507" i="3" a="1"/>
  <c r="V507" i="3" s="1"/>
  <c r="T507" i="3" a="1"/>
  <c r="T507" i="3" s="1"/>
  <c r="U507" i="3" a="1"/>
  <c r="U507" i="3" s="1"/>
  <c r="B507" i="3"/>
  <c r="Q509" i="3" l="1"/>
  <c r="U508" i="3" a="1"/>
  <c r="U508" i="3" s="1"/>
  <c r="T508" i="3" a="1"/>
  <c r="T508" i="3" s="1"/>
  <c r="V508" i="3" a="1"/>
  <c r="V508" i="3" s="1"/>
  <c r="B508" i="3"/>
  <c r="Q510" i="3" l="1"/>
  <c r="U509" i="3" a="1"/>
  <c r="U509" i="3" s="1"/>
  <c r="V509" i="3" a="1"/>
  <c r="V509" i="3" s="1"/>
  <c r="T509" i="3" a="1"/>
  <c r="T509" i="3" s="1"/>
  <c r="B509" i="3"/>
  <c r="Q511" i="3" l="1"/>
  <c r="T510" i="3" a="1"/>
  <c r="T510" i="3" s="1"/>
  <c r="V510" i="3" a="1"/>
  <c r="V510" i="3" s="1"/>
  <c r="U510" i="3" a="1"/>
  <c r="U510" i="3" s="1"/>
  <c r="B510" i="3"/>
  <c r="Q512" i="3" l="1"/>
  <c r="T511" i="3" a="1"/>
  <c r="T511" i="3" s="1"/>
  <c r="V511" i="3" a="1"/>
  <c r="V511" i="3" s="1"/>
  <c r="U511" i="3" a="1"/>
  <c r="U511" i="3" s="1"/>
  <c r="B511" i="3"/>
  <c r="Q513" i="3" l="1"/>
  <c r="V512" i="3" a="1"/>
  <c r="V512" i="3" s="1"/>
  <c r="T512" i="3" a="1"/>
  <c r="T512" i="3" s="1"/>
  <c r="U512" i="3" a="1"/>
  <c r="U512" i="3" s="1"/>
  <c r="B512" i="3"/>
  <c r="Q514" i="3" l="1"/>
  <c r="V513" i="3" a="1"/>
  <c r="V513" i="3" s="1"/>
  <c r="T513" i="3" a="1"/>
  <c r="T513" i="3" s="1"/>
  <c r="U513" i="3" a="1"/>
  <c r="U513" i="3" s="1"/>
  <c r="B513" i="3"/>
  <c r="Q515" i="3" l="1"/>
  <c r="T514" i="3" a="1"/>
  <c r="T514" i="3" s="1"/>
  <c r="U514" i="3" a="1"/>
  <c r="U514" i="3" s="1"/>
  <c r="V514" i="3" a="1"/>
  <c r="V514" i="3" s="1"/>
  <c r="B514" i="3"/>
  <c r="Q516" i="3" l="1"/>
  <c r="V515" i="3" a="1"/>
  <c r="V515" i="3" s="1"/>
  <c r="U515" i="3" a="1"/>
  <c r="U515" i="3" s="1"/>
  <c r="T515" i="3" a="1"/>
  <c r="T515" i="3" s="1"/>
  <c r="B515" i="3"/>
  <c r="Q517" i="3" l="1"/>
  <c r="T516" i="3" a="1"/>
  <c r="T516" i="3" s="1"/>
  <c r="V516" i="3" a="1"/>
  <c r="V516" i="3" s="1"/>
  <c r="U516" i="3" a="1"/>
  <c r="U516" i="3" s="1"/>
  <c r="B516" i="3"/>
  <c r="Q518" i="3" l="1"/>
  <c r="T517" i="3" a="1"/>
  <c r="T517" i="3" s="1"/>
  <c r="U517" i="3" a="1"/>
  <c r="U517" i="3" s="1"/>
  <c r="V517" i="3" a="1"/>
  <c r="V517" i="3" s="1"/>
  <c r="B517" i="3"/>
  <c r="Q519" i="3" l="1"/>
  <c r="V518" i="3" a="1"/>
  <c r="V518" i="3" s="1"/>
  <c r="T518" i="3" a="1"/>
  <c r="T518" i="3" s="1"/>
  <c r="U518" i="3" a="1"/>
  <c r="U518" i="3" s="1"/>
  <c r="B518" i="3"/>
  <c r="Q520" i="3" l="1"/>
  <c r="U519" i="3" a="1"/>
  <c r="U519" i="3" s="1"/>
  <c r="V519" i="3" a="1"/>
  <c r="V519" i="3" s="1"/>
  <c r="T519" i="3" a="1"/>
  <c r="T519" i="3" s="1"/>
  <c r="B519" i="3"/>
  <c r="Q521" i="3" l="1"/>
  <c r="U520" i="3" a="1"/>
  <c r="U520" i="3" s="1"/>
  <c r="V520" i="3" a="1"/>
  <c r="V520" i="3" s="1"/>
  <c r="T520" i="3" a="1"/>
  <c r="T520" i="3" s="1"/>
  <c r="B520" i="3"/>
  <c r="Q522" i="3" l="1"/>
  <c r="U521" i="3" a="1"/>
  <c r="U521" i="3" s="1"/>
  <c r="V521" i="3" a="1"/>
  <c r="V521" i="3" s="1"/>
  <c r="T521" i="3" a="1"/>
  <c r="T521" i="3" s="1"/>
  <c r="B521" i="3"/>
  <c r="Q523" i="3" l="1"/>
  <c r="T522" i="3" a="1"/>
  <c r="T522" i="3" s="1"/>
  <c r="V522" i="3" a="1"/>
  <c r="V522" i="3" s="1"/>
  <c r="U522" i="3" a="1"/>
  <c r="U522" i="3" s="1"/>
  <c r="B522" i="3"/>
  <c r="Q524" i="3" l="1"/>
  <c r="U523" i="3" a="1"/>
  <c r="U523" i="3" s="1"/>
  <c r="V523" i="3" a="1"/>
  <c r="V523" i="3" s="1"/>
  <c r="T523" i="3" a="1"/>
  <c r="T523" i="3" s="1"/>
  <c r="B523" i="3"/>
  <c r="Q525" i="3" l="1"/>
  <c r="T524" i="3" a="1"/>
  <c r="T524" i="3" s="1"/>
  <c r="V524" i="3" a="1"/>
  <c r="V524" i="3" s="1"/>
  <c r="U524" i="3" a="1"/>
  <c r="U524" i="3" s="1"/>
  <c r="B524" i="3"/>
  <c r="Q526" i="3" l="1"/>
  <c r="V525" i="3" a="1"/>
  <c r="V525" i="3" s="1"/>
  <c r="T525" i="3" a="1"/>
  <c r="T525" i="3" s="1"/>
  <c r="U525" i="3" a="1"/>
  <c r="U525" i="3" s="1"/>
  <c r="B525" i="3"/>
  <c r="Q527" i="3" l="1"/>
  <c r="U526" i="3" a="1"/>
  <c r="U526" i="3" s="1"/>
  <c r="T526" i="3" a="1"/>
  <c r="T526" i="3" s="1"/>
  <c r="V526" i="3" a="1"/>
  <c r="V526" i="3" s="1"/>
  <c r="B526" i="3"/>
  <c r="Q528" i="3" l="1"/>
  <c r="U527" i="3" a="1"/>
  <c r="U527" i="3" s="1"/>
  <c r="T527" i="3" a="1"/>
  <c r="T527" i="3" s="1"/>
  <c r="V527" i="3" a="1"/>
  <c r="V527" i="3" s="1"/>
  <c r="B527" i="3"/>
  <c r="Q529" i="3" l="1"/>
  <c r="T528" i="3" a="1"/>
  <c r="T528" i="3" s="1"/>
  <c r="U528" i="3" a="1"/>
  <c r="U528" i="3" s="1"/>
  <c r="V528" i="3" a="1"/>
  <c r="V528" i="3" s="1"/>
  <c r="B528" i="3"/>
  <c r="Q530" i="3" l="1"/>
  <c r="T529" i="3" a="1"/>
  <c r="T529" i="3" s="1"/>
  <c r="U529" i="3" a="1"/>
  <c r="U529" i="3" s="1"/>
  <c r="V529" i="3" a="1"/>
  <c r="V529" i="3" s="1"/>
  <c r="B529" i="3"/>
  <c r="Q531" i="3" l="1"/>
  <c r="U530" i="3" a="1"/>
  <c r="U530" i="3" s="1"/>
  <c r="T530" i="3" a="1"/>
  <c r="T530" i="3" s="1"/>
  <c r="V530" i="3" a="1"/>
  <c r="V530" i="3" s="1"/>
  <c r="B530" i="3"/>
  <c r="Q532" i="3" l="1"/>
  <c r="T531" i="3" a="1"/>
  <c r="T531" i="3" s="1"/>
  <c r="V531" i="3" a="1"/>
  <c r="V531" i="3" s="1"/>
  <c r="U531" i="3" a="1"/>
  <c r="U531" i="3" s="1"/>
  <c r="B531" i="3"/>
  <c r="Q533" i="3" l="1"/>
  <c r="T532" i="3" a="1"/>
  <c r="T532" i="3" s="1"/>
  <c r="V532" i="3" a="1"/>
  <c r="V532" i="3" s="1"/>
  <c r="U532" i="3" a="1"/>
  <c r="U532" i="3" s="1"/>
  <c r="B532" i="3"/>
  <c r="Q534" i="3" l="1"/>
  <c r="V533" i="3" a="1"/>
  <c r="V533" i="3" s="1"/>
  <c r="T533" i="3" a="1"/>
  <c r="T533" i="3" s="1"/>
  <c r="U533" i="3" a="1"/>
  <c r="U533" i="3" s="1"/>
  <c r="B533" i="3"/>
  <c r="Q535" i="3" l="1"/>
  <c r="V534" i="3" a="1"/>
  <c r="V534" i="3" s="1"/>
  <c r="U534" i="3" a="1"/>
  <c r="U534" i="3" s="1"/>
  <c r="T534" i="3" a="1"/>
  <c r="T534" i="3" s="1"/>
  <c r="B534" i="3"/>
  <c r="Q536" i="3" l="1"/>
  <c r="V535" i="3" a="1"/>
  <c r="V535" i="3" s="1"/>
  <c r="T535" i="3" a="1"/>
  <c r="T535" i="3" s="1"/>
  <c r="U535" i="3" a="1"/>
  <c r="U535" i="3" s="1"/>
  <c r="B535" i="3"/>
  <c r="Q537" i="3" l="1"/>
  <c r="U536" i="3" a="1"/>
  <c r="U536" i="3" s="1"/>
  <c r="V536" i="3" a="1"/>
  <c r="V536" i="3" s="1"/>
  <c r="T536" i="3" a="1"/>
  <c r="T536" i="3" s="1"/>
  <c r="B536" i="3"/>
  <c r="Q538" i="3" l="1"/>
  <c r="V537" i="3" a="1"/>
  <c r="V537" i="3" s="1"/>
  <c r="U537" i="3" a="1"/>
  <c r="U537" i="3" s="1"/>
  <c r="T537" i="3" a="1"/>
  <c r="T537" i="3" s="1"/>
  <c r="B537" i="3"/>
  <c r="Q539" i="3" l="1"/>
  <c r="U538" i="3" a="1"/>
  <c r="U538" i="3" s="1"/>
  <c r="V538" i="3" a="1"/>
  <c r="V538" i="3" s="1"/>
  <c r="T538" i="3" a="1"/>
  <c r="T538" i="3" s="1"/>
  <c r="B538" i="3"/>
  <c r="Q540" i="3" l="1"/>
  <c r="U539" i="3" a="1"/>
  <c r="U539" i="3" s="1"/>
  <c r="V539" i="3" a="1"/>
  <c r="V539" i="3" s="1"/>
  <c r="T539" i="3" a="1"/>
  <c r="T539" i="3" s="1"/>
  <c r="B539" i="3"/>
  <c r="Q541" i="3" l="1"/>
  <c r="V540" i="3" a="1"/>
  <c r="V540" i="3" s="1"/>
  <c r="T540" i="3" a="1"/>
  <c r="T540" i="3" s="1"/>
  <c r="U540" i="3" a="1"/>
  <c r="U540" i="3" s="1"/>
  <c r="B540" i="3"/>
  <c r="Q542" i="3" l="1"/>
  <c r="U541" i="3" a="1"/>
  <c r="U541" i="3" s="1"/>
  <c r="V541" i="3" a="1"/>
  <c r="V541" i="3" s="1"/>
  <c r="T541" i="3" a="1"/>
  <c r="T541" i="3" s="1"/>
  <c r="B541" i="3"/>
  <c r="Q543" i="3" l="1"/>
  <c r="T542" i="3" a="1"/>
  <c r="T542" i="3" s="1"/>
  <c r="U542" i="3" a="1"/>
  <c r="U542" i="3" s="1"/>
  <c r="V542" i="3" a="1"/>
  <c r="V542" i="3" s="1"/>
  <c r="B542" i="3"/>
  <c r="Q544" i="3" l="1"/>
  <c r="V543" i="3" a="1"/>
  <c r="V543" i="3" s="1"/>
  <c r="U543" i="3" a="1"/>
  <c r="U543" i="3" s="1"/>
  <c r="T543" i="3" a="1"/>
  <c r="T543" i="3" s="1"/>
  <c r="B543" i="3"/>
  <c r="Q545" i="3" l="1"/>
  <c r="V544" i="3" a="1"/>
  <c r="V544" i="3" s="1"/>
  <c r="U544" i="3" a="1"/>
  <c r="U544" i="3" s="1"/>
  <c r="T544" i="3" a="1"/>
  <c r="T544" i="3" s="1"/>
  <c r="B544" i="3"/>
  <c r="Q546" i="3" l="1"/>
  <c r="T545" i="3" a="1"/>
  <c r="T545" i="3" s="1"/>
  <c r="U545" i="3" a="1"/>
  <c r="U545" i="3" s="1"/>
  <c r="V545" i="3" a="1"/>
  <c r="V545" i="3" s="1"/>
  <c r="B545" i="3"/>
  <c r="Q547" i="3" l="1"/>
  <c r="T546" i="3" a="1"/>
  <c r="T546" i="3" s="1"/>
  <c r="U546" i="3" a="1"/>
  <c r="U546" i="3" s="1"/>
  <c r="V546" i="3" a="1"/>
  <c r="V546" i="3" s="1"/>
  <c r="B546" i="3"/>
  <c r="Q548" i="3" l="1"/>
  <c r="U547" i="3" a="1"/>
  <c r="U547" i="3" s="1"/>
  <c r="T547" i="3" a="1"/>
  <c r="T547" i="3" s="1"/>
  <c r="V547" i="3" a="1"/>
  <c r="V547" i="3" s="1"/>
  <c r="B547" i="3"/>
  <c r="Q549" i="3" l="1"/>
  <c r="V548" i="3" a="1"/>
  <c r="V548" i="3" s="1"/>
  <c r="U548" i="3" a="1"/>
  <c r="U548" i="3" s="1"/>
  <c r="T548" i="3" a="1"/>
  <c r="T548" i="3" s="1"/>
  <c r="B548" i="3"/>
  <c r="Q550" i="3" l="1"/>
  <c r="U549" i="3" a="1"/>
  <c r="U549" i="3" s="1"/>
  <c r="V549" i="3" a="1"/>
  <c r="V549" i="3" s="1"/>
  <c r="T549" i="3" a="1"/>
  <c r="T549" i="3" s="1"/>
  <c r="B549" i="3"/>
  <c r="Q551" i="3" l="1"/>
  <c r="U550" i="3" a="1"/>
  <c r="U550" i="3" s="1"/>
  <c r="V550" i="3" a="1"/>
  <c r="V550" i="3" s="1"/>
  <c r="T550" i="3" a="1"/>
  <c r="T550" i="3" s="1"/>
  <c r="B550" i="3"/>
  <c r="Q552" i="3" l="1"/>
  <c r="U551" i="3" a="1"/>
  <c r="U551" i="3" s="1"/>
  <c r="V551" i="3" a="1"/>
  <c r="V551" i="3" s="1"/>
  <c r="T551" i="3" a="1"/>
  <c r="T551" i="3" s="1"/>
  <c r="B551" i="3"/>
  <c r="Q553" i="3" l="1"/>
  <c r="U552" i="3" a="1"/>
  <c r="U552" i="3" s="1"/>
  <c r="V552" i="3" a="1"/>
  <c r="V552" i="3" s="1"/>
  <c r="T552" i="3" a="1"/>
  <c r="T552" i="3" s="1"/>
  <c r="B552" i="3"/>
  <c r="Q554" i="3" l="1"/>
  <c r="T553" i="3" a="1"/>
  <c r="T553" i="3" s="1"/>
  <c r="V553" i="3" a="1"/>
  <c r="V553" i="3" s="1"/>
  <c r="U553" i="3" a="1"/>
  <c r="U553" i="3" s="1"/>
  <c r="B553" i="3"/>
  <c r="Q555" i="3" l="1"/>
  <c r="U554" i="3" a="1"/>
  <c r="U554" i="3" s="1"/>
  <c r="T554" i="3" a="1"/>
  <c r="T554" i="3" s="1"/>
  <c r="V554" i="3" a="1"/>
  <c r="V554" i="3" s="1"/>
  <c r="B554" i="3"/>
  <c r="Q556" i="3" l="1"/>
  <c r="U555" i="3" a="1"/>
  <c r="U555" i="3" s="1"/>
  <c r="V555" i="3" a="1"/>
  <c r="V555" i="3" s="1"/>
  <c r="T555" i="3" a="1"/>
  <c r="T555" i="3" s="1"/>
  <c r="B555" i="3"/>
  <c r="Q557" i="3" l="1"/>
  <c r="U556" i="3" a="1"/>
  <c r="U556" i="3" s="1"/>
  <c r="V556" i="3" a="1"/>
  <c r="V556" i="3" s="1"/>
  <c r="T556" i="3" a="1"/>
  <c r="T556" i="3" s="1"/>
  <c r="B556" i="3"/>
  <c r="Q558" i="3" l="1"/>
  <c r="V557" i="3" a="1"/>
  <c r="V557" i="3" s="1"/>
  <c r="T557" i="3" a="1"/>
  <c r="T557" i="3" s="1"/>
  <c r="U557" i="3" a="1"/>
  <c r="U557" i="3" s="1"/>
  <c r="B557" i="3"/>
  <c r="Q559" i="3" l="1"/>
  <c r="U558" i="3" a="1"/>
  <c r="U558" i="3" s="1"/>
  <c r="T558" i="3" a="1"/>
  <c r="T558" i="3" s="1"/>
  <c r="V558" i="3" a="1"/>
  <c r="V558" i="3" s="1"/>
  <c r="B558" i="3"/>
  <c r="Q560" i="3" l="1"/>
  <c r="V559" i="3" a="1"/>
  <c r="V559" i="3" s="1"/>
  <c r="T559" i="3" a="1"/>
  <c r="T559" i="3" s="1"/>
  <c r="U559" i="3" a="1"/>
  <c r="U559" i="3" s="1"/>
  <c r="B559" i="3"/>
  <c r="Q561" i="3" l="1"/>
  <c r="T560" i="3" a="1"/>
  <c r="T560" i="3" s="1"/>
  <c r="U560" i="3" a="1"/>
  <c r="U560" i="3" s="1"/>
  <c r="V560" i="3" a="1"/>
  <c r="V560" i="3" s="1"/>
  <c r="B560" i="3"/>
  <c r="Q562" i="3" l="1"/>
  <c r="V561" i="3" a="1"/>
  <c r="V561" i="3" s="1"/>
  <c r="T561" i="3" a="1"/>
  <c r="T561" i="3" s="1"/>
  <c r="U561" i="3" a="1"/>
  <c r="U561" i="3" s="1"/>
  <c r="B561" i="3"/>
  <c r="Q563" i="3" l="1"/>
  <c r="V562" i="3" a="1"/>
  <c r="V562" i="3" s="1"/>
  <c r="T562" i="3" a="1"/>
  <c r="T562" i="3" s="1"/>
  <c r="U562" i="3" a="1"/>
  <c r="U562" i="3" s="1"/>
  <c r="B562" i="3"/>
  <c r="Q564" i="3" l="1"/>
  <c r="T563" i="3" a="1"/>
  <c r="T563" i="3" s="1"/>
  <c r="U563" i="3" a="1"/>
  <c r="U563" i="3" s="1"/>
  <c r="V563" i="3" a="1"/>
  <c r="V563" i="3" s="1"/>
  <c r="B563" i="3"/>
  <c r="Q565" i="3" l="1"/>
  <c r="U564" i="3" a="1"/>
  <c r="U564" i="3" s="1"/>
  <c r="T564" i="3" a="1"/>
  <c r="T564" i="3" s="1"/>
  <c r="V564" i="3" a="1"/>
  <c r="V564" i="3" s="1"/>
  <c r="B564" i="3"/>
  <c r="Q566" i="3" l="1"/>
  <c r="U565" i="3" a="1"/>
  <c r="U565" i="3" s="1"/>
  <c r="V565" i="3" a="1"/>
  <c r="V565" i="3" s="1"/>
  <c r="T565" i="3" a="1"/>
  <c r="T565" i="3" s="1"/>
  <c r="B565" i="3"/>
  <c r="Q567" i="3" l="1"/>
  <c r="V566" i="3" a="1"/>
  <c r="V566" i="3" s="1"/>
  <c r="U566" i="3" a="1"/>
  <c r="U566" i="3" s="1"/>
  <c r="T566" i="3" a="1"/>
  <c r="T566" i="3" s="1"/>
  <c r="B566" i="3"/>
  <c r="Q568" i="3" l="1"/>
  <c r="V567" i="3" a="1"/>
  <c r="V567" i="3" s="1"/>
  <c r="U567" i="3" a="1"/>
  <c r="U567" i="3" s="1"/>
  <c r="T567" i="3" a="1"/>
  <c r="T567" i="3" s="1"/>
  <c r="B567" i="3"/>
  <c r="Q569" i="3" l="1"/>
  <c r="U568" i="3" a="1"/>
  <c r="U568" i="3" s="1"/>
  <c r="V568" i="3" a="1"/>
  <c r="V568" i="3" s="1"/>
  <c r="T568" i="3" a="1"/>
  <c r="T568" i="3" s="1"/>
  <c r="B568" i="3"/>
  <c r="Q570" i="3" l="1"/>
  <c r="V569" i="3" a="1"/>
  <c r="V569" i="3" s="1"/>
  <c r="T569" i="3" a="1"/>
  <c r="T569" i="3" s="1"/>
  <c r="U569" i="3" a="1"/>
  <c r="U569" i="3" s="1"/>
  <c r="B569" i="3"/>
  <c r="Q571" i="3" l="1"/>
  <c r="T570" i="3" a="1"/>
  <c r="T570" i="3" s="1"/>
  <c r="U570" i="3" a="1"/>
  <c r="U570" i="3" s="1"/>
  <c r="V570" i="3" a="1"/>
  <c r="V570" i="3" s="1"/>
  <c r="B570" i="3"/>
  <c r="Q572" i="3" l="1"/>
  <c r="U571" i="3" a="1"/>
  <c r="U571" i="3" s="1"/>
  <c r="V571" i="3" a="1"/>
  <c r="V571" i="3" s="1"/>
  <c r="T571" i="3" a="1"/>
  <c r="T571" i="3" s="1"/>
  <c r="B571" i="3"/>
  <c r="Q573" i="3" l="1"/>
  <c r="V572" i="3" a="1"/>
  <c r="V572" i="3" s="1"/>
  <c r="U572" i="3" a="1"/>
  <c r="U572" i="3" s="1"/>
  <c r="T572" i="3" a="1"/>
  <c r="T572" i="3" s="1"/>
  <c r="B572" i="3"/>
  <c r="Q574" i="3" l="1"/>
  <c r="T573" i="3" a="1"/>
  <c r="T573" i="3" s="1"/>
  <c r="U573" i="3" a="1"/>
  <c r="U573" i="3" s="1"/>
  <c r="V573" i="3" a="1"/>
  <c r="V573" i="3" s="1"/>
  <c r="B573" i="3"/>
  <c r="Q575" i="3" l="1"/>
  <c r="U574" i="3" a="1"/>
  <c r="U574" i="3" s="1"/>
  <c r="T574" i="3" a="1"/>
  <c r="T574" i="3" s="1"/>
  <c r="V574" i="3" a="1"/>
  <c r="V574" i="3" s="1"/>
  <c r="B574" i="3"/>
  <c r="Q576" i="3" l="1"/>
  <c r="V575" i="3" a="1"/>
  <c r="V575" i="3" s="1"/>
  <c r="U575" i="3" a="1"/>
  <c r="U575" i="3" s="1"/>
  <c r="T575" i="3" a="1"/>
  <c r="T575" i="3" s="1"/>
  <c r="B575" i="3"/>
  <c r="Q577" i="3" l="1"/>
  <c r="U576" i="3" a="1"/>
  <c r="U576" i="3" s="1"/>
  <c r="T576" i="3" a="1"/>
  <c r="T576" i="3" s="1"/>
  <c r="V576" i="3" a="1"/>
  <c r="V576" i="3" s="1"/>
  <c r="B576" i="3"/>
  <c r="Q578" i="3" l="1"/>
  <c r="T577" i="3" a="1"/>
  <c r="T577" i="3" s="1"/>
  <c r="U577" i="3" a="1"/>
  <c r="U577" i="3" s="1"/>
  <c r="V577" i="3" a="1"/>
  <c r="V577" i="3" s="1"/>
  <c r="B577" i="3"/>
  <c r="Q579" i="3" l="1"/>
  <c r="V578" i="3" a="1"/>
  <c r="V578" i="3" s="1"/>
  <c r="T578" i="3" a="1"/>
  <c r="T578" i="3" s="1"/>
  <c r="U578" i="3" a="1"/>
  <c r="U578" i="3" s="1"/>
  <c r="B578" i="3"/>
  <c r="Q580" i="3" l="1"/>
  <c r="U579" i="3" a="1"/>
  <c r="U579" i="3" s="1"/>
  <c r="T579" i="3" a="1"/>
  <c r="T579" i="3" s="1"/>
  <c r="V579" i="3" a="1"/>
  <c r="V579" i="3" s="1"/>
  <c r="B579" i="3"/>
  <c r="Q581" i="3" l="1"/>
  <c r="U580" i="3" a="1"/>
  <c r="U580" i="3" s="1"/>
  <c r="V580" i="3" a="1"/>
  <c r="V580" i="3" s="1"/>
  <c r="T580" i="3" a="1"/>
  <c r="T580" i="3" s="1"/>
  <c r="B580" i="3"/>
  <c r="Q582" i="3" l="1"/>
  <c r="T581" i="3" a="1"/>
  <c r="T581" i="3" s="1"/>
  <c r="V581" i="3" a="1"/>
  <c r="V581" i="3" s="1"/>
  <c r="U581" i="3" a="1"/>
  <c r="U581" i="3" s="1"/>
  <c r="B581" i="3"/>
  <c r="Q583" i="3" l="1"/>
  <c r="T582" i="3" a="1"/>
  <c r="T582" i="3" s="1"/>
  <c r="U582" i="3" a="1"/>
  <c r="U582" i="3" s="1"/>
  <c r="V582" i="3" a="1"/>
  <c r="V582" i="3" s="1"/>
  <c r="B582" i="3"/>
  <c r="Q584" i="3" l="1"/>
  <c r="T583" i="3" a="1"/>
  <c r="T583" i="3" s="1"/>
  <c r="V583" i="3" a="1"/>
  <c r="V583" i="3" s="1"/>
  <c r="U583" i="3" a="1"/>
  <c r="U583" i="3" s="1"/>
  <c r="B583" i="3"/>
  <c r="Q585" i="3" l="1"/>
  <c r="U584" i="3" a="1"/>
  <c r="U584" i="3" s="1"/>
  <c r="V584" i="3" a="1"/>
  <c r="V584" i="3" s="1"/>
  <c r="T584" i="3" a="1"/>
  <c r="T584" i="3" s="1"/>
  <c r="B584" i="3"/>
  <c r="Q586" i="3" l="1"/>
  <c r="V585" i="3" a="1"/>
  <c r="V585" i="3" s="1"/>
  <c r="T585" i="3" a="1"/>
  <c r="T585" i="3" s="1"/>
  <c r="U585" i="3" a="1"/>
  <c r="U585" i="3" s="1"/>
  <c r="B585" i="3"/>
  <c r="Q587" i="3" l="1"/>
  <c r="V586" i="3" a="1"/>
  <c r="V586" i="3" s="1"/>
  <c r="U586" i="3" a="1"/>
  <c r="U586" i="3" s="1"/>
  <c r="T586" i="3" a="1"/>
  <c r="T586" i="3" s="1"/>
  <c r="B586" i="3"/>
  <c r="Q588" i="3" l="1"/>
  <c r="T587" i="3" a="1"/>
  <c r="T587" i="3" s="1"/>
  <c r="U587" i="3" a="1"/>
  <c r="U587" i="3" s="1"/>
  <c r="V587" i="3" a="1"/>
  <c r="V587" i="3" s="1"/>
  <c r="B587" i="3"/>
  <c r="Q589" i="3" l="1"/>
  <c r="U588" i="3" a="1"/>
  <c r="U588" i="3" s="1"/>
  <c r="T588" i="3" a="1"/>
  <c r="T588" i="3" s="1"/>
  <c r="V588" i="3" a="1"/>
  <c r="V588" i="3" s="1"/>
  <c r="B588" i="3"/>
  <c r="Q590" i="3" l="1"/>
  <c r="V589" i="3" a="1"/>
  <c r="V589" i="3" s="1"/>
  <c r="T589" i="3" a="1"/>
  <c r="T589" i="3" s="1"/>
  <c r="U589" i="3" a="1"/>
  <c r="U589" i="3" s="1"/>
  <c r="B589" i="3"/>
  <c r="Q591" i="3" l="1"/>
  <c r="V590" i="3" a="1"/>
  <c r="V590" i="3" s="1"/>
  <c r="U590" i="3" a="1"/>
  <c r="U590" i="3" s="1"/>
  <c r="T590" i="3" a="1"/>
  <c r="T590" i="3" s="1"/>
  <c r="B590" i="3"/>
  <c r="Q592" i="3" l="1"/>
  <c r="T591" i="3" a="1"/>
  <c r="T591" i="3" s="1"/>
  <c r="U591" i="3" a="1"/>
  <c r="U591" i="3" s="1"/>
  <c r="V591" i="3" a="1"/>
  <c r="V591" i="3" s="1"/>
  <c r="B591" i="3"/>
  <c r="Q593" i="3" l="1"/>
  <c r="U592" i="3" a="1"/>
  <c r="U592" i="3" s="1"/>
  <c r="T592" i="3" a="1"/>
  <c r="T592" i="3" s="1"/>
  <c r="V592" i="3" a="1"/>
  <c r="V592" i="3" s="1"/>
  <c r="B592" i="3"/>
  <c r="Q594" i="3" l="1"/>
  <c r="U593" i="3" a="1"/>
  <c r="U593" i="3" s="1"/>
  <c r="V593" i="3" a="1"/>
  <c r="V593" i="3" s="1"/>
  <c r="T593" i="3" a="1"/>
  <c r="T593" i="3" s="1"/>
  <c r="B593" i="3"/>
  <c r="Q595" i="3" l="1"/>
  <c r="V594" i="3" a="1"/>
  <c r="V594" i="3" s="1"/>
  <c r="U594" i="3" a="1"/>
  <c r="U594" i="3" s="1"/>
  <c r="T594" i="3" a="1"/>
  <c r="T594" i="3" s="1"/>
  <c r="B594" i="3"/>
  <c r="Q596" i="3" l="1"/>
  <c r="T595" i="3" a="1"/>
  <c r="T595" i="3" s="1"/>
  <c r="U595" i="3" a="1"/>
  <c r="U595" i="3" s="1"/>
  <c r="V595" i="3" a="1"/>
  <c r="V595" i="3" s="1"/>
  <c r="B595" i="3"/>
  <c r="Q597" i="3" l="1"/>
  <c r="T596" i="3" a="1"/>
  <c r="T596" i="3" s="1"/>
  <c r="U596" i="3" a="1"/>
  <c r="U596" i="3" s="1"/>
  <c r="V596" i="3" a="1"/>
  <c r="V596" i="3" s="1"/>
  <c r="B596" i="3"/>
  <c r="Q598" i="3" l="1"/>
  <c r="T597" i="3" a="1"/>
  <c r="T597" i="3" s="1"/>
  <c r="V597" i="3" a="1"/>
  <c r="V597" i="3" s="1"/>
  <c r="U597" i="3" a="1"/>
  <c r="U597" i="3" s="1"/>
  <c r="B597" i="3"/>
  <c r="Q599" i="3" l="1"/>
  <c r="V598" i="3" a="1"/>
  <c r="V598" i="3" s="1"/>
  <c r="U598" i="3" a="1"/>
  <c r="U598" i="3" s="1"/>
  <c r="T598" i="3" a="1"/>
  <c r="T598" i="3" s="1"/>
  <c r="B598" i="3"/>
  <c r="Q600" i="3" l="1"/>
  <c r="T599" i="3" a="1"/>
  <c r="T599" i="3" s="1"/>
  <c r="U599" i="3" a="1"/>
  <c r="U599" i="3" s="1"/>
  <c r="V599" i="3" a="1"/>
  <c r="V599" i="3" s="1"/>
  <c r="B599" i="3"/>
  <c r="Q601" i="3" l="1"/>
  <c r="T600" i="3" a="1"/>
  <c r="T600" i="3" s="1"/>
  <c r="U600" i="3" a="1"/>
  <c r="U600" i="3" s="1"/>
  <c r="V600" i="3" a="1"/>
  <c r="V600" i="3" s="1"/>
  <c r="B600" i="3"/>
  <c r="Q602" i="3" l="1"/>
  <c r="U601" i="3" a="1"/>
  <c r="U601" i="3" s="1"/>
  <c r="T601" i="3" a="1"/>
  <c r="T601" i="3" s="1"/>
  <c r="V601" i="3" a="1"/>
  <c r="V601" i="3" s="1"/>
  <c r="B601" i="3"/>
  <c r="Q603" i="3" l="1"/>
  <c r="V602" i="3" a="1"/>
  <c r="V602" i="3" s="1"/>
  <c r="T602" i="3" a="1"/>
  <c r="T602" i="3" s="1"/>
  <c r="U602" i="3" a="1"/>
  <c r="U602" i="3" s="1"/>
  <c r="B602" i="3"/>
  <c r="Q604" i="3" l="1"/>
  <c r="V603" i="3" a="1"/>
  <c r="V603" i="3" s="1"/>
  <c r="T603" i="3" a="1"/>
  <c r="T603" i="3" s="1"/>
  <c r="U603" i="3" a="1"/>
  <c r="U603" i="3" s="1"/>
  <c r="B603" i="3"/>
  <c r="Q605" i="3" l="1"/>
  <c r="T604" i="3" a="1"/>
  <c r="T604" i="3" s="1"/>
  <c r="U604" i="3" a="1"/>
  <c r="U604" i="3" s="1"/>
  <c r="V604" i="3" a="1"/>
  <c r="V604" i="3" s="1"/>
  <c r="B604" i="3"/>
  <c r="Q606" i="3" l="1"/>
  <c r="U605" i="3" a="1"/>
  <c r="U605" i="3" s="1"/>
  <c r="V605" i="3" a="1"/>
  <c r="V605" i="3" s="1"/>
  <c r="T605" i="3" a="1"/>
  <c r="T605" i="3" s="1"/>
  <c r="B605" i="3"/>
  <c r="Q607" i="3" l="1"/>
  <c r="V606" i="3" a="1"/>
  <c r="V606" i="3" s="1"/>
  <c r="U606" i="3" a="1"/>
  <c r="U606" i="3" s="1"/>
  <c r="T606" i="3" a="1"/>
  <c r="T606" i="3" s="1"/>
  <c r="B606" i="3"/>
  <c r="Q608" i="3" l="1"/>
  <c r="U607" i="3" a="1"/>
  <c r="U607" i="3" s="1"/>
  <c r="T607" i="3" a="1"/>
  <c r="T607" i="3" s="1"/>
  <c r="V607" i="3" a="1"/>
  <c r="V607" i="3" s="1"/>
  <c r="B607" i="3"/>
  <c r="Q609" i="3" l="1"/>
  <c r="T608" i="3" a="1"/>
  <c r="T608" i="3" s="1"/>
  <c r="U608" i="3" a="1"/>
  <c r="U608" i="3" s="1"/>
  <c r="V608" i="3" a="1"/>
  <c r="V608" i="3" s="1"/>
  <c r="B608" i="3"/>
  <c r="Q610" i="3" l="1"/>
  <c r="V609" i="3" a="1"/>
  <c r="V609" i="3" s="1"/>
  <c r="T609" i="3" a="1"/>
  <c r="T609" i="3" s="1"/>
  <c r="U609" i="3" a="1"/>
  <c r="U609" i="3" s="1"/>
  <c r="B609" i="3"/>
  <c r="Q611" i="3" l="1"/>
  <c r="U610" i="3" a="1"/>
  <c r="U610" i="3" s="1"/>
  <c r="V610" i="3" a="1"/>
  <c r="V610" i="3" s="1"/>
  <c r="T610" i="3" a="1"/>
  <c r="T610" i="3" s="1"/>
  <c r="B610" i="3"/>
  <c r="Q612" i="3" l="1"/>
  <c r="U611" i="3" a="1"/>
  <c r="U611" i="3" s="1"/>
  <c r="T611" i="3" a="1"/>
  <c r="T611" i="3" s="1"/>
  <c r="V611" i="3" a="1"/>
  <c r="V611" i="3" s="1"/>
  <c r="B611" i="3"/>
  <c r="Q613" i="3" l="1"/>
  <c r="T612" i="3" a="1"/>
  <c r="T612" i="3" s="1"/>
  <c r="V612" i="3" a="1"/>
  <c r="V612" i="3" s="1"/>
  <c r="U612" i="3" a="1"/>
  <c r="U612" i="3" s="1"/>
  <c r="B612" i="3"/>
  <c r="Q614" i="3" l="1"/>
  <c r="U613" i="3" a="1"/>
  <c r="U613" i="3" s="1"/>
  <c r="V613" i="3" a="1"/>
  <c r="V613" i="3" s="1"/>
  <c r="T613" i="3" a="1"/>
  <c r="T613" i="3" s="1"/>
  <c r="B613" i="3"/>
  <c r="Q615" i="3" l="1"/>
  <c r="U614" i="3" a="1"/>
  <c r="U614" i="3" s="1"/>
  <c r="V614" i="3" a="1"/>
  <c r="V614" i="3" s="1"/>
  <c r="T614" i="3" a="1"/>
  <c r="T614" i="3" s="1"/>
  <c r="B614" i="3"/>
  <c r="Q616" i="3" l="1"/>
  <c r="T615" i="3" a="1"/>
  <c r="T615" i="3" s="1"/>
  <c r="V615" i="3" a="1"/>
  <c r="V615" i="3" s="1"/>
  <c r="U615" i="3" a="1"/>
  <c r="U615" i="3" s="1"/>
  <c r="B615" i="3"/>
  <c r="Q617" i="3" l="1"/>
  <c r="T616" i="3" a="1"/>
  <c r="T616" i="3" s="1"/>
  <c r="U616" i="3" a="1"/>
  <c r="U616" i="3" s="1"/>
  <c r="V616" i="3" a="1"/>
  <c r="V616" i="3" s="1"/>
  <c r="B616" i="3"/>
  <c r="Q618" i="3" l="1"/>
  <c r="V617" i="3" a="1"/>
  <c r="V617" i="3" s="1"/>
  <c r="T617" i="3" a="1"/>
  <c r="T617" i="3" s="1"/>
  <c r="U617" i="3" a="1"/>
  <c r="U617" i="3" s="1"/>
  <c r="B617" i="3"/>
  <c r="Q619" i="3" l="1"/>
  <c r="T618" i="3" a="1"/>
  <c r="T618" i="3" s="1"/>
  <c r="V618" i="3" a="1"/>
  <c r="V618" i="3" s="1"/>
  <c r="U618" i="3" a="1"/>
  <c r="U618" i="3" s="1"/>
  <c r="B618" i="3"/>
  <c r="Q620" i="3" l="1"/>
  <c r="T619" i="3" a="1"/>
  <c r="T619" i="3" s="1"/>
  <c r="U619" i="3" a="1"/>
  <c r="U619" i="3" s="1"/>
  <c r="V619" i="3" a="1"/>
  <c r="V619" i="3" s="1"/>
  <c r="B619" i="3"/>
  <c r="Q621" i="3" l="1"/>
  <c r="T620" i="3" a="1"/>
  <c r="T620" i="3" s="1"/>
  <c r="V620" i="3" a="1"/>
  <c r="V620" i="3" s="1"/>
  <c r="U620" i="3" a="1"/>
  <c r="U620" i="3" s="1"/>
  <c r="B620" i="3"/>
  <c r="Q622" i="3" l="1"/>
  <c r="V621" i="3" a="1"/>
  <c r="V621" i="3" s="1"/>
  <c r="T621" i="3" a="1"/>
  <c r="T621" i="3" s="1"/>
  <c r="U621" i="3" a="1"/>
  <c r="U621" i="3" s="1"/>
  <c r="B621" i="3"/>
  <c r="Q623" i="3" l="1"/>
  <c r="T622" i="3" a="1"/>
  <c r="T622" i="3" s="1"/>
  <c r="U622" i="3" a="1"/>
  <c r="U622" i="3" s="1"/>
  <c r="V622" i="3" a="1"/>
  <c r="V622" i="3" s="1"/>
  <c r="B622" i="3"/>
  <c r="Q624" i="3" l="1"/>
  <c r="U623" i="3" a="1"/>
  <c r="U623" i="3" s="1"/>
  <c r="V623" i="3" a="1"/>
  <c r="V623" i="3" s="1"/>
  <c r="T623" i="3" a="1"/>
  <c r="T623" i="3" s="1"/>
  <c r="B623" i="3"/>
  <c r="Q625" i="3" l="1"/>
  <c r="T624" i="3" a="1"/>
  <c r="T624" i="3" s="1"/>
  <c r="V624" i="3" a="1"/>
  <c r="V624" i="3" s="1"/>
  <c r="U624" i="3" a="1"/>
  <c r="U624" i="3" s="1"/>
  <c r="B624" i="3"/>
  <c r="Q626" i="3" l="1"/>
  <c r="U625" i="3" a="1"/>
  <c r="U625" i="3" s="1"/>
  <c r="V625" i="3" a="1"/>
  <c r="V625" i="3" s="1"/>
  <c r="T625" i="3" a="1"/>
  <c r="T625" i="3" s="1"/>
  <c r="B625" i="3"/>
  <c r="Q627" i="3" l="1"/>
  <c r="T626" i="3" a="1"/>
  <c r="T626" i="3" s="1"/>
  <c r="U626" i="3" a="1"/>
  <c r="U626" i="3" s="1"/>
  <c r="V626" i="3" a="1"/>
  <c r="V626" i="3" s="1"/>
  <c r="B626" i="3"/>
  <c r="Q628" i="3" l="1"/>
  <c r="T627" i="3" a="1"/>
  <c r="T627" i="3" s="1"/>
  <c r="U627" i="3" a="1"/>
  <c r="U627" i="3" s="1"/>
  <c r="V627" i="3" a="1"/>
  <c r="V627" i="3" s="1"/>
  <c r="B627" i="3"/>
  <c r="Q629" i="3" l="1"/>
  <c r="T628" i="3" a="1"/>
  <c r="T628" i="3" s="1"/>
  <c r="V628" i="3" a="1"/>
  <c r="V628" i="3" s="1"/>
  <c r="U628" i="3" a="1"/>
  <c r="U628" i="3" s="1"/>
  <c r="B628" i="3"/>
  <c r="Q630" i="3" l="1"/>
  <c r="V629" i="3" a="1"/>
  <c r="V629" i="3" s="1"/>
  <c r="T629" i="3" a="1"/>
  <c r="T629" i="3" s="1"/>
  <c r="U629" i="3" a="1"/>
  <c r="U629" i="3" s="1"/>
  <c r="B629" i="3"/>
  <c r="Q631" i="3" l="1"/>
  <c r="T630" i="3" a="1"/>
  <c r="T630" i="3" s="1"/>
  <c r="U630" i="3" a="1"/>
  <c r="U630" i="3" s="1"/>
  <c r="V630" i="3" a="1"/>
  <c r="V630" i="3" s="1"/>
  <c r="B630" i="3"/>
  <c r="Q632" i="3" l="1"/>
  <c r="T631" i="3" a="1"/>
  <c r="T631" i="3" s="1"/>
  <c r="U631" i="3" a="1"/>
  <c r="U631" i="3" s="1"/>
  <c r="V631" i="3" a="1"/>
  <c r="V631" i="3" s="1"/>
  <c r="B631" i="3"/>
  <c r="Q633" i="3" l="1"/>
  <c r="V632" i="3" a="1"/>
  <c r="V632" i="3" s="1"/>
  <c r="U632" i="3" a="1"/>
  <c r="U632" i="3" s="1"/>
  <c r="T632" i="3" a="1"/>
  <c r="T632" i="3" s="1"/>
  <c r="B632" i="3"/>
  <c r="Q634" i="3" l="1"/>
  <c r="V633" i="3" a="1"/>
  <c r="V633" i="3" s="1"/>
  <c r="T633" i="3" a="1"/>
  <c r="T633" i="3" s="1"/>
  <c r="U633" i="3" a="1"/>
  <c r="U633" i="3" s="1"/>
  <c r="B633" i="3"/>
  <c r="Q635" i="3" l="1"/>
  <c r="T634" i="3" a="1"/>
  <c r="T634" i="3" s="1"/>
  <c r="U634" i="3" a="1"/>
  <c r="U634" i="3" s="1"/>
  <c r="V634" i="3" a="1"/>
  <c r="V634" i="3" s="1"/>
  <c r="B634" i="3"/>
  <c r="Q636" i="3" l="1"/>
  <c r="T635" i="3" a="1"/>
  <c r="T635" i="3" s="1"/>
  <c r="U635" i="3" a="1"/>
  <c r="U635" i="3" s="1"/>
  <c r="V635" i="3" a="1"/>
  <c r="V635" i="3" s="1"/>
  <c r="B635" i="3"/>
  <c r="Q637" i="3" l="1"/>
  <c r="V636" i="3" a="1"/>
  <c r="V636" i="3" s="1"/>
  <c r="T636" i="3" a="1"/>
  <c r="T636" i="3" s="1"/>
  <c r="U636" i="3" a="1"/>
  <c r="U636" i="3" s="1"/>
  <c r="B636" i="3"/>
  <c r="Q638" i="3" l="1"/>
  <c r="T637" i="3" a="1"/>
  <c r="T637" i="3" s="1"/>
  <c r="U637" i="3" a="1"/>
  <c r="U637" i="3" s="1"/>
  <c r="V637" i="3" a="1"/>
  <c r="V637" i="3" s="1"/>
  <c r="B637" i="3"/>
  <c r="Q639" i="3" l="1"/>
  <c r="V638" i="3" a="1"/>
  <c r="V638" i="3" s="1"/>
  <c r="T638" i="3" a="1"/>
  <c r="T638" i="3" s="1"/>
  <c r="U638" i="3" a="1"/>
  <c r="U638" i="3" s="1"/>
  <c r="B638" i="3"/>
  <c r="Q640" i="3" l="1"/>
  <c r="T639" i="3" a="1"/>
  <c r="T639" i="3" s="1"/>
  <c r="V639" i="3" a="1"/>
  <c r="V639" i="3" s="1"/>
  <c r="U639" i="3" a="1"/>
  <c r="U639" i="3" s="1"/>
  <c r="B639" i="3"/>
  <c r="Q641" i="3" l="1"/>
  <c r="U640" i="3" a="1"/>
  <c r="U640" i="3" s="1"/>
  <c r="T640" i="3" a="1"/>
  <c r="T640" i="3" s="1"/>
  <c r="V640" i="3" a="1"/>
  <c r="V640" i="3" s="1"/>
  <c r="B640" i="3"/>
  <c r="Q642" i="3" l="1"/>
  <c r="T641" i="3" a="1"/>
  <c r="T641" i="3" s="1"/>
  <c r="V641" i="3" a="1"/>
  <c r="V641" i="3" s="1"/>
  <c r="U641" i="3" a="1"/>
  <c r="U641" i="3" s="1"/>
  <c r="B641" i="3"/>
  <c r="Q643" i="3" l="1"/>
  <c r="V642" i="3" a="1"/>
  <c r="V642" i="3" s="1"/>
  <c r="T642" i="3" a="1"/>
  <c r="T642" i="3" s="1"/>
  <c r="U642" i="3" a="1"/>
  <c r="U642" i="3" s="1"/>
  <c r="B642" i="3"/>
  <c r="Q644" i="3" l="1"/>
  <c r="V643" i="3" a="1"/>
  <c r="V643" i="3" s="1"/>
  <c r="U643" i="3" a="1"/>
  <c r="U643" i="3" s="1"/>
  <c r="T643" i="3" a="1"/>
  <c r="T643" i="3" s="1"/>
  <c r="B643" i="3"/>
  <c r="Q645" i="3" l="1"/>
  <c r="U644" i="3" a="1"/>
  <c r="U644" i="3" s="1"/>
  <c r="V644" i="3" a="1"/>
  <c r="V644" i="3" s="1"/>
  <c r="T644" i="3" a="1"/>
  <c r="T644" i="3" s="1"/>
  <c r="B644" i="3"/>
  <c r="Q646" i="3" l="1"/>
  <c r="V645" i="3" a="1"/>
  <c r="V645" i="3" s="1"/>
  <c r="U645" i="3" a="1"/>
  <c r="U645" i="3" s="1"/>
  <c r="T645" i="3" a="1"/>
  <c r="T645" i="3" s="1"/>
  <c r="B645" i="3"/>
  <c r="Q647" i="3" l="1"/>
  <c r="V646" i="3" a="1"/>
  <c r="V646" i="3" s="1"/>
  <c r="U646" i="3" a="1"/>
  <c r="U646" i="3" s="1"/>
  <c r="T646" i="3" a="1"/>
  <c r="T646" i="3" s="1"/>
  <c r="B646" i="3"/>
  <c r="Q648" i="3" l="1"/>
  <c r="V647" i="3" a="1"/>
  <c r="V647" i="3" s="1"/>
  <c r="U647" i="3" a="1"/>
  <c r="U647" i="3" s="1"/>
  <c r="T647" i="3" a="1"/>
  <c r="T647" i="3" s="1"/>
  <c r="B647" i="3"/>
  <c r="Q649" i="3" l="1"/>
  <c r="T648" i="3" a="1"/>
  <c r="T648" i="3" s="1"/>
  <c r="U648" i="3" a="1"/>
  <c r="U648" i="3" s="1"/>
  <c r="V648" i="3" a="1"/>
  <c r="V648" i="3" s="1"/>
  <c r="B648" i="3"/>
  <c r="Q650" i="3" l="1"/>
  <c r="T649" i="3" a="1"/>
  <c r="T649" i="3" s="1"/>
  <c r="U649" i="3" a="1"/>
  <c r="U649" i="3" s="1"/>
  <c r="V649" i="3" a="1"/>
  <c r="V649" i="3" s="1"/>
  <c r="B649" i="3"/>
  <c r="Q651" i="3" l="1"/>
  <c r="T650" i="3" a="1"/>
  <c r="T650" i="3" s="1"/>
  <c r="V650" i="3" a="1"/>
  <c r="V650" i="3" s="1"/>
  <c r="U650" i="3" a="1"/>
  <c r="U650" i="3" s="1"/>
  <c r="B650" i="3"/>
  <c r="Q652" i="3" l="1"/>
  <c r="V651" i="3" a="1"/>
  <c r="V651" i="3" s="1"/>
  <c r="U651" i="3" a="1"/>
  <c r="U651" i="3" s="1"/>
  <c r="T651" i="3" a="1"/>
  <c r="T651" i="3" s="1"/>
  <c r="B651" i="3"/>
  <c r="Q653" i="3" l="1"/>
  <c r="T652" i="3" a="1"/>
  <c r="T652" i="3" s="1"/>
  <c r="V652" i="3" a="1"/>
  <c r="V652" i="3" s="1"/>
  <c r="U652" i="3" a="1"/>
  <c r="U652" i="3" s="1"/>
  <c r="B652" i="3"/>
  <c r="Q654" i="3" l="1"/>
  <c r="T653" i="3" a="1"/>
  <c r="T653" i="3" s="1"/>
  <c r="U653" i="3" a="1"/>
  <c r="U653" i="3" s="1"/>
  <c r="V653" i="3" a="1"/>
  <c r="V653" i="3" s="1"/>
  <c r="B653" i="3"/>
  <c r="Q655" i="3" l="1"/>
  <c r="T654" i="3" a="1"/>
  <c r="T654" i="3" s="1"/>
  <c r="V654" i="3" a="1"/>
  <c r="V654" i="3" s="1"/>
  <c r="U654" i="3" a="1"/>
  <c r="U654" i="3" s="1"/>
  <c r="B654" i="3"/>
  <c r="Q656" i="3" l="1"/>
  <c r="U655" i="3" a="1"/>
  <c r="U655" i="3" s="1"/>
  <c r="V655" i="3" a="1"/>
  <c r="V655" i="3" s="1"/>
  <c r="T655" i="3" a="1"/>
  <c r="T655" i="3" s="1"/>
  <c r="B655" i="3"/>
  <c r="Q657" i="3" l="1"/>
  <c r="V656" i="3" a="1"/>
  <c r="V656" i="3" s="1"/>
  <c r="U656" i="3" a="1"/>
  <c r="U656" i="3" s="1"/>
  <c r="T656" i="3" a="1"/>
  <c r="T656" i="3" s="1"/>
  <c r="B656" i="3"/>
  <c r="Q658" i="3" l="1"/>
  <c r="V657" i="3" a="1"/>
  <c r="V657" i="3" s="1"/>
  <c r="T657" i="3" a="1"/>
  <c r="T657" i="3" s="1"/>
  <c r="U657" i="3" a="1"/>
  <c r="U657" i="3" s="1"/>
  <c r="B657" i="3"/>
  <c r="Q659" i="3" l="1"/>
  <c r="T658" i="3" a="1"/>
  <c r="T658" i="3" s="1"/>
  <c r="U658" i="3" a="1"/>
  <c r="U658" i="3" s="1"/>
  <c r="V658" i="3" a="1"/>
  <c r="V658" i="3" s="1"/>
  <c r="B658" i="3"/>
  <c r="Q660" i="3" l="1"/>
  <c r="V659" i="3" a="1"/>
  <c r="V659" i="3" s="1"/>
  <c r="T659" i="3" a="1"/>
  <c r="T659" i="3" s="1"/>
  <c r="U659" i="3" a="1"/>
  <c r="U659" i="3" s="1"/>
  <c r="B659" i="3"/>
  <c r="Q661" i="3" l="1"/>
  <c r="V660" i="3" a="1"/>
  <c r="V660" i="3" s="1"/>
  <c r="T660" i="3" a="1"/>
  <c r="T660" i="3" s="1"/>
  <c r="U660" i="3" a="1"/>
  <c r="U660" i="3" s="1"/>
  <c r="B660" i="3"/>
  <c r="Q662" i="3" l="1"/>
  <c r="U661" i="3" a="1"/>
  <c r="U661" i="3" s="1"/>
  <c r="T661" i="3" a="1"/>
  <c r="T661" i="3" s="1"/>
  <c r="V661" i="3" a="1"/>
  <c r="V661" i="3" s="1"/>
  <c r="B661" i="3"/>
  <c r="Q663" i="3" l="1"/>
  <c r="V662" i="3" a="1"/>
  <c r="V662" i="3" s="1"/>
  <c r="U662" i="3" a="1"/>
  <c r="U662" i="3" s="1"/>
  <c r="T662" i="3" a="1"/>
  <c r="T662" i="3" s="1"/>
  <c r="B662" i="3"/>
  <c r="Q664" i="3" l="1"/>
  <c r="T663" i="3" a="1"/>
  <c r="T663" i="3" s="1"/>
  <c r="U663" i="3" a="1"/>
  <c r="U663" i="3" s="1"/>
  <c r="V663" i="3" a="1"/>
  <c r="V663" i="3" s="1"/>
  <c r="B663" i="3"/>
  <c r="Q665" i="3" l="1"/>
  <c r="V664" i="3" a="1"/>
  <c r="V664" i="3" s="1"/>
  <c r="T664" i="3" a="1"/>
  <c r="T664" i="3" s="1"/>
  <c r="U664" i="3" a="1"/>
  <c r="U664" i="3" s="1"/>
  <c r="B664" i="3"/>
  <c r="Q666" i="3" l="1"/>
  <c r="U665" i="3" a="1"/>
  <c r="U665" i="3" s="1"/>
  <c r="T665" i="3" a="1"/>
  <c r="T665" i="3" s="1"/>
  <c r="V665" i="3" a="1"/>
  <c r="V665" i="3" s="1"/>
  <c r="B665" i="3"/>
  <c r="Q667" i="3" l="1"/>
  <c r="V666" i="3" a="1"/>
  <c r="V666" i="3" s="1"/>
  <c r="U666" i="3" a="1"/>
  <c r="U666" i="3" s="1"/>
  <c r="T666" i="3" a="1"/>
  <c r="T666" i="3" s="1"/>
  <c r="B666" i="3"/>
  <c r="Q668" i="3" l="1"/>
  <c r="T667" i="3" a="1"/>
  <c r="T667" i="3" s="1"/>
  <c r="V667" i="3" a="1"/>
  <c r="V667" i="3" s="1"/>
  <c r="U667" i="3" a="1"/>
  <c r="U667" i="3" s="1"/>
  <c r="B667" i="3"/>
  <c r="Q669" i="3" l="1"/>
  <c r="U668" i="3" a="1"/>
  <c r="U668" i="3" s="1"/>
  <c r="V668" i="3" a="1"/>
  <c r="V668" i="3" s="1"/>
  <c r="T668" i="3" a="1"/>
  <c r="T668" i="3" s="1"/>
  <c r="B668" i="3"/>
  <c r="Q670" i="3" l="1"/>
  <c r="T669" i="3" a="1"/>
  <c r="T669" i="3" s="1"/>
  <c r="U669" i="3" a="1"/>
  <c r="U669" i="3" s="1"/>
  <c r="V669" i="3" a="1"/>
  <c r="V669" i="3" s="1"/>
  <c r="B669" i="3"/>
  <c r="Q671" i="3" l="1"/>
  <c r="U670" i="3" a="1"/>
  <c r="U670" i="3" s="1"/>
  <c r="V670" i="3" a="1"/>
  <c r="V670" i="3" s="1"/>
  <c r="T670" i="3" a="1"/>
  <c r="T670" i="3" s="1"/>
  <c r="B670" i="3"/>
  <c r="Q672" i="3" l="1"/>
  <c r="T671" i="3" a="1"/>
  <c r="T671" i="3" s="1"/>
  <c r="U671" i="3" a="1"/>
  <c r="U671" i="3" s="1"/>
  <c r="V671" i="3" a="1"/>
  <c r="V671" i="3" s="1"/>
  <c r="B671" i="3"/>
  <c r="Q673" i="3" l="1"/>
  <c r="T672" i="3" a="1"/>
  <c r="T672" i="3" s="1"/>
  <c r="U672" i="3" a="1"/>
  <c r="U672" i="3" s="1"/>
  <c r="V672" i="3" a="1"/>
  <c r="V672" i="3" s="1"/>
  <c r="B672" i="3"/>
  <c r="Q674" i="3" l="1"/>
  <c r="U673" i="3" a="1"/>
  <c r="U673" i="3" s="1"/>
  <c r="V673" i="3" a="1"/>
  <c r="V673" i="3" s="1"/>
  <c r="T673" i="3" a="1"/>
  <c r="T673" i="3" s="1"/>
  <c r="B673" i="3"/>
  <c r="Q675" i="3" l="1"/>
  <c r="V674" i="3" a="1"/>
  <c r="V674" i="3" s="1"/>
  <c r="U674" i="3" a="1"/>
  <c r="U674" i="3" s="1"/>
  <c r="T674" i="3" a="1"/>
  <c r="T674" i="3" s="1"/>
  <c r="B674" i="3"/>
  <c r="Q676" i="3" l="1"/>
  <c r="U675" i="3" a="1"/>
  <c r="U675" i="3" s="1"/>
  <c r="T675" i="3" a="1"/>
  <c r="T675" i="3" s="1"/>
  <c r="V675" i="3" a="1"/>
  <c r="V675" i="3" s="1"/>
  <c r="B675" i="3"/>
  <c r="Q677" i="3" l="1"/>
  <c r="T676" i="3" a="1"/>
  <c r="T676" i="3" s="1"/>
  <c r="U676" i="3" a="1"/>
  <c r="U676" i="3" s="1"/>
  <c r="V676" i="3" a="1"/>
  <c r="V676" i="3" s="1"/>
  <c r="B676" i="3"/>
  <c r="Q678" i="3" l="1"/>
  <c r="U677" i="3" a="1"/>
  <c r="U677" i="3" s="1"/>
  <c r="V677" i="3" a="1"/>
  <c r="V677" i="3" s="1"/>
  <c r="T677" i="3" a="1"/>
  <c r="T677" i="3" s="1"/>
  <c r="B677" i="3"/>
  <c r="Q679" i="3" l="1"/>
  <c r="V678" i="3" a="1"/>
  <c r="V678" i="3" s="1"/>
  <c r="U678" i="3" a="1"/>
  <c r="U678" i="3" s="1"/>
  <c r="T678" i="3" a="1"/>
  <c r="T678" i="3" s="1"/>
  <c r="B678" i="3"/>
  <c r="Q680" i="3" l="1"/>
  <c r="V679" i="3" a="1"/>
  <c r="V679" i="3" s="1"/>
  <c r="T679" i="3" a="1"/>
  <c r="T679" i="3" s="1"/>
  <c r="U679" i="3" a="1"/>
  <c r="U679" i="3" s="1"/>
  <c r="B679" i="3"/>
  <c r="Q681" i="3" l="1"/>
  <c r="T680" i="3" a="1"/>
  <c r="T680" i="3" s="1"/>
  <c r="U680" i="3" a="1"/>
  <c r="U680" i="3" s="1"/>
  <c r="V680" i="3" a="1"/>
  <c r="V680" i="3" s="1"/>
  <c r="B680" i="3"/>
  <c r="Q682" i="3" l="1"/>
  <c r="V681" i="3" a="1"/>
  <c r="V681" i="3" s="1"/>
  <c r="T681" i="3" a="1"/>
  <c r="T681" i="3" s="1"/>
  <c r="U681" i="3" a="1"/>
  <c r="U681" i="3" s="1"/>
  <c r="B681" i="3"/>
  <c r="Q683" i="3" l="1"/>
  <c r="U682" i="3" a="1"/>
  <c r="U682" i="3" s="1"/>
  <c r="V682" i="3" a="1"/>
  <c r="V682" i="3" s="1"/>
  <c r="T682" i="3" a="1"/>
  <c r="T682" i="3" s="1"/>
  <c r="B682" i="3"/>
  <c r="Q684" i="3" l="1"/>
  <c r="V683" i="3" a="1"/>
  <c r="V683" i="3" s="1"/>
  <c r="T683" i="3" a="1"/>
  <c r="T683" i="3" s="1"/>
  <c r="U683" i="3" a="1"/>
  <c r="U683" i="3" s="1"/>
  <c r="B683" i="3"/>
  <c r="Q685" i="3" l="1"/>
  <c r="T684" i="3" a="1"/>
  <c r="T684" i="3" s="1"/>
  <c r="U684" i="3" a="1"/>
  <c r="U684" i="3" s="1"/>
  <c r="V684" i="3" a="1"/>
  <c r="V684" i="3" s="1"/>
  <c r="B684" i="3"/>
  <c r="Q686" i="3" l="1"/>
  <c r="V685" i="3" a="1"/>
  <c r="V685" i="3" s="1"/>
  <c r="T685" i="3" a="1"/>
  <c r="T685" i="3" s="1"/>
  <c r="U685" i="3" a="1"/>
  <c r="U685" i="3" s="1"/>
  <c r="B685" i="3"/>
  <c r="Q687" i="3" l="1"/>
  <c r="T686" i="3" a="1"/>
  <c r="T686" i="3" s="1"/>
  <c r="V686" i="3" a="1"/>
  <c r="V686" i="3" s="1"/>
  <c r="U686" i="3" a="1"/>
  <c r="U686" i="3" s="1"/>
  <c r="B686" i="3"/>
  <c r="Q688" i="3" l="1"/>
  <c r="U687" i="3" a="1"/>
  <c r="U687" i="3" s="1"/>
  <c r="V687" i="3" a="1"/>
  <c r="V687" i="3" s="1"/>
  <c r="T687" i="3" a="1"/>
  <c r="T687" i="3" s="1"/>
  <c r="B687" i="3"/>
  <c r="Q689" i="3" l="1"/>
  <c r="T688" i="3" a="1"/>
  <c r="T688" i="3" s="1"/>
  <c r="V688" i="3" a="1"/>
  <c r="V688" i="3" s="1"/>
  <c r="U688" i="3" a="1"/>
  <c r="U688" i="3" s="1"/>
  <c r="B688" i="3"/>
  <c r="Q690" i="3" l="1"/>
  <c r="V689" i="3" a="1"/>
  <c r="V689" i="3" s="1"/>
  <c r="T689" i="3" a="1"/>
  <c r="T689" i="3" s="1"/>
  <c r="U689" i="3" a="1"/>
  <c r="U689" i="3" s="1"/>
  <c r="B689" i="3"/>
  <c r="Q691" i="3" l="1"/>
  <c r="V690" i="3" a="1"/>
  <c r="V690" i="3" s="1"/>
  <c r="T690" i="3" a="1"/>
  <c r="T690" i="3" s="1"/>
  <c r="U690" i="3" a="1"/>
  <c r="U690" i="3" s="1"/>
  <c r="B690" i="3"/>
  <c r="Q692" i="3" l="1"/>
  <c r="U691" i="3" a="1"/>
  <c r="U691" i="3" s="1"/>
  <c r="T691" i="3" a="1"/>
  <c r="T691" i="3" s="1"/>
  <c r="V691" i="3" a="1"/>
  <c r="V691" i="3" s="1"/>
  <c r="B691" i="3"/>
  <c r="Q693" i="3" l="1"/>
  <c r="V692" i="3" a="1"/>
  <c r="V692" i="3" s="1"/>
  <c r="U692" i="3" a="1"/>
  <c r="U692" i="3" s="1"/>
  <c r="T692" i="3" a="1"/>
  <c r="T692" i="3" s="1"/>
  <c r="B692" i="3"/>
  <c r="Q694" i="3" l="1"/>
  <c r="U693" i="3" a="1"/>
  <c r="U693" i="3" s="1"/>
  <c r="V693" i="3" a="1"/>
  <c r="V693" i="3" s="1"/>
  <c r="T693" i="3" a="1"/>
  <c r="T693" i="3" s="1"/>
  <c r="B693" i="3"/>
  <c r="Q695" i="3" l="1"/>
  <c r="U694" i="3" a="1"/>
  <c r="U694" i="3" s="1"/>
  <c r="T694" i="3" a="1"/>
  <c r="T694" i="3" s="1"/>
  <c r="V694" i="3" a="1"/>
  <c r="V694" i="3" s="1"/>
  <c r="B694" i="3"/>
  <c r="Q696" i="3" l="1"/>
  <c r="T695" i="3" a="1"/>
  <c r="T695" i="3" s="1"/>
  <c r="U695" i="3" a="1"/>
  <c r="U695" i="3" s="1"/>
  <c r="V695" i="3" a="1"/>
  <c r="V695" i="3" s="1"/>
  <c r="B695" i="3"/>
  <c r="Q697" i="3" l="1"/>
  <c r="V696" i="3" a="1"/>
  <c r="V696" i="3" s="1"/>
  <c r="T696" i="3" a="1"/>
  <c r="T696" i="3" s="1"/>
  <c r="U696" i="3" a="1"/>
  <c r="U696" i="3" s="1"/>
  <c r="B696" i="3"/>
  <c r="Q698" i="3" l="1"/>
  <c r="T697" i="3" a="1"/>
  <c r="T697" i="3" s="1"/>
  <c r="V697" i="3" a="1"/>
  <c r="V697" i="3" s="1"/>
  <c r="U697" i="3" a="1"/>
  <c r="U697" i="3" s="1"/>
  <c r="B697" i="3"/>
  <c r="Q699" i="3" l="1"/>
  <c r="V698" i="3" a="1"/>
  <c r="V698" i="3" s="1"/>
  <c r="T698" i="3" a="1"/>
  <c r="T698" i="3" s="1"/>
  <c r="U698" i="3" a="1"/>
  <c r="U698" i="3" s="1"/>
  <c r="B698" i="3"/>
  <c r="Q700" i="3" l="1"/>
  <c r="T699" i="3" a="1"/>
  <c r="T699" i="3" s="1"/>
  <c r="U699" i="3" a="1"/>
  <c r="U699" i="3" s="1"/>
  <c r="V699" i="3" a="1"/>
  <c r="V699" i="3" s="1"/>
  <c r="B699" i="3"/>
  <c r="Q701" i="3" l="1"/>
  <c r="V700" i="3" a="1"/>
  <c r="V700" i="3" s="1"/>
  <c r="T700" i="3" a="1"/>
  <c r="T700" i="3" s="1"/>
  <c r="U700" i="3" a="1"/>
  <c r="U700" i="3" s="1"/>
  <c r="B700" i="3"/>
  <c r="Q702" i="3" l="1"/>
  <c r="T701" i="3" a="1"/>
  <c r="T701" i="3" s="1"/>
  <c r="V701" i="3" a="1"/>
  <c r="V701" i="3" s="1"/>
  <c r="U701" i="3" a="1"/>
  <c r="U701" i="3" s="1"/>
  <c r="B701" i="3"/>
  <c r="Q703" i="3" l="1"/>
  <c r="U702" i="3" a="1"/>
  <c r="U702" i="3" s="1"/>
  <c r="T702" i="3" a="1"/>
  <c r="T702" i="3" s="1"/>
  <c r="V702" i="3" a="1"/>
  <c r="V702" i="3" s="1"/>
  <c r="B702" i="3"/>
  <c r="Q704" i="3" l="1"/>
  <c r="T703" i="3" a="1"/>
  <c r="T703" i="3" s="1"/>
  <c r="U703" i="3" a="1"/>
  <c r="U703" i="3" s="1"/>
  <c r="V703" i="3" a="1"/>
  <c r="V703" i="3" s="1"/>
  <c r="B703" i="3"/>
  <c r="Q705" i="3" l="1"/>
  <c r="V704" i="3" a="1"/>
  <c r="V704" i="3" s="1"/>
  <c r="U704" i="3" a="1"/>
  <c r="U704" i="3" s="1"/>
  <c r="T704" i="3" a="1"/>
  <c r="T704" i="3" s="1"/>
  <c r="B704" i="3"/>
  <c r="Q706" i="3" l="1"/>
  <c r="V705" i="3" a="1"/>
  <c r="V705" i="3" s="1"/>
  <c r="T705" i="3" a="1"/>
  <c r="T705" i="3" s="1"/>
  <c r="U705" i="3" a="1"/>
  <c r="U705" i="3" s="1"/>
  <c r="B705" i="3"/>
  <c r="Q707" i="3" l="1"/>
  <c r="T706" i="3" a="1"/>
  <c r="T706" i="3" s="1"/>
  <c r="U706" i="3" a="1"/>
  <c r="U706" i="3" s="1"/>
  <c r="V706" i="3" a="1"/>
  <c r="V706" i="3" s="1"/>
  <c r="B706" i="3"/>
  <c r="Q708" i="3" l="1"/>
  <c r="T707" i="3" a="1"/>
  <c r="T707" i="3" s="1"/>
  <c r="U707" i="3" a="1"/>
  <c r="U707" i="3" s="1"/>
  <c r="V707" i="3" a="1"/>
  <c r="V707" i="3" s="1"/>
  <c r="B707" i="3"/>
  <c r="Q709" i="3" l="1"/>
  <c r="V708" i="3" a="1"/>
  <c r="V708" i="3" s="1"/>
  <c r="U708" i="3" a="1"/>
  <c r="U708" i="3" s="1"/>
  <c r="T708" i="3" a="1"/>
  <c r="T708" i="3" s="1"/>
  <c r="B708" i="3"/>
  <c r="Q710" i="3" l="1"/>
  <c r="V709" i="3" a="1"/>
  <c r="V709" i="3" s="1"/>
  <c r="T709" i="3" a="1"/>
  <c r="T709" i="3" s="1"/>
  <c r="U709" i="3" a="1"/>
  <c r="U709" i="3" s="1"/>
  <c r="B709" i="3"/>
  <c r="Q711" i="3" l="1"/>
  <c r="U710" i="3" a="1"/>
  <c r="U710" i="3" s="1"/>
  <c r="V710" i="3" a="1"/>
  <c r="V710" i="3" s="1"/>
  <c r="T710" i="3" a="1"/>
  <c r="T710" i="3" s="1"/>
  <c r="B710" i="3"/>
  <c r="Q712" i="3" l="1"/>
  <c r="T711" i="3" a="1"/>
  <c r="T711" i="3" s="1"/>
  <c r="U711" i="3" a="1"/>
  <c r="U711" i="3" s="1"/>
  <c r="V711" i="3" a="1"/>
  <c r="V711" i="3" s="1"/>
  <c r="B711" i="3"/>
  <c r="Q713" i="3" l="1"/>
  <c r="T712" i="3" a="1"/>
  <c r="T712" i="3" s="1"/>
  <c r="U712" i="3" a="1"/>
  <c r="U712" i="3" s="1"/>
  <c r="V712" i="3" a="1"/>
  <c r="V712" i="3" s="1"/>
  <c r="B712" i="3"/>
  <c r="Q714" i="3" l="1"/>
  <c r="U713" i="3" a="1"/>
  <c r="U713" i="3" s="1"/>
  <c r="T713" i="3" a="1"/>
  <c r="T713" i="3" s="1"/>
  <c r="V713" i="3" a="1"/>
  <c r="V713" i="3" s="1"/>
  <c r="B713" i="3"/>
  <c r="Q715" i="3" l="1"/>
  <c r="U714" i="3" a="1"/>
  <c r="U714" i="3" s="1"/>
  <c r="T714" i="3" a="1"/>
  <c r="T714" i="3" s="1"/>
  <c r="V714" i="3" a="1"/>
  <c r="V714" i="3" s="1"/>
  <c r="B714" i="3"/>
  <c r="Q716" i="3" l="1"/>
  <c r="T715" i="3" a="1"/>
  <c r="T715" i="3" s="1"/>
  <c r="U715" i="3" a="1"/>
  <c r="U715" i="3" s="1"/>
  <c r="V715" i="3" a="1"/>
  <c r="V715" i="3" s="1"/>
  <c r="B715" i="3"/>
  <c r="Q717" i="3" l="1"/>
  <c r="T716" i="3" a="1"/>
  <c r="T716" i="3" s="1"/>
  <c r="U716" i="3" a="1"/>
  <c r="U716" i="3" s="1"/>
  <c r="V716" i="3" a="1"/>
  <c r="V716" i="3" s="1"/>
  <c r="B716" i="3"/>
  <c r="Q718" i="3" l="1"/>
  <c r="V717" i="3" a="1"/>
  <c r="V717" i="3" s="1"/>
  <c r="U717" i="3" a="1"/>
  <c r="U717" i="3" s="1"/>
  <c r="T717" i="3" a="1"/>
  <c r="T717" i="3" s="1"/>
  <c r="B717" i="3"/>
  <c r="Q719" i="3" l="1"/>
  <c r="T718" i="3" a="1"/>
  <c r="T718" i="3" s="1"/>
  <c r="V718" i="3" a="1"/>
  <c r="V718" i="3" s="1"/>
  <c r="U718" i="3" a="1"/>
  <c r="U718" i="3" s="1"/>
  <c r="B718" i="3"/>
  <c r="Q720" i="3" l="1"/>
  <c r="V719" i="3" a="1"/>
  <c r="V719" i="3" s="1"/>
  <c r="U719" i="3" a="1"/>
  <c r="U719" i="3" s="1"/>
  <c r="T719" i="3" a="1"/>
  <c r="T719" i="3" s="1"/>
  <c r="B719" i="3"/>
  <c r="Q721" i="3" l="1"/>
  <c r="T720" i="3" a="1"/>
  <c r="T720" i="3" s="1"/>
  <c r="V720" i="3" a="1"/>
  <c r="V720" i="3" s="1"/>
  <c r="U720" i="3" a="1"/>
  <c r="U720" i="3" s="1"/>
  <c r="B720" i="3"/>
  <c r="Q722" i="3" l="1"/>
  <c r="V721" i="3" a="1"/>
  <c r="V721" i="3" s="1"/>
  <c r="T721" i="3" a="1"/>
  <c r="T721" i="3" s="1"/>
  <c r="U721" i="3" a="1"/>
  <c r="U721" i="3" s="1"/>
  <c r="B721" i="3"/>
  <c r="Q723" i="3" l="1"/>
  <c r="T722" i="3" a="1"/>
  <c r="T722" i="3" s="1"/>
  <c r="U722" i="3" a="1"/>
  <c r="U722" i="3" s="1"/>
  <c r="V722" i="3" a="1"/>
  <c r="V722" i="3" s="1"/>
  <c r="B722" i="3"/>
  <c r="Q724" i="3" l="1"/>
  <c r="T723" i="3" a="1"/>
  <c r="T723" i="3" s="1"/>
  <c r="V723" i="3" a="1"/>
  <c r="V723" i="3" s="1"/>
  <c r="U723" i="3" a="1"/>
  <c r="U723" i="3" s="1"/>
  <c r="B723" i="3"/>
  <c r="Q725" i="3" l="1"/>
  <c r="V724" i="3" a="1"/>
  <c r="V724" i="3" s="1"/>
  <c r="T724" i="3" a="1"/>
  <c r="T724" i="3" s="1"/>
  <c r="U724" i="3" a="1"/>
  <c r="U724" i="3" s="1"/>
  <c r="B724" i="3"/>
  <c r="Q726" i="3" l="1"/>
  <c r="T725" i="3" a="1"/>
  <c r="T725" i="3" s="1"/>
  <c r="V725" i="3" a="1"/>
  <c r="V725" i="3" s="1"/>
  <c r="U725" i="3" a="1"/>
  <c r="U725" i="3" s="1"/>
  <c r="B725" i="3"/>
  <c r="Q727" i="3" l="1"/>
  <c r="V726" i="3" a="1"/>
  <c r="V726" i="3" s="1"/>
  <c r="U726" i="3" a="1"/>
  <c r="U726" i="3" s="1"/>
  <c r="T726" i="3" a="1"/>
  <c r="T726" i="3" s="1"/>
  <c r="B726" i="3"/>
  <c r="Q728" i="3" l="1"/>
  <c r="V727" i="3" a="1"/>
  <c r="V727" i="3" s="1"/>
  <c r="U727" i="3" a="1"/>
  <c r="U727" i="3" s="1"/>
  <c r="T727" i="3" a="1"/>
  <c r="T727" i="3" s="1"/>
  <c r="B727" i="3"/>
  <c r="Q729" i="3" l="1"/>
  <c r="T728" i="3" a="1"/>
  <c r="T728" i="3" s="1"/>
  <c r="V728" i="3" a="1"/>
  <c r="V728" i="3" s="1"/>
  <c r="U728" i="3" a="1"/>
  <c r="U728" i="3" s="1"/>
  <c r="B728" i="3"/>
  <c r="Q730" i="3" l="1"/>
  <c r="T729" i="3" a="1"/>
  <c r="T729" i="3" s="1"/>
  <c r="U729" i="3" a="1"/>
  <c r="U729" i="3" s="1"/>
  <c r="V729" i="3" a="1"/>
  <c r="V729" i="3" s="1"/>
  <c r="B729" i="3"/>
  <c r="Q731" i="3" l="1"/>
  <c r="T730" i="3" a="1"/>
  <c r="T730" i="3" s="1"/>
  <c r="V730" i="3" a="1"/>
  <c r="V730" i="3" s="1"/>
  <c r="U730" i="3" a="1"/>
  <c r="U730" i="3" s="1"/>
  <c r="B730" i="3"/>
  <c r="Q732" i="3" l="1"/>
  <c r="V731" i="3" a="1"/>
  <c r="V731" i="3" s="1"/>
  <c r="U731" i="3" a="1"/>
  <c r="U731" i="3" s="1"/>
  <c r="T731" i="3" a="1"/>
  <c r="T731" i="3" s="1"/>
  <c r="B731" i="3"/>
  <c r="Q733" i="3" l="1"/>
  <c r="V732" i="3" a="1"/>
  <c r="V732" i="3" s="1"/>
  <c r="U732" i="3" a="1"/>
  <c r="U732" i="3" s="1"/>
  <c r="T732" i="3" a="1"/>
  <c r="T732" i="3" s="1"/>
  <c r="B732" i="3"/>
  <c r="Q734" i="3" l="1"/>
  <c r="V733" i="3" a="1"/>
  <c r="V733" i="3" s="1"/>
  <c r="T733" i="3" a="1"/>
  <c r="T733" i="3" s="1"/>
  <c r="U733" i="3" a="1"/>
  <c r="U733" i="3" s="1"/>
  <c r="B733" i="3"/>
  <c r="Q735" i="3" l="1"/>
  <c r="V734" i="3" a="1"/>
  <c r="V734" i="3" s="1"/>
  <c r="U734" i="3" a="1"/>
  <c r="U734" i="3" s="1"/>
  <c r="T734" i="3" a="1"/>
  <c r="T734" i="3" s="1"/>
  <c r="B734" i="3"/>
  <c r="Q736" i="3" l="1"/>
  <c r="T735" i="3" a="1"/>
  <c r="T735" i="3" s="1"/>
  <c r="U735" i="3" a="1"/>
  <c r="U735" i="3" s="1"/>
  <c r="V735" i="3" a="1"/>
  <c r="V735" i="3" s="1"/>
  <c r="B735" i="3"/>
  <c r="Q737" i="3" l="1"/>
  <c r="T736" i="3" a="1"/>
  <c r="T736" i="3" s="1"/>
  <c r="U736" i="3" a="1"/>
  <c r="U736" i="3" s="1"/>
  <c r="V736" i="3" a="1"/>
  <c r="V736" i="3" s="1"/>
  <c r="B736" i="3"/>
  <c r="Q738" i="3" l="1"/>
  <c r="V737" i="3" a="1"/>
  <c r="V737" i="3" s="1"/>
  <c r="U737" i="3" a="1"/>
  <c r="U737" i="3" s="1"/>
  <c r="T737" i="3" a="1"/>
  <c r="T737" i="3" s="1"/>
  <c r="B737" i="3"/>
  <c r="Q739" i="3" l="1"/>
  <c r="T738" i="3" a="1"/>
  <c r="T738" i="3" s="1"/>
  <c r="U738" i="3" a="1"/>
  <c r="U738" i="3" s="1"/>
  <c r="V738" i="3" a="1"/>
  <c r="V738" i="3" s="1"/>
  <c r="B738" i="3"/>
  <c r="Q740" i="3" l="1"/>
  <c r="T739" i="3" a="1"/>
  <c r="T739" i="3" s="1"/>
  <c r="V739" i="3" a="1"/>
  <c r="V739" i="3" s="1"/>
  <c r="U739" i="3" a="1"/>
  <c r="U739" i="3" s="1"/>
  <c r="B739" i="3"/>
  <c r="Q741" i="3" l="1"/>
  <c r="U740" i="3" a="1"/>
  <c r="U740" i="3" s="1"/>
  <c r="T740" i="3" a="1"/>
  <c r="T740" i="3" s="1"/>
  <c r="V740" i="3" a="1"/>
  <c r="V740" i="3" s="1"/>
  <c r="B740" i="3"/>
  <c r="Q742" i="3" l="1"/>
  <c r="T741" i="3" a="1"/>
  <c r="T741" i="3" s="1"/>
  <c r="V741" i="3" a="1"/>
  <c r="V741" i="3" s="1"/>
  <c r="U741" i="3" a="1"/>
  <c r="U741" i="3" s="1"/>
  <c r="B741" i="3"/>
  <c r="Q743" i="3" l="1"/>
  <c r="V742" i="3" a="1"/>
  <c r="V742" i="3" s="1"/>
  <c r="U742" i="3" a="1"/>
  <c r="U742" i="3" s="1"/>
  <c r="T742" i="3" a="1"/>
  <c r="T742" i="3" s="1"/>
  <c r="B742" i="3"/>
  <c r="Q744" i="3" l="1"/>
  <c r="T743" i="3" a="1"/>
  <c r="T743" i="3" s="1"/>
  <c r="V743" i="3" a="1"/>
  <c r="V743" i="3" s="1"/>
  <c r="U743" i="3" a="1"/>
  <c r="U743" i="3" s="1"/>
  <c r="B743" i="3"/>
  <c r="Q745" i="3" l="1"/>
  <c r="T744" i="3" a="1"/>
  <c r="T744" i="3" s="1"/>
  <c r="V744" i="3" a="1"/>
  <c r="V744" i="3" s="1"/>
  <c r="U744" i="3" a="1"/>
  <c r="U744" i="3" s="1"/>
  <c r="B744" i="3"/>
  <c r="Q746" i="3" l="1"/>
  <c r="T745" i="3" a="1"/>
  <c r="T745" i="3" s="1"/>
  <c r="V745" i="3" a="1"/>
  <c r="V745" i="3" s="1"/>
  <c r="U745" i="3" a="1"/>
  <c r="U745" i="3" s="1"/>
  <c r="B745" i="3"/>
  <c r="Q747" i="3" l="1"/>
  <c r="U746" i="3" a="1"/>
  <c r="U746" i="3" s="1"/>
  <c r="T746" i="3" a="1"/>
  <c r="T746" i="3" s="1"/>
  <c r="V746" i="3" a="1"/>
  <c r="V746" i="3" s="1"/>
  <c r="B746" i="3"/>
  <c r="Q748" i="3" l="1"/>
  <c r="U747" i="3" a="1"/>
  <c r="U747" i="3" s="1"/>
  <c r="T747" i="3" a="1"/>
  <c r="T747" i="3" s="1"/>
  <c r="V747" i="3" a="1"/>
  <c r="V747" i="3" s="1"/>
  <c r="B747" i="3"/>
  <c r="Q749" i="3" l="1"/>
  <c r="U748" i="3" a="1"/>
  <c r="U748" i="3" s="1"/>
  <c r="V748" i="3" a="1"/>
  <c r="V748" i="3" s="1"/>
  <c r="T748" i="3" a="1"/>
  <c r="T748" i="3" s="1"/>
  <c r="B748" i="3"/>
  <c r="Q750" i="3" l="1"/>
  <c r="V749" i="3" a="1"/>
  <c r="V749" i="3" s="1"/>
  <c r="T749" i="3" a="1"/>
  <c r="T749" i="3" s="1"/>
  <c r="U749" i="3" a="1"/>
  <c r="U749" i="3" s="1"/>
  <c r="B749" i="3"/>
  <c r="Q751" i="3" l="1"/>
  <c r="V750" i="3" a="1"/>
  <c r="V750" i="3" s="1"/>
  <c r="T750" i="3" a="1"/>
  <c r="T750" i="3" s="1"/>
  <c r="U750" i="3" a="1"/>
  <c r="U750" i="3" s="1"/>
  <c r="B750" i="3"/>
  <c r="Q752" i="3" l="1"/>
  <c r="U751" i="3" a="1"/>
  <c r="U751" i="3" s="1"/>
  <c r="V751" i="3" a="1"/>
  <c r="V751" i="3" s="1"/>
  <c r="T751" i="3" a="1"/>
  <c r="T751" i="3" s="1"/>
  <c r="B751" i="3"/>
  <c r="Q753" i="3" l="1"/>
  <c r="T752" i="3" a="1"/>
  <c r="T752" i="3" s="1"/>
  <c r="V752" i="3" a="1"/>
  <c r="V752" i="3" s="1"/>
  <c r="U752" i="3" a="1"/>
  <c r="U752" i="3" s="1"/>
  <c r="B752" i="3"/>
  <c r="Q754" i="3" l="1"/>
  <c r="U753" i="3" a="1"/>
  <c r="U753" i="3" s="1"/>
  <c r="T753" i="3" a="1"/>
  <c r="T753" i="3" s="1"/>
  <c r="V753" i="3" a="1"/>
  <c r="V753" i="3" s="1"/>
  <c r="B753" i="3"/>
  <c r="Q755" i="3" l="1"/>
  <c r="V754" i="3" a="1"/>
  <c r="V754" i="3" s="1"/>
  <c r="U754" i="3" a="1"/>
  <c r="U754" i="3" s="1"/>
  <c r="T754" i="3" a="1"/>
  <c r="T754" i="3" s="1"/>
  <c r="B754" i="3"/>
  <c r="Q756" i="3" l="1"/>
  <c r="U755" i="3" a="1"/>
  <c r="U755" i="3" s="1"/>
  <c r="T755" i="3" a="1"/>
  <c r="T755" i="3" s="1"/>
  <c r="V755" i="3" a="1"/>
  <c r="V755" i="3" s="1"/>
  <c r="B755" i="3"/>
  <c r="Q757" i="3" l="1"/>
  <c r="T756" i="3" a="1"/>
  <c r="T756" i="3" s="1"/>
  <c r="U756" i="3" a="1"/>
  <c r="U756" i="3" s="1"/>
  <c r="V756" i="3" a="1"/>
  <c r="V756" i="3" s="1"/>
  <c r="B756" i="3"/>
  <c r="Q758" i="3" l="1"/>
  <c r="V757" i="3" a="1"/>
  <c r="V757" i="3" s="1"/>
  <c r="T757" i="3" a="1"/>
  <c r="T757" i="3" s="1"/>
  <c r="U757" i="3" a="1"/>
  <c r="U757" i="3" s="1"/>
  <c r="B757" i="3"/>
  <c r="Q759" i="3" l="1"/>
  <c r="V758" i="3" a="1"/>
  <c r="V758" i="3" s="1"/>
  <c r="T758" i="3" a="1"/>
  <c r="T758" i="3" s="1"/>
  <c r="U758" i="3" a="1"/>
  <c r="U758" i="3" s="1"/>
  <c r="B758" i="3"/>
  <c r="Q760" i="3" l="1"/>
  <c r="U759" i="3" a="1"/>
  <c r="U759" i="3" s="1"/>
  <c r="V759" i="3" a="1"/>
  <c r="V759" i="3" s="1"/>
  <c r="T759" i="3" a="1"/>
  <c r="T759" i="3" s="1"/>
  <c r="B759" i="3"/>
  <c r="Q761" i="3" l="1"/>
  <c r="T760" i="3" a="1"/>
  <c r="T760" i="3" s="1"/>
  <c r="V760" i="3" a="1"/>
  <c r="V760" i="3" s="1"/>
  <c r="U760" i="3" a="1"/>
  <c r="U760" i="3" s="1"/>
  <c r="B760" i="3"/>
  <c r="Q762" i="3" l="1"/>
  <c r="T761" i="3" a="1"/>
  <c r="T761" i="3" s="1"/>
  <c r="V761" i="3" a="1"/>
  <c r="V761" i="3" s="1"/>
  <c r="U761" i="3" a="1"/>
  <c r="U761" i="3" s="1"/>
  <c r="B761" i="3"/>
  <c r="Q763" i="3" l="1"/>
  <c r="V762" i="3" a="1"/>
  <c r="V762" i="3" s="1"/>
  <c r="U762" i="3" a="1"/>
  <c r="U762" i="3" s="1"/>
  <c r="T762" i="3" a="1"/>
  <c r="T762" i="3" s="1"/>
  <c r="B762" i="3"/>
  <c r="Q764" i="3" l="1"/>
  <c r="T763" i="3" a="1"/>
  <c r="T763" i="3" s="1"/>
  <c r="V763" i="3" a="1"/>
  <c r="V763" i="3" s="1"/>
  <c r="U763" i="3" a="1"/>
  <c r="U763" i="3" s="1"/>
  <c r="B763" i="3"/>
  <c r="Q765" i="3" l="1"/>
  <c r="T764" i="3" a="1"/>
  <c r="T764" i="3" s="1"/>
  <c r="V764" i="3" a="1"/>
  <c r="V764" i="3" s="1"/>
  <c r="U764" i="3" a="1"/>
  <c r="U764" i="3" s="1"/>
  <c r="B764" i="3"/>
  <c r="Q766" i="3" l="1"/>
  <c r="V765" i="3" a="1"/>
  <c r="V765" i="3" s="1"/>
  <c r="U765" i="3" a="1"/>
  <c r="U765" i="3" s="1"/>
  <c r="T765" i="3" a="1"/>
  <c r="T765" i="3" s="1"/>
  <c r="B765" i="3"/>
  <c r="Q767" i="3" l="1"/>
  <c r="U766" i="3" a="1"/>
  <c r="U766" i="3" s="1"/>
  <c r="V766" i="3" a="1"/>
  <c r="V766" i="3" s="1"/>
  <c r="T766" i="3" a="1"/>
  <c r="T766" i="3" s="1"/>
  <c r="B766" i="3"/>
  <c r="Q768" i="3" l="1"/>
  <c r="U767" i="3" a="1"/>
  <c r="U767" i="3" s="1"/>
  <c r="T767" i="3" a="1"/>
  <c r="T767" i="3" s="1"/>
  <c r="V767" i="3" a="1"/>
  <c r="V767" i="3" s="1"/>
  <c r="B767" i="3"/>
  <c r="Q769" i="3" l="1"/>
  <c r="V768" i="3" a="1"/>
  <c r="V768" i="3" s="1"/>
  <c r="T768" i="3" a="1"/>
  <c r="T768" i="3" s="1"/>
  <c r="U768" i="3" a="1"/>
  <c r="U768" i="3" s="1"/>
  <c r="B768" i="3"/>
  <c r="Q770" i="3" l="1"/>
  <c r="U769" i="3" a="1"/>
  <c r="U769" i="3" s="1"/>
  <c r="T769" i="3" a="1"/>
  <c r="T769" i="3" s="1"/>
  <c r="V769" i="3" a="1"/>
  <c r="V769" i="3" s="1"/>
  <c r="B769" i="3"/>
  <c r="Q771" i="3" l="1"/>
  <c r="V770" i="3" a="1"/>
  <c r="V770" i="3" s="1"/>
  <c r="T770" i="3" a="1"/>
  <c r="T770" i="3" s="1"/>
  <c r="U770" i="3" a="1"/>
  <c r="U770" i="3" s="1"/>
  <c r="B770" i="3"/>
  <c r="Q772" i="3" l="1"/>
  <c r="U771" i="3" a="1"/>
  <c r="U771" i="3" s="1"/>
  <c r="V771" i="3" a="1"/>
  <c r="V771" i="3" s="1"/>
  <c r="T771" i="3" a="1"/>
  <c r="T771" i="3" s="1"/>
  <c r="B771" i="3"/>
  <c r="Q773" i="3" l="1"/>
  <c r="V772" i="3" a="1"/>
  <c r="V772" i="3" s="1"/>
  <c r="T772" i="3" a="1"/>
  <c r="T772" i="3" s="1"/>
  <c r="U772" i="3" a="1"/>
  <c r="U772" i="3" s="1"/>
  <c r="B772" i="3"/>
  <c r="Q774" i="3" l="1"/>
  <c r="V773" i="3" a="1"/>
  <c r="V773" i="3" s="1"/>
  <c r="T773" i="3" a="1"/>
  <c r="T773" i="3" s="1"/>
  <c r="U773" i="3" a="1"/>
  <c r="U773" i="3" s="1"/>
  <c r="B773" i="3"/>
  <c r="Q775" i="3" l="1"/>
  <c r="V774" i="3" a="1"/>
  <c r="V774" i="3" s="1"/>
  <c r="T774" i="3" a="1"/>
  <c r="T774" i="3" s="1"/>
  <c r="U774" i="3" a="1"/>
  <c r="U774" i="3" s="1"/>
  <c r="B774" i="3"/>
  <c r="Q776" i="3" l="1"/>
  <c r="T775" i="3" a="1"/>
  <c r="T775" i="3" s="1"/>
  <c r="V775" i="3" a="1"/>
  <c r="V775" i="3" s="1"/>
  <c r="U775" i="3" a="1"/>
  <c r="U775" i="3" s="1"/>
  <c r="B775" i="3"/>
  <c r="Q777" i="3" l="1"/>
  <c r="T776" i="3" a="1"/>
  <c r="T776" i="3" s="1"/>
  <c r="V776" i="3" a="1"/>
  <c r="V776" i="3" s="1"/>
  <c r="U776" i="3" a="1"/>
  <c r="U776" i="3" s="1"/>
  <c r="B776" i="3"/>
  <c r="Q778" i="3" l="1"/>
  <c r="V777" i="3" a="1"/>
  <c r="V777" i="3" s="1"/>
  <c r="U777" i="3" a="1"/>
  <c r="U777" i="3" s="1"/>
  <c r="T777" i="3" a="1"/>
  <c r="T777" i="3" s="1"/>
  <c r="B777" i="3"/>
  <c r="Q779" i="3" l="1"/>
  <c r="T778" i="3" a="1"/>
  <c r="T778" i="3" s="1"/>
  <c r="U778" i="3" a="1"/>
  <c r="U778" i="3" s="1"/>
  <c r="V778" i="3" a="1"/>
  <c r="V778" i="3" s="1"/>
  <c r="B778" i="3"/>
  <c r="Q780" i="3" l="1"/>
  <c r="V779" i="3" a="1"/>
  <c r="V779" i="3" s="1"/>
  <c r="U779" i="3" a="1"/>
  <c r="U779" i="3" s="1"/>
  <c r="T779" i="3" a="1"/>
  <c r="T779" i="3" s="1"/>
  <c r="B779" i="3"/>
  <c r="Q781" i="3" l="1"/>
  <c r="V780" i="3" a="1"/>
  <c r="V780" i="3" s="1"/>
  <c r="U780" i="3" a="1"/>
  <c r="U780" i="3" s="1"/>
  <c r="T780" i="3" a="1"/>
  <c r="T780" i="3" s="1"/>
  <c r="B780" i="3"/>
  <c r="Q782" i="3" l="1"/>
  <c r="U781" i="3" a="1"/>
  <c r="U781" i="3" s="1"/>
  <c r="V781" i="3" a="1"/>
  <c r="V781" i="3" s="1"/>
  <c r="T781" i="3" a="1"/>
  <c r="T781" i="3" s="1"/>
  <c r="B781" i="3"/>
  <c r="Q783" i="3" l="1"/>
  <c r="T782" i="3" a="1"/>
  <c r="T782" i="3" s="1"/>
  <c r="V782" i="3" a="1"/>
  <c r="V782" i="3" s="1"/>
  <c r="U782" i="3" a="1"/>
  <c r="U782" i="3" s="1"/>
  <c r="B782" i="3"/>
  <c r="Q784" i="3" l="1"/>
  <c r="U783" i="3" a="1"/>
  <c r="U783" i="3" s="1"/>
  <c r="V783" i="3" a="1"/>
  <c r="V783" i="3" s="1"/>
  <c r="T783" i="3" a="1"/>
  <c r="T783" i="3" s="1"/>
  <c r="B783" i="3"/>
  <c r="Q785" i="3" l="1"/>
  <c r="U784" i="3" a="1"/>
  <c r="U784" i="3" s="1"/>
  <c r="T784" i="3" a="1"/>
  <c r="T784" i="3" s="1"/>
  <c r="V784" i="3" a="1"/>
  <c r="V784" i="3" s="1"/>
  <c r="B784" i="3"/>
  <c r="Q786" i="3" l="1"/>
  <c r="V785" i="3" a="1"/>
  <c r="V785" i="3" s="1"/>
  <c r="U785" i="3" a="1"/>
  <c r="U785" i="3" s="1"/>
  <c r="T785" i="3" a="1"/>
  <c r="T785" i="3" s="1"/>
  <c r="B785" i="3"/>
  <c r="Q787" i="3" l="1"/>
  <c r="U786" i="3" a="1"/>
  <c r="U786" i="3" s="1"/>
  <c r="T786" i="3" a="1"/>
  <c r="T786" i="3" s="1"/>
  <c r="V786" i="3" a="1"/>
  <c r="V786" i="3" s="1"/>
  <c r="B786" i="3"/>
  <c r="Q788" i="3" l="1"/>
  <c r="V787" i="3" a="1"/>
  <c r="V787" i="3" s="1"/>
  <c r="T787" i="3" a="1"/>
  <c r="T787" i="3" s="1"/>
  <c r="U787" i="3" a="1"/>
  <c r="U787" i="3" s="1"/>
  <c r="B787" i="3"/>
  <c r="Q789" i="3" l="1"/>
  <c r="T788" i="3" a="1"/>
  <c r="T788" i="3" s="1"/>
  <c r="U788" i="3" a="1"/>
  <c r="U788" i="3" s="1"/>
  <c r="V788" i="3" a="1"/>
  <c r="V788" i="3" s="1"/>
  <c r="B788" i="3"/>
  <c r="Q790" i="3" l="1"/>
  <c r="T789" i="3" a="1"/>
  <c r="T789" i="3" s="1"/>
  <c r="U789" i="3" a="1"/>
  <c r="U789" i="3" s="1"/>
  <c r="V789" i="3" a="1"/>
  <c r="V789" i="3" s="1"/>
  <c r="B789" i="3"/>
  <c r="Q791" i="3" l="1"/>
  <c r="U790" i="3" a="1"/>
  <c r="U790" i="3" s="1"/>
  <c r="T790" i="3" a="1"/>
  <c r="T790" i="3" s="1"/>
  <c r="V790" i="3" a="1"/>
  <c r="V790" i="3" s="1"/>
  <c r="B790" i="3"/>
  <c r="Q792" i="3" l="1"/>
  <c r="U791" i="3" a="1"/>
  <c r="U791" i="3" s="1"/>
  <c r="V791" i="3" a="1"/>
  <c r="V791" i="3" s="1"/>
  <c r="T791" i="3" a="1"/>
  <c r="T791" i="3" s="1"/>
  <c r="B791" i="3"/>
  <c r="Q793" i="3" l="1"/>
  <c r="U792" i="3" a="1"/>
  <c r="U792" i="3" s="1"/>
  <c r="T792" i="3" a="1"/>
  <c r="T792" i="3" s="1"/>
  <c r="V792" i="3" a="1"/>
  <c r="V792" i="3" s="1"/>
  <c r="B792" i="3"/>
  <c r="Q794" i="3" l="1"/>
  <c r="V793" i="3" a="1"/>
  <c r="V793" i="3" s="1"/>
  <c r="T793" i="3" a="1"/>
  <c r="T793" i="3" s="1"/>
  <c r="U793" i="3" a="1"/>
  <c r="U793" i="3" s="1"/>
  <c r="B793" i="3"/>
  <c r="Q795" i="3" l="1"/>
  <c r="T794" i="3" a="1"/>
  <c r="T794" i="3" s="1"/>
  <c r="U794" i="3" a="1"/>
  <c r="U794" i="3" s="1"/>
  <c r="V794" i="3" a="1"/>
  <c r="V794" i="3" s="1"/>
  <c r="B794" i="3"/>
  <c r="Q796" i="3" l="1"/>
  <c r="T795" i="3" a="1"/>
  <c r="T795" i="3" s="1"/>
  <c r="V795" i="3" a="1"/>
  <c r="V795" i="3" s="1"/>
  <c r="U795" i="3" a="1"/>
  <c r="U795" i="3" s="1"/>
  <c r="B795" i="3"/>
  <c r="Q797" i="3" l="1"/>
  <c r="V796" i="3" a="1"/>
  <c r="V796" i="3" s="1"/>
  <c r="U796" i="3" a="1"/>
  <c r="U796" i="3" s="1"/>
  <c r="T796" i="3" a="1"/>
  <c r="T796" i="3" s="1"/>
  <c r="B796" i="3"/>
  <c r="Q798" i="3" l="1"/>
  <c r="V797" i="3" a="1"/>
  <c r="V797" i="3" s="1"/>
  <c r="T797" i="3" a="1"/>
  <c r="T797" i="3" s="1"/>
  <c r="U797" i="3" a="1"/>
  <c r="U797" i="3" s="1"/>
  <c r="B797" i="3"/>
  <c r="Q799" i="3" l="1"/>
  <c r="U798" i="3" a="1"/>
  <c r="U798" i="3" s="1"/>
  <c r="T798" i="3" a="1"/>
  <c r="T798" i="3" s="1"/>
  <c r="V798" i="3" a="1"/>
  <c r="V798" i="3" s="1"/>
  <c r="B798" i="3"/>
  <c r="Q800" i="3" l="1"/>
  <c r="U799" i="3" a="1"/>
  <c r="U799" i="3" s="1"/>
  <c r="V799" i="3" a="1"/>
  <c r="V799" i="3" s="1"/>
  <c r="T799" i="3" a="1"/>
  <c r="T799" i="3" s="1"/>
  <c r="B799" i="3"/>
  <c r="Q801" i="3" l="1"/>
  <c r="U800" i="3" a="1"/>
  <c r="U800" i="3" s="1"/>
  <c r="T800" i="3" a="1"/>
  <c r="T800" i="3" s="1"/>
  <c r="V800" i="3" a="1"/>
  <c r="V800" i="3" s="1"/>
  <c r="B800" i="3"/>
  <c r="Q802" i="3" l="1"/>
  <c r="V801" i="3" a="1"/>
  <c r="V801" i="3" s="1"/>
  <c r="T801" i="3" a="1"/>
  <c r="T801" i="3" s="1"/>
  <c r="U801" i="3" a="1"/>
  <c r="U801" i="3" s="1"/>
  <c r="B801" i="3"/>
  <c r="Q803" i="3" l="1"/>
  <c r="V802" i="3" a="1"/>
  <c r="V802" i="3" s="1"/>
  <c r="U802" i="3" a="1"/>
  <c r="U802" i="3" s="1"/>
  <c r="T802" i="3" a="1"/>
  <c r="T802" i="3" s="1"/>
  <c r="B802" i="3"/>
  <c r="Q804" i="3" l="1"/>
  <c r="T803" i="3" a="1"/>
  <c r="T803" i="3" s="1"/>
  <c r="V803" i="3" a="1"/>
  <c r="V803" i="3" s="1"/>
  <c r="U803" i="3" a="1"/>
  <c r="U803" i="3" s="1"/>
  <c r="B803" i="3"/>
  <c r="Q805" i="3" l="1"/>
  <c r="T804" i="3" a="1"/>
  <c r="T804" i="3" s="1"/>
  <c r="U804" i="3" a="1"/>
  <c r="U804" i="3" s="1"/>
  <c r="V804" i="3" a="1"/>
  <c r="V804" i="3" s="1"/>
  <c r="B804" i="3"/>
  <c r="Q806" i="3" l="1"/>
  <c r="V805" i="3" a="1"/>
  <c r="V805" i="3" s="1"/>
  <c r="U805" i="3" a="1"/>
  <c r="U805" i="3" s="1"/>
  <c r="T805" i="3" a="1"/>
  <c r="T805" i="3" s="1"/>
  <c r="B805" i="3"/>
  <c r="Q807" i="3" l="1"/>
  <c r="V806" i="3" a="1"/>
  <c r="V806" i="3" s="1"/>
  <c r="T806" i="3" a="1"/>
  <c r="T806" i="3" s="1"/>
  <c r="U806" i="3" a="1"/>
  <c r="U806" i="3" s="1"/>
  <c r="B806" i="3"/>
  <c r="Q808" i="3" l="1"/>
  <c r="U807" i="3" a="1"/>
  <c r="U807" i="3" s="1"/>
  <c r="T807" i="3" a="1"/>
  <c r="T807" i="3" s="1"/>
  <c r="V807" i="3" a="1"/>
  <c r="V807" i="3" s="1"/>
  <c r="B807" i="3"/>
  <c r="Q809" i="3" l="1"/>
  <c r="V808" i="3" a="1"/>
  <c r="V808" i="3" s="1"/>
  <c r="T808" i="3" a="1"/>
  <c r="T808" i="3" s="1"/>
  <c r="U808" i="3" a="1"/>
  <c r="U808" i="3" s="1"/>
  <c r="B808" i="3"/>
  <c r="Q810" i="3" l="1"/>
  <c r="U809" i="3" a="1"/>
  <c r="U809" i="3" s="1"/>
  <c r="V809" i="3" a="1"/>
  <c r="V809" i="3" s="1"/>
  <c r="T809" i="3" a="1"/>
  <c r="T809" i="3" s="1"/>
  <c r="B809" i="3"/>
  <c r="Q811" i="3" l="1"/>
  <c r="T810" i="3" a="1"/>
  <c r="T810" i="3" s="1"/>
  <c r="V810" i="3" a="1"/>
  <c r="V810" i="3" s="1"/>
  <c r="U810" i="3" a="1"/>
  <c r="U810" i="3" s="1"/>
  <c r="B810" i="3"/>
  <c r="Q812" i="3" l="1"/>
  <c r="V811" i="3" a="1"/>
  <c r="V811" i="3" s="1"/>
  <c r="T811" i="3" a="1"/>
  <c r="T811" i="3" s="1"/>
  <c r="U811" i="3" a="1"/>
  <c r="U811" i="3" s="1"/>
  <c r="B811" i="3"/>
  <c r="Q813" i="3" l="1"/>
  <c r="V812" i="3" a="1"/>
  <c r="V812" i="3" s="1"/>
  <c r="T812" i="3" a="1"/>
  <c r="T812" i="3" s="1"/>
  <c r="U812" i="3" a="1"/>
  <c r="U812" i="3" s="1"/>
  <c r="B812" i="3"/>
  <c r="Q814" i="3" l="1"/>
  <c r="V813" i="3" a="1"/>
  <c r="V813" i="3" s="1"/>
  <c r="U813" i="3" a="1"/>
  <c r="U813" i="3" s="1"/>
  <c r="T813" i="3" a="1"/>
  <c r="T813" i="3" s="1"/>
  <c r="B813" i="3"/>
  <c r="Q815" i="3" l="1"/>
  <c r="V814" i="3" a="1"/>
  <c r="V814" i="3" s="1"/>
  <c r="U814" i="3" a="1"/>
  <c r="U814" i="3" s="1"/>
  <c r="T814" i="3" a="1"/>
  <c r="T814" i="3" s="1"/>
  <c r="B814" i="3"/>
  <c r="Q816" i="3" l="1"/>
  <c r="T815" i="3" a="1"/>
  <c r="T815" i="3" s="1"/>
  <c r="U815" i="3" a="1"/>
  <c r="U815" i="3" s="1"/>
  <c r="V815" i="3" a="1"/>
  <c r="V815" i="3" s="1"/>
  <c r="B815" i="3"/>
  <c r="Q817" i="3" l="1"/>
  <c r="T816" i="3" a="1"/>
  <c r="T816" i="3" s="1"/>
  <c r="V816" i="3" a="1"/>
  <c r="V816" i="3" s="1"/>
  <c r="U816" i="3" a="1"/>
  <c r="U816" i="3" s="1"/>
  <c r="B816" i="3"/>
  <c r="Q818" i="3" l="1"/>
  <c r="T817" i="3" a="1"/>
  <c r="T817" i="3" s="1"/>
  <c r="U817" i="3" a="1"/>
  <c r="U817" i="3" s="1"/>
  <c r="V817" i="3" a="1"/>
  <c r="V817" i="3" s="1"/>
  <c r="B817" i="3"/>
  <c r="Q819" i="3" l="1"/>
  <c r="T818" i="3" a="1"/>
  <c r="T818" i="3" s="1"/>
  <c r="V818" i="3" a="1"/>
  <c r="V818" i="3" s="1"/>
  <c r="U818" i="3" a="1"/>
  <c r="U818" i="3" s="1"/>
  <c r="B818" i="3"/>
  <c r="Q820" i="3" l="1"/>
  <c r="U819" i="3" a="1"/>
  <c r="U819" i="3" s="1"/>
  <c r="V819" i="3" a="1"/>
  <c r="V819" i="3" s="1"/>
  <c r="T819" i="3" a="1"/>
  <c r="T819" i="3" s="1"/>
  <c r="B819" i="3"/>
  <c r="Q821" i="3" l="1"/>
  <c r="V820" i="3" a="1"/>
  <c r="V820" i="3" s="1"/>
  <c r="U820" i="3" a="1"/>
  <c r="U820" i="3" s="1"/>
  <c r="T820" i="3" a="1"/>
  <c r="T820" i="3" s="1"/>
  <c r="B820" i="3"/>
  <c r="Q822" i="3" l="1"/>
  <c r="V821" i="3" a="1"/>
  <c r="V821" i="3" s="1"/>
  <c r="U821" i="3" a="1"/>
  <c r="U821" i="3" s="1"/>
  <c r="T821" i="3" a="1"/>
  <c r="T821" i="3" s="1"/>
  <c r="B821" i="3"/>
  <c r="Q823" i="3" l="1"/>
  <c r="U822" i="3" a="1"/>
  <c r="U822" i="3" s="1"/>
  <c r="V822" i="3" a="1"/>
  <c r="V822" i="3" s="1"/>
  <c r="T822" i="3" a="1"/>
  <c r="T822" i="3" s="1"/>
  <c r="B822" i="3"/>
  <c r="Q824" i="3" l="1"/>
  <c r="T823" i="3" a="1"/>
  <c r="T823" i="3" s="1"/>
  <c r="V823" i="3" a="1"/>
  <c r="V823" i="3" s="1"/>
  <c r="U823" i="3" a="1"/>
  <c r="U823" i="3" s="1"/>
  <c r="B823" i="3"/>
  <c r="Q825" i="3" l="1"/>
  <c r="V824" i="3" a="1"/>
  <c r="V824" i="3" s="1"/>
  <c r="U824" i="3" a="1"/>
  <c r="U824" i="3" s="1"/>
  <c r="T824" i="3" a="1"/>
  <c r="T824" i="3" s="1"/>
  <c r="B824" i="3"/>
  <c r="Q826" i="3" l="1"/>
  <c r="T825" i="3" a="1"/>
  <c r="T825" i="3" s="1"/>
  <c r="V825" i="3" a="1"/>
  <c r="V825" i="3" s="1"/>
  <c r="U825" i="3" a="1"/>
  <c r="U825" i="3" s="1"/>
  <c r="B825" i="3"/>
  <c r="Q827" i="3" l="1"/>
  <c r="V826" i="3" a="1"/>
  <c r="V826" i="3" s="1"/>
  <c r="T826" i="3" a="1"/>
  <c r="T826" i="3" s="1"/>
  <c r="U826" i="3" a="1"/>
  <c r="U826" i="3" s="1"/>
  <c r="B826" i="3"/>
  <c r="Q828" i="3" l="1"/>
  <c r="U827" i="3" a="1"/>
  <c r="U827" i="3" s="1"/>
  <c r="T827" i="3" a="1"/>
  <c r="T827" i="3" s="1"/>
  <c r="V827" i="3" a="1"/>
  <c r="V827" i="3" s="1"/>
  <c r="B827" i="3"/>
  <c r="Q829" i="3" l="1"/>
  <c r="U828" i="3" a="1"/>
  <c r="U828" i="3" s="1"/>
  <c r="V828" i="3" a="1"/>
  <c r="V828" i="3" s="1"/>
  <c r="T828" i="3" a="1"/>
  <c r="T828" i="3" s="1"/>
  <c r="B828" i="3"/>
  <c r="Q830" i="3" l="1"/>
  <c r="T829" i="3" a="1"/>
  <c r="T829" i="3" s="1"/>
  <c r="V829" i="3" a="1"/>
  <c r="V829" i="3" s="1"/>
  <c r="U829" i="3" a="1"/>
  <c r="U829" i="3" s="1"/>
  <c r="B829" i="3"/>
  <c r="Q831" i="3" l="1"/>
  <c r="V830" i="3" a="1"/>
  <c r="V830" i="3" s="1"/>
  <c r="U830" i="3" a="1"/>
  <c r="U830" i="3" s="1"/>
  <c r="T830" i="3" a="1"/>
  <c r="T830" i="3" s="1"/>
  <c r="B830" i="3"/>
  <c r="Q832" i="3" l="1"/>
  <c r="V831" i="3" a="1"/>
  <c r="V831" i="3" s="1"/>
  <c r="U831" i="3" a="1"/>
  <c r="U831" i="3" s="1"/>
  <c r="T831" i="3" a="1"/>
  <c r="T831" i="3" s="1"/>
  <c r="B831" i="3"/>
  <c r="Q833" i="3" l="1"/>
  <c r="T832" i="3" a="1"/>
  <c r="T832" i="3" s="1"/>
  <c r="V832" i="3" a="1"/>
  <c r="V832" i="3" s="1"/>
  <c r="U832" i="3" a="1"/>
  <c r="U832" i="3" s="1"/>
  <c r="B832" i="3"/>
  <c r="Q834" i="3" l="1"/>
  <c r="T833" i="3" a="1"/>
  <c r="T833" i="3" s="1"/>
  <c r="V833" i="3" a="1"/>
  <c r="V833" i="3" s="1"/>
  <c r="U833" i="3" a="1"/>
  <c r="U833" i="3" s="1"/>
  <c r="B833" i="3"/>
  <c r="Q835" i="3" l="1"/>
  <c r="V834" i="3" a="1"/>
  <c r="V834" i="3" s="1"/>
  <c r="T834" i="3" a="1"/>
  <c r="T834" i="3" s="1"/>
  <c r="U834" i="3" a="1"/>
  <c r="U834" i="3" s="1"/>
  <c r="B834" i="3"/>
  <c r="Q836" i="3" l="1"/>
  <c r="T835" i="3" a="1"/>
  <c r="T835" i="3" s="1"/>
  <c r="V835" i="3" a="1"/>
  <c r="V835" i="3" s="1"/>
  <c r="U835" i="3" a="1"/>
  <c r="U835" i="3" s="1"/>
  <c r="B835" i="3"/>
  <c r="Q837" i="3" l="1"/>
  <c r="U836" i="3" a="1"/>
  <c r="U836" i="3" s="1"/>
  <c r="T836" i="3" a="1"/>
  <c r="T836" i="3" s="1"/>
  <c r="V836" i="3" a="1"/>
  <c r="V836" i="3" s="1"/>
  <c r="B836" i="3"/>
  <c r="Q838" i="3" l="1"/>
  <c r="U837" i="3" a="1"/>
  <c r="U837" i="3" s="1"/>
  <c r="T837" i="3" a="1"/>
  <c r="T837" i="3" s="1"/>
  <c r="V837" i="3" a="1"/>
  <c r="V837" i="3" s="1"/>
  <c r="B837" i="3"/>
  <c r="Q839" i="3" l="1"/>
  <c r="U838" i="3" a="1"/>
  <c r="U838" i="3" s="1"/>
  <c r="V838" i="3" a="1"/>
  <c r="V838" i="3" s="1"/>
  <c r="T838" i="3" a="1"/>
  <c r="T838" i="3" s="1"/>
  <c r="B838" i="3"/>
  <c r="Q840" i="3" l="1"/>
  <c r="T839" i="3" a="1"/>
  <c r="T839" i="3" s="1"/>
  <c r="U839" i="3" a="1"/>
  <c r="U839" i="3" s="1"/>
  <c r="V839" i="3" a="1"/>
  <c r="V839" i="3" s="1"/>
  <c r="B839" i="3"/>
  <c r="Q841" i="3" l="1"/>
  <c r="T840" i="3" a="1"/>
  <c r="T840" i="3" s="1"/>
  <c r="U840" i="3" a="1"/>
  <c r="U840" i="3" s="1"/>
  <c r="V840" i="3" a="1"/>
  <c r="V840" i="3" s="1"/>
  <c r="B840" i="3"/>
  <c r="Q842" i="3" l="1"/>
  <c r="U841" i="3" a="1"/>
  <c r="U841" i="3" s="1"/>
  <c r="V841" i="3" a="1"/>
  <c r="V841" i="3" s="1"/>
  <c r="T841" i="3" a="1"/>
  <c r="T841" i="3" s="1"/>
  <c r="B841" i="3"/>
  <c r="Q843" i="3" l="1"/>
  <c r="T842" i="3" a="1"/>
  <c r="T842" i="3" s="1"/>
  <c r="V842" i="3" a="1"/>
  <c r="V842" i="3" s="1"/>
  <c r="U842" i="3" a="1"/>
  <c r="U842" i="3" s="1"/>
  <c r="B842" i="3"/>
  <c r="Q844" i="3" l="1"/>
  <c r="V843" i="3" a="1"/>
  <c r="V843" i="3" s="1"/>
  <c r="U843" i="3" a="1"/>
  <c r="U843" i="3" s="1"/>
  <c r="T843" i="3" a="1"/>
  <c r="T843" i="3" s="1"/>
  <c r="B843" i="3"/>
  <c r="Q845" i="3" l="1"/>
  <c r="U844" i="3" a="1"/>
  <c r="U844" i="3" s="1"/>
  <c r="V844" i="3" a="1"/>
  <c r="V844" i="3" s="1"/>
  <c r="T844" i="3" a="1"/>
  <c r="T844" i="3" s="1"/>
  <c r="B844" i="3"/>
  <c r="Q846" i="3" l="1"/>
  <c r="T845" i="3" a="1"/>
  <c r="T845" i="3" s="1"/>
  <c r="V845" i="3" a="1"/>
  <c r="V845" i="3" s="1"/>
  <c r="U845" i="3" a="1"/>
  <c r="U845" i="3" s="1"/>
  <c r="B845" i="3"/>
  <c r="Q847" i="3" l="1"/>
  <c r="U846" i="3" a="1"/>
  <c r="U846" i="3" s="1"/>
  <c r="V846" i="3" a="1"/>
  <c r="V846" i="3" s="1"/>
  <c r="T846" i="3" a="1"/>
  <c r="T846" i="3" s="1"/>
  <c r="B846" i="3"/>
  <c r="Q848" i="3" l="1"/>
  <c r="U847" i="3" a="1"/>
  <c r="U847" i="3" s="1"/>
  <c r="V847" i="3" a="1"/>
  <c r="V847" i="3" s="1"/>
  <c r="T847" i="3" a="1"/>
  <c r="T847" i="3" s="1"/>
  <c r="B847" i="3"/>
  <c r="Q849" i="3" l="1"/>
  <c r="T848" i="3" a="1"/>
  <c r="T848" i="3" s="1"/>
  <c r="U848" i="3" a="1"/>
  <c r="U848" i="3" s="1"/>
  <c r="V848" i="3" a="1"/>
  <c r="V848" i="3" s="1"/>
  <c r="B848" i="3"/>
  <c r="Q850" i="3" l="1"/>
  <c r="U849" i="3" a="1"/>
  <c r="U849" i="3" s="1"/>
  <c r="T849" i="3" a="1"/>
  <c r="T849" i="3" s="1"/>
  <c r="V849" i="3" a="1"/>
  <c r="V849" i="3" s="1"/>
  <c r="B849" i="3"/>
  <c r="Q851" i="3" l="1"/>
  <c r="V850" i="3" a="1"/>
  <c r="V850" i="3" s="1"/>
  <c r="T850" i="3" a="1"/>
  <c r="T850" i="3" s="1"/>
  <c r="U850" i="3" a="1"/>
  <c r="U850" i="3" s="1"/>
  <c r="B850" i="3"/>
  <c r="Q852" i="3" l="1"/>
  <c r="T851" i="3" a="1"/>
  <c r="T851" i="3" s="1"/>
  <c r="V851" i="3" a="1"/>
  <c r="V851" i="3" s="1"/>
  <c r="U851" i="3" a="1"/>
  <c r="U851" i="3" s="1"/>
  <c r="B851" i="3"/>
  <c r="Q853" i="3" l="1"/>
  <c r="U852" i="3" a="1"/>
  <c r="U852" i="3" s="1"/>
  <c r="T852" i="3" a="1"/>
  <c r="T852" i="3" s="1"/>
  <c r="V852" i="3" a="1"/>
  <c r="V852" i="3" s="1"/>
  <c r="B852" i="3"/>
  <c r="Q854" i="3" l="1"/>
  <c r="V853" i="3" a="1"/>
  <c r="V853" i="3" s="1"/>
  <c r="T853" i="3" a="1"/>
  <c r="T853" i="3" s="1"/>
  <c r="U853" i="3" a="1"/>
  <c r="U853" i="3" s="1"/>
  <c r="B853" i="3"/>
  <c r="Q855" i="3" l="1"/>
  <c r="V854" i="3" a="1"/>
  <c r="V854" i="3" s="1"/>
  <c r="T854" i="3" a="1"/>
  <c r="T854" i="3" s="1"/>
  <c r="U854" i="3" a="1"/>
  <c r="U854" i="3" s="1"/>
  <c r="B854" i="3"/>
  <c r="Q856" i="3" l="1"/>
  <c r="T855" i="3" a="1"/>
  <c r="T855" i="3" s="1"/>
  <c r="V855" i="3" a="1"/>
  <c r="V855" i="3" s="1"/>
  <c r="U855" i="3" a="1"/>
  <c r="U855" i="3" s="1"/>
  <c r="B855" i="3"/>
  <c r="Q857" i="3" l="1"/>
  <c r="U856" i="3" a="1"/>
  <c r="U856" i="3" s="1"/>
  <c r="V856" i="3" a="1"/>
  <c r="V856" i="3" s="1"/>
  <c r="T856" i="3" a="1"/>
  <c r="T856" i="3" s="1"/>
  <c r="B856" i="3"/>
  <c r="Q858" i="3" l="1"/>
  <c r="U857" i="3" a="1"/>
  <c r="U857" i="3" s="1"/>
  <c r="V857" i="3" a="1"/>
  <c r="V857" i="3" s="1"/>
  <c r="T857" i="3" a="1"/>
  <c r="T857" i="3" s="1"/>
  <c r="B857" i="3"/>
  <c r="Q859" i="3" l="1"/>
  <c r="U858" i="3" a="1"/>
  <c r="U858" i="3" s="1"/>
  <c r="T858" i="3" a="1"/>
  <c r="T858" i="3" s="1"/>
  <c r="V858" i="3" a="1"/>
  <c r="V858" i="3" s="1"/>
  <c r="B858" i="3"/>
  <c r="Q860" i="3" l="1"/>
  <c r="V859" i="3" a="1"/>
  <c r="V859" i="3" s="1"/>
  <c r="T859" i="3" a="1"/>
  <c r="T859" i="3" s="1"/>
  <c r="U859" i="3" a="1"/>
  <c r="U859" i="3" s="1"/>
  <c r="B859" i="3"/>
  <c r="Q861" i="3" l="1"/>
  <c r="V860" i="3" a="1"/>
  <c r="V860" i="3" s="1"/>
  <c r="U860" i="3" a="1"/>
  <c r="U860" i="3" s="1"/>
  <c r="T860" i="3" a="1"/>
  <c r="T860" i="3" s="1"/>
  <c r="B860" i="3"/>
  <c r="Q862" i="3" l="1"/>
  <c r="V861" i="3" a="1"/>
  <c r="V861" i="3" s="1"/>
  <c r="U861" i="3" a="1"/>
  <c r="U861" i="3" s="1"/>
  <c r="T861" i="3" a="1"/>
  <c r="T861" i="3" s="1"/>
  <c r="B861" i="3"/>
  <c r="Q863" i="3" l="1"/>
  <c r="T862" i="3" a="1"/>
  <c r="T862" i="3" s="1"/>
  <c r="U862" i="3" a="1"/>
  <c r="U862" i="3" s="1"/>
  <c r="V862" i="3" a="1"/>
  <c r="V862" i="3" s="1"/>
  <c r="B862" i="3"/>
  <c r="Q864" i="3" l="1"/>
  <c r="T863" i="3" a="1"/>
  <c r="T863" i="3" s="1"/>
  <c r="V863" i="3" a="1"/>
  <c r="V863" i="3" s="1"/>
  <c r="U863" i="3" a="1"/>
  <c r="U863" i="3" s="1"/>
  <c r="B863" i="3"/>
  <c r="Q865" i="3" l="1"/>
  <c r="T864" i="3" a="1"/>
  <c r="T864" i="3" s="1"/>
  <c r="U864" i="3" a="1"/>
  <c r="U864" i="3" s="1"/>
  <c r="V864" i="3" a="1"/>
  <c r="V864" i="3" s="1"/>
  <c r="B864" i="3"/>
  <c r="Q866" i="3" l="1"/>
  <c r="V865" i="3" a="1"/>
  <c r="V865" i="3" s="1"/>
  <c r="U865" i="3" a="1"/>
  <c r="U865" i="3" s="1"/>
  <c r="T865" i="3" a="1"/>
  <c r="T865" i="3" s="1"/>
  <c r="B865" i="3"/>
  <c r="Q867" i="3" l="1"/>
  <c r="U866" i="3" a="1"/>
  <c r="U866" i="3" s="1"/>
  <c r="T866" i="3" a="1"/>
  <c r="T866" i="3" s="1"/>
  <c r="V866" i="3" a="1"/>
  <c r="V866" i="3" s="1"/>
  <c r="B866" i="3"/>
  <c r="Q868" i="3" l="1"/>
  <c r="T867" i="3" a="1"/>
  <c r="T867" i="3" s="1"/>
  <c r="U867" i="3" a="1"/>
  <c r="U867" i="3" s="1"/>
  <c r="V867" i="3" a="1"/>
  <c r="V867" i="3" s="1"/>
  <c r="B867" i="3"/>
  <c r="Q869" i="3" l="1"/>
  <c r="T868" i="3" a="1"/>
  <c r="T868" i="3" s="1"/>
  <c r="U868" i="3" a="1"/>
  <c r="U868" i="3" s="1"/>
  <c r="V868" i="3" a="1"/>
  <c r="V868" i="3" s="1"/>
  <c r="B868" i="3"/>
  <c r="Q870" i="3" l="1"/>
  <c r="U869" i="3" a="1"/>
  <c r="U869" i="3" s="1"/>
  <c r="T869" i="3" a="1"/>
  <c r="T869" i="3" s="1"/>
  <c r="V869" i="3" a="1"/>
  <c r="V869" i="3" s="1"/>
  <c r="B869" i="3"/>
  <c r="Q871" i="3" l="1"/>
  <c r="T870" i="3" a="1"/>
  <c r="T870" i="3" s="1"/>
  <c r="U870" i="3" a="1"/>
  <c r="U870" i="3" s="1"/>
  <c r="V870" i="3" a="1"/>
  <c r="V870" i="3" s="1"/>
  <c r="B870" i="3"/>
  <c r="Q872" i="3" l="1"/>
  <c r="V871" i="3" a="1"/>
  <c r="V871" i="3" s="1"/>
  <c r="U871" i="3" a="1"/>
  <c r="U871" i="3" s="1"/>
  <c r="T871" i="3" a="1"/>
  <c r="T871" i="3" s="1"/>
  <c r="B871" i="3"/>
  <c r="Q873" i="3" l="1"/>
  <c r="V872" i="3" a="1"/>
  <c r="V872" i="3" s="1"/>
  <c r="T872" i="3" a="1"/>
  <c r="T872" i="3" s="1"/>
  <c r="U872" i="3" a="1"/>
  <c r="U872" i="3" s="1"/>
  <c r="B872" i="3"/>
  <c r="Q874" i="3" l="1"/>
  <c r="V873" i="3" a="1"/>
  <c r="V873" i="3" s="1"/>
  <c r="T873" i="3" a="1"/>
  <c r="T873" i="3" s="1"/>
  <c r="U873" i="3" a="1"/>
  <c r="U873" i="3" s="1"/>
  <c r="B873" i="3"/>
  <c r="Q875" i="3" l="1"/>
  <c r="V874" i="3" a="1"/>
  <c r="V874" i="3" s="1"/>
  <c r="U874" i="3" a="1"/>
  <c r="U874" i="3" s="1"/>
  <c r="T874" i="3" a="1"/>
  <c r="T874" i="3" s="1"/>
  <c r="B874" i="3"/>
  <c r="Q876" i="3" l="1"/>
  <c r="T875" i="3" a="1"/>
  <c r="T875" i="3" s="1"/>
  <c r="V875" i="3" a="1"/>
  <c r="V875" i="3" s="1"/>
  <c r="U875" i="3" a="1"/>
  <c r="U875" i="3" s="1"/>
  <c r="B875" i="3"/>
  <c r="Q877" i="3" l="1"/>
  <c r="V876" i="3" a="1"/>
  <c r="V876" i="3" s="1"/>
  <c r="T876" i="3" a="1"/>
  <c r="T876" i="3" s="1"/>
  <c r="U876" i="3" a="1"/>
  <c r="U876" i="3" s="1"/>
  <c r="B876" i="3"/>
  <c r="Q878" i="3" l="1"/>
  <c r="U877" i="3" a="1"/>
  <c r="U877" i="3" s="1"/>
  <c r="T877" i="3" a="1"/>
  <c r="T877" i="3" s="1"/>
  <c r="V877" i="3" a="1"/>
  <c r="V877" i="3" s="1"/>
  <c r="B877" i="3"/>
  <c r="Q879" i="3" l="1"/>
  <c r="T878" i="3" a="1"/>
  <c r="T878" i="3" s="1"/>
  <c r="V878" i="3" a="1"/>
  <c r="V878" i="3" s="1"/>
  <c r="U878" i="3" a="1"/>
  <c r="U878" i="3" s="1"/>
  <c r="B878" i="3"/>
  <c r="Q880" i="3" l="1"/>
  <c r="U879" i="3" a="1"/>
  <c r="U879" i="3" s="1"/>
  <c r="V879" i="3" a="1"/>
  <c r="V879" i="3" s="1"/>
  <c r="T879" i="3" a="1"/>
  <c r="T879" i="3" s="1"/>
  <c r="B879" i="3"/>
  <c r="Q881" i="3" l="1"/>
  <c r="V880" i="3" a="1"/>
  <c r="V880" i="3" s="1"/>
  <c r="U880" i="3" a="1"/>
  <c r="U880" i="3" s="1"/>
  <c r="T880" i="3" a="1"/>
  <c r="T880" i="3" s="1"/>
  <c r="B880" i="3"/>
  <c r="Q882" i="3" l="1"/>
  <c r="U881" i="3" a="1"/>
  <c r="U881" i="3" s="1"/>
  <c r="V881" i="3" a="1"/>
  <c r="V881" i="3" s="1"/>
  <c r="T881" i="3" a="1"/>
  <c r="T881" i="3" s="1"/>
  <c r="B881" i="3"/>
  <c r="Q883" i="3" l="1"/>
  <c r="V882" i="3" a="1"/>
  <c r="V882" i="3" s="1"/>
  <c r="U882" i="3" a="1"/>
  <c r="U882" i="3" s="1"/>
  <c r="T882" i="3" a="1"/>
  <c r="T882" i="3" s="1"/>
  <c r="B882" i="3"/>
  <c r="Q884" i="3" l="1"/>
  <c r="V883" i="3" a="1"/>
  <c r="V883" i="3" s="1"/>
  <c r="U883" i="3" a="1"/>
  <c r="U883" i="3" s="1"/>
  <c r="T883" i="3" a="1"/>
  <c r="T883" i="3" s="1"/>
  <c r="B883" i="3"/>
  <c r="Q885" i="3" l="1"/>
  <c r="U884" i="3" a="1"/>
  <c r="U884" i="3" s="1"/>
  <c r="V884" i="3" a="1"/>
  <c r="V884" i="3" s="1"/>
  <c r="T884" i="3" a="1"/>
  <c r="T884" i="3" s="1"/>
  <c r="B884" i="3"/>
  <c r="Q886" i="3" l="1"/>
  <c r="V885" i="3" a="1"/>
  <c r="V885" i="3" s="1"/>
  <c r="U885" i="3" a="1"/>
  <c r="U885" i="3" s="1"/>
  <c r="T885" i="3" a="1"/>
  <c r="T885" i="3" s="1"/>
  <c r="B885" i="3"/>
  <c r="Q887" i="3" l="1"/>
  <c r="T886" i="3" a="1"/>
  <c r="T886" i="3" s="1"/>
  <c r="V886" i="3" a="1"/>
  <c r="V886" i="3" s="1"/>
  <c r="U886" i="3" a="1"/>
  <c r="U886" i="3" s="1"/>
  <c r="B886" i="3"/>
  <c r="Q888" i="3" l="1"/>
  <c r="T887" i="3" a="1"/>
  <c r="T887" i="3" s="1"/>
  <c r="U887" i="3" a="1"/>
  <c r="U887" i="3" s="1"/>
  <c r="V887" i="3" a="1"/>
  <c r="V887" i="3" s="1"/>
  <c r="B887" i="3"/>
  <c r="Q889" i="3" l="1"/>
  <c r="T888" i="3" a="1"/>
  <c r="T888" i="3" s="1"/>
  <c r="U888" i="3" a="1"/>
  <c r="U888" i="3" s="1"/>
  <c r="V888" i="3" a="1"/>
  <c r="V888" i="3" s="1"/>
  <c r="B888" i="3"/>
  <c r="Q890" i="3" l="1"/>
  <c r="U889" i="3" a="1"/>
  <c r="U889" i="3" s="1"/>
  <c r="T889" i="3" a="1"/>
  <c r="T889" i="3" s="1"/>
  <c r="V889" i="3" a="1"/>
  <c r="V889" i="3" s="1"/>
  <c r="B889" i="3"/>
  <c r="Q891" i="3" l="1"/>
  <c r="T890" i="3" a="1"/>
  <c r="T890" i="3" s="1"/>
  <c r="U890" i="3" a="1"/>
  <c r="U890" i="3" s="1"/>
  <c r="V890" i="3" a="1"/>
  <c r="V890" i="3" s="1"/>
  <c r="B890" i="3"/>
  <c r="Q892" i="3" l="1"/>
  <c r="U891" i="3" a="1"/>
  <c r="U891" i="3" s="1"/>
  <c r="T891" i="3" a="1"/>
  <c r="T891" i="3" s="1"/>
  <c r="V891" i="3" a="1"/>
  <c r="V891" i="3" s="1"/>
  <c r="B891" i="3"/>
  <c r="Q893" i="3" l="1"/>
  <c r="V892" i="3" a="1"/>
  <c r="V892" i="3" s="1"/>
  <c r="U892" i="3" a="1"/>
  <c r="U892" i="3" s="1"/>
  <c r="T892" i="3" a="1"/>
  <c r="T892" i="3" s="1"/>
  <c r="B892" i="3"/>
  <c r="Q894" i="3" l="1"/>
  <c r="T893" i="3" a="1"/>
  <c r="T893" i="3" s="1"/>
  <c r="U893" i="3" a="1"/>
  <c r="U893" i="3" s="1"/>
  <c r="V893" i="3" a="1"/>
  <c r="V893" i="3" s="1"/>
  <c r="B893" i="3"/>
  <c r="Q895" i="3" l="1"/>
  <c r="T894" i="3" a="1"/>
  <c r="T894" i="3" s="1"/>
  <c r="V894" i="3" a="1"/>
  <c r="V894" i="3" s="1"/>
  <c r="U894" i="3" a="1"/>
  <c r="U894" i="3" s="1"/>
  <c r="B894" i="3"/>
  <c r="Q896" i="3" l="1"/>
  <c r="V895" i="3" a="1"/>
  <c r="V895" i="3" s="1"/>
  <c r="T895" i="3" a="1"/>
  <c r="T895" i="3" s="1"/>
  <c r="U895" i="3" a="1"/>
  <c r="U895" i="3" s="1"/>
  <c r="B895" i="3"/>
  <c r="Q897" i="3" l="1"/>
  <c r="T896" i="3" a="1"/>
  <c r="T896" i="3" s="1"/>
  <c r="U896" i="3" a="1"/>
  <c r="U896" i="3" s="1"/>
  <c r="V896" i="3" a="1"/>
  <c r="V896" i="3" s="1"/>
  <c r="B896" i="3"/>
  <c r="Q898" i="3" l="1"/>
  <c r="T897" i="3" a="1"/>
  <c r="T897" i="3" s="1"/>
  <c r="U897" i="3" a="1"/>
  <c r="U897" i="3" s="1"/>
  <c r="V897" i="3" a="1"/>
  <c r="V897" i="3" s="1"/>
  <c r="B897" i="3"/>
  <c r="Q899" i="3" l="1"/>
  <c r="U898" i="3" a="1"/>
  <c r="U898" i="3" s="1"/>
  <c r="T898" i="3" a="1"/>
  <c r="T898" i="3" s="1"/>
  <c r="V898" i="3" a="1"/>
  <c r="V898" i="3" s="1"/>
  <c r="B898" i="3"/>
  <c r="Q900" i="3" l="1"/>
  <c r="U899" i="3" a="1"/>
  <c r="U899" i="3" s="1"/>
  <c r="V899" i="3" a="1"/>
  <c r="V899" i="3" s="1"/>
  <c r="T899" i="3" a="1"/>
  <c r="T899" i="3" s="1"/>
  <c r="B899" i="3"/>
  <c r="Q901" i="3" l="1"/>
  <c r="T900" i="3" a="1"/>
  <c r="T900" i="3" s="1"/>
  <c r="V900" i="3" a="1"/>
  <c r="V900" i="3" s="1"/>
  <c r="U900" i="3" a="1"/>
  <c r="U900" i="3" s="1"/>
  <c r="B900" i="3"/>
  <c r="Q902" i="3" l="1"/>
  <c r="V901" i="3" a="1"/>
  <c r="V901" i="3" s="1"/>
  <c r="T901" i="3" a="1"/>
  <c r="T901" i="3" s="1"/>
  <c r="U901" i="3" a="1"/>
  <c r="U901" i="3" s="1"/>
  <c r="B901" i="3"/>
  <c r="Q903" i="3" l="1"/>
  <c r="U902" i="3" a="1"/>
  <c r="U902" i="3" s="1"/>
  <c r="T902" i="3" a="1"/>
  <c r="T902" i="3" s="1"/>
  <c r="V902" i="3" a="1"/>
  <c r="V902" i="3" s="1"/>
  <c r="B902" i="3"/>
  <c r="Q904" i="3" l="1"/>
  <c r="V903" i="3" a="1"/>
  <c r="V903" i="3" s="1"/>
  <c r="T903" i="3" a="1"/>
  <c r="T903" i="3" s="1"/>
  <c r="U903" i="3" a="1"/>
  <c r="U903" i="3" s="1"/>
  <c r="B903" i="3"/>
  <c r="Q905" i="3" l="1"/>
  <c r="T904" i="3" a="1"/>
  <c r="T904" i="3" s="1"/>
  <c r="U904" i="3" a="1"/>
  <c r="U904" i="3" s="1"/>
  <c r="V904" i="3" a="1"/>
  <c r="V904" i="3" s="1"/>
  <c r="B904" i="3"/>
  <c r="Q906" i="3" l="1"/>
  <c r="V905" i="3" a="1"/>
  <c r="V905" i="3" s="1"/>
  <c r="U905" i="3" a="1"/>
  <c r="U905" i="3" s="1"/>
  <c r="T905" i="3" a="1"/>
  <c r="T905" i="3" s="1"/>
  <c r="B905" i="3"/>
  <c r="Q907" i="3" l="1"/>
  <c r="V906" i="3" a="1"/>
  <c r="V906" i="3" s="1"/>
  <c r="T906" i="3" a="1"/>
  <c r="T906" i="3" s="1"/>
  <c r="U906" i="3" a="1"/>
  <c r="U906" i="3" s="1"/>
  <c r="B906" i="3"/>
  <c r="Q908" i="3" l="1"/>
  <c r="T907" i="3" a="1"/>
  <c r="T907" i="3" s="1"/>
  <c r="V907" i="3" a="1"/>
  <c r="V907" i="3" s="1"/>
  <c r="U907" i="3" a="1"/>
  <c r="U907" i="3" s="1"/>
  <c r="B907" i="3"/>
  <c r="Q909" i="3" l="1"/>
  <c r="V908" i="3" a="1"/>
  <c r="V908" i="3" s="1"/>
  <c r="U908" i="3" a="1"/>
  <c r="U908" i="3" s="1"/>
  <c r="T908" i="3" a="1"/>
  <c r="T908" i="3" s="1"/>
  <c r="B908" i="3"/>
  <c r="Q910" i="3" l="1"/>
  <c r="U909" i="3" a="1"/>
  <c r="U909" i="3" s="1"/>
  <c r="V909" i="3" a="1"/>
  <c r="V909" i="3" s="1"/>
  <c r="T909" i="3" a="1"/>
  <c r="T909" i="3" s="1"/>
  <c r="B909" i="3"/>
  <c r="Q911" i="3" l="1"/>
  <c r="U910" i="3" a="1"/>
  <c r="U910" i="3" s="1"/>
  <c r="V910" i="3" a="1"/>
  <c r="V910" i="3" s="1"/>
  <c r="T910" i="3" a="1"/>
  <c r="T910" i="3" s="1"/>
  <c r="B910" i="3"/>
  <c r="Q912" i="3" l="1"/>
  <c r="V911" i="3" a="1"/>
  <c r="V911" i="3" s="1"/>
  <c r="U911" i="3" a="1"/>
  <c r="U911" i="3" s="1"/>
  <c r="T911" i="3" a="1"/>
  <c r="T911" i="3" s="1"/>
  <c r="B911" i="3"/>
  <c r="Q913" i="3" l="1"/>
  <c r="V912" i="3" a="1"/>
  <c r="V912" i="3" s="1"/>
  <c r="U912" i="3" a="1"/>
  <c r="U912" i="3" s="1"/>
  <c r="T912" i="3" a="1"/>
  <c r="T912" i="3" s="1"/>
  <c r="B912" i="3"/>
  <c r="Q914" i="3" l="1"/>
  <c r="T913" i="3" a="1"/>
  <c r="T913" i="3" s="1"/>
  <c r="U913" i="3" a="1"/>
  <c r="U913" i="3" s="1"/>
  <c r="V913" i="3" a="1"/>
  <c r="V913" i="3" s="1"/>
  <c r="B913" i="3"/>
  <c r="Q915" i="3" l="1"/>
  <c r="U914" i="3" a="1"/>
  <c r="U914" i="3" s="1"/>
  <c r="T914" i="3" a="1"/>
  <c r="T914" i="3" s="1"/>
  <c r="V914" i="3" a="1"/>
  <c r="V914" i="3" s="1"/>
  <c r="B914" i="3"/>
  <c r="Q916" i="3" l="1"/>
  <c r="U915" i="3" a="1"/>
  <c r="U915" i="3" s="1"/>
  <c r="V915" i="3" a="1"/>
  <c r="V915" i="3" s="1"/>
  <c r="T915" i="3" a="1"/>
  <c r="T915" i="3" s="1"/>
  <c r="B915" i="3"/>
  <c r="Q917" i="3" l="1"/>
  <c r="U916" i="3" a="1"/>
  <c r="U916" i="3" s="1"/>
  <c r="T916" i="3" a="1"/>
  <c r="T916" i="3" s="1"/>
  <c r="V916" i="3" a="1"/>
  <c r="V916" i="3" s="1"/>
  <c r="B916" i="3"/>
  <c r="Q918" i="3" l="1"/>
  <c r="V917" i="3" a="1"/>
  <c r="V917" i="3" s="1"/>
  <c r="U917" i="3" a="1"/>
  <c r="U917" i="3" s="1"/>
  <c r="T917" i="3" a="1"/>
  <c r="T917" i="3" s="1"/>
  <c r="B917" i="3"/>
  <c r="Q919" i="3" l="1"/>
  <c r="T918" i="3" a="1"/>
  <c r="T918" i="3" s="1"/>
  <c r="V918" i="3" a="1"/>
  <c r="V918" i="3" s="1"/>
  <c r="U918" i="3" a="1"/>
  <c r="U918" i="3" s="1"/>
  <c r="B918" i="3"/>
  <c r="Q920" i="3" l="1"/>
  <c r="V919" i="3" a="1"/>
  <c r="V919" i="3" s="1"/>
  <c r="U919" i="3" a="1"/>
  <c r="U919" i="3" s="1"/>
  <c r="T919" i="3" a="1"/>
  <c r="T919" i="3" s="1"/>
  <c r="B919" i="3"/>
  <c r="Q921" i="3" l="1"/>
  <c r="T920" i="3" a="1"/>
  <c r="T920" i="3" s="1"/>
  <c r="U920" i="3" a="1"/>
  <c r="U920" i="3" s="1"/>
  <c r="V920" i="3" a="1"/>
  <c r="V920" i="3" s="1"/>
  <c r="B920" i="3"/>
  <c r="Q922" i="3" l="1"/>
  <c r="U921" i="3" a="1"/>
  <c r="U921" i="3" s="1"/>
  <c r="T921" i="3" a="1"/>
  <c r="T921" i="3" s="1"/>
  <c r="V921" i="3" a="1"/>
  <c r="V921" i="3" s="1"/>
  <c r="B921" i="3"/>
  <c r="Q923" i="3" l="1"/>
  <c r="V922" i="3" a="1"/>
  <c r="V922" i="3" s="1"/>
  <c r="U922" i="3" a="1"/>
  <c r="U922" i="3" s="1"/>
  <c r="T922" i="3" a="1"/>
  <c r="T922" i="3" s="1"/>
  <c r="B922" i="3"/>
  <c r="Q924" i="3" l="1"/>
  <c r="V923" i="3" a="1"/>
  <c r="V923" i="3" s="1"/>
  <c r="U923" i="3" a="1"/>
  <c r="U923" i="3" s="1"/>
  <c r="T923" i="3" a="1"/>
  <c r="T923" i="3" s="1"/>
  <c r="B923" i="3"/>
  <c r="Q925" i="3" l="1"/>
  <c r="T924" i="3" a="1"/>
  <c r="T924" i="3" s="1"/>
  <c r="U924" i="3" a="1"/>
  <c r="U924" i="3" s="1"/>
  <c r="V924" i="3" a="1"/>
  <c r="V924" i="3" s="1"/>
  <c r="B924" i="3"/>
  <c r="Q926" i="3" l="1"/>
  <c r="U925" i="3" a="1"/>
  <c r="U925" i="3" s="1"/>
  <c r="V925" i="3" a="1"/>
  <c r="V925" i="3" s="1"/>
  <c r="T925" i="3" a="1"/>
  <c r="T925" i="3" s="1"/>
  <c r="B925" i="3"/>
  <c r="Q927" i="3" l="1"/>
  <c r="U926" i="3" a="1"/>
  <c r="U926" i="3" s="1"/>
  <c r="T926" i="3" a="1"/>
  <c r="T926" i="3" s="1"/>
  <c r="V926" i="3" a="1"/>
  <c r="V926" i="3" s="1"/>
  <c r="B926" i="3"/>
  <c r="Q928" i="3" l="1"/>
  <c r="T927" i="3" a="1"/>
  <c r="T927" i="3" s="1"/>
  <c r="U927" i="3" a="1"/>
  <c r="U927" i="3" s="1"/>
  <c r="V927" i="3" a="1"/>
  <c r="V927" i="3" s="1"/>
  <c r="B927" i="3"/>
  <c r="Q929" i="3" l="1"/>
  <c r="U928" i="3" a="1"/>
  <c r="U928" i="3" s="1"/>
  <c r="V928" i="3" a="1"/>
  <c r="V928" i="3" s="1"/>
  <c r="T928" i="3" a="1"/>
  <c r="T928" i="3" s="1"/>
  <c r="B928" i="3"/>
  <c r="Q930" i="3" l="1"/>
  <c r="V929" i="3" a="1"/>
  <c r="V929" i="3" s="1"/>
  <c r="U929" i="3" a="1"/>
  <c r="U929" i="3" s="1"/>
  <c r="T929" i="3" a="1"/>
  <c r="T929" i="3" s="1"/>
  <c r="B929" i="3"/>
  <c r="Q931" i="3" l="1"/>
  <c r="T930" i="3" a="1"/>
  <c r="T930" i="3" s="1"/>
  <c r="V930" i="3" a="1"/>
  <c r="V930" i="3" s="1"/>
  <c r="U930" i="3" a="1"/>
  <c r="U930" i="3" s="1"/>
  <c r="B930" i="3"/>
  <c r="Q932" i="3" l="1"/>
  <c r="U931" i="3" a="1"/>
  <c r="U931" i="3" s="1"/>
  <c r="V931" i="3" a="1"/>
  <c r="V931" i="3" s="1"/>
  <c r="T931" i="3" a="1"/>
  <c r="T931" i="3" s="1"/>
  <c r="B931" i="3"/>
  <c r="Q933" i="3" l="1"/>
  <c r="U932" i="3" a="1"/>
  <c r="U932" i="3" s="1"/>
  <c r="V932" i="3" a="1"/>
  <c r="V932" i="3" s="1"/>
  <c r="T932" i="3" a="1"/>
  <c r="T932" i="3" s="1"/>
  <c r="B932" i="3"/>
  <c r="Q934" i="3" l="1"/>
  <c r="U933" i="3" a="1"/>
  <c r="U933" i="3" s="1"/>
  <c r="T933" i="3" a="1"/>
  <c r="T933" i="3" s="1"/>
  <c r="V933" i="3" a="1"/>
  <c r="V933" i="3" s="1"/>
  <c r="B933" i="3"/>
  <c r="Q935" i="3" l="1"/>
  <c r="T934" i="3" a="1"/>
  <c r="T934" i="3" s="1"/>
  <c r="V934" i="3" a="1"/>
  <c r="V934" i="3" s="1"/>
  <c r="U934" i="3" a="1"/>
  <c r="U934" i="3" s="1"/>
  <c r="B934" i="3"/>
  <c r="Q936" i="3" l="1"/>
  <c r="T935" i="3" a="1"/>
  <c r="T935" i="3" s="1"/>
  <c r="U935" i="3" a="1"/>
  <c r="U935" i="3" s="1"/>
  <c r="V935" i="3" a="1"/>
  <c r="V935" i="3" s="1"/>
  <c r="B935" i="3"/>
  <c r="Q937" i="3" l="1"/>
  <c r="V936" i="3" a="1"/>
  <c r="V936" i="3" s="1"/>
  <c r="T936" i="3" a="1"/>
  <c r="T936" i="3" s="1"/>
  <c r="U936" i="3" a="1"/>
  <c r="U936" i="3" s="1"/>
  <c r="B936" i="3"/>
  <c r="Q938" i="3" l="1"/>
  <c r="V937" i="3" a="1"/>
  <c r="V937" i="3" s="1"/>
  <c r="T937" i="3" a="1"/>
  <c r="T937" i="3" s="1"/>
  <c r="U937" i="3" a="1"/>
  <c r="U937" i="3" s="1"/>
  <c r="B937" i="3"/>
  <c r="Q939" i="3" l="1"/>
  <c r="U938" i="3" a="1"/>
  <c r="U938" i="3" s="1"/>
  <c r="V938" i="3" a="1"/>
  <c r="V938" i="3" s="1"/>
  <c r="T938" i="3" a="1"/>
  <c r="T938" i="3" s="1"/>
  <c r="B938" i="3"/>
  <c r="Q940" i="3" l="1"/>
  <c r="T939" i="3" a="1"/>
  <c r="T939" i="3" s="1"/>
  <c r="V939" i="3" a="1"/>
  <c r="V939" i="3" s="1"/>
  <c r="U939" i="3" a="1"/>
  <c r="U939" i="3" s="1"/>
  <c r="B939" i="3"/>
  <c r="Q941" i="3" l="1"/>
  <c r="U940" i="3" a="1"/>
  <c r="U940" i="3" s="1"/>
  <c r="V940" i="3" a="1"/>
  <c r="V940" i="3" s="1"/>
  <c r="T940" i="3" a="1"/>
  <c r="T940" i="3" s="1"/>
  <c r="B940" i="3"/>
  <c r="Q942" i="3" l="1"/>
  <c r="U941" i="3" a="1"/>
  <c r="U941" i="3" s="1"/>
  <c r="V941" i="3" a="1"/>
  <c r="V941" i="3" s="1"/>
  <c r="T941" i="3" a="1"/>
  <c r="T941" i="3" s="1"/>
  <c r="B941" i="3"/>
  <c r="Q943" i="3" l="1"/>
  <c r="T942" i="3" a="1"/>
  <c r="T942" i="3" s="1"/>
  <c r="U942" i="3" a="1"/>
  <c r="U942" i="3" s="1"/>
  <c r="V942" i="3" a="1"/>
  <c r="V942" i="3" s="1"/>
  <c r="B942" i="3"/>
  <c r="Q944" i="3" l="1"/>
  <c r="V943" i="3" a="1"/>
  <c r="V943" i="3" s="1"/>
  <c r="T943" i="3" a="1"/>
  <c r="T943" i="3" s="1"/>
  <c r="U943" i="3" a="1"/>
  <c r="U943" i="3" s="1"/>
  <c r="B943" i="3"/>
  <c r="Q945" i="3" l="1"/>
  <c r="U944" i="3" a="1"/>
  <c r="U944" i="3" s="1"/>
  <c r="T944" i="3" a="1"/>
  <c r="T944" i="3" s="1"/>
  <c r="V944" i="3" a="1"/>
  <c r="V944" i="3" s="1"/>
  <c r="B944" i="3"/>
  <c r="Q946" i="3" l="1"/>
  <c r="U945" i="3" a="1"/>
  <c r="U945" i="3" s="1"/>
  <c r="T945" i="3" a="1"/>
  <c r="T945" i="3" s="1"/>
  <c r="V945" i="3" a="1"/>
  <c r="V945" i="3" s="1"/>
  <c r="B945" i="3"/>
  <c r="Q947" i="3" l="1"/>
  <c r="V946" i="3" a="1"/>
  <c r="V946" i="3" s="1"/>
  <c r="U946" i="3" a="1"/>
  <c r="U946" i="3" s="1"/>
  <c r="T946" i="3" a="1"/>
  <c r="T946" i="3" s="1"/>
  <c r="B946" i="3"/>
  <c r="Q948" i="3" l="1"/>
  <c r="U947" i="3" a="1"/>
  <c r="U947" i="3" s="1"/>
  <c r="T947" i="3" a="1"/>
  <c r="T947" i="3" s="1"/>
  <c r="V947" i="3" a="1"/>
  <c r="V947" i="3" s="1"/>
  <c r="B947" i="3"/>
  <c r="Q949" i="3" l="1"/>
  <c r="U948" i="3" a="1"/>
  <c r="U948" i="3" s="1"/>
  <c r="V948" i="3" a="1"/>
  <c r="V948" i="3" s="1"/>
  <c r="T948" i="3" a="1"/>
  <c r="T948" i="3" s="1"/>
  <c r="B948" i="3"/>
  <c r="Q950" i="3" l="1"/>
  <c r="T949" i="3" a="1"/>
  <c r="T949" i="3" s="1"/>
  <c r="U949" i="3" a="1"/>
  <c r="U949" i="3" s="1"/>
  <c r="V949" i="3" a="1"/>
  <c r="V949" i="3" s="1"/>
  <c r="B949" i="3"/>
  <c r="Q951" i="3" l="1"/>
  <c r="V950" i="3" a="1"/>
  <c r="V950" i="3" s="1"/>
  <c r="U950" i="3" a="1"/>
  <c r="U950" i="3" s="1"/>
  <c r="T950" i="3" a="1"/>
  <c r="T950" i="3" s="1"/>
  <c r="B950" i="3"/>
  <c r="Q952" i="3" l="1"/>
  <c r="V951" i="3" a="1"/>
  <c r="V951" i="3" s="1"/>
  <c r="U951" i="3" a="1"/>
  <c r="U951" i="3" s="1"/>
  <c r="T951" i="3" a="1"/>
  <c r="T951" i="3" s="1"/>
  <c r="B951" i="3"/>
  <c r="Q953" i="3" l="1"/>
  <c r="V952" i="3" a="1"/>
  <c r="V952" i="3" s="1"/>
  <c r="U952" i="3" a="1"/>
  <c r="U952" i="3" s="1"/>
  <c r="T952" i="3" a="1"/>
  <c r="T952" i="3" s="1"/>
  <c r="B952" i="3"/>
  <c r="Q954" i="3" l="1"/>
  <c r="V953" i="3" a="1"/>
  <c r="V953" i="3" s="1"/>
  <c r="U953" i="3" a="1"/>
  <c r="U953" i="3" s="1"/>
  <c r="T953" i="3" a="1"/>
  <c r="T953" i="3" s="1"/>
  <c r="B953" i="3"/>
  <c r="Q955" i="3" l="1"/>
  <c r="U954" i="3" a="1"/>
  <c r="U954" i="3" s="1"/>
  <c r="T954" i="3" a="1"/>
  <c r="T954" i="3" s="1"/>
  <c r="V954" i="3" a="1"/>
  <c r="V954" i="3" s="1"/>
  <c r="B954" i="3"/>
  <c r="Q956" i="3" l="1"/>
  <c r="U955" i="3" a="1"/>
  <c r="U955" i="3" s="1"/>
  <c r="V955" i="3" a="1"/>
  <c r="V955" i="3" s="1"/>
  <c r="T955" i="3" a="1"/>
  <c r="T955" i="3" s="1"/>
  <c r="B955" i="3"/>
  <c r="Q957" i="3" l="1"/>
  <c r="V956" i="3" a="1"/>
  <c r="V956" i="3" s="1"/>
  <c r="T956" i="3" a="1"/>
  <c r="T956" i="3" s="1"/>
  <c r="U956" i="3" a="1"/>
  <c r="U956" i="3" s="1"/>
  <c r="B956" i="3"/>
  <c r="Q958" i="3" l="1"/>
  <c r="T957" i="3" a="1"/>
  <c r="T957" i="3" s="1"/>
  <c r="V957" i="3" a="1"/>
  <c r="V957" i="3" s="1"/>
  <c r="U957" i="3" a="1"/>
  <c r="U957" i="3" s="1"/>
  <c r="B957" i="3"/>
  <c r="Q959" i="3" l="1"/>
  <c r="V958" i="3" a="1"/>
  <c r="V958" i="3" s="1"/>
  <c r="T958" i="3" a="1"/>
  <c r="T958" i="3" s="1"/>
  <c r="U958" i="3" a="1"/>
  <c r="U958" i="3" s="1"/>
  <c r="B958" i="3"/>
  <c r="Q960" i="3" l="1"/>
  <c r="U959" i="3" a="1"/>
  <c r="U959" i="3" s="1"/>
  <c r="V959" i="3" a="1"/>
  <c r="V959" i="3" s="1"/>
  <c r="T959" i="3" a="1"/>
  <c r="T959" i="3" s="1"/>
  <c r="B959" i="3"/>
  <c r="Q961" i="3" l="1"/>
  <c r="T960" i="3" a="1"/>
  <c r="T960" i="3" s="1"/>
  <c r="V960" i="3" a="1"/>
  <c r="V960" i="3" s="1"/>
  <c r="U960" i="3" a="1"/>
  <c r="U960" i="3" s="1"/>
  <c r="B960" i="3"/>
  <c r="Q962" i="3" l="1"/>
  <c r="U961" i="3" a="1"/>
  <c r="U961" i="3" s="1"/>
  <c r="V961" i="3" a="1"/>
  <c r="V961" i="3" s="1"/>
  <c r="T961" i="3" a="1"/>
  <c r="T961" i="3" s="1"/>
  <c r="B961" i="3"/>
  <c r="Q963" i="3" l="1"/>
  <c r="V962" i="3" a="1"/>
  <c r="V962" i="3" s="1"/>
  <c r="U962" i="3" a="1"/>
  <c r="U962" i="3" s="1"/>
  <c r="T962" i="3" a="1"/>
  <c r="T962" i="3" s="1"/>
  <c r="B962" i="3"/>
  <c r="Q964" i="3" l="1"/>
  <c r="V963" i="3" a="1"/>
  <c r="V963" i="3" s="1"/>
  <c r="T963" i="3" a="1"/>
  <c r="T963" i="3" s="1"/>
  <c r="U963" i="3" a="1"/>
  <c r="U963" i="3" s="1"/>
  <c r="B963" i="3"/>
  <c r="Q965" i="3" l="1"/>
  <c r="U964" i="3" a="1"/>
  <c r="U964" i="3" s="1"/>
  <c r="V964" i="3" a="1"/>
  <c r="V964" i="3" s="1"/>
  <c r="T964" i="3" a="1"/>
  <c r="T964" i="3" s="1"/>
  <c r="B964" i="3"/>
  <c r="Q966" i="3" l="1"/>
  <c r="V965" i="3" a="1"/>
  <c r="V965" i="3" s="1"/>
  <c r="U965" i="3" a="1"/>
  <c r="U965" i="3" s="1"/>
  <c r="T965" i="3" a="1"/>
  <c r="T965" i="3" s="1"/>
  <c r="B965" i="3"/>
  <c r="Q967" i="3" l="1"/>
  <c r="U966" i="3" a="1"/>
  <c r="U966" i="3" s="1"/>
  <c r="T966" i="3" a="1"/>
  <c r="T966" i="3" s="1"/>
  <c r="V966" i="3" a="1"/>
  <c r="V966" i="3" s="1"/>
  <c r="B966" i="3"/>
  <c r="Q968" i="3" l="1"/>
  <c r="T967" i="3" a="1"/>
  <c r="T967" i="3" s="1"/>
  <c r="V967" i="3" a="1"/>
  <c r="V967" i="3" s="1"/>
  <c r="U967" i="3" a="1"/>
  <c r="U967" i="3" s="1"/>
  <c r="B967" i="3"/>
  <c r="Q969" i="3" l="1"/>
  <c r="T968" i="3" a="1"/>
  <c r="T968" i="3" s="1"/>
  <c r="U968" i="3" a="1"/>
  <c r="U968" i="3" s="1"/>
  <c r="V968" i="3" a="1"/>
  <c r="V968" i="3" s="1"/>
  <c r="B968" i="3"/>
  <c r="Q970" i="3" l="1"/>
  <c r="V969" i="3" a="1"/>
  <c r="V969" i="3" s="1"/>
  <c r="T969" i="3" a="1"/>
  <c r="T969" i="3" s="1"/>
  <c r="U969" i="3" a="1"/>
  <c r="U969" i="3" s="1"/>
  <c r="B969" i="3"/>
  <c r="Q971" i="3" l="1"/>
  <c r="T970" i="3" a="1"/>
  <c r="T970" i="3" s="1"/>
  <c r="V970" i="3" a="1"/>
  <c r="V970" i="3" s="1"/>
  <c r="U970" i="3" a="1"/>
  <c r="U970" i="3" s="1"/>
  <c r="B970" i="3"/>
  <c r="Q972" i="3" l="1"/>
  <c r="T971" i="3" a="1"/>
  <c r="T971" i="3" s="1"/>
  <c r="V971" i="3" a="1"/>
  <c r="V971" i="3" s="1"/>
  <c r="U971" i="3" a="1"/>
  <c r="U971" i="3" s="1"/>
  <c r="B971" i="3"/>
  <c r="Q973" i="3" l="1"/>
  <c r="V972" i="3" a="1"/>
  <c r="V972" i="3" s="1"/>
  <c r="T972" i="3" a="1"/>
  <c r="T972" i="3" s="1"/>
  <c r="U972" i="3" a="1"/>
  <c r="U972" i="3" s="1"/>
  <c r="B972" i="3"/>
  <c r="Q974" i="3" l="1"/>
  <c r="V973" i="3" a="1"/>
  <c r="V973" i="3" s="1"/>
  <c r="T973" i="3" a="1"/>
  <c r="T973" i="3" s="1"/>
  <c r="U973" i="3" a="1"/>
  <c r="U973" i="3" s="1"/>
  <c r="B973" i="3"/>
  <c r="Q975" i="3" l="1"/>
  <c r="U974" i="3" a="1"/>
  <c r="U974" i="3" s="1"/>
  <c r="T974" i="3" a="1"/>
  <c r="T974" i="3" s="1"/>
  <c r="V974" i="3" a="1"/>
  <c r="V974" i="3" s="1"/>
  <c r="B974" i="3"/>
  <c r="Q976" i="3" l="1"/>
  <c r="T975" i="3" a="1"/>
  <c r="T975" i="3" s="1"/>
  <c r="U975" i="3" a="1"/>
  <c r="U975" i="3" s="1"/>
  <c r="V975" i="3" a="1"/>
  <c r="V975" i="3" s="1"/>
  <c r="B975" i="3"/>
  <c r="Q977" i="3" l="1"/>
  <c r="U976" i="3" a="1"/>
  <c r="U976" i="3" s="1"/>
  <c r="T976" i="3" a="1"/>
  <c r="T976" i="3" s="1"/>
  <c r="V976" i="3" a="1"/>
  <c r="V976" i="3" s="1"/>
  <c r="B976" i="3"/>
  <c r="Q978" i="3" l="1"/>
  <c r="T977" i="3" a="1"/>
  <c r="T977" i="3" s="1"/>
  <c r="V977" i="3" a="1"/>
  <c r="V977" i="3" s="1"/>
  <c r="U977" i="3" a="1"/>
  <c r="U977" i="3" s="1"/>
  <c r="B977" i="3"/>
  <c r="Q979" i="3" l="1"/>
  <c r="U978" i="3" a="1"/>
  <c r="U978" i="3" s="1"/>
  <c r="T978" i="3" a="1"/>
  <c r="T978" i="3" s="1"/>
  <c r="V978" i="3" a="1"/>
  <c r="V978" i="3" s="1"/>
  <c r="B978" i="3"/>
  <c r="Q980" i="3" l="1"/>
  <c r="U979" i="3" a="1"/>
  <c r="U979" i="3" s="1"/>
  <c r="T979" i="3" a="1"/>
  <c r="T979" i="3" s="1"/>
  <c r="V979" i="3" a="1"/>
  <c r="V979" i="3" s="1"/>
  <c r="B979" i="3"/>
  <c r="Q981" i="3" l="1"/>
  <c r="T980" i="3" a="1"/>
  <c r="T980" i="3" s="1"/>
  <c r="U980" i="3" a="1"/>
  <c r="U980" i="3" s="1"/>
  <c r="V980" i="3" a="1"/>
  <c r="V980" i="3" s="1"/>
  <c r="B980" i="3"/>
  <c r="Q982" i="3" l="1"/>
  <c r="V981" i="3" a="1"/>
  <c r="V981" i="3" s="1"/>
  <c r="U981" i="3" a="1"/>
  <c r="U981" i="3" s="1"/>
  <c r="T981" i="3" a="1"/>
  <c r="T981" i="3" s="1"/>
  <c r="B981" i="3"/>
  <c r="Q983" i="3" l="1"/>
  <c r="V982" i="3" a="1"/>
  <c r="V982" i="3" s="1"/>
  <c r="T982" i="3" a="1"/>
  <c r="T982" i="3" s="1"/>
  <c r="U982" i="3" a="1"/>
  <c r="U982" i="3" s="1"/>
  <c r="B982" i="3"/>
  <c r="Q984" i="3" l="1"/>
  <c r="U983" i="3" a="1"/>
  <c r="U983" i="3" s="1"/>
  <c r="T983" i="3" a="1"/>
  <c r="T983" i="3" s="1"/>
  <c r="V983" i="3" a="1"/>
  <c r="V983" i="3" s="1"/>
  <c r="B983" i="3"/>
  <c r="Q985" i="3" l="1"/>
  <c r="V984" i="3" a="1"/>
  <c r="V984" i="3" s="1"/>
  <c r="U984" i="3" a="1"/>
  <c r="U984" i="3" s="1"/>
  <c r="T984" i="3" a="1"/>
  <c r="T984" i="3" s="1"/>
  <c r="B984" i="3"/>
  <c r="Q986" i="3" l="1"/>
  <c r="V985" i="3" a="1"/>
  <c r="V985" i="3" s="1"/>
  <c r="U985" i="3" a="1"/>
  <c r="U985" i="3" s="1"/>
  <c r="T985" i="3" a="1"/>
  <c r="T985" i="3" s="1"/>
  <c r="B985" i="3"/>
  <c r="Q987" i="3" l="1"/>
  <c r="V986" i="3" a="1"/>
  <c r="V986" i="3" s="1"/>
  <c r="T986" i="3" a="1"/>
  <c r="T986" i="3" s="1"/>
  <c r="U986" i="3" a="1"/>
  <c r="U986" i="3" s="1"/>
  <c r="B986" i="3"/>
  <c r="Q988" i="3" l="1"/>
  <c r="U987" i="3" a="1"/>
  <c r="U987" i="3" s="1"/>
  <c r="T987" i="3" a="1"/>
  <c r="T987" i="3" s="1"/>
  <c r="V987" i="3" a="1"/>
  <c r="V987" i="3" s="1"/>
  <c r="B987" i="3"/>
  <c r="Q989" i="3" l="1"/>
  <c r="T988" i="3" a="1"/>
  <c r="T988" i="3" s="1"/>
  <c r="V988" i="3" a="1"/>
  <c r="V988" i="3" s="1"/>
  <c r="U988" i="3" a="1"/>
  <c r="U988" i="3" s="1"/>
  <c r="B988" i="3"/>
  <c r="Q990" i="3" l="1"/>
  <c r="V989" i="3" a="1"/>
  <c r="V989" i="3" s="1"/>
  <c r="U989" i="3" a="1"/>
  <c r="U989" i="3" s="1"/>
  <c r="T989" i="3" a="1"/>
  <c r="T989" i="3" s="1"/>
  <c r="B989" i="3"/>
  <c r="Q991" i="3" l="1"/>
  <c r="T990" i="3" a="1"/>
  <c r="T990" i="3" s="1"/>
  <c r="U990" i="3" a="1"/>
  <c r="U990" i="3" s="1"/>
  <c r="V990" i="3" a="1"/>
  <c r="V990" i="3" s="1"/>
  <c r="B990" i="3"/>
  <c r="Q992" i="3" l="1"/>
  <c r="U991" i="3" a="1"/>
  <c r="U991" i="3" s="1"/>
  <c r="T991" i="3" a="1"/>
  <c r="T991" i="3" s="1"/>
  <c r="V991" i="3" a="1"/>
  <c r="V991" i="3" s="1"/>
  <c r="B991" i="3"/>
  <c r="Q993" i="3" l="1"/>
  <c r="T992" i="3" a="1"/>
  <c r="T992" i="3" s="1"/>
  <c r="U992" i="3" a="1"/>
  <c r="U992" i="3" s="1"/>
  <c r="V992" i="3" a="1"/>
  <c r="V992" i="3" s="1"/>
  <c r="B992" i="3"/>
  <c r="Q994" i="3" l="1"/>
  <c r="U993" i="3" a="1"/>
  <c r="U993" i="3" s="1"/>
  <c r="V993" i="3" a="1"/>
  <c r="V993" i="3" s="1"/>
  <c r="T993" i="3" a="1"/>
  <c r="T993" i="3" s="1"/>
  <c r="B993" i="3"/>
  <c r="Q995" i="3" l="1"/>
  <c r="V994" i="3" a="1"/>
  <c r="V994" i="3" s="1"/>
  <c r="U994" i="3" a="1"/>
  <c r="U994" i="3" s="1"/>
  <c r="T994" i="3" a="1"/>
  <c r="T994" i="3" s="1"/>
  <c r="B994" i="3"/>
  <c r="Q996" i="3" l="1"/>
  <c r="U995" i="3" a="1"/>
  <c r="U995" i="3" s="1"/>
  <c r="T995" i="3" a="1"/>
  <c r="T995" i="3" s="1"/>
  <c r="V995" i="3" a="1"/>
  <c r="V995" i="3" s="1"/>
  <c r="B995" i="3"/>
  <c r="Q997" i="3" l="1"/>
  <c r="T996" i="3" a="1"/>
  <c r="T996" i="3" s="1"/>
  <c r="V996" i="3" a="1"/>
  <c r="V996" i="3" s="1"/>
  <c r="U996" i="3" a="1"/>
  <c r="U996" i="3" s="1"/>
  <c r="B996" i="3"/>
  <c r="Q998" i="3" l="1"/>
  <c r="T997" i="3" a="1"/>
  <c r="T997" i="3" s="1"/>
  <c r="U997" i="3" a="1"/>
  <c r="U997" i="3" s="1"/>
  <c r="V997" i="3" a="1"/>
  <c r="V997" i="3" s="1"/>
  <c r="B997" i="3"/>
  <c r="Q999" i="3" l="1"/>
  <c r="V998" i="3" a="1"/>
  <c r="V998" i="3" s="1"/>
  <c r="T998" i="3" a="1"/>
  <c r="T998" i="3" s="1"/>
  <c r="U998" i="3" a="1"/>
  <c r="U998" i="3" s="1"/>
  <c r="B998" i="3"/>
  <c r="Q1000" i="3" l="1"/>
  <c r="T999" i="3" a="1"/>
  <c r="T999" i="3" s="1"/>
  <c r="U999" i="3" a="1"/>
  <c r="U999" i="3" s="1"/>
  <c r="V999" i="3" a="1"/>
  <c r="V999" i="3" s="1"/>
  <c r="B999" i="3"/>
  <c r="Q1001" i="3" l="1"/>
  <c r="U1000" i="3" a="1"/>
  <c r="U1000" i="3" s="1"/>
  <c r="T1000" i="3" a="1"/>
  <c r="T1000" i="3" s="1"/>
  <c r="V1000" i="3" a="1"/>
  <c r="V1000" i="3" s="1"/>
  <c r="B1000" i="3"/>
  <c r="Q1002" i="3" l="1"/>
  <c r="T1001" i="3" a="1"/>
  <c r="T1001" i="3" s="1"/>
  <c r="V1001" i="3" a="1"/>
  <c r="V1001" i="3" s="1"/>
  <c r="U1001" i="3" a="1"/>
  <c r="U1001" i="3" s="1"/>
  <c r="B1001" i="3"/>
  <c r="Q1003" i="3" l="1"/>
  <c r="V1002" i="3" a="1"/>
  <c r="V1002" i="3" s="1"/>
  <c r="U1002" i="3" a="1"/>
  <c r="U1002" i="3" s="1"/>
  <c r="T1002" i="3" a="1"/>
  <c r="T1002" i="3" s="1"/>
  <c r="B1002" i="3"/>
  <c r="Q1004" i="3" l="1"/>
  <c r="V1003" i="3" a="1"/>
  <c r="V1003" i="3" s="1"/>
  <c r="T1003" i="3" a="1"/>
  <c r="T1003" i="3" s="1"/>
  <c r="U1003" i="3" a="1"/>
  <c r="U1003" i="3" s="1"/>
  <c r="B1003" i="3"/>
  <c r="Q1005" i="3" l="1"/>
  <c r="T1004" i="3" a="1"/>
  <c r="T1004" i="3" s="1"/>
  <c r="U1004" i="3" a="1"/>
  <c r="U1004" i="3" s="1"/>
  <c r="V1004" i="3" a="1"/>
  <c r="V1004" i="3" s="1"/>
  <c r="B1004" i="3"/>
  <c r="Q1006" i="3" l="1"/>
  <c r="V1005" i="3" a="1"/>
  <c r="V1005" i="3" s="1"/>
  <c r="U1005" i="3" a="1"/>
  <c r="U1005" i="3" s="1"/>
  <c r="T1005" i="3" a="1"/>
  <c r="T1005" i="3" s="1"/>
  <c r="B1005" i="3"/>
  <c r="Q1007" i="3" l="1"/>
  <c r="T1006" i="3" a="1"/>
  <c r="T1006" i="3" s="1"/>
  <c r="V1006" i="3" a="1"/>
  <c r="V1006" i="3" s="1"/>
  <c r="U1006" i="3" a="1"/>
  <c r="U1006" i="3" s="1"/>
  <c r="B1006" i="3"/>
  <c r="Q1008" i="3" l="1"/>
  <c r="U1007" i="3" a="1"/>
  <c r="U1007" i="3" s="1"/>
  <c r="V1007" i="3" a="1"/>
  <c r="V1007" i="3" s="1"/>
  <c r="T1007" i="3" a="1"/>
  <c r="T1007" i="3" s="1"/>
  <c r="B1007" i="3"/>
  <c r="Q1009" i="3" l="1"/>
  <c r="T1008" i="3" a="1"/>
  <c r="T1008" i="3" s="1"/>
  <c r="V1008" i="3" a="1"/>
  <c r="V1008" i="3" s="1"/>
  <c r="U1008" i="3" a="1"/>
  <c r="U1008" i="3" s="1"/>
  <c r="B1008" i="3"/>
  <c r="Q1010" i="3" l="1"/>
  <c r="V1009" i="3" a="1"/>
  <c r="V1009" i="3" s="1"/>
  <c r="U1009" i="3" a="1"/>
  <c r="U1009" i="3" s="1"/>
  <c r="T1009" i="3" a="1"/>
  <c r="T1009" i="3" s="1"/>
  <c r="B1009" i="3"/>
  <c r="Q1011" i="3" l="1"/>
  <c r="V1010" i="3" a="1"/>
  <c r="V1010" i="3" s="1"/>
  <c r="U1010" i="3" a="1"/>
  <c r="U1010" i="3" s="1"/>
  <c r="T1010" i="3" a="1"/>
  <c r="T1010" i="3" s="1"/>
  <c r="B1010" i="3"/>
  <c r="Q1012" i="3" l="1"/>
  <c r="V1011" i="3" a="1"/>
  <c r="V1011" i="3" s="1"/>
  <c r="U1011" i="3" a="1"/>
  <c r="U1011" i="3" s="1"/>
  <c r="T1011" i="3" a="1"/>
  <c r="T1011" i="3" s="1"/>
  <c r="B1011" i="3"/>
  <c r="Q1013" i="3" l="1"/>
  <c r="U1012" i="3" a="1"/>
  <c r="U1012" i="3" s="1"/>
  <c r="V1012" i="3" a="1"/>
  <c r="V1012" i="3" s="1"/>
  <c r="T1012" i="3" a="1"/>
  <c r="T1012" i="3" s="1"/>
  <c r="B1012" i="3"/>
  <c r="Q1014" i="3" l="1"/>
  <c r="U1013" i="3" a="1"/>
  <c r="U1013" i="3" s="1"/>
  <c r="T1013" i="3" a="1"/>
  <c r="T1013" i="3" s="1"/>
  <c r="V1013" i="3" a="1"/>
  <c r="V1013" i="3" s="1"/>
  <c r="B1013" i="3"/>
  <c r="Q1015" i="3" l="1"/>
  <c r="T1014" i="3" a="1"/>
  <c r="T1014" i="3" s="1"/>
  <c r="U1014" i="3" a="1"/>
  <c r="U1014" i="3" s="1"/>
  <c r="V1014" i="3" a="1"/>
  <c r="V1014" i="3" s="1"/>
  <c r="B1014" i="3"/>
  <c r="Q1016" i="3" l="1"/>
  <c r="U1015" i="3" a="1"/>
  <c r="U1015" i="3" s="1"/>
  <c r="V1015" i="3" a="1"/>
  <c r="V1015" i="3" s="1"/>
  <c r="T1015" i="3" a="1"/>
  <c r="T1015" i="3" s="1"/>
  <c r="B1015" i="3"/>
  <c r="Q1017" i="3" l="1"/>
  <c r="U1016" i="3" a="1"/>
  <c r="U1016" i="3" s="1"/>
  <c r="T1016" i="3" a="1"/>
  <c r="T1016" i="3" s="1"/>
  <c r="V1016" i="3" a="1"/>
  <c r="V1016" i="3" s="1"/>
  <c r="B1016" i="3"/>
  <c r="Q1018" i="3" l="1"/>
  <c r="V1017" i="3" a="1"/>
  <c r="V1017" i="3" s="1"/>
  <c r="T1017" i="3" a="1"/>
  <c r="T1017" i="3" s="1"/>
  <c r="U1017" i="3" a="1"/>
  <c r="U1017" i="3" s="1"/>
  <c r="B1017" i="3"/>
  <c r="Q1019" i="3" l="1"/>
  <c r="T1018" i="3" a="1"/>
  <c r="T1018" i="3" s="1"/>
  <c r="U1018" i="3" a="1"/>
  <c r="U1018" i="3" s="1"/>
  <c r="V1018" i="3" a="1"/>
  <c r="V1018" i="3" s="1"/>
  <c r="B1018" i="3"/>
  <c r="Q1020" i="3" l="1"/>
  <c r="U1019" i="3" a="1"/>
  <c r="U1019" i="3" s="1"/>
  <c r="V1019" i="3" a="1"/>
  <c r="V1019" i="3" s="1"/>
  <c r="T1019" i="3" a="1"/>
  <c r="T1019" i="3" s="1"/>
  <c r="B1019" i="3"/>
  <c r="Q1021" i="3" l="1"/>
  <c r="U1020" i="3" a="1"/>
  <c r="U1020" i="3" s="1"/>
  <c r="T1020" i="3" a="1"/>
  <c r="T1020" i="3" s="1"/>
  <c r="V1020" i="3" a="1"/>
  <c r="V1020" i="3" s="1"/>
  <c r="B1020" i="3"/>
  <c r="Q1022" i="3" l="1"/>
  <c r="U1021" i="3" a="1"/>
  <c r="U1021" i="3" s="1"/>
  <c r="T1021" i="3" a="1"/>
  <c r="T1021" i="3" s="1"/>
  <c r="V1021" i="3" a="1"/>
  <c r="V1021" i="3" s="1"/>
  <c r="B1021" i="3"/>
  <c r="Q1023" i="3" l="1"/>
  <c r="V1022" i="3" a="1"/>
  <c r="V1022" i="3" s="1"/>
  <c r="U1022" i="3" a="1"/>
  <c r="U1022" i="3" s="1"/>
  <c r="T1022" i="3" a="1"/>
  <c r="T1022" i="3" s="1"/>
  <c r="B1022" i="3"/>
  <c r="Q1024" i="3" l="1"/>
  <c r="T1023" i="3" a="1"/>
  <c r="T1023" i="3" s="1"/>
  <c r="V1023" i="3" a="1"/>
  <c r="V1023" i="3" s="1"/>
  <c r="U1023" i="3" a="1"/>
  <c r="U1023" i="3" s="1"/>
  <c r="B1023" i="3"/>
  <c r="Q1025" i="3" l="1"/>
  <c r="V1024" i="3" a="1"/>
  <c r="V1024" i="3" s="1"/>
  <c r="T1024" i="3" a="1"/>
  <c r="T1024" i="3" s="1"/>
  <c r="U1024" i="3" a="1"/>
  <c r="U1024" i="3" s="1"/>
  <c r="B1024" i="3"/>
  <c r="Q1026" i="3" l="1"/>
  <c r="V1025" i="3" a="1"/>
  <c r="V1025" i="3" s="1"/>
  <c r="U1025" i="3" a="1"/>
  <c r="U1025" i="3" s="1"/>
  <c r="T1025" i="3" a="1"/>
  <c r="T1025" i="3" s="1"/>
  <c r="B1025" i="3"/>
  <c r="Q1027" i="3" l="1"/>
  <c r="U1026" i="3" a="1"/>
  <c r="U1026" i="3" s="1"/>
  <c r="T1026" i="3" a="1"/>
  <c r="T1026" i="3" s="1"/>
  <c r="V1026" i="3" a="1"/>
  <c r="V1026" i="3" s="1"/>
  <c r="B1026" i="3"/>
  <c r="Q1028" i="3" l="1"/>
  <c r="T1027" i="3" a="1"/>
  <c r="T1027" i="3" s="1"/>
  <c r="V1027" i="3" a="1"/>
  <c r="V1027" i="3" s="1"/>
  <c r="U1027" i="3" a="1"/>
  <c r="U1027" i="3" s="1"/>
  <c r="B1027" i="3"/>
  <c r="Q1029" i="3" l="1"/>
  <c r="T1028" i="3" a="1"/>
  <c r="T1028" i="3" s="1"/>
  <c r="U1028" i="3" a="1"/>
  <c r="U1028" i="3" s="1"/>
  <c r="V1028" i="3" a="1"/>
  <c r="V1028" i="3" s="1"/>
  <c r="B1028" i="3"/>
  <c r="Q1030" i="3" l="1"/>
  <c r="V1029" i="3" a="1"/>
  <c r="V1029" i="3" s="1"/>
  <c r="T1029" i="3" a="1"/>
  <c r="T1029" i="3" s="1"/>
  <c r="U1029" i="3" a="1"/>
  <c r="U1029" i="3" s="1"/>
  <c r="B1029" i="3"/>
  <c r="Q1031" i="3" l="1"/>
  <c r="V1030" i="3" a="1"/>
  <c r="V1030" i="3" s="1"/>
  <c r="U1030" i="3" a="1"/>
  <c r="U1030" i="3" s="1"/>
  <c r="T1030" i="3" a="1"/>
  <c r="T1030" i="3" s="1"/>
  <c r="B1030" i="3"/>
  <c r="Q1032" i="3" l="1"/>
  <c r="V1031" i="3" a="1"/>
  <c r="V1031" i="3" s="1"/>
  <c r="T1031" i="3" a="1"/>
  <c r="T1031" i="3" s="1"/>
  <c r="U1031" i="3" a="1"/>
  <c r="U1031" i="3" s="1"/>
  <c r="B1031" i="3"/>
  <c r="Q1033" i="3" l="1"/>
  <c r="U1032" i="3" a="1"/>
  <c r="U1032" i="3" s="1"/>
  <c r="V1032" i="3" a="1"/>
  <c r="V1032" i="3" s="1"/>
  <c r="T1032" i="3" a="1"/>
  <c r="T1032" i="3" s="1"/>
  <c r="B1032" i="3"/>
  <c r="Q1034" i="3" l="1"/>
  <c r="T1033" i="3" a="1"/>
  <c r="T1033" i="3" s="1"/>
  <c r="U1033" i="3" a="1"/>
  <c r="U1033" i="3" s="1"/>
  <c r="V1033" i="3" a="1"/>
  <c r="V1033" i="3" s="1"/>
  <c r="B1033" i="3"/>
  <c r="Q1035" i="3" l="1"/>
  <c r="V1034" i="3" a="1"/>
  <c r="V1034" i="3" s="1"/>
  <c r="T1034" i="3" a="1"/>
  <c r="T1034" i="3" s="1"/>
  <c r="U1034" i="3" a="1"/>
  <c r="U1034" i="3" s="1"/>
  <c r="B1034" i="3"/>
  <c r="Q1036" i="3" l="1"/>
  <c r="V1035" i="3" a="1"/>
  <c r="V1035" i="3" s="1"/>
  <c r="U1035" i="3" a="1"/>
  <c r="U1035" i="3" s="1"/>
  <c r="T1035" i="3" a="1"/>
  <c r="T1035" i="3" s="1"/>
  <c r="B1035" i="3"/>
  <c r="Q1037" i="3" l="1"/>
  <c r="U1036" i="3" a="1"/>
  <c r="U1036" i="3" s="1"/>
  <c r="V1036" i="3" a="1"/>
  <c r="V1036" i="3" s="1"/>
  <c r="T1036" i="3" a="1"/>
  <c r="T1036" i="3" s="1"/>
  <c r="B1036" i="3"/>
  <c r="Q1038" i="3" l="1"/>
  <c r="U1037" i="3" a="1"/>
  <c r="U1037" i="3" s="1"/>
  <c r="T1037" i="3" a="1"/>
  <c r="T1037" i="3" s="1"/>
  <c r="V1037" i="3" a="1"/>
  <c r="V1037" i="3" s="1"/>
  <c r="B1037" i="3"/>
  <c r="Q1039" i="3" l="1"/>
  <c r="U1038" i="3" a="1"/>
  <c r="U1038" i="3" s="1"/>
  <c r="T1038" i="3" a="1"/>
  <c r="T1038" i="3" s="1"/>
  <c r="V1038" i="3" a="1"/>
  <c r="V1038" i="3" s="1"/>
  <c r="B1038" i="3"/>
  <c r="Q1040" i="3" l="1"/>
  <c r="V1039" i="3" a="1"/>
  <c r="V1039" i="3" s="1"/>
  <c r="U1039" i="3" a="1"/>
  <c r="U1039" i="3" s="1"/>
  <c r="T1039" i="3" a="1"/>
  <c r="T1039" i="3" s="1"/>
  <c r="B1039" i="3"/>
  <c r="Q1041" i="3" l="1"/>
  <c r="V1040" i="3" a="1"/>
  <c r="V1040" i="3" s="1"/>
  <c r="U1040" i="3" a="1"/>
  <c r="U1040" i="3" s="1"/>
  <c r="T1040" i="3" a="1"/>
  <c r="T1040" i="3" s="1"/>
  <c r="B1040" i="3"/>
  <c r="Q1042" i="3" l="1"/>
  <c r="U1041" i="3" a="1"/>
  <c r="U1041" i="3" s="1"/>
  <c r="V1041" i="3" a="1"/>
  <c r="V1041" i="3" s="1"/>
  <c r="T1041" i="3" a="1"/>
  <c r="T1041" i="3" s="1"/>
  <c r="B1041" i="3"/>
  <c r="Q1043" i="3" l="1"/>
  <c r="T1042" i="3" a="1"/>
  <c r="T1042" i="3" s="1"/>
  <c r="U1042" i="3" a="1"/>
  <c r="U1042" i="3" s="1"/>
  <c r="V1042" i="3" a="1"/>
  <c r="V1042" i="3" s="1"/>
  <c r="B1042" i="3"/>
  <c r="Q1044" i="3" l="1"/>
  <c r="V1043" i="3" a="1"/>
  <c r="V1043" i="3" s="1"/>
  <c r="U1043" i="3" a="1"/>
  <c r="U1043" i="3" s="1"/>
  <c r="T1043" i="3" a="1"/>
  <c r="T1043" i="3" s="1"/>
  <c r="B1043" i="3"/>
  <c r="Q1045" i="3" l="1"/>
  <c r="V1044" i="3" a="1"/>
  <c r="V1044" i="3" s="1"/>
  <c r="U1044" i="3" a="1"/>
  <c r="U1044" i="3" s="1"/>
  <c r="T1044" i="3" a="1"/>
  <c r="T1044" i="3" s="1"/>
  <c r="B1044" i="3"/>
  <c r="Q1046" i="3" l="1"/>
  <c r="T1045" i="3" a="1"/>
  <c r="T1045" i="3" s="1"/>
  <c r="U1045" i="3" a="1"/>
  <c r="U1045" i="3" s="1"/>
  <c r="V1045" i="3" a="1"/>
  <c r="V1045" i="3" s="1"/>
  <c r="B1045" i="3"/>
  <c r="Q1047" i="3" l="1"/>
  <c r="T1046" i="3" a="1"/>
  <c r="T1046" i="3" s="1"/>
  <c r="U1046" i="3" a="1"/>
  <c r="U1046" i="3" s="1"/>
  <c r="V1046" i="3" a="1"/>
  <c r="V1046" i="3" s="1"/>
  <c r="B1046" i="3"/>
  <c r="Q1048" i="3" l="1"/>
  <c r="T1047" i="3" a="1"/>
  <c r="T1047" i="3" s="1"/>
  <c r="V1047" i="3" a="1"/>
  <c r="V1047" i="3" s="1"/>
  <c r="U1047" i="3" a="1"/>
  <c r="U1047" i="3" s="1"/>
  <c r="B1047" i="3"/>
  <c r="Q1049" i="3" l="1"/>
  <c r="V1048" i="3" a="1"/>
  <c r="V1048" i="3" s="1"/>
  <c r="T1048" i="3" a="1"/>
  <c r="T1048" i="3" s="1"/>
  <c r="U1048" i="3" a="1"/>
  <c r="U1048" i="3" s="1"/>
  <c r="B1048" i="3"/>
  <c r="Q1050" i="3" l="1"/>
  <c r="V1049" i="3" a="1"/>
  <c r="V1049" i="3" s="1"/>
  <c r="U1049" i="3" a="1"/>
  <c r="U1049" i="3" s="1"/>
  <c r="T1049" i="3" a="1"/>
  <c r="T1049" i="3" s="1"/>
  <c r="B1049" i="3"/>
  <c r="Q1051" i="3" l="1"/>
  <c r="U1050" i="3" a="1"/>
  <c r="U1050" i="3" s="1"/>
  <c r="V1050" i="3" a="1"/>
  <c r="V1050" i="3" s="1"/>
  <c r="T1050" i="3" a="1"/>
  <c r="T1050" i="3" s="1"/>
  <c r="B1050" i="3"/>
  <c r="Q1052" i="3" l="1"/>
  <c r="T1051" i="3" a="1"/>
  <c r="T1051" i="3" s="1"/>
  <c r="U1051" i="3" a="1"/>
  <c r="U1051" i="3" s="1"/>
  <c r="V1051" i="3" a="1"/>
  <c r="V1051" i="3" s="1"/>
  <c r="B1051" i="3"/>
  <c r="Q1053" i="3" l="1"/>
  <c r="U1052" i="3" a="1"/>
  <c r="U1052" i="3" s="1"/>
  <c r="T1052" i="3" a="1"/>
  <c r="T1052" i="3" s="1"/>
  <c r="V1052" i="3" a="1"/>
  <c r="V1052" i="3" s="1"/>
  <c r="B1052" i="3"/>
  <c r="Q1054" i="3" l="1"/>
  <c r="V1053" i="3" a="1"/>
  <c r="V1053" i="3" s="1"/>
  <c r="U1053" i="3" a="1"/>
  <c r="U1053" i="3" s="1"/>
  <c r="T1053" i="3" a="1"/>
  <c r="T1053" i="3" s="1"/>
  <c r="B1053" i="3"/>
  <c r="Q1055" i="3" l="1"/>
  <c r="V1054" i="3" a="1"/>
  <c r="V1054" i="3" s="1"/>
  <c r="U1054" i="3" a="1"/>
  <c r="U1054" i="3" s="1"/>
  <c r="T1054" i="3" a="1"/>
  <c r="T1054" i="3" s="1"/>
  <c r="B1054" i="3"/>
  <c r="Q1056" i="3" l="1"/>
  <c r="U1055" i="3" a="1"/>
  <c r="U1055" i="3" s="1"/>
  <c r="V1055" i="3" a="1"/>
  <c r="V1055" i="3" s="1"/>
  <c r="T1055" i="3" a="1"/>
  <c r="T1055" i="3" s="1"/>
  <c r="B1055" i="3"/>
  <c r="Q1057" i="3" l="1"/>
  <c r="U1056" i="3" a="1"/>
  <c r="U1056" i="3" s="1"/>
  <c r="V1056" i="3" a="1"/>
  <c r="V1056" i="3" s="1"/>
  <c r="T1056" i="3" a="1"/>
  <c r="T1056" i="3" s="1"/>
  <c r="B1056" i="3"/>
  <c r="Q1058" i="3" l="1"/>
  <c r="V1057" i="3" a="1"/>
  <c r="V1057" i="3" s="1"/>
  <c r="T1057" i="3" a="1"/>
  <c r="T1057" i="3" s="1"/>
  <c r="U1057" i="3" a="1"/>
  <c r="U1057" i="3" s="1"/>
  <c r="B1057" i="3"/>
  <c r="Q1059" i="3" l="1"/>
  <c r="V1058" i="3" a="1"/>
  <c r="V1058" i="3" s="1"/>
  <c r="U1058" i="3" a="1"/>
  <c r="U1058" i="3" s="1"/>
  <c r="T1058" i="3" a="1"/>
  <c r="T1058" i="3" s="1"/>
  <c r="B1058" i="3"/>
  <c r="Q1060" i="3" l="1"/>
  <c r="V1059" i="3" a="1"/>
  <c r="V1059" i="3" s="1"/>
  <c r="U1059" i="3" a="1"/>
  <c r="U1059" i="3" s="1"/>
  <c r="T1059" i="3" a="1"/>
  <c r="T1059" i="3" s="1"/>
  <c r="B1059" i="3"/>
  <c r="Q1061" i="3" l="1"/>
  <c r="U1060" i="3" a="1"/>
  <c r="U1060" i="3" s="1"/>
  <c r="T1060" i="3" a="1"/>
  <c r="T1060" i="3" s="1"/>
  <c r="V1060" i="3" a="1"/>
  <c r="V1060" i="3" s="1"/>
  <c r="B1060" i="3"/>
  <c r="Q1062" i="3" l="1"/>
  <c r="T1061" i="3" a="1"/>
  <c r="T1061" i="3" s="1"/>
  <c r="V1061" i="3" a="1"/>
  <c r="V1061" i="3" s="1"/>
  <c r="U1061" i="3" a="1"/>
  <c r="U1061" i="3" s="1"/>
  <c r="B1061" i="3"/>
  <c r="Q1063" i="3" l="1"/>
  <c r="V1062" i="3" a="1"/>
  <c r="V1062" i="3" s="1"/>
  <c r="U1062" i="3" a="1"/>
  <c r="U1062" i="3" s="1"/>
  <c r="T1062" i="3" a="1"/>
  <c r="T1062" i="3" s="1"/>
  <c r="B1062" i="3"/>
  <c r="Q1064" i="3" l="1"/>
  <c r="U1063" i="3" a="1"/>
  <c r="U1063" i="3" s="1"/>
  <c r="T1063" i="3" a="1"/>
  <c r="T1063" i="3" s="1"/>
  <c r="V1063" i="3" a="1"/>
  <c r="V1063" i="3" s="1"/>
  <c r="B1063" i="3"/>
  <c r="Q1065" i="3" l="1"/>
  <c r="T1064" i="3" a="1"/>
  <c r="T1064" i="3" s="1"/>
  <c r="V1064" i="3" a="1"/>
  <c r="V1064" i="3" s="1"/>
  <c r="U1064" i="3" a="1"/>
  <c r="U1064" i="3" s="1"/>
  <c r="B1064" i="3"/>
  <c r="Q1066" i="3" l="1"/>
  <c r="T1065" i="3" a="1"/>
  <c r="T1065" i="3" s="1"/>
  <c r="V1065" i="3" a="1"/>
  <c r="V1065" i="3" s="1"/>
  <c r="U1065" i="3" a="1"/>
  <c r="U1065" i="3" s="1"/>
  <c r="B1065" i="3"/>
  <c r="Q1067" i="3" l="1"/>
  <c r="U1066" i="3" a="1"/>
  <c r="U1066" i="3" s="1"/>
  <c r="V1066" i="3" a="1"/>
  <c r="V1066" i="3" s="1"/>
  <c r="T1066" i="3" a="1"/>
  <c r="T1066" i="3" s="1"/>
  <c r="B1066" i="3"/>
  <c r="Q1068" i="3" l="1"/>
  <c r="V1067" i="3" a="1"/>
  <c r="V1067" i="3" s="1"/>
  <c r="U1067" i="3" a="1"/>
  <c r="U1067" i="3" s="1"/>
  <c r="T1067" i="3" a="1"/>
  <c r="T1067" i="3" s="1"/>
  <c r="B1067" i="3"/>
  <c r="Q1069" i="3" l="1"/>
  <c r="T1068" i="3" a="1"/>
  <c r="T1068" i="3" s="1"/>
  <c r="U1068" i="3" a="1"/>
  <c r="U1068" i="3" s="1"/>
  <c r="V1068" i="3" a="1"/>
  <c r="V1068" i="3" s="1"/>
  <c r="B1068" i="3"/>
  <c r="Q1070" i="3" l="1"/>
  <c r="V1069" i="3" a="1"/>
  <c r="V1069" i="3" s="1"/>
  <c r="T1069" i="3" a="1"/>
  <c r="T1069" i="3" s="1"/>
  <c r="U1069" i="3" a="1"/>
  <c r="U1069" i="3" s="1"/>
  <c r="B1069" i="3"/>
  <c r="Q1071" i="3" l="1"/>
  <c r="V1070" i="3" a="1"/>
  <c r="V1070" i="3" s="1"/>
  <c r="T1070" i="3" a="1"/>
  <c r="T1070" i="3" s="1"/>
  <c r="U1070" i="3" a="1"/>
  <c r="U1070" i="3" s="1"/>
  <c r="B1070" i="3"/>
  <c r="Q1072" i="3" l="1"/>
  <c r="V1071" i="3" a="1"/>
  <c r="V1071" i="3" s="1"/>
  <c r="U1071" i="3" a="1"/>
  <c r="U1071" i="3" s="1"/>
  <c r="T1071" i="3" a="1"/>
  <c r="T1071" i="3" s="1"/>
  <c r="B1071" i="3"/>
  <c r="Q1073" i="3" l="1"/>
  <c r="U1072" i="3" a="1"/>
  <c r="U1072" i="3" s="1"/>
  <c r="T1072" i="3" a="1"/>
  <c r="T1072" i="3" s="1"/>
  <c r="V1072" i="3" a="1"/>
  <c r="V1072" i="3" s="1"/>
  <c r="B1072" i="3"/>
  <c r="Q1074" i="3" l="1"/>
  <c r="U1073" i="3" a="1"/>
  <c r="U1073" i="3" s="1"/>
  <c r="V1073" i="3" a="1"/>
  <c r="V1073" i="3" s="1"/>
  <c r="T1073" i="3" a="1"/>
  <c r="T1073" i="3" s="1"/>
  <c r="B1073" i="3"/>
  <c r="Q1075" i="3" l="1"/>
  <c r="T1074" i="3" a="1"/>
  <c r="T1074" i="3" s="1"/>
  <c r="V1074" i="3" a="1"/>
  <c r="V1074" i="3" s="1"/>
  <c r="U1074" i="3" a="1"/>
  <c r="U1074" i="3" s="1"/>
  <c r="B1074" i="3"/>
  <c r="Q1076" i="3" l="1"/>
  <c r="T1075" i="3" a="1"/>
  <c r="T1075" i="3" s="1"/>
  <c r="U1075" i="3" a="1"/>
  <c r="U1075" i="3" s="1"/>
  <c r="V1075" i="3" a="1"/>
  <c r="V1075" i="3" s="1"/>
  <c r="B1075" i="3"/>
  <c r="Q1077" i="3" l="1"/>
  <c r="U1076" i="3" a="1"/>
  <c r="U1076" i="3" s="1"/>
  <c r="T1076" i="3" a="1"/>
  <c r="T1076" i="3" s="1"/>
  <c r="V1076" i="3" a="1"/>
  <c r="V1076" i="3" s="1"/>
  <c r="B1076" i="3"/>
  <c r="Q1078" i="3" l="1"/>
  <c r="U1077" i="3" a="1"/>
  <c r="U1077" i="3" s="1"/>
  <c r="T1077" i="3" a="1"/>
  <c r="T1077" i="3" s="1"/>
  <c r="V1077" i="3" a="1"/>
  <c r="V1077" i="3" s="1"/>
  <c r="B1077" i="3"/>
  <c r="Q1079" i="3" l="1"/>
  <c r="U1078" i="3" a="1"/>
  <c r="U1078" i="3" s="1"/>
  <c r="T1078" i="3" a="1"/>
  <c r="T1078" i="3" s="1"/>
  <c r="V1078" i="3" a="1"/>
  <c r="V1078" i="3" s="1"/>
  <c r="B1078" i="3"/>
  <c r="Q1080" i="3" l="1"/>
  <c r="V1079" i="3" a="1"/>
  <c r="V1079" i="3" s="1"/>
  <c r="T1079" i="3" a="1"/>
  <c r="T1079" i="3" s="1"/>
  <c r="U1079" i="3" a="1"/>
  <c r="U1079" i="3" s="1"/>
  <c r="B1079" i="3"/>
  <c r="Q1081" i="3" l="1"/>
  <c r="V1080" i="3" a="1"/>
  <c r="V1080" i="3" s="1"/>
  <c r="U1080" i="3" a="1"/>
  <c r="U1080" i="3" s="1"/>
  <c r="T1080" i="3" a="1"/>
  <c r="T1080" i="3" s="1"/>
  <c r="B1080" i="3"/>
  <c r="Q1082" i="3" l="1"/>
  <c r="T1081" i="3" a="1"/>
  <c r="T1081" i="3" s="1"/>
  <c r="V1081" i="3" a="1"/>
  <c r="V1081" i="3" s="1"/>
  <c r="U1081" i="3" a="1"/>
  <c r="U1081" i="3" s="1"/>
  <c r="B1081" i="3"/>
  <c r="Q1083" i="3" l="1"/>
  <c r="U1082" i="3" a="1"/>
  <c r="U1082" i="3" s="1"/>
  <c r="V1082" i="3" a="1"/>
  <c r="V1082" i="3" s="1"/>
  <c r="T1082" i="3" a="1"/>
  <c r="T1082" i="3" s="1"/>
  <c r="B1082" i="3"/>
  <c r="Q1084" i="3" l="1"/>
  <c r="T1083" i="3" a="1"/>
  <c r="T1083" i="3" s="1"/>
  <c r="V1083" i="3" a="1"/>
  <c r="V1083" i="3" s="1"/>
  <c r="U1083" i="3" a="1"/>
  <c r="U1083" i="3" s="1"/>
  <c r="B1083" i="3"/>
  <c r="Q1085" i="3" l="1"/>
  <c r="U1084" i="3" a="1"/>
  <c r="U1084" i="3" s="1"/>
  <c r="T1084" i="3" a="1"/>
  <c r="T1084" i="3" s="1"/>
  <c r="V1084" i="3" a="1"/>
  <c r="V1084" i="3" s="1"/>
  <c r="B1084" i="3"/>
  <c r="Q1086" i="3" l="1"/>
  <c r="T1085" i="3" a="1"/>
  <c r="T1085" i="3" s="1"/>
  <c r="V1085" i="3" a="1"/>
  <c r="V1085" i="3" s="1"/>
  <c r="U1085" i="3" a="1"/>
  <c r="U1085" i="3" s="1"/>
  <c r="B1085" i="3"/>
  <c r="Q1087" i="3" l="1"/>
  <c r="T1086" i="3" a="1"/>
  <c r="T1086" i="3" s="1"/>
  <c r="U1086" i="3" a="1"/>
  <c r="U1086" i="3" s="1"/>
  <c r="V1086" i="3" a="1"/>
  <c r="V1086" i="3" s="1"/>
  <c r="B1086" i="3"/>
  <c r="Q1088" i="3" l="1"/>
  <c r="V1087" i="3" a="1"/>
  <c r="V1087" i="3" s="1"/>
  <c r="U1087" i="3" a="1"/>
  <c r="U1087" i="3" s="1"/>
  <c r="T1087" i="3" a="1"/>
  <c r="T1087" i="3" s="1"/>
  <c r="B1087" i="3"/>
  <c r="Q1089" i="3" l="1"/>
  <c r="T1088" i="3" a="1"/>
  <c r="T1088" i="3" s="1"/>
  <c r="V1088" i="3" a="1"/>
  <c r="V1088" i="3" s="1"/>
  <c r="U1088" i="3" a="1"/>
  <c r="U1088" i="3" s="1"/>
  <c r="B1088" i="3"/>
  <c r="Q1090" i="3" l="1"/>
  <c r="V1089" i="3" a="1"/>
  <c r="V1089" i="3" s="1"/>
  <c r="U1089" i="3" a="1"/>
  <c r="U1089" i="3" s="1"/>
  <c r="T1089" i="3" a="1"/>
  <c r="T1089" i="3" s="1"/>
  <c r="B1089" i="3"/>
  <c r="Q1091" i="3" l="1"/>
  <c r="U1090" i="3" a="1"/>
  <c r="U1090" i="3" s="1"/>
  <c r="V1090" i="3" a="1"/>
  <c r="V1090" i="3" s="1"/>
  <c r="T1090" i="3" a="1"/>
  <c r="T1090" i="3" s="1"/>
  <c r="B1090" i="3"/>
  <c r="Q1092" i="3" l="1"/>
  <c r="V1091" i="3" a="1"/>
  <c r="V1091" i="3" s="1"/>
  <c r="U1091" i="3" a="1"/>
  <c r="U1091" i="3" s="1"/>
  <c r="T1091" i="3" a="1"/>
  <c r="T1091" i="3" s="1"/>
  <c r="B1091" i="3"/>
  <c r="Q1093" i="3" l="1"/>
  <c r="V1092" i="3" a="1"/>
  <c r="V1092" i="3" s="1"/>
  <c r="U1092" i="3" a="1"/>
  <c r="U1092" i="3" s="1"/>
  <c r="T1092" i="3" a="1"/>
  <c r="T1092" i="3" s="1"/>
  <c r="B1092" i="3"/>
  <c r="Q1094" i="3" l="1"/>
  <c r="V1093" i="3" a="1"/>
  <c r="V1093" i="3" s="1"/>
  <c r="U1093" i="3" a="1"/>
  <c r="U1093" i="3" s="1"/>
  <c r="T1093" i="3" a="1"/>
  <c r="T1093" i="3" s="1"/>
  <c r="B1093" i="3"/>
  <c r="Q1095" i="3" l="1"/>
  <c r="T1094" i="3" a="1"/>
  <c r="T1094" i="3" s="1"/>
  <c r="U1094" i="3" a="1"/>
  <c r="U1094" i="3" s="1"/>
  <c r="V1094" i="3" a="1"/>
  <c r="V1094" i="3" s="1"/>
  <c r="B1094" i="3"/>
  <c r="Q1096" i="3" l="1"/>
  <c r="T1095" i="3" a="1"/>
  <c r="T1095" i="3" s="1"/>
  <c r="V1095" i="3" a="1"/>
  <c r="V1095" i="3" s="1"/>
  <c r="U1095" i="3" a="1"/>
  <c r="U1095" i="3" s="1"/>
  <c r="B1095" i="3"/>
  <c r="Q1097" i="3" l="1"/>
  <c r="U1096" i="3" a="1"/>
  <c r="U1096" i="3" s="1"/>
  <c r="V1096" i="3" a="1"/>
  <c r="V1096" i="3" s="1"/>
  <c r="T1096" i="3" a="1"/>
  <c r="T1096" i="3" s="1"/>
  <c r="B1096" i="3"/>
  <c r="Q1098" i="3" l="1"/>
  <c r="U1097" i="3" a="1"/>
  <c r="U1097" i="3" s="1"/>
  <c r="V1097" i="3" a="1"/>
  <c r="V1097" i="3" s="1"/>
  <c r="T1097" i="3" a="1"/>
  <c r="T1097" i="3" s="1"/>
  <c r="B1097" i="3"/>
  <c r="Q1099" i="3" l="1"/>
  <c r="T1098" i="3" a="1"/>
  <c r="T1098" i="3" s="1"/>
  <c r="V1098" i="3" a="1"/>
  <c r="V1098" i="3" s="1"/>
  <c r="U1098" i="3" a="1"/>
  <c r="U1098" i="3" s="1"/>
  <c r="B1098" i="3"/>
  <c r="Q1100" i="3" l="1"/>
  <c r="T1099" i="3" a="1"/>
  <c r="T1099" i="3" s="1"/>
  <c r="V1099" i="3" a="1"/>
  <c r="V1099" i="3" s="1"/>
  <c r="U1099" i="3" a="1"/>
  <c r="U1099" i="3" s="1"/>
  <c r="B1099" i="3"/>
  <c r="Q1101" i="3" l="1"/>
  <c r="V1100" i="3" a="1"/>
  <c r="V1100" i="3" s="1"/>
  <c r="U1100" i="3" a="1"/>
  <c r="U1100" i="3" s="1"/>
  <c r="T1100" i="3" a="1"/>
  <c r="T1100" i="3" s="1"/>
  <c r="B1100" i="3"/>
  <c r="Q1102" i="3" l="1"/>
  <c r="U1101" i="3" a="1"/>
  <c r="U1101" i="3" s="1"/>
  <c r="V1101" i="3" a="1"/>
  <c r="V1101" i="3" s="1"/>
  <c r="T1101" i="3" a="1"/>
  <c r="T1101" i="3" s="1"/>
  <c r="B1101" i="3"/>
  <c r="Q1103" i="3" l="1"/>
  <c r="U1102" i="3" a="1"/>
  <c r="U1102" i="3" s="1"/>
  <c r="T1102" i="3" a="1"/>
  <c r="T1102" i="3" s="1"/>
  <c r="V1102" i="3" a="1"/>
  <c r="V1102" i="3" s="1"/>
  <c r="B1102" i="3"/>
  <c r="Q1104" i="3" l="1"/>
  <c r="T1103" i="3" a="1"/>
  <c r="T1103" i="3" s="1"/>
  <c r="U1103" i="3" a="1"/>
  <c r="U1103" i="3" s="1"/>
  <c r="V1103" i="3" a="1"/>
  <c r="V1103" i="3" s="1"/>
  <c r="B1103" i="3"/>
  <c r="Q1105" i="3" l="1"/>
  <c r="V1104" i="3" a="1"/>
  <c r="V1104" i="3" s="1"/>
  <c r="U1104" i="3" a="1"/>
  <c r="U1104" i="3" s="1"/>
  <c r="T1104" i="3" a="1"/>
  <c r="T1104" i="3" s="1"/>
  <c r="B1104" i="3"/>
  <c r="Q1106" i="3" l="1"/>
  <c r="V1105" i="3" a="1"/>
  <c r="V1105" i="3" s="1"/>
  <c r="T1105" i="3" a="1"/>
  <c r="T1105" i="3" s="1"/>
  <c r="U1105" i="3" a="1"/>
  <c r="U1105" i="3" s="1"/>
  <c r="B1105" i="3"/>
  <c r="Q1107" i="3" l="1"/>
  <c r="T1106" i="3" a="1"/>
  <c r="T1106" i="3" s="1"/>
  <c r="U1106" i="3" a="1"/>
  <c r="U1106" i="3" s="1"/>
  <c r="V1106" i="3" a="1"/>
  <c r="V1106" i="3" s="1"/>
  <c r="B1106" i="3"/>
  <c r="Q1108" i="3" l="1"/>
  <c r="V1107" i="3" a="1"/>
  <c r="V1107" i="3" s="1"/>
  <c r="U1107" i="3" a="1"/>
  <c r="U1107" i="3" s="1"/>
  <c r="T1107" i="3" a="1"/>
  <c r="T1107" i="3" s="1"/>
  <c r="B1107" i="3"/>
  <c r="Q1109" i="3" l="1"/>
  <c r="V1108" i="3" a="1"/>
  <c r="V1108" i="3" s="1"/>
  <c r="U1108" i="3" a="1"/>
  <c r="U1108" i="3" s="1"/>
  <c r="T1108" i="3" a="1"/>
  <c r="T1108" i="3" s="1"/>
  <c r="B1108" i="3"/>
  <c r="Q1110" i="3" l="1"/>
  <c r="U1109" i="3" a="1"/>
  <c r="U1109" i="3" s="1"/>
  <c r="T1109" i="3" a="1"/>
  <c r="T1109" i="3" s="1"/>
  <c r="V1109" i="3" a="1"/>
  <c r="V1109" i="3" s="1"/>
  <c r="B1109" i="3"/>
  <c r="Q1111" i="3" l="1"/>
  <c r="U1110" i="3" a="1"/>
  <c r="U1110" i="3" s="1"/>
  <c r="T1110" i="3" a="1"/>
  <c r="T1110" i="3" s="1"/>
  <c r="V1110" i="3" a="1"/>
  <c r="V1110" i="3" s="1"/>
  <c r="B1110" i="3"/>
  <c r="Q1112" i="3" l="1"/>
  <c r="T1111" i="3" a="1"/>
  <c r="T1111" i="3" s="1"/>
  <c r="V1111" i="3" a="1"/>
  <c r="V1111" i="3" s="1"/>
  <c r="U1111" i="3" a="1"/>
  <c r="U1111" i="3" s="1"/>
  <c r="B1111" i="3"/>
  <c r="Q1113" i="3" l="1"/>
  <c r="U1112" i="3" a="1"/>
  <c r="U1112" i="3" s="1"/>
  <c r="V1112" i="3" a="1"/>
  <c r="V1112" i="3" s="1"/>
  <c r="T1112" i="3" a="1"/>
  <c r="T1112" i="3" s="1"/>
  <c r="B1112" i="3"/>
  <c r="Q1114" i="3" l="1"/>
  <c r="V1113" i="3" a="1"/>
  <c r="V1113" i="3" s="1"/>
  <c r="T1113" i="3" a="1"/>
  <c r="T1113" i="3" s="1"/>
  <c r="U1113" i="3" a="1"/>
  <c r="U1113" i="3" s="1"/>
  <c r="B1113" i="3"/>
  <c r="Q1115" i="3" l="1"/>
  <c r="T1114" i="3" a="1"/>
  <c r="T1114" i="3" s="1"/>
  <c r="U1114" i="3" a="1"/>
  <c r="U1114" i="3" s="1"/>
  <c r="V1114" i="3" a="1"/>
  <c r="V1114" i="3" s="1"/>
  <c r="B1114" i="3"/>
  <c r="Q1116" i="3" l="1"/>
  <c r="T1115" i="3" a="1"/>
  <c r="T1115" i="3" s="1"/>
  <c r="V1115" i="3" a="1"/>
  <c r="V1115" i="3" s="1"/>
  <c r="U1115" i="3" a="1"/>
  <c r="U1115" i="3" s="1"/>
  <c r="B1115" i="3"/>
  <c r="Q1117" i="3" l="1"/>
  <c r="V1116" i="3" a="1"/>
  <c r="V1116" i="3" s="1"/>
  <c r="U1116" i="3" a="1"/>
  <c r="U1116" i="3" s="1"/>
  <c r="T1116" i="3" a="1"/>
  <c r="T1116" i="3" s="1"/>
  <c r="B1116" i="3"/>
  <c r="Q1118" i="3" l="1"/>
  <c r="V1117" i="3" a="1"/>
  <c r="V1117" i="3" s="1"/>
  <c r="T1117" i="3" a="1"/>
  <c r="T1117" i="3" s="1"/>
  <c r="U1117" i="3" a="1"/>
  <c r="U1117" i="3" s="1"/>
  <c r="B1117" i="3"/>
  <c r="Q1119" i="3" l="1"/>
  <c r="U1118" i="3" a="1"/>
  <c r="U1118" i="3" s="1"/>
  <c r="T1118" i="3" a="1"/>
  <c r="T1118" i="3" s="1"/>
  <c r="V1118" i="3" a="1"/>
  <c r="V1118" i="3" s="1"/>
  <c r="B1118" i="3"/>
  <c r="Q1120" i="3" l="1"/>
  <c r="T1119" i="3" a="1"/>
  <c r="T1119" i="3" s="1"/>
  <c r="U1119" i="3" a="1"/>
  <c r="U1119" i="3" s="1"/>
  <c r="V1119" i="3" a="1"/>
  <c r="V1119" i="3" s="1"/>
  <c r="B1119" i="3"/>
  <c r="Q1121" i="3" l="1"/>
  <c r="V1120" i="3" a="1"/>
  <c r="V1120" i="3" s="1"/>
  <c r="U1120" i="3" a="1"/>
  <c r="U1120" i="3" s="1"/>
  <c r="T1120" i="3" a="1"/>
  <c r="T1120" i="3" s="1"/>
  <c r="B1120" i="3"/>
  <c r="Q1122" i="3" l="1"/>
  <c r="V1121" i="3" a="1"/>
  <c r="V1121" i="3" s="1"/>
  <c r="U1121" i="3" a="1"/>
  <c r="U1121" i="3" s="1"/>
  <c r="T1121" i="3" a="1"/>
  <c r="T1121" i="3" s="1"/>
  <c r="B1121" i="3"/>
  <c r="Q1123" i="3" l="1"/>
  <c r="T1122" i="3" a="1"/>
  <c r="T1122" i="3" s="1"/>
  <c r="U1122" i="3" a="1"/>
  <c r="U1122" i="3" s="1"/>
  <c r="V1122" i="3" a="1"/>
  <c r="V1122" i="3" s="1"/>
  <c r="B1122" i="3"/>
  <c r="Q1124" i="3" l="1"/>
  <c r="U1123" i="3" a="1"/>
  <c r="U1123" i="3" s="1"/>
  <c r="T1123" i="3" a="1"/>
  <c r="T1123" i="3" s="1"/>
  <c r="V1123" i="3" a="1"/>
  <c r="V1123" i="3" s="1"/>
  <c r="B1123" i="3"/>
  <c r="Q1125" i="3" l="1"/>
  <c r="V1124" i="3" a="1"/>
  <c r="V1124" i="3" s="1"/>
  <c r="U1124" i="3" a="1"/>
  <c r="U1124" i="3" s="1"/>
  <c r="T1124" i="3" a="1"/>
  <c r="T1124" i="3" s="1"/>
  <c r="B1124" i="3"/>
  <c r="Q1126" i="3" l="1"/>
  <c r="T1125" i="3" a="1"/>
  <c r="T1125" i="3" s="1"/>
  <c r="U1125" i="3" a="1"/>
  <c r="U1125" i="3" s="1"/>
  <c r="V1125" i="3" a="1"/>
  <c r="V1125" i="3" s="1"/>
  <c r="B1125" i="3"/>
  <c r="Q1127" i="3" l="1"/>
  <c r="U1126" i="3" a="1"/>
  <c r="U1126" i="3" s="1"/>
  <c r="T1126" i="3" a="1"/>
  <c r="T1126" i="3" s="1"/>
  <c r="V1126" i="3" a="1"/>
  <c r="V1126" i="3" s="1"/>
  <c r="B1126" i="3"/>
  <c r="Q1128" i="3" l="1"/>
  <c r="T1127" i="3" a="1"/>
  <c r="T1127" i="3" s="1"/>
  <c r="V1127" i="3" a="1"/>
  <c r="V1127" i="3" s="1"/>
  <c r="U1127" i="3" a="1"/>
  <c r="U1127" i="3" s="1"/>
  <c r="B1127" i="3"/>
  <c r="Q1129" i="3" l="1"/>
  <c r="V1128" i="3" a="1"/>
  <c r="V1128" i="3" s="1"/>
  <c r="U1128" i="3" a="1"/>
  <c r="U1128" i="3" s="1"/>
  <c r="T1128" i="3" a="1"/>
  <c r="T1128" i="3" s="1"/>
  <c r="B1128" i="3"/>
  <c r="Q1130" i="3" l="1"/>
  <c r="T1129" i="3" a="1"/>
  <c r="T1129" i="3" s="1"/>
  <c r="U1129" i="3" a="1"/>
  <c r="U1129" i="3" s="1"/>
  <c r="V1129" i="3" a="1"/>
  <c r="V1129" i="3" s="1"/>
  <c r="B1129" i="3"/>
  <c r="Q1131" i="3" l="1"/>
  <c r="T1130" i="3" a="1"/>
  <c r="T1130" i="3" s="1"/>
  <c r="U1130" i="3" a="1"/>
  <c r="U1130" i="3" s="1"/>
  <c r="V1130" i="3" a="1"/>
  <c r="V1130" i="3" s="1"/>
  <c r="B1130" i="3"/>
  <c r="Q1132" i="3" l="1"/>
  <c r="V1131" i="3" a="1"/>
  <c r="V1131" i="3" s="1"/>
  <c r="U1131" i="3" a="1"/>
  <c r="U1131" i="3" s="1"/>
  <c r="T1131" i="3" a="1"/>
  <c r="T1131" i="3" s="1"/>
  <c r="B1131" i="3"/>
  <c r="Q1133" i="3" l="1"/>
  <c r="U1132" i="3" a="1"/>
  <c r="U1132" i="3" s="1"/>
  <c r="V1132" i="3" a="1"/>
  <c r="V1132" i="3" s="1"/>
  <c r="T1132" i="3" a="1"/>
  <c r="T1132" i="3" s="1"/>
  <c r="B1132" i="3"/>
  <c r="Q1134" i="3" l="1"/>
  <c r="U1133" i="3" a="1"/>
  <c r="U1133" i="3" s="1"/>
  <c r="V1133" i="3" a="1"/>
  <c r="V1133" i="3" s="1"/>
  <c r="T1133" i="3" a="1"/>
  <c r="T1133" i="3" s="1"/>
  <c r="B1133" i="3"/>
  <c r="Q1135" i="3" l="1"/>
  <c r="T1134" i="3" a="1"/>
  <c r="T1134" i="3" s="1"/>
  <c r="U1134" i="3" a="1"/>
  <c r="U1134" i="3" s="1"/>
  <c r="V1134" i="3" a="1"/>
  <c r="V1134" i="3" s="1"/>
  <c r="B1134" i="3"/>
  <c r="Q1136" i="3" l="1"/>
  <c r="V1135" i="3" a="1"/>
  <c r="V1135" i="3" s="1"/>
  <c r="U1135" i="3" a="1"/>
  <c r="U1135" i="3" s="1"/>
  <c r="T1135" i="3" a="1"/>
  <c r="T1135" i="3" s="1"/>
  <c r="B1135" i="3"/>
  <c r="Q1137" i="3" l="1"/>
  <c r="U1136" i="3" a="1"/>
  <c r="U1136" i="3" s="1"/>
  <c r="T1136" i="3" a="1"/>
  <c r="T1136" i="3" s="1"/>
  <c r="V1136" i="3" a="1"/>
  <c r="V1136" i="3" s="1"/>
  <c r="B1136" i="3"/>
  <c r="Q1138" i="3" l="1"/>
  <c r="T1137" i="3" a="1"/>
  <c r="T1137" i="3" s="1"/>
  <c r="U1137" i="3" a="1"/>
  <c r="U1137" i="3" s="1"/>
  <c r="V1137" i="3" a="1"/>
  <c r="V1137" i="3" s="1"/>
  <c r="B1137" i="3"/>
  <c r="Q1139" i="3" l="1"/>
  <c r="T1138" i="3" a="1"/>
  <c r="T1138" i="3" s="1"/>
  <c r="V1138" i="3" a="1"/>
  <c r="V1138" i="3" s="1"/>
  <c r="U1138" i="3" a="1"/>
  <c r="U1138" i="3" s="1"/>
  <c r="B1138" i="3"/>
  <c r="Q1140" i="3" l="1"/>
  <c r="V1139" i="3" a="1"/>
  <c r="V1139" i="3" s="1"/>
  <c r="U1139" i="3" a="1"/>
  <c r="U1139" i="3" s="1"/>
  <c r="T1139" i="3" a="1"/>
  <c r="T1139" i="3" s="1"/>
  <c r="B1139" i="3"/>
  <c r="Q1141" i="3" l="1"/>
  <c r="T1140" i="3" a="1"/>
  <c r="T1140" i="3" s="1"/>
  <c r="U1140" i="3" a="1"/>
  <c r="U1140" i="3" s="1"/>
  <c r="V1140" i="3" a="1"/>
  <c r="V1140" i="3" s="1"/>
  <c r="B1140" i="3"/>
  <c r="Q1142" i="3" l="1"/>
  <c r="T1141" i="3" a="1"/>
  <c r="T1141" i="3" s="1"/>
  <c r="U1141" i="3" a="1"/>
  <c r="U1141" i="3" s="1"/>
  <c r="V1141" i="3" a="1"/>
  <c r="V1141" i="3" s="1"/>
  <c r="B1141" i="3"/>
  <c r="Q1143" i="3" l="1"/>
  <c r="T1142" i="3" a="1"/>
  <c r="T1142" i="3" s="1"/>
  <c r="U1142" i="3" a="1"/>
  <c r="U1142" i="3" s="1"/>
  <c r="V1142" i="3" a="1"/>
  <c r="V1142" i="3" s="1"/>
  <c r="B1142" i="3"/>
  <c r="Q1144" i="3" l="1"/>
  <c r="V1143" i="3" a="1"/>
  <c r="V1143" i="3" s="1"/>
  <c r="U1143" i="3" a="1"/>
  <c r="U1143" i="3" s="1"/>
  <c r="T1143" i="3" a="1"/>
  <c r="T1143" i="3" s="1"/>
  <c r="B1143" i="3"/>
  <c r="Q1145" i="3" l="1"/>
  <c r="T1144" i="3" a="1"/>
  <c r="T1144" i="3" s="1"/>
  <c r="U1144" i="3" a="1"/>
  <c r="U1144" i="3" s="1"/>
  <c r="V1144" i="3" a="1"/>
  <c r="V1144" i="3" s="1"/>
  <c r="B1144" i="3"/>
  <c r="Q1146" i="3" l="1"/>
  <c r="T1145" i="3" a="1"/>
  <c r="T1145" i="3" s="1"/>
  <c r="U1145" i="3" a="1"/>
  <c r="U1145" i="3" s="1"/>
  <c r="V1145" i="3" a="1"/>
  <c r="V1145" i="3" s="1"/>
  <c r="B1145" i="3"/>
  <c r="Q1147" i="3" l="1"/>
  <c r="V1146" i="3" a="1"/>
  <c r="V1146" i="3" s="1"/>
  <c r="T1146" i="3" a="1"/>
  <c r="T1146" i="3" s="1"/>
  <c r="U1146" i="3" a="1"/>
  <c r="U1146" i="3" s="1"/>
  <c r="B1146" i="3"/>
  <c r="Q1148" i="3" l="1"/>
  <c r="T1147" i="3" a="1"/>
  <c r="T1147" i="3" s="1"/>
  <c r="U1147" i="3" a="1"/>
  <c r="U1147" i="3" s="1"/>
  <c r="V1147" i="3" a="1"/>
  <c r="V1147" i="3" s="1"/>
  <c r="B1147" i="3"/>
  <c r="Q1149" i="3" l="1"/>
  <c r="V1148" i="3" a="1"/>
  <c r="V1148" i="3" s="1"/>
  <c r="T1148" i="3" a="1"/>
  <c r="T1148" i="3" s="1"/>
  <c r="U1148" i="3" a="1"/>
  <c r="U1148" i="3" s="1"/>
  <c r="B1148" i="3"/>
  <c r="Q1150" i="3" l="1"/>
  <c r="T1149" i="3" a="1"/>
  <c r="T1149" i="3" s="1"/>
  <c r="V1149" i="3" a="1"/>
  <c r="V1149" i="3" s="1"/>
  <c r="U1149" i="3" a="1"/>
  <c r="U1149" i="3" s="1"/>
  <c r="B1149" i="3"/>
  <c r="Q1151" i="3" l="1"/>
  <c r="V1150" i="3" a="1"/>
  <c r="V1150" i="3" s="1"/>
  <c r="U1150" i="3" a="1"/>
  <c r="U1150" i="3" s="1"/>
  <c r="T1150" i="3" a="1"/>
  <c r="T1150" i="3" s="1"/>
  <c r="B1150" i="3"/>
  <c r="Q1152" i="3" l="1"/>
  <c r="T1151" i="3" a="1"/>
  <c r="T1151" i="3" s="1"/>
  <c r="U1151" i="3" a="1"/>
  <c r="U1151" i="3" s="1"/>
  <c r="V1151" i="3" a="1"/>
  <c r="V1151" i="3" s="1"/>
  <c r="B1151" i="3"/>
  <c r="Q1153" i="3" l="1"/>
  <c r="T1152" i="3" a="1"/>
  <c r="T1152" i="3" s="1"/>
  <c r="U1152" i="3" a="1"/>
  <c r="U1152" i="3" s="1"/>
  <c r="V1152" i="3" a="1"/>
  <c r="V1152" i="3" s="1"/>
  <c r="B1152" i="3"/>
  <c r="Q1154" i="3" l="1"/>
  <c r="V1153" i="3" a="1"/>
  <c r="V1153" i="3" s="1"/>
  <c r="T1153" i="3" a="1"/>
  <c r="T1153" i="3" s="1"/>
  <c r="U1153" i="3" a="1"/>
  <c r="U1153" i="3" s="1"/>
  <c r="B1153" i="3"/>
  <c r="Q1155" i="3" l="1"/>
  <c r="V1154" i="3" a="1"/>
  <c r="V1154" i="3" s="1"/>
  <c r="T1154" i="3" a="1"/>
  <c r="T1154" i="3" s="1"/>
  <c r="U1154" i="3" a="1"/>
  <c r="U1154" i="3" s="1"/>
  <c r="B1154" i="3"/>
  <c r="Q1156" i="3" l="1"/>
  <c r="V1155" i="3" a="1"/>
  <c r="V1155" i="3" s="1"/>
  <c r="T1155" i="3" a="1"/>
  <c r="T1155" i="3" s="1"/>
  <c r="U1155" i="3" a="1"/>
  <c r="U1155" i="3" s="1"/>
  <c r="B1155" i="3"/>
  <c r="Q1157" i="3" l="1"/>
  <c r="T1156" i="3" a="1"/>
  <c r="T1156" i="3" s="1"/>
  <c r="U1156" i="3" a="1"/>
  <c r="U1156" i="3" s="1"/>
  <c r="V1156" i="3" a="1"/>
  <c r="V1156" i="3" s="1"/>
  <c r="B1156" i="3"/>
  <c r="Q1158" i="3" l="1"/>
  <c r="V1157" i="3" a="1"/>
  <c r="V1157" i="3" s="1"/>
  <c r="T1157" i="3" a="1"/>
  <c r="T1157" i="3" s="1"/>
  <c r="U1157" i="3" a="1"/>
  <c r="U1157" i="3" s="1"/>
  <c r="B1157" i="3"/>
  <c r="Q1159" i="3" l="1"/>
  <c r="V1158" i="3" a="1"/>
  <c r="V1158" i="3" s="1"/>
  <c r="U1158" i="3" a="1"/>
  <c r="U1158" i="3" s="1"/>
  <c r="T1158" i="3" a="1"/>
  <c r="T1158" i="3" s="1"/>
  <c r="B1158" i="3"/>
  <c r="Q1160" i="3" l="1"/>
  <c r="T1159" i="3" a="1"/>
  <c r="T1159" i="3" s="1"/>
  <c r="U1159" i="3" a="1"/>
  <c r="U1159" i="3" s="1"/>
  <c r="V1159" i="3" a="1"/>
  <c r="V1159" i="3" s="1"/>
  <c r="B1159" i="3"/>
  <c r="Q1161" i="3" l="1"/>
  <c r="T1160" i="3" a="1"/>
  <c r="T1160" i="3" s="1"/>
  <c r="U1160" i="3" a="1"/>
  <c r="U1160" i="3" s="1"/>
  <c r="V1160" i="3" a="1"/>
  <c r="V1160" i="3" s="1"/>
  <c r="B1160" i="3"/>
  <c r="Q1162" i="3" l="1"/>
  <c r="U1161" i="3" a="1"/>
  <c r="U1161" i="3" s="1"/>
  <c r="T1161" i="3" a="1"/>
  <c r="T1161" i="3" s="1"/>
  <c r="V1161" i="3" a="1"/>
  <c r="V1161" i="3" s="1"/>
  <c r="B1161" i="3"/>
  <c r="Q1163" i="3" l="1"/>
  <c r="U1162" i="3" a="1"/>
  <c r="U1162" i="3" s="1"/>
  <c r="V1162" i="3" a="1"/>
  <c r="V1162" i="3" s="1"/>
  <c r="T1162" i="3" a="1"/>
  <c r="T1162" i="3" s="1"/>
  <c r="B1162" i="3"/>
  <c r="Q1164" i="3" l="1"/>
  <c r="U1163" i="3" a="1"/>
  <c r="U1163" i="3" s="1"/>
  <c r="T1163" i="3" a="1"/>
  <c r="T1163" i="3" s="1"/>
  <c r="V1163" i="3" a="1"/>
  <c r="V1163" i="3" s="1"/>
  <c r="B1163" i="3"/>
  <c r="Q1165" i="3" l="1"/>
  <c r="U1164" i="3" a="1"/>
  <c r="U1164" i="3" s="1"/>
  <c r="V1164" i="3" a="1"/>
  <c r="V1164" i="3" s="1"/>
  <c r="T1164" i="3" a="1"/>
  <c r="T1164" i="3" s="1"/>
  <c r="B1164" i="3"/>
  <c r="Q1166" i="3" l="1"/>
  <c r="U1165" i="3" a="1"/>
  <c r="U1165" i="3" s="1"/>
  <c r="V1165" i="3" a="1"/>
  <c r="V1165" i="3" s="1"/>
  <c r="T1165" i="3" a="1"/>
  <c r="T1165" i="3" s="1"/>
  <c r="B1165" i="3"/>
  <c r="Q1167" i="3" l="1"/>
  <c r="V1166" i="3" a="1"/>
  <c r="V1166" i="3" s="1"/>
  <c r="U1166" i="3" a="1"/>
  <c r="U1166" i="3" s="1"/>
  <c r="T1166" i="3" a="1"/>
  <c r="T1166" i="3" s="1"/>
  <c r="B1166" i="3"/>
  <c r="Q1168" i="3" l="1"/>
  <c r="U1167" i="3" a="1"/>
  <c r="U1167" i="3" s="1"/>
  <c r="V1167" i="3" a="1"/>
  <c r="V1167" i="3" s="1"/>
  <c r="T1167" i="3" a="1"/>
  <c r="T1167" i="3" s="1"/>
  <c r="B1167" i="3"/>
  <c r="Q1169" i="3" l="1"/>
  <c r="V1168" i="3" a="1"/>
  <c r="V1168" i="3" s="1"/>
  <c r="U1168" i="3" a="1"/>
  <c r="U1168" i="3" s="1"/>
  <c r="T1168" i="3" a="1"/>
  <c r="T1168" i="3" s="1"/>
  <c r="B1168" i="3"/>
  <c r="Q1170" i="3" l="1"/>
  <c r="V1169" i="3" a="1"/>
  <c r="V1169" i="3" s="1"/>
  <c r="T1169" i="3" a="1"/>
  <c r="T1169" i="3" s="1"/>
  <c r="U1169" i="3" a="1"/>
  <c r="U1169" i="3" s="1"/>
  <c r="B1169" i="3"/>
  <c r="Q1171" i="3" l="1"/>
  <c r="V1170" i="3" a="1"/>
  <c r="V1170" i="3" s="1"/>
  <c r="T1170" i="3" a="1"/>
  <c r="T1170" i="3" s="1"/>
  <c r="U1170" i="3" a="1"/>
  <c r="U1170" i="3" s="1"/>
  <c r="B1170" i="3"/>
  <c r="Q1172" i="3" l="1"/>
  <c r="U1171" i="3" a="1"/>
  <c r="U1171" i="3" s="1"/>
  <c r="T1171" i="3" a="1"/>
  <c r="T1171" i="3" s="1"/>
  <c r="V1171" i="3" a="1"/>
  <c r="V1171" i="3" s="1"/>
  <c r="B1171" i="3"/>
  <c r="Q1173" i="3" l="1"/>
  <c r="U1172" i="3" a="1"/>
  <c r="U1172" i="3" s="1"/>
  <c r="T1172" i="3" a="1"/>
  <c r="T1172" i="3" s="1"/>
  <c r="V1172" i="3" a="1"/>
  <c r="V1172" i="3" s="1"/>
  <c r="B1172" i="3"/>
  <c r="Q1174" i="3" l="1"/>
  <c r="T1173" i="3" a="1"/>
  <c r="T1173" i="3" s="1"/>
  <c r="V1173" i="3" a="1"/>
  <c r="V1173" i="3" s="1"/>
  <c r="U1173" i="3" a="1"/>
  <c r="U1173" i="3" s="1"/>
  <c r="B1173" i="3"/>
  <c r="Q1175" i="3" l="1"/>
  <c r="V1174" i="3" a="1"/>
  <c r="V1174" i="3" s="1"/>
  <c r="T1174" i="3" a="1"/>
  <c r="T1174" i="3" s="1"/>
  <c r="U1174" i="3" a="1"/>
  <c r="U1174" i="3" s="1"/>
  <c r="B1174" i="3"/>
  <c r="Q1176" i="3" l="1"/>
  <c r="U1175" i="3" a="1"/>
  <c r="U1175" i="3" s="1"/>
  <c r="V1175" i="3" a="1"/>
  <c r="V1175" i="3" s="1"/>
  <c r="T1175" i="3" a="1"/>
  <c r="T1175" i="3" s="1"/>
  <c r="B1175" i="3"/>
  <c r="Q1177" i="3" l="1"/>
  <c r="U1176" i="3" a="1"/>
  <c r="U1176" i="3" s="1"/>
  <c r="V1176" i="3" a="1"/>
  <c r="V1176" i="3" s="1"/>
  <c r="T1176" i="3" a="1"/>
  <c r="T1176" i="3" s="1"/>
  <c r="B1176" i="3"/>
  <c r="Q1178" i="3" l="1"/>
  <c r="U1177" i="3" a="1"/>
  <c r="U1177" i="3" s="1"/>
  <c r="T1177" i="3" a="1"/>
  <c r="T1177" i="3" s="1"/>
  <c r="V1177" i="3" a="1"/>
  <c r="V1177" i="3" s="1"/>
  <c r="B1177" i="3"/>
  <c r="Q1179" i="3" l="1"/>
  <c r="U1178" i="3" a="1"/>
  <c r="U1178" i="3" s="1"/>
  <c r="T1178" i="3" a="1"/>
  <c r="T1178" i="3" s="1"/>
  <c r="V1178" i="3" a="1"/>
  <c r="V1178" i="3" s="1"/>
  <c r="B1178" i="3"/>
  <c r="Q1180" i="3" l="1"/>
  <c r="V1179" i="3" a="1"/>
  <c r="V1179" i="3" s="1"/>
  <c r="U1179" i="3" a="1"/>
  <c r="U1179" i="3" s="1"/>
  <c r="T1179" i="3" a="1"/>
  <c r="T1179" i="3" s="1"/>
  <c r="B1179" i="3"/>
  <c r="Q1181" i="3" l="1"/>
  <c r="T1180" i="3" a="1"/>
  <c r="T1180" i="3" s="1"/>
  <c r="U1180" i="3" a="1"/>
  <c r="U1180" i="3" s="1"/>
  <c r="V1180" i="3" a="1"/>
  <c r="V1180" i="3" s="1"/>
  <c r="B1180" i="3"/>
  <c r="Q1182" i="3" l="1"/>
  <c r="U1181" i="3" a="1"/>
  <c r="U1181" i="3" s="1"/>
  <c r="V1181" i="3" a="1"/>
  <c r="V1181" i="3" s="1"/>
  <c r="T1181" i="3" a="1"/>
  <c r="T1181" i="3" s="1"/>
  <c r="B1181" i="3"/>
  <c r="Q1183" i="3" l="1"/>
  <c r="V1182" i="3" a="1"/>
  <c r="V1182" i="3" s="1"/>
  <c r="T1182" i="3" a="1"/>
  <c r="T1182" i="3" s="1"/>
  <c r="U1182" i="3" a="1"/>
  <c r="U1182" i="3" s="1"/>
  <c r="B1182" i="3"/>
  <c r="Q1184" i="3" l="1"/>
  <c r="U1183" i="3" a="1"/>
  <c r="U1183" i="3" s="1"/>
  <c r="T1183" i="3" a="1"/>
  <c r="T1183" i="3" s="1"/>
  <c r="V1183" i="3" a="1"/>
  <c r="V1183" i="3" s="1"/>
  <c r="B1183" i="3"/>
  <c r="Q1185" i="3" l="1"/>
  <c r="T1184" i="3" a="1"/>
  <c r="T1184" i="3" s="1"/>
  <c r="U1184" i="3" a="1"/>
  <c r="U1184" i="3" s="1"/>
  <c r="V1184" i="3" a="1"/>
  <c r="V1184" i="3" s="1"/>
  <c r="B1184" i="3"/>
  <c r="Q1186" i="3" l="1"/>
  <c r="U1185" i="3" a="1"/>
  <c r="U1185" i="3" s="1"/>
  <c r="T1185" i="3" a="1"/>
  <c r="T1185" i="3" s="1"/>
  <c r="V1185" i="3" a="1"/>
  <c r="V1185" i="3" s="1"/>
  <c r="B1185" i="3"/>
  <c r="Q1187" i="3" l="1"/>
  <c r="U1186" i="3" a="1"/>
  <c r="U1186" i="3" s="1"/>
  <c r="T1186" i="3" a="1"/>
  <c r="T1186" i="3" s="1"/>
  <c r="V1186" i="3" a="1"/>
  <c r="V1186" i="3" s="1"/>
  <c r="B1186" i="3"/>
  <c r="Q1188" i="3" l="1"/>
  <c r="U1187" i="3" a="1"/>
  <c r="U1187" i="3" s="1"/>
  <c r="T1187" i="3" a="1"/>
  <c r="T1187" i="3" s="1"/>
  <c r="V1187" i="3" a="1"/>
  <c r="V1187" i="3" s="1"/>
  <c r="B1187" i="3"/>
  <c r="Q1189" i="3" l="1"/>
  <c r="U1188" i="3" a="1"/>
  <c r="U1188" i="3" s="1"/>
  <c r="V1188" i="3" a="1"/>
  <c r="V1188" i="3" s="1"/>
  <c r="T1188" i="3" a="1"/>
  <c r="T1188" i="3" s="1"/>
  <c r="B1188" i="3"/>
  <c r="Q1190" i="3" l="1"/>
  <c r="U1189" i="3" a="1"/>
  <c r="U1189" i="3" s="1"/>
  <c r="V1189" i="3" a="1"/>
  <c r="V1189" i="3" s="1"/>
  <c r="T1189" i="3" a="1"/>
  <c r="T1189" i="3" s="1"/>
  <c r="B1189" i="3"/>
  <c r="Q1191" i="3" l="1"/>
  <c r="V1190" i="3" a="1"/>
  <c r="V1190" i="3" s="1"/>
  <c r="U1190" i="3" a="1"/>
  <c r="U1190" i="3" s="1"/>
  <c r="T1190" i="3" a="1"/>
  <c r="T1190" i="3" s="1"/>
  <c r="B1190" i="3"/>
  <c r="Q1192" i="3" l="1"/>
  <c r="V1191" i="3" a="1"/>
  <c r="V1191" i="3" s="1"/>
  <c r="T1191" i="3" a="1"/>
  <c r="T1191" i="3" s="1"/>
  <c r="U1191" i="3" a="1"/>
  <c r="U1191" i="3" s="1"/>
  <c r="B1191" i="3"/>
  <c r="Q1193" i="3" l="1"/>
  <c r="V1192" i="3" a="1"/>
  <c r="V1192" i="3" s="1"/>
  <c r="T1192" i="3" a="1"/>
  <c r="T1192" i="3" s="1"/>
  <c r="U1192" i="3" a="1"/>
  <c r="U1192" i="3" s="1"/>
  <c r="B1192" i="3"/>
  <c r="Q1194" i="3" l="1"/>
  <c r="T1193" i="3" a="1"/>
  <c r="T1193" i="3" s="1"/>
  <c r="U1193" i="3" a="1"/>
  <c r="U1193" i="3" s="1"/>
  <c r="V1193" i="3" a="1"/>
  <c r="V1193" i="3" s="1"/>
  <c r="B1193" i="3"/>
  <c r="Q1195" i="3" l="1"/>
  <c r="U1194" i="3" a="1"/>
  <c r="U1194" i="3" s="1"/>
  <c r="V1194" i="3" a="1"/>
  <c r="V1194" i="3" s="1"/>
  <c r="T1194" i="3" a="1"/>
  <c r="T1194" i="3" s="1"/>
  <c r="B1194" i="3"/>
  <c r="Q1196" i="3" l="1"/>
  <c r="V1195" i="3" a="1"/>
  <c r="V1195" i="3" s="1"/>
  <c r="U1195" i="3" a="1"/>
  <c r="U1195" i="3" s="1"/>
  <c r="T1195" i="3" a="1"/>
  <c r="T1195" i="3" s="1"/>
  <c r="B1195" i="3"/>
  <c r="Q1197" i="3" l="1"/>
  <c r="U1196" i="3" a="1"/>
  <c r="U1196" i="3" s="1"/>
  <c r="V1196" i="3" a="1"/>
  <c r="V1196" i="3" s="1"/>
  <c r="T1196" i="3" a="1"/>
  <c r="T1196" i="3" s="1"/>
  <c r="B1196" i="3"/>
  <c r="Q1198" i="3" l="1"/>
  <c r="T1197" i="3" a="1"/>
  <c r="T1197" i="3" s="1"/>
  <c r="V1197" i="3" a="1"/>
  <c r="V1197" i="3" s="1"/>
  <c r="U1197" i="3" a="1"/>
  <c r="U1197" i="3" s="1"/>
  <c r="B1197" i="3"/>
  <c r="Q1199" i="3" l="1"/>
  <c r="T1198" i="3" a="1"/>
  <c r="T1198" i="3" s="1"/>
  <c r="V1198" i="3" a="1"/>
  <c r="V1198" i="3" s="1"/>
  <c r="U1198" i="3" a="1"/>
  <c r="U1198" i="3" s="1"/>
  <c r="B1198" i="3"/>
  <c r="Q1200" i="3" l="1"/>
  <c r="V1199" i="3" a="1"/>
  <c r="V1199" i="3" s="1"/>
  <c r="T1199" i="3" a="1"/>
  <c r="T1199" i="3" s="1"/>
  <c r="U1199" i="3" a="1"/>
  <c r="U1199" i="3" s="1"/>
  <c r="B1199" i="3"/>
  <c r="Q1201" i="3" l="1"/>
  <c r="V1200" i="3" a="1"/>
  <c r="V1200" i="3" s="1"/>
  <c r="U1200" i="3" a="1"/>
  <c r="U1200" i="3" s="1"/>
  <c r="T1200" i="3" a="1"/>
  <c r="T1200" i="3" s="1"/>
  <c r="B1200" i="3"/>
  <c r="Q1202" i="3" l="1"/>
  <c r="U1201" i="3" a="1"/>
  <c r="U1201" i="3" s="1"/>
  <c r="T1201" i="3" a="1"/>
  <c r="T1201" i="3" s="1"/>
  <c r="V1201" i="3" a="1"/>
  <c r="V1201" i="3" s="1"/>
  <c r="B1201" i="3"/>
  <c r="Q1203" i="3" l="1"/>
  <c r="V1202" i="3" a="1"/>
  <c r="V1202" i="3" s="1"/>
  <c r="T1202" i="3" a="1"/>
  <c r="T1202" i="3" s="1"/>
  <c r="U1202" i="3" a="1"/>
  <c r="U1202" i="3" s="1"/>
  <c r="B1202" i="3"/>
  <c r="Q1204" i="3" l="1"/>
  <c r="T1203" i="3" a="1"/>
  <c r="T1203" i="3" s="1"/>
  <c r="U1203" i="3" a="1"/>
  <c r="U1203" i="3" s="1"/>
  <c r="V1203" i="3" a="1"/>
  <c r="V1203" i="3" s="1"/>
  <c r="B1203" i="3"/>
  <c r="Q1205" i="3" l="1"/>
  <c r="T1204" i="3" a="1"/>
  <c r="T1204" i="3" s="1"/>
  <c r="V1204" i="3" a="1"/>
  <c r="V1204" i="3" s="1"/>
  <c r="U1204" i="3" a="1"/>
  <c r="U1204" i="3" s="1"/>
  <c r="B1204" i="3"/>
  <c r="Q1206" i="3" l="1"/>
  <c r="U1205" i="3" a="1"/>
  <c r="U1205" i="3" s="1"/>
  <c r="T1205" i="3" a="1"/>
  <c r="T1205" i="3" s="1"/>
  <c r="V1205" i="3" a="1"/>
  <c r="V1205" i="3" s="1"/>
  <c r="B1205" i="3"/>
  <c r="Q1207" i="3" l="1"/>
  <c r="V1206" i="3" a="1"/>
  <c r="V1206" i="3" s="1"/>
  <c r="T1206" i="3" a="1"/>
  <c r="T1206" i="3" s="1"/>
  <c r="U1206" i="3" a="1"/>
  <c r="U1206" i="3" s="1"/>
  <c r="B1206" i="3"/>
  <c r="Q1208" i="3" l="1"/>
  <c r="T1207" i="3" a="1"/>
  <c r="T1207" i="3" s="1"/>
  <c r="V1207" i="3" a="1"/>
  <c r="V1207" i="3" s="1"/>
  <c r="U1207" i="3" a="1"/>
  <c r="U1207" i="3" s="1"/>
  <c r="B1207" i="3"/>
  <c r="Q1209" i="3" l="1"/>
  <c r="T1208" i="3" a="1"/>
  <c r="T1208" i="3" s="1"/>
  <c r="V1208" i="3" a="1"/>
  <c r="V1208" i="3" s="1"/>
  <c r="U1208" i="3" a="1"/>
  <c r="U1208" i="3" s="1"/>
  <c r="B1208" i="3"/>
  <c r="Q1210" i="3" l="1"/>
  <c r="V1209" i="3" a="1"/>
  <c r="V1209" i="3" s="1"/>
  <c r="U1209" i="3" a="1"/>
  <c r="U1209" i="3" s="1"/>
  <c r="T1209" i="3" a="1"/>
  <c r="T1209" i="3" s="1"/>
  <c r="B1209" i="3"/>
  <c r="Q1211" i="3" l="1"/>
  <c r="V1210" i="3" a="1"/>
  <c r="V1210" i="3" s="1"/>
  <c r="T1210" i="3" a="1"/>
  <c r="T1210" i="3" s="1"/>
  <c r="U1210" i="3" a="1"/>
  <c r="U1210" i="3" s="1"/>
  <c r="B1210" i="3"/>
  <c r="Q1212" i="3" l="1"/>
  <c r="T1211" i="3" a="1"/>
  <c r="T1211" i="3" s="1"/>
  <c r="V1211" i="3" a="1"/>
  <c r="V1211" i="3" s="1"/>
  <c r="U1211" i="3" a="1"/>
  <c r="U1211" i="3" s="1"/>
  <c r="B1211" i="3"/>
  <c r="Q1213" i="3" l="1"/>
  <c r="U1212" i="3" a="1"/>
  <c r="U1212" i="3" s="1"/>
  <c r="V1212" i="3" a="1"/>
  <c r="V1212" i="3" s="1"/>
  <c r="T1212" i="3" a="1"/>
  <c r="T1212" i="3" s="1"/>
  <c r="B1212" i="3"/>
  <c r="Q1214" i="3" l="1"/>
  <c r="U1213" i="3" a="1"/>
  <c r="U1213" i="3" s="1"/>
  <c r="V1213" i="3" a="1"/>
  <c r="V1213" i="3" s="1"/>
  <c r="T1213" i="3" a="1"/>
  <c r="T1213" i="3" s="1"/>
  <c r="B1213" i="3"/>
  <c r="Q1215" i="3" l="1"/>
  <c r="V1214" i="3" a="1"/>
  <c r="V1214" i="3" s="1"/>
  <c r="T1214" i="3" a="1"/>
  <c r="T1214" i="3" s="1"/>
  <c r="U1214" i="3" a="1"/>
  <c r="U1214" i="3" s="1"/>
  <c r="B1214" i="3"/>
  <c r="Q1216" i="3" l="1"/>
  <c r="V1215" i="3" a="1"/>
  <c r="V1215" i="3" s="1"/>
  <c r="T1215" i="3" a="1"/>
  <c r="T1215" i="3" s="1"/>
  <c r="U1215" i="3" a="1"/>
  <c r="U1215" i="3" s="1"/>
  <c r="B1215" i="3"/>
  <c r="Q1217" i="3" l="1"/>
  <c r="U1216" i="3" a="1"/>
  <c r="U1216" i="3" s="1"/>
  <c r="V1216" i="3" a="1"/>
  <c r="V1216" i="3" s="1"/>
  <c r="T1216" i="3" a="1"/>
  <c r="T1216" i="3" s="1"/>
  <c r="B1216" i="3"/>
  <c r="Q1218" i="3" l="1"/>
  <c r="V1217" i="3" a="1"/>
  <c r="V1217" i="3" s="1"/>
  <c r="U1217" i="3" a="1"/>
  <c r="U1217" i="3" s="1"/>
  <c r="T1217" i="3" a="1"/>
  <c r="T1217" i="3" s="1"/>
  <c r="B1217" i="3"/>
  <c r="Q1219" i="3" l="1"/>
  <c r="T1218" i="3" a="1"/>
  <c r="T1218" i="3" s="1"/>
  <c r="U1218" i="3" a="1"/>
  <c r="U1218" i="3" s="1"/>
  <c r="V1218" i="3" a="1"/>
  <c r="V1218" i="3" s="1"/>
  <c r="B1218" i="3"/>
  <c r="Q1220" i="3" l="1"/>
  <c r="U1219" i="3" a="1"/>
  <c r="U1219" i="3" s="1"/>
  <c r="V1219" i="3" a="1"/>
  <c r="V1219" i="3" s="1"/>
  <c r="T1219" i="3" a="1"/>
  <c r="T1219" i="3" s="1"/>
  <c r="B1219" i="3"/>
  <c r="Q1221" i="3" l="1"/>
  <c r="V1220" i="3" a="1"/>
  <c r="V1220" i="3" s="1"/>
  <c r="T1220" i="3" a="1"/>
  <c r="T1220" i="3" s="1"/>
  <c r="U1220" i="3" a="1"/>
  <c r="U1220" i="3" s="1"/>
  <c r="B1220" i="3"/>
  <c r="Q1222" i="3" l="1"/>
  <c r="T1221" i="3" a="1"/>
  <c r="T1221" i="3" s="1"/>
  <c r="U1221" i="3" a="1"/>
  <c r="U1221" i="3" s="1"/>
  <c r="V1221" i="3" a="1"/>
  <c r="V1221" i="3" s="1"/>
  <c r="B1221" i="3"/>
  <c r="Q1223" i="3" l="1"/>
  <c r="U1222" i="3" a="1"/>
  <c r="U1222" i="3" s="1"/>
  <c r="T1222" i="3" a="1"/>
  <c r="T1222" i="3" s="1"/>
  <c r="V1222" i="3" a="1"/>
  <c r="V1222" i="3" s="1"/>
  <c r="B1222" i="3"/>
  <c r="Q1224" i="3" l="1"/>
  <c r="V1223" i="3" a="1"/>
  <c r="V1223" i="3" s="1"/>
  <c r="U1223" i="3" a="1"/>
  <c r="U1223" i="3" s="1"/>
  <c r="T1223" i="3" a="1"/>
  <c r="T1223" i="3" s="1"/>
  <c r="B1223" i="3"/>
  <c r="Q1225" i="3" l="1"/>
  <c r="U1224" i="3" a="1"/>
  <c r="U1224" i="3" s="1"/>
  <c r="T1224" i="3" a="1"/>
  <c r="T1224" i="3" s="1"/>
  <c r="V1224" i="3" a="1"/>
  <c r="V1224" i="3" s="1"/>
  <c r="B1224" i="3"/>
  <c r="Q1226" i="3" l="1"/>
  <c r="T1225" i="3" a="1"/>
  <c r="T1225" i="3" s="1"/>
  <c r="V1225" i="3" a="1"/>
  <c r="V1225" i="3" s="1"/>
  <c r="U1225" i="3" a="1"/>
  <c r="U1225" i="3" s="1"/>
  <c r="B1225" i="3"/>
  <c r="Q1227" i="3" l="1"/>
  <c r="T1226" i="3" a="1"/>
  <c r="T1226" i="3" s="1"/>
  <c r="U1226" i="3" a="1"/>
  <c r="U1226" i="3" s="1"/>
  <c r="V1226" i="3" a="1"/>
  <c r="V1226" i="3" s="1"/>
  <c r="B1226" i="3"/>
  <c r="Q1228" i="3" l="1"/>
  <c r="V1227" i="3" a="1"/>
  <c r="V1227" i="3" s="1"/>
  <c r="U1227" i="3" a="1"/>
  <c r="U1227" i="3" s="1"/>
  <c r="T1227" i="3" a="1"/>
  <c r="T1227" i="3" s="1"/>
  <c r="B1227" i="3"/>
  <c r="Q1229" i="3" l="1"/>
  <c r="U1228" i="3" a="1"/>
  <c r="U1228" i="3" s="1"/>
  <c r="V1228" i="3" a="1"/>
  <c r="V1228" i="3" s="1"/>
  <c r="T1228" i="3" a="1"/>
  <c r="T1228" i="3" s="1"/>
  <c r="B1228" i="3"/>
  <c r="Q1230" i="3" l="1"/>
  <c r="U1229" i="3" a="1"/>
  <c r="U1229" i="3" s="1"/>
  <c r="V1229" i="3" a="1"/>
  <c r="V1229" i="3" s="1"/>
  <c r="T1229" i="3" a="1"/>
  <c r="T1229" i="3" s="1"/>
  <c r="B1229" i="3"/>
  <c r="Q1231" i="3" l="1"/>
  <c r="U1230" i="3" a="1"/>
  <c r="U1230" i="3" s="1"/>
  <c r="V1230" i="3" a="1"/>
  <c r="V1230" i="3" s="1"/>
  <c r="T1230" i="3" a="1"/>
  <c r="T1230" i="3" s="1"/>
  <c r="B1230" i="3"/>
  <c r="Q1232" i="3" l="1"/>
  <c r="U1231" i="3" a="1"/>
  <c r="U1231" i="3" s="1"/>
  <c r="V1231" i="3" a="1"/>
  <c r="V1231" i="3" s="1"/>
  <c r="T1231" i="3" a="1"/>
  <c r="T1231" i="3" s="1"/>
  <c r="B1231" i="3"/>
  <c r="Q1233" i="3" l="1"/>
  <c r="T1232" i="3" a="1"/>
  <c r="T1232" i="3" s="1"/>
  <c r="U1232" i="3" a="1"/>
  <c r="U1232" i="3" s="1"/>
  <c r="V1232" i="3" a="1"/>
  <c r="V1232" i="3" s="1"/>
  <c r="B1232" i="3"/>
  <c r="Q1234" i="3" l="1"/>
  <c r="V1233" i="3" a="1"/>
  <c r="V1233" i="3" s="1"/>
  <c r="U1233" i="3" a="1"/>
  <c r="U1233" i="3" s="1"/>
  <c r="T1233" i="3" a="1"/>
  <c r="T1233" i="3" s="1"/>
  <c r="B1233" i="3"/>
  <c r="Q1235" i="3" l="1"/>
  <c r="T1234" i="3" a="1"/>
  <c r="T1234" i="3" s="1"/>
  <c r="U1234" i="3" a="1"/>
  <c r="U1234" i="3" s="1"/>
  <c r="V1234" i="3" a="1"/>
  <c r="V1234" i="3" s="1"/>
  <c r="B1234" i="3"/>
  <c r="Q1236" i="3" l="1"/>
  <c r="V1235" i="3" a="1"/>
  <c r="V1235" i="3" s="1"/>
  <c r="U1235" i="3" a="1"/>
  <c r="U1235" i="3" s="1"/>
  <c r="T1235" i="3" a="1"/>
  <c r="T1235" i="3" s="1"/>
  <c r="B1235" i="3"/>
  <c r="Q1237" i="3" l="1"/>
  <c r="T1236" i="3" a="1"/>
  <c r="T1236" i="3" s="1"/>
  <c r="U1236" i="3" a="1"/>
  <c r="U1236" i="3" s="1"/>
  <c r="V1236" i="3" a="1"/>
  <c r="V1236" i="3" s="1"/>
  <c r="B1236" i="3"/>
  <c r="Q1238" i="3" l="1"/>
  <c r="U1237" i="3" a="1"/>
  <c r="U1237" i="3" s="1"/>
  <c r="V1237" i="3" a="1"/>
  <c r="V1237" i="3" s="1"/>
  <c r="T1237" i="3" a="1"/>
  <c r="T1237" i="3" s="1"/>
  <c r="B1237" i="3"/>
  <c r="Q1239" i="3" l="1"/>
  <c r="T1238" i="3" a="1"/>
  <c r="T1238" i="3" s="1"/>
  <c r="V1238" i="3" a="1"/>
  <c r="V1238" i="3" s="1"/>
  <c r="U1238" i="3" a="1"/>
  <c r="U1238" i="3" s="1"/>
  <c r="B1238" i="3"/>
  <c r="Q1240" i="3" l="1"/>
  <c r="U1239" i="3" a="1"/>
  <c r="U1239" i="3" s="1"/>
  <c r="T1239" i="3" a="1"/>
  <c r="T1239" i="3" s="1"/>
  <c r="V1239" i="3" a="1"/>
  <c r="V1239" i="3" s="1"/>
  <c r="B1239" i="3"/>
  <c r="Q1241" i="3" l="1"/>
  <c r="V1240" i="3" a="1"/>
  <c r="V1240" i="3" s="1"/>
  <c r="U1240" i="3" a="1"/>
  <c r="U1240" i="3" s="1"/>
  <c r="T1240" i="3" a="1"/>
  <c r="T1240" i="3" s="1"/>
  <c r="B1240" i="3"/>
  <c r="Q1242" i="3" l="1"/>
  <c r="T1241" i="3" a="1"/>
  <c r="T1241" i="3" s="1"/>
  <c r="U1241" i="3" a="1"/>
  <c r="U1241" i="3" s="1"/>
  <c r="V1241" i="3" a="1"/>
  <c r="V1241" i="3" s="1"/>
  <c r="B1241" i="3"/>
  <c r="Q1243" i="3" l="1"/>
  <c r="U1242" i="3" a="1"/>
  <c r="U1242" i="3" s="1"/>
  <c r="T1242" i="3" a="1"/>
  <c r="T1242" i="3" s="1"/>
  <c r="V1242" i="3" a="1"/>
  <c r="V1242" i="3" s="1"/>
  <c r="B1242" i="3"/>
  <c r="Q1244" i="3" l="1"/>
  <c r="V1243" i="3" a="1"/>
  <c r="V1243" i="3" s="1"/>
  <c r="T1243" i="3" a="1"/>
  <c r="T1243" i="3" s="1"/>
  <c r="U1243" i="3" a="1"/>
  <c r="U1243" i="3" s="1"/>
  <c r="B1243" i="3"/>
  <c r="Q1245" i="3" l="1"/>
  <c r="V1244" i="3" a="1"/>
  <c r="V1244" i="3" s="1"/>
  <c r="T1244" i="3" a="1"/>
  <c r="T1244" i="3" s="1"/>
  <c r="U1244" i="3" a="1"/>
  <c r="U1244" i="3" s="1"/>
  <c r="B1244" i="3"/>
  <c r="Q1246" i="3" l="1"/>
  <c r="V1245" i="3" a="1"/>
  <c r="V1245" i="3" s="1"/>
  <c r="U1245" i="3" a="1"/>
  <c r="U1245" i="3" s="1"/>
  <c r="T1245" i="3" a="1"/>
  <c r="T1245" i="3" s="1"/>
  <c r="B1245" i="3"/>
  <c r="Q1247" i="3" l="1"/>
  <c r="T1246" i="3" a="1"/>
  <c r="T1246" i="3" s="1"/>
  <c r="U1246" i="3" a="1"/>
  <c r="U1246" i="3" s="1"/>
  <c r="V1246" i="3" a="1"/>
  <c r="V1246" i="3" s="1"/>
  <c r="B1246" i="3"/>
  <c r="Q1248" i="3" l="1"/>
  <c r="T1247" i="3" a="1"/>
  <c r="T1247" i="3" s="1"/>
  <c r="V1247" i="3" a="1"/>
  <c r="V1247" i="3" s="1"/>
  <c r="U1247" i="3" a="1"/>
  <c r="U1247" i="3" s="1"/>
  <c r="B1247" i="3"/>
  <c r="Q1249" i="3" l="1"/>
  <c r="V1248" i="3" a="1"/>
  <c r="V1248" i="3" s="1"/>
  <c r="T1248" i="3" a="1"/>
  <c r="T1248" i="3" s="1"/>
  <c r="U1248" i="3" a="1"/>
  <c r="U1248" i="3" s="1"/>
  <c r="B1248" i="3"/>
  <c r="Q1250" i="3" l="1"/>
  <c r="T1249" i="3" a="1"/>
  <c r="T1249" i="3" s="1"/>
  <c r="U1249" i="3" a="1"/>
  <c r="U1249" i="3" s="1"/>
  <c r="V1249" i="3" a="1"/>
  <c r="V1249" i="3" s="1"/>
  <c r="B1249" i="3"/>
  <c r="Q1251" i="3" l="1"/>
  <c r="U1250" i="3" a="1"/>
  <c r="U1250" i="3" s="1"/>
  <c r="V1250" i="3" a="1"/>
  <c r="V1250" i="3" s="1"/>
  <c r="T1250" i="3" a="1"/>
  <c r="T1250" i="3" s="1"/>
  <c r="B1250" i="3"/>
  <c r="Q1252" i="3" l="1"/>
  <c r="U1251" i="3" a="1"/>
  <c r="U1251" i="3" s="1"/>
  <c r="V1251" i="3" a="1"/>
  <c r="V1251" i="3" s="1"/>
  <c r="T1251" i="3" a="1"/>
  <c r="T1251" i="3" s="1"/>
  <c r="B1251" i="3"/>
  <c r="Q1253" i="3" l="1"/>
  <c r="V1252" i="3" a="1"/>
  <c r="V1252" i="3" s="1"/>
  <c r="U1252" i="3" a="1"/>
  <c r="U1252" i="3" s="1"/>
  <c r="T1252" i="3" a="1"/>
  <c r="T1252" i="3" s="1"/>
  <c r="B1252" i="3"/>
  <c r="Q1254" i="3" l="1"/>
  <c r="T1253" i="3" a="1"/>
  <c r="T1253" i="3" s="1"/>
  <c r="V1253" i="3" a="1"/>
  <c r="V1253" i="3" s="1"/>
  <c r="U1253" i="3" a="1"/>
  <c r="U1253" i="3" s="1"/>
  <c r="B1253" i="3"/>
  <c r="Q1255" i="3" l="1"/>
  <c r="V1254" i="3" a="1"/>
  <c r="V1254" i="3" s="1"/>
  <c r="T1254" i="3" a="1"/>
  <c r="T1254" i="3" s="1"/>
  <c r="U1254" i="3" a="1"/>
  <c r="U1254" i="3" s="1"/>
  <c r="B1254" i="3"/>
  <c r="Q1256" i="3" l="1"/>
  <c r="U1255" i="3" a="1"/>
  <c r="U1255" i="3" s="1"/>
  <c r="V1255" i="3" a="1"/>
  <c r="V1255" i="3" s="1"/>
  <c r="T1255" i="3" a="1"/>
  <c r="T1255" i="3" s="1"/>
  <c r="B1255" i="3"/>
  <c r="Q1257" i="3" l="1"/>
  <c r="T1256" i="3" a="1"/>
  <c r="T1256" i="3" s="1"/>
  <c r="V1256" i="3" a="1"/>
  <c r="V1256" i="3" s="1"/>
  <c r="U1256" i="3" a="1"/>
  <c r="U1256" i="3" s="1"/>
  <c r="B1256" i="3"/>
  <c r="Q1258" i="3" l="1"/>
  <c r="V1257" i="3" a="1"/>
  <c r="V1257" i="3" s="1"/>
  <c r="T1257" i="3" a="1"/>
  <c r="T1257" i="3" s="1"/>
  <c r="U1257" i="3" a="1"/>
  <c r="U1257" i="3" s="1"/>
  <c r="B1257" i="3"/>
  <c r="Q1259" i="3" l="1"/>
  <c r="T1258" i="3" a="1"/>
  <c r="T1258" i="3" s="1"/>
  <c r="V1258" i="3" a="1"/>
  <c r="V1258" i="3" s="1"/>
  <c r="U1258" i="3" a="1"/>
  <c r="U1258" i="3" s="1"/>
  <c r="B1258" i="3"/>
  <c r="Q1260" i="3" l="1"/>
  <c r="U1259" i="3" a="1"/>
  <c r="U1259" i="3" s="1"/>
  <c r="T1259" i="3" a="1"/>
  <c r="T1259" i="3" s="1"/>
  <c r="V1259" i="3" a="1"/>
  <c r="V1259" i="3" s="1"/>
  <c r="B1259" i="3"/>
  <c r="Q1261" i="3" l="1"/>
  <c r="U1260" i="3" a="1"/>
  <c r="U1260" i="3" s="1"/>
  <c r="T1260" i="3" a="1"/>
  <c r="T1260" i="3" s="1"/>
  <c r="V1260" i="3" a="1"/>
  <c r="V1260" i="3" s="1"/>
  <c r="B1260" i="3"/>
  <c r="Q1262" i="3" l="1"/>
  <c r="V1261" i="3" a="1"/>
  <c r="V1261" i="3" s="1"/>
  <c r="T1261" i="3" a="1"/>
  <c r="T1261" i="3" s="1"/>
  <c r="U1261" i="3" a="1"/>
  <c r="U1261" i="3" s="1"/>
  <c r="B1261" i="3"/>
  <c r="Q1263" i="3" l="1"/>
  <c r="T1262" i="3" a="1"/>
  <c r="T1262" i="3" s="1"/>
  <c r="V1262" i="3" a="1"/>
  <c r="V1262" i="3" s="1"/>
  <c r="U1262" i="3" a="1"/>
  <c r="U1262" i="3" s="1"/>
  <c r="B1262" i="3"/>
  <c r="Q1264" i="3" l="1"/>
  <c r="V1263" i="3" a="1"/>
  <c r="V1263" i="3" s="1"/>
  <c r="U1263" i="3" a="1"/>
  <c r="U1263" i="3" s="1"/>
  <c r="T1263" i="3" a="1"/>
  <c r="T1263" i="3" s="1"/>
  <c r="B1263" i="3"/>
  <c r="Q1265" i="3" l="1"/>
  <c r="U1264" i="3" a="1"/>
  <c r="U1264" i="3" s="1"/>
  <c r="V1264" i="3" a="1"/>
  <c r="V1264" i="3" s="1"/>
  <c r="T1264" i="3" a="1"/>
  <c r="T1264" i="3" s="1"/>
  <c r="B1264" i="3"/>
  <c r="Q1266" i="3" l="1"/>
  <c r="V1265" i="3" a="1"/>
  <c r="V1265" i="3" s="1"/>
  <c r="T1265" i="3" a="1"/>
  <c r="T1265" i="3" s="1"/>
  <c r="U1265" i="3" a="1"/>
  <c r="U1265" i="3" s="1"/>
  <c r="B1265" i="3"/>
  <c r="Q1267" i="3" l="1"/>
  <c r="T1266" i="3" a="1"/>
  <c r="T1266" i="3" s="1"/>
  <c r="V1266" i="3" a="1"/>
  <c r="V1266" i="3" s="1"/>
  <c r="U1266" i="3" a="1"/>
  <c r="U1266" i="3" s="1"/>
  <c r="B1266" i="3"/>
  <c r="Q1268" i="3" l="1"/>
  <c r="V1267" i="3" a="1"/>
  <c r="V1267" i="3" s="1"/>
  <c r="U1267" i="3" a="1"/>
  <c r="U1267" i="3" s="1"/>
  <c r="T1267" i="3" a="1"/>
  <c r="T1267" i="3" s="1"/>
  <c r="B1267" i="3"/>
  <c r="Q1269" i="3" l="1"/>
  <c r="U1268" i="3" a="1"/>
  <c r="U1268" i="3" s="1"/>
  <c r="V1268" i="3" a="1"/>
  <c r="V1268" i="3" s="1"/>
  <c r="T1268" i="3" a="1"/>
  <c r="T1268" i="3" s="1"/>
  <c r="B1268" i="3"/>
  <c r="Q1270" i="3" l="1"/>
  <c r="V1269" i="3" a="1"/>
  <c r="V1269" i="3" s="1"/>
  <c r="T1269" i="3" a="1"/>
  <c r="T1269" i="3" s="1"/>
  <c r="U1269" i="3" a="1"/>
  <c r="U1269" i="3" s="1"/>
  <c r="B1269" i="3"/>
  <c r="Q1271" i="3" l="1"/>
  <c r="V1270" i="3" a="1"/>
  <c r="V1270" i="3" s="1"/>
  <c r="T1270" i="3" a="1"/>
  <c r="T1270" i="3" s="1"/>
  <c r="U1270" i="3" a="1"/>
  <c r="U1270" i="3" s="1"/>
  <c r="B1270" i="3"/>
  <c r="Q1272" i="3" l="1"/>
  <c r="V1271" i="3" a="1"/>
  <c r="V1271" i="3" s="1"/>
  <c r="U1271" i="3" a="1"/>
  <c r="U1271" i="3" s="1"/>
  <c r="T1271" i="3" a="1"/>
  <c r="T1271" i="3" s="1"/>
  <c r="B1271" i="3"/>
  <c r="Q1273" i="3" l="1"/>
  <c r="U1272" i="3" a="1"/>
  <c r="U1272" i="3" s="1"/>
  <c r="T1272" i="3" a="1"/>
  <c r="T1272" i="3" s="1"/>
  <c r="V1272" i="3" a="1"/>
  <c r="V1272" i="3" s="1"/>
  <c r="B1272" i="3"/>
  <c r="Q1274" i="3" l="1"/>
  <c r="T1273" i="3" a="1"/>
  <c r="T1273" i="3" s="1"/>
  <c r="U1273" i="3" a="1"/>
  <c r="U1273" i="3" s="1"/>
  <c r="V1273" i="3" a="1"/>
  <c r="V1273" i="3" s="1"/>
  <c r="B1273" i="3"/>
  <c r="Q1275" i="3" l="1"/>
  <c r="T1274" i="3" a="1"/>
  <c r="T1274" i="3" s="1"/>
  <c r="U1274" i="3" a="1"/>
  <c r="U1274" i="3" s="1"/>
  <c r="V1274" i="3" a="1"/>
  <c r="V1274" i="3" s="1"/>
  <c r="B1274" i="3"/>
  <c r="Q1276" i="3" l="1"/>
  <c r="T1275" i="3" a="1"/>
  <c r="T1275" i="3" s="1"/>
  <c r="U1275" i="3" a="1"/>
  <c r="U1275" i="3" s="1"/>
  <c r="V1275" i="3" a="1"/>
  <c r="V1275" i="3" s="1"/>
  <c r="B1275" i="3"/>
  <c r="Q1277" i="3" l="1"/>
  <c r="T1276" i="3" a="1"/>
  <c r="T1276" i="3" s="1"/>
  <c r="U1276" i="3" a="1"/>
  <c r="U1276" i="3" s="1"/>
  <c r="V1276" i="3" a="1"/>
  <c r="V1276" i="3" s="1"/>
  <c r="B1276" i="3"/>
  <c r="Q1278" i="3" l="1"/>
  <c r="T1277" i="3" a="1"/>
  <c r="T1277" i="3" s="1"/>
  <c r="V1277" i="3" a="1"/>
  <c r="V1277" i="3" s="1"/>
  <c r="U1277" i="3" a="1"/>
  <c r="U1277" i="3" s="1"/>
  <c r="B1277" i="3"/>
  <c r="Q1279" i="3" l="1"/>
  <c r="T1278" i="3" a="1"/>
  <c r="T1278" i="3" s="1"/>
  <c r="V1278" i="3" a="1"/>
  <c r="V1278" i="3" s="1"/>
  <c r="U1278" i="3" a="1"/>
  <c r="U1278" i="3" s="1"/>
  <c r="B1278" i="3"/>
  <c r="Q1280" i="3" l="1"/>
  <c r="U1279" i="3" a="1"/>
  <c r="U1279" i="3" s="1"/>
  <c r="V1279" i="3" a="1"/>
  <c r="V1279" i="3" s="1"/>
  <c r="T1279" i="3" a="1"/>
  <c r="T1279" i="3" s="1"/>
  <c r="B1279" i="3"/>
  <c r="Q1281" i="3" l="1"/>
  <c r="V1280" i="3" a="1"/>
  <c r="V1280" i="3" s="1"/>
  <c r="U1280" i="3" a="1"/>
  <c r="U1280" i="3" s="1"/>
  <c r="T1280" i="3" a="1"/>
  <c r="T1280" i="3" s="1"/>
  <c r="B1280" i="3"/>
  <c r="Q1282" i="3" l="1"/>
  <c r="V1281" i="3" a="1"/>
  <c r="V1281" i="3" s="1"/>
  <c r="U1281" i="3" a="1"/>
  <c r="U1281" i="3" s="1"/>
  <c r="T1281" i="3" a="1"/>
  <c r="T1281" i="3" s="1"/>
  <c r="B1281" i="3"/>
  <c r="Q1283" i="3" l="1"/>
  <c r="T1282" i="3" a="1"/>
  <c r="T1282" i="3" s="1"/>
  <c r="V1282" i="3" a="1"/>
  <c r="V1282" i="3" s="1"/>
  <c r="U1282" i="3" a="1"/>
  <c r="U1282" i="3" s="1"/>
  <c r="B1282" i="3"/>
  <c r="Q1284" i="3" l="1"/>
  <c r="V1283" i="3" a="1"/>
  <c r="V1283" i="3" s="1"/>
  <c r="T1283" i="3" a="1"/>
  <c r="T1283" i="3" s="1"/>
  <c r="U1283" i="3" a="1"/>
  <c r="U1283" i="3" s="1"/>
  <c r="B1283" i="3"/>
  <c r="Q1285" i="3" l="1"/>
  <c r="V1284" i="3" a="1"/>
  <c r="V1284" i="3" s="1"/>
  <c r="T1284" i="3" a="1"/>
  <c r="T1284" i="3" s="1"/>
  <c r="U1284" i="3" a="1"/>
  <c r="U1284" i="3" s="1"/>
  <c r="B1284" i="3"/>
  <c r="Q1286" i="3" l="1"/>
  <c r="V1285" i="3" a="1"/>
  <c r="V1285" i="3" s="1"/>
  <c r="U1285" i="3" a="1"/>
  <c r="U1285" i="3" s="1"/>
  <c r="T1285" i="3" a="1"/>
  <c r="T1285" i="3" s="1"/>
  <c r="B1285" i="3"/>
  <c r="Q1287" i="3" l="1"/>
  <c r="T1286" i="3" a="1"/>
  <c r="T1286" i="3" s="1"/>
  <c r="V1286" i="3" a="1"/>
  <c r="V1286" i="3" s="1"/>
  <c r="U1286" i="3" a="1"/>
  <c r="U1286" i="3" s="1"/>
  <c r="B1286" i="3"/>
  <c r="Q1288" i="3" l="1"/>
  <c r="T1287" i="3" a="1"/>
  <c r="T1287" i="3" s="1"/>
  <c r="U1287" i="3" a="1"/>
  <c r="U1287" i="3" s="1"/>
  <c r="V1287" i="3" a="1"/>
  <c r="V1287" i="3" s="1"/>
  <c r="B1287" i="3"/>
  <c r="Q1289" i="3" l="1"/>
  <c r="T1288" i="3" a="1"/>
  <c r="T1288" i="3" s="1"/>
  <c r="U1288" i="3" a="1"/>
  <c r="U1288" i="3" s="1"/>
  <c r="V1288" i="3" a="1"/>
  <c r="V1288" i="3" s="1"/>
  <c r="B1288" i="3"/>
  <c r="Q1290" i="3" l="1"/>
  <c r="V1289" i="3" a="1"/>
  <c r="V1289" i="3" s="1"/>
  <c r="U1289" i="3" a="1"/>
  <c r="U1289" i="3" s="1"/>
  <c r="T1289" i="3" a="1"/>
  <c r="T1289" i="3" s="1"/>
  <c r="B1289" i="3"/>
  <c r="Q1291" i="3" l="1"/>
  <c r="T1290" i="3" a="1"/>
  <c r="T1290" i="3" s="1"/>
  <c r="V1290" i="3" a="1"/>
  <c r="V1290" i="3" s="1"/>
  <c r="U1290" i="3" a="1"/>
  <c r="U1290" i="3" s="1"/>
  <c r="B1290" i="3"/>
  <c r="Q1292" i="3" l="1"/>
  <c r="T1291" i="3" a="1"/>
  <c r="T1291" i="3" s="1"/>
  <c r="U1291" i="3" a="1"/>
  <c r="U1291" i="3" s="1"/>
  <c r="V1291" i="3" a="1"/>
  <c r="V1291" i="3" s="1"/>
  <c r="B1291" i="3"/>
  <c r="Q1293" i="3" l="1"/>
  <c r="U1292" i="3" a="1"/>
  <c r="U1292" i="3" s="1"/>
  <c r="T1292" i="3" a="1"/>
  <c r="T1292" i="3" s="1"/>
  <c r="V1292" i="3" a="1"/>
  <c r="V1292" i="3" s="1"/>
  <c r="B1292" i="3"/>
  <c r="Q1294" i="3" l="1"/>
  <c r="V1293" i="3" a="1"/>
  <c r="V1293" i="3" s="1"/>
  <c r="U1293" i="3" a="1"/>
  <c r="U1293" i="3" s="1"/>
  <c r="T1293" i="3" a="1"/>
  <c r="T1293" i="3" s="1"/>
  <c r="B1293" i="3"/>
  <c r="Q1295" i="3" l="1"/>
  <c r="T1294" i="3" a="1"/>
  <c r="T1294" i="3" s="1"/>
  <c r="U1294" i="3" a="1"/>
  <c r="U1294" i="3" s="1"/>
  <c r="V1294" i="3" a="1"/>
  <c r="V1294" i="3" s="1"/>
  <c r="B1294" i="3"/>
  <c r="Q1296" i="3" l="1"/>
  <c r="U1295" i="3" a="1"/>
  <c r="U1295" i="3" s="1"/>
  <c r="T1295" i="3" a="1"/>
  <c r="T1295" i="3" s="1"/>
  <c r="V1295" i="3" a="1"/>
  <c r="V1295" i="3" s="1"/>
  <c r="B1295" i="3"/>
  <c r="Q1297" i="3" l="1"/>
  <c r="V1296" i="3" a="1"/>
  <c r="V1296" i="3" s="1"/>
  <c r="T1296" i="3" a="1"/>
  <c r="T1296" i="3" s="1"/>
  <c r="U1296" i="3" a="1"/>
  <c r="U1296" i="3" s="1"/>
  <c r="B1296" i="3"/>
  <c r="Q1298" i="3" l="1"/>
  <c r="T1297" i="3" a="1"/>
  <c r="T1297" i="3" s="1"/>
  <c r="U1297" i="3" a="1"/>
  <c r="U1297" i="3" s="1"/>
  <c r="V1297" i="3" a="1"/>
  <c r="V1297" i="3" s="1"/>
  <c r="B1297" i="3"/>
  <c r="Q1299" i="3" l="1"/>
  <c r="U1298" i="3" a="1"/>
  <c r="U1298" i="3" s="1"/>
  <c r="T1298" i="3" a="1"/>
  <c r="T1298" i="3" s="1"/>
  <c r="V1298" i="3" a="1"/>
  <c r="V1298" i="3" s="1"/>
  <c r="B1298" i="3"/>
  <c r="Q1300" i="3" l="1"/>
  <c r="V1299" i="3" a="1"/>
  <c r="V1299" i="3" s="1"/>
  <c r="U1299" i="3" a="1"/>
  <c r="U1299" i="3" s="1"/>
  <c r="T1299" i="3" a="1"/>
  <c r="T1299" i="3" s="1"/>
  <c r="B1299" i="3"/>
  <c r="Q1301" i="3" l="1"/>
  <c r="T1300" i="3" a="1"/>
  <c r="T1300" i="3" s="1"/>
  <c r="U1300" i="3" a="1"/>
  <c r="U1300" i="3" s="1"/>
  <c r="V1300" i="3" a="1"/>
  <c r="V1300" i="3" s="1"/>
  <c r="B1300" i="3"/>
  <c r="Q1302" i="3" l="1"/>
  <c r="T1301" i="3" a="1"/>
  <c r="T1301" i="3" s="1"/>
  <c r="V1301" i="3" a="1"/>
  <c r="V1301" i="3" s="1"/>
  <c r="U1301" i="3" a="1"/>
  <c r="U1301" i="3" s="1"/>
  <c r="B1301" i="3"/>
  <c r="Q1303" i="3" l="1"/>
  <c r="V1302" i="3" a="1"/>
  <c r="V1302" i="3" s="1"/>
  <c r="U1302" i="3" a="1"/>
  <c r="U1302" i="3" s="1"/>
  <c r="T1302" i="3" a="1"/>
  <c r="T1302" i="3" s="1"/>
  <c r="B1302" i="3"/>
  <c r="Q1304" i="3" l="1"/>
  <c r="U1303" i="3" a="1"/>
  <c r="U1303" i="3" s="1"/>
  <c r="V1303" i="3" a="1"/>
  <c r="V1303" i="3" s="1"/>
  <c r="T1303" i="3" a="1"/>
  <c r="T1303" i="3" s="1"/>
  <c r="B1303" i="3"/>
  <c r="Q1305" i="3" l="1"/>
  <c r="V1304" i="3" a="1"/>
  <c r="V1304" i="3" s="1"/>
  <c r="U1304" i="3" a="1"/>
  <c r="U1304" i="3" s="1"/>
  <c r="T1304" i="3" a="1"/>
  <c r="T1304" i="3" s="1"/>
  <c r="B1304" i="3"/>
  <c r="Q1306" i="3" l="1"/>
  <c r="T1305" i="3" a="1"/>
  <c r="T1305" i="3" s="1"/>
  <c r="U1305" i="3" a="1"/>
  <c r="U1305" i="3" s="1"/>
  <c r="V1305" i="3" a="1"/>
  <c r="V1305" i="3" s="1"/>
  <c r="B1305" i="3"/>
  <c r="Q1307" i="3" l="1"/>
  <c r="T1306" i="3" a="1"/>
  <c r="T1306" i="3" s="1"/>
  <c r="V1306" i="3" a="1"/>
  <c r="V1306" i="3" s="1"/>
  <c r="U1306" i="3" a="1"/>
  <c r="U1306" i="3" s="1"/>
  <c r="B1306" i="3"/>
  <c r="Q1308" i="3" l="1"/>
  <c r="V1307" i="3" a="1"/>
  <c r="V1307" i="3" s="1"/>
  <c r="T1307" i="3" a="1"/>
  <c r="T1307" i="3" s="1"/>
  <c r="U1307" i="3" a="1"/>
  <c r="U1307" i="3" s="1"/>
  <c r="B1307" i="3"/>
  <c r="Q1309" i="3" l="1"/>
  <c r="U1308" i="3" a="1"/>
  <c r="U1308" i="3" s="1"/>
  <c r="T1308" i="3" a="1"/>
  <c r="T1308" i="3" s="1"/>
  <c r="V1308" i="3" a="1"/>
  <c r="V1308" i="3" s="1"/>
  <c r="B1308" i="3"/>
  <c r="Q1310" i="3" l="1"/>
  <c r="V1309" i="3" a="1"/>
  <c r="V1309" i="3" s="1"/>
  <c r="U1309" i="3" a="1"/>
  <c r="U1309" i="3" s="1"/>
  <c r="T1309" i="3" a="1"/>
  <c r="T1309" i="3" s="1"/>
  <c r="B1309" i="3"/>
  <c r="Q1311" i="3" l="1"/>
  <c r="T1310" i="3" a="1"/>
  <c r="T1310" i="3" s="1"/>
  <c r="U1310" i="3" a="1"/>
  <c r="U1310" i="3" s="1"/>
  <c r="V1310" i="3" a="1"/>
  <c r="V1310" i="3" s="1"/>
  <c r="B1310" i="3"/>
  <c r="Q1312" i="3" l="1"/>
  <c r="V1311" i="3" a="1"/>
  <c r="V1311" i="3" s="1"/>
  <c r="U1311" i="3" a="1"/>
  <c r="U1311" i="3" s="1"/>
  <c r="T1311" i="3" a="1"/>
  <c r="T1311" i="3" s="1"/>
  <c r="B1311" i="3"/>
  <c r="Q1313" i="3" l="1"/>
  <c r="T1312" i="3" a="1"/>
  <c r="T1312" i="3" s="1"/>
  <c r="V1312" i="3" a="1"/>
  <c r="V1312" i="3" s="1"/>
  <c r="U1312" i="3" a="1"/>
  <c r="U1312" i="3" s="1"/>
  <c r="B1312" i="3"/>
  <c r="Q1314" i="3" l="1"/>
  <c r="T1313" i="3" a="1"/>
  <c r="T1313" i="3" s="1"/>
  <c r="V1313" i="3" a="1"/>
  <c r="V1313" i="3" s="1"/>
  <c r="U1313" i="3" a="1"/>
  <c r="U1313" i="3" s="1"/>
  <c r="B1313" i="3"/>
  <c r="Q1315" i="3" l="1"/>
  <c r="V1314" i="3" a="1"/>
  <c r="V1314" i="3" s="1"/>
  <c r="U1314" i="3" a="1"/>
  <c r="U1314" i="3" s="1"/>
  <c r="T1314" i="3" a="1"/>
  <c r="T1314" i="3" s="1"/>
  <c r="B1314" i="3"/>
  <c r="Q1316" i="3" l="1"/>
  <c r="T1315" i="3" a="1"/>
  <c r="T1315" i="3" s="1"/>
  <c r="U1315" i="3" a="1"/>
  <c r="U1315" i="3" s="1"/>
  <c r="V1315" i="3" a="1"/>
  <c r="V1315" i="3" s="1"/>
  <c r="B1315" i="3"/>
  <c r="Q1317" i="3" l="1"/>
  <c r="T1316" i="3" a="1"/>
  <c r="T1316" i="3" s="1"/>
  <c r="V1316" i="3" a="1"/>
  <c r="V1316" i="3" s="1"/>
  <c r="U1316" i="3" a="1"/>
  <c r="U1316" i="3" s="1"/>
  <c r="B1316" i="3"/>
  <c r="Q1318" i="3" l="1"/>
  <c r="T1317" i="3" a="1"/>
  <c r="T1317" i="3" s="1"/>
  <c r="U1317" i="3" a="1"/>
  <c r="U1317" i="3" s="1"/>
  <c r="V1317" i="3" a="1"/>
  <c r="V1317" i="3" s="1"/>
  <c r="B1317" i="3"/>
  <c r="Q1319" i="3" l="1"/>
  <c r="U1318" i="3" a="1"/>
  <c r="U1318" i="3" s="1"/>
  <c r="V1318" i="3" a="1"/>
  <c r="V1318" i="3" s="1"/>
  <c r="T1318" i="3" a="1"/>
  <c r="T1318" i="3" s="1"/>
  <c r="B1318" i="3"/>
  <c r="Q1320" i="3" l="1"/>
  <c r="V1319" i="3" a="1"/>
  <c r="V1319" i="3" s="1"/>
  <c r="U1319" i="3" a="1"/>
  <c r="U1319" i="3" s="1"/>
  <c r="T1319" i="3" a="1"/>
  <c r="T1319" i="3" s="1"/>
  <c r="B1319" i="3"/>
  <c r="Q1321" i="3" l="1"/>
  <c r="T1320" i="3" a="1"/>
  <c r="T1320" i="3" s="1"/>
  <c r="U1320" i="3" a="1"/>
  <c r="U1320" i="3" s="1"/>
  <c r="V1320" i="3" a="1"/>
  <c r="V1320" i="3" s="1"/>
  <c r="B1320" i="3"/>
  <c r="Q1322" i="3" l="1"/>
  <c r="U1321" i="3" a="1"/>
  <c r="U1321" i="3" s="1"/>
  <c r="T1321" i="3" a="1"/>
  <c r="T1321" i="3" s="1"/>
  <c r="V1321" i="3" a="1"/>
  <c r="V1321" i="3" s="1"/>
  <c r="B1321" i="3"/>
  <c r="Q1323" i="3" l="1"/>
  <c r="T1322" i="3" a="1"/>
  <c r="T1322" i="3" s="1"/>
  <c r="V1322" i="3" a="1"/>
  <c r="V1322" i="3" s="1"/>
  <c r="U1322" i="3" a="1"/>
  <c r="U1322" i="3" s="1"/>
  <c r="B1322" i="3"/>
  <c r="Q1324" i="3" l="1"/>
  <c r="T1323" i="3" a="1"/>
  <c r="T1323" i="3" s="1"/>
  <c r="V1323" i="3" a="1"/>
  <c r="V1323" i="3" s="1"/>
  <c r="U1323" i="3" a="1"/>
  <c r="U1323" i="3" s="1"/>
  <c r="B1323" i="3"/>
  <c r="Q1325" i="3" l="1"/>
  <c r="U1324" i="3" a="1"/>
  <c r="U1324" i="3" s="1"/>
  <c r="T1324" i="3" a="1"/>
  <c r="T1324" i="3" s="1"/>
  <c r="V1324" i="3" a="1"/>
  <c r="V1324" i="3" s="1"/>
  <c r="B1324" i="3"/>
  <c r="Q1326" i="3" l="1"/>
  <c r="T1325" i="3" a="1"/>
  <c r="T1325" i="3" s="1"/>
  <c r="U1325" i="3" a="1"/>
  <c r="U1325" i="3" s="1"/>
  <c r="V1325" i="3" a="1"/>
  <c r="V1325" i="3" s="1"/>
  <c r="B1325" i="3"/>
  <c r="Q1327" i="3" l="1"/>
  <c r="V1326" i="3" a="1"/>
  <c r="V1326" i="3" s="1"/>
  <c r="U1326" i="3" a="1"/>
  <c r="U1326" i="3" s="1"/>
  <c r="T1326" i="3" a="1"/>
  <c r="T1326" i="3" s="1"/>
  <c r="B1326" i="3"/>
  <c r="Q1328" i="3" l="1"/>
  <c r="T1327" i="3" a="1"/>
  <c r="T1327" i="3" s="1"/>
  <c r="V1327" i="3" a="1"/>
  <c r="V1327" i="3" s="1"/>
  <c r="U1327" i="3" a="1"/>
  <c r="U1327" i="3" s="1"/>
  <c r="B1327" i="3"/>
  <c r="Q1329" i="3" l="1"/>
  <c r="V1328" i="3" a="1"/>
  <c r="V1328" i="3" s="1"/>
  <c r="U1328" i="3" a="1"/>
  <c r="U1328" i="3" s="1"/>
  <c r="T1328" i="3" a="1"/>
  <c r="T1328" i="3" s="1"/>
  <c r="B1328" i="3"/>
  <c r="Q1330" i="3" l="1"/>
  <c r="V1329" i="3" a="1"/>
  <c r="V1329" i="3" s="1"/>
  <c r="U1329" i="3" a="1"/>
  <c r="U1329" i="3" s="1"/>
  <c r="T1329" i="3" a="1"/>
  <c r="T1329" i="3" s="1"/>
  <c r="B1329" i="3"/>
  <c r="Q1331" i="3" l="1"/>
  <c r="T1330" i="3" a="1"/>
  <c r="T1330" i="3" s="1"/>
  <c r="U1330" i="3" a="1"/>
  <c r="U1330" i="3" s="1"/>
  <c r="V1330" i="3" a="1"/>
  <c r="V1330" i="3" s="1"/>
  <c r="B1330" i="3"/>
  <c r="Q1332" i="3" l="1"/>
  <c r="V1331" i="3" a="1"/>
  <c r="V1331" i="3" s="1"/>
  <c r="U1331" i="3" a="1"/>
  <c r="U1331" i="3" s="1"/>
  <c r="T1331" i="3" a="1"/>
  <c r="T1331" i="3" s="1"/>
  <c r="B1331" i="3"/>
  <c r="Q1333" i="3" l="1"/>
  <c r="T1332" i="3" a="1"/>
  <c r="T1332" i="3" s="1"/>
  <c r="V1332" i="3" a="1"/>
  <c r="V1332" i="3" s="1"/>
  <c r="U1332" i="3" a="1"/>
  <c r="U1332" i="3" s="1"/>
  <c r="B1332" i="3"/>
  <c r="Q1334" i="3" l="1"/>
  <c r="V1333" i="3" a="1"/>
  <c r="V1333" i="3" s="1"/>
  <c r="T1333" i="3" a="1"/>
  <c r="T1333" i="3" s="1"/>
  <c r="U1333" i="3" a="1"/>
  <c r="U1333" i="3" s="1"/>
  <c r="B1333" i="3"/>
  <c r="Q1335" i="3" l="1"/>
  <c r="U1334" i="3" a="1"/>
  <c r="U1334" i="3" s="1"/>
  <c r="T1334" i="3" a="1"/>
  <c r="T1334" i="3" s="1"/>
  <c r="V1334" i="3" a="1"/>
  <c r="V1334" i="3" s="1"/>
  <c r="B1334" i="3"/>
  <c r="Q1336" i="3" l="1"/>
  <c r="T1335" i="3" a="1"/>
  <c r="T1335" i="3" s="1"/>
  <c r="U1335" i="3" a="1"/>
  <c r="U1335" i="3" s="1"/>
  <c r="V1335" i="3" a="1"/>
  <c r="V1335" i="3" s="1"/>
  <c r="B1335" i="3"/>
  <c r="Q1337" i="3" l="1"/>
  <c r="V1336" i="3" a="1"/>
  <c r="V1336" i="3" s="1"/>
  <c r="U1336" i="3" a="1"/>
  <c r="U1336" i="3" s="1"/>
  <c r="T1336" i="3" a="1"/>
  <c r="T1336" i="3" s="1"/>
  <c r="B1336" i="3"/>
  <c r="Q1338" i="3" l="1"/>
  <c r="V1337" i="3" a="1"/>
  <c r="V1337" i="3" s="1"/>
  <c r="U1337" i="3" a="1"/>
  <c r="U1337" i="3" s="1"/>
  <c r="T1337" i="3" a="1"/>
  <c r="T1337" i="3" s="1"/>
  <c r="B1337" i="3"/>
  <c r="Q1339" i="3" l="1"/>
  <c r="V1338" i="3" a="1"/>
  <c r="V1338" i="3" s="1"/>
  <c r="T1338" i="3" a="1"/>
  <c r="T1338" i="3" s="1"/>
  <c r="U1338" i="3" a="1"/>
  <c r="U1338" i="3" s="1"/>
  <c r="B1338" i="3"/>
  <c r="Q1340" i="3" l="1"/>
  <c r="V1339" i="3" a="1"/>
  <c r="V1339" i="3" s="1"/>
  <c r="T1339" i="3" a="1"/>
  <c r="T1339" i="3" s="1"/>
  <c r="U1339" i="3" a="1"/>
  <c r="U1339" i="3" s="1"/>
  <c r="B1339" i="3"/>
  <c r="Q1341" i="3" l="1"/>
  <c r="T1340" i="3" a="1"/>
  <c r="T1340" i="3" s="1"/>
  <c r="U1340" i="3" a="1"/>
  <c r="U1340" i="3" s="1"/>
  <c r="V1340" i="3" a="1"/>
  <c r="V1340" i="3" s="1"/>
  <c r="B1340" i="3"/>
  <c r="Q1342" i="3" l="1"/>
  <c r="U1341" i="3" a="1"/>
  <c r="U1341" i="3" s="1"/>
  <c r="T1341" i="3" a="1"/>
  <c r="T1341" i="3" s="1"/>
  <c r="V1341" i="3" a="1"/>
  <c r="V1341" i="3" s="1"/>
  <c r="B1341" i="3"/>
  <c r="Q1343" i="3" l="1"/>
  <c r="V1342" i="3" a="1"/>
  <c r="V1342" i="3" s="1"/>
  <c r="U1342" i="3" a="1"/>
  <c r="U1342" i="3" s="1"/>
  <c r="T1342" i="3" a="1"/>
  <c r="T1342" i="3" s="1"/>
  <c r="B1342" i="3"/>
  <c r="Q1344" i="3" l="1"/>
  <c r="U1343" i="3" a="1"/>
  <c r="U1343" i="3" s="1"/>
  <c r="V1343" i="3" a="1"/>
  <c r="V1343" i="3" s="1"/>
  <c r="T1343" i="3" a="1"/>
  <c r="T1343" i="3" s="1"/>
  <c r="B1343" i="3"/>
  <c r="Q1345" i="3" l="1"/>
  <c r="T1344" i="3" a="1"/>
  <c r="T1344" i="3" s="1"/>
  <c r="V1344" i="3" a="1"/>
  <c r="V1344" i="3" s="1"/>
  <c r="U1344" i="3" a="1"/>
  <c r="U1344" i="3" s="1"/>
  <c r="B1344" i="3"/>
  <c r="Q1346" i="3" l="1"/>
  <c r="T1345" i="3" a="1"/>
  <c r="T1345" i="3" s="1"/>
  <c r="V1345" i="3" a="1"/>
  <c r="V1345" i="3" s="1"/>
  <c r="U1345" i="3" a="1"/>
  <c r="U1345" i="3" s="1"/>
  <c r="B1345" i="3"/>
  <c r="Q1347" i="3" l="1"/>
  <c r="T1346" i="3" a="1"/>
  <c r="T1346" i="3" s="1"/>
  <c r="V1346" i="3" a="1"/>
  <c r="V1346" i="3" s="1"/>
  <c r="U1346" i="3" a="1"/>
  <c r="U1346" i="3" s="1"/>
  <c r="B1346" i="3"/>
  <c r="Q1348" i="3" l="1"/>
  <c r="T1347" i="3" a="1"/>
  <c r="T1347" i="3" s="1"/>
  <c r="V1347" i="3" a="1"/>
  <c r="V1347" i="3" s="1"/>
  <c r="U1347" i="3" a="1"/>
  <c r="U1347" i="3" s="1"/>
  <c r="B1347" i="3"/>
  <c r="Q1349" i="3" l="1"/>
  <c r="T1348" i="3" a="1"/>
  <c r="T1348" i="3" s="1"/>
  <c r="U1348" i="3" a="1"/>
  <c r="U1348" i="3" s="1"/>
  <c r="V1348" i="3" a="1"/>
  <c r="V1348" i="3" s="1"/>
  <c r="B1348" i="3"/>
  <c r="Q1350" i="3" l="1"/>
  <c r="V1349" i="3" a="1"/>
  <c r="V1349" i="3" s="1"/>
  <c r="T1349" i="3" a="1"/>
  <c r="T1349" i="3" s="1"/>
  <c r="U1349" i="3" a="1"/>
  <c r="U1349" i="3" s="1"/>
  <c r="B1349" i="3"/>
  <c r="Q1351" i="3" l="1"/>
  <c r="U1350" i="3" a="1"/>
  <c r="U1350" i="3" s="1"/>
  <c r="T1350" i="3" a="1"/>
  <c r="T1350" i="3" s="1"/>
  <c r="V1350" i="3" a="1"/>
  <c r="V1350" i="3" s="1"/>
  <c r="B1350" i="3"/>
  <c r="Q1352" i="3" l="1"/>
  <c r="U1351" i="3" a="1"/>
  <c r="U1351" i="3" s="1"/>
  <c r="T1351" i="3" a="1"/>
  <c r="T1351" i="3" s="1"/>
  <c r="V1351" i="3" a="1"/>
  <c r="V1351" i="3" s="1"/>
  <c r="B1351" i="3"/>
  <c r="Q1353" i="3" l="1"/>
  <c r="V1352" i="3" a="1"/>
  <c r="V1352" i="3" s="1"/>
  <c r="T1352" i="3" a="1"/>
  <c r="T1352" i="3" s="1"/>
  <c r="U1352" i="3" a="1"/>
  <c r="U1352" i="3" s="1"/>
  <c r="B1352" i="3"/>
  <c r="Q1354" i="3" l="1"/>
  <c r="V1353" i="3" a="1"/>
  <c r="V1353" i="3" s="1"/>
  <c r="T1353" i="3" a="1"/>
  <c r="T1353" i="3" s="1"/>
  <c r="U1353" i="3" a="1"/>
  <c r="U1353" i="3" s="1"/>
  <c r="B1353" i="3"/>
  <c r="Q1355" i="3" l="1"/>
  <c r="U1354" i="3" a="1"/>
  <c r="U1354" i="3" s="1"/>
  <c r="V1354" i="3" a="1"/>
  <c r="V1354" i="3" s="1"/>
  <c r="T1354" i="3" a="1"/>
  <c r="T1354" i="3" s="1"/>
  <c r="B1354" i="3"/>
  <c r="Q1356" i="3" l="1"/>
  <c r="U1355" i="3" a="1"/>
  <c r="U1355" i="3" s="1"/>
  <c r="T1355" i="3" a="1"/>
  <c r="T1355" i="3" s="1"/>
  <c r="V1355" i="3" a="1"/>
  <c r="V1355" i="3" s="1"/>
  <c r="B1355" i="3"/>
  <c r="Q1357" i="3" l="1"/>
  <c r="U1356" i="3" a="1"/>
  <c r="U1356" i="3" s="1"/>
  <c r="T1356" i="3" a="1"/>
  <c r="T1356" i="3" s="1"/>
  <c r="V1356" i="3" a="1"/>
  <c r="V1356" i="3" s="1"/>
  <c r="B1356" i="3"/>
  <c r="Q1358" i="3" l="1"/>
  <c r="T1357" i="3" a="1"/>
  <c r="T1357" i="3" s="1"/>
  <c r="U1357" i="3" a="1"/>
  <c r="U1357" i="3" s="1"/>
  <c r="V1357" i="3" a="1"/>
  <c r="V1357" i="3" s="1"/>
  <c r="B1357" i="3"/>
  <c r="Q1359" i="3" l="1"/>
  <c r="T1358" i="3" a="1"/>
  <c r="T1358" i="3" s="1"/>
  <c r="U1358" i="3" a="1"/>
  <c r="U1358" i="3" s="1"/>
  <c r="V1358" i="3" a="1"/>
  <c r="V1358" i="3" s="1"/>
  <c r="B1358" i="3"/>
  <c r="Q1360" i="3" l="1"/>
  <c r="T1359" i="3" a="1"/>
  <c r="T1359" i="3" s="1"/>
  <c r="U1359" i="3" a="1"/>
  <c r="U1359" i="3" s="1"/>
  <c r="V1359" i="3" a="1"/>
  <c r="V1359" i="3" s="1"/>
  <c r="B1359" i="3"/>
  <c r="Q1361" i="3" l="1"/>
  <c r="T1360" i="3" a="1"/>
  <c r="T1360" i="3" s="1"/>
  <c r="V1360" i="3" a="1"/>
  <c r="V1360" i="3" s="1"/>
  <c r="U1360" i="3" a="1"/>
  <c r="U1360" i="3" s="1"/>
  <c r="B1360" i="3"/>
  <c r="Q1362" i="3" l="1"/>
  <c r="T1361" i="3" a="1"/>
  <c r="T1361" i="3" s="1"/>
  <c r="U1361" i="3" a="1"/>
  <c r="U1361" i="3" s="1"/>
  <c r="V1361" i="3" a="1"/>
  <c r="V1361" i="3" s="1"/>
  <c r="B1361" i="3"/>
  <c r="Q1363" i="3" l="1"/>
  <c r="U1362" i="3" a="1"/>
  <c r="U1362" i="3" s="1"/>
  <c r="V1362" i="3" a="1"/>
  <c r="V1362" i="3" s="1"/>
  <c r="T1362" i="3" a="1"/>
  <c r="T1362" i="3" s="1"/>
  <c r="B1362" i="3"/>
  <c r="Q1364" i="3" l="1"/>
  <c r="U1363" i="3" a="1"/>
  <c r="U1363" i="3" s="1"/>
  <c r="T1363" i="3" a="1"/>
  <c r="T1363" i="3" s="1"/>
  <c r="V1363" i="3" a="1"/>
  <c r="V1363" i="3" s="1"/>
  <c r="B1363" i="3"/>
  <c r="Q1365" i="3" l="1"/>
  <c r="V1364" i="3" a="1"/>
  <c r="V1364" i="3" s="1"/>
  <c r="T1364" i="3" a="1"/>
  <c r="T1364" i="3" s="1"/>
  <c r="U1364" i="3" a="1"/>
  <c r="U1364" i="3" s="1"/>
  <c r="B1364" i="3"/>
  <c r="Q1366" i="3" l="1"/>
  <c r="T1365" i="3" a="1"/>
  <c r="T1365" i="3" s="1"/>
  <c r="V1365" i="3" a="1"/>
  <c r="V1365" i="3" s="1"/>
  <c r="U1365" i="3" a="1"/>
  <c r="U1365" i="3" s="1"/>
  <c r="B1365" i="3"/>
  <c r="Q1367" i="3" l="1"/>
  <c r="T1366" i="3" a="1"/>
  <c r="T1366" i="3" s="1"/>
  <c r="U1366" i="3" a="1"/>
  <c r="U1366" i="3" s="1"/>
  <c r="V1366" i="3" a="1"/>
  <c r="V1366" i="3" s="1"/>
  <c r="B1366" i="3"/>
  <c r="Q1368" i="3" l="1"/>
  <c r="V1367" i="3" a="1"/>
  <c r="V1367" i="3" s="1"/>
  <c r="T1367" i="3" a="1"/>
  <c r="T1367" i="3" s="1"/>
  <c r="U1367" i="3" a="1"/>
  <c r="U1367" i="3" s="1"/>
  <c r="B1367" i="3"/>
  <c r="Q1369" i="3" l="1"/>
  <c r="V1368" i="3" a="1"/>
  <c r="V1368" i="3" s="1"/>
  <c r="T1368" i="3" a="1"/>
  <c r="T1368" i="3" s="1"/>
  <c r="U1368" i="3" a="1"/>
  <c r="U1368" i="3" s="1"/>
  <c r="B1368" i="3"/>
  <c r="Q1370" i="3" l="1"/>
  <c r="U1369" i="3" a="1"/>
  <c r="U1369" i="3" s="1"/>
  <c r="T1369" i="3" a="1"/>
  <c r="T1369" i="3" s="1"/>
  <c r="V1369" i="3" a="1"/>
  <c r="V1369" i="3" s="1"/>
  <c r="B1369" i="3"/>
  <c r="Q1371" i="3" l="1"/>
  <c r="U1370" i="3" a="1"/>
  <c r="U1370" i="3" s="1"/>
  <c r="V1370" i="3" a="1"/>
  <c r="V1370" i="3" s="1"/>
  <c r="T1370" i="3" a="1"/>
  <c r="T1370" i="3" s="1"/>
  <c r="B1370" i="3"/>
  <c r="Q1372" i="3" l="1"/>
  <c r="T1371" i="3" a="1"/>
  <c r="T1371" i="3" s="1"/>
  <c r="U1371" i="3" a="1"/>
  <c r="U1371" i="3" s="1"/>
  <c r="V1371" i="3" a="1"/>
  <c r="V1371" i="3" s="1"/>
  <c r="B1371" i="3"/>
  <c r="Q1373" i="3" l="1"/>
  <c r="T1372" i="3" a="1"/>
  <c r="T1372" i="3" s="1"/>
  <c r="V1372" i="3" a="1"/>
  <c r="V1372" i="3" s="1"/>
  <c r="U1372" i="3" a="1"/>
  <c r="U1372" i="3" s="1"/>
  <c r="B1372" i="3"/>
  <c r="Q1374" i="3" l="1"/>
  <c r="T1373" i="3" a="1"/>
  <c r="T1373" i="3" s="1"/>
  <c r="U1373" i="3" a="1"/>
  <c r="U1373" i="3" s="1"/>
  <c r="V1373" i="3" a="1"/>
  <c r="V1373" i="3" s="1"/>
  <c r="B1373" i="3"/>
  <c r="Q1375" i="3" l="1"/>
  <c r="T1374" i="3" a="1"/>
  <c r="T1374" i="3" s="1"/>
  <c r="V1374" i="3" a="1"/>
  <c r="V1374" i="3" s="1"/>
  <c r="U1374" i="3" a="1"/>
  <c r="U1374" i="3" s="1"/>
  <c r="B1374" i="3"/>
  <c r="Q1376" i="3" l="1"/>
  <c r="T1375" i="3" a="1"/>
  <c r="T1375" i="3" s="1"/>
  <c r="U1375" i="3" a="1"/>
  <c r="U1375" i="3" s="1"/>
  <c r="V1375" i="3" a="1"/>
  <c r="V1375" i="3" s="1"/>
  <c r="B1375" i="3"/>
  <c r="Q1377" i="3" l="1"/>
  <c r="V1376" i="3" a="1"/>
  <c r="V1376" i="3" s="1"/>
  <c r="T1376" i="3" a="1"/>
  <c r="T1376" i="3" s="1"/>
  <c r="U1376" i="3" a="1"/>
  <c r="U1376" i="3" s="1"/>
  <c r="B1376" i="3"/>
  <c r="Q1378" i="3" l="1"/>
  <c r="U1377" i="3" a="1"/>
  <c r="U1377" i="3" s="1"/>
  <c r="V1377" i="3" a="1"/>
  <c r="V1377" i="3" s="1"/>
  <c r="T1377" i="3" a="1"/>
  <c r="T1377" i="3" s="1"/>
  <c r="B1377" i="3"/>
  <c r="Q1379" i="3" l="1"/>
  <c r="U1378" i="3" a="1"/>
  <c r="U1378" i="3" s="1"/>
  <c r="V1378" i="3" a="1"/>
  <c r="V1378" i="3" s="1"/>
  <c r="T1378" i="3" a="1"/>
  <c r="T1378" i="3" s="1"/>
  <c r="B1378" i="3"/>
  <c r="Q1380" i="3" l="1"/>
  <c r="T1379" i="3" a="1"/>
  <c r="T1379" i="3" s="1"/>
  <c r="V1379" i="3" a="1"/>
  <c r="V1379" i="3" s="1"/>
  <c r="U1379" i="3" a="1"/>
  <c r="U1379" i="3" s="1"/>
  <c r="B1379" i="3"/>
  <c r="Q1381" i="3" l="1"/>
  <c r="U1380" i="3" a="1"/>
  <c r="U1380" i="3" s="1"/>
  <c r="V1380" i="3" a="1"/>
  <c r="V1380" i="3" s="1"/>
  <c r="T1380" i="3" a="1"/>
  <c r="T1380" i="3" s="1"/>
  <c r="B1380" i="3"/>
  <c r="Q1382" i="3" l="1"/>
  <c r="T1381" i="3" a="1"/>
  <c r="T1381" i="3" s="1"/>
  <c r="U1381" i="3" a="1"/>
  <c r="U1381" i="3" s="1"/>
  <c r="V1381" i="3" a="1"/>
  <c r="V1381" i="3" s="1"/>
  <c r="B1381" i="3"/>
  <c r="Q1383" i="3" l="1"/>
  <c r="U1382" i="3" a="1"/>
  <c r="U1382" i="3" s="1"/>
  <c r="T1382" i="3" a="1"/>
  <c r="T1382" i="3" s="1"/>
  <c r="V1382" i="3" a="1"/>
  <c r="V1382" i="3" s="1"/>
  <c r="B1382" i="3"/>
  <c r="Q1384" i="3" l="1"/>
  <c r="U1383" i="3" a="1"/>
  <c r="U1383" i="3" s="1"/>
  <c r="V1383" i="3" a="1"/>
  <c r="V1383" i="3" s="1"/>
  <c r="T1383" i="3" a="1"/>
  <c r="T1383" i="3" s="1"/>
  <c r="B1383" i="3"/>
  <c r="Q1385" i="3" l="1"/>
  <c r="V1384" i="3" a="1"/>
  <c r="V1384" i="3" s="1"/>
  <c r="U1384" i="3" a="1"/>
  <c r="U1384" i="3" s="1"/>
  <c r="T1384" i="3" a="1"/>
  <c r="T1384" i="3" s="1"/>
  <c r="B1384" i="3"/>
  <c r="Q1386" i="3" l="1"/>
  <c r="T1385" i="3" a="1"/>
  <c r="T1385" i="3" s="1"/>
  <c r="V1385" i="3" a="1"/>
  <c r="V1385" i="3" s="1"/>
  <c r="U1385" i="3" a="1"/>
  <c r="U1385" i="3" s="1"/>
  <c r="B1385" i="3"/>
  <c r="Q1387" i="3" l="1"/>
  <c r="V1386" i="3" a="1"/>
  <c r="V1386" i="3" s="1"/>
  <c r="T1386" i="3" a="1"/>
  <c r="T1386" i="3" s="1"/>
  <c r="U1386" i="3" a="1"/>
  <c r="U1386" i="3" s="1"/>
  <c r="B1386" i="3"/>
  <c r="Q1388" i="3" l="1"/>
  <c r="T1387" i="3" a="1"/>
  <c r="T1387" i="3" s="1"/>
  <c r="U1387" i="3" a="1"/>
  <c r="U1387" i="3" s="1"/>
  <c r="V1387" i="3" a="1"/>
  <c r="V1387" i="3" s="1"/>
  <c r="B1387" i="3"/>
  <c r="Q1389" i="3" l="1"/>
  <c r="V1388" i="3" a="1"/>
  <c r="V1388" i="3" s="1"/>
  <c r="U1388" i="3" a="1"/>
  <c r="U1388" i="3" s="1"/>
  <c r="T1388" i="3" a="1"/>
  <c r="T1388" i="3" s="1"/>
  <c r="B1388" i="3"/>
  <c r="Q1390" i="3" l="1"/>
  <c r="V1389" i="3" a="1"/>
  <c r="V1389" i="3" s="1"/>
  <c r="T1389" i="3" a="1"/>
  <c r="T1389" i="3" s="1"/>
  <c r="U1389" i="3" a="1"/>
  <c r="U1389" i="3" s="1"/>
  <c r="B1389" i="3"/>
  <c r="Q1391" i="3" l="1"/>
  <c r="T1390" i="3" a="1"/>
  <c r="T1390" i="3" s="1"/>
  <c r="U1390" i="3" a="1"/>
  <c r="U1390" i="3" s="1"/>
  <c r="V1390" i="3" a="1"/>
  <c r="V1390" i="3" s="1"/>
  <c r="B1390" i="3"/>
  <c r="Q1392" i="3" l="1"/>
  <c r="V1391" i="3" a="1"/>
  <c r="V1391" i="3" s="1"/>
  <c r="T1391" i="3" a="1"/>
  <c r="T1391" i="3" s="1"/>
  <c r="U1391" i="3" a="1"/>
  <c r="U1391" i="3" s="1"/>
  <c r="B1391" i="3"/>
  <c r="Q1393" i="3" l="1"/>
  <c r="T1392" i="3" a="1"/>
  <c r="T1392" i="3" s="1"/>
  <c r="U1392" i="3" a="1"/>
  <c r="U1392" i="3" s="1"/>
  <c r="V1392" i="3" a="1"/>
  <c r="V1392" i="3" s="1"/>
  <c r="B1392" i="3"/>
  <c r="Q1394" i="3" l="1"/>
  <c r="T1393" i="3" a="1"/>
  <c r="T1393" i="3" s="1"/>
  <c r="V1393" i="3" a="1"/>
  <c r="V1393" i="3" s="1"/>
  <c r="U1393" i="3" a="1"/>
  <c r="U1393" i="3" s="1"/>
  <c r="B1393" i="3"/>
  <c r="Q1395" i="3" l="1"/>
  <c r="T1394" i="3" a="1"/>
  <c r="T1394" i="3" s="1"/>
  <c r="U1394" i="3" a="1"/>
  <c r="U1394" i="3" s="1"/>
  <c r="V1394" i="3" a="1"/>
  <c r="V1394" i="3" s="1"/>
  <c r="B1394" i="3"/>
  <c r="Q1396" i="3" l="1"/>
  <c r="T1395" i="3" a="1"/>
  <c r="T1395" i="3" s="1"/>
  <c r="V1395" i="3" a="1"/>
  <c r="V1395" i="3" s="1"/>
  <c r="U1395" i="3" a="1"/>
  <c r="U1395" i="3" s="1"/>
  <c r="B1395" i="3"/>
  <c r="Q1397" i="3" l="1"/>
  <c r="V1396" i="3" a="1"/>
  <c r="V1396" i="3" s="1"/>
  <c r="U1396" i="3" a="1"/>
  <c r="U1396" i="3" s="1"/>
  <c r="T1396" i="3" a="1"/>
  <c r="T1396" i="3" s="1"/>
  <c r="B1396" i="3"/>
  <c r="Q1398" i="3" l="1"/>
  <c r="T1397" i="3" a="1"/>
  <c r="T1397" i="3" s="1"/>
  <c r="U1397" i="3" a="1"/>
  <c r="U1397" i="3" s="1"/>
  <c r="V1397" i="3" a="1"/>
  <c r="V1397" i="3" s="1"/>
  <c r="B1397" i="3"/>
  <c r="Q1399" i="3" l="1"/>
  <c r="V1398" i="3" a="1"/>
  <c r="V1398" i="3" s="1"/>
  <c r="U1398" i="3" a="1"/>
  <c r="U1398" i="3" s="1"/>
  <c r="T1398" i="3" a="1"/>
  <c r="T1398" i="3" s="1"/>
  <c r="B1398" i="3"/>
  <c r="Q1400" i="3" l="1"/>
  <c r="T1399" i="3" a="1"/>
  <c r="T1399" i="3" s="1"/>
  <c r="U1399" i="3" a="1"/>
  <c r="U1399" i="3" s="1"/>
  <c r="V1399" i="3" a="1"/>
  <c r="V1399" i="3" s="1"/>
  <c r="B1399" i="3"/>
  <c r="Q1401" i="3" l="1"/>
  <c r="T1400" i="3" a="1"/>
  <c r="T1400" i="3" s="1"/>
  <c r="U1400" i="3" a="1"/>
  <c r="U1400" i="3" s="1"/>
  <c r="V1400" i="3" a="1"/>
  <c r="V1400" i="3" s="1"/>
  <c r="B1400" i="3"/>
  <c r="Q1402" i="3" l="1"/>
  <c r="V1401" i="3" a="1"/>
  <c r="V1401" i="3" s="1"/>
  <c r="T1401" i="3" a="1"/>
  <c r="T1401" i="3" s="1"/>
  <c r="U1401" i="3" a="1"/>
  <c r="U1401" i="3" s="1"/>
  <c r="B1401" i="3"/>
  <c r="Q1403" i="3" l="1"/>
  <c r="T1402" i="3" a="1"/>
  <c r="T1402" i="3" s="1"/>
  <c r="U1402" i="3" a="1"/>
  <c r="U1402" i="3" s="1"/>
  <c r="V1402" i="3" a="1"/>
  <c r="V1402" i="3" s="1"/>
  <c r="B1402" i="3"/>
  <c r="Q1404" i="3" l="1"/>
  <c r="V1403" i="3" a="1"/>
  <c r="V1403" i="3" s="1"/>
  <c r="U1403" i="3" a="1"/>
  <c r="U1403" i="3" s="1"/>
  <c r="T1403" i="3" a="1"/>
  <c r="T1403" i="3" s="1"/>
  <c r="B1403" i="3"/>
  <c r="Q1405" i="3" l="1"/>
  <c r="T1404" i="3" a="1"/>
  <c r="T1404" i="3" s="1"/>
  <c r="U1404" i="3" a="1"/>
  <c r="U1404" i="3" s="1"/>
  <c r="V1404" i="3" a="1"/>
  <c r="V1404" i="3" s="1"/>
  <c r="B1404" i="3"/>
  <c r="Q1406" i="3" l="1"/>
  <c r="U1405" i="3" a="1"/>
  <c r="U1405" i="3" s="1"/>
  <c r="T1405" i="3" a="1"/>
  <c r="T1405" i="3" s="1"/>
  <c r="V1405" i="3" a="1"/>
  <c r="V1405" i="3" s="1"/>
  <c r="B1405" i="3"/>
  <c r="Q1407" i="3" l="1"/>
  <c r="U1406" i="3" a="1"/>
  <c r="U1406" i="3" s="1"/>
  <c r="V1406" i="3" a="1"/>
  <c r="V1406" i="3" s="1"/>
  <c r="T1406" i="3" a="1"/>
  <c r="T1406" i="3" s="1"/>
  <c r="B1406" i="3"/>
  <c r="Q1408" i="3" l="1"/>
  <c r="T1407" i="3" a="1"/>
  <c r="T1407" i="3" s="1"/>
  <c r="U1407" i="3" a="1"/>
  <c r="U1407" i="3" s="1"/>
  <c r="V1407" i="3" a="1"/>
  <c r="V1407" i="3" s="1"/>
  <c r="B1407" i="3"/>
  <c r="Q1409" i="3" l="1"/>
  <c r="U1408" i="3" a="1"/>
  <c r="U1408" i="3" s="1"/>
  <c r="T1408" i="3" a="1"/>
  <c r="T1408" i="3" s="1"/>
  <c r="V1408" i="3" a="1"/>
  <c r="V1408" i="3" s="1"/>
  <c r="B1408" i="3"/>
  <c r="Q1410" i="3" l="1"/>
  <c r="V1409" i="3" a="1"/>
  <c r="V1409" i="3" s="1"/>
  <c r="T1409" i="3" a="1"/>
  <c r="T1409" i="3" s="1"/>
  <c r="U1409" i="3" a="1"/>
  <c r="U1409" i="3" s="1"/>
  <c r="B1409" i="3"/>
  <c r="Q1411" i="3" l="1"/>
  <c r="T1410" i="3" a="1"/>
  <c r="T1410" i="3" s="1"/>
  <c r="U1410" i="3" a="1"/>
  <c r="U1410" i="3" s="1"/>
  <c r="V1410" i="3" a="1"/>
  <c r="V1410" i="3" s="1"/>
  <c r="B1410" i="3"/>
  <c r="Q1412" i="3" l="1"/>
  <c r="U1411" i="3" a="1"/>
  <c r="U1411" i="3" s="1"/>
  <c r="T1411" i="3" a="1"/>
  <c r="T1411" i="3" s="1"/>
  <c r="V1411" i="3" a="1"/>
  <c r="V1411" i="3" s="1"/>
  <c r="B1411" i="3"/>
  <c r="Q1413" i="3" l="1"/>
  <c r="T1412" i="3" a="1"/>
  <c r="T1412" i="3" s="1"/>
  <c r="U1412" i="3" a="1"/>
  <c r="U1412" i="3" s="1"/>
  <c r="V1412" i="3" a="1"/>
  <c r="V1412" i="3" s="1"/>
  <c r="B1412" i="3"/>
  <c r="Q1414" i="3" l="1"/>
  <c r="V1413" i="3" a="1"/>
  <c r="V1413" i="3" s="1"/>
  <c r="U1413" i="3" a="1"/>
  <c r="U1413" i="3" s="1"/>
  <c r="T1413" i="3" a="1"/>
  <c r="T1413" i="3" s="1"/>
  <c r="B1413" i="3"/>
  <c r="Q1415" i="3" l="1"/>
  <c r="T1414" i="3" a="1"/>
  <c r="T1414" i="3" s="1"/>
  <c r="U1414" i="3" a="1"/>
  <c r="U1414" i="3" s="1"/>
  <c r="V1414" i="3" a="1"/>
  <c r="V1414" i="3" s="1"/>
  <c r="B1414" i="3"/>
  <c r="Q1416" i="3" l="1"/>
  <c r="T1415" i="3" a="1"/>
  <c r="T1415" i="3" s="1"/>
  <c r="V1415" i="3" a="1"/>
  <c r="V1415" i="3" s="1"/>
  <c r="U1415" i="3" a="1"/>
  <c r="U1415" i="3" s="1"/>
  <c r="B1415" i="3"/>
  <c r="Q1417" i="3" l="1"/>
  <c r="V1416" i="3" a="1"/>
  <c r="V1416" i="3" s="1"/>
  <c r="U1416" i="3" a="1"/>
  <c r="U1416" i="3" s="1"/>
  <c r="T1416" i="3" a="1"/>
  <c r="T1416" i="3" s="1"/>
  <c r="B1416" i="3"/>
  <c r="Q1418" i="3" l="1"/>
  <c r="T1417" i="3" a="1"/>
  <c r="T1417" i="3" s="1"/>
  <c r="U1417" i="3" a="1"/>
  <c r="U1417" i="3" s="1"/>
  <c r="V1417" i="3" a="1"/>
  <c r="V1417" i="3" s="1"/>
  <c r="B1417" i="3"/>
  <c r="Q1419" i="3" l="1"/>
  <c r="U1418" i="3" a="1"/>
  <c r="U1418" i="3" s="1"/>
  <c r="T1418" i="3" a="1"/>
  <c r="T1418" i="3" s="1"/>
  <c r="V1418" i="3" a="1"/>
  <c r="V1418" i="3" s="1"/>
  <c r="B1418" i="3"/>
  <c r="Q1420" i="3" l="1"/>
  <c r="T1419" i="3" a="1"/>
  <c r="T1419" i="3" s="1"/>
  <c r="U1419" i="3" a="1"/>
  <c r="U1419" i="3" s="1"/>
  <c r="V1419" i="3" a="1"/>
  <c r="V1419" i="3" s="1"/>
  <c r="B1419" i="3"/>
  <c r="Q1421" i="3" l="1"/>
  <c r="U1420" i="3" a="1"/>
  <c r="U1420" i="3" s="1"/>
  <c r="V1420" i="3" a="1"/>
  <c r="V1420" i="3" s="1"/>
  <c r="T1420" i="3" a="1"/>
  <c r="T1420" i="3" s="1"/>
  <c r="B1420" i="3"/>
  <c r="Q1422" i="3" l="1"/>
  <c r="T1421" i="3" a="1"/>
  <c r="T1421" i="3" s="1"/>
  <c r="V1421" i="3" a="1"/>
  <c r="V1421" i="3" s="1"/>
  <c r="U1421" i="3" a="1"/>
  <c r="U1421" i="3" s="1"/>
  <c r="B1421" i="3"/>
  <c r="Q1423" i="3" l="1"/>
  <c r="V1422" i="3" a="1"/>
  <c r="V1422" i="3" s="1"/>
  <c r="T1422" i="3" a="1"/>
  <c r="T1422" i="3" s="1"/>
  <c r="U1422" i="3" a="1"/>
  <c r="U1422" i="3" s="1"/>
  <c r="B1422" i="3"/>
  <c r="Q1424" i="3" l="1"/>
  <c r="T1423" i="3" a="1"/>
  <c r="T1423" i="3" s="1"/>
  <c r="V1423" i="3" a="1"/>
  <c r="V1423" i="3" s="1"/>
  <c r="U1423" i="3" a="1"/>
  <c r="U1423" i="3" s="1"/>
  <c r="B1423" i="3"/>
  <c r="Q1425" i="3" l="1"/>
  <c r="V1424" i="3" a="1"/>
  <c r="V1424" i="3" s="1"/>
  <c r="T1424" i="3" a="1"/>
  <c r="T1424" i="3" s="1"/>
  <c r="U1424" i="3" a="1"/>
  <c r="U1424" i="3" s="1"/>
  <c r="B1424" i="3"/>
  <c r="Q1426" i="3" l="1"/>
  <c r="U1425" i="3" a="1"/>
  <c r="U1425" i="3" s="1"/>
  <c r="T1425" i="3" a="1"/>
  <c r="T1425" i="3" s="1"/>
  <c r="V1425" i="3" a="1"/>
  <c r="V1425" i="3" s="1"/>
  <c r="B1425" i="3"/>
  <c r="Q1427" i="3" l="1"/>
  <c r="T1426" i="3" a="1"/>
  <c r="T1426" i="3" s="1"/>
  <c r="U1426" i="3" a="1"/>
  <c r="U1426" i="3" s="1"/>
  <c r="V1426" i="3" a="1"/>
  <c r="V1426" i="3" s="1"/>
  <c r="B1426" i="3"/>
  <c r="Q1428" i="3" l="1"/>
  <c r="V1427" i="3" a="1"/>
  <c r="V1427" i="3" s="1"/>
  <c r="T1427" i="3" a="1"/>
  <c r="T1427" i="3" s="1"/>
  <c r="U1427" i="3" a="1"/>
  <c r="U1427" i="3" s="1"/>
  <c r="B1427" i="3"/>
  <c r="Q1429" i="3" l="1"/>
  <c r="T1428" i="3" a="1"/>
  <c r="T1428" i="3" s="1"/>
  <c r="V1428" i="3" a="1"/>
  <c r="V1428" i="3" s="1"/>
  <c r="U1428" i="3" a="1"/>
  <c r="U1428" i="3" s="1"/>
  <c r="B1428" i="3"/>
  <c r="Q1430" i="3" l="1"/>
  <c r="T1429" i="3" a="1"/>
  <c r="T1429" i="3" s="1"/>
  <c r="U1429" i="3" a="1"/>
  <c r="U1429" i="3" s="1"/>
  <c r="V1429" i="3" a="1"/>
  <c r="V1429" i="3" s="1"/>
  <c r="B1429" i="3"/>
  <c r="Q1431" i="3" l="1"/>
  <c r="V1430" i="3" a="1"/>
  <c r="V1430" i="3" s="1"/>
  <c r="U1430" i="3" a="1"/>
  <c r="U1430" i="3" s="1"/>
  <c r="T1430" i="3" a="1"/>
  <c r="T1430" i="3" s="1"/>
  <c r="B1430" i="3"/>
  <c r="Q1432" i="3" l="1"/>
  <c r="V1431" i="3" a="1"/>
  <c r="V1431" i="3" s="1"/>
  <c r="T1431" i="3" a="1"/>
  <c r="T1431" i="3" s="1"/>
  <c r="U1431" i="3" a="1"/>
  <c r="U1431" i="3" s="1"/>
  <c r="B1431" i="3"/>
  <c r="Q1433" i="3" l="1"/>
  <c r="V1432" i="3" a="1"/>
  <c r="V1432" i="3" s="1"/>
  <c r="T1432" i="3" a="1"/>
  <c r="T1432" i="3" s="1"/>
  <c r="U1432" i="3" a="1"/>
  <c r="U1432" i="3" s="1"/>
  <c r="B1432" i="3"/>
  <c r="Q1434" i="3" l="1"/>
  <c r="T1433" i="3" a="1"/>
  <c r="T1433" i="3" s="1"/>
  <c r="V1433" i="3" a="1"/>
  <c r="V1433" i="3" s="1"/>
  <c r="U1433" i="3" a="1"/>
  <c r="U1433" i="3" s="1"/>
  <c r="B1433" i="3"/>
  <c r="Q1435" i="3" l="1"/>
  <c r="V1434" i="3" a="1"/>
  <c r="V1434" i="3" s="1"/>
  <c r="T1434" i="3" a="1"/>
  <c r="T1434" i="3" s="1"/>
  <c r="U1434" i="3" a="1"/>
  <c r="U1434" i="3" s="1"/>
  <c r="B1434" i="3"/>
  <c r="Q1436" i="3" l="1"/>
  <c r="U1435" i="3" a="1"/>
  <c r="U1435" i="3" s="1"/>
  <c r="V1435" i="3" a="1"/>
  <c r="V1435" i="3" s="1"/>
  <c r="T1435" i="3" a="1"/>
  <c r="T1435" i="3" s="1"/>
  <c r="B1435" i="3"/>
  <c r="Q1437" i="3" l="1"/>
  <c r="V1436" i="3" a="1"/>
  <c r="V1436" i="3" s="1"/>
  <c r="U1436" i="3" a="1"/>
  <c r="U1436" i="3" s="1"/>
  <c r="T1436" i="3" a="1"/>
  <c r="T1436" i="3" s="1"/>
  <c r="B1436" i="3"/>
  <c r="Q1438" i="3" l="1"/>
  <c r="T1437" i="3" a="1"/>
  <c r="T1437" i="3" s="1"/>
  <c r="U1437" i="3" a="1"/>
  <c r="U1437" i="3" s="1"/>
  <c r="V1437" i="3" a="1"/>
  <c r="V1437" i="3" s="1"/>
  <c r="B1437" i="3"/>
  <c r="Q1439" i="3" l="1"/>
  <c r="U1438" i="3" a="1"/>
  <c r="U1438" i="3" s="1"/>
  <c r="T1438" i="3" a="1"/>
  <c r="T1438" i="3" s="1"/>
  <c r="V1438" i="3" a="1"/>
  <c r="V1438" i="3" s="1"/>
  <c r="B1438" i="3"/>
  <c r="Q1440" i="3" l="1"/>
  <c r="T1439" i="3" a="1"/>
  <c r="T1439" i="3" s="1"/>
  <c r="U1439" i="3" a="1"/>
  <c r="U1439" i="3" s="1"/>
  <c r="V1439" i="3" a="1"/>
  <c r="V1439" i="3" s="1"/>
  <c r="B1439" i="3"/>
  <c r="Q1441" i="3" l="1"/>
  <c r="U1440" i="3" a="1"/>
  <c r="U1440" i="3" s="1"/>
  <c r="V1440" i="3" a="1"/>
  <c r="V1440" i="3" s="1"/>
  <c r="T1440" i="3" a="1"/>
  <c r="T1440" i="3" s="1"/>
  <c r="B1440" i="3"/>
  <c r="Q1442" i="3" l="1"/>
  <c r="U1441" i="3" a="1"/>
  <c r="U1441" i="3" s="1"/>
  <c r="T1441" i="3" a="1"/>
  <c r="T1441" i="3" s="1"/>
  <c r="V1441" i="3" a="1"/>
  <c r="V1441" i="3" s="1"/>
  <c r="B1441" i="3"/>
  <c r="Q1443" i="3" l="1"/>
  <c r="T1442" i="3" a="1"/>
  <c r="T1442" i="3" s="1"/>
  <c r="U1442" i="3" a="1"/>
  <c r="U1442" i="3" s="1"/>
  <c r="V1442" i="3" a="1"/>
  <c r="V1442" i="3" s="1"/>
  <c r="B1442" i="3"/>
  <c r="Q1444" i="3" l="1"/>
  <c r="T1443" i="3" a="1"/>
  <c r="T1443" i="3" s="1"/>
  <c r="V1443" i="3" a="1"/>
  <c r="V1443" i="3" s="1"/>
  <c r="U1443" i="3" a="1"/>
  <c r="U1443" i="3" s="1"/>
  <c r="B1443" i="3"/>
  <c r="Q1445" i="3" l="1"/>
  <c r="T1444" i="3" a="1"/>
  <c r="T1444" i="3" s="1"/>
  <c r="U1444" i="3" a="1"/>
  <c r="U1444" i="3" s="1"/>
  <c r="V1444" i="3" a="1"/>
  <c r="V1444" i="3" s="1"/>
  <c r="B1444" i="3"/>
  <c r="Q1446" i="3" l="1"/>
  <c r="V1445" i="3" a="1"/>
  <c r="V1445" i="3" s="1"/>
  <c r="U1445" i="3" a="1"/>
  <c r="U1445" i="3" s="1"/>
  <c r="T1445" i="3" a="1"/>
  <c r="T1445" i="3" s="1"/>
  <c r="B1445" i="3"/>
  <c r="Q1447" i="3" l="1"/>
  <c r="T1446" i="3" a="1"/>
  <c r="T1446" i="3" s="1"/>
  <c r="U1446" i="3" a="1"/>
  <c r="U1446" i="3" s="1"/>
  <c r="V1446" i="3" a="1"/>
  <c r="V1446" i="3" s="1"/>
  <c r="B1446" i="3"/>
  <c r="Q1448" i="3" l="1"/>
  <c r="T1447" i="3" a="1"/>
  <c r="T1447" i="3" s="1"/>
  <c r="U1447" i="3" a="1"/>
  <c r="U1447" i="3" s="1"/>
  <c r="V1447" i="3" a="1"/>
  <c r="V1447" i="3" s="1"/>
  <c r="B1447" i="3"/>
  <c r="Q1449" i="3" l="1"/>
  <c r="U1448" i="3" a="1"/>
  <c r="U1448" i="3" s="1"/>
  <c r="T1448" i="3" a="1"/>
  <c r="T1448" i="3" s="1"/>
  <c r="V1448" i="3" a="1"/>
  <c r="V1448" i="3" s="1"/>
  <c r="B1448" i="3"/>
  <c r="Q1450" i="3" l="1"/>
  <c r="T1449" i="3" a="1"/>
  <c r="T1449" i="3" s="1"/>
  <c r="U1449" i="3" a="1"/>
  <c r="U1449" i="3" s="1"/>
  <c r="V1449" i="3" a="1"/>
  <c r="V1449" i="3" s="1"/>
  <c r="B1449" i="3"/>
  <c r="Q1451" i="3" l="1"/>
  <c r="U1450" i="3" a="1"/>
  <c r="U1450" i="3" s="1"/>
  <c r="T1450" i="3" a="1"/>
  <c r="T1450" i="3" s="1"/>
  <c r="V1450" i="3" a="1"/>
  <c r="V1450" i="3" s="1"/>
  <c r="B1450" i="3"/>
  <c r="Q1452" i="3" l="1"/>
  <c r="T1451" i="3" a="1"/>
  <c r="T1451" i="3" s="1"/>
  <c r="V1451" i="3" a="1"/>
  <c r="V1451" i="3" s="1"/>
  <c r="U1451" i="3" a="1"/>
  <c r="U1451" i="3" s="1"/>
  <c r="B1451" i="3"/>
  <c r="Q1453" i="3" l="1"/>
  <c r="V1452" i="3" a="1"/>
  <c r="V1452" i="3" s="1"/>
  <c r="T1452" i="3" a="1"/>
  <c r="T1452" i="3" s="1"/>
  <c r="U1452" i="3" a="1"/>
  <c r="U1452" i="3" s="1"/>
  <c r="B1452" i="3"/>
  <c r="Q1454" i="3" l="1"/>
  <c r="T1453" i="3" a="1"/>
  <c r="T1453" i="3" s="1"/>
  <c r="V1453" i="3" a="1"/>
  <c r="V1453" i="3" s="1"/>
  <c r="U1453" i="3" a="1"/>
  <c r="U1453" i="3" s="1"/>
  <c r="B1453" i="3"/>
  <c r="Q1455" i="3" l="1"/>
  <c r="U1454" i="3" a="1"/>
  <c r="U1454" i="3" s="1"/>
  <c r="V1454" i="3" a="1"/>
  <c r="V1454" i="3" s="1"/>
  <c r="T1454" i="3" a="1"/>
  <c r="T1454" i="3" s="1"/>
  <c r="B1454" i="3"/>
  <c r="Q1456" i="3" l="1"/>
  <c r="T1455" i="3" a="1"/>
  <c r="T1455" i="3" s="1"/>
  <c r="V1455" i="3" a="1"/>
  <c r="V1455" i="3" s="1"/>
  <c r="U1455" i="3" a="1"/>
  <c r="U1455" i="3" s="1"/>
  <c r="B1455" i="3"/>
  <c r="Q1457" i="3" l="1"/>
  <c r="T1456" i="3" a="1"/>
  <c r="T1456" i="3" s="1"/>
  <c r="V1456" i="3" a="1"/>
  <c r="V1456" i="3" s="1"/>
  <c r="U1456" i="3" a="1"/>
  <c r="U1456" i="3" s="1"/>
  <c r="B1456" i="3"/>
  <c r="Q1458" i="3" l="1"/>
  <c r="V1457" i="3" a="1"/>
  <c r="V1457" i="3" s="1"/>
  <c r="T1457" i="3" a="1"/>
  <c r="T1457" i="3" s="1"/>
  <c r="U1457" i="3" a="1"/>
  <c r="U1457" i="3" s="1"/>
  <c r="B1457" i="3"/>
  <c r="Q1459" i="3" l="1"/>
  <c r="V1458" i="3" a="1"/>
  <c r="V1458" i="3" s="1"/>
  <c r="U1458" i="3" a="1"/>
  <c r="U1458" i="3" s="1"/>
  <c r="T1458" i="3" a="1"/>
  <c r="T1458" i="3" s="1"/>
  <c r="B1458" i="3"/>
  <c r="Q1460" i="3" l="1"/>
  <c r="U1459" i="3" a="1"/>
  <c r="U1459" i="3" s="1"/>
  <c r="T1459" i="3" a="1"/>
  <c r="T1459" i="3" s="1"/>
  <c r="V1459" i="3" a="1"/>
  <c r="V1459" i="3" s="1"/>
  <c r="B1459" i="3"/>
  <c r="Q1461" i="3" l="1"/>
  <c r="T1460" i="3" a="1"/>
  <c r="T1460" i="3" s="1"/>
  <c r="U1460" i="3" a="1"/>
  <c r="U1460" i="3" s="1"/>
  <c r="V1460" i="3" a="1"/>
  <c r="V1460" i="3" s="1"/>
  <c r="B1460" i="3"/>
  <c r="Q1462" i="3" l="1"/>
  <c r="V1461" i="3" a="1"/>
  <c r="V1461" i="3" s="1"/>
  <c r="T1461" i="3" a="1"/>
  <c r="T1461" i="3" s="1"/>
  <c r="U1461" i="3" a="1"/>
  <c r="U1461" i="3" s="1"/>
  <c r="B1461" i="3"/>
  <c r="Q1463" i="3" l="1"/>
  <c r="U1462" i="3" a="1"/>
  <c r="U1462" i="3" s="1"/>
  <c r="T1462" i="3" a="1"/>
  <c r="T1462" i="3" s="1"/>
  <c r="V1462" i="3" a="1"/>
  <c r="V1462" i="3" s="1"/>
  <c r="B1462" i="3"/>
  <c r="Q1464" i="3" l="1"/>
  <c r="U1463" i="3" a="1"/>
  <c r="U1463" i="3" s="1"/>
  <c r="V1463" i="3" a="1"/>
  <c r="V1463" i="3" s="1"/>
  <c r="T1463" i="3" a="1"/>
  <c r="T1463" i="3" s="1"/>
  <c r="B1463" i="3"/>
  <c r="Q1465" i="3" l="1"/>
  <c r="V1464" i="3" a="1"/>
  <c r="V1464" i="3" s="1"/>
  <c r="U1464" i="3" a="1"/>
  <c r="U1464" i="3" s="1"/>
  <c r="T1464" i="3" a="1"/>
  <c r="T1464" i="3" s="1"/>
  <c r="B1464" i="3"/>
  <c r="Q1466" i="3" l="1"/>
  <c r="T1465" i="3" a="1"/>
  <c r="T1465" i="3" s="1"/>
  <c r="U1465" i="3" a="1"/>
  <c r="U1465" i="3" s="1"/>
  <c r="V1465" i="3" a="1"/>
  <c r="V1465" i="3" s="1"/>
  <c r="B1465" i="3"/>
  <c r="Q1467" i="3" l="1"/>
  <c r="U1466" i="3" a="1"/>
  <c r="U1466" i="3" s="1"/>
  <c r="T1466" i="3" a="1"/>
  <c r="T1466" i="3" s="1"/>
  <c r="V1466" i="3" a="1"/>
  <c r="V1466" i="3" s="1"/>
  <c r="B1466" i="3"/>
  <c r="Q1468" i="3" l="1"/>
  <c r="V1467" i="3" a="1"/>
  <c r="V1467" i="3" s="1"/>
  <c r="U1467" i="3" a="1"/>
  <c r="U1467" i="3" s="1"/>
  <c r="T1467" i="3" a="1"/>
  <c r="T1467" i="3" s="1"/>
  <c r="B1467" i="3"/>
  <c r="Q1469" i="3" l="1"/>
  <c r="T1468" i="3" a="1"/>
  <c r="T1468" i="3" s="1"/>
  <c r="U1468" i="3" a="1"/>
  <c r="U1468" i="3" s="1"/>
  <c r="V1468" i="3" a="1"/>
  <c r="V1468" i="3" s="1"/>
  <c r="B1468" i="3"/>
  <c r="Q1470" i="3" l="1"/>
  <c r="T1469" i="3" a="1"/>
  <c r="T1469" i="3" s="1"/>
  <c r="V1469" i="3" a="1"/>
  <c r="V1469" i="3" s="1"/>
  <c r="U1469" i="3" a="1"/>
  <c r="U1469" i="3" s="1"/>
  <c r="B1469" i="3"/>
  <c r="Q1471" i="3" l="1"/>
  <c r="V1470" i="3" a="1"/>
  <c r="V1470" i="3" s="1"/>
  <c r="T1470" i="3" a="1"/>
  <c r="T1470" i="3" s="1"/>
  <c r="U1470" i="3" a="1"/>
  <c r="U1470" i="3" s="1"/>
  <c r="B1470" i="3"/>
  <c r="Q1472" i="3" l="1"/>
  <c r="T1471" i="3" a="1"/>
  <c r="T1471" i="3" s="1"/>
  <c r="V1471" i="3" a="1"/>
  <c r="V1471" i="3" s="1"/>
  <c r="U1471" i="3" a="1"/>
  <c r="U1471" i="3" s="1"/>
  <c r="B1471" i="3"/>
  <c r="Q1473" i="3" l="1"/>
  <c r="V1472" i="3" a="1"/>
  <c r="V1472" i="3" s="1"/>
  <c r="T1472" i="3" a="1"/>
  <c r="T1472" i="3" s="1"/>
  <c r="U1472" i="3" a="1"/>
  <c r="U1472" i="3" s="1"/>
  <c r="B1472" i="3"/>
  <c r="Q1474" i="3" l="1"/>
  <c r="T1473" i="3" a="1"/>
  <c r="T1473" i="3" s="1"/>
  <c r="U1473" i="3" a="1"/>
  <c r="U1473" i="3" s="1"/>
  <c r="V1473" i="3" a="1"/>
  <c r="V1473" i="3" s="1"/>
  <c r="B1473" i="3"/>
  <c r="Q1475" i="3" l="1"/>
  <c r="U1474" i="3" a="1"/>
  <c r="U1474" i="3" s="1"/>
  <c r="V1474" i="3" a="1"/>
  <c r="V1474" i="3" s="1"/>
  <c r="T1474" i="3" a="1"/>
  <c r="T1474" i="3" s="1"/>
  <c r="B1474" i="3"/>
  <c r="Q1476" i="3" l="1"/>
  <c r="U1475" i="3" a="1"/>
  <c r="U1475" i="3" s="1"/>
  <c r="T1475" i="3" a="1"/>
  <c r="T1475" i="3" s="1"/>
  <c r="V1475" i="3" a="1"/>
  <c r="V1475" i="3" s="1"/>
  <c r="B1475" i="3"/>
  <c r="Q1477" i="3" l="1"/>
  <c r="T1476" i="3" a="1"/>
  <c r="T1476" i="3" s="1"/>
  <c r="U1476" i="3" a="1"/>
  <c r="U1476" i="3" s="1"/>
  <c r="V1476" i="3" a="1"/>
  <c r="V1476" i="3" s="1"/>
  <c r="B1476" i="3"/>
  <c r="Q1478" i="3" l="1"/>
  <c r="U1477" i="3" a="1"/>
  <c r="U1477" i="3" s="1"/>
  <c r="V1477" i="3" a="1"/>
  <c r="V1477" i="3" s="1"/>
  <c r="T1477" i="3" a="1"/>
  <c r="T1477" i="3" s="1"/>
  <c r="B1477" i="3"/>
  <c r="Q1479" i="3" l="1"/>
  <c r="U1478" i="3" a="1"/>
  <c r="U1478" i="3" s="1"/>
  <c r="T1478" i="3" a="1"/>
  <c r="T1478" i="3" s="1"/>
  <c r="V1478" i="3" a="1"/>
  <c r="V1478" i="3" s="1"/>
  <c r="B1478" i="3"/>
  <c r="Q1480" i="3" l="1"/>
  <c r="T1479" i="3" a="1"/>
  <c r="T1479" i="3" s="1"/>
  <c r="U1479" i="3" a="1"/>
  <c r="U1479" i="3" s="1"/>
  <c r="V1479" i="3" a="1"/>
  <c r="V1479" i="3" s="1"/>
  <c r="B1479" i="3"/>
  <c r="Q1481" i="3" l="1"/>
  <c r="V1480" i="3" a="1"/>
  <c r="V1480" i="3" s="1"/>
  <c r="U1480" i="3" a="1"/>
  <c r="U1480" i="3" s="1"/>
  <c r="T1480" i="3" a="1"/>
  <c r="T1480" i="3" s="1"/>
  <c r="B1480" i="3"/>
  <c r="Q1482" i="3" l="1"/>
  <c r="U1481" i="3" a="1"/>
  <c r="U1481" i="3" s="1"/>
  <c r="V1481" i="3" a="1"/>
  <c r="V1481" i="3" s="1"/>
  <c r="T1481" i="3" a="1"/>
  <c r="T1481" i="3" s="1"/>
  <c r="B1481" i="3"/>
  <c r="Q1483" i="3" l="1"/>
  <c r="T1482" i="3" a="1"/>
  <c r="T1482" i="3" s="1"/>
  <c r="U1482" i="3" a="1"/>
  <c r="U1482" i="3" s="1"/>
  <c r="V1482" i="3" a="1"/>
  <c r="V1482" i="3" s="1"/>
  <c r="B1482" i="3"/>
  <c r="Q1484" i="3" l="1"/>
  <c r="U1483" i="3" a="1"/>
  <c r="U1483" i="3" s="1"/>
  <c r="T1483" i="3" a="1"/>
  <c r="T1483" i="3" s="1"/>
  <c r="V1483" i="3" a="1"/>
  <c r="V1483" i="3" s="1"/>
  <c r="B1483" i="3"/>
  <c r="Q1485" i="3" l="1"/>
  <c r="V1484" i="3" a="1"/>
  <c r="V1484" i="3" s="1"/>
  <c r="T1484" i="3" a="1"/>
  <c r="T1484" i="3" s="1"/>
  <c r="U1484" i="3" a="1"/>
  <c r="U1484" i="3" s="1"/>
  <c r="B1484" i="3"/>
  <c r="Q1486" i="3" l="1"/>
  <c r="V1485" i="3" a="1"/>
  <c r="V1485" i="3" s="1"/>
  <c r="U1485" i="3" a="1"/>
  <c r="U1485" i="3" s="1"/>
  <c r="T1485" i="3" a="1"/>
  <c r="T1485" i="3" s="1"/>
  <c r="B1485" i="3"/>
  <c r="Q1487" i="3" l="1"/>
  <c r="V1486" i="3" a="1"/>
  <c r="V1486" i="3" s="1"/>
  <c r="T1486" i="3" a="1"/>
  <c r="T1486" i="3" s="1"/>
  <c r="U1486" i="3" a="1"/>
  <c r="U1486" i="3" s="1"/>
  <c r="B1486" i="3"/>
  <c r="Q1488" i="3" l="1"/>
  <c r="U1487" i="3" a="1"/>
  <c r="U1487" i="3" s="1"/>
  <c r="V1487" i="3" a="1"/>
  <c r="V1487" i="3" s="1"/>
  <c r="T1487" i="3" a="1"/>
  <c r="T1487" i="3" s="1"/>
  <c r="B1487" i="3"/>
  <c r="Q1489" i="3" l="1"/>
  <c r="U1488" i="3" a="1"/>
  <c r="U1488" i="3" s="1"/>
  <c r="T1488" i="3" a="1"/>
  <c r="T1488" i="3" s="1"/>
  <c r="V1488" i="3" a="1"/>
  <c r="V1488" i="3" s="1"/>
  <c r="B1488" i="3"/>
  <c r="Q1490" i="3" l="1"/>
  <c r="V1489" i="3" a="1"/>
  <c r="V1489" i="3" s="1"/>
  <c r="T1489" i="3" a="1"/>
  <c r="T1489" i="3" s="1"/>
  <c r="U1489" i="3" a="1"/>
  <c r="U1489" i="3" s="1"/>
  <c r="B1489" i="3"/>
  <c r="Q1491" i="3" l="1"/>
  <c r="U1490" i="3" a="1"/>
  <c r="U1490" i="3" s="1"/>
  <c r="T1490" i="3" a="1"/>
  <c r="T1490" i="3" s="1"/>
  <c r="V1490" i="3" a="1"/>
  <c r="V1490" i="3" s="1"/>
  <c r="B1490" i="3"/>
  <c r="Q1492" i="3" l="1"/>
  <c r="V1491" i="3" a="1"/>
  <c r="V1491" i="3" s="1"/>
  <c r="T1491" i="3" a="1"/>
  <c r="T1491" i="3" s="1"/>
  <c r="U1491" i="3" a="1"/>
  <c r="U1491" i="3" s="1"/>
  <c r="B1491" i="3"/>
  <c r="Q1493" i="3" l="1"/>
  <c r="T1492" i="3" a="1"/>
  <c r="T1492" i="3" s="1"/>
  <c r="U1492" i="3" a="1"/>
  <c r="U1492" i="3" s="1"/>
  <c r="V1492" i="3" a="1"/>
  <c r="V1492" i="3" s="1"/>
  <c r="B1492" i="3"/>
  <c r="Q1494" i="3" l="1"/>
  <c r="U1493" i="3" a="1"/>
  <c r="U1493" i="3" s="1"/>
  <c r="T1493" i="3" a="1"/>
  <c r="T1493" i="3" s="1"/>
  <c r="V1493" i="3" a="1"/>
  <c r="V1493" i="3" s="1"/>
  <c r="B1493" i="3"/>
  <c r="Q1495" i="3" l="1"/>
  <c r="T1494" i="3" a="1"/>
  <c r="T1494" i="3" s="1"/>
  <c r="U1494" i="3" a="1"/>
  <c r="U1494" i="3" s="1"/>
  <c r="V1494" i="3" a="1"/>
  <c r="V1494" i="3" s="1"/>
  <c r="B1494" i="3"/>
  <c r="Q1496" i="3" l="1"/>
  <c r="U1495" i="3" a="1"/>
  <c r="U1495" i="3" s="1"/>
  <c r="T1495" i="3" a="1"/>
  <c r="T1495" i="3" s="1"/>
  <c r="V1495" i="3" a="1"/>
  <c r="V1495" i="3" s="1"/>
  <c r="B1495" i="3"/>
  <c r="Q1497" i="3" l="1"/>
  <c r="T1496" i="3" a="1"/>
  <c r="T1496" i="3" s="1"/>
  <c r="U1496" i="3" a="1"/>
  <c r="U1496" i="3" s="1"/>
  <c r="V1496" i="3" a="1"/>
  <c r="V1496" i="3" s="1"/>
  <c r="B1496" i="3"/>
  <c r="Q1498" i="3" l="1"/>
  <c r="T1497" i="3" a="1"/>
  <c r="T1497" i="3" s="1"/>
  <c r="V1497" i="3" a="1"/>
  <c r="V1497" i="3" s="1"/>
  <c r="U1497" i="3" a="1"/>
  <c r="U1497" i="3" s="1"/>
  <c r="B1497" i="3"/>
  <c r="Q1499" i="3" l="1"/>
  <c r="V1498" i="3" a="1"/>
  <c r="V1498" i="3" s="1"/>
  <c r="U1498" i="3" a="1"/>
  <c r="U1498" i="3" s="1"/>
  <c r="T1498" i="3" a="1"/>
  <c r="T1498" i="3" s="1"/>
  <c r="B1498" i="3"/>
  <c r="Q1500" i="3" l="1"/>
  <c r="T1499" i="3" a="1"/>
  <c r="T1499" i="3" s="1"/>
  <c r="U1499" i="3" a="1"/>
  <c r="U1499" i="3" s="1"/>
  <c r="V1499" i="3" a="1"/>
  <c r="V1499" i="3" s="1"/>
  <c r="B1499" i="3"/>
  <c r="Q1501" i="3" l="1"/>
  <c r="V1500" i="3" a="1"/>
  <c r="V1500" i="3" s="1"/>
  <c r="U1500" i="3" a="1"/>
  <c r="U1500" i="3" s="1"/>
  <c r="T1500" i="3" a="1"/>
  <c r="T1500" i="3" s="1"/>
  <c r="B1500" i="3"/>
  <c r="Q1502" i="3" l="1"/>
  <c r="T1501" i="3" a="1"/>
  <c r="T1501" i="3" s="1"/>
  <c r="U1501" i="3" a="1"/>
  <c r="U1501" i="3" s="1"/>
  <c r="V1501" i="3" a="1"/>
  <c r="V1501" i="3" s="1"/>
  <c r="B1501" i="3"/>
  <c r="Q1503" i="3" l="1"/>
  <c r="U1502" i="3" a="1"/>
  <c r="U1502" i="3" s="1"/>
  <c r="V1502" i="3" a="1"/>
  <c r="V1502" i="3" s="1"/>
  <c r="T1502" i="3" a="1"/>
  <c r="T1502" i="3" s="1"/>
  <c r="B1502" i="3"/>
  <c r="Q1504" i="3" l="1"/>
  <c r="V1503" i="3" a="1"/>
  <c r="V1503" i="3" s="1"/>
  <c r="T1503" i="3" a="1"/>
  <c r="T1503" i="3" s="1"/>
  <c r="U1503" i="3" a="1"/>
  <c r="U1503" i="3" s="1"/>
  <c r="B1503" i="3"/>
  <c r="Q1505" i="3" l="1"/>
  <c r="T1504" i="3" a="1"/>
  <c r="T1504" i="3" s="1"/>
  <c r="U1504" i="3" a="1"/>
  <c r="U1504" i="3" s="1"/>
  <c r="V1504" i="3" a="1"/>
  <c r="V1504" i="3" s="1"/>
  <c r="B1504" i="3"/>
  <c r="O23" i="3"/>
  <c r="M23" i="3"/>
  <c r="K23" i="3"/>
  <c r="Q1506" i="3" l="1"/>
  <c r="V1505" i="3" a="1"/>
  <c r="V1505" i="3" s="1"/>
  <c r="T1505" i="3" a="1"/>
  <c r="T1505" i="3" s="1"/>
  <c r="U1505" i="3" a="1"/>
  <c r="U1505" i="3" s="1"/>
  <c r="B1505" i="3"/>
  <c r="O24" i="3"/>
  <c r="M24" i="3"/>
  <c r="K24" i="3"/>
  <c r="Q1507" i="3" l="1"/>
  <c r="T1506" i="3" a="1"/>
  <c r="T1506" i="3" s="1"/>
  <c r="V1506" i="3" a="1"/>
  <c r="V1506" i="3" s="1"/>
  <c r="U1506" i="3" a="1"/>
  <c r="U1506" i="3" s="1"/>
  <c r="B1506" i="3"/>
  <c r="O25" i="3"/>
  <c r="M25" i="3"/>
  <c r="K25" i="3"/>
  <c r="Q1508" i="3" l="1"/>
  <c r="V1507" i="3" a="1"/>
  <c r="V1507" i="3" s="1"/>
  <c r="T1507" i="3" a="1"/>
  <c r="T1507" i="3" s="1"/>
  <c r="U1507" i="3" a="1"/>
  <c r="U1507" i="3" s="1"/>
  <c r="B1507" i="3"/>
  <c r="O26" i="3"/>
  <c r="M26" i="3"/>
  <c r="K26" i="3"/>
  <c r="Q1509" i="3" l="1"/>
  <c r="U1508" i="3" a="1"/>
  <c r="U1508" i="3" s="1"/>
  <c r="V1508" i="3" a="1"/>
  <c r="V1508" i="3" s="1"/>
  <c r="T1508" i="3" a="1"/>
  <c r="T1508" i="3" s="1"/>
  <c r="B1508" i="3"/>
  <c r="K27" i="3"/>
  <c r="O27" i="3"/>
  <c r="M27" i="3"/>
  <c r="Q1510" i="3" l="1"/>
  <c r="V1509" i="3" a="1"/>
  <c r="V1509" i="3" s="1"/>
  <c r="U1509" i="3" a="1"/>
  <c r="U1509" i="3" s="1"/>
  <c r="T1509" i="3" a="1"/>
  <c r="T1509" i="3" s="1"/>
  <c r="B1509" i="3"/>
  <c r="O28" i="3"/>
  <c r="M28" i="3"/>
  <c r="K28" i="3"/>
  <c r="Q1511" i="3" l="1"/>
  <c r="T1510" i="3" a="1"/>
  <c r="T1510" i="3" s="1"/>
  <c r="U1510" i="3" a="1"/>
  <c r="U1510" i="3" s="1"/>
  <c r="V1510" i="3" a="1"/>
  <c r="V1510" i="3" s="1"/>
  <c r="O29" i="3"/>
  <c r="M29" i="3"/>
  <c r="K29" i="3"/>
  <c r="Q1512" i="3" l="1"/>
  <c r="U1511" i="3" a="1"/>
  <c r="U1511" i="3" s="1"/>
  <c r="T1511" i="3" a="1"/>
  <c r="T1511" i="3" s="1"/>
  <c r="V1511" i="3" a="1"/>
  <c r="V1511" i="3" s="1"/>
  <c r="O30" i="3"/>
  <c r="M30" i="3"/>
  <c r="K30" i="3"/>
  <c r="Q1513" i="3" l="1"/>
  <c r="T1512" i="3" a="1"/>
  <c r="T1512" i="3" s="1"/>
  <c r="U1512" i="3" a="1"/>
  <c r="U1512" i="3" s="1"/>
  <c r="V1512" i="3" a="1"/>
  <c r="V1512" i="3" s="1"/>
  <c r="O31" i="3"/>
  <c r="M31" i="3"/>
  <c r="K31" i="3"/>
  <c r="B38" i="8" l="1"/>
  <c r="BD12" i="1"/>
  <c r="M32" i="3"/>
  <c r="K32" i="3"/>
  <c r="O32" i="3"/>
  <c r="O33" i="3" l="1"/>
  <c r="M33" i="3"/>
  <c r="K33" i="3"/>
  <c r="O34" i="3" l="1"/>
  <c r="M34" i="3"/>
  <c r="K34" i="3"/>
  <c r="O35" i="3" l="1"/>
  <c r="M35" i="3"/>
  <c r="K35" i="3"/>
  <c r="O36" i="3" l="1"/>
  <c r="M36" i="3"/>
  <c r="K36" i="3"/>
  <c r="O37" i="3" l="1"/>
  <c r="M37" i="3"/>
  <c r="K37" i="3"/>
  <c r="O38" i="3" l="1"/>
  <c r="M38" i="3"/>
  <c r="K38" i="3"/>
  <c r="O39" i="3" l="1"/>
  <c r="M39" i="3"/>
  <c r="K39" i="3"/>
  <c r="O40" i="3" l="1"/>
  <c r="M40" i="3"/>
  <c r="K40" i="3"/>
  <c r="O41" i="3" l="1"/>
  <c r="M41" i="3"/>
  <c r="K41" i="3"/>
  <c r="O42" i="3" l="1"/>
  <c r="M42" i="3"/>
  <c r="K42" i="3"/>
  <c r="K43" i="3" l="1"/>
  <c r="O43" i="3"/>
  <c r="M43" i="3"/>
  <c r="O44" i="3" l="1"/>
  <c r="M44" i="3"/>
  <c r="K44" i="3"/>
  <c r="O45" i="3" l="1"/>
  <c r="M45" i="3"/>
  <c r="K45" i="3"/>
  <c r="O46" i="3" l="1"/>
  <c r="M46" i="3"/>
  <c r="K46" i="3"/>
  <c r="O47" i="3" l="1"/>
  <c r="M47" i="3"/>
  <c r="K47" i="3"/>
  <c r="M48" i="3" l="1"/>
  <c r="K48" i="3"/>
  <c r="O48" i="3"/>
  <c r="O49" i="3" l="1"/>
  <c r="M49" i="3"/>
  <c r="K49" i="3"/>
  <c r="O50" i="3" l="1"/>
  <c r="M50" i="3"/>
  <c r="K50" i="3"/>
  <c r="O51" i="3" l="1"/>
  <c r="M51" i="3"/>
  <c r="K51" i="3"/>
  <c r="O52" i="3" l="1"/>
  <c r="M52" i="3"/>
  <c r="K52" i="3"/>
  <c r="O53" i="3" l="1"/>
  <c r="M53" i="3"/>
  <c r="K53" i="3"/>
  <c r="O54" i="3" l="1"/>
  <c r="M54" i="3"/>
  <c r="K54" i="3"/>
  <c r="O55" i="3" l="1"/>
  <c r="M55" i="3"/>
  <c r="K55" i="3"/>
  <c r="O56" i="3" l="1"/>
  <c r="M56" i="3"/>
  <c r="K56" i="3"/>
  <c r="O57" i="3" l="1"/>
  <c r="M57" i="3"/>
  <c r="K57" i="3"/>
  <c r="O58" i="3" l="1"/>
  <c r="M58" i="3"/>
  <c r="K58" i="3"/>
  <c r="K59" i="3" l="1"/>
  <c r="O59" i="3"/>
  <c r="M59" i="3"/>
  <c r="O60" i="3" l="1"/>
  <c r="M60" i="3"/>
  <c r="K60" i="3"/>
  <c r="O61" i="3" l="1"/>
  <c r="M61" i="3"/>
  <c r="K61" i="3"/>
  <c r="O62" i="3" l="1"/>
  <c r="M62" i="3"/>
  <c r="K62" i="3"/>
  <c r="O63" i="3" l="1"/>
  <c r="M63" i="3"/>
  <c r="K63" i="3"/>
  <c r="M64" i="3" l="1"/>
  <c r="K64" i="3"/>
  <c r="O64" i="3"/>
  <c r="O65" i="3" l="1"/>
  <c r="M65" i="3"/>
  <c r="K65" i="3"/>
  <c r="O66" i="3" l="1"/>
  <c r="M66" i="3"/>
  <c r="K66" i="3"/>
  <c r="O67" i="3" l="1"/>
  <c r="M67" i="3"/>
  <c r="K67" i="3"/>
  <c r="O68" i="3" l="1"/>
  <c r="M68" i="3"/>
  <c r="K68" i="3"/>
  <c r="O69" i="3" l="1"/>
  <c r="M69" i="3"/>
  <c r="K69" i="3"/>
  <c r="O70" i="3" l="1"/>
  <c r="M70" i="3"/>
  <c r="K70" i="3"/>
  <c r="O71" i="3" l="1"/>
  <c r="M71" i="3"/>
  <c r="K71" i="3"/>
  <c r="O72" i="3" l="1"/>
  <c r="M72" i="3"/>
  <c r="K72" i="3"/>
  <c r="O73" i="3" l="1"/>
  <c r="M73" i="3"/>
  <c r="K73" i="3"/>
  <c r="O74" i="3" l="1"/>
  <c r="M74" i="3"/>
  <c r="K74" i="3"/>
  <c r="K75" i="3" l="1"/>
  <c r="O75" i="3"/>
  <c r="M75" i="3"/>
  <c r="O76" i="3" l="1"/>
  <c r="M76" i="3"/>
  <c r="K76" i="3"/>
  <c r="O77" i="3" l="1"/>
  <c r="M77" i="3"/>
  <c r="K77" i="3"/>
  <c r="O78" i="3" l="1"/>
  <c r="M78" i="3"/>
  <c r="K78" i="3"/>
  <c r="O79" i="3" l="1"/>
  <c r="M79" i="3"/>
  <c r="K79" i="3"/>
  <c r="M80" i="3" l="1"/>
  <c r="K80" i="3"/>
  <c r="O80" i="3"/>
  <c r="O81" i="3" l="1"/>
  <c r="M81" i="3"/>
  <c r="K81" i="3"/>
  <c r="O82" i="3" l="1"/>
  <c r="M82" i="3"/>
  <c r="K82" i="3"/>
  <c r="O83" i="3" l="1"/>
  <c r="M83" i="3"/>
  <c r="K83" i="3"/>
  <c r="O84" i="3" l="1"/>
  <c r="M84" i="3"/>
  <c r="K84" i="3"/>
  <c r="O85" i="3" l="1"/>
  <c r="M85" i="3"/>
  <c r="K85" i="3"/>
  <c r="O86" i="3" l="1"/>
  <c r="M86" i="3"/>
  <c r="K86" i="3"/>
  <c r="O87" i="3" l="1"/>
  <c r="M87" i="3"/>
  <c r="K87" i="3"/>
  <c r="O88" i="3" l="1"/>
  <c r="M88" i="3"/>
  <c r="K88" i="3"/>
  <c r="O89" i="3" l="1"/>
  <c r="M89" i="3"/>
  <c r="K89" i="3"/>
  <c r="O90" i="3" l="1"/>
  <c r="M90" i="3"/>
  <c r="K90" i="3"/>
  <c r="K91" i="3" l="1"/>
  <c r="O91" i="3"/>
  <c r="M91" i="3"/>
  <c r="O92" i="3" l="1"/>
  <c r="M92" i="3"/>
  <c r="K92" i="3"/>
  <c r="O93" i="3" l="1"/>
  <c r="M93" i="3"/>
  <c r="K93" i="3"/>
  <c r="O94" i="3" l="1"/>
  <c r="M94" i="3"/>
  <c r="K94" i="3"/>
  <c r="O95" i="3" l="1"/>
  <c r="M95" i="3"/>
  <c r="K95" i="3"/>
  <c r="K96" i="3" l="1"/>
  <c r="O96" i="3"/>
  <c r="M96" i="3"/>
  <c r="O97" i="3" l="1"/>
  <c r="M97" i="3"/>
  <c r="K97" i="3"/>
  <c r="O98" i="3" l="1"/>
  <c r="M98" i="3"/>
  <c r="K98" i="3"/>
  <c r="M99" i="3" l="1"/>
  <c r="K99" i="3"/>
  <c r="O99" i="3"/>
  <c r="O100" i="3" l="1"/>
  <c r="M100" i="3"/>
  <c r="K100" i="3"/>
  <c r="O101" i="3" l="1"/>
  <c r="M101" i="3"/>
  <c r="K101" i="3"/>
  <c r="O102" i="3" l="1"/>
  <c r="M102" i="3"/>
  <c r="K102" i="3"/>
  <c r="O103" i="3" l="1"/>
  <c r="M103" i="3"/>
  <c r="K103" i="3"/>
  <c r="O104" i="3" l="1"/>
  <c r="M104" i="3"/>
  <c r="K104" i="3"/>
  <c r="K105" i="3" l="1"/>
  <c r="O105" i="3"/>
  <c r="M105" i="3"/>
  <c r="K106" i="3" l="1"/>
  <c r="O106" i="3"/>
  <c r="M106" i="3"/>
  <c r="O107" i="3" l="1"/>
  <c r="M107" i="3"/>
  <c r="K107" i="3"/>
  <c r="O108" i="3" l="1"/>
  <c r="M108" i="3"/>
  <c r="K108" i="3"/>
  <c r="O109" i="3" l="1"/>
  <c r="M109" i="3"/>
  <c r="K109" i="3"/>
  <c r="K110" i="3" l="1"/>
  <c r="M110" i="3"/>
  <c r="O110" i="3"/>
  <c r="O111" i="3" l="1"/>
  <c r="M111" i="3"/>
  <c r="K111" i="3"/>
  <c r="K112" i="3" l="1"/>
  <c r="M112" i="3"/>
  <c r="O112" i="3"/>
  <c r="O113" i="3" l="1"/>
  <c r="M113" i="3"/>
  <c r="K113" i="3"/>
  <c r="AO64" i="1" l="1"/>
  <c r="AO39" i="1"/>
  <c r="AO128" i="1"/>
  <c r="AO67" i="1"/>
  <c r="AO60" i="1"/>
  <c r="AO134" i="1"/>
  <c r="AO97" i="1"/>
  <c r="AO141" i="1"/>
  <c r="AO69" i="1"/>
  <c r="AO51" i="1"/>
  <c r="AO24" i="1"/>
  <c r="AO43" i="1"/>
  <c r="AO101" i="1"/>
  <c r="AO113" i="1"/>
  <c r="AO42" i="1"/>
  <c r="AO110" i="1"/>
  <c r="AO37" i="1"/>
  <c r="AO73" i="1"/>
  <c r="AO112" i="1"/>
  <c r="AO136" i="1"/>
  <c r="AO13" i="1"/>
  <c r="AO125" i="1"/>
  <c r="AO91" i="1"/>
  <c r="AO34" i="1"/>
  <c r="AO83" i="1"/>
  <c r="AO106" i="1"/>
  <c r="AO130" i="1"/>
  <c r="AO124" i="1"/>
  <c r="AO61" i="1"/>
  <c r="AO80" i="1"/>
  <c r="AO151" i="1"/>
  <c r="AO105" i="1"/>
  <c r="AO52" i="1"/>
  <c r="AO122" i="1"/>
  <c r="AO139" i="1"/>
  <c r="AO121" i="1"/>
  <c r="AO85" i="1"/>
  <c r="AO155" i="1"/>
  <c r="AO89" i="1"/>
  <c r="AO115" i="1"/>
  <c r="AO22" i="1"/>
  <c r="AO103" i="1"/>
  <c r="AO53" i="1"/>
  <c r="AO50" i="1"/>
  <c r="AO31" i="1"/>
  <c r="AO36" i="1"/>
  <c r="AO65" i="1"/>
  <c r="AO90" i="1"/>
  <c r="AO129" i="1"/>
  <c r="AO45" i="1"/>
  <c r="AO127" i="1"/>
  <c r="AO118" i="1"/>
  <c r="AO146" i="1"/>
  <c r="AO47" i="1"/>
  <c r="AO153" i="1"/>
  <c r="AO25" i="1"/>
  <c r="AO59" i="1"/>
  <c r="AO68" i="1"/>
  <c r="AO84" i="1"/>
  <c r="AO96" i="1"/>
  <c r="AO21" i="1"/>
  <c r="AO82" i="1"/>
  <c r="AO74" i="1"/>
  <c r="AO49" i="1"/>
  <c r="AO66" i="1"/>
  <c r="AO71" i="1"/>
  <c r="AO142" i="1"/>
  <c r="AO138" i="1"/>
  <c r="AO23" i="1"/>
  <c r="AO35" i="1"/>
  <c r="AO26" i="1"/>
  <c r="AO120" i="1"/>
  <c r="AO109" i="1"/>
  <c r="AO38" i="1"/>
  <c r="AO57" i="1"/>
  <c r="AO133" i="1"/>
  <c r="AO100" i="1"/>
  <c r="AO17" i="1"/>
  <c r="AO86" i="1"/>
  <c r="AO46" i="1"/>
  <c r="AO28" i="1"/>
  <c r="AO148" i="1"/>
  <c r="AO119" i="1"/>
  <c r="AO15" i="1"/>
  <c r="AO137" i="1"/>
  <c r="AO48" i="1"/>
  <c r="AO56" i="1"/>
  <c r="AO144" i="1"/>
  <c r="AO107" i="1"/>
  <c r="AO72" i="1"/>
  <c r="AO29" i="1"/>
  <c r="AO14" i="1"/>
  <c r="AO126" i="1"/>
  <c r="AO114" i="1"/>
  <c r="AO18" i="1"/>
  <c r="AO79" i="1"/>
  <c r="AO33" i="1"/>
  <c r="AO99" i="1"/>
  <c r="AO149" i="1"/>
  <c r="AO58" i="1"/>
  <c r="AO70" i="1"/>
  <c r="AO140" i="1"/>
  <c r="AO135" i="1"/>
  <c r="AO30" i="1"/>
  <c r="AO152" i="1"/>
  <c r="AO77" i="1"/>
  <c r="AO98" i="1"/>
  <c r="AO87" i="1"/>
  <c r="AP79" i="1" l="1"/>
  <c r="BA79" i="1"/>
  <c r="AV79" i="1"/>
  <c r="BF79" i="1"/>
  <c r="BK79" i="1"/>
  <c r="AP46" i="1"/>
  <c r="BA46" i="1"/>
  <c r="AV46" i="1"/>
  <c r="BF46" i="1"/>
  <c r="BK46" i="1"/>
  <c r="AP49" i="1"/>
  <c r="BA49" i="1"/>
  <c r="AV49" i="1"/>
  <c r="BF49" i="1"/>
  <c r="BK49" i="1"/>
  <c r="AP90" i="1"/>
  <c r="BK90" i="1"/>
  <c r="AP105" i="1"/>
  <c r="BA105" i="1" s="1"/>
  <c r="BK105" i="1"/>
  <c r="AP110" i="1"/>
  <c r="BA110" i="1" s="1"/>
  <c r="AV110" i="1"/>
  <c r="BF110" i="1"/>
  <c r="BK110" i="1"/>
  <c r="AP151" i="1"/>
  <c r="AV151" i="1" s="1"/>
  <c r="BA151" i="1"/>
  <c r="BK151" i="1"/>
  <c r="AP42" i="1"/>
  <c r="BA42" i="1"/>
  <c r="AV42" i="1"/>
  <c r="BF42" i="1"/>
  <c r="BK42" i="1"/>
  <c r="AP114" i="1"/>
  <c r="AV114" i="1" s="1"/>
  <c r="BA114" i="1"/>
  <c r="BF114" i="1"/>
  <c r="BK114" i="1"/>
  <c r="AP17" i="1"/>
  <c r="BA17" i="1"/>
  <c r="AV17" i="1"/>
  <c r="BF17" i="1"/>
  <c r="BK17" i="1"/>
  <c r="AP82" i="1"/>
  <c r="BA82" i="1"/>
  <c r="AV82" i="1"/>
  <c r="BF82" i="1"/>
  <c r="BK82" i="1"/>
  <c r="AP36" i="1"/>
  <c r="BA36" i="1"/>
  <c r="AV36" i="1"/>
  <c r="BK36" i="1"/>
  <c r="AP80" i="1"/>
  <c r="AV80" i="1"/>
  <c r="BA80" i="1"/>
  <c r="BF80" i="1"/>
  <c r="BK80" i="1"/>
  <c r="AP113" i="1"/>
  <c r="BK113" i="1"/>
  <c r="AP18" i="1"/>
  <c r="BA18" i="1" s="1"/>
  <c r="BF18" i="1"/>
  <c r="BK18" i="1"/>
  <c r="AP101" i="1"/>
  <c r="BA101" i="1"/>
  <c r="AV101" i="1"/>
  <c r="BF101" i="1"/>
  <c r="BK101" i="1"/>
  <c r="AP87" i="1"/>
  <c r="BF87" i="1" s="1"/>
  <c r="BK87" i="1"/>
  <c r="AP14" i="1"/>
  <c r="AV14" i="1" s="1"/>
  <c r="BA14" i="1"/>
  <c r="BF14" i="1"/>
  <c r="BK14" i="1"/>
  <c r="AP133" i="1"/>
  <c r="BA133" i="1" s="1"/>
  <c r="AV133" i="1"/>
  <c r="BF133" i="1"/>
  <c r="BK133" i="1"/>
  <c r="AP96" i="1"/>
  <c r="AV96" i="1" s="1"/>
  <c r="BA96" i="1"/>
  <c r="BK96" i="1"/>
  <c r="AP50" i="1"/>
  <c r="BA50" i="1"/>
  <c r="AV50" i="1"/>
  <c r="BK50" i="1"/>
  <c r="BF50" i="1"/>
  <c r="AP124" i="1"/>
  <c r="AV124" i="1" s="1"/>
  <c r="BA124" i="1"/>
  <c r="BF124" i="1"/>
  <c r="BK124" i="1"/>
  <c r="AP43" i="1"/>
  <c r="BA43" i="1"/>
  <c r="AV43" i="1"/>
  <c r="BF43" i="1"/>
  <c r="BK43" i="1"/>
  <c r="AP98" i="1"/>
  <c r="BA98" i="1"/>
  <c r="AV98" i="1"/>
  <c r="BF98" i="1"/>
  <c r="BK98" i="1"/>
  <c r="AP57" i="1"/>
  <c r="BA57" i="1"/>
  <c r="AV57" i="1"/>
  <c r="BF57" i="1"/>
  <c r="BK57" i="1"/>
  <c r="AP84" i="1"/>
  <c r="BA84" i="1" s="1"/>
  <c r="AV84" i="1"/>
  <c r="BF84" i="1"/>
  <c r="BK84" i="1"/>
  <c r="AP53" i="1"/>
  <c r="BA53" i="1"/>
  <c r="AV53" i="1"/>
  <c r="BK53" i="1"/>
  <c r="BF53" i="1"/>
  <c r="AP130" i="1"/>
  <c r="BA130" i="1"/>
  <c r="AV130" i="1"/>
  <c r="BF130" i="1"/>
  <c r="BK130" i="1"/>
  <c r="AP24" i="1"/>
  <c r="BA24" i="1"/>
  <c r="BK24" i="1"/>
  <c r="AP86" i="1"/>
  <c r="BA86" i="1"/>
  <c r="BK86" i="1"/>
  <c r="AP61" i="1"/>
  <c r="BF61" i="1" s="1"/>
  <c r="BA61" i="1"/>
  <c r="AV61" i="1"/>
  <c r="BK61" i="1"/>
  <c r="AP72" i="1"/>
  <c r="AV72" i="1" s="1"/>
  <c r="BA72" i="1"/>
  <c r="BF72" i="1"/>
  <c r="BK72" i="1"/>
  <c r="AP38" i="1"/>
  <c r="BA38" i="1"/>
  <c r="AV38" i="1"/>
  <c r="BK38" i="1"/>
  <c r="AP68" i="1"/>
  <c r="BA68" i="1"/>
  <c r="AV68" i="1"/>
  <c r="BF68" i="1"/>
  <c r="BK68" i="1"/>
  <c r="AP103" i="1"/>
  <c r="BA103" i="1"/>
  <c r="AV103" i="1"/>
  <c r="BF103" i="1"/>
  <c r="BK103" i="1"/>
  <c r="AP106" i="1"/>
  <c r="AV106" i="1" s="1"/>
  <c r="BA106" i="1"/>
  <c r="BF106" i="1"/>
  <c r="BK106" i="1"/>
  <c r="AP51" i="1"/>
  <c r="BK51" i="1"/>
  <c r="AP126" i="1"/>
  <c r="BA126" i="1" s="1"/>
  <c r="AP29" i="1"/>
  <c r="BA29" i="1" s="1"/>
  <c r="BF29" i="1"/>
  <c r="BK29" i="1"/>
  <c r="AP77" i="1"/>
  <c r="BA77" i="1"/>
  <c r="AV77" i="1"/>
  <c r="BF77" i="1"/>
  <c r="BK77" i="1"/>
  <c r="AP152" i="1"/>
  <c r="BA152" i="1"/>
  <c r="AV152" i="1"/>
  <c r="BF152" i="1"/>
  <c r="BK152" i="1"/>
  <c r="AP107" i="1"/>
  <c r="BF107" i="1" s="1"/>
  <c r="BA107" i="1"/>
  <c r="AV107" i="1"/>
  <c r="BK107" i="1"/>
  <c r="AP109" i="1"/>
  <c r="BA109" i="1" s="1"/>
  <c r="AV109" i="1"/>
  <c r="BF109" i="1"/>
  <c r="BK109" i="1"/>
  <c r="AP59" i="1"/>
  <c r="BA59" i="1"/>
  <c r="AV59" i="1"/>
  <c r="BK59" i="1"/>
  <c r="AP22" i="1"/>
  <c r="AV22" i="1" s="1"/>
  <c r="BK22" i="1"/>
  <c r="AP83" i="1"/>
  <c r="BA83" i="1" s="1"/>
  <c r="AV83" i="1"/>
  <c r="BF83" i="1"/>
  <c r="BK83" i="1"/>
  <c r="AP69" i="1"/>
  <c r="AV69" i="1" s="1"/>
  <c r="BA69" i="1"/>
  <c r="BK69" i="1"/>
  <c r="AP120" i="1"/>
  <c r="BF120" i="1" s="1"/>
  <c r="BA120" i="1"/>
  <c r="AV120" i="1"/>
  <c r="BK120" i="1"/>
  <c r="AP25" i="1"/>
  <c r="BA25" i="1" s="1"/>
  <c r="BF25" i="1"/>
  <c r="BK25" i="1"/>
  <c r="AP115" i="1"/>
  <c r="BA115" i="1"/>
  <c r="AV115" i="1"/>
  <c r="BF115" i="1"/>
  <c r="BK115" i="1"/>
  <c r="AP34" i="1"/>
  <c r="AV34" i="1"/>
  <c r="BA34" i="1"/>
  <c r="BF34" i="1"/>
  <c r="BK34" i="1"/>
  <c r="AP141" i="1"/>
  <c r="BF141" i="1" s="1"/>
  <c r="BA141" i="1"/>
  <c r="AV141" i="1"/>
  <c r="BK141" i="1"/>
  <c r="AP21" i="1"/>
  <c r="BA21" i="1" s="1"/>
  <c r="BF21" i="1"/>
  <c r="BK21" i="1"/>
  <c r="AP144" i="1"/>
  <c r="BK144" i="1"/>
  <c r="AP135" i="1"/>
  <c r="BA135" i="1" s="1"/>
  <c r="BK135" i="1"/>
  <c r="AP56" i="1"/>
  <c r="BA56" i="1"/>
  <c r="BF56" i="1"/>
  <c r="BK56" i="1"/>
  <c r="AP26" i="1"/>
  <c r="BA26" i="1"/>
  <c r="BK26" i="1"/>
  <c r="AP153" i="1"/>
  <c r="BF153" i="1" s="1"/>
  <c r="BA153" i="1"/>
  <c r="AV153" i="1"/>
  <c r="BK153" i="1"/>
  <c r="AP89" i="1"/>
  <c r="BA89" i="1" s="1"/>
  <c r="BF89" i="1"/>
  <c r="BK89" i="1"/>
  <c r="AP91" i="1"/>
  <c r="BA91" i="1"/>
  <c r="AV91" i="1"/>
  <c r="BF91" i="1"/>
  <c r="BK91" i="1"/>
  <c r="AP97" i="1"/>
  <c r="BA97" i="1"/>
  <c r="AV97" i="1"/>
  <c r="BF97" i="1"/>
  <c r="BK97" i="1"/>
  <c r="AP31" i="1"/>
  <c r="BF31" i="1" s="1"/>
  <c r="BA31" i="1"/>
  <c r="AV31" i="1"/>
  <c r="BK31" i="1"/>
  <c r="AP48" i="1"/>
  <c r="BA48" i="1" s="1"/>
  <c r="AV48" i="1"/>
  <c r="BF48" i="1"/>
  <c r="BK48" i="1"/>
  <c r="AP35" i="1"/>
  <c r="BA35" i="1"/>
  <c r="AV35" i="1"/>
  <c r="BF35" i="1"/>
  <c r="BK35" i="1"/>
  <c r="AP47" i="1"/>
  <c r="BA47" i="1"/>
  <c r="AV47" i="1"/>
  <c r="BF47" i="1"/>
  <c r="BK47" i="1"/>
  <c r="AP155" i="1"/>
  <c r="BA155" i="1" s="1"/>
  <c r="BF155" i="1"/>
  <c r="BK155" i="1"/>
  <c r="AP125" i="1"/>
  <c r="BK125" i="1"/>
  <c r="AP134" i="1"/>
  <c r="BA134" i="1" s="1"/>
  <c r="BK134" i="1"/>
  <c r="AP146" i="1"/>
  <c r="BA146" i="1"/>
  <c r="AV146" i="1"/>
  <c r="BF146" i="1"/>
  <c r="BK146" i="1"/>
  <c r="AP85" i="1"/>
  <c r="BA85" i="1" s="1"/>
  <c r="BK85" i="1"/>
  <c r="AP13" i="1"/>
  <c r="BA13" i="1" s="1"/>
  <c r="BF13" i="1"/>
  <c r="BK13" i="1"/>
  <c r="AP60" i="1"/>
  <c r="BA60" i="1" s="1"/>
  <c r="BF60" i="1"/>
  <c r="BK60" i="1"/>
  <c r="AP138" i="1"/>
  <c r="BA138" i="1"/>
  <c r="AV138" i="1"/>
  <c r="BF138" i="1"/>
  <c r="BK138" i="1"/>
  <c r="AP118" i="1"/>
  <c r="AV118" i="1"/>
  <c r="BA118" i="1"/>
  <c r="BF118" i="1"/>
  <c r="BK118" i="1"/>
  <c r="AP121" i="1"/>
  <c r="BF121" i="1" s="1"/>
  <c r="BA121" i="1"/>
  <c r="AV121" i="1"/>
  <c r="BK121" i="1"/>
  <c r="AP136" i="1"/>
  <c r="BA136" i="1" s="1"/>
  <c r="AV136" i="1"/>
  <c r="BF136" i="1"/>
  <c r="BK136" i="1"/>
  <c r="AP67" i="1"/>
  <c r="BA67" i="1"/>
  <c r="AV67" i="1"/>
  <c r="BF67" i="1"/>
  <c r="BK67" i="1"/>
  <c r="AP65" i="1"/>
  <c r="BA65" i="1"/>
  <c r="AV65" i="1"/>
  <c r="BF65" i="1"/>
  <c r="BK65" i="1"/>
  <c r="AP30" i="1"/>
  <c r="AV30" i="1" s="1"/>
  <c r="BA30" i="1"/>
  <c r="BF30" i="1"/>
  <c r="BK30" i="1"/>
  <c r="AP140" i="1"/>
  <c r="BK140" i="1"/>
  <c r="AP58" i="1"/>
  <c r="BA58" i="1" s="1"/>
  <c r="BK58" i="1"/>
  <c r="AP149" i="1"/>
  <c r="BA149" i="1" s="1"/>
  <c r="AV149" i="1"/>
  <c r="BF149" i="1"/>
  <c r="BK149" i="1"/>
  <c r="AP119" i="1"/>
  <c r="AV119" i="1" s="1"/>
  <c r="BA119" i="1"/>
  <c r="BK119" i="1"/>
  <c r="AP142" i="1"/>
  <c r="BF142" i="1" s="1"/>
  <c r="AV142" i="1"/>
  <c r="BA142" i="1"/>
  <c r="BK142" i="1"/>
  <c r="AP127" i="1"/>
  <c r="AV127" i="1" s="1"/>
  <c r="BA127" i="1"/>
  <c r="BF127" i="1"/>
  <c r="BK127" i="1"/>
  <c r="AP139" i="1"/>
  <c r="BA139" i="1"/>
  <c r="AV139" i="1"/>
  <c r="BF139" i="1"/>
  <c r="BK139" i="1"/>
  <c r="AP112" i="1"/>
  <c r="AV112" i="1"/>
  <c r="BA112" i="1"/>
  <c r="BF112" i="1"/>
  <c r="BK112" i="1"/>
  <c r="AP128" i="1"/>
  <c r="AV128" i="1"/>
  <c r="BF128" i="1"/>
  <c r="BK128" i="1"/>
  <c r="AP100" i="1"/>
  <c r="AV100" i="1" s="1"/>
  <c r="BA100" i="1"/>
  <c r="BF100" i="1"/>
  <c r="BK100" i="1"/>
  <c r="AP70" i="1"/>
  <c r="BK70" i="1"/>
  <c r="AP15" i="1"/>
  <c r="BA15" i="1" s="1"/>
  <c r="BK15" i="1"/>
  <c r="AP99" i="1"/>
  <c r="BA99" i="1"/>
  <c r="AV99" i="1"/>
  <c r="BF99" i="1"/>
  <c r="BK99" i="1"/>
  <c r="AP148" i="1"/>
  <c r="BA148" i="1" s="1"/>
  <c r="BK148" i="1"/>
  <c r="AP71" i="1"/>
  <c r="AV71" i="1" s="1"/>
  <c r="BA71" i="1"/>
  <c r="BK71" i="1"/>
  <c r="AP45" i="1"/>
  <c r="BA45" i="1" s="1"/>
  <c r="AV45" i="1"/>
  <c r="BF45" i="1"/>
  <c r="BK45" i="1"/>
  <c r="AP122" i="1"/>
  <c r="AV122" i="1" s="1"/>
  <c r="BA122" i="1"/>
  <c r="BK122" i="1"/>
  <c r="AP73" i="1"/>
  <c r="BF73" i="1" s="1"/>
  <c r="BA73" i="1"/>
  <c r="AV73" i="1"/>
  <c r="BK73" i="1"/>
  <c r="AP39" i="1"/>
  <c r="AV39" i="1" s="1"/>
  <c r="BA39" i="1"/>
  <c r="BF39" i="1"/>
  <c r="BK39" i="1"/>
  <c r="AP74" i="1"/>
  <c r="BA74" i="1"/>
  <c r="AV74" i="1"/>
  <c r="BF74" i="1"/>
  <c r="BK74" i="1"/>
  <c r="AP137" i="1"/>
  <c r="BA137" i="1"/>
  <c r="AV137" i="1"/>
  <c r="BF137" i="1"/>
  <c r="BK137" i="1"/>
  <c r="AP23" i="1"/>
  <c r="AV23" i="1"/>
  <c r="BA23" i="1"/>
  <c r="BK23" i="1"/>
  <c r="AP33" i="1"/>
  <c r="AV33" i="1" s="1"/>
  <c r="BA33" i="1"/>
  <c r="BF33" i="1"/>
  <c r="BK33" i="1"/>
  <c r="AP28" i="1"/>
  <c r="BK28" i="1"/>
  <c r="AP66" i="1"/>
  <c r="BA66" i="1" s="1"/>
  <c r="BK66" i="1"/>
  <c r="AP129" i="1"/>
  <c r="BA129" i="1"/>
  <c r="AV129" i="1"/>
  <c r="BF129" i="1"/>
  <c r="BK129" i="1"/>
  <c r="AP52" i="1"/>
  <c r="BA52" i="1" s="1"/>
  <c r="BK52" i="1"/>
  <c r="AP37" i="1"/>
  <c r="AV37" i="1" s="1"/>
  <c r="BA37" i="1"/>
  <c r="BK37" i="1"/>
  <c r="AP64" i="1"/>
  <c r="BA64" i="1" s="1"/>
  <c r="AV64" i="1"/>
  <c r="BF64" i="1"/>
  <c r="BK64" i="1"/>
  <c r="DA153" i="1" l="1"/>
  <c r="DT153" i="1"/>
  <c r="CW153" i="1"/>
  <c r="DB153" i="1"/>
  <c r="DD153" i="1" s="1"/>
  <c r="DA141" i="1"/>
  <c r="DT141" i="1"/>
  <c r="CW141" i="1"/>
  <c r="DB141" i="1"/>
  <c r="DD141" i="1" s="1"/>
  <c r="DT61" i="1"/>
  <c r="CW61" i="1"/>
  <c r="DA61" i="1"/>
  <c r="DB61" i="1"/>
  <c r="DD61" i="1" s="1"/>
  <c r="DA121" i="1"/>
  <c r="DT121" i="1"/>
  <c r="CW121" i="1"/>
  <c r="DB121" i="1"/>
  <c r="CW31" i="1"/>
  <c r="DA31" i="1"/>
  <c r="DT31" i="1"/>
  <c r="DB31" i="1"/>
  <c r="DD31" i="1" s="1"/>
  <c r="DA73" i="1"/>
  <c r="CW73" i="1"/>
  <c r="DT73" i="1"/>
  <c r="DB73" i="1"/>
  <c r="DD73" i="1" s="1"/>
  <c r="DT107" i="1"/>
  <c r="CW107" i="1"/>
  <c r="DA107" i="1"/>
  <c r="DB107" i="1" s="1"/>
  <c r="DD107" i="1" s="1"/>
  <c r="CW120" i="1"/>
  <c r="DA120" i="1"/>
  <c r="DT120" i="1"/>
  <c r="DB120" i="1"/>
  <c r="DD120" i="1" s="1"/>
  <c r="CW142" i="1"/>
  <c r="DA142" i="1"/>
  <c r="DB142" i="1" s="1"/>
  <c r="DD142" i="1" s="1"/>
  <c r="DT142" i="1"/>
  <c r="DT87" i="1"/>
  <c r="CW87" i="1"/>
  <c r="DA87" i="1"/>
  <c r="DB87" i="1" s="1"/>
  <c r="DD87" i="1" s="1"/>
  <c r="CW30" i="1"/>
  <c r="DA30" i="1"/>
  <c r="DT30" i="1"/>
  <c r="DB30" i="1"/>
  <c r="DD30" i="1" s="1"/>
  <c r="BJ26" i="1"/>
  <c r="AT26" i="1"/>
  <c r="AQ26" i="1"/>
  <c r="AR26" i="1"/>
  <c r="BI26" i="1" s="1"/>
  <c r="EH26" i="1"/>
  <c r="EH86" i="1"/>
  <c r="AQ86" i="1"/>
  <c r="AR86" i="1"/>
  <c r="BI86" i="1" s="1"/>
  <c r="AT86" i="1"/>
  <c r="BJ86" i="1"/>
  <c r="BJ28" i="1"/>
  <c r="AT28" i="1"/>
  <c r="AR28" i="1"/>
  <c r="BI28" i="1" s="1"/>
  <c r="EH28" i="1"/>
  <c r="AQ28" i="1"/>
  <c r="DT74" i="1"/>
  <c r="DA74" i="1"/>
  <c r="CW74" i="1"/>
  <c r="AT70" i="1"/>
  <c r="EH70" i="1"/>
  <c r="AQ70" i="1"/>
  <c r="AR70" i="1"/>
  <c r="BI70" i="1" s="1"/>
  <c r="BJ70" i="1"/>
  <c r="DT139" i="1"/>
  <c r="DA139" i="1"/>
  <c r="CW139" i="1"/>
  <c r="DB139" i="1"/>
  <c r="DD139" i="1" s="1"/>
  <c r="EH140" i="1"/>
  <c r="AR140" i="1"/>
  <c r="BI140" i="1" s="1"/>
  <c r="AQ140" i="1"/>
  <c r="BJ140" i="1"/>
  <c r="AT140" i="1"/>
  <c r="CW138" i="1"/>
  <c r="DT138" i="1"/>
  <c r="DA138" i="1"/>
  <c r="DB138" i="1" s="1"/>
  <c r="DD138" i="1" s="1"/>
  <c r="AQ125" i="1"/>
  <c r="BJ125" i="1"/>
  <c r="EH125" i="1"/>
  <c r="AT125" i="1"/>
  <c r="AR125" i="1"/>
  <c r="BI125" i="1" s="1"/>
  <c r="DT91" i="1"/>
  <c r="CW91" i="1"/>
  <c r="DA91" i="1"/>
  <c r="DB91" i="1"/>
  <c r="AV26" i="1"/>
  <c r="EH144" i="1"/>
  <c r="BJ144" i="1"/>
  <c r="AT144" i="1"/>
  <c r="AR144" i="1"/>
  <c r="BI144" i="1" s="1"/>
  <c r="AQ144" i="1"/>
  <c r="DT115" i="1"/>
  <c r="CW115" i="1"/>
  <c r="DB115" i="1"/>
  <c r="DA115" i="1"/>
  <c r="CW77" i="1"/>
  <c r="DA77" i="1"/>
  <c r="DT77" i="1"/>
  <c r="DB77" i="1"/>
  <c r="DD77" i="1" s="1"/>
  <c r="EH51" i="1"/>
  <c r="AQ51" i="1"/>
  <c r="AR51" i="1"/>
  <c r="BI51" i="1" s="1"/>
  <c r="BJ51" i="1"/>
  <c r="AT51" i="1"/>
  <c r="AV86" i="1"/>
  <c r="DA43" i="1"/>
  <c r="CW43" i="1"/>
  <c r="DT43" i="1"/>
  <c r="DB43" i="1"/>
  <c r="DD43" i="1" s="1"/>
  <c r="BA87" i="1"/>
  <c r="EH113" i="1"/>
  <c r="AQ113" i="1"/>
  <c r="AR113" i="1"/>
  <c r="BI113" i="1" s="1"/>
  <c r="BJ113" i="1"/>
  <c r="AT113" i="1"/>
  <c r="DT17" i="1"/>
  <c r="DA17" i="1"/>
  <c r="DB17" i="1" s="1"/>
  <c r="DD17" i="1" s="1"/>
  <c r="CW17" i="1"/>
  <c r="EH90" i="1"/>
  <c r="BJ90" i="1"/>
  <c r="AT90" i="1"/>
  <c r="AR90" i="1"/>
  <c r="BI90" i="1" s="1"/>
  <c r="AQ90" i="1"/>
  <c r="AR52" i="1"/>
  <c r="BI52" i="1" s="1"/>
  <c r="EH52" i="1"/>
  <c r="AQ52" i="1"/>
  <c r="BJ52" i="1"/>
  <c r="AT52" i="1"/>
  <c r="DA48" i="1"/>
  <c r="DB48" i="1" s="1"/>
  <c r="DD48" i="1" s="1"/>
  <c r="DT48" i="1"/>
  <c r="CW48" i="1"/>
  <c r="DT84" i="1"/>
  <c r="DA84" i="1"/>
  <c r="CW84" i="1"/>
  <c r="DB84" i="1"/>
  <c r="AQ69" i="1"/>
  <c r="EH69" i="1"/>
  <c r="AR69" i="1"/>
  <c r="BI69" i="1" s="1"/>
  <c r="BJ69" i="1"/>
  <c r="AT69" i="1"/>
  <c r="DA49" i="1"/>
  <c r="CW49" i="1"/>
  <c r="DT49" i="1"/>
  <c r="DB49" i="1"/>
  <c r="DA129" i="1"/>
  <c r="CW129" i="1"/>
  <c r="DT129" i="1"/>
  <c r="DB129" i="1"/>
  <c r="DD129" i="1" s="1"/>
  <c r="AR74" i="1"/>
  <c r="BI74" i="1" s="1"/>
  <c r="BJ74" i="1"/>
  <c r="EH74" i="1"/>
  <c r="AQ74" i="1"/>
  <c r="AT74" i="1"/>
  <c r="CW99" i="1"/>
  <c r="DA99" i="1"/>
  <c r="DT99" i="1"/>
  <c r="EH139" i="1"/>
  <c r="AQ139" i="1"/>
  <c r="AR139" i="1"/>
  <c r="BI139" i="1" s="1"/>
  <c r="BJ139" i="1"/>
  <c r="AT139" i="1"/>
  <c r="BJ138" i="1"/>
  <c r="AR138" i="1"/>
  <c r="BI138" i="1" s="1"/>
  <c r="AQ138" i="1"/>
  <c r="AT138" i="1"/>
  <c r="EH138" i="1"/>
  <c r="CW146" i="1"/>
  <c r="DA146" i="1"/>
  <c r="DT146" i="1"/>
  <c r="DB146" i="1"/>
  <c r="AV155" i="1"/>
  <c r="EH91" i="1"/>
  <c r="AR91" i="1"/>
  <c r="BI91" i="1" s="1"/>
  <c r="AQ91" i="1"/>
  <c r="BJ91" i="1"/>
  <c r="AT91" i="1"/>
  <c r="BJ115" i="1"/>
  <c r="AQ115" i="1"/>
  <c r="AR115" i="1"/>
  <c r="BI115" i="1" s="1"/>
  <c r="AT115" i="1"/>
  <c r="EH115" i="1"/>
  <c r="EH77" i="1"/>
  <c r="BJ77" i="1"/>
  <c r="AT77" i="1"/>
  <c r="AQ77" i="1"/>
  <c r="AR77" i="1"/>
  <c r="BI77" i="1" s="1"/>
  <c r="EH38" i="1"/>
  <c r="AQ38" i="1"/>
  <c r="BJ38" i="1"/>
  <c r="AR38" i="1"/>
  <c r="BI38" i="1" s="1"/>
  <c r="AT38" i="1"/>
  <c r="EH43" i="1"/>
  <c r="AQ43" i="1"/>
  <c r="AT43" i="1"/>
  <c r="BJ43" i="1"/>
  <c r="AR43" i="1"/>
  <c r="BI43" i="1" s="1"/>
  <c r="DA101" i="1"/>
  <c r="CW101" i="1"/>
  <c r="DT101" i="1"/>
  <c r="DB101" i="1"/>
  <c r="DD101" i="1" s="1"/>
  <c r="EH17" i="1"/>
  <c r="AQ17" i="1"/>
  <c r="AT17" i="1"/>
  <c r="BJ17" i="1"/>
  <c r="AR17" i="1"/>
  <c r="BI17" i="1" s="1"/>
  <c r="BJ148" i="1"/>
  <c r="AQ148" i="1"/>
  <c r="AR148" i="1"/>
  <c r="BI148" i="1" s="1"/>
  <c r="AT148" i="1"/>
  <c r="EH148" i="1"/>
  <c r="DA100" i="1"/>
  <c r="CW100" i="1"/>
  <c r="DT100" i="1"/>
  <c r="DB100" i="1"/>
  <c r="AT48" i="1"/>
  <c r="AQ48" i="1"/>
  <c r="BJ48" i="1"/>
  <c r="AR48" i="1"/>
  <c r="BI48" i="1" s="1"/>
  <c r="EH48" i="1"/>
  <c r="DA56" i="1"/>
  <c r="DB56" i="1" s="1"/>
  <c r="DD56" i="1" s="1"/>
  <c r="DT56" i="1"/>
  <c r="CW56" i="1"/>
  <c r="BJ21" i="1"/>
  <c r="EH21" i="1"/>
  <c r="AR21" i="1"/>
  <c r="BI21" i="1" s="1"/>
  <c r="AQ21" i="1"/>
  <c r="AT21" i="1"/>
  <c r="DA83" i="1"/>
  <c r="DT83" i="1"/>
  <c r="CW83" i="1"/>
  <c r="EH109" i="1"/>
  <c r="AR109" i="1"/>
  <c r="BI109" i="1" s="1"/>
  <c r="AQ109" i="1"/>
  <c r="BJ109" i="1"/>
  <c r="AT109" i="1"/>
  <c r="AR84" i="1"/>
  <c r="BI84" i="1" s="1"/>
  <c r="AQ84" i="1"/>
  <c r="BJ84" i="1"/>
  <c r="EH84" i="1"/>
  <c r="AT84" i="1"/>
  <c r="DT133" i="1"/>
  <c r="CW133" i="1"/>
  <c r="DA133" i="1"/>
  <c r="DT110" i="1"/>
  <c r="CW110" i="1"/>
  <c r="DA110" i="1"/>
  <c r="DB110" i="1"/>
  <c r="DD110" i="1" s="1"/>
  <c r="EH155" i="1"/>
  <c r="AR155" i="1"/>
  <c r="BI155" i="1" s="1"/>
  <c r="BJ155" i="1"/>
  <c r="AQ155" i="1"/>
  <c r="AT155" i="1"/>
  <c r="DA89" i="1"/>
  <c r="DB89" i="1" s="1"/>
  <c r="DD89" i="1" s="1"/>
  <c r="DT89" i="1"/>
  <c r="CW89" i="1"/>
  <c r="DT25" i="1"/>
  <c r="CW25" i="1"/>
  <c r="DA25" i="1"/>
  <c r="DT29" i="1"/>
  <c r="CW29" i="1"/>
  <c r="DA29" i="1"/>
  <c r="EH106" i="1"/>
  <c r="BJ106" i="1"/>
  <c r="AR106" i="1"/>
  <c r="BI106" i="1" s="1"/>
  <c r="AT106" i="1"/>
  <c r="AQ106" i="1"/>
  <c r="CW72" i="1"/>
  <c r="DA72" i="1"/>
  <c r="DB72" i="1" s="1"/>
  <c r="DD72" i="1" s="1"/>
  <c r="DT72" i="1"/>
  <c r="EH24" i="1"/>
  <c r="AQ24" i="1"/>
  <c r="BJ24" i="1"/>
  <c r="AT24" i="1"/>
  <c r="AR24" i="1"/>
  <c r="BI24" i="1" s="1"/>
  <c r="CW124" i="1"/>
  <c r="DT124" i="1"/>
  <c r="DA124" i="1"/>
  <c r="DB124" i="1"/>
  <c r="AT80" i="1"/>
  <c r="BJ80" i="1"/>
  <c r="AR80" i="1"/>
  <c r="BI80" i="1" s="1"/>
  <c r="AQ80" i="1"/>
  <c r="EH80" i="1"/>
  <c r="DA114" i="1"/>
  <c r="DB114" i="1" s="1"/>
  <c r="DD114" i="1" s="1"/>
  <c r="DT114" i="1"/>
  <c r="CW114" i="1"/>
  <c r="EH49" i="1"/>
  <c r="AR49" i="1"/>
  <c r="BI49" i="1" s="1"/>
  <c r="AT49" i="1"/>
  <c r="AQ49" i="1"/>
  <c r="BJ49" i="1"/>
  <c r="EH151" i="1"/>
  <c r="AR151" i="1"/>
  <c r="BI151" i="1" s="1"/>
  <c r="BJ151" i="1"/>
  <c r="AQ151" i="1"/>
  <c r="AT151" i="1"/>
  <c r="CW127" i="1"/>
  <c r="DT127" i="1"/>
  <c r="DA127" i="1"/>
  <c r="DB127" i="1" s="1"/>
  <c r="DD127" i="1" s="1"/>
  <c r="AT30" i="1"/>
  <c r="BJ30" i="1"/>
  <c r="EH30" i="1"/>
  <c r="AR30" i="1"/>
  <c r="BI30" i="1" s="1"/>
  <c r="AQ30" i="1"/>
  <c r="CW60" i="1"/>
  <c r="DT60" i="1"/>
  <c r="DA60" i="1"/>
  <c r="DB60" i="1"/>
  <c r="DD60" i="1" s="1"/>
  <c r="AR129" i="1"/>
  <c r="BI129" i="1" s="1"/>
  <c r="AQ129" i="1"/>
  <c r="AT129" i="1"/>
  <c r="BJ129" i="1"/>
  <c r="EH129" i="1"/>
  <c r="EH99" i="1"/>
  <c r="AT99" i="1"/>
  <c r="AR99" i="1"/>
  <c r="BI99" i="1" s="1"/>
  <c r="AQ99" i="1"/>
  <c r="BJ99" i="1"/>
  <c r="AR146" i="1"/>
  <c r="BI146" i="1" s="1"/>
  <c r="AQ146" i="1"/>
  <c r="EH146" i="1"/>
  <c r="BJ146" i="1"/>
  <c r="AT146" i="1"/>
  <c r="AV89" i="1"/>
  <c r="BJ56" i="1"/>
  <c r="EH56" i="1"/>
  <c r="AQ56" i="1"/>
  <c r="AR56" i="1"/>
  <c r="BI56" i="1" s="1"/>
  <c r="AT56" i="1"/>
  <c r="AV25" i="1"/>
  <c r="DA57" i="1"/>
  <c r="DB57" i="1" s="1"/>
  <c r="DD57" i="1" s="1"/>
  <c r="DT57" i="1"/>
  <c r="CW57" i="1"/>
  <c r="EH101" i="1"/>
  <c r="AR101" i="1"/>
  <c r="BI101" i="1" s="1"/>
  <c r="AQ101" i="1"/>
  <c r="BJ101" i="1"/>
  <c r="AT101" i="1"/>
  <c r="DT80" i="1"/>
  <c r="DA80" i="1"/>
  <c r="CW80" i="1"/>
  <c r="DB80" i="1"/>
  <c r="DT149" i="1"/>
  <c r="CW149" i="1"/>
  <c r="DA149" i="1"/>
  <c r="BJ149" i="1"/>
  <c r="AQ149" i="1"/>
  <c r="AT149" i="1"/>
  <c r="EH149" i="1"/>
  <c r="AR149" i="1"/>
  <c r="BI149" i="1" s="1"/>
  <c r="CW65" i="1"/>
  <c r="DT65" i="1"/>
  <c r="DA65" i="1"/>
  <c r="BJ60" i="1"/>
  <c r="AT60" i="1"/>
  <c r="AR60" i="1"/>
  <c r="BI60" i="1" s="1"/>
  <c r="AQ60" i="1"/>
  <c r="EH60" i="1"/>
  <c r="DA47" i="1"/>
  <c r="CW47" i="1"/>
  <c r="DT47" i="1"/>
  <c r="DB47" i="1"/>
  <c r="DD47" i="1" s="1"/>
  <c r="EH83" i="1"/>
  <c r="BJ83" i="1"/>
  <c r="AQ83" i="1"/>
  <c r="AR83" i="1"/>
  <c r="BI83" i="1" s="1"/>
  <c r="AT83" i="1"/>
  <c r="BJ29" i="1"/>
  <c r="EH29" i="1"/>
  <c r="AR29" i="1"/>
  <c r="BI29" i="1" s="1"/>
  <c r="AT29" i="1"/>
  <c r="BC29" i="1" s="1"/>
  <c r="DF29" i="1" s="1"/>
  <c r="AQ29" i="1"/>
  <c r="DA103" i="1"/>
  <c r="CW103" i="1"/>
  <c r="DT103" i="1"/>
  <c r="DB103" i="1"/>
  <c r="DD103" i="1" s="1"/>
  <c r="DA130" i="1"/>
  <c r="DT130" i="1"/>
  <c r="CW130" i="1"/>
  <c r="DB130" i="1"/>
  <c r="DD130" i="1" s="1"/>
  <c r="EH133" i="1"/>
  <c r="AR133" i="1"/>
  <c r="BI133" i="1" s="1"/>
  <c r="BJ133" i="1"/>
  <c r="AQ133" i="1"/>
  <c r="AT133" i="1"/>
  <c r="EH110" i="1"/>
  <c r="AQ110" i="1"/>
  <c r="BJ110" i="1"/>
  <c r="AT110" i="1"/>
  <c r="AR110" i="1"/>
  <c r="BI110" i="1" s="1"/>
  <c r="CW46" i="1"/>
  <c r="DA46" i="1"/>
  <c r="DT46" i="1"/>
  <c r="DB46" i="1"/>
  <c r="DA106" i="1"/>
  <c r="CW106" i="1"/>
  <c r="DT106" i="1"/>
  <c r="DB106" i="1"/>
  <c r="DD106" i="1" s="1"/>
  <c r="EH33" i="1"/>
  <c r="AR33" i="1"/>
  <c r="BI33" i="1" s="1"/>
  <c r="BJ33" i="1"/>
  <c r="AQ33" i="1"/>
  <c r="AT33" i="1"/>
  <c r="BJ89" i="1"/>
  <c r="AR89" i="1"/>
  <c r="BI89" i="1" s="1"/>
  <c r="AT89" i="1"/>
  <c r="EH89" i="1"/>
  <c r="AQ89" i="1"/>
  <c r="BF135" i="1"/>
  <c r="AT25" i="1"/>
  <c r="BC25" i="1" s="1"/>
  <c r="AQ25" i="1"/>
  <c r="BJ25" i="1"/>
  <c r="AR25" i="1"/>
  <c r="BI25" i="1" s="1"/>
  <c r="EH25" i="1"/>
  <c r="AT72" i="1"/>
  <c r="EH72" i="1"/>
  <c r="BJ72" i="1"/>
  <c r="AR72" i="1"/>
  <c r="BI72" i="1" s="1"/>
  <c r="AQ72" i="1"/>
  <c r="EH124" i="1"/>
  <c r="AR124" i="1"/>
  <c r="BI124" i="1" s="1"/>
  <c r="AQ124" i="1"/>
  <c r="BJ124" i="1"/>
  <c r="AT124" i="1"/>
  <c r="DT18" i="1"/>
  <c r="CW18" i="1"/>
  <c r="DA18" i="1"/>
  <c r="DB18" i="1" s="1"/>
  <c r="DD18" i="1" s="1"/>
  <c r="EH114" i="1"/>
  <c r="AR114" i="1"/>
  <c r="BI114" i="1" s="1"/>
  <c r="AQ114" i="1"/>
  <c r="AT114" i="1"/>
  <c r="BJ114" i="1"/>
  <c r="DT45" i="1"/>
  <c r="CW45" i="1"/>
  <c r="DA45" i="1"/>
  <c r="DB45" i="1"/>
  <c r="DD45" i="1" s="1"/>
  <c r="CW39" i="1"/>
  <c r="DT39" i="1"/>
  <c r="DA39" i="1"/>
  <c r="DB39" i="1"/>
  <c r="DD39" i="1" s="1"/>
  <c r="EH100" i="1"/>
  <c r="AQ100" i="1"/>
  <c r="AR100" i="1"/>
  <c r="BI100" i="1" s="1"/>
  <c r="BJ100" i="1"/>
  <c r="AT100" i="1"/>
  <c r="AR45" i="1"/>
  <c r="BI45" i="1" s="1"/>
  <c r="AQ45" i="1"/>
  <c r="EH45" i="1"/>
  <c r="BJ45" i="1"/>
  <c r="AT45" i="1"/>
  <c r="AV13" i="1"/>
  <c r="BF134" i="1"/>
  <c r="AV66" i="1"/>
  <c r="BF71" i="1"/>
  <c r="BA128" i="1"/>
  <c r="EH128" i="1"/>
  <c r="BJ128" i="1"/>
  <c r="AQ128" i="1"/>
  <c r="AT128" i="1"/>
  <c r="AR128" i="1"/>
  <c r="BI128" i="1" s="1"/>
  <c r="BF58" i="1"/>
  <c r="EH121" i="1"/>
  <c r="AQ121" i="1"/>
  <c r="BJ121" i="1"/>
  <c r="AR121" i="1"/>
  <c r="BI121" i="1" s="1"/>
  <c r="AT121" i="1"/>
  <c r="AV134" i="1"/>
  <c r="EH31" i="1"/>
  <c r="AQ31" i="1"/>
  <c r="AT31" i="1"/>
  <c r="BJ31" i="1"/>
  <c r="AR31" i="1"/>
  <c r="BI31" i="1" s="1"/>
  <c r="AV135" i="1"/>
  <c r="EH141" i="1"/>
  <c r="AR141" i="1"/>
  <c r="BI141" i="1" s="1"/>
  <c r="AQ141" i="1"/>
  <c r="BJ141" i="1"/>
  <c r="AT141" i="1"/>
  <c r="BF22" i="1"/>
  <c r="AR107" i="1"/>
  <c r="BI107" i="1" s="1"/>
  <c r="BJ107" i="1"/>
  <c r="AT107" i="1"/>
  <c r="AQ107" i="1"/>
  <c r="EH107" i="1"/>
  <c r="AT57" i="1"/>
  <c r="AQ57" i="1"/>
  <c r="BJ57" i="1"/>
  <c r="EH57" i="1"/>
  <c r="AR57" i="1"/>
  <c r="BI57" i="1" s="1"/>
  <c r="CW50" i="1"/>
  <c r="DA50" i="1"/>
  <c r="DT50" i="1"/>
  <c r="DB50" i="1"/>
  <c r="DD50" i="1" s="1"/>
  <c r="DT14" i="1"/>
  <c r="CW14" i="1"/>
  <c r="DA14" i="1"/>
  <c r="DB14" i="1"/>
  <c r="AV18" i="1"/>
  <c r="AR36" i="1"/>
  <c r="BI36" i="1" s="1"/>
  <c r="EH36" i="1"/>
  <c r="AQ36" i="1"/>
  <c r="AT36" i="1"/>
  <c r="BJ36" i="1"/>
  <c r="BF105" i="1"/>
  <c r="CW33" i="1"/>
  <c r="DT33" i="1"/>
  <c r="DA33" i="1"/>
  <c r="DB33" i="1"/>
  <c r="EH96" i="1"/>
  <c r="AR96" i="1"/>
  <c r="BI96" i="1" s="1"/>
  <c r="AQ96" i="1"/>
  <c r="BJ96" i="1"/>
  <c r="AT96" i="1"/>
  <c r="DT64" i="1"/>
  <c r="CW64" i="1"/>
  <c r="DA64" i="1"/>
  <c r="DB64" i="1"/>
  <c r="AT136" i="1"/>
  <c r="BJ136" i="1"/>
  <c r="EH136" i="1"/>
  <c r="AQ136" i="1"/>
  <c r="AR136" i="1"/>
  <c r="BI136" i="1" s="1"/>
  <c r="EH64" i="1"/>
  <c r="AQ64" i="1"/>
  <c r="AT64" i="1"/>
  <c r="AR64" i="1"/>
  <c r="BI64" i="1" s="1"/>
  <c r="BJ64" i="1"/>
  <c r="DT128" i="1"/>
  <c r="CW128" i="1"/>
  <c r="DA128" i="1"/>
  <c r="DB128" i="1"/>
  <c r="DD128" i="1" s="1"/>
  <c r="BF66" i="1"/>
  <c r="EH39" i="1"/>
  <c r="BJ39" i="1"/>
  <c r="AQ39" i="1"/>
  <c r="AR39" i="1"/>
  <c r="BI39" i="1" s="1"/>
  <c r="AT39" i="1"/>
  <c r="BF15" i="1"/>
  <c r="EH127" i="1"/>
  <c r="AR127" i="1"/>
  <c r="BI127" i="1" s="1"/>
  <c r="AQ127" i="1"/>
  <c r="AT127" i="1"/>
  <c r="BJ127" i="1"/>
  <c r="BF37" i="1"/>
  <c r="EH23" i="1"/>
  <c r="BJ23" i="1"/>
  <c r="AR23" i="1"/>
  <c r="BI23" i="1" s="1"/>
  <c r="AT23" i="1"/>
  <c r="AQ23" i="1"/>
  <c r="AV15" i="1"/>
  <c r="EH65" i="1"/>
  <c r="AR65" i="1"/>
  <c r="BI65" i="1" s="1"/>
  <c r="AQ65" i="1"/>
  <c r="BJ65" i="1"/>
  <c r="AT65" i="1"/>
  <c r="EH47" i="1"/>
  <c r="AT47" i="1"/>
  <c r="BJ47" i="1"/>
  <c r="AQ47" i="1"/>
  <c r="AR47" i="1"/>
  <c r="BI47" i="1" s="1"/>
  <c r="BJ103" i="1"/>
  <c r="AR103" i="1"/>
  <c r="BI103" i="1" s="1"/>
  <c r="EH103" i="1"/>
  <c r="AQ103" i="1"/>
  <c r="AT103" i="1"/>
  <c r="EH130" i="1"/>
  <c r="AR130" i="1"/>
  <c r="BI130" i="1" s="1"/>
  <c r="AQ130" i="1"/>
  <c r="BJ130" i="1"/>
  <c r="AT130" i="1"/>
  <c r="CW42" i="1"/>
  <c r="DT42" i="1"/>
  <c r="DA42" i="1"/>
  <c r="DB42" i="1"/>
  <c r="EH46" i="1"/>
  <c r="BJ46" i="1"/>
  <c r="AR46" i="1"/>
  <c r="BI46" i="1" s="1"/>
  <c r="AQ46" i="1"/>
  <c r="AT46" i="1"/>
  <c r="DT13" i="1"/>
  <c r="CW13" i="1"/>
  <c r="DA13" i="1"/>
  <c r="EH135" i="1"/>
  <c r="AR135" i="1"/>
  <c r="BI135" i="1" s="1"/>
  <c r="AQ135" i="1"/>
  <c r="BJ135" i="1"/>
  <c r="AT135" i="1"/>
  <c r="DA34" i="1"/>
  <c r="CW34" i="1"/>
  <c r="DT34" i="1"/>
  <c r="DB34" i="1"/>
  <c r="BA22" i="1"/>
  <c r="BA7" i="1" s="1"/>
  <c r="AR22" i="1"/>
  <c r="BI22" i="1" s="1"/>
  <c r="AQ22" i="1"/>
  <c r="BJ22" i="1"/>
  <c r="AT22" i="1"/>
  <c r="EH22" i="1"/>
  <c r="DA152" i="1"/>
  <c r="CW152" i="1"/>
  <c r="DT152" i="1"/>
  <c r="CW53" i="1"/>
  <c r="DT53" i="1"/>
  <c r="DA53" i="1"/>
  <c r="DB53" i="1"/>
  <c r="DD53" i="1" s="1"/>
  <c r="DA98" i="1"/>
  <c r="DT98" i="1"/>
  <c r="CW98" i="1"/>
  <c r="DB98" i="1"/>
  <c r="DD98" i="1" s="1"/>
  <c r="EH18" i="1"/>
  <c r="AR18" i="1"/>
  <c r="BI18" i="1" s="1"/>
  <c r="BJ18" i="1"/>
  <c r="AT18" i="1"/>
  <c r="AQ18" i="1"/>
  <c r="DT82" i="1"/>
  <c r="DA82" i="1"/>
  <c r="CW82" i="1"/>
  <c r="DB82" i="1"/>
  <c r="DD82" i="1" s="1"/>
  <c r="EH105" i="1"/>
  <c r="AT105" i="1"/>
  <c r="AQ105" i="1"/>
  <c r="AR105" i="1"/>
  <c r="BI105" i="1" s="1"/>
  <c r="BJ105" i="1"/>
  <c r="EH126" i="1"/>
  <c r="AR126" i="1"/>
  <c r="BI126" i="1" s="1"/>
  <c r="AQ126" i="1"/>
  <c r="AV126" i="1" s="1"/>
  <c r="BJ126" i="1"/>
  <c r="AT126" i="1"/>
  <c r="DT68" i="1"/>
  <c r="DA68" i="1"/>
  <c r="CW68" i="1"/>
  <c r="EH14" i="1"/>
  <c r="BJ14" i="1"/>
  <c r="AT14" i="1"/>
  <c r="AR14" i="1"/>
  <c r="BI14" i="1" s="1"/>
  <c r="AQ14" i="1"/>
  <c r="CW79" i="1"/>
  <c r="DA79" i="1"/>
  <c r="DT79" i="1"/>
  <c r="DB79" i="1"/>
  <c r="AT85" i="1"/>
  <c r="BJ85" i="1"/>
  <c r="EH85" i="1"/>
  <c r="AQ85" i="1"/>
  <c r="AR85" i="1"/>
  <c r="BI85" i="1" s="1"/>
  <c r="AQ119" i="1"/>
  <c r="AT119" i="1"/>
  <c r="EH119" i="1"/>
  <c r="AR119" i="1"/>
  <c r="BI119" i="1" s="1"/>
  <c r="BJ119" i="1"/>
  <c r="AQ66" i="1"/>
  <c r="BJ66" i="1"/>
  <c r="AT66" i="1"/>
  <c r="AR66" i="1"/>
  <c r="BI66" i="1" s="1"/>
  <c r="EH66" i="1"/>
  <c r="EH15" i="1"/>
  <c r="AR15" i="1"/>
  <c r="BI15" i="1" s="1"/>
  <c r="BJ15" i="1"/>
  <c r="AQ15" i="1"/>
  <c r="AT15" i="1"/>
  <c r="EH58" i="1"/>
  <c r="AR58" i="1"/>
  <c r="BI58" i="1" s="1"/>
  <c r="BJ58" i="1"/>
  <c r="AQ58" i="1"/>
  <c r="AT58" i="1"/>
  <c r="DA97" i="1"/>
  <c r="CW97" i="1"/>
  <c r="DT97" i="1"/>
  <c r="DB97" i="1"/>
  <c r="DD97" i="1" s="1"/>
  <c r="BF36" i="1"/>
  <c r="CW35" i="1"/>
  <c r="DA35" i="1"/>
  <c r="DT35" i="1"/>
  <c r="DB35" i="1"/>
  <c r="DD35" i="1" s="1"/>
  <c r="BF70" i="1"/>
  <c r="EH142" i="1"/>
  <c r="AR142" i="1"/>
  <c r="BI142" i="1" s="1"/>
  <c r="AQ142" i="1"/>
  <c r="BJ142" i="1"/>
  <c r="AT142" i="1"/>
  <c r="BF140" i="1"/>
  <c r="BF125" i="1"/>
  <c r="AT153" i="1"/>
  <c r="EH153" i="1"/>
  <c r="BJ153" i="1"/>
  <c r="AR153" i="1"/>
  <c r="BI153" i="1" s="1"/>
  <c r="AQ153" i="1"/>
  <c r="BF144" i="1"/>
  <c r="EH120" i="1"/>
  <c r="AQ120" i="1"/>
  <c r="AR120" i="1"/>
  <c r="BI120" i="1" s="1"/>
  <c r="BJ120" i="1"/>
  <c r="AT120" i="1"/>
  <c r="EH61" i="1"/>
  <c r="AR61" i="1"/>
  <c r="BI61" i="1" s="1"/>
  <c r="AQ61" i="1"/>
  <c r="BJ61" i="1"/>
  <c r="AT61" i="1"/>
  <c r="EH50" i="1"/>
  <c r="AR50" i="1"/>
  <c r="BI50" i="1" s="1"/>
  <c r="BJ50" i="1"/>
  <c r="AT50" i="1"/>
  <c r="AQ50" i="1"/>
  <c r="BF113" i="1"/>
  <c r="EH42" i="1"/>
  <c r="AR42" i="1"/>
  <c r="BI42" i="1" s="1"/>
  <c r="BJ42" i="1"/>
  <c r="AT42" i="1"/>
  <c r="AQ42" i="1"/>
  <c r="BF90" i="1"/>
  <c r="DT155" i="1"/>
  <c r="CW155" i="1"/>
  <c r="DA155" i="1"/>
  <c r="DB155" i="1"/>
  <c r="DD155" i="1" s="1"/>
  <c r="CW137" i="1"/>
  <c r="DA137" i="1"/>
  <c r="DB137" i="1" s="1"/>
  <c r="DD137" i="1" s="1"/>
  <c r="DT137" i="1"/>
  <c r="DA112" i="1"/>
  <c r="DT112" i="1"/>
  <c r="CW112" i="1"/>
  <c r="DB112" i="1"/>
  <c r="DD112" i="1" s="1"/>
  <c r="DA118" i="1"/>
  <c r="CW118" i="1"/>
  <c r="DT118" i="1"/>
  <c r="DB118" i="1"/>
  <c r="AQ37" i="1"/>
  <c r="AR37" i="1"/>
  <c r="BI37" i="1" s="1"/>
  <c r="BJ37" i="1"/>
  <c r="AT37" i="1"/>
  <c r="EH37" i="1"/>
  <c r="AQ71" i="1"/>
  <c r="AR71" i="1"/>
  <c r="BI71" i="1" s="1"/>
  <c r="BJ71" i="1"/>
  <c r="AT71" i="1"/>
  <c r="EH71" i="1"/>
  <c r="DA67" i="1"/>
  <c r="DT67" i="1"/>
  <c r="CW67" i="1"/>
  <c r="DB67" i="1"/>
  <c r="DD67" i="1" s="1"/>
  <c r="EH73" i="1"/>
  <c r="AQ73" i="1"/>
  <c r="AR73" i="1"/>
  <c r="BI73" i="1" s="1"/>
  <c r="AT73" i="1"/>
  <c r="BJ73" i="1"/>
  <c r="AV70" i="1"/>
  <c r="AR118" i="1"/>
  <c r="BI118" i="1" s="1"/>
  <c r="AQ118" i="1"/>
  <c r="AT118" i="1"/>
  <c r="BJ118" i="1"/>
  <c r="EH118" i="1"/>
  <c r="BF85" i="1"/>
  <c r="AV125" i="1"/>
  <c r="BJ97" i="1"/>
  <c r="AT97" i="1"/>
  <c r="EH97" i="1"/>
  <c r="AR97" i="1"/>
  <c r="BI97" i="1" s="1"/>
  <c r="AQ97" i="1"/>
  <c r="AV144" i="1"/>
  <c r="AT34" i="1"/>
  <c r="EH34" i="1"/>
  <c r="AR34" i="1"/>
  <c r="BI34" i="1" s="1"/>
  <c r="BJ34" i="1"/>
  <c r="AQ34" i="1"/>
  <c r="EH152" i="1"/>
  <c r="AR152" i="1"/>
  <c r="BI152" i="1" s="1"/>
  <c r="AQ152" i="1"/>
  <c r="BJ152" i="1"/>
  <c r="AT152" i="1"/>
  <c r="BF51" i="1"/>
  <c r="AT98" i="1"/>
  <c r="EH98" i="1"/>
  <c r="BJ98" i="1"/>
  <c r="AQ98" i="1"/>
  <c r="AR98" i="1"/>
  <c r="BI98" i="1" s="1"/>
  <c r="AV113" i="1"/>
  <c r="EH82" i="1"/>
  <c r="AT82" i="1"/>
  <c r="BJ82" i="1"/>
  <c r="AR82" i="1"/>
  <c r="BI82" i="1" s="1"/>
  <c r="AQ82" i="1"/>
  <c r="AV90" i="1"/>
  <c r="DT136" i="1"/>
  <c r="DA136" i="1"/>
  <c r="CW136" i="1"/>
  <c r="DT109" i="1"/>
  <c r="CW109" i="1"/>
  <c r="DA109" i="1"/>
  <c r="DB109" i="1" s="1"/>
  <c r="DD109" i="1" s="1"/>
  <c r="EH87" i="1"/>
  <c r="AQ87" i="1"/>
  <c r="AR87" i="1"/>
  <c r="BI87" i="1" s="1"/>
  <c r="BJ87" i="1"/>
  <c r="AT87" i="1"/>
  <c r="BJ122" i="1"/>
  <c r="EH122" i="1"/>
  <c r="AR122" i="1"/>
  <c r="BI122" i="1" s="1"/>
  <c r="AQ122" i="1"/>
  <c r="AT122" i="1"/>
  <c r="DT21" i="1"/>
  <c r="DA21" i="1"/>
  <c r="CW21" i="1"/>
  <c r="DB21" i="1"/>
  <c r="DD21" i="1" s="1"/>
  <c r="AR134" i="1"/>
  <c r="BI134" i="1" s="1"/>
  <c r="AQ134" i="1"/>
  <c r="BJ134" i="1"/>
  <c r="EH134" i="1"/>
  <c r="AT134" i="1"/>
  <c r="EH13" i="1"/>
  <c r="AR13" i="1"/>
  <c r="BI13" i="1" s="1"/>
  <c r="AQ13" i="1"/>
  <c r="BJ13" i="1"/>
  <c r="AT13" i="1"/>
  <c r="BF28" i="1"/>
  <c r="BF52" i="1"/>
  <c r="AV28" i="1"/>
  <c r="EH137" i="1"/>
  <c r="AR137" i="1"/>
  <c r="BI137" i="1" s="1"/>
  <c r="AQ137" i="1"/>
  <c r="BJ137" i="1"/>
  <c r="AT137" i="1"/>
  <c r="BF148" i="1"/>
  <c r="AT112" i="1"/>
  <c r="EH112" i="1"/>
  <c r="BJ112" i="1"/>
  <c r="AQ112" i="1"/>
  <c r="AR112" i="1"/>
  <c r="BI112" i="1" s="1"/>
  <c r="AV140" i="1"/>
  <c r="AV52" i="1"/>
  <c r="BA28" i="1"/>
  <c r="BF122" i="1"/>
  <c r="AV148" i="1"/>
  <c r="BA70" i="1"/>
  <c r="BF119" i="1"/>
  <c r="BA140" i="1"/>
  <c r="EH67" i="1"/>
  <c r="AQ67" i="1"/>
  <c r="BJ67" i="1"/>
  <c r="AR67" i="1"/>
  <c r="BI67" i="1" s="1"/>
  <c r="AT67" i="1"/>
  <c r="AV85" i="1"/>
  <c r="BA125" i="1"/>
  <c r="EH35" i="1"/>
  <c r="AQ35" i="1"/>
  <c r="AT35" i="1"/>
  <c r="BJ35" i="1"/>
  <c r="AR35" i="1"/>
  <c r="BI35" i="1" s="1"/>
  <c r="BF26" i="1"/>
  <c r="BA144" i="1"/>
  <c r="BF69" i="1"/>
  <c r="EH59" i="1"/>
  <c r="AR59" i="1"/>
  <c r="BI59" i="1" s="1"/>
  <c r="AQ59" i="1"/>
  <c r="BJ59" i="1"/>
  <c r="AT59" i="1"/>
  <c r="BA51" i="1"/>
  <c r="EH68" i="1"/>
  <c r="AR68" i="1"/>
  <c r="BI68" i="1" s="1"/>
  <c r="AQ68" i="1"/>
  <c r="BJ68" i="1"/>
  <c r="AT68" i="1"/>
  <c r="BF86" i="1"/>
  <c r="EH53" i="1"/>
  <c r="AR53" i="1"/>
  <c r="BI53" i="1" s="1"/>
  <c r="AT53" i="1"/>
  <c r="AQ53" i="1"/>
  <c r="BJ53" i="1"/>
  <c r="BF96" i="1"/>
  <c r="AV87" i="1"/>
  <c r="BA113" i="1"/>
  <c r="BF151" i="1"/>
  <c r="BA90" i="1"/>
  <c r="EH79" i="1"/>
  <c r="AR79" i="1"/>
  <c r="BI79" i="1" s="1"/>
  <c r="AQ79" i="1"/>
  <c r="BJ79" i="1"/>
  <c r="AT79" i="1"/>
  <c r="DA122" i="1" l="1"/>
  <c r="DB122" i="1"/>
  <c r="DD122" i="1" s="1"/>
  <c r="CW122" i="1"/>
  <c r="DT122" i="1"/>
  <c r="BH127" i="1"/>
  <c r="DH127" i="1" s="1"/>
  <c r="EA127" i="1"/>
  <c r="BH91" i="1"/>
  <c r="DH91" i="1" s="1"/>
  <c r="EA91" i="1"/>
  <c r="BH139" i="1"/>
  <c r="DH139" i="1" s="1"/>
  <c r="EA139" i="1"/>
  <c r="BH52" i="1"/>
  <c r="DH52" i="1" s="1"/>
  <c r="EA52" i="1"/>
  <c r="DD115" i="1"/>
  <c r="BH70" i="1"/>
  <c r="DH70" i="1" s="1"/>
  <c r="EA70" i="1"/>
  <c r="BH34" i="1"/>
  <c r="DH34" i="1" s="1"/>
  <c r="EA34" i="1"/>
  <c r="BH118" i="1"/>
  <c r="DH118" i="1" s="1"/>
  <c r="EA118" i="1"/>
  <c r="BH71" i="1"/>
  <c r="DH71" i="1" s="1"/>
  <c r="EA71" i="1"/>
  <c r="BH66" i="1"/>
  <c r="DH66" i="1" s="1"/>
  <c r="EA66" i="1"/>
  <c r="BH64" i="1"/>
  <c r="DH64" i="1" s="1"/>
  <c r="EA64" i="1"/>
  <c r="DD33" i="1"/>
  <c r="BF59" i="1"/>
  <c r="CW58" i="1"/>
  <c r="DA58" i="1"/>
  <c r="DT58" i="1"/>
  <c r="DB58" i="1"/>
  <c r="DD58" i="1" s="1"/>
  <c r="BH83" i="1"/>
  <c r="DH83" i="1" s="1"/>
  <c r="EA83" i="1"/>
  <c r="BH99" i="1"/>
  <c r="DH99" i="1" s="1"/>
  <c r="EA99" i="1"/>
  <c r="BH84" i="1"/>
  <c r="DH84" i="1" s="1"/>
  <c r="EA84" i="1"/>
  <c r="BH125" i="1"/>
  <c r="DH125" i="1" s="1"/>
  <c r="EA125" i="1"/>
  <c r="BH155" i="1"/>
  <c r="DH155" i="1" s="1"/>
  <c r="EA155" i="1"/>
  <c r="DB99" i="1"/>
  <c r="DD99" i="1" s="1"/>
  <c r="BH90" i="1"/>
  <c r="DH90" i="1" s="1"/>
  <c r="EA90" i="1"/>
  <c r="BH144" i="1"/>
  <c r="DH144" i="1" s="1"/>
  <c r="EA144" i="1"/>
  <c r="CW52" i="1"/>
  <c r="DA52" i="1"/>
  <c r="DT52" i="1"/>
  <c r="BH68" i="1"/>
  <c r="DH68" i="1" s="1"/>
  <c r="EA68" i="1"/>
  <c r="BH112" i="1"/>
  <c r="DH112" i="1" s="1"/>
  <c r="EA112" i="1"/>
  <c r="BH61" i="1"/>
  <c r="DH61" i="1" s="1"/>
  <c r="EA61" i="1"/>
  <c r="AV58" i="1"/>
  <c r="BH58" i="1"/>
  <c r="DH58" i="1" s="1"/>
  <c r="EA58" i="1"/>
  <c r="BH130" i="1"/>
  <c r="DH130" i="1" s="1"/>
  <c r="EA130" i="1"/>
  <c r="BH65" i="1"/>
  <c r="DH65" i="1" s="1"/>
  <c r="EA65" i="1"/>
  <c r="BH136" i="1"/>
  <c r="DH136" i="1" s="1"/>
  <c r="EA136" i="1"/>
  <c r="BH128" i="1"/>
  <c r="DH128" i="1" s="1"/>
  <c r="EA128" i="1"/>
  <c r="BH100" i="1"/>
  <c r="DH100" i="1" s="1"/>
  <c r="EA100" i="1"/>
  <c r="BC7" i="1"/>
  <c r="DF25" i="1"/>
  <c r="DF7" i="1" s="1"/>
  <c r="DD46" i="1"/>
  <c r="BH80" i="1"/>
  <c r="DH80" i="1" s="1"/>
  <c r="EA80" i="1"/>
  <c r="BH106" i="1"/>
  <c r="DH106" i="1" s="1"/>
  <c r="EA106" i="1"/>
  <c r="BH17" i="1"/>
  <c r="DH17" i="1" s="1"/>
  <c r="EA17" i="1"/>
  <c r="DD146" i="1"/>
  <c r="DB74" i="1"/>
  <c r="DD74" i="1" s="1"/>
  <c r="BH121" i="1"/>
  <c r="DH121" i="1" s="1"/>
  <c r="EA121" i="1"/>
  <c r="BH109" i="1"/>
  <c r="DH109" i="1" s="1"/>
  <c r="EA109" i="1"/>
  <c r="BH77" i="1"/>
  <c r="DH77" i="1" s="1"/>
  <c r="EA77" i="1"/>
  <c r="BH79" i="1"/>
  <c r="DH79" i="1" s="1"/>
  <c r="EA79" i="1"/>
  <c r="DA90" i="1"/>
  <c r="CW90" i="1"/>
  <c r="DT90" i="1"/>
  <c r="DB90" i="1"/>
  <c r="DD90" i="1" s="1"/>
  <c r="BH119" i="1"/>
  <c r="DH119" i="1" s="1"/>
  <c r="EA119" i="1"/>
  <c r="DB68" i="1"/>
  <c r="DD68" i="1" s="1"/>
  <c r="BH18" i="1"/>
  <c r="DH18" i="1" s="1"/>
  <c r="EA18" i="1"/>
  <c r="DB13" i="1"/>
  <c r="DD13" i="1" s="1"/>
  <c r="BH39" i="1"/>
  <c r="DH39" i="1" s="1"/>
  <c r="EA39" i="1"/>
  <c r="BH89" i="1"/>
  <c r="DH89" i="1" s="1"/>
  <c r="EA89" i="1"/>
  <c r="BH48" i="1"/>
  <c r="DH48" i="1" s="1"/>
  <c r="EA48" i="1"/>
  <c r="BH74" i="1"/>
  <c r="DH74" i="1" s="1"/>
  <c r="EA74" i="1"/>
  <c r="BH69" i="1"/>
  <c r="DH69" i="1" s="1"/>
  <c r="EA69" i="1"/>
  <c r="BH28" i="1"/>
  <c r="DH28" i="1" s="1"/>
  <c r="EA28" i="1"/>
  <c r="BF23" i="1"/>
  <c r="DT22" i="1"/>
  <c r="CW22" i="1"/>
  <c r="DA22" i="1"/>
  <c r="DB22" i="1"/>
  <c r="DD22" i="1" s="1"/>
  <c r="BH149" i="1"/>
  <c r="DH149" i="1" s="1"/>
  <c r="EA149" i="1"/>
  <c r="BH142" i="1"/>
  <c r="DH142" i="1" s="1"/>
  <c r="EA142" i="1"/>
  <c r="BH87" i="1"/>
  <c r="DH87" i="1" s="1"/>
  <c r="EA87" i="1"/>
  <c r="BH98" i="1"/>
  <c r="DH98" i="1" s="1"/>
  <c r="EA98" i="1"/>
  <c r="BH97" i="1"/>
  <c r="DH97" i="1" s="1"/>
  <c r="EA97" i="1"/>
  <c r="BH73" i="1"/>
  <c r="DH73" i="1" s="1"/>
  <c r="EA73" i="1"/>
  <c r="DD118" i="1"/>
  <c r="BH42" i="1"/>
  <c r="DH42" i="1" s="1"/>
  <c r="EA42" i="1"/>
  <c r="BH57" i="1"/>
  <c r="DH57" i="1" s="1"/>
  <c r="EA57" i="1"/>
  <c r="AV56" i="1"/>
  <c r="BH56" i="1"/>
  <c r="DH56" i="1" s="1"/>
  <c r="EA56" i="1"/>
  <c r="BH151" i="1"/>
  <c r="DH151" i="1" s="1"/>
  <c r="EA151" i="1"/>
  <c r="DD84" i="1"/>
  <c r="BH140" i="1"/>
  <c r="DH140" i="1" s="1"/>
  <c r="EA140" i="1"/>
  <c r="BH82" i="1"/>
  <c r="DH82" i="1" s="1"/>
  <c r="EA82" i="1"/>
  <c r="BH114" i="1"/>
  <c r="DH114" i="1" s="1"/>
  <c r="EA114" i="1"/>
  <c r="CW125" i="1"/>
  <c r="DA125" i="1"/>
  <c r="DT125" i="1"/>
  <c r="DB125" i="1"/>
  <c r="DD125" i="1" s="1"/>
  <c r="BH26" i="1"/>
  <c r="DH26" i="1" s="1"/>
  <c r="EA26" i="1"/>
  <c r="BH37" i="1"/>
  <c r="DH37" i="1" s="1"/>
  <c r="EA37" i="1"/>
  <c r="CW151" i="1"/>
  <c r="DA151" i="1"/>
  <c r="DT151" i="1"/>
  <c r="DB151" i="1"/>
  <c r="DD151" i="1" s="1"/>
  <c r="DA148" i="1"/>
  <c r="DT148" i="1"/>
  <c r="CW148" i="1"/>
  <c r="DB148" i="1"/>
  <c r="DD148" i="1" s="1"/>
  <c r="BH85" i="1"/>
  <c r="DH85" i="1" s="1"/>
  <c r="EA85" i="1"/>
  <c r="BH103" i="1"/>
  <c r="DH103" i="1" s="1"/>
  <c r="EA103" i="1"/>
  <c r="BH23" i="1"/>
  <c r="DH23" i="1" s="1"/>
  <c r="EA23" i="1"/>
  <c r="DD64" i="1"/>
  <c r="BH36" i="1"/>
  <c r="DH36" i="1" s="1"/>
  <c r="EA36" i="1"/>
  <c r="CW71" i="1"/>
  <c r="DT71" i="1"/>
  <c r="DA71" i="1"/>
  <c r="DB71" i="1"/>
  <c r="DD71" i="1" s="1"/>
  <c r="BH124" i="1"/>
  <c r="DH124" i="1" s="1"/>
  <c r="EA124" i="1"/>
  <c r="DD80" i="1"/>
  <c r="BH129" i="1"/>
  <c r="DH129" i="1" s="1"/>
  <c r="EA129" i="1"/>
  <c r="DD124" i="1"/>
  <c r="DD100" i="1"/>
  <c r="BH45" i="1"/>
  <c r="DH45" i="1" s="1"/>
  <c r="EA45" i="1"/>
  <c r="BH148" i="1"/>
  <c r="DH148" i="1" s="1"/>
  <c r="EA148" i="1"/>
  <c r="DT86" i="1"/>
  <c r="DA86" i="1"/>
  <c r="CW86" i="1"/>
  <c r="DB86" i="1"/>
  <c r="DD86" i="1" s="1"/>
  <c r="BH14" i="1"/>
  <c r="DH14" i="1" s="1"/>
  <c r="EA14" i="1"/>
  <c r="BH13" i="1"/>
  <c r="DH13" i="1" s="1"/>
  <c r="EA13" i="1"/>
  <c r="BH59" i="1"/>
  <c r="DH59" i="1" s="1"/>
  <c r="EA59" i="1"/>
  <c r="BH67" i="1"/>
  <c r="DH67" i="1" s="1"/>
  <c r="EA67" i="1"/>
  <c r="BH134" i="1"/>
  <c r="DH134" i="1" s="1"/>
  <c r="EA134" i="1"/>
  <c r="CW70" i="1"/>
  <c r="DA70" i="1"/>
  <c r="DB70" i="1" s="1"/>
  <c r="DD70" i="1" s="1"/>
  <c r="DT70" i="1"/>
  <c r="BH15" i="1"/>
  <c r="DH15" i="1" s="1"/>
  <c r="EA15" i="1"/>
  <c r="BH22" i="1"/>
  <c r="DH22" i="1" s="1"/>
  <c r="EA22" i="1"/>
  <c r="CW66" i="1"/>
  <c r="DA66" i="1"/>
  <c r="DT66" i="1"/>
  <c r="DB66" i="1"/>
  <c r="BH31" i="1"/>
  <c r="DH31" i="1" s="1"/>
  <c r="EA31" i="1"/>
  <c r="AV60" i="1"/>
  <c r="BH60" i="1"/>
  <c r="DH60" i="1" s="1"/>
  <c r="EA60" i="1"/>
  <c r="DB29" i="1"/>
  <c r="DD29" i="1"/>
  <c r="AV51" i="1"/>
  <c r="BH51" i="1"/>
  <c r="DH51" i="1" s="1"/>
  <c r="EA51" i="1"/>
  <c r="DD91" i="1"/>
  <c r="BH35" i="1"/>
  <c r="DH35" i="1" s="1"/>
  <c r="EA35" i="1"/>
  <c r="CW134" i="1"/>
  <c r="DA134" i="1"/>
  <c r="DT134" i="1"/>
  <c r="DB134" i="1"/>
  <c r="AV29" i="1"/>
  <c r="BH29" i="1"/>
  <c r="DH29" i="1" s="1"/>
  <c r="EA29" i="1"/>
  <c r="DB83" i="1"/>
  <c r="DD83" i="1"/>
  <c r="BH138" i="1"/>
  <c r="DH138" i="1" s="1"/>
  <c r="EA138" i="1"/>
  <c r="BH122" i="1"/>
  <c r="DH122" i="1" s="1"/>
  <c r="EA122" i="1"/>
  <c r="BH141" i="1"/>
  <c r="DH141" i="1" s="1"/>
  <c r="EA141" i="1"/>
  <c r="DB152" i="1"/>
  <c r="DD152" i="1"/>
  <c r="CW51" i="1"/>
  <c r="DT51" i="1"/>
  <c r="DA51" i="1"/>
  <c r="DB51" i="1"/>
  <c r="BH107" i="1"/>
  <c r="DH107" i="1" s="1"/>
  <c r="EA107" i="1"/>
  <c r="BH72" i="1"/>
  <c r="DH72" i="1" s="1"/>
  <c r="EA72" i="1"/>
  <c r="BH110" i="1"/>
  <c r="DH110" i="1" s="1"/>
  <c r="EA110" i="1"/>
  <c r="DB133" i="1"/>
  <c r="DD133" i="1" s="1"/>
  <c r="BH135" i="1"/>
  <c r="DH135" i="1" s="1"/>
  <c r="EA135" i="1"/>
  <c r="BH38" i="1"/>
  <c r="DH38" i="1" s="1"/>
  <c r="EA38" i="1"/>
  <c r="CW140" i="1"/>
  <c r="DA140" i="1"/>
  <c r="DT140" i="1"/>
  <c r="DB140" i="1"/>
  <c r="DD140" i="1" s="1"/>
  <c r="DT15" i="1"/>
  <c r="DA15" i="1"/>
  <c r="DB15" i="1" s="1"/>
  <c r="DD15" i="1" s="1"/>
  <c r="CW15" i="1"/>
  <c r="DT105" i="1"/>
  <c r="CW105" i="1"/>
  <c r="DA105" i="1"/>
  <c r="DB149" i="1"/>
  <c r="DD149" i="1"/>
  <c r="BH137" i="1"/>
  <c r="DH137" i="1" s="1"/>
  <c r="EA137" i="1"/>
  <c r="BH53" i="1"/>
  <c r="DH53" i="1" s="1"/>
  <c r="EA53" i="1"/>
  <c r="CW69" i="1"/>
  <c r="DT69" i="1"/>
  <c r="DA69" i="1"/>
  <c r="DB69" i="1"/>
  <c r="DD69" i="1" s="1"/>
  <c r="DA119" i="1"/>
  <c r="DT119" i="1"/>
  <c r="CW119" i="1"/>
  <c r="DB119" i="1"/>
  <c r="DA113" i="1"/>
  <c r="DT113" i="1"/>
  <c r="CW113" i="1"/>
  <c r="DB113" i="1"/>
  <c r="CW144" i="1"/>
  <c r="DA144" i="1"/>
  <c r="DT144" i="1"/>
  <c r="DB144" i="1"/>
  <c r="DD144" i="1" s="1"/>
  <c r="DD79" i="1"/>
  <c r="DD34" i="1"/>
  <c r="DD14" i="1"/>
  <c r="BH33" i="1"/>
  <c r="DH33" i="1" s="1"/>
  <c r="EA33" i="1"/>
  <c r="BH49" i="1"/>
  <c r="DH49" i="1" s="1"/>
  <c r="EA49" i="1"/>
  <c r="DB25" i="1"/>
  <c r="DD25" i="1"/>
  <c r="AV21" i="1"/>
  <c r="AV7" i="1" s="1"/>
  <c r="BH21" i="1"/>
  <c r="DH21" i="1" s="1"/>
  <c r="EA21" i="1"/>
  <c r="BH115" i="1"/>
  <c r="DH115" i="1" s="1"/>
  <c r="EA115" i="1"/>
  <c r="BH25" i="1"/>
  <c r="DH25" i="1" s="1"/>
  <c r="EA25" i="1"/>
  <c r="CW135" i="1"/>
  <c r="DA135" i="1"/>
  <c r="DB135" i="1" s="1"/>
  <c r="DD135" i="1" s="1"/>
  <c r="DT135" i="1"/>
  <c r="BH120" i="1"/>
  <c r="DH120" i="1" s="1"/>
  <c r="EA120" i="1"/>
  <c r="BH46" i="1"/>
  <c r="DH46" i="1" s="1"/>
  <c r="EA46" i="1"/>
  <c r="DB136" i="1"/>
  <c r="DD136" i="1" s="1"/>
  <c r="CW85" i="1"/>
  <c r="DA85" i="1"/>
  <c r="DB85" i="1" s="1"/>
  <c r="DD85" i="1" s="1"/>
  <c r="DT85" i="1"/>
  <c r="BH50" i="1"/>
  <c r="DH50" i="1" s="1"/>
  <c r="EA50" i="1"/>
  <c r="BH153" i="1"/>
  <c r="DH153" i="1" s="1"/>
  <c r="EA153" i="1"/>
  <c r="BF38" i="1"/>
  <c r="DT37" i="1"/>
  <c r="DA37" i="1"/>
  <c r="CW37" i="1"/>
  <c r="DB37" i="1"/>
  <c r="DD37" i="1" s="1"/>
  <c r="DB65" i="1"/>
  <c r="DD65" i="1" s="1"/>
  <c r="BH43" i="1"/>
  <c r="DH43" i="1" s="1"/>
  <c r="EA43" i="1"/>
  <c r="AV105" i="1"/>
  <c r="BH105" i="1"/>
  <c r="DH105" i="1" s="1"/>
  <c r="EA105" i="1"/>
  <c r="AV24" i="1"/>
  <c r="BH24" i="1"/>
  <c r="DH24" i="1" s="1"/>
  <c r="EA24" i="1"/>
  <c r="DT28" i="1"/>
  <c r="DA28" i="1"/>
  <c r="CW28" i="1"/>
  <c r="DB28" i="1"/>
  <c r="DT96" i="1"/>
  <c r="DA96" i="1"/>
  <c r="CW96" i="1"/>
  <c r="BH126" i="1"/>
  <c r="DH126" i="1" s="1"/>
  <c r="EA126" i="1"/>
  <c r="DT26" i="1"/>
  <c r="DA26" i="1"/>
  <c r="DB26" i="1" s="1"/>
  <c r="DD26" i="1" s="1"/>
  <c r="CW26" i="1"/>
  <c r="BH152" i="1"/>
  <c r="DH152" i="1" s="1"/>
  <c r="EA152" i="1"/>
  <c r="DA36" i="1"/>
  <c r="DT36" i="1"/>
  <c r="CW36" i="1"/>
  <c r="DD42" i="1"/>
  <c r="BH47" i="1"/>
  <c r="DH47" i="1" s="1"/>
  <c r="EA47" i="1"/>
  <c r="BH96" i="1"/>
  <c r="DH96" i="1" s="1"/>
  <c r="EA96" i="1"/>
  <c r="BH133" i="1"/>
  <c r="DH133" i="1" s="1"/>
  <c r="EA133" i="1"/>
  <c r="BH101" i="1"/>
  <c r="DH101" i="1" s="1"/>
  <c r="EA101" i="1"/>
  <c r="BH146" i="1"/>
  <c r="DH146" i="1" s="1"/>
  <c r="EA146" i="1"/>
  <c r="BH30" i="1"/>
  <c r="DH30" i="1" s="1"/>
  <c r="EA30" i="1"/>
  <c r="DD49" i="1"/>
  <c r="BH113" i="1"/>
  <c r="DH113" i="1" s="1"/>
  <c r="EA113" i="1"/>
  <c r="BH86" i="1"/>
  <c r="DH86" i="1" s="1"/>
  <c r="EA86" i="1"/>
  <c r="DD121" i="1"/>
  <c r="CS17" i="1" l="1"/>
  <c r="DI17" i="1"/>
  <c r="BR17" i="1" s="1" a="1"/>
  <c r="BR17" i="1" s="1"/>
  <c r="DI101" i="1"/>
  <c r="BR101" i="1" s="1" a="1"/>
  <c r="BR101" i="1" s="1"/>
  <c r="CS101" i="1"/>
  <c r="CS22" i="1"/>
  <c r="DI22" i="1"/>
  <c r="BR22" i="1" s="1" a="1"/>
  <c r="BR22" i="1" s="1"/>
  <c r="CS84" i="1"/>
  <c r="DI84" i="1"/>
  <c r="BR84" i="1" s="1" a="1"/>
  <c r="BR84" i="1" s="1"/>
  <c r="DI46" i="1"/>
  <c r="BR46" i="1" s="1" a="1"/>
  <c r="BR46" i="1" s="1"/>
  <c r="CS46" i="1"/>
  <c r="DI14" i="1"/>
  <c r="BR14" i="1" s="1" a="1"/>
  <c r="BR14" i="1" s="1"/>
  <c r="CS14" i="1"/>
  <c r="DI85" i="1"/>
  <c r="BR85" i="1" s="1" a="1"/>
  <c r="BR85" i="1" s="1"/>
  <c r="CS85" i="1"/>
  <c r="DI151" i="1"/>
  <c r="BR151" i="1" s="1" a="1"/>
  <c r="BR151" i="1" s="1"/>
  <c r="CS151" i="1"/>
  <c r="CS106" i="1"/>
  <c r="DI106" i="1"/>
  <c r="BR106" i="1" s="1" a="1"/>
  <c r="BR106" i="1" s="1"/>
  <c r="DI64" i="1"/>
  <c r="BR64" i="1" s="1" a="1"/>
  <c r="BR64" i="1" s="1"/>
  <c r="CS64" i="1"/>
  <c r="CS52" i="1"/>
  <c r="DI52" i="1"/>
  <c r="BR52" i="1" s="1" a="1"/>
  <c r="BR52" i="1" s="1"/>
  <c r="CS33" i="1"/>
  <c r="DI33" i="1"/>
  <c r="BR33" i="1" s="1" a="1"/>
  <c r="BR33" i="1" s="1"/>
  <c r="BF24" i="1"/>
  <c r="DT23" i="1"/>
  <c r="CW23" i="1"/>
  <c r="DA23" i="1"/>
  <c r="DB23" i="1"/>
  <c r="DD23" i="1" s="1"/>
  <c r="DI110" i="1"/>
  <c r="BR110" i="1" s="1" a="1"/>
  <c r="BR110" i="1" s="1"/>
  <c r="CS110" i="1"/>
  <c r="CS15" i="1"/>
  <c r="DI15" i="1"/>
  <c r="BR15" i="1" s="1" a="1"/>
  <c r="BR15" i="1" s="1"/>
  <c r="CS124" i="1"/>
  <c r="DI124" i="1"/>
  <c r="BR124" i="1" s="1" a="1"/>
  <c r="BR124" i="1" s="1"/>
  <c r="DI98" i="1"/>
  <c r="BR98" i="1" s="1" a="1"/>
  <c r="BR98" i="1" s="1"/>
  <c r="CS98" i="1"/>
  <c r="DI130" i="1"/>
  <c r="BR130" i="1" s="1" a="1"/>
  <c r="BR130" i="1" s="1"/>
  <c r="CS130" i="1"/>
  <c r="DI26" i="1"/>
  <c r="BR26" i="1" s="1" a="1"/>
  <c r="BR26" i="1" s="1"/>
  <c r="CS26" i="1"/>
  <c r="DI105" i="1"/>
  <c r="BR105" i="1" s="1" a="1"/>
  <c r="BR105" i="1" s="1"/>
  <c r="CS105" i="1"/>
  <c r="DI120" i="1"/>
  <c r="BR120" i="1" s="1" a="1"/>
  <c r="BR120" i="1" s="1"/>
  <c r="CS120" i="1"/>
  <c r="DI56" i="1"/>
  <c r="BR56" i="1" s="1" a="1"/>
  <c r="BR56" i="1" s="1"/>
  <c r="CS56" i="1"/>
  <c r="CS18" i="1"/>
  <c r="DI18" i="1"/>
  <c r="BR18" i="1" s="1" a="1"/>
  <c r="BR18" i="1" s="1"/>
  <c r="CS80" i="1"/>
  <c r="DI80" i="1"/>
  <c r="BR80" i="1" s="1" a="1"/>
  <c r="BR80" i="1" s="1"/>
  <c r="DI139" i="1"/>
  <c r="BR139" i="1" s="1" a="1"/>
  <c r="BR139" i="1" s="1"/>
  <c r="CS139" i="1"/>
  <c r="CS97" i="1"/>
  <c r="DI97" i="1"/>
  <c r="BR97" i="1" s="1" a="1"/>
  <c r="BR97" i="1" s="1"/>
  <c r="DI65" i="1"/>
  <c r="BR65" i="1" s="1" a="1"/>
  <c r="BR65" i="1" s="1"/>
  <c r="CS65" i="1"/>
  <c r="CW38" i="1"/>
  <c r="DT38" i="1"/>
  <c r="DA38" i="1"/>
  <c r="DB38" i="1" s="1"/>
  <c r="DD38" i="1" s="1"/>
  <c r="CS72" i="1"/>
  <c r="DI72" i="1"/>
  <c r="BR72" i="1" s="1" a="1"/>
  <c r="BR72" i="1" s="1"/>
  <c r="DI141" i="1"/>
  <c r="BR141" i="1" s="1" a="1"/>
  <c r="BR141" i="1" s="1"/>
  <c r="CS141" i="1"/>
  <c r="CS29" i="1"/>
  <c r="DI29" i="1"/>
  <c r="BR29" i="1" s="1" a="1"/>
  <c r="BR29" i="1" s="1"/>
  <c r="DI87" i="1"/>
  <c r="BR87" i="1" s="1" a="1"/>
  <c r="BR87" i="1" s="1"/>
  <c r="CS87" i="1"/>
  <c r="DI58" i="1"/>
  <c r="BR58" i="1" s="1" a="1"/>
  <c r="BR58" i="1" s="1"/>
  <c r="CS58" i="1"/>
  <c r="DI66" i="1"/>
  <c r="BR66" i="1" s="1" a="1"/>
  <c r="BR66" i="1" s="1"/>
  <c r="CS66" i="1"/>
  <c r="CS103" i="1"/>
  <c r="DI103" i="1"/>
  <c r="BR103" i="1" s="1" a="1"/>
  <c r="BR103" i="1" s="1"/>
  <c r="DI39" i="1"/>
  <c r="BR39" i="1" s="1" a="1"/>
  <c r="BR39" i="1" s="1"/>
  <c r="CS39" i="1"/>
  <c r="CS24" i="1"/>
  <c r="DI24" i="1"/>
  <c r="BR24" i="1" s="1" a="1"/>
  <c r="BR24" i="1" s="1"/>
  <c r="DI115" i="1"/>
  <c r="BR115" i="1" s="1" a="1"/>
  <c r="BR115" i="1" s="1"/>
  <c r="CS115" i="1"/>
  <c r="DI38" i="1"/>
  <c r="BR38" i="1" s="1" a="1"/>
  <c r="BR38" i="1" s="1"/>
  <c r="CS38" i="1"/>
  <c r="DI114" i="1"/>
  <c r="BR114" i="1" s="1" a="1"/>
  <c r="BR114" i="1" s="1"/>
  <c r="CS114" i="1"/>
  <c r="DI28" i="1"/>
  <c r="BR28" i="1" s="1" a="1"/>
  <c r="BR28" i="1" s="1"/>
  <c r="CS28" i="1"/>
  <c r="DI144" i="1"/>
  <c r="BR144" i="1" s="1" a="1"/>
  <c r="BR144" i="1" s="1"/>
  <c r="CS144" i="1"/>
  <c r="DI99" i="1"/>
  <c r="BR99" i="1" s="1" a="1"/>
  <c r="BR99" i="1" s="1"/>
  <c r="CS99" i="1"/>
  <c r="DI91" i="1"/>
  <c r="BR91" i="1" s="1" a="1"/>
  <c r="BR91" i="1" s="1"/>
  <c r="CS91" i="1"/>
  <c r="CS146" i="1"/>
  <c r="DI146" i="1"/>
  <c r="BR146" i="1" s="1" a="1"/>
  <c r="BR146" i="1" s="1"/>
  <c r="DI13" i="1"/>
  <c r="BR13" i="1" s="1" a="1"/>
  <c r="BR13" i="1" s="1"/>
  <c r="CS13" i="1"/>
  <c r="CS51" i="1"/>
  <c r="DI51" i="1"/>
  <c r="BR51" i="1" s="1" a="1"/>
  <c r="BR51" i="1" s="1"/>
  <c r="DB52" i="1"/>
  <c r="DD52" i="1" s="1"/>
  <c r="DI133" i="1"/>
  <c r="BR133" i="1" s="1" a="1"/>
  <c r="BR133" i="1" s="1"/>
  <c r="CS133" i="1"/>
  <c r="CS126" i="1"/>
  <c r="DI126" i="1"/>
  <c r="BR126" i="1" s="1" a="1"/>
  <c r="BR126" i="1" s="1"/>
  <c r="CS53" i="1"/>
  <c r="DI53" i="1"/>
  <c r="BR53" i="1" s="1" a="1"/>
  <c r="BR53" i="1" s="1"/>
  <c r="CS96" i="1"/>
  <c r="DI96" i="1"/>
  <c r="BR96" i="1" s="1" a="1"/>
  <c r="BR96" i="1" s="1"/>
  <c r="DI86" i="1"/>
  <c r="BR86" i="1" s="1" a="1"/>
  <c r="BR86" i="1" s="1"/>
  <c r="CS86" i="1"/>
  <c r="DB96" i="1"/>
  <c r="DD96" i="1"/>
  <c r="DD134" i="1"/>
  <c r="DI142" i="1"/>
  <c r="BR142" i="1" s="1" a="1"/>
  <c r="BR142" i="1" s="1"/>
  <c r="CS142" i="1"/>
  <c r="DI77" i="1"/>
  <c r="BR77" i="1" s="1" a="1"/>
  <c r="BR77" i="1" s="1"/>
  <c r="CS77" i="1"/>
  <c r="DI71" i="1"/>
  <c r="BR71" i="1" s="1" a="1"/>
  <c r="BR71" i="1" s="1"/>
  <c r="CS71" i="1"/>
  <c r="CS61" i="1"/>
  <c r="DI61" i="1"/>
  <c r="BR61" i="1" s="1" a="1"/>
  <c r="BR61" i="1" s="1"/>
  <c r="CS90" i="1"/>
  <c r="DI90" i="1"/>
  <c r="BR90" i="1" s="1" a="1"/>
  <c r="BR90" i="1" s="1"/>
  <c r="DI83" i="1"/>
  <c r="BR83" i="1" s="1" a="1"/>
  <c r="BR83" i="1" s="1"/>
  <c r="CS83" i="1"/>
  <c r="DI21" i="1"/>
  <c r="BR21" i="1" s="1" a="1"/>
  <c r="BR21" i="1" s="1"/>
  <c r="CS21" i="1"/>
  <c r="CS148" i="1"/>
  <c r="DI148" i="1"/>
  <c r="BR148" i="1" s="1" a="1"/>
  <c r="BR148" i="1" s="1"/>
  <c r="DI118" i="1"/>
  <c r="BR118" i="1" s="1" a="1"/>
  <c r="BR118" i="1" s="1"/>
  <c r="CS118" i="1"/>
  <c r="CS127" i="1"/>
  <c r="DI127" i="1"/>
  <c r="BR127" i="1" s="1" a="1"/>
  <c r="BR127" i="1" s="1"/>
  <c r="CS153" i="1"/>
  <c r="DI153" i="1"/>
  <c r="BR153" i="1" s="1" a="1"/>
  <c r="BR153" i="1" s="1"/>
  <c r="DI60" i="1"/>
  <c r="BR60" i="1" s="1" a="1"/>
  <c r="BR60" i="1" s="1"/>
  <c r="CS60" i="1"/>
  <c r="DI36" i="1"/>
  <c r="BR36" i="1" s="1" a="1"/>
  <c r="BR36" i="1" s="1"/>
  <c r="CS36" i="1"/>
  <c r="CS149" i="1"/>
  <c r="DI149" i="1"/>
  <c r="BR149" i="1" s="1" a="1"/>
  <c r="BR149" i="1" s="1"/>
  <c r="DI74" i="1"/>
  <c r="BR74" i="1" s="1" a="1"/>
  <c r="BR74" i="1" s="1"/>
  <c r="CS74" i="1"/>
  <c r="DI136" i="1"/>
  <c r="BR136" i="1" s="1" a="1"/>
  <c r="BR136" i="1" s="1"/>
  <c r="CS136" i="1"/>
  <c r="CS69" i="1"/>
  <c r="DI69" i="1"/>
  <c r="BR69" i="1" s="1" a="1"/>
  <c r="BR69" i="1" s="1"/>
  <c r="DI113" i="1"/>
  <c r="BR113" i="1" s="1" a="1"/>
  <c r="BR113" i="1" s="1"/>
  <c r="CS113" i="1"/>
  <c r="DI122" i="1"/>
  <c r="BR122" i="1" s="1" a="1"/>
  <c r="BR122" i="1" s="1"/>
  <c r="CS122" i="1"/>
  <c r="DI109" i="1"/>
  <c r="BR109" i="1" s="1" a="1"/>
  <c r="BR109" i="1" s="1"/>
  <c r="CS109" i="1"/>
  <c r="DD113" i="1"/>
  <c r="DB105" i="1"/>
  <c r="DD105" i="1"/>
  <c r="DI31" i="1"/>
  <c r="BR31" i="1" s="1" a="1"/>
  <c r="BR31" i="1" s="1"/>
  <c r="CS31" i="1"/>
  <c r="DI67" i="1"/>
  <c r="BR67" i="1" s="1" a="1"/>
  <c r="BR67" i="1" s="1"/>
  <c r="CS67" i="1"/>
  <c r="CS121" i="1"/>
  <c r="DI121" i="1"/>
  <c r="BR121" i="1" s="1" a="1"/>
  <c r="BR121" i="1" s="1"/>
  <c r="CS100" i="1"/>
  <c r="DI100" i="1"/>
  <c r="BR100" i="1" s="1" a="1"/>
  <c r="BR100" i="1" s="1"/>
  <c r="CS112" i="1"/>
  <c r="DI112" i="1"/>
  <c r="BR112" i="1" s="1" a="1"/>
  <c r="BR112" i="1" s="1"/>
  <c r="CS34" i="1"/>
  <c r="DI34" i="1"/>
  <c r="BR34" i="1" s="1" a="1"/>
  <c r="BR34" i="1" s="1"/>
  <c r="CS70" i="1"/>
  <c r="DI70" i="1"/>
  <c r="BR70" i="1" s="1" a="1"/>
  <c r="BR70" i="1" s="1"/>
  <c r="CS47" i="1"/>
  <c r="DI47" i="1"/>
  <c r="BR47" i="1" s="1" a="1"/>
  <c r="BR47" i="1" s="1"/>
  <c r="DI107" i="1"/>
  <c r="BR107" i="1" s="1" a="1"/>
  <c r="BR107" i="1" s="1"/>
  <c r="CS107" i="1"/>
  <c r="DI57" i="1"/>
  <c r="BR57" i="1" s="1" a="1"/>
  <c r="BR57" i="1" s="1"/>
  <c r="CS57" i="1"/>
  <c r="DI50" i="1"/>
  <c r="BR50" i="1" s="1" a="1"/>
  <c r="BR50" i="1" s="1"/>
  <c r="CS50" i="1"/>
  <c r="CS45" i="1"/>
  <c r="DI45" i="1"/>
  <c r="BR45" i="1" s="1" a="1"/>
  <c r="BR45" i="1" s="1"/>
  <c r="DB36" i="1"/>
  <c r="DD36" i="1" s="1"/>
  <c r="DD28" i="1"/>
  <c r="DD119" i="1"/>
  <c r="DD66" i="1"/>
  <c r="CS42" i="1"/>
  <c r="DI42" i="1"/>
  <c r="BR42" i="1" s="1" a="1"/>
  <c r="BR42" i="1" s="1"/>
  <c r="CS48" i="1"/>
  <c r="DI48" i="1"/>
  <c r="BR48" i="1" s="1" a="1"/>
  <c r="BR48" i="1" s="1"/>
  <c r="CS155" i="1"/>
  <c r="DI155" i="1"/>
  <c r="BR155" i="1" s="1" a="1"/>
  <c r="BR155" i="1" s="1"/>
  <c r="CS79" i="1"/>
  <c r="DI79" i="1"/>
  <c r="BR79" i="1" s="1" a="1"/>
  <c r="BR79" i="1" s="1"/>
  <c r="DI129" i="1"/>
  <c r="BR129" i="1" s="1" a="1"/>
  <c r="BR129" i="1" s="1"/>
  <c r="CS129" i="1"/>
  <c r="DI137" i="1"/>
  <c r="BR137" i="1" s="1" a="1"/>
  <c r="BR137" i="1" s="1"/>
  <c r="CS137" i="1"/>
  <c r="DI119" i="1"/>
  <c r="BR119" i="1" s="1" a="1"/>
  <c r="BR119" i="1" s="1"/>
  <c r="CS119" i="1"/>
  <c r="CS134" i="1"/>
  <c r="DI134" i="1"/>
  <c r="BR134" i="1" s="1" a="1"/>
  <c r="BR134" i="1" s="1"/>
  <c r="DI30" i="1"/>
  <c r="BR30" i="1" s="1" a="1"/>
  <c r="BR30" i="1" s="1"/>
  <c r="CS30" i="1"/>
  <c r="DI49" i="1"/>
  <c r="BR49" i="1" s="1" a="1"/>
  <c r="BR49" i="1" s="1"/>
  <c r="CS49" i="1"/>
  <c r="DD51" i="1"/>
  <c r="CS35" i="1"/>
  <c r="DI35" i="1"/>
  <c r="BR35" i="1" s="1" a="1"/>
  <c r="BR35" i="1" s="1"/>
  <c r="CS59" i="1"/>
  <c r="DI59" i="1"/>
  <c r="BR59" i="1" s="1" a="1"/>
  <c r="BR59" i="1" s="1"/>
  <c r="DI23" i="1"/>
  <c r="BR23" i="1" s="1" a="1"/>
  <c r="BR23" i="1" s="1"/>
  <c r="CS23" i="1"/>
  <c r="DI37" i="1"/>
  <c r="BR37" i="1" s="1" a="1"/>
  <c r="BR37" i="1" s="1"/>
  <c r="CS37" i="1"/>
  <c r="CS140" i="1"/>
  <c r="DI140" i="1"/>
  <c r="BR140" i="1" s="1" a="1"/>
  <c r="BR140" i="1" s="1"/>
  <c r="CS128" i="1"/>
  <c r="DI128" i="1"/>
  <c r="BR128" i="1" s="1" a="1"/>
  <c r="BR128" i="1" s="1"/>
  <c r="DI68" i="1"/>
  <c r="BR68" i="1" s="1" a="1"/>
  <c r="BR68" i="1" s="1"/>
  <c r="CS68" i="1"/>
  <c r="DI73" i="1"/>
  <c r="BR73" i="1" s="1" a="1"/>
  <c r="BR73" i="1" s="1"/>
  <c r="CS73" i="1"/>
  <c r="DI135" i="1"/>
  <c r="BR135" i="1" s="1" a="1"/>
  <c r="BR135" i="1" s="1"/>
  <c r="CS135" i="1"/>
  <c r="CS82" i="1"/>
  <c r="DI82" i="1"/>
  <c r="BR82" i="1" s="1" a="1"/>
  <c r="BR82" i="1" s="1"/>
  <c r="BF7" i="1"/>
  <c r="CS43" i="1"/>
  <c r="DI43" i="1"/>
  <c r="BR43" i="1" s="1" a="1"/>
  <c r="BR43" i="1" s="1"/>
  <c r="DI25" i="1"/>
  <c r="BR25" i="1" s="1" a="1"/>
  <c r="BR25" i="1" s="1"/>
  <c r="CS25" i="1"/>
  <c r="CS152" i="1"/>
  <c r="DI152" i="1"/>
  <c r="BR152" i="1" s="1" a="1"/>
  <c r="BR152" i="1" s="1"/>
  <c r="CS138" i="1"/>
  <c r="DI138" i="1"/>
  <c r="BR138" i="1" s="1" a="1"/>
  <c r="BR138" i="1" s="1"/>
  <c r="DI89" i="1"/>
  <c r="BR89" i="1" s="1" a="1"/>
  <c r="BR89" i="1" s="1"/>
  <c r="CS89" i="1"/>
  <c r="CS125" i="1"/>
  <c r="DI125" i="1"/>
  <c r="BR125" i="1" s="1" a="1"/>
  <c r="BR125" i="1" s="1"/>
  <c r="DA59" i="1"/>
  <c r="DT59" i="1"/>
  <c r="DB59" i="1"/>
  <c r="CW59" i="1"/>
  <c r="BF126" i="1"/>
  <c r="DU125" i="1" l="1"/>
  <c r="BT125" i="1"/>
  <c r="CL125" i="1" s="1"/>
  <c r="BS125" i="1"/>
  <c r="ED68" i="1"/>
  <c r="EN68" i="1" s="1"/>
  <c r="EG68" i="1"/>
  <c r="CU68" i="1"/>
  <c r="DW68" i="1"/>
  <c r="DU68" i="1"/>
  <c r="BT68" i="1"/>
  <c r="CL68" i="1" s="1"/>
  <c r="BS68" i="1"/>
  <c r="EG35" i="1"/>
  <c r="ED35" i="1"/>
  <c r="EN35" i="1" s="1"/>
  <c r="CU35" i="1"/>
  <c r="DW35" i="1"/>
  <c r="DU130" i="1"/>
  <c r="BS130" i="1"/>
  <c r="BT130" i="1"/>
  <c r="CL130" i="1" s="1"/>
  <c r="EG151" i="1"/>
  <c r="DW151" i="1"/>
  <c r="ED151" i="1"/>
  <c r="EN151" i="1" s="1"/>
  <c r="CU151" i="1"/>
  <c r="DU89" i="1"/>
  <c r="BT89" i="1"/>
  <c r="CL89" i="1" s="1"/>
  <c r="BS89" i="1"/>
  <c r="CU49" i="1"/>
  <c r="ED49" i="1"/>
  <c r="EN49" i="1" s="1"/>
  <c r="DW49" i="1"/>
  <c r="EG49" i="1"/>
  <c r="DU100" i="1"/>
  <c r="BS100" i="1"/>
  <c r="BT100" i="1"/>
  <c r="CL100" i="1" s="1"/>
  <c r="DW109" i="1"/>
  <c r="CU109" i="1"/>
  <c r="EG109" i="1"/>
  <c r="ED109" i="1"/>
  <c r="EN109" i="1" s="1"/>
  <c r="DU141" i="1"/>
  <c r="BT141" i="1"/>
  <c r="CL141" i="1" s="1"/>
  <c r="BS141" i="1"/>
  <c r="DU71" i="1"/>
  <c r="BT71" i="1"/>
  <c r="CL71" i="1" s="1"/>
  <c r="BS71" i="1"/>
  <c r="CK71" i="1" s="1"/>
  <c r="DK71" i="1" s="1"/>
  <c r="DU72" i="1"/>
  <c r="DX72" i="1" s="1"/>
  <c r="EF72" i="1" s="1"/>
  <c r="BS72" i="1"/>
  <c r="BT72" i="1"/>
  <c r="CL72" i="1" s="1"/>
  <c r="DW139" i="1"/>
  <c r="CU139" i="1"/>
  <c r="ED139" i="1"/>
  <c r="EN139" i="1" s="1"/>
  <c r="EG139" i="1"/>
  <c r="DW98" i="1"/>
  <c r="ED98" i="1"/>
  <c r="EN98" i="1" s="1"/>
  <c r="CU98" i="1"/>
  <c r="EG98" i="1"/>
  <c r="CU82" i="1"/>
  <c r="DW82" i="1"/>
  <c r="EG82" i="1"/>
  <c r="ED82" i="1"/>
  <c r="EN82" i="1" s="1"/>
  <c r="DW140" i="1"/>
  <c r="EG140" i="1"/>
  <c r="ED140" i="1"/>
  <c r="EN140" i="1" s="1"/>
  <c r="CU140" i="1"/>
  <c r="DW129" i="1"/>
  <c r="CU129" i="1"/>
  <c r="EG129" i="1"/>
  <c r="ED129" i="1"/>
  <c r="EN129" i="1" s="1"/>
  <c r="DU107" i="1"/>
  <c r="BS107" i="1"/>
  <c r="BT107" i="1"/>
  <c r="CL107" i="1" s="1"/>
  <c r="ED118" i="1"/>
  <c r="EN118" i="1" s="1"/>
  <c r="DW118" i="1"/>
  <c r="CU118" i="1"/>
  <c r="EG118" i="1"/>
  <c r="EG96" i="1"/>
  <c r="DW96" i="1"/>
  <c r="ED96" i="1"/>
  <c r="EN96" i="1" s="1"/>
  <c r="CU96" i="1"/>
  <c r="BT13" i="1"/>
  <c r="CL13" i="1" s="1"/>
  <c r="BS13" i="1"/>
  <c r="DU13" i="1"/>
  <c r="DU38" i="1"/>
  <c r="BS38" i="1"/>
  <c r="BT38" i="1"/>
  <c r="CL38" i="1" s="1"/>
  <c r="ED103" i="1"/>
  <c r="EN103" i="1" s="1"/>
  <c r="EG103" i="1"/>
  <c r="CU103" i="1"/>
  <c r="DW103" i="1"/>
  <c r="DW72" i="1"/>
  <c r="CU72" i="1"/>
  <c r="EG72" i="1"/>
  <c r="ED72" i="1"/>
  <c r="EN72" i="1" s="1"/>
  <c r="DU139" i="1"/>
  <c r="DX139" i="1" s="1"/>
  <c r="EF139" i="1" s="1"/>
  <c r="BT139" i="1"/>
  <c r="CL139" i="1" s="1"/>
  <c r="BS139" i="1"/>
  <c r="CU120" i="1"/>
  <c r="EG120" i="1"/>
  <c r="ED120" i="1"/>
  <c r="EN120" i="1" s="1"/>
  <c r="DW120" i="1"/>
  <c r="DU98" i="1"/>
  <c r="DX98" i="1" s="1"/>
  <c r="EF98" i="1" s="1"/>
  <c r="BT98" i="1"/>
  <c r="CL98" i="1" s="1"/>
  <c r="BS98" i="1"/>
  <c r="BT22" i="1"/>
  <c r="CL22" i="1" s="1"/>
  <c r="BS22" i="1"/>
  <c r="DU22" i="1"/>
  <c r="DU138" i="1"/>
  <c r="BT138" i="1"/>
  <c r="CL138" i="1" s="1"/>
  <c r="BS138" i="1"/>
  <c r="DW30" i="1"/>
  <c r="EG30" i="1"/>
  <c r="ED30" i="1"/>
  <c r="EN30" i="1" s="1"/>
  <c r="CU30" i="1"/>
  <c r="DU129" i="1"/>
  <c r="DX129" i="1" s="1"/>
  <c r="EF129" i="1" s="1"/>
  <c r="BT129" i="1"/>
  <c r="CL129" i="1" s="1"/>
  <c r="BS129" i="1"/>
  <c r="DU118" i="1"/>
  <c r="BT118" i="1"/>
  <c r="CL118" i="1" s="1"/>
  <c r="BS118" i="1"/>
  <c r="DU53" i="1"/>
  <c r="BT53" i="1"/>
  <c r="CL53" i="1" s="1"/>
  <c r="BS53" i="1"/>
  <c r="BS146" i="1"/>
  <c r="BT146" i="1"/>
  <c r="CL146" i="1" s="1"/>
  <c r="DU146" i="1"/>
  <c r="ED66" i="1"/>
  <c r="EN66" i="1" s="1"/>
  <c r="CU66" i="1"/>
  <c r="DW66" i="1"/>
  <c r="EG66" i="1"/>
  <c r="DU120" i="1"/>
  <c r="BS120" i="1"/>
  <c r="BT120" i="1"/>
  <c r="CL120" i="1" s="1"/>
  <c r="DT24" i="1"/>
  <c r="DA24" i="1"/>
  <c r="DB24" i="1" s="1"/>
  <c r="DD24" i="1" s="1"/>
  <c r="CW24" i="1"/>
  <c r="DW85" i="1"/>
  <c r="EG85" i="1"/>
  <c r="ED85" i="1"/>
  <c r="EN85" i="1" s="1"/>
  <c r="CU85" i="1"/>
  <c r="CU22" i="1"/>
  <c r="DW22" i="1"/>
  <c r="EG22" i="1"/>
  <c r="ED22" i="1"/>
  <c r="EN22" i="1" s="1"/>
  <c r="DU127" i="1"/>
  <c r="BS127" i="1"/>
  <c r="BT127" i="1"/>
  <c r="CL127" i="1" s="1"/>
  <c r="DW71" i="1"/>
  <c r="ED71" i="1"/>
  <c r="EN71" i="1" s="1"/>
  <c r="EG71" i="1"/>
  <c r="CU71" i="1"/>
  <c r="DU49" i="1"/>
  <c r="BT49" i="1"/>
  <c r="CL49" i="1" s="1"/>
  <c r="BS49" i="1"/>
  <c r="DW107" i="1"/>
  <c r="CU107" i="1"/>
  <c r="ED107" i="1"/>
  <c r="EN107" i="1" s="1"/>
  <c r="EG107" i="1"/>
  <c r="CU100" i="1"/>
  <c r="EG100" i="1"/>
  <c r="ED100" i="1"/>
  <c r="EN100" i="1" s="1"/>
  <c r="DW100" i="1"/>
  <c r="DU103" i="1"/>
  <c r="DX103" i="1" s="1"/>
  <c r="EF103" i="1" s="1"/>
  <c r="BS103" i="1"/>
  <c r="BT103" i="1"/>
  <c r="CL103" i="1" s="1"/>
  <c r="CU37" i="1"/>
  <c r="ED37" i="1"/>
  <c r="EN37" i="1" s="1"/>
  <c r="EG37" i="1"/>
  <c r="DW37" i="1"/>
  <c r="DU37" i="1"/>
  <c r="DX37" i="1" s="1"/>
  <c r="EF37" i="1" s="1"/>
  <c r="BS37" i="1"/>
  <c r="BT37" i="1"/>
  <c r="CL37" i="1" s="1"/>
  <c r="BS47" i="1"/>
  <c r="BT47" i="1"/>
  <c r="CL47" i="1" s="1"/>
  <c r="DU47" i="1"/>
  <c r="DX47" i="1" s="1"/>
  <c r="EF47" i="1" s="1"/>
  <c r="DU74" i="1"/>
  <c r="BT74" i="1"/>
  <c r="CL74" i="1" s="1"/>
  <c r="BS74" i="1"/>
  <c r="DW146" i="1"/>
  <c r="EG146" i="1"/>
  <c r="CU146" i="1"/>
  <c r="ED146" i="1"/>
  <c r="EN146" i="1" s="1"/>
  <c r="DU66" i="1"/>
  <c r="DX66" i="1" s="1"/>
  <c r="EF66" i="1" s="1"/>
  <c r="BT66" i="1"/>
  <c r="CL66" i="1" s="1"/>
  <c r="BS66" i="1"/>
  <c r="DW105" i="1"/>
  <c r="CU105" i="1"/>
  <c r="EG105" i="1"/>
  <c r="ED105" i="1"/>
  <c r="EN105" i="1" s="1"/>
  <c r="DU124" i="1"/>
  <c r="DX124" i="1" s="1"/>
  <c r="EF124" i="1" s="1"/>
  <c r="BS124" i="1"/>
  <c r="BT124" i="1"/>
  <c r="CL124" i="1" s="1"/>
  <c r="DU33" i="1"/>
  <c r="BS33" i="1"/>
  <c r="BT33" i="1"/>
  <c r="CL33" i="1" s="1"/>
  <c r="DU85" i="1"/>
  <c r="BS85" i="1"/>
  <c r="BT85" i="1"/>
  <c r="CL85" i="1" s="1"/>
  <c r="CU101" i="1"/>
  <c r="DW101" i="1"/>
  <c r="EG101" i="1"/>
  <c r="ED101" i="1"/>
  <c r="EN101" i="1" s="1"/>
  <c r="DU39" i="1"/>
  <c r="BT39" i="1"/>
  <c r="CL39" i="1" s="1"/>
  <c r="BS39" i="1"/>
  <c r="DU151" i="1"/>
  <c r="DX151" i="1" s="1"/>
  <c r="EF151" i="1" s="1"/>
  <c r="BT151" i="1"/>
  <c r="CL151" i="1" s="1"/>
  <c r="BS151" i="1"/>
  <c r="DW84" i="1"/>
  <c r="CU84" i="1"/>
  <c r="EG84" i="1"/>
  <c r="ED84" i="1"/>
  <c r="EN84" i="1" s="1"/>
  <c r="DU79" i="1"/>
  <c r="DX79" i="1" s="1"/>
  <c r="EF79" i="1" s="1"/>
  <c r="BS79" i="1"/>
  <c r="BT79" i="1"/>
  <c r="CL79" i="1" s="1"/>
  <c r="BT148" i="1"/>
  <c r="CL148" i="1" s="1"/>
  <c r="BS148" i="1"/>
  <c r="DU148" i="1"/>
  <c r="DX148" i="1" s="1"/>
  <c r="EF148" i="1" s="1"/>
  <c r="CU77" i="1"/>
  <c r="EG77" i="1"/>
  <c r="ED77" i="1"/>
  <c r="EN77" i="1" s="1"/>
  <c r="DW77" i="1"/>
  <c r="EG53" i="1"/>
  <c r="ED53" i="1"/>
  <c r="EN53" i="1" s="1"/>
  <c r="CU53" i="1"/>
  <c r="DW53" i="1"/>
  <c r="CU115" i="1"/>
  <c r="ED115" i="1"/>
  <c r="EN115" i="1" s="1"/>
  <c r="EG115" i="1"/>
  <c r="DW115" i="1"/>
  <c r="DT126" i="1"/>
  <c r="DX126" i="1" s="1"/>
  <c r="EF126" i="1" s="1"/>
  <c r="CW126" i="1"/>
  <c r="CW7" i="1" s="1"/>
  <c r="DA126" i="1"/>
  <c r="BK126" i="1"/>
  <c r="DU135" i="1"/>
  <c r="BT135" i="1"/>
  <c r="CL135" i="1" s="1"/>
  <c r="BS135" i="1"/>
  <c r="ED79" i="1"/>
  <c r="EN79" i="1" s="1"/>
  <c r="EG79" i="1"/>
  <c r="CU79" i="1"/>
  <c r="DW79" i="1"/>
  <c r="EG47" i="1"/>
  <c r="ED47" i="1"/>
  <c r="EN47" i="1" s="1"/>
  <c r="CU47" i="1"/>
  <c r="DW47" i="1"/>
  <c r="DU77" i="1"/>
  <c r="BT77" i="1"/>
  <c r="CL77" i="1" s="1"/>
  <c r="BS77" i="1"/>
  <c r="DU80" i="1"/>
  <c r="BS80" i="1"/>
  <c r="BT80" i="1"/>
  <c r="CL80" i="1" s="1"/>
  <c r="DU101" i="1"/>
  <c r="DX101" i="1" s="1"/>
  <c r="EF101" i="1" s="1"/>
  <c r="BS101" i="1"/>
  <c r="BT101" i="1"/>
  <c r="CL101" i="1" s="1"/>
  <c r="DU149" i="1"/>
  <c r="BT149" i="1"/>
  <c r="CL149" i="1" s="1"/>
  <c r="BS149" i="1"/>
  <c r="EG148" i="1"/>
  <c r="ED148" i="1"/>
  <c r="EN148" i="1" s="1"/>
  <c r="DW148" i="1"/>
  <c r="CU148" i="1"/>
  <c r="BT126" i="1"/>
  <c r="BS126" i="1"/>
  <c r="DU126" i="1"/>
  <c r="CU91" i="1"/>
  <c r="ED91" i="1"/>
  <c r="EN91" i="1" s="1"/>
  <c r="EG91" i="1"/>
  <c r="DW91" i="1"/>
  <c r="DU115" i="1"/>
  <c r="DX115" i="1" s="1"/>
  <c r="EF115" i="1" s="1"/>
  <c r="BS115" i="1"/>
  <c r="BT115" i="1"/>
  <c r="CL115" i="1" s="1"/>
  <c r="ED58" i="1"/>
  <c r="EN58" i="1" s="1"/>
  <c r="CU58" i="1"/>
  <c r="DW58" i="1"/>
  <c r="EG58" i="1"/>
  <c r="BS105" i="1"/>
  <c r="BT105" i="1"/>
  <c r="CL105" i="1" s="1"/>
  <c r="DU105" i="1"/>
  <c r="ED124" i="1"/>
  <c r="EN124" i="1" s="1"/>
  <c r="CU124" i="1"/>
  <c r="DW124" i="1"/>
  <c r="EG124" i="1"/>
  <c r="ED33" i="1"/>
  <c r="EN33" i="1" s="1"/>
  <c r="DW33" i="1"/>
  <c r="EG33" i="1"/>
  <c r="CU33" i="1"/>
  <c r="DW23" i="1"/>
  <c r="DX23" i="1" s="1"/>
  <c r="EF23" i="1" s="1"/>
  <c r="EG23" i="1"/>
  <c r="CU23" i="1"/>
  <c r="ED23" i="1"/>
  <c r="EN23" i="1" s="1"/>
  <c r="CU113" i="1"/>
  <c r="DW113" i="1"/>
  <c r="EG113" i="1"/>
  <c r="ED113" i="1"/>
  <c r="EN113" i="1" s="1"/>
  <c r="ED149" i="1"/>
  <c r="EN149" i="1" s="1"/>
  <c r="DW149" i="1"/>
  <c r="CU149" i="1"/>
  <c r="EG149" i="1"/>
  <c r="ED142" i="1"/>
  <c r="EN142" i="1" s="1"/>
  <c r="DW142" i="1"/>
  <c r="CU142" i="1"/>
  <c r="EG142" i="1"/>
  <c r="CU126" i="1"/>
  <c r="EG126" i="1"/>
  <c r="ED126" i="1"/>
  <c r="EN126" i="1" s="1"/>
  <c r="DW126" i="1"/>
  <c r="DU91" i="1"/>
  <c r="BT91" i="1"/>
  <c r="CL91" i="1" s="1"/>
  <c r="BS91" i="1"/>
  <c r="DU58" i="1"/>
  <c r="DX58" i="1" s="1"/>
  <c r="EF58" i="1" s="1"/>
  <c r="BS58" i="1"/>
  <c r="BT58" i="1"/>
  <c r="CL58" i="1" s="1"/>
  <c r="CL126" i="1" s="1"/>
  <c r="DB126" i="1" s="1"/>
  <c r="DD126" i="1" s="1"/>
  <c r="EG80" i="1"/>
  <c r="DW80" i="1"/>
  <c r="CU80" i="1"/>
  <c r="ED80" i="1"/>
  <c r="EN80" i="1" s="1"/>
  <c r="ED14" i="1"/>
  <c r="EN14" i="1" s="1"/>
  <c r="EG14" i="1"/>
  <c r="CU14" i="1"/>
  <c r="DW14" i="1"/>
  <c r="DU30" i="1"/>
  <c r="BT30" i="1"/>
  <c r="CL30" i="1" s="1"/>
  <c r="BS30" i="1"/>
  <c r="CU121" i="1"/>
  <c r="ED121" i="1"/>
  <c r="EN121" i="1" s="1"/>
  <c r="DW121" i="1"/>
  <c r="EG121" i="1"/>
  <c r="DU122" i="1"/>
  <c r="DX122" i="1" s="1"/>
  <c r="EF122" i="1" s="1"/>
  <c r="BS122" i="1"/>
  <c r="BT122" i="1"/>
  <c r="CL122" i="1" s="1"/>
  <c r="BS152" i="1"/>
  <c r="BT152" i="1"/>
  <c r="CL152" i="1" s="1"/>
  <c r="DU152" i="1"/>
  <c r="DX152" i="1" s="1"/>
  <c r="EF152" i="1" s="1"/>
  <c r="DU23" i="1"/>
  <c r="BT23" i="1"/>
  <c r="CL23" i="1" s="1"/>
  <c r="BS23" i="1"/>
  <c r="DU155" i="1"/>
  <c r="BT155" i="1"/>
  <c r="CL155" i="1" s="1"/>
  <c r="BS155" i="1"/>
  <c r="DU70" i="1"/>
  <c r="BS70" i="1"/>
  <c r="BT70" i="1"/>
  <c r="CL70" i="1" s="1"/>
  <c r="DU113" i="1"/>
  <c r="DX113" i="1" s="1"/>
  <c r="EF113" i="1" s="1"/>
  <c r="BT113" i="1"/>
  <c r="CL113" i="1" s="1"/>
  <c r="BS113" i="1"/>
  <c r="DW21" i="1"/>
  <c r="CU21" i="1"/>
  <c r="EG21" i="1"/>
  <c r="ED21" i="1"/>
  <c r="EN21" i="1" s="1"/>
  <c r="DU142" i="1"/>
  <c r="BS142" i="1"/>
  <c r="BT142" i="1"/>
  <c r="CL142" i="1" s="1"/>
  <c r="DW133" i="1"/>
  <c r="ED133" i="1"/>
  <c r="EN133" i="1" s="1"/>
  <c r="CU133" i="1"/>
  <c r="EG133" i="1"/>
  <c r="DW99" i="1"/>
  <c r="CU99" i="1"/>
  <c r="EG99" i="1"/>
  <c r="ED99" i="1"/>
  <c r="EN99" i="1" s="1"/>
  <c r="BS15" i="1"/>
  <c r="DU15" i="1"/>
  <c r="DX15" i="1" s="1"/>
  <c r="EF15" i="1" s="1"/>
  <c r="BT15" i="1"/>
  <c r="CL15" i="1" s="1"/>
  <c r="DU14" i="1"/>
  <c r="DX14" i="1" s="1"/>
  <c r="EF14" i="1" s="1"/>
  <c r="BT14" i="1"/>
  <c r="CL14" i="1" s="1"/>
  <c r="BS14" i="1"/>
  <c r="BS17" i="1"/>
  <c r="CK17" i="1" s="1"/>
  <c r="DK17" i="1" s="1"/>
  <c r="DU17" i="1"/>
  <c r="BT17" i="1"/>
  <c r="CL17" i="1" s="1"/>
  <c r="BS45" i="1"/>
  <c r="DU45" i="1"/>
  <c r="BT45" i="1"/>
  <c r="CL45" i="1" s="1"/>
  <c r="ED70" i="1"/>
  <c r="EN70" i="1" s="1"/>
  <c r="DW70" i="1"/>
  <c r="CU70" i="1"/>
  <c r="EG70" i="1"/>
  <c r="DW67" i="1"/>
  <c r="CU67" i="1"/>
  <c r="EG67" i="1"/>
  <c r="ED67" i="1"/>
  <c r="EN67" i="1" s="1"/>
  <c r="DU69" i="1"/>
  <c r="BS69" i="1"/>
  <c r="BT69" i="1"/>
  <c r="CL69" i="1" s="1"/>
  <c r="CL143" i="1" s="1"/>
  <c r="CU36" i="1"/>
  <c r="DW36" i="1"/>
  <c r="EG36" i="1"/>
  <c r="ED36" i="1"/>
  <c r="EN36" i="1" s="1"/>
  <c r="DU21" i="1"/>
  <c r="BS21" i="1"/>
  <c r="BT21" i="1"/>
  <c r="CL21" i="1" s="1"/>
  <c r="DU133" i="1"/>
  <c r="DX133" i="1" s="1"/>
  <c r="EF133" i="1" s="1"/>
  <c r="BS133" i="1"/>
  <c r="BT133" i="1"/>
  <c r="CL133" i="1" s="1"/>
  <c r="DU99" i="1"/>
  <c r="DX99" i="1" s="1"/>
  <c r="EF99" i="1" s="1"/>
  <c r="BT99" i="1"/>
  <c r="CL99" i="1" s="1"/>
  <c r="BS99" i="1"/>
  <c r="EG65" i="1"/>
  <c r="DW65" i="1"/>
  <c r="CU65" i="1"/>
  <c r="ED65" i="1"/>
  <c r="EN65" i="1" s="1"/>
  <c r="DU18" i="1"/>
  <c r="BS18" i="1"/>
  <c r="BT18" i="1"/>
  <c r="CL18" i="1" s="1"/>
  <c r="DW15" i="1"/>
  <c r="CU15" i="1"/>
  <c r="EG15" i="1"/>
  <c r="ED15" i="1"/>
  <c r="EN15" i="1" s="1"/>
  <c r="BS52" i="1"/>
  <c r="BT52" i="1"/>
  <c r="CL52" i="1" s="1"/>
  <c r="DU52" i="1"/>
  <c r="DX52" i="1" s="1"/>
  <c r="EF52" i="1" s="1"/>
  <c r="DW17" i="1"/>
  <c r="CU17" i="1"/>
  <c r="ED17" i="1"/>
  <c r="EN17" i="1" s="1"/>
  <c r="EG17" i="1"/>
  <c r="BT96" i="1"/>
  <c r="CL96" i="1" s="1"/>
  <c r="BS96" i="1"/>
  <c r="DU96" i="1"/>
  <c r="CU13" i="1"/>
  <c r="CS7" i="1"/>
  <c r="ED13" i="1"/>
  <c r="EG13" i="1"/>
  <c r="DW13" i="1"/>
  <c r="ED38" i="1"/>
  <c r="EN38" i="1" s="1"/>
  <c r="EG38" i="1"/>
  <c r="DW38" i="1"/>
  <c r="DX38" i="1" s="1"/>
  <c r="EF38" i="1" s="1"/>
  <c r="CU38" i="1"/>
  <c r="BS121" i="1"/>
  <c r="DU121" i="1"/>
  <c r="DX121" i="1" s="1"/>
  <c r="EF121" i="1" s="1"/>
  <c r="BT121" i="1"/>
  <c r="CL121" i="1" s="1"/>
  <c r="CU122" i="1"/>
  <c r="ED122" i="1"/>
  <c r="EN122" i="1" s="1"/>
  <c r="EG122" i="1"/>
  <c r="DW122" i="1"/>
  <c r="ED74" i="1"/>
  <c r="EN74" i="1" s="1"/>
  <c r="DW74" i="1"/>
  <c r="CU74" i="1"/>
  <c r="EG74" i="1"/>
  <c r="DW138" i="1"/>
  <c r="EG138" i="1"/>
  <c r="CU138" i="1"/>
  <c r="ED138" i="1"/>
  <c r="EN138" i="1" s="1"/>
  <c r="DW135" i="1"/>
  <c r="ED135" i="1"/>
  <c r="EN135" i="1" s="1"/>
  <c r="CU135" i="1"/>
  <c r="EG135" i="1"/>
  <c r="DD59" i="1"/>
  <c r="CU152" i="1"/>
  <c r="DW152" i="1"/>
  <c r="EG152" i="1"/>
  <c r="ED152" i="1"/>
  <c r="EN152" i="1" s="1"/>
  <c r="DW73" i="1"/>
  <c r="CU73" i="1"/>
  <c r="EG73" i="1"/>
  <c r="ED73" i="1"/>
  <c r="EN73" i="1" s="1"/>
  <c r="EG155" i="1"/>
  <c r="ED155" i="1"/>
  <c r="EN155" i="1" s="1"/>
  <c r="DW155" i="1"/>
  <c r="CU155" i="1"/>
  <c r="ED25" i="1"/>
  <c r="EN25" i="1" s="1"/>
  <c r="EG25" i="1"/>
  <c r="DW25" i="1"/>
  <c r="CU25" i="1"/>
  <c r="DU73" i="1"/>
  <c r="BS73" i="1"/>
  <c r="BT73" i="1"/>
  <c r="CL73" i="1" s="1"/>
  <c r="BT59" i="1"/>
  <c r="CL59" i="1" s="1"/>
  <c r="DU59" i="1"/>
  <c r="BS59" i="1"/>
  <c r="BT134" i="1"/>
  <c r="CL134" i="1" s="1"/>
  <c r="BS134" i="1"/>
  <c r="DU134" i="1"/>
  <c r="DX134" i="1" s="1"/>
  <c r="EF134" i="1" s="1"/>
  <c r="EG45" i="1"/>
  <c r="ED45" i="1"/>
  <c r="EN45" i="1" s="1"/>
  <c r="CU45" i="1"/>
  <c r="DW45" i="1"/>
  <c r="DU34" i="1"/>
  <c r="DX34" i="1" s="1"/>
  <c r="EF34" i="1" s="1"/>
  <c r="BT34" i="1"/>
  <c r="CL34" i="1" s="1"/>
  <c r="BS34" i="1"/>
  <c r="CK34" i="1" s="1"/>
  <c r="DK34" i="1" s="1"/>
  <c r="DU67" i="1"/>
  <c r="BT67" i="1"/>
  <c r="CL67" i="1" s="1"/>
  <c r="BS67" i="1"/>
  <c r="DW69" i="1"/>
  <c r="ED69" i="1"/>
  <c r="EN69" i="1" s="1"/>
  <c r="CU69" i="1"/>
  <c r="EG69" i="1"/>
  <c r="DU36" i="1"/>
  <c r="DX36" i="1" s="1"/>
  <c r="EF36" i="1" s="1"/>
  <c r="BT36" i="1"/>
  <c r="CL36" i="1" s="1"/>
  <c r="BS36" i="1"/>
  <c r="DW83" i="1"/>
  <c r="CU83" i="1"/>
  <c r="ED83" i="1"/>
  <c r="EN83" i="1" s="1"/>
  <c r="EG83" i="1"/>
  <c r="CU144" i="1"/>
  <c r="EG144" i="1"/>
  <c r="ED144" i="1"/>
  <c r="EN144" i="1" s="1"/>
  <c r="DW144" i="1"/>
  <c r="CU87" i="1"/>
  <c r="EG87" i="1"/>
  <c r="ED87" i="1"/>
  <c r="EN87" i="1" s="1"/>
  <c r="DW87" i="1"/>
  <c r="DU65" i="1"/>
  <c r="DX65" i="1" s="1"/>
  <c r="EF65" i="1" s="1"/>
  <c r="BS65" i="1"/>
  <c r="BT65" i="1"/>
  <c r="CL65" i="1" s="1"/>
  <c r="ED18" i="1"/>
  <c r="EN18" i="1" s="1"/>
  <c r="CU18" i="1"/>
  <c r="DW18" i="1"/>
  <c r="EG18" i="1"/>
  <c r="CU110" i="1"/>
  <c r="ED110" i="1"/>
  <c r="EN110" i="1" s="1"/>
  <c r="DW110" i="1"/>
  <c r="EG110" i="1"/>
  <c r="CU52" i="1"/>
  <c r="DW52" i="1"/>
  <c r="EG52" i="1"/>
  <c r="ED52" i="1"/>
  <c r="EN52" i="1" s="1"/>
  <c r="DU35" i="1"/>
  <c r="DX35" i="1" s="1"/>
  <c r="EF35" i="1" s="1"/>
  <c r="BS35" i="1"/>
  <c r="CK35" i="1" s="1"/>
  <c r="DK35" i="1" s="1"/>
  <c r="BT35" i="1"/>
  <c r="CL35" i="1" s="1"/>
  <c r="DW119" i="1"/>
  <c r="EG119" i="1"/>
  <c r="ED119" i="1"/>
  <c r="EN119" i="1" s="1"/>
  <c r="CU119" i="1"/>
  <c r="CU125" i="1"/>
  <c r="EG125" i="1"/>
  <c r="DW125" i="1"/>
  <c r="ED125" i="1"/>
  <c r="EN125" i="1" s="1"/>
  <c r="DU119" i="1"/>
  <c r="BS119" i="1"/>
  <c r="BT119" i="1"/>
  <c r="CL119" i="1" s="1"/>
  <c r="EG42" i="1"/>
  <c r="CU42" i="1"/>
  <c r="DW42" i="1"/>
  <c r="ED42" i="1"/>
  <c r="EN42" i="1" s="1"/>
  <c r="DW89" i="1"/>
  <c r="CU89" i="1"/>
  <c r="ED89" i="1"/>
  <c r="EN89" i="1" s="1"/>
  <c r="EG89" i="1"/>
  <c r="DW43" i="1"/>
  <c r="EG43" i="1"/>
  <c r="ED43" i="1"/>
  <c r="EN43" i="1" s="1"/>
  <c r="CU43" i="1"/>
  <c r="DW128" i="1"/>
  <c r="EG128" i="1"/>
  <c r="ED128" i="1"/>
  <c r="EN128" i="1" s="1"/>
  <c r="CU128" i="1"/>
  <c r="ED137" i="1"/>
  <c r="EN137" i="1" s="1"/>
  <c r="EG137" i="1"/>
  <c r="DW137" i="1"/>
  <c r="CU137" i="1"/>
  <c r="CU153" i="1"/>
  <c r="ED153" i="1"/>
  <c r="EN153" i="1" s="1"/>
  <c r="EG153" i="1"/>
  <c r="DW153" i="1"/>
  <c r="DW61" i="1"/>
  <c r="CU61" i="1"/>
  <c r="EG61" i="1"/>
  <c r="ED61" i="1"/>
  <c r="EN61" i="1" s="1"/>
  <c r="EG86" i="1"/>
  <c r="CU86" i="1"/>
  <c r="DW86" i="1"/>
  <c r="ED86" i="1"/>
  <c r="EN86" i="1" s="1"/>
  <c r="DW39" i="1"/>
  <c r="EG39" i="1"/>
  <c r="CU39" i="1"/>
  <c r="ED39" i="1"/>
  <c r="EN39" i="1" s="1"/>
  <c r="ED141" i="1"/>
  <c r="EN141" i="1" s="1"/>
  <c r="DW141" i="1"/>
  <c r="CU141" i="1"/>
  <c r="EG141" i="1"/>
  <c r="DU84" i="1"/>
  <c r="DX84" i="1" s="1"/>
  <c r="EF84" i="1" s="1"/>
  <c r="BS84" i="1"/>
  <c r="BT84" i="1"/>
  <c r="CL84" i="1" s="1"/>
  <c r="DU137" i="1"/>
  <c r="BS137" i="1"/>
  <c r="BT137" i="1"/>
  <c r="CL137" i="1" s="1"/>
  <c r="DU86" i="1"/>
  <c r="DX86" i="1" s="1"/>
  <c r="EF86" i="1" s="1"/>
  <c r="BT86" i="1"/>
  <c r="CL86" i="1" s="1"/>
  <c r="BS86" i="1"/>
  <c r="DU109" i="1"/>
  <c r="DX109" i="1" s="1"/>
  <c r="EF109" i="1" s="1"/>
  <c r="BT109" i="1"/>
  <c r="CL109" i="1" s="1"/>
  <c r="BS109" i="1"/>
  <c r="ED127" i="1"/>
  <c r="EN127" i="1" s="1"/>
  <c r="DW127" i="1"/>
  <c r="CU127" i="1"/>
  <c r="EG127" i="1"/>
  <c r="DU25" i="1"/>
  <c r="DX25" i="1" s="1"/>
  <c r="EF25" i="1" s="1"/>
  <c r="BT25" i="1"/>
  <c r="CL25" i="1" s="1"/>
  <c r="BS25" i="1"/>
  <c r="CK25" i="1" s="1"/>
  <c r="DK25" i="1" s="1"/>
  <c r="EG59" i="1"/>
  <c r="ED59" i="1"/>
  <c r="EN59" i="1" s="1"/>
  <c r="CU59" i="1"/>
  <c r="DW59" i="1"/>
  <c r="DX59" i="1" s="1"/>
  <c r="EF59" i="1" s="1"/>
  <c r="CU134" i="1"/>
  <c r="EG134" i="1"/>
  <c r="DW134" i="1"/>
  <c r="ED134" i="1"/>
  <c r="EN134" i="1" s="1"/>
  <c r="DU48" i="1"/>
  <c r="DX48" i="1" s="1"/>
  <c r="EF48" i="1" s="1"/>
  <c r="BT48" i="1"/>
  <c r="CL48" i="1" s="1"/>
  <c r="BS48" i="1"/>
  <c r="EG50" i="1"/>
  <c r="ED50" i="1"/>
  <c r="EN50" i="1" s="1"/>
  <c r="DW50" i="1"/>
  <c r="CU50" i="1"/>
  <c r="ED34" i="1"/>
  <c r="EN34" i="1" s="1"/>
  <c r="DW34" i="1"/>
  <c r="CU34" i="1"/>
  <c r="EG34" i="1"/>
  <c r="EG31" i="1"/>
  <c r="ED31" i="1"/>
  <c r="EN31" i="1" s="1"/>
  <c r="CU31" i="1"/>
  <c r="DW31" i="1"/>
  <c r="DU83" i="1"/>
  <c r="BS83" i="1"/>
  <c r="CK83" i="1" s="1"/>
  <c r="DK83" i="1" s="1"/>
  <c r="BT83" i="1"/>
  <c r="CL83" i="1" s="1"/>
  <c r="DU144" i="1"/>
  <c r="BS144" i="1"/>
  <c r="CK144" i="1" s="1"/>
  <c r="DK144" i="1" s="1"/>
  <c r="BT144" i="1"/>
  <c r="CL144" i="1" s="1"/>
  <c r="DU87" i="1"/>
  <c r="DX87" i="1" s="1"/>
  <c r="EF87" i="1" s="1"/>
  <c r="BS87" i="1"/>
  <c r="BT87" i="1"/>
  <c r="CL87" i="1" s="1"/>
  <c r="EG56" i="1"/>
  <c r="CU56" i="1"/>
  <c r="DW56" i="1"/>
  <c r="ED56" i="1"/>
  <c r="EN56" i="1" s="1"/>
  <c r="ED26" i="1"/>
  <c r="EN26" i="1" s="1"/>
  <c r="EG26" i="1"/>
  <c r="DW26" i="1"/>
  <c r="CU26" i="1"/>
  <c r="DU110" i="1"/>
  <c r="DX110" i="1" s="1"/>
  <c r="EF110" i="1" s="1"/>
  <c r="BT110" i="1"/>
  <c r="CL110" i="1" s="1"/>
  <c r="BS110" i="1"/>
  <c r="EG64" i="1"/>
  <c r="CU64" i="1"/>
  <c r="ED64" i="1"/>
  <c r="EN64" i="1" s="1"/>
  <c r="DW64" i="1"/>
  <c r="BS82" i="1"/>
  <c r="BT82" i="1"/>
  <c r="CL82" i="1" s="1"/>
  <c r="DU82" i="1"/>
  <c r="DX82" i="1" s="1"/>
  <c r="EF82" i="1" s="1"/>
  <c r="BT140" i="1"/>
  <c r="CL140" i="1" s="1"/>
  <c r="DU140" i="1"/>
  <c r="BS140" i="1"/>
  <c r="ED48" i="1"/>
  <c r="EN48" i="1" s="1"/>
  <c r="DW48" i="1"/>
  <c r="EG48" i="1"/>
  <c r="CU48" i="1"/>
  <c r="DU50" i="1"/>
  <c r="DX50" i="1" s="1"/>
  <c r="EF50" i="1" s="1"/>
  <c r="BS50" i="1"/>
  <c r="BT50" i="1"/>
  <c r="CL50" i="1" s="1"/>
  <c r="DU31" i="1"/>
  <c r="DX31" i="1" s="1"/>
  <c r="EF31" i="1" s="1"/>
  <c r="BT31" i="1"/>
  <c r="CL31" i="1" s="1"/>
  <c r="BS31" i="1"/>
  <c r="DU90" i="1"/>
  <c r="BS90" i="1"/>
  <c r="BT90" i="1"/>
  <c r="CL90" i="1" s="1"/>
  <c r="DU51" i="1"/>
  <c r="DX51" i="1" s="1"/>
  <c r="EF51" i="1" s="1"/>
  <c r="BT51" i="1"/>
  <c r="CL51" i="1" s="1"/>
  <c r="BS51" i="1"/>
  <c r="CU28" i="1"/>
  <c r="EG28" i="1"/>
  <c r="ED28" i="1"/>
  <c r="EN28" i="1" s="1"/>
  <c r="DW28" i="1"/>
  <c r="BS97" i="1"/>
  <c r="CK97" i="1" s="1"/>
  <c r="DK97" i="1" s="1"/>
  <c r="BT97" i="1"/>
  <c r="CL97" i="1" s="1"/>
  <c r="DU97" i="1"/>
  <c r="DX97" i="1" s="1"/>
  <c r="EF97" i="1" s="1"/>
  <c r="DU56" i="1"/>
  <c r="DX56" i="1" s="1"/>
  <c r="EF56" i="1" s="1"/>
  <c r="BT56" i="1"/>
  <c r="CL56" i="1" s="1"/>
  <c r="BS56" i="1"/>
  <c r="DU26" i="1"/>
  <c r="BS26" i="1"/>
  <c r="BT26" i="1"/>
  <c r="CL26" i="1" s="1"/>
  <c r="DU64" i="1"/>
  <c r="DX64" i="1" s="1"/>
  <c r="EF64" i="1" s="1"/>
  <c r="BT64" i="1"/>
  <c r="CL64" i="1" s="1"/>
  <c r="BS64" i="1"/>
  <c r="CU46" i="1"/>
  <c r="ED46" i="1"/>
  <c r="EN46" i="1" s="1"/>
  <c r="DW46" i="1"/>
  <c r="EG46" i="1"/>
  <c r="BT42" i="1"/>
  <c r="CL42" i="1" s="1"/>
  <c r="BS42" i="1"/>
  <c r="DU42" i="1"/>
  <c r="DX42" i="1" s="1"/>
  <c r="EF42" i="1" s="1"/>
  <c r="EG57" i="1"/>
  <c r="DW57" i="1"/>
  <c r="CU57" i="1"/>
  <c r="ED57" i="1"/>
  <c r="EN57" i="1" s="1"/>
  <c r="ED60" i="1"/>
  <c r="EN60" i="1" s="1"/>
  <c r="EG60" i="1"/>
  <c r="CU60" i="1"/>
  <c r="DW60" i="1"/>
  <c r="DW90" i="1"/>
  <c r="CU90" i="1"/>
  <c r="ED90" i="1"/>
  <c r="EN90" i="1" s="1"/>
  <c r="EG90" i="1"/>
  <c r="DW51" i="1"/>
  <c r="EG51" i="1"/>
  <c r="ED51" i="1"/>
  <c r="EN51" i="1" s="1"/>
  <c r="CU51" i="1"/>
  <c r="DU28" i="1"/>
  <c r="BS28" i="1"/>
  <c r="BT28" i="1"/>
  <c r="CL28" i="1" s="1"/>
  <c r="ED97" i="1"/>
  <c r="EN97" i="1" s="1"/>
  <c r="DW97" i="1"/>
  <c r="CU97" i="1"/>
  <c r="EG97" i="1"/>
  <c r="DU106" i="1"/>
  <c r="BT106" i="1"/>
  <c r="CL106" i="1" s="1"/>
  <c r="BS106" i="1"/>
  <c r="DU46" i="1"/>
  <c r="DX46" i="1" s="1"/>
  <c r="EF46" i="1" s="1"/>
  <c r="BT46" i="1"/>
  <c r="CL46" i="1" s="1"/>
  <c r="BS46" i="1"/>
  <c r="DU57" i="1"/>
  <c r="BT57" i="1"/>
  <c r="CL57" i="1" s="1"/>
  <c r="BS57" i="1"/>
  <c r="BT112" i="1"/>
  <c r="CL112" i="1" s="1"/>
  <c r="BS112" i="1"/>
  <c r="ED136" i="1"/>
  <c r="EN136" i="1" s="1"/>
  <c r="DW136" i="1"/>
  <c r="CU136" i="1"/>
  <c r="EG136" i="1"/>
  <c r="DU60" i="1"/>
  <c r="BT60" i="1"/>
  <c r="CL60" i="1" s="1"/>
  <c r="BS60" i="1"/>
  <c r="CU114" i="1"/>
  <c r="EG114" i="1"/>
  <c r="ED114" i="1"/>
  <c r="EN114" i="1" s="1"/>
  <c r="DW114" i="1"/>
  <c r="DU24" i="1"/>
  <c r="BS24" i="1"/>
  <c r="BT24" i="1"/>
  <c r="CL24" i="1" s="1"/>
  <c r="BT29" i="1"/>
  <c r="CL29" i="1" s="1"/>
  <c r="BS29" i="1"/>
  <c r="CK29" i="1" s="1"/>
  <c r="DK29" i="1" s="1"/>
  <c r="DU29" i="1"/>
  <c r="DX29" i="1" s="1"/>
  <c r="EF29" i="1" s="1"/>
  <c r="CU106" i="1"/>
  <c r="DW106" i="1"/>
  <c r="EG106" i="1"/>
  <c r="ED106" i="1"/>
  <c r="EN106" i="1" s="1"/>
  <c r="DU43" i="1"/>
  <c r="DX43" i="1" s="1"/>
  <c r="EF43" i="1" s="1"/>
  <c r="BT43" i="1"/>
  <c r="CL43" i="1" s="1"/>
  <c r="BS43" i="1"/>
  <c r="DU128" i="1"/>
  <c r="DX128" i="1" s="1"/>
  <c r="EF128" i="1" s="1"/>
  <c r="BT128" i="1"/>
  <c r="CL128" i="1" s="1"/>
  <c r="BS128" i="1"/>
  <c r="EG112" i="1"/>
  <c r="ED112" i="1"/>
  <c r="EN112" i="1" s="1"/>
  <c r="CU112" i="1"/>
  <c r="DW112" i="1"/>
  <c r="DX112" i="1" s="1"/>
  <c r="EF112" i="1" s="1"/>
  <c r="DU136" i="1"/>
  <c r="DX136" i="1" s="1"/>
  <c r="EF136" i="1" s="1"/>
  <c r="BT136" i="1"/>
  <c r="CL136" i="1" s="1"/>
  <c r="BS136" i="1"/>
  <c r="BS153" i="1"/>
  <c r="BT153" i="1"/>
  <c r="CL153" i="1" s="1"/>
  <c r="DU153" i="1"/>
  <c r="DU61" i="1"/>
  <c r="DX61" i="1" s="1"/>
  <c r="EF61" i="1" s="1"/>
  <c r="BS61" i="1"/>
  <c r="BT61" i="1"/>
  <c r="CL61" i="1" s="1"/>
  <c r="DU114" i="1"/>
  <c r="DX114" i="1" s="1"/>
  <c r="EF114" i="1" s="1"/>
  <c r="BT114" i="1"/>
  <c r="CL114" i="1" s="1"/>
  <c r="BS114" i="1"/>
  <c r="DW24" i="1"/>
  <c r="CU24" i="1"/>
  <c r="ED24" i="1"/>
  <c r="EN24" i="1" s="1"/>
  <c r="EG24" i="1"/>
  <c r="EG29" i="1"/>
  <c r="CU29" i="1"/>
  <c r="ED29" i="1"/>
  <c r="EN29" i="1" s="1"/>
  <c r="DW29" i="1"/>
  <c r="DW130" i="1"/>
  <c r="CU130" i="1"/>
  <c r="ED130" i="1"/>
  <c r="EN130" i="1" s="1"/>
  <c r="EG130" i="1"/>
  <c r="DD7" i="1" l="1"/>
  <c r="DX57" i="1"/>
  <c r="EF57" i="1" s="1"/>
  <c r="DX28" i="1"/>
  <c r="EF28" i="1" s="1"/>
  <c r="CK56" i="1"/>
  <c r="DK56" i="1" s="1"/>
  <c r="DL25" i="1"/>
  <c r="DN25" i="1"/>
  <c r="DO25" i="1" s="1"/>
  <c r="DQ25" i="1" s="1"/>
  <c r="DR25" i="1" s="1" a="1"/>
  <c r="DR25" i="1" s="1"/>
  <c r="EB25" i="1" s="1"/>
  <c r="EL25" i="1" s="1"/>
  <c r="EP25" i="1" s="1"/>
  <c r="DX69" i="1"/>
  <c r="EF69" i="1" s="1"/>
  <c r="CK124" i="1"/>
  <c r="DK124" i="1" s="1"/>
  <c r="CK139" i="1"/>
  <c r="DK139" i="1" s="1"/>
  <c r="CK24" i="1"/>
  <c r="CK39" i="1"/>
  <c r="DK39" i="1" s="1"/>
  <c r="CK47" i="1"/>
  <c r="DK47" i="1" s="1"/>
  <c r="DX146" i="1"/>
  <c r="EF146" i="1" s="1"/>
  <c r="CK138" i="1"/>
  <c r="DK138" i="1" s="1"/>
  <c r="CK46" i="1"/>
  <c r="DK46" i="1" s="1"/>
  <c r="CK42" i="1"/>
  <c r="DK42" i="1" s="1"/>
  <c r="CK50" i="1"/>
  <c r="DK50" i="1" s="1"/>
  <c r="CK110" i="1"/>
  <c r="DK110" i="1" s="1"/>
  <c r="DX144" i="1"/>
  <c r="EF144" i="1" s="1"/>
  <c r="CK36" i="1"/>
  <c r="CK15" i="1"/>
  <c r="DK15" i="1" s="1"/>
  <c r="CK113" i="1"/>
  <c r="DK113" i="1" s="1"/>
  <c r="DX39" i="1"/>
  <c r="EF39" i="1" s="1"/>
  <c r="CK37" i="1"/>
  <c r="DK37" i="1" s="1"/>
  <c r="CK146" i="1"/>
  <c r="DK146" i="1" s="1"/>
  <c r="DX138" i="1"/>
  <c r="EF138" i="1" s="1"/>
  <c r="DX68" i="1"/>
  <c r="EF68" i="1" s="1"/>
  <c r="CK101" i="1"/>
  <c r="DK101" i="1" s="1"/>
  <c r="CK133" i="1"/>
  <c r="DK133" i="1" s="1"/>
  <c r="DX80" i="1"/>
  <c r="EF80" i="1" s="1"/>
  <c r="DX22" i="1"/>
  <c r="EF22" i="1" s="1"/>
  <c r="DX71" i="1"/>
  <c r="EF71" i="1" s="1"/>
  <c r="CK58" i="1"/>
  <c r="DK58" i="1" s="1"/>
  <c r="CK77" i="1"/>
  <c r="DK77" i="1" s="1"/>
  <c r="CK22" i="1"/>
  <c r="DK22" i="1" s="1"/>
  <c r="CK141" i="1"/>
  <c r="DK141" i="1" s="1"/>
  <c r="DX89" i="1"/>
  <c r="EF89" i="1" s="1"/>
  <c r="DL97" i="1"/>
  <c r="DN97" i="1"/>
  <c r="DO97" i="1" s="1"/>
  <c r="DQ97" i="1" s="1"/>
  <c r="DR97" i="1" s="1" a="1"/>
  <c r="DR97" i="1" s="1"/>
  <c r="EB97" i="1" s="1"/>
  <c r="EL97" i="1" s="1"/>
  <c r="EP97" i="1" s="1"/>
  <c r="DL35" i="1"/>
  <c r="DN35" i="1"/>
  <c r="DO35" i="1" s="1"/>
  <c r="DQ35" i="1" s="1"/>
  <c r="DR35" i="1" s="1" a="1"/>
  <c r="DR35" i="1" s="1"/>
  <c r="EB35" i="1" s="1"/>
  <c r="EL35" i="1" s="1"/>
  <c r="EP35" i="1" s="1"/>
  <c r="DX105" i="1"/>
  <c r="EF105" i="1" s="1"/>
  <c r="DX53" i="1"/>
  <c r="EF53" i="1" s="1"/>
  <c r="DL144" i="1"/>
  <c r="DN144" i="1"/>
  <c r="DO144" i="1" s="1"/>
  <c r="DQ144" i="1" s="1"/>
  <c r="DR144" i="1" s="1" a="1"/>
  <c r="DR144" i="1" s="1"/>
  <c r="EB144" i="1" s="1"/>
  <c r="DL83" i="1"/>
  <c r="DN83" i="1"/>
  <c r="DO83" i="1" s="1"/>
  <c r="DQ83" i="1" s="1"/>
  <c r="DR83" i="1" s="1" a="1"/>
  <c r="DR83" i="1" s="1"/>
  <c r="EB83" i="1" s="1"/>
  <c r="CK59" i="1"/>
  <c r="DK59" i="1" s="1"/>
  <c r="DX77" i="1"/>
  <c r="EF77" i="1" s="1"/>
  <c r="DX49" i="1"/>
  <c r="EF49" i="1" s="1"/>
  <c r="CK118" i="1"/>
  <c r="DK118" i="1" s="1"/>
  <c r="DX141" i="1"/>
  <c r="EF141" i="1" s="1"/>
  <c r="DL71" i="1"/>
  <c r="DN71" i="1"/>
  <c r="DO71" i="1" s="1"/>
  <c r="DQ71" i="1" s="1"/>
  <c r="DR71" i="1" s="1" a="1"/>
  <c r="DR71" i="1" s="1"/>
  <c r="EB71" i="1" s="1"/>
  <c r="DX83" i="1"/>
  <c r="EF83" i="1" s="1"/>
  <c r="DX153" i="1"/>
  <c r="EF153" i="1" s="1"/>
  <c r="DX106" i="1"/>
  <c r="EF106" i="1" s="1"/>
  <c r="DX21" i="1"/>
  <c r="EF21" i="1" s="1"/>
  <c r="DX70" i="1"/>
  <c r="EF70" i="1" s="1"/>
  <c r="CK105" i="1"/>
  <c r="DK105" i="1" s="1"/>
  <c r="CK79" i="1"/>
  <c r="DK79" i="1" s="1"/>
  <c r="CK98" i="1"/>
  <c r="DK98" i="1" s="1"/>
  <c r="CK125" i="1"/>
  <c r="DK125" i="1" s="1"/>
  <c r="CK48" i="1"/>
  <c r="DK48" i="1" s="1"/>
  <c r="CK52" i="1"/>
  <c r="DK52" i="1" s="1"/>
  <c r="DX45" i="1"/>
  <c r="EF45" i="1" s="1"/>
  <c r="CK155" i="1"/>
  <c r="DK155" i="1" s="1"/>
  <c r="CK30" i="1"/>
  <c r="DK30" i="1" s="1"/>
  <c r="DX91" i="1"/>
  <c r="EF91" i="1" s="1"/>
  <c r="DX24" i="1"/>
  <c r="EF24" i="1" s="1"/>
  <c r="DX118" i="1"/>
  <c r="EF118" i="1" s="1"/>
  <c r="CK107" i="1"/>
  <c r="DK107" i="1" s="1"/>
  <c r="DX60" i="1"/>
  <c r="EF60" i="1" s="1"/>
  <c r="CK64" i="1"/>
  <c r="DK64" i="1" s="1"/>
  <c r="CK51" i="1"/>
  <c r="DK51" i="1" s="1"/>
  <c r="CK140" i="1"/>
  <c r="DK140" i="1" s="1"/>
  <c r="CK153" i="1"/>
  <c r="DK153" i="1" s="1"/>
  <c r="DX140" i="1"/>
  <c r="EF140" i="1" s="1"/>
  <c r="CK67" i="1"/>
  <c r="DK67" i="1" s="1"/>
  <c r="CU7" i="1"/>
  <c r="CK45" i="1"/>
  <c r="DK45" i="1" s="1"/>
  <c r="DX85" i="1"/>
  <c r="EF85" i="1" s="1"/>
  <c r="CK103" i="1"/>
  <c r="DK103" i="1" s="1"/>
  <c r="CK129" i="1"/>
  <c r="DK129" i="1" s="1"/>
  <c r="DX107" i="1"/>
  <c r="EF107" i="1" s="1"/>
  <c r="DX125" i="1"/>
  <c r="EF125" i="1" s="1"/>
  <c r="CK119" i="1"/>
  <c r="DK119" i="1" s="1"/>
  <c r="CK73" i="1"/>
  <c r="DK73" i="1" s="1"/>
  <c r="DX96" i="1"/>
  <c r="EF96" i="1" s="1"/>
  <c r="DX18" i="1"/>
  <c r="EF18" i="1" s="1"/>
  <c r="DX155" i="1"/>
  <c r="DX30" i="1"/>
  <c r="EF30" i="1" s="1"/>
  <c r="CK120" i="1"/>
  <c r="DK120" i="1" s="1"/>
  <c r="CK38" i="1"/>
  <c r="DK38" i="1" s="1"/>
  <c r="CK130" i="1"/>
  <c r="DK130" i="1" s="1"/>
  <c r="CK99" i="1"/>
  <c r="DK99" i="1" s="1"/>
  <c r="DX135" i="1"/>
  <c r="EF135" i="1" s="1"/>
  <c r="DX119" i="1"/>
  <c r="EF119" i="1" s="1"/>
  <c r="DX67" i="1"/>
  <c r="EF67" i="1" s="1"/>
  <c r="DX73" i="1"/>
  <c r="EF73" i="1" s="1"/>
  <c r="CK96" i="1"/>
  <c r="DK96" i="1" s="1"/>
  <c r="DX17" i="1"/>
  <c r="EF17" i="1" s="1"/>
  <c r="CK23" i="1"/>
  <c r="DK23" i="1" s="1"/>
  <c r="CK149" i="1"/>
  <c r="DK149" i="1" s="1"/>
  <c r="CK33" i="1"/>
  <c r="DK33" i="1" s="1"/>
  <c r="DX120" i="1"/>
  <c r="EF120" i="1" s="1"/>
  <c r="DX130" i="1"/>
  <c r="EF130" i="1" s="1"/>
  <c r="CK26" i="1"/>
  <c r="DL34" i="1"/>
  <c r="DN34" i="1"/>
  <c r="DO34" i="1" s="1"/>
  <c r="DQ34" i="1" s="1"/>
  <c r="DR34" i="1" s="1" a="1"/>
  <c r="DR34" i="1" s="1"/>
  <c r="EB34" i="1" s="1"/>
  <c r="EL34" i="1" s="1"/>
  <c r="EP34" i="1" s="1"/>
  <c r="DL17" i="1"/>
  <c r="DN17" i="1"/>
  <c r="DO17" i="1" s="1"/>
  <c r="DQ17" i="1" s="1"/>
  <c r="DR17" i="1" s="1" a="1"/>
  <c r="DR17" i="1" s="1"/>
  <c r="EB17" i="1" s="1"/>
  <c r="EL17" i="1" s="1"/>
  <c r="EP17" i="1" s="1"/>
  <c r="DX33" i="1"/>
  <c r="EF33" i="1" s="1"/>
  <c r="CK127" i="1"/>
  <c r="DK127" i="1" s="1"/>
  <c r="DX13" i="1"/>
  <c r="EF13" i="1" s="1"/>
  <c r="CK100" i="1"/>
  <c r="DK100" i="1" s="1"/>
  <c r="CK90" i="1"/>
  <c r="DK90" i="1" s="1"/>
  <c r="DL29" i="1"/>
  <c r="DN29" i="1"/>
  <c r="DO29" i="1" s="1"/>
  <c r="DQ29" i="1" s="1"/>
  <c r="DR29" i="1" s="1" a="1"/>
  <c r="DR29" i="1" s="1"/>
  <c r="EB29" i="1" s="1"/>
  <c r="EL29" i="1" s="1"/>
  <c r="EP29" i="1" s="1"/>
  <c r="CK112" i="1"/>
  <c r="CK28" i="1"/>
  <c r="DK28" i="1" s="1"/>
  <c r="DX26" i="1"/>
  <c r="EF26" i="1" s="1"/>
  <c r="DX90" i="1"/>
  <c r="EF90" i="1" s="1"/>
  <c r="DX137" i="1"/>
  <c r="EF137" i="1" s="1"/>
  <c r="CK69" i="1"/>
  <c r="CK14" i="1"/>
  <c r="CK49" i="1" s="1"/>
  <c r="DK49" i="1" s="1"/>
  <c r="DX142" i="1"/>
  <c r="EF142" i="1" s="1"/>
  <c r="DX149" i="1"/>
  <c r="EF149" i="1" s="1"/>
  <c r="CK151" i="1"/>
  <c r="DK151" i="1" s="1"/>
  <c r="DX74" i="1"/>
  <c r="EF74" i="1" s="1"/>
  <c r="DX127" i="1"/>
  <c r="EF127" i="1" s="1"/>
  <c r="CK13" i="1"/>
  <c r="DK13" i="1" s="1"/>
  <c r="BT7" i="1"/>
  <c r="DX100" i="1"/>
  <c r="EF100" i="1" s="1"/>
  <c r="DA7" i="1"/>
  <c r="DL49" i="1" l="1"/>
  <c r="DN49" i="1"/>
  <c r="DO49" i="1" s="1"/>
  <c r="DQ49" i="1" s="1"/>
  <c r="DR49" i="1" s="1" a="1"/>
  <c r="DR49" i="1" s="1"/>
  <c r="EB49" i="1" s="1"/>
  <c r="DL100" i="1"/>
  <c r="DN100" i="1"/>
  <c r="DO100" i="1" s="1"/>
  <c r="DQ100" i="1" s="1"/>
  <c r="DR100" i="1" s="1" a="1"/>
  <c r="DR100" i="1" s="1"/>
  <c r="EB100" i="1" s="1"/>
  <c r="DL130" i="1"/>
  <c r="DN130" i="1"/>
  <c r="DO130" i="1" s="1"/>
  <c r="DQ130" i="1" s="1"/>
  <c r="DR130" i="1" s="1" a="1"/>
  <c r="DR130" i="1" s="1"/>
  <c r="EB130" i="1" s="1"/>
  <c r="EL130" i="1" s="1"/>
  <c r="EP130" i="1" s="1"/>
  <c r="DL129" i="1"/>
  <c r="DN129" i="1"/>
  <c r="DO129" i="1" s="1"/>
  <c r="DQ129" i="1" s="1"/>
  <c r="DR129" i="1" s="1" a="1"/>
  <c r="DR129" i="1" s="1"/>
  <c r="EB129" i="1" s="1"/>
  <c r="EL129" i="1" s="1"/>
  <c r="EP129" i="1" s="1"/>
  <c r="DL107" i="1"/>
  <c r="DN107" i="1"/>
  <c r="DO107" i="1" s="1"/>
  <c r="DQ107" i="1" s="1"/>
  <c r="DR107" i="1" s="1" a="1"/>
  <c r="DR107" i="1" s="1"/>
  <c r="EB107" i="1" s="1"/>
  <c r="DL141" i="1"/>
  <c r="DN141" i="1"/>
  <c r="DO141" i="1" s="1"/>
  <c r="DQ141" i="1" s="1"/>
  <c r="DR141" i="1" s="1" a="1"/>
  <c r="DR141" i="1" s="1"/>
  <c r="EB141" i="1" s="1"/>
  <c r="EL141" i="1" s="1"/>
  <c r="EP141" i="1" s="1"/>
  <c r="DL50" i="1"/>
  <c r="DN50" i="1"/>
  <c r="DO50" i="1" s="1"/>
  <c r="DQ50" i="1" s="1"/>
  <c r="DR50" i="1" s="1" a="1"/>
  <c r="DR50" i="1" s="1"/>
  <c r="EB50" i="1" s="1"/>
  <c r="EL50" i="1" s="1"/>
  <c r="EP50" i="1" s="1"/>
  <c r="DK69" i="1"/>
  <c r="CK143" i="1"/>
  <c r="DK143" i="1" s="1"/>
  <c r="DL127" i="1"/>
  <c r="DN127" i="1"/>
  <c r="DO127" i="1" s="1"/>
  <c r="DQ127" i="1" s="1"/>
  <c r="DR127" i="1" s="1" a="1"/>
  <c r="DR127" i="1" s="1"/>
  <c r="EB127" i="1" s="1"/>
  <c r="EL127" i="1" s="1"/>
  <c r="EP127" i="1" s="1"/>
  <c r="DL38" i="1"/>
  <c r="DN38" i="1"/>
  <c r="DO38" i="1" s="1"/>
  <c r="DQ38" i="1" s="1"/>
  <c r="DR38" i="1" s="1" a="1"/>
  <c r="DR38" i="1" s="1"/>
  <c r="EB38" i="1" s="1"/>
  <c r="EL38" i="1" s="1"/>
  <c r="EP38" i="1" s="1"/>
  <c r="DL103" i="1"/>
  <c r="DN103" i="1"/>
  <c r="DO103" i="1" s="1"/>
  <c r="DQ103" i="1" s="1"/>
  <c r="DR103" i="1" s="1" a="1"/>
  <c r="DR103" i="1" s="1"/>
  <c r="EB103" i="1" s="1"/>
  <c r="EL103" i="1" s="1"/>
  <c r="EP103" i="1" s="1"/>
  <c r="DL22" i="1"/>
  <c r="DN22" i="1"/>
  <c r="DO22" i="1" s="1"/>
  <c r="DQ22" i="1" s="1"/>
  <c r="DR22" i="1" s="1" a="1"/>
  <c r="DR22" i="1" s="1"/>
  <c r="EB22" i="1" s="1"/>
  <c r="EL22" i="1" s="1"/>
  <c r="EP22" i="1" s="1"/>
  <c r="DL42" i="1"/>
  <c r="DN42" i="1"/>
  <c r="DO42" i="1" s="1"/>
  <c r="DQ42" i="1" s="1"/>
  <c r="DR42" i="1" s="1" a="1"/>
  <c r="DR42" i="1" s="1"/>
  <c r="EB42" i="1" s="1"/>
  <c r="EL42" i="1" s="1"/>
  <c r="EP42" i="1" s="1"/>
  <c r="DL101" i="1"/>
  <c r="DN101" i="1"/>
  <c r="DO101" i="1" s="1"/>
  <c r="DQ101" i="1" s="1"/>
  <c r="DR101" i="1" s="1" a="1"/>
  <c r="DR101" i="1" s="1"/>
  <c r="EB101" i="1" s="1"/>
  <c r="EL101" i="1" s="1"/>
  <c r="EP101" i="1" s="1"/>
  <c r="DL46" i="1"/>
  <c r="DN46" i="1"/>
  <c r="DO46" i="1" s="1"/>
  <c r="DQ46" i="1" s="1"/>
  <c r="DR46" i="1" s="1" a="1"/>
  <c r="DR46" i="1" s="1"/>
  <c r="EB46" i="1" s="1"/>
  <c r="EL46" i="1" s="1"/>
  <c r="EP46" i="1" s="1"/>
  <c r="DL124" i="1"/>
  <c r="DN124" i="1"/>
  <c r="DO124" i="1" s="1"/>
  <c r="DQ124" i="1" s="1"/>
  <c r="DR124" i="1" s="1" a="1"/>
  <c r="DR124" i="1" s="1"/>
  <c r="EB124" i="1" s="1"/>
  <c r="EL124" i="1" s="1"/>
  <c r="EP124" i="1" s="1"/>
  <c r="CK18" i="1"/>
  <c r="DK18" i="1" s="1"/>
  <c r="CK19" i="1"/>
  <c r="DK19" i="1" s="1"/>
  <c r="DK14" i="1"/>
  <c r="DL133" i="1"/>
  <c r="DN133" i="1"/>
  <c r="DO133" i="1" s="1"/>
  <c r="DQ133" i="1" s="1"/>
  <c r="DR133" i="1" s="1" a="1"/>
  <c r="DR133" i="1" s="1"/>
  <c r="EB133" i="1" s="1"/>
  <c r="EL133" i="1" s="1"/>
  <c r="EP133" i="1" s="1"/>
  <c r="DL139" i="1"/>
  <c r="DN139" i="1"/>
  <c r="DO139" i="1" s="1"/>
  <c r="DQ139" i="1" s="1"/>
  <c r="DR139" i="1" s="1" a="1"/>
  <c r="DR139" i="1" s="1"/>
  <c r="EB139" i="1" s="1"/>
  <c r="EL139" i="1" s="1"/>
  <c r="EP139" i="1" s="1"/>
  <c r="CK74" i="1"/>
  <c r="DK74" i="1" s="1"/>
  <c r="DL120" i="1"/>
  <c r="DN120" i="1"/>
  <c r="DO120" i="1" s="1"/>
  <c r="DQ120" i="1" s="1"/>
  <c r="DR120" i="1" s="1" a="1"/>
  <c r="DR120" i="1" s="1"/>
  <c r="EB120" i="1" s="1"/>
  <c r="EL120" i="1" s="1"/>
  <c r="EP120" i="1" s="1"/>
  <c r="CK82" i="1"/>
  <c r="DK82" i="1" s="1"/>
  <c r="CK142" i="1"/>
  <c r="DK142" i="1" s="1"/>
  <c r="DL33" i="1"/>
  <c r="DN33" i="1"/>
  <c r="DO33" i="1" s="1"/>
  <c r="DQ33" i="1" s="1"/>
  <c r="DR33" i="1" s="1" a="1"/>
  <c r="DR33" i="1" s="1"/>
  <c r="EB33" i="1" s="1"/>
  <c r="EL33" i="1" s="1"/>
  <c r="EP33" i="1" s="1"/>
  <c r="DL45" i="1"/>
  <c r="DN45" i="1"/>
  <c r="DO45" i="1" s="1"/>
  <c r="DQ45" i="1" s="1"/>
  <c r="DR45" i="1" s="1" a="1"/>
  <c r="DR45" i="1" s="1"/>
  <c r="EB45" i="1" s="1"/>
  <c r="EL45" i="1" s="1"/>
  <c r="EP45" i="1" s="1"/>
  <c r="CK85" i="1"/>
  <c r="DK85" i="1" s="1"/>
  <c r="CK84" i="1"/>
  <c r="DK84" i="1" s="1"/>
  <c r="CK66" i="1"/>
  <c r="DK66" i="1" s="1"/>
  <c r="CK128" i="1"/>
  <c r="DK128" i="1" s="1"/>
  <c r="CK115" i="1"/>
  <c r="DL149" i="1"/>
  <c r="DN149" i="1"/>
  <c r="DO149" i="1" s="1"/>
  <c r="DQ149" i="1" s="1"/>
  <c r="DR149" i="1" s="1" a="1"/>
  <c r="DR149" i="1" s="1"/>
  <c r="EB149" i="1" s="1"/>
  <c r="EL149" i="1" s="1"/>
  <c r="EP149" i="1" s="1"/>
  <c r="EL83" i="1"/>
  <c r="EP83" i="1" s="1"/>
  <c r="CK148" i="1"/>
  <c r="DK148" i="1" s="1"/>
  <c r="CK89" i="1"/>
  <c r="DK89" i="1" s="1"/>
  <c r="CK68" i="1"/>
  <c r="DK68" i="1" s="1"/>
  <c r="CK126" i="1"/>
  <c r="DK126" i="1" s="1"/>
  <c r="DL77" i="1"/>
  <c r="DN77" i="1"/>
  <c r="DO77" i="1" s="1"/>
  <c r="DQ77" i="1" s="1"/>
  <c r="DR77" i="1" s="1" a="1"/>
  <c r="DR77" i="1" s="1"/>
  <c r="EB77" i="1" s="1"/>
  <c r="DL47" i="1"/>
  <c r="DN47" i="1"/>
  <c r="DO47" i="1" s="1"/>
  <c r="DQ47" i="1" s="1"/>
  <c r="DR47" i="1" s="1" a="1"/>
  <c r="DR47" i="1" s="1"/>
  <c r="EB47" i="1" s="1"/>
  <c r="EL47" i="1" s="1"/>
  <c r="EP47" i="1" s="1"/>
  <c r="CK87" i="1"/>
  <c r="DK87" i="1" s="1"/>
  <c r="DL23" i="1"/>
  <c r="DN23" i="1"/>
  <c r="DO23" i="1" s="1"/>
  <c r="DQ23" i="1" s="1"/>
  <c r="DR23" i="1" s="1" a="1"/>
  <c r="DR23" i="1" s="1"/>
  <c r="EB23" i="1" s="1"/>
  <c r="EL23" i="1" s="1"/>
  <c r="EP23" i="1" s="1"/>
  <c r="DL153" i="1"/>
  <c r="DN153" i="1"/>
  <c r="DO153" i="1" s="1"/>
  <c r="DQ153" i="1" s="1"/>
  <c r="DR153" i="1" s="1" a="1"/>
  <c r="DR153" i="1" s="1"/>
  <c r="EB153" i="1" s="1"/>
  <c r="EL153" i="1" s="1"/>
  <c r="EP153" i="1" s="1"/>
  <c r="DL155" i="1"/>
  <c r="DN155" i="1"/>
  <c r="DO155" i="1" s="1"/>
  <c r="DQ155" i="1" s="1"/>
  <c r="DR155" i="1" s="1" a="1"/>
  <c r="DR155" i="1" s="1"/>
  <c r="EB155" i="1" s="1"/>
  <c r="DL37" i="1"/>
  <c r="DN37" i="1"/>
  <c r="DO37" i="1" s="1"/>
  <c r="DQ37" i="1" s="1"/>
  <c r="DR37" i="1" s="1" a="1"/>
  <c r="DR37" i="1" s="1"/>
  <c r="EB37" i="1" s="1"/>
  <c r="EL37" i="1" s="1"/>
  <c r="EP37" i="1" s="1"/>
  <c r="EL100" i="1"/>
  <c r="EP100" i="1" s="1"/>
  <c r="CK86" i="1"/>
  <c r="DK86" i="1" s="1"/>
  <c r="DL118" i="1"/>
  <c r="DN118" i="1"/>
  <c r="DO118" i="1" s="1"/>
  <c r="DQ118" i="1" s="1"/>
  <c r="DR118" i="1" s="1" a="1"/>
  <c r="DR118" i="1" s="1"/>
  <c r="EB118" i="1" s="1"/>
  <c r="EL118" i="1" s="1"/>
  <c r="EP118" i="1" s="1"/>
  <c r="CK134" i="1"/>
  <c r="DK134" i="1" s="1"/>
  <c r="CK80" i="1"/>
  <c r="DK80" i="1" s="1"/>
  <c r="DL39" i="1"/>
  <c r="DN39" i="1"/>
  <c r="DO39" i="1" s="1"/>
  <c r="DQ39" i="1" s="1"/>
  <c r="DR39" i="1" s="1" a="1"/>
  <c r="DR39" i="1" s="1"/>
  <c r="EB39" i="1" s="1"/>
  <c r="EL39" i="1" s="1"/>
  <c r="EP39" i="1" s="1"/>
  <c r="CK31" i="1"/>
  <c r="DK31" i="1" s="1"/>
  <c r="DL58" i="1"/>
  <c r="DN58" i="1"/>
  <c r="DO58" i="1" s="1"/>
  <c r="DQ58" i="1" s="1"/>
  <c r="DR58" i="1" s="1" a="1"/>
  <c r="DR58" i="1" s="1"/>
  <c r="EB58" i="1" s="1"/>
  <c r="EL58" i="1" s="1"/>
  <c r="EP58" i="1" s="1"/>
  <c r="DL146" i="1"/>
  <c r="DN146" i="1"/>
  <c r="DO146" i="1" s="1"/>
  <c r="DQ146" i="1" s="1"/>
  <c r="DR146" i="1" s="1" a="1"/>
  <c r="DR146" i="1" s="1"/>
  <c r="EB146" i="1" s="1"/>
  <c r="EL146" i="1" s="1"/>
  <c r="EP146" i="1" s="1"/>
  <c r="DL138" i="1"/>
  <c r="DN138" i="1"/>
  <c r="DO138" i="1" s="1"/>
  <c r="DQ138" i="1" s="1"/>
  <c r="DR138" i="1" s="1" a="1"/>
  <c r="DR138" i="1" s="1"/>
  <c r="EB138" i="1" s="1"/>
  <c r="EL138" i="1" s="1"/>
  <c r="EP138" i="1" s="1"/>
  <c r="DL119" i="1"/>
  <c r="DN119" i="1"/>
  <c r="DO119" i="1" s="1"/>
  <c r="DQ119" i="1" s="1"/>
  <c r="DR119" i="1" s="1" a="1"/>
  <c r="DR119" i="1" s="1"/>
  <c r="EB119" i="1" s="1"/>
  <c r="EL119" i="1" s="1"/>
  <c r="EP119" i="1" s="1"/>
  <c r="DL140" i="1"/>
  <c r="DN140" i="1"/>
  <c r="DO140" i="1" s="1"/>
  <c r="DQ140" i="1" s="1"/>
  <c r="DR140" i="1" s="1" a="1"/>
  <c r="DR140" i="1" s="1"/>
  <c r="EB140" i="1" s="1"/>
  <c r="EL140" i="1" s="1"/>
  <c r="EP140" i="1" s="1"/>
  <c r="DL52" i="1"/>
  <c r="DN52" i="1"/>
  <c r="DO52" i="1" s="1"/>
  <c r="DQ52" i="1" s="1"/>
  <c r="DR52" i="1" s="1" a="1"/>
  <c r="DR52" i="1" s="1"/>
  <c r="EB52" i="1" s="1"/>
  <c r="EL52" i="1" s="1"/>
  <c r="EP52" i="1" s="1"/>
  <c r="EL49" i="1"/>
  <c r="EP49" i="1" s="1"/>
  <c r="DN13" i="1"/>
  <c r="DO13" i="1" s="1"/>
  <c r="DL13" i="1"/>
  <c r="CK137" i="1"/>
  <c r="DK137" i="1" s="1"/>
  <c r="DL51" i="1"/>
  <c r="DN51" i="1"/>
  <c r="DO51" i="1" s="1"/>
  <c r="DQ51" i="1" s="1"/>
  <c r="DR51" i="1" s="1" a="1"/>
  <c r="DR51" i="1" s="1"/>
  <c r="EB51" i="1" s="1"/>
  <c r="EL51" i="1" s="1"/>
  <c r="EP51" i="1" s="1"/>
  <c r="DL48" i="1"/>
  <c r="DN48" i="1"/>
  <c r="DO48" i="1" s="1"/>
  <c r="DQ48" i="1" s="1"/>
  <c r="DR48" i="1" s="1" a="1"/>
  <c r="DR48" i="1" s="1"/>
  <c r="EB48" i="1" s="1"/>
  <c r="EL48" i="1" s="1"/>
  <c r="EP48" i="1" s="1"/>
  <c r="CK109" i="1"/>
  <c r="DK109" i="1" s="1"/>
  <c r="CK65" i="1"/>
  <c r="DK65" i="1" s="1"/>
  <c r="CK122" i="1"/>
  <c r="DK122" i="1" s="1"/>
  <c r="DL56" i="1"/>
  <c r="DN56" i="1"/>
  <c r="DO56" i="1" s="1"/>
  <c r="DQ56" i="1" s="1"/>
  <c r="DR56" i="1" s="1" a="1"/>
  <c r="DR56" i="1" s="1"/>
  <c r="EB56" i="1" s="1"/>
  <c r="EL56" i="1" s="1"/>
  <c r="EP56" i="1" s="1"/>
  <c r="DL99" i="1"/>
  <c r="DN99" i="1"/>
  <c r="DO99" i="1" s="1"/>
  <c r="DQ99" i="1" s="1"/>
  <c r="DR99" i="1" s="1" a="1"/>
  <c r="DR99" i="1" s="1"/>
  <c r="EB99" i="1" s="1"/>
  <c r="EL99" i="1" s="1"/>
  <c r="EP99" i="1" s="1"/>
  <c r="DL113" i="1"/>
  <c r="DN113" i="1"/>
  <c r="DO113" i="1" s="1"/>
  <c r="DQ113" i="1" s="1"/>
  <c r="DR113" i="1" s="1" a="1"/>
  <c r="DR113" i="1" s="1"/>
  <c r="EB113" i="1" s="1"/>
  <c r="EL113" i="1" s="1"/>
  <c r="EP113" i="1" s="1"/>
  <c r="CK152" i="1"/>
  <c r="DK152" i="1" s="1"/>
  <c r="EL71" i="1"/>
  <c r="EP71" i="1" s="1"/>
  <c r="DL15" i="1"/>
  <c r="DN15" i="1"/>
  <c r="DO15" i="1" s="1"/>
  <c r="DQ15" i="1" s="1"/>
  <c r="DR15" i="1" s="1" a="1"/>
  <c r="DR15" i="1" s="1"/>
  <c r="EB15" i="1" s="1"/>
  <c r="EL15" i="1" s="1"/>
  <c r="EP15" i="1" s="1"/>
  <c r="CK121" i="1"/>
  <c r="DK121" i="1" s="1"/>
  <c r="DX7" i="1"/>
  <c r="EF155" i="1"/>
  <c r="DL28" i="1"/>
  <c r="DN28" i="1"/>
  <c r="DO28" i="1" s="1"/>
  <c r="DQ28" i="1" s="1"/>
  <c r="DR28" i="1" s="1" a="1"/>
  <c r="DR28" i="1" s="1"/>
  <c r="EB28" i="1" s="1"/>
  <c r="EL28" i="1" s="1"/>
  <c r="EP28" i="1" s="1"/>
  <c r="DL30" i="1"/>
  <c r="DN30" i="1"/>
  <c r="DO30" i="1" s="1"/>
  <c r="DQ30" i="1" s="1"/>
  <c r="DR30" i="1" s="1" a="1"/>
  <c r="DR30" i="1" s="1"/>
  <c r="EB30" i="1" s="1"/>
  <c r="EL30" i="1" s="1"/>
  <c r="EP30" i="1" s="1"/>
  <c r="DL73" i="1"/>
  <c r="DN73" i="1"/>
  <c r="DO73" i="1" s="1"/>
  <c r="DQ73" i="1" s="1"/>
  <c r="DR73" i="1" s="1" a="1"/>
  <c r="DR73" i="1" s="1"/>
  <c r="EB73" i="1" s="1"/>
  <c r="EL73" i="1" s="1"/>
  <c r="EP73" i="1" s="1"/>
  <c r="DL125" i="1"/>
  <c r="DN125" i="1"/>
  <c r="DO125" i="1" s="1"/>
  <c r="DQ125" i="1" s="1"/>
  <c r="DR125" i="1" s="1" a="1"/>
  <c r="DR125" i="1" s="1"/>
  <c r="EB125" i="1" s="1"/>
  <c r="EL125" i="1" s="1"/>
  <c r="EP125" i="1" s="1"/>
  <c r="DL98" i="1"/>
  <c r="DN98" i="1"/>
  <c r="DO98" i="1" s="1"/>
  <c r="DQ98" i="1" s="1"/>
  <c r="DR98" i="1" s="1" a="1"/>
  <c r="DR98" i="1" s="1"/>
  <c r="EB98" i="1" s="1"/>
  <c r="EL98" i="1" s="1"/>
  <c r="EP98" i="1" s="1"/>
  <c r="DL151" i="1"/>
  <c r="DN151" i="1"/>
  <c r="DO151" i="1" s="1"/>
  <c r="DQ151" i="1" s="1"/>
  <c r="DR151" i="1" s="1" a="1"/>
  <c r="DR151" i="1" s="1"/>
  <c r="EB151" i="1" s="1"/>
  <c r="EL151" i="1" s="1"/>
  <c r="EP151" i="1" s="1"/>
  <c r="CK114" i="1"/>
  <c r="DK114" i="1" s="1"/>
  <c r="CK106" i="1"/>
  <c r="DK106" i="1" s="1"/>
  <c r="CK61" i="1"/>
  <c r="DK61" i="1" s="1"/>
  <c r="DL79" i="1"/>
  <c r="DN79" i="1"/>
  <c r="DO79" i="1" s="1"/>
  <c r="DQ79" i="1" s="1"/>
  <c r="DR79" i="1" s="1" a="1"/>
  <c r="DR79" i="1" s="1"/>
  <c r="EB79" i="1" s="1"/>
  <c r="EL79" i="1" s="1"/>
  <c r="EP79" i="1" s="1"/>
  <c r="CK21" i="1"/>
  <c r="DK21" i="1" s="1"/>
  <c r="CK91" i="1"/>
  <c r="DK91" i="1" s="1"/>
  <c r="DK36" i="1"/>
  <c r="DL67" i="1"/>
  <c r="DN67" i="1"/>
  <c r="DO67" i="1" s="1"/>
  <c r="DQ67" i="1" s="1"/>
  <c r="DR67" i="1" s="1" a="1"/>
  <c r="DR67" i="1" s="1"/>
  <c r="EB67" i="1" s="1"/>
  <c r="EL67" i="1" s="1"/>
  <c r="EP67" i="1" s="1"/>
  <c r="CK257" i="1"/>
  <c r="DK112" i="1"/>
  <c r="DL96" i="1"/>
  <c r="DN96" i="1"/>
  <c r="DO96" i="1" s="1"/>
  <c r="DQ96" i="1" s="1"/>
  <c r="DR96" i="1" s="1" a="1"/>
  <c r="DR96" i="1" s="1"/>
  <c r="EB96" i="1" s="1"/>
  <c r="EL96" i="1" s="1"/>
  <c r="EP96" i="1" s="1"/>
  <c r="CK43" i="1"/>
  <c r="DK43" i="1" s="1"/>
  <c r="DK26" i="1"/>
  <c r="DL90" i="1"/>
  <c r="DN90" i="1"/>
  <c r="DO90" i="1" s="1"/>
  <c r="DQ90" i="1" s="1"/>
  <c r="DR90" i="1" s="1" a="1"/>
  <c r="DR90" i="1" s="1"/>
  <c r="EB90" i="1" s="1"/>
  <c r="EL90" i="1" s="1"/>
  <c r="EP90" i="1" s="1"/>
  <c r="DL64" i="1"/>
  <c r="DN64" i="1"/>
  <c r="DO64" i="1" s="1"/>
  <c r="DQ64" i="1" s="1"/>
  <c r="DR64" i="1" s="1" a="1"/>
  <c r="DR64" i="1" s="1"/>
  <c r="EB64" i="1" s="1"/>
  <c r="EL64" i="1" s="1"/>
  <c r="EP64" i="1" s="1"/>
  <c r="EL77" i="1"/>
  <c r="EP77" i="1" s="1"/>
  <c r="CK136" i="1"/>
  <c r="DK136" i="1" s="1"/>
  <c r="CK70" i="1"/>
  <c r="DK70" i="1" s="1"/>
  <c r="CK135" i="1"/>
  <c r="DK135" i="1" s="1"/>
  <c r="EL107" i="1"/>
  <c r="EP107" i="1" s="1"/>
  <c r="DL105" i="1"/>
  <c r="DN105" i="1"/>
  <c r="DO105" i="1" s="1"/>
  <c r="DQ105" i="1" s="1"/>
  <c r="DR105" i="1" s="1" a="1"/>
  <c r="DR105" i="1" s="1"/>
  <c r="EB105" i="1" s="1"/>
  <c r="EL105" i="1" s="1"/>
  <c r="EP105" i="1" s="1"/>
  <c r="DL59" i="1"/>
  <c r="DN59" i="1"/>
  <c r="DO59" i="1" s="1"/>
  <c r="DQ59" i="1" s="1"/>
  <c r="DR59" i="1" s="1" a="1"/>
  <c r="DR59" i="1" s="1"/>
  <c r="EB59" i="1" s="1"/>
  <c r="EL59" i="1" s="1"/>
  <c r="EP59" i="1" s="1"/>
  <c r="CK57" i="1"/>
  <c r="DK57" i="1" s="1"/>
  <c r="CK53" i="1"/>
  <c r="DK53" i="1" s="1"/>
  <c r="EL144" i="1"/>
  <c r="EP144" i="1" s="1"/>
  <c r="CK60" i="1"/>
  <c r="DK60" i="1" s="1"/>
  <c r="DK24" i="1"/>
  <c r="DL110" i="1"/>
  <c r="DN110" i="1"/>
  <c r="DO110" i="1" s="1"/>
  <c r="DQ110" i="1" s="1"/>
  <c r="DR110" i="1" s="1" a="1"/>
  <c r="DR110" i="1" s="1"/>
  <c r="EB110" i="1" s="1"/>
  <c r="EL110" i="1" s="1"/>
  <c r="EP110" i="1" s="1"/>
  <c r="CK72" i="1"/>
  <c r="DK72" i="1" s="1"/>
  <c r="EL155" i="1" l="1"/>
  <c r="EP155" i="1" s="1"/>
  <c r="DL69" i="1"/>
  <c r="DN69" i="1"/>
  <c r="DO69" i="1" s="1"/>
  <c r="DQ69" i="1" s="1"/>
  <c r="DR69" i="1" s="1" a="1"/>
  <c r="DR69" i="1" s="1"/>
  <c r="EB69" i="1" s="1"/>
  <c r="EL69" i="1" s="1"/>
  <c r="EP69" i="1" s="1"/>
  <c r="DL136" i="1"/>
  <c r="DN136" i="1"/>
  <c r="DO136" i="1" s="1"/>
  <c r="DQ136" i="1" s="1"/>
  <c r="DR136" i="1" s="1" a="1"/>
  <c r="DR136" i="1" s="1"/>
  <c r="EB136" i="1" s="1"/>
  <c r="EL136" i="1" s="1"/>
  <c r="EP136" i="1" s="1"/>
  <c r="EE13" i="1"/>
  <c r="DQ13" i="1"/>
  <c r="DR13" i="1" s="1" a="1"/>
  <c r="DR13" i="1" s="1"/>
  <c r="EB13" i="1" s="1"/>
  <c r="EL13" i="1" s="1"/>
  <c r="CK116" i="1"/>
  <c r="DK116" i="1" s="1"/>
  <c r="DL116" i="1" s="1"/>
  <c r="DK115" i="1"/>
  <c r="DL24" i="1"/>
  <c r="DN24" i="1"/>
  <c r="DO24" i="1" s="1"/>
  <c r="DQ24" i="1" s="1"/>
  <c r="DR24" i="1" s="1" a="1"/>
  <c r="DR24" i="1" s="1"/>
  <c r="EB24" i="1" s="1"/>
  <c r="EL24" i="1" s="1"/>
  <c r="EP24" i="1" s="1"/>
  <c r="DL36" i="1"/>
  <c r="DN36" i="1"/>
  <c r="DO36" i="1" s="1"/>
  <c r="DQ36" i="1" s="1"/>
  <c r="DR36" i="1" s="1" a="1"/>
  <c r="DR36" i="1" s="1"/>
  <c r="EB36" i="1" s="1"/>
  <c r="EL36" i="1" s="1"/>
  <c r="EP36" i="1" s="1"/>
  <c r="DL87" i="1"/>
  <c r="DN87" i="1"/>
  <c r="DO87" i="1" s="1"/>
  <c r="DL128" i="1"/>
  <c r="DN128" i="1"/>
  <c r="DO128" i="1" s="1"/>
  <c r="DQ128" i="1" s="1"/>
  <c r="DR128" i="1" s="1" a="1"/>
  <c r="DR128" i="1" s="1"/>
  <c r="EB128" i="1" s="1"/>
  <c r="EL128" i="1" s="1"/>
  <c r="EP128" i="1" s="1"/>
  <c r="DL74" i="1"/>
  <c r="DN74" i="1"/>
  <c r="DO74" i="1" s="1"/>
  <c r="DQ74" i="1" s="1"/>
  <c r="DR74" i="1" s="1" a="1"/>
  <c r="DR74" i="1" s="1"/>
  <c r="EB74" i="1" s="1"/>
  <c r="EL74" i="1" s="1"/>
  <c r="EP74" i="1" s="1"/>
  <c r="DL109" i="1"/>
  <c r="DN109" i="1"/>
  <c r="DO109" i="1" s="1"/>
  <c r="DQ109" i="1" s="1"/>
  <c r="DR109" i="1" s="1" a="1"/>
  <c r="DR109" i="1" s="1"/>
  <c r="EB109" i="1" s="1"/>
  <c r="EL109" i="1" s="1"/>
  <c r="EP109" i="1" s="1"/>
  <c r="DL114" i="1"/>
  <c r="DN114" i="1"/>
  <c r="DO114" i="1" s="1"/>
  <c r="DL60" i="1"/>
  <c r="DN60" i="1"/>
  <c r="DO60" i="1" s="1"/>
  <c r="DQ60" i="1" s="1"/>
  <c r="DR60" i="1" s="1" a="1"/>
  <c r="DR60" i="1" s="1"/>
  <c r="EB60" i="1" s="1"/>
  <c r="EL60" i="1" s="1"/>
  <c r="EP60" i="1" s="1"/>
  <c r="DL91" i="1"/>
  <c r="DN91" i="1"/>
  <c r="DO91" i="1" s="1"/>
  <c r="DQ91" i="1" s="1"/>
  <c r="DR91" i="1" s="1" a="1"/>
  <c r="DR91" i="1" s="1"/>
  <c r="EB91" i="1" s="1"/>
  <c r="EL91" i="1" s="1"/>
  <c r="EP91" i="1" s="1"/>
  <c r="DL80" i="1"/>
  <c r="DN80" i="1"/>
  <c r="DO80" i="1" s="1"/>
  <c r="DQ80" i="1" s="1"/>
  <c r="DR80" i="1" s="1" a="1"/>
  <c r="DR80" i="1" s="1"/>
  <c r="EB80" i="1" s="1"/>
  <c r="EL80" i="1" s="1"/>
  <c r="EP80" i="1" s="1"/>
  <c r="DL21" i="1"/>
  <c r="DN21" i="1"/>
  <c r="DO21" i="1" s="1"/>
  <c r="DQ21" i="1" s="1"/>
  <c r="DR21" i="1" s="1" a="1"/>
  <c r="DR21" i="1" s="1"/>
  <c r="EB21" i="1" s="1"/>
  <c r="EL21" i="1" s="1"/>
  <c r="EP21" i="1" s="1"/>
  <c r="DL134" i="1"/>
  <c r="DN134" i="1"/>
  <c r="DO134" i="1" s="1"/>
  <c r="DQ134" i="1" s="1"/>
  <c r="DR134" i="1" s="1" a="1"/>
  <c r="DR134" i="1" s="1"/>
  <c r="EB134" i="1" s="1"/>
  <c r="EL134" i="1" s="1"/>
  <c r="EP134" i="1" s="1"/>
  <c r="DL66" i="1"/>
  <c r="DN66" i="1"/>
  <c r="DO66" i="1" s="1"/>
  <c r="DQ66" i="1" s="1"/>
  <c r="DR66" i="1" s="1" a="1"/>
  <c r="DR66" i="1" s="1"/>
  <c r="EB66" i="1" s="1"/>
  <c r="EL66" i="1" s="1"/>
  <c r="EP66" i="1" s="1"/>
  <c r="DL70" i="1"/>
  <c r="DN70" i="1"/>
  <c r="DO70" i="1" s="1"/>
  <c r="DQ70" i="1" s="1"/>
  <c r="DR70" i="1" s="1" a="1"/>
  <c r="DR70" i="1" s="1"/>
  <c r="EB70" i="1" s="1"/>
  <c r="EL70" i="1" s="1"/>
  <c r="EP70" i="1" s="1"/>
  <c r="DL53" i="1"/>
  <c r="DN53" i="1"/>
  <c r="DO53" i="1" s="1"/>
  <c r="DL84" i="1"/>
  <c r="DN84" i="1"/>
  <c r="DO84" i="1" s="1"/>
  <c r="DL137" i="1"/>
  <c r="DN137" i="1"/>
  <c r="DO137" i="1" s="1"/>
  <c r="DQ137" i="1" s="1"/>
  <c r="DR137" i="1" s="1" a="1"/>
  <c r="DR137" i="1" s="1"/>
  <c r="EB137" i="1" s="1"/>
  <c r="EL137" i="1" s="1"/>
  <c r="EP137" i="1" s="1"/>
  <c r="DL152" i="1"/>
  <c r="DN152" i="1"/>
  <c r="DO152" i="1" s="1"/>
  <c r="DQ152" i="1" s="1"/>
  <c r="DR152" i="1" s="1" a="1"/>
  <c r="DR152" i="1" s="1"/>
  <c r="EB152" i="1" s="1"/>
  <c r="EL152" i="1" s="1"/>
  <c r="EP152" i="1" s="1"/>
  <c r="DL31" i="1"/>
  <c r="DN31" i="1"/>
  <c r="DO31" i="1" s="1"/>
  <c r="DQ31" i="1" s="1"/>
  <c r="DR31" i="1" s="1" a="1"/>
  <c r="DR31" i="1" s="1"/>
  <c r="EB31" i="1" s="1"/>
  <c r="EL31" i="1" s="1"/>
  <c r="EP31" i="1" s="1"/>
  <c r="DL57" i="1"/>
  <c r="DN57" i="1"/>
  <c r="DO57" i="1" s="1"/>
  <c r="DQ57" i="1" s="1"/>
  <c r="DR57" i="1" s="1" a="1"/>
  <c r="DR57" i="1" s="1"/>
  <c r="EB57" i="1" s="1"/>
  <c r="EL57" i="1" s="1"/>
  <c r="EP57" i="1" s="1"/>
  <c r="DL26" i="1"/>
  <c r="DN26" i="1"/>
  <c r="DO26" i="1" s="1"/>
  <c r="DQ26" i="1" s="1"/>
  <c r="DR26" i="1" s="1" a="1"/>
  <c r="DR26" i="1" s="1"/>
  <c r="EB26" i="1" s="1"/>
  <c r="EL26" i="1" s="1"/>
  <c r="EP26" i="1" s="1"/>
  <c r="DL43" i="1"/>
  <c r="DN43" i="1"/>
  <c r="DO43" i="1" s="1"/>
  <c r="DQ43" i="1" s="1"/>
  <c r="DR43" i="1" s="1" a="1"/>
  <c r="DR43" i="1" s="1"/>
  <c r="EB43" i="1" s="1"/>
  <c r="EL43" i="1" s="1"/>
  <c r="EP43" i="1" s="1"/>
  <c r="DL61" i="1"/>
  <c r="DN61" i="1"/>
  <c r="DO61" i="1" s="1"/>
  <c r="DQ61" i="1" s="1"/>
  <c r="DR61" i="1" s="1" a="1"/>
  <c r="DR61" i="1" s="1"/>
  <c r="EB61" i="1" s="1"/>
  <c r="EL61" i="1" s="1"/>
  <c r="EP61" i="1" s="1"/>
  <c r="DL122" i="1"/>
  <c r="DN122" i="1"/>
  <c r="DO122" i="1" s="1"/>
  <c r="DQ122" i="1" s="1"/>
  <c r="DR122" i="1" s="1" a="1"/>
  <c r="DR122" i="1" s="1"/>
  <c r="EB122" i="1" s="1"/>
  <c r="EL122" i="1" s="1"/>
  <c r="EP122" i="1" s="1"/>
  <c r="DL86" i="1"/>
  <c r="DN86" i="1"/>
  <c r="DO86" i="1" s="1"/>
  <c r="DQ86" i="1" s="1"/>
  <c r="DR86" i="1" s="1" a="1"/>
  <c r="DR86" i="1" s="1"/>
  <c r="EB86" i="1" s="1"/>
  <c r="EL86" i="1" s="1"/>
  <c r="EP86" i="1" s="1"/>
  <c r="DL85" i="1"/>
  <c r="DN85" i="1"/>
  <c r="DO85" i="1" s="1"/>
  <c r="DL14" i="1"/>
  <c r="DN14" i="1"/>
  <c r="DO14" i="1" s="1"/>
  <c r="DQ14" i="1" s="1"/>
  <c r="DR14" i="1" s="1" a="1"/>
  <c r="DR14" i="1" s="1"/>
  <c r="EB14" i="1" s="1"/>
  <c r="EL14" i="1" s="1"/>
  <c r="EP14" i="1" s="1"/>
  <c r="DL65" i="1"/>
  <c r="DN65" i="1"/>
  <c r="DO65" i="1" s="1"/>
  <c r="DQ65" i="1" s="1"/>
  <c r="DR65" i="1" s="1" a="1"/>
  <c r="DR65" i="1" s="1"/>
  <c r="EB65" i="1" s="1"/>
  <c r="EL65" i="1" s="1"/>
  <c r="EP65" i="1" s="1"/>
  <c r="DL19" i="1"/>
  <c r="DN19" i="1"/>
  <c r="DO19" i="1" s="1"/>
  <c r="DQ19" i="1" s="1"/>
  <c r="DR19" i="1" s="1" a="1"/>
  <c r="DR19" i="1" s="1"/>
  <c r="EB19" i="1" s="1"/>
  <c r="EL19" i="1" s="1"/>
  <c r="EP19" i="1" s="1"/>
  <c r="DL106" i="1"/>
  <c r="DN106" i="1"/>
  <c r="DO106" i="1" s="1"/>
  <c r="DQ106" i="1" s="1"/>
  <c r="DR106" i="1" s="1" a="1"/>
  <c r="DR106" i="1" s="1"/>
  <c r="EB106" i="1" s="1"/>
  <c r="EL106" i="1" s="1"/>
  <c r="EP106" i="1" s="1"/>
  <c r="DL18" i="1"/>
  <c r="DN18" i="1"/>
  <c r="DO18" i="1" s="1"/>
  <c r="DQ18" i="1" s="1"/>
  <c r="DR18" i="1" s="1" a="1"/>
  <c r="DR18" i="1" s="1"/>
  <c r="EB18" i="1" s="1"/>
  <c r="EL18" i="1" s="1"/>
  <c r="EP18" i="1" s="1"/>
  <c r="DL126" i="1"/>
  <c r="DN126" i="1"/>
  <c r="DO126" i="1" s="1"/>
  <c r="DL68" i="1"/>
  <c r="DN68" i="1"/>
  <c r="DO68" i="1" s="1"/>
  <c r="DQ68" i="1" s="1"/>
  <c r="DR68" i="1" s="1" a="1"/>
  <c r="DR68" i="1" s="1"/>
  <c r="EB68" i="1" s="1"/>
  <c r="EL68" i="1" s="1"/>
  <c r="EP68" i="1" s="1"/>
  <c r="DL89" i="1"/>
  <c r="DN89" i="1"/>
  <c r="DO89" i="1" s="1"/>
  <c r="DL142" i="1"/>
  <c r="DN142" i="1"/>
  <c r="DO142" i="1" s="1"/>
  <c r="DQ142" i="1" s="1"/>
  <c r="DR142" i="1" s="1" a="1"/>
  <c r="DR142" i="1" s="1"/>
  <c r="EB142" i="1" s="1"/>
  <c r="EL142" i="1" s="1"/>
  <c r="EP142" i="1" s="1"/>
  <c r="DL121" i="1"/>
  <c r="DN121" i="1"/>
  <c r="DO121" i="1" s="1"/>
  <c r="DQ121" i="1" s="1"/>
  <c r="DR121" i="1" s="1" a="1"/>
  <c r="DR121" i="1" s="1"/>
  <c r="EB121" i="1" s="1"/>
  <c r="EL121" i="1" s="1"/>
  <c r="EP121" i="1" s="1"/>
  <c r="DL148" i="1"/>
  <c r="DN148" i="1"/>
  <c r="DO148" i="1" s="1"/>
  <c r="DQ148" i="1" s="1"/>
  <c r="DR148" i="1" s="1" a="1"/>
  <c r="DR148" i="1" s="1"/>
  <c r="EB148" i="1" s="1"/>
  <c r="EL148" i="1" s="1"/>
  <c r="EP148" i="1" s="1"/>
  <c r="DL82" i="1"/>
  <c r="DN82" i="1"/>
  <c r="DO82" i="1" s="1"/>
  <c r="DL112" i="1"/>
  <c r="DN112" i="1"/>
  <c r="DO112" i="1" s="1"/>
  <c r="DQ112" i="1" s="1"/>
  <c r="DR112" i="1" s="1" a="1"/>
  <c r="DR112" i="1" s="1"/>
  <c r="EB112" i="1" s="1"/>
  <c r="EL112" i="1" s="1"/>
  <c r="EP112" i="1" s="1"/>
  <c r="DL135" i="1"/>
  <c r="DN135" i="1"/>
  <c r="DO135" i="1" s="1"/>
  <c r="DQ135" i="1" s="1"/>
  <c r="DR135" i="1" s="1" a="1"/>
  <c r="DR135" i="1" s="1"/>
  <c r="EB135" i="1" s="1"/>
  <c r="EL135" i="1" s="1"/>
  <c r="EP135" i="1" s="1"/>
  <c r="DL72" i="1"/>
  <c r="DN72" i="1"/>
  <c r="DO72" i="1" s="1"/>
  <c r="DQ72" i="1" s="1"/>
  <c r="DR72" i="1" s="1" a="1"/>
  <c r="DR72" i="1" s="1"/>
  <c r="EB72" i="1" s="1"/>
  <c r="EL72" i="1" s="1"/>
  <c r="EP72" i="1" s="1"/>
  <c r="DL143" i="1"/>
  <c r="DN143" i="1"/>
  <c r="DO143" i="1" s="1"/>
  <c r="DQ143" i="1" s="1"/>
  <c r="DR143" i="1" s="1" a="1"/>
  <c r="DR143" i="1" s="1"/>
  <c r="EB143" i="1" s="1"/>
  <c r="EL143" i="1" s="1"/>
  <c r="EP143" i="1" s="1"/>
  <c r="DQ87" i="1" l="1"/>
  <c r="DR87" i="1" s="1" a="1"/>
  <c r="DR87" i="1" s="1"/>
  <c r="EB87" i="1" s="1"/>
  <c r="EL87" i="1" s="1"/>
  <c r="EP87" i="1" s="1"/>
  <c r="DQ89" i="1"/>
  <c r="DR89" i="1" s="1" a="1"/>
  <c r="DR89" i="1" s="1"/>
  <c r="EB89" i="1" s="1"/>
  <c r="EL89" i="1" s="1"/>
  <c r="EP89" i="1" s="1"/>
  <c r="DQ85" i="1"/>
  <c r="DR85" i="1" s="1" a="1"/>
  <c r="DR85" i="1" s="1"/>
  <c r="EB85" i="1" s="1"/>
  <c r="EL85" i="1" s="1"/>
  <c r="EP85" i="1" s="1"/>
  <c r="DQ126" i="1"/>
  <c r="DR126" i="1" s="1" a="1"/>
  <c r="DR126" i="1" s="1"/>
  <c r="EB126" i="1" s="1"/>
  <c r="EL126" i="1" s="1"/>
  <c r="EP126" i="1" s="1"/>
  <c r="DQ84" i="1"/>
  <c r="DR84" i="1" s="1" a="1"/>
  <c r="DR84" i="1" s="1"/>
  <c r="EB84" i="1" s="1"/>
  <c r="EL84" i="1" s="1"/>
  <c r="EP84" i="1" s="1"/>
  <c r="DL115" i="1"/>
  <c r="DN115" i="1"/>
  <c r="DO115" i="1" s="1"/>
  <c r="DQ115" i="1" s="1"/>
  <c r="DR115" i="1" s="1" a="1"/>
  <c r="DR115" i="1" s="1"/>
  <c r="EB115" i="1" s="1"/>
  <c r="EL115" i="1" s="1"/>
  <c r="EP115" i="1" s="1"/>
  <c r="DQ53" i="1"/>
  <c r="DR53" i="1" s="1" a="1"/>
  <c r="DR53" i="1" s="1"/>
  <c r="EB53" i="1" s="1"/>
  <c r="EL53" i="1" s="1"/>
  <c r="EP53" i="1" s="1"/>
  <c r="DQ114" i="1"/>
  <c r="DR114" i="1" s="1" a="1"/>
  <c r="DR114" i="1" s="1"/>
  <c r="EB114" i="1" s="1"/>
  <c r="EL114" i="1" s="1"/>
  <c r="EP114" i="1" s="1"/>
  <c r="EN13" i="1"/>
  <c r="EN7" i="1" s="1"/>
  <c r="EE7" i="1"/>
  <c r="DQ82" i="1"/>
  <c r="DR82" i="1" s="1" a="1"/>
  <c r="DR82" i="1" s="1"/>
  <c r="EB82" i="1" s="1"/>
  <c r="EL82" i="1" s="1"/>
  <c r="EP82" i="1" s="1"/>
  <c r="EL7" i="1" l="1"/>
  <c r="EP13" i="1"/>
  <c r="EP7"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<sst xmlns="http://schemas.openxmlformats.org/spreadsheetml/2006/main" count="36642" uniqueCount="3449">
  <si>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</si>
  <si>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</si>
  <si>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</si>
  <si>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</si>
  <si>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</si>
  <si>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</si>
  <si>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</si>
  <si>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</si>
  <si>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</si>
  <si>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</si>
  <si>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</si>
  <si>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</si>
  <si>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</si>
  <si>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</si>
  <si>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</si>
  <si>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</si>
  <si>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</si>
  <si>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</si>
  <si>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</si>
  <si>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</si>
  <si>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</si>
  <si>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</si>
  <si>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</si>
  <si>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</si>
  <si>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</si>
  <si>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</si>
  <si>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</si>
  <si>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</si>
  <si>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</si>
  <si>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</si>
  <si>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</si>
  <si>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</si>
  <si>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</si>
  <si>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</si>
  <si>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</si>
  <si>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</si>
  <si>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</si>
  <si>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</si>
  <si>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</si>
  <si>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</si>
  <si>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</si>
  <si>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</si>
  <si>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</si>
  <si>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</si>
  <si>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</si>
  <si>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</si>
  <si>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</si>
  <si>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</si>
  <si>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</si>
  <si>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</si>
  <si>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</si>
  <si>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</si>
  <si>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</si>
  <si>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</si>
  <si>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</si>
  <si>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</si>
  <si>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</si>
  <si>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</si>
  <si>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</si>
  <si>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</si>
  <si>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</si>
  <si>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</si>
  <si>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</si>
  <si>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</si>
  <si>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</si>
  <si>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</si>
  <si>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</si>
  <si>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</si>
  <si>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</si>
  <si>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GENERIRANJE FAJLA S ORIGINALNIM REZULTATIMA</t>
  </si>
  <si>
    <t>GENERIRANJE FAJLA S PRIKAZOM UPARIVANJA</t>
  </si>
  <si>
    <t>sec</t>
  </si>
  <si>
    <t>kat</t>
  </si>
  <si>
    <t>vrijeme</t>
  </si>
  <si>
    <t>status</t>
  </si>
  <si>
    <t>drž</t>
  </si>
  <si>
    <t>klub reg</t>
  </si>
  <si>
    <t>broj ispravljenih</t>
  </si>
  <si>
    <t>&lt;&gt;</t>
  </si>
  <si>
    <t>status_id</t>
  </si>
  <si>
    <t>STATUS REZULTATA</t>
  </si>
  <si>
    <t>id</t>
  </si>
  <si>
    <t>oevent_classifier</t>
  </si>
  <si>
    <t>ot</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</si>
  <si>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</si>
  <si>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</si>
  <si>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</si>
  <si>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</si>
  <si>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</si>
  <si>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</si>
  <si>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</si>
  <si>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</si>
  <si>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</si>
  <si>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</si>
  <si>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</si>
  <si>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</si>
  <si>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</si>
  <si>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</si>
  <si>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</si>
  <si>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</si>
  <si>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</si>
  <si>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</si>
  <si>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</si>
  <si>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</si>
  <si>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</si>
  <si>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</si>
  <si>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</si>
  <si>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</si>
  <si>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</si>
  <si>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</si>
  <si>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</si>
  <si>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</si>
  <si>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</si>
  <si>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</si>
  <si>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</si>
  <si>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</si>
  <si>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</si>
  <si>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</si>
  <si>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</si>
  <si>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</si>
  <si>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</si>
  <si>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</si>
  <si>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</si>
  <si>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</si>
  <si>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</si>
  <si>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</si>
  <si>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</si>
  <si>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</si>
  <si>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</si>
  <si>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</si>
  <si>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</si>
  <si>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</si>
  <si>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</si>
  <si>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</si>
  <si>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</si>
  <si>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</si>
  <si>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</si>
  <si>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</si>
  <si>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</si>
  <si>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</si>
  <si>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</si>
  <si>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</si>
  <si>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</si>
  <si>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</si>
  <si>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</si>
  <si>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</si>
  <si>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</si>
  <si>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</si>
  <si>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</si>
  <si>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stazaKategorija_id</t>
  </si>
  <si>
    <t>imePrezime_id</t>
  </si>
  <si>
    <t>imeprezimealias_id</t>
  </si>
  <si>
    <t>kategorijaalias_id</t>
  </si>
  <si>
    <t>novih</t>
  </si>
  <si>
    <t>broj spolova</t>
  </si>
  <si>
    <t>za ažuriranje</t>
  </si>
  <si>
    <t>spol za ažuriranje</t>
  </si>
  <si>
    <t>trka je  rangirana</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</si>
  <si>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</si>
  <si>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</si>
  <si>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</si>
  <si>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</si>
  <si>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</si>
  <si>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</si>
  <si>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</si>
  <si>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</si>
  <si>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</si>
  <si>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</si>
  <si>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</si>
  <si>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</si>
  <si>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</si>
  <si>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</si>
  <si>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</si>
  <si>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</si>
  <si>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</si>
  <si>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</si>
  <si>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</si>
  <si>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</si>
  <si>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</si>
  <si>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</si>
  <si>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</si>
  <si>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</si>
  <si>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</si>
  <si>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</si>
  <si>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</si>
  <si>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</si>
  <si>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</si>
  <si>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</si>
  <si>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</si>
  <si>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</si>
  <si>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</si>
  <si>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</si>
  <si>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</si>
  <si>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</si>
  <si>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</si>
  <si>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</si>
  <si>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</si>
  <si>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</si>
  <si>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</si>
  <si>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</si>
  <si>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</si>
  <si>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</si>
  <si>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</si>
  <si>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</si>
  <si>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</si>
  <si>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</si>
  <si>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</si>
  <si>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</si>
  <si>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</si>
  <si>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</si>
  <si>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</si>
  <si>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</si>
  <si>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</si>
  <si>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</si>
  <si>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</si>
  <si>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</si>
  <si>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</si>
  <si>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</si>
  <si>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</si>
  <si>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</si>
  <si>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</si>
  <si>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</si>
  <si>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</si>
  <si>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</si>
  <si>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</si>
  <si>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</si>
  <si>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</si>
  <si>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</si>
  <si>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</si>
  <si>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</si>
  <si>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</si>
  <si>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</si>
  <si>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</si>
  <si>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</si>
  <si>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</si>
  <si>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</si>
  <si>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</si>
  <si>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</si>
  <si>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</si>
  <si>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</si>
  <si>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</si>
  <si>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</si>
  <si>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</si>
  <si>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</si>
  <si>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</si>
  <si>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</si>
  <si>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</si>
  <si>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</si>
  <si>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</si>
  <si>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</si>
  <si>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</si>
  <si>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</si>
  <si>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</si>
  <si>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</si>
  <si>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</si>
  <si>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</si>
  <si>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</si>
  <si>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</si>
  <si>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</si>
  <si>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</si>
  <si>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</si>
  <si>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</si>
  <si>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v2.00</t>
  </si>
  <si>
    <t>kategorija_alias</t>
  </si>
  <si>
    <t>datum</t>
  </si>
  <si>
    <t>grana_id</t>
  </si>
  <si>
    <t>rangirana</t>
  </si>
  <si>
    <t>max_id_osoba</t>
  </si>
  <si>
    <t>max_id_imeprezime</t>
  </si>
  <si>
    <t>max_id_staza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</si>
  <si>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</si>
  <si>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</si>
  <si>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</si>
  <si>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</si>
  <si>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</si>
  <si>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</si>
  <si>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</si>
  <si>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</si>
  <si>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</si>
  <si>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</si>
  <si>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</si>
  <si>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</si>
  <si>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</si>
  <si>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</si>
  <si>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</si>
  <si>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</si>
  <si>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</si>
  <si>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</si>
  <si>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</si>
  <si>
    <t>Datoteka za upis rezultata natjecanja, zadnja promjena 2022-04-02</t>
  </si>
  <si>
    <t>liga_id</t>
  </si>
  <si>
    <t>max_id_kategorija_alias</t>
  </si>
  <si>
    <t>max_id_staza_kategorija</t>
  </si>
  <si>
    <t>status_rezultat</t>
  </si>
  <si>
    <t xml:space="preserve">SELECT
	'uparivanje' AS col0,
	id as col1,
	oznaka as col2,
	'' as col3,
	'' as col4,
	'' as col5,
	'' as col6,
	'' as col7,
	'' as col8
FROM
	uparivanje
</t>
  </si>
  <si>
    <t xml:space="preserve">SELECT
	'status_rezultat' as col0,
	id as col1,
	oznaka as col2,
	naziv as col3,
	originalstatus_id as col4,
	'' as col5,
	'' as col6,
	'' as col7,
	'' as col8
FROM
	status_rezultat
</t>
  </si>
  <si>
    <t>kategorija_liga</t>
  </si>
  <si>
    <t xml:space="preserve">SELECT
	'država' as col0,
	naziv as col1,
	id as col2,
	oznaka as col3,
	'' as col4,
	'' as col5,
	'' as col6,
	'' as col7,
	'' as col8
FROM
	drzava
</t>
  </si>
  <si>
    <t xml:space="preserve">SELECT
	'klub_alias' as col0,
	alias as col1,
	id as col2,
	klub_id as col3,
	'' as col4,
	'' as col5,
	'' as col6,
	'' as col7,
	'' as col8
FROM
	klub_alias
</t>
  </si>
  <si>
    <t xml:space="preserve">SELECT
	'klub' as col0,
	naziv as col1,
	id as col2,
	'' as col3,
	'' as col4,
	'' as col5,
	'' as col6,
	'' as col7,
	'' as col8
FROM
	klub
</t>
  </si>
  <si>
    <t xml:space="preserve">SELECT
	'imeprezime_alias' as col0,
	alias as col1,
	id as col2,
	imeprezime_id as col3,
	'' as col4,
	'' as col5,
	'' as col6,
	'' as col7,
	'' as col8
FROM
	imeprezime_alias
</t>
  </si>
  <si>
    <t>Stno</t>
  </si>
  <si>
    <t>Chip</t>
  </si>
  <si>
    <t>Database Id</t>
  </si>
  <si>
    <t>Surname</t>
  </si>
  <si>
    <t>First name</t>
  </si>
  <si>
    <t>YB</t>
  </si>
  <si>
    <t>S</t>
  </si>
  <si>
    <t>Block</t>
  </si>
  <si>
    <t>nc</t>
  </si>
  <si>
    <t>Start</t>
  </si>
  <si>
    <t>Finish</t>
  </si>
  <si>
    <t>Time</t>
  </si>
  <si>
    <t>Classifier</t>
  </si>
  <si>
    <t>Club no.</t>
  </si>
  <si>
    <t>Cl.name</t>
  </si>
  <si>
    <t>City</t>
  </si>
  <si>
    <t>Nat</t>
  </si>
  <si>
    <t>Cl. no.</t>
  </si>
  <si>
    <t>Short</t>
  </si>
  <si>
    <t>Long</t>
  </si>
  <si>
    <t>Num1</t>
  </si>
  <si>
    <t>Num2</t>
  </si>
  <si>
    <t>Num3</t>
  </si>
  <si>
    <t>Text1</t>
  </si>
  <si>
    <t>Text2</t>
  </si>
  <si>
    <t>Text3</t>
  </si>
  <si>
    <t>Adr. name</t>
  </si>
  <si>
    <t>Street</t>
  </si>
  <si>
    <t>Line2</t>
  </si>
  <si>
    <t>Zip</t>
  </si>
  <si>
    <t>Phone</t>
  </si>
  <si>
    <t>Fax</t>
  </si>
  <si>
    <t>EMail</t>
  </si>
  <si>
    <t>Id/Club</t>
  </si>
  <si>
    <t>Rented</t>
  </si>
  <si>
    <t>Start fee</t>
  </si>
  <si>
    <t>Paid</t>
  </si>
  <si>
    <t>Course no.</t>
  </si>
  <si>
    <t>Course</t>
  </si>
  <si>
    <t>Course controls</t>
  </si>
  <si>
    <t>Pl</t>
  </si>
  <si>
    <t>Start punch</t>
  </si>
  <si>
    <t>Finish punch</t>
  </si>
  <si>
    <t>Control1</t>
  </si>
  <si>
    <t>Punch1</t>
  </si>
  <si>
    <t>Control2</t>
  </si>
  <si>
    <t>Punch2</t>
  </si>
  <si>
    <t>Control3</t>
  </si>
  <si>
    <t>Punch3</t>
  </si>
  <si>
    <t>Control4</t>
  </si>
  <si>
    <t>Punch4</t>
  </si>
  <si>
    <t>Control5</t>
  </si>
  <si>
    <t>Punch5</t>
  </si>
  <si>
    <t>Control6</t>
  </si>
  <si>
    <t>Punch6</t>
  </si>
  <si>
    <t>Control7</t>
  </si>
  <si>
    <t>Punch7</t>
  </si>
  <si>
    <t>Control8</t>
  </si>
  <si>
    <t>Punch8</t>
  </si>
  <si>
    <t>Control9</t>
  </si>
  <si>
    <t>Punch9</t>
  </si>
  <si>
    <t>Control10</t>
  </si>
  <si>
    <t>Punch10</t>
  </si>
  <si>
    <t>(may be more) ...</t>
  </si>
  <si>
    <t>81</t>
  </si>
  <si>
    <t>222415</t>
  </si>
  <si>
    <t>284</t>
  </si>
  <si>
    <t>Skočić</t>
  </si>
  <si>
    <t>Oliver</t>
  </si>
  <si>
    <t>M</t>
  </si>
  <si>
    <t>0</t>
  </si>
  <si>
    <t>30:00</t>
  </si>
  <si>
    <t>76:45</t>
  </si>
  <si>
    <t>46:45</t>
  </si>
  <si>
    <t>19</t>
  </si>
  <si>
    <t>Vihor</t>
  </si>
  <si>
    <t>OK Vihor</t>
  </si>
  <si>
    <t>CRO</t>
  </si>
  <si>
    <t>26</t>
  </si>
  <si>
    <t>M12</t>
  </si>
  <si>
    <t>0,0</t>
  </si>
  <si>
    <t>54</t>
  </si>
  <si>
    <t>1.82</t>
  </si>
  <si>
    <t>120</t>
  </si>
  <si>
    <t>7</t>
  </si>
  <si>
    <t>1</t>
  </si>
  <si>
    <t>33</t>
  </si>
  <si>
    <t>04:24</t>
  </si>
  <si>
    <t>34</t>
  </si>
  <si>
    <t>07:42</t>
  </si>
  <si>
    <t>35</t>
  </si>
  <si>
    <t>13:19</t>
  </si>
  <si>
    <t>37</t>
  </si>
  <si>
    <t>21:02</t>
  </si>
  <si>
    <t>38</t>
  </si>
  <si>
    <t>32:52</t>
  </si>
  <si>
    <t>32</t>
  </si>
  <si>
    <t>44:52</t>
  </si>
  <si>
    <t>100</t>
  </si>
  <si>
    <t>45:51</t>
  </si>
  <si>
    <t>199</t>
  </si>
  <si>
    <t>2136724</t>
  </si>
  <si>
    <t>338</t>
  </si>
  <si>
    <t>Anadolac</t>
  </si>
  <si>
    <t>Filip</t>
  </si>
  <si>
    <t>28:00</t>
  </si>
  <si>
    <t>76:52</t>
  </si>
  <si>
    <t>48:52</t>
  </si>
  <si>
    <t>OK Varaždin</t>
  </si>
  <si>
    <t>2</t>
  </si>
  <si>
    <t>04:22</t>
  </si>
  <si>
    <t>07:11</t>
  </si>
  <si>
    <t>15:25</t>
  </si>
  <si>
    <t>23:09</t>
  </si>
  <si>
    <t>35:07</t>
  </si>
  <si>
    <t>46:54</t>
  </si>
  <si>
    <t>47:54</t>
  </si>
  <si>
    <t>147</t>
  </si>
  <si>
    <t>219388</t>
  </si>
  <si>
    <t>330</t>
  </si>
  <si>
    <t>Tubin</t>
  </si>
  <si>
    <t>Dorijan</t>
  </si>
  <si>
    <t>26:00</t>
  </si>
  <si>
    <t>109:34</t>
  </si>
  <si>
    <t>83:34</t>
  </si>
  <si>
    <t>22</t>
  </si>
  <si>
    <t>JEL</t>
  </si>
  <si>
    <t>OK Jelen</t>
  </si>
  <si>
    <t>3</t>
  </si>
  <si>
    <t>05:47</t>
  </si>
  <si>
    <t>11:52</t>
  </si>
  <si>
    <t>30:09</t>
  </si>
  <si>
    <t>35:34</t>
  </si>
  <si>
    <t>41:50</t>
  </si>
  <si>
    <t>79:48</t>
  </si>
  <si>
    <t>82:12</t>
  </si>
  <si>
    <t>392</t>
  </si>
  <si>
    <t>Vacant</t>
  </si>
  <si>
    <t>32:00</t>
  </si>
  <si>
    <t>74</t>
  </si>
  <si>
    <t>7040704</t>
  </si>
  <si>
    <t>369</t>
  </si>
  <si>
    <t>Lesjak</t>
  </si>
  <si>
    <t>Karlo</t>
  </si>
  <si>
    <t>19:00</t>
  </si>
  <si>
    <t>110:24</t>
  </si>
  <si>
    <t>91:24</t>
  </si>
  <si>
    <t>18</t>
  </si>
  <si>
    <t>JAP</t>
  </si>
  <si>
    <t>OK Japetić</t>
  </si>
  <si>
    <t>28</t>
  </si>
  <si>
    <t>M14</t>
  </si>
  <si>
    <t>61</t>
  </si>
  <si>
    <t>2.18</t>
  </si>
  <si>
    <t>145</t>
  </si>
  <si>
    <t>47</t>
  </si>
  <si>
    <t>13:33</t>
  </si>
  <si>
    <t>18:22</t>
  </si>
  <si>
    <t>49</t>
  </si>
  <si>
    <t>22:33</t>
  </si>
  <si>
    <t>39</t>
  </si>
  <si>
    <t>48:47</t>
  </si>
  <si>
    <t>50:41</t>
  </si>
  <si>
    <t>36</t>
  </si>
  <si>
    <t>54:43</t>
  </si>
  <si>
    <t>90:35</t>
  </si>
  <si>
    <t>191</t>
  </si>
  <si>
    <t>2117408</t>
  </si>
  <si>
    <t>238</t>
  </si>
  <si>
    <t>Lah</t>
  </si>
  <si>
    <t>Mario</t>
  </si>
  <si>
    <t>13:00</t>
  </si>
  <si>
    <t>200</t>
  </si>
  <si>
    <t>2138242</t>
  </si>
  <si>
    <t>340</t>
  </si>
  <si>
    <t>Adam</t>
  </si>
  <si>
    <t>17:00</t>
  </si>
  <si>
    <t>78:09</t>
  </si>
  <si>
    <t>61:09</t>
  </si>
  <si>
    <t>25:05</t>
  </si>
  <si>
    <t>37:08</t>
  </si>
  <si>
    <t>59:30</t>
  </si>
  <si>
    <t>4</t>
  </si>
  <si>
    <t>394</t>
  </si>
  <si>
    <t>15:00</t>
  </si>
  <si>
    <t>151</t>
  </si>
  <si>
    <t>446318</t>
  </si>
  <si>
    <t>305</t>
  </si>
  <si>
    <t>Kelc</t>
  </si>
  <si>
    <t>Noa</t>
  </si>
  <si>
    <t>60:00</t>
  </si>
  <si>
    <t>100:02</t>
  </si>
  <si>
    <t>40:02</t>
  </si>
  <si>
    <t>30</t>
  </si>
  <si>
    <t>M16</t>
  </si>
  <si>
    <t>63</t>
  </si>
  <si>
    <t>2.67</t>
  </si>
  <si>
    <t>170</t>
  </si>
  <si>
    <t>10</t>
  </si>
  <si>
    <t>52</t>
  </si>
  <si>
    <t>01:25</t>
  </si>
  <si>
    <t>48</t>
  </si>
  <si>
    <t>07:38</t>
  </si>
  <si>
    <t>50</t>
  </si>
  <si>
    <t>12:00</t>
  </si>
  <si>
    <t>14:55</t>
  </si>
  <si>
    <t>31</t>
  </si>
  <si>
    <t>17:29</t>
  </si>
  <si>
    <t>22:48</t>
  </si>
  <si>
    <t>27:48</t>
  </si>
  <si>
    <t>53</t>
  </si>
  <si>
    <t>33:43</t>
  </si>
  <si>
    <t>37:18</t>
  </si>
  <si>
    <t>39:00</t>
  </si>
  <si>
    <t>127</t>
  </si>
  <si>
    <t>1422007</t>
  </si>
  <si>
    <t>277</t>
  </si>
  <si>
    <t>Strmečki</t>
  </si>
  <si>
    <t>Vibor</t>
  </si>
  <si>
    <t>46:00</t>
  </si>
  <si>
    <t>87:47</t>
  </si>
  <si>
    <t>41:47</t>
  </si>
  <si>
    <t>20</t>
  </si>
  <si>
    <t>Maksimir</t>
  </si>
  <si>
    <t>OK Maksimir</t>
  </si>
  <si>
    <t>02:08</t>
  </si>
  <si>
    <t>07:52</t>
  </si>
  <si>
    <t>12:17</t>
  </si>
  <si>
    <t>14:41</t>
  </si>
  <si>
    <t>18:36</t>
  </si>
  <si>
    <t>22:01</t>
  </si>
  <si>
    <t>26:50</t>
  </si>
  <si>
    <t>32:04</t>
  </si>
  <si>
    <t>38:01</t>
  </si>
  <si>
    <t>40:49</t>
  </si>
  <si>
    <t>152</t>
  </si>
  <si>
    <t>446316</t>
  </si>
  <si>
    <t>304</t>
  </si>
  <si>
    <t>Solenički</t>
  </si>
  <si>
    <t>Gabrijel</t>
  </si>
  <si>
    <t>56:00</t>
  </si>
  <si>
    <t>99:53</t>
  </si>
  <si>
    <t>43:53</t>
  </si>
  <si>
    <t>01:38</t>
  </si>
  <si>
    <t>10:37</t>
  </si>
  <si>
    <t>15:55</t>
  </si>
  <si>
    <t>19:01</t>
  </si>
  <si>
    <t>21:26</t>
  </si>
  <si>
    <t>26:45</t>
  </si>
  <si>
    <t>31:38</t>
  </si>
  <si>
    <t>37:38</t>
  </si>
  <si>
    <t>41:16</t>
  </si>
  <si>
    <t>42:54</t>
  </si>
  <si>
    <t>232278</t>
  </si>
  <si>
    <t>266</t>
  </si>
  <si>
    <t>Kušnir</t>
  </si>
  <si>
    <t>Vitalii</t>
  </si>
  <si>
    <t>50:00</t>
  </si>
  <si>
    <t>94:49</t>
  </si>
  <si>
    <t>44:49</t>
  </si>
  <si>
    <t>17</t>
  </si>
  <si>
    <t>BJE</t>
  </si>
  <si>
    <t>OK Bjelovar</t>
  </si>
  <si>
    <t>01:44</t>
  </si>
  <si>
    <t>06:24</t>
  </si>
  <si>
    <t>12:43</t>
  </si>
  <si>
    <t>15:34</t>
  </si>
  <si>
    <t>22:57</t>
  </si>
  <si>
    <t>27:32</t>
  </si>
  <si>
    <t>33:13</t>
  </si>
  <si>
    <t>41:45</t>
  </si>
  <si>
    <t>43:52</t>
  </si>
  <si>
    <t>58</t>
  </si>
  <si>
    <t>8017369</t>
  </si>
  <si>
    <t>270</t>
  </si>
  <si>
    <t>Mahović</t>
  </si>
  <si>
    <t>Teo</t>
  </si>
  <si>
    <t>44:00</t>
  </si>
  <si>
    <t>99:25</t>
  </si>
  <si>
    <t>55:25</t>
  </si>
  <si>
    <t>5</t>
  </si>
  <si>
    <t>01:24</t>
  </si>
  <si>
    <t>08:36</t>
  </si>
  <si>
    <t>11:34</t>
  </si>
  <si>
    <t>12:42</t>
  </si>
  <si>
    <t>27:25</t>
  </si>
  <si>
    <t>30:13</t>
  </si>
  <si>
    <t>35:06</t>
  </si>
  <si>
    <t>40:25</t>
  </si>
  <si>
    <t>53:14</t>
  </si>
  <si>
    <t>54:42</t>
  </si>
  <si>
    <t>153</t>
  </si>
  <si>
    <t>219397</t>
  </si>
  <si>
    <t>307</t>
  </si>
  <si>
    <t>Erben</t>
  </si>
  <si>
    <t>Jan</t>
  </si>
  <si>
    <t>48:00</t>
  </si>
  <si>
    <t>105:54</t>
  </si>
  <si>
    <t>57:54</t>
  </si>
  <si>
    <t>6</t>
  </si>
  <si>
    <t>03:39</t>
  </si>
  <si>
    <t>20:46</t>
  </si>
  <si>
    <t>25:10</t>
  </si>
  <si>
    <t>27:05</t>
  </si>
  <si>
    <t>29:32</t>
  </si>
  <si>
    <t>34:56</t>
  </si>
  <si>
    <t>39:46</t>
  </si>
  <si>
    <t>45:50</t>
  </si>
  <si>
    <t>49:26</t>
  </si>
  <si>
    <t>56:58</t>
  </si>
  <si>
    <t>12</t>
  </si>
  <si>
    <t>396</t>
  </si>
  <si>
    <t>52:00</t>
  </si>
  <si>
    <t>84</t>
  </si>
  <si>
    <t>7000633</t>
  </si>
  <si>
    <t>252</t>
  </si>
  <si>
    <t>Jurač</t>
  </si>
  <si>
    <t>Petar</t>
  </si>
  <si>
    <t>54:00</t>
  </si>
  <si>
    <t>70</t>
  </si>
  <si>
    <t>7050705</t>
  </si>
  <si>
    <t>370</t>
  </si>
  <si>
    <t>Jakov</t>
  </si>
  <si>
    <t>25:00</t>
  </si>
  <si>
    <t>74:46</t>
  </si>
  <si>
    <t>49:46</t>
  </si>
  <si>
    <t>M20</t>
  </si>
  <si>
    <t>56</t>
  </si>
  <si>
    <t>Ž21A</t>
  </si>
  <si>
    <t>3.82</t>
  </si>
  <si>
    <t>225</t>
  </si>
  <si>
    <t>01:47</t>
  </si>
  <si>
    <t>46</t>
  </si>
  <si>
    <t>08:22</t>
  </si>
  <si>
    <t>43</t>
  </si>
  <si>
    <t>13:31</t>
  </si>
  <si>
    <t>45</t>
  </si>
  <si>
    <t>17:49</t>
  </si>
  <si>
    <t>44</t>
  </si>
  <si>
    <t>20:29</t>
  </si>
  <si>
    <t>41</t>
  </si>
  <si>
    <t>23:43</t>
  </si>
  <si>
    <t>40</t>
  </si>
  <si>
    <t>29:08</t>
  </si>
  <si>
    <t>55</t>
  </si>
  <si>
    <t>32:47</t>
  </si>
  <si>
    <t>37:20</t>
  </si>
  <si>
    <t>40:52</t>
  </si>
  <si>
    <t>49:09</t>
  </si>
  <si>
    <t>219393</t>
  </si>
  <si>
    <t>303</t>
  </si>
  <si>
    <t>Šiljevinac</t>
  </si>
  <si>
    <t>Gabriel</t>
  </si>
  <si>
    <t>23:00</t>
  </si>
  <si>
    <t>121:46</t>
  </si>
  <si>
    <t>98:46</t>
  </si>
  <si>
    <t>07:54</t>
  </si>
  <si>
    <t>16:14</t>
  </si>
  <si>
    <t>19:18</t>
  </si>
  <si>
    <t>24:41</t>
  </si>
  <si>
    <t>28:03</t>
  </si>
  <si>
    <t>51:14</t>
  </si>
  <si>
    <t>58:05</t>
  </si>
  <si>
    <t>67:50</t>
  </si>
  <si>
    <t>75:40</t>
  </si>
  <si>
    <t>84:42</t>
  </si>
  <si>
    <t>89:10</t>
  </si>
  <si>
    <t>98:11</t>
  </si>
  <si>
    <t>80</t>
  </si>
  <si>
    <t>8183052</t>
  </si>
  <si>
    <t>253</t>
  </si>
  <si>
    <t>Marko</t>
  </si>
  <si>
    <t>21:00</t>
  </si>
  <si>
    <t>398</t>
  </si>
  <si>
    <t>27:00</t>
  </si>
  <si>
    <t>67</t>
  </si>
  <si>
    <t>237598</t>
  </si>
  <si>
    <t>292</t>
  </si>
  <si>
    <t>Kuzmanić</t>
  </si>
  <si>
    <t>Borna</t>
  </si>
  <si>
    <t>120:08</t>
  </si>
  <si>
    <t>101:08</t>
  </si>
  <si>
    <t>02:10</t>
  </si>
  <si>
    <t>23:53</t>
  </si>
  <si>
    <t>35:26</t>
  </si>
  <si>
    <t>54:49</t>
  </si>
  <si>
    <t>75:52</t>
  </si>
  <si>
    <t>83:56</t>
  </si>
  <si>
    <t>98:50</t>
  </si>
  <si>
    <t>78</t>
  </si>
  <si>
    <t>8183010</t>
  </si>
  <si>
    <t>373</t>
  </si>
  <si>
    <t>Vujanić</t>
  </si>
  <si>
    <t>Josip</t>
  </si>
  <si>
    <t>35:00</t>
  </si>
  <si>
    <t>54:10</t>
  </si>
  <si>
    <t>24</t>
  </si>
  <si>
    <t>M21A</t>
  </si>
  <si>
    <t>4.63</t>
  </si>
  <si>
    <t>230</t>
  </si>
  <si>
    <t>14</t>
  </si>
  <si>
    <t>04:09</t>
  </si>
  <si>
    <t>09:53</t>
  </si>
  <si>
    <t>13:21</t>
  </si>
  <si>
    <t>42</t>
  </si>
  <si>
    <t>22:19</t>
  </si>
  <si>
    <t>24:23</t>
  </si>
  <si>
    <t>28:19</t>
  </si>
  <si>
    <t>30:42</t>
  </si>
  <si>
    <t>36:36</t>
  </si>
  <si>
    <t>39:17</t>
  </si>
  <si>
    <t>42:42</t>
  </si>
  <si>
    <t>51</t>
  </si>
  <si>
    <t>43:40</t>
  </si>
  <si>
    <t>47:14</t>
  </si>
  <si>
    <t>51:35</t>
  </si>
  <si>
    <t>53:15</t>
  </si>
  <si>
    <t>77</t>
  </si>
  <si>
    <t>8071660</t>
  </si>
  <si>
    <t>374</t>
  </si>
  <si>
    <t>93:34</t>
  </si>
  <si>
    <t>54:34</t>
  </si>
  <si>
    <t>05:55</t>
  </si>
  <si>
    <t>15:16</t>
  </si>
  <si>
    <t>18:35</t>
  </si>
  <si>
    <t>21:18</t>
  </si>
  <si>
    <t>24:06</t>
  </si>
  <si>
    <t>28:40</t>
  </si>
  <si>
    <t>30:38</t>
  </si>
  <si>
    <t>37:34</t>
  </si>
  <si>
    <t>39:26</t>
  </si>
  <si>
    <t>43:06</t>
  </si>
  <si>
    <t>44:10</t>
  </si>
  <si>
    <t>47:12</t>
  </si>
  <si>
    <t>51:44</t>
  </si>
  <si>
    <t>53:32</t>
  </si>
  <si>
    <t>504524</t>
  </si>
  <si>
    <t>360</t>
  </si>
  <si>
    <t>Leljak</t>
  </si>
  <si>
    <t>33:00</t>
  </si>
  <si>
    <t>108:37</t>
  </si>
  <si>
    <t>75:37</t>
  </si>
  <si>
    <t>15</t>
  </si>
  <si>
    <t>OKM</t>
  </si>
  <si>
    <t>OK Medjimurje</t>
  </si>
  <si>
    <t>06:15</t>
  </si>
  <si>
    <t>11:55</t>
  </si>
  <si>
    <t>15:36</t>
  </si>
  <si>
    <t>21:20</t>
  </si>
  <si>
    <t>24:30</t>
  </si>
  <si>
    <t>32:43</t>
  </si>
  <si>
    <t>36:45</t>
  </si>
  <si>
    <t>45:42</t>
  </si>
  <si>
    <t>54:08</t>
  </si>
  <si>
    <t>61:18</t>
  </si>
  <si>
    <t>62:59</t>
  </si>
  <si>
    <t>67:24</t>
  </si>
  <si>
    <t>72:22</t>
  </si>
  <si>
    <t>74:35</t>
  </si>
  <si>
    <t>155</t>
  </si>
  <si>
    <t>535353</t>
  </si>
  <si>
    <t>298</t>
  </si>
  <si>
    <t>Košćica</t>
  </si>
  <si>
    <t>Miran</t>
  </si>
  <si>
    <t>29:00</t>
  </si>
  <si>
    <t>125:47</t>
  </si>
  <si>
    <t>96:47</t>
  </si>
  <si>
    <t>07:03</t>
  </si>
  <si>
    <t>15:11</t>
  </si>
  <si>
    <t>20:10</t>
  </si>
  <si>
    <t>23:54</t>
  </si>
  <si>
    <t>27:56</t>
  </si>
  <si>
    <t>36:50</t>
  </si>
  <si>
    <t>39:31</t>
  </si>
  <si>
    <t>57:12</t>
  </si>
  <si>
    <t>61:34</t>
  </si>
  <si>
    <t>62:58</t>
  </si>
  <si>
    <t>86:16</t>
  </si>
  <si>
    <t>92:37</t>
  </si>
  <si>
    <t>95:30</t>
  </si>
  <si>
    <t>93</t>
  </si>
  <si>
    <t>8400003</t>
  </si>
  <si>
    <t>226</t>
  </si>
  <si>
    <t>Gobec</t>
  </si>
  <si>
    <t>31:00</t>
  </si>
  <si>
    <t>66</t>
  </si>
  <si>
    <t>8221221</t>
  </si>
  <si>
    <t>223</t>
  </si>
  <si>
    <t>Razum</t>
  </si>
  <si>
    <t>Matija</t>
  </si>
  <si>
    <t>43:00</t>
  </si>
  <si>
    <t>389</t>
  </si>
  <si>
    <t>37:00</t>
  </si>
  <si>
    <t>23</t>
  </si>
  <si>
    <t>388</t>
  </si>
  <si>
    <t>41:00</t>
  </si>
  <si>
    <t>184</t>
  </si>
  <si>
    <t>337656</t>
  </si>
  <si>
    <t>327</t>
  </si>
  <si>
    <t>Putniković</t>
  </si>
  <si>
    <t>Branimir</t>
  </si>
  <si>
    <t>72:00</t>
  </si>
  <si>
    <t>122:27</t>
  </si>
  <si>
    <t>50:27</t>
  </si>
  <si>
    <t>25</t>
  </si>
  <si>
    <t>KAP</t>
  </si>
  <si>
    <t>OK Kapela</t>
  </si>
  <si>
    <t>M21B</t>
  </si>
  <si>
    <t>02:58</t>
  </si>
  <si>
    <t>14:22</t>
  </si>
  <si>
    <t>19:37</t>
  </si>
  <si>
    <t>21:01</t>
  </si>
  <si>
    <t>28:51</t>
  </si>
  <si>
    <t>34:32</t>
  </si>
  <si>
    <t>39:11</t>
  </si>
  <si>
    <t>43:22</t>
  </si>
  <si>
    <t>47:29</t>
  </si>
  <si>
    <t>49:38</t>
  </si>
  <si>
    <t>196</t>
  </si>
  <si>
    <t>2030931</t>
  </si>
  <si>
    <t>236</t>
  </si>
  <si>
    <t>Šantek</t>
  </si>
  <si>
    <t>Ivan</t>
  </si>
  <si>
    <t>70:00</t>
  </si>
  <si>
    <t>153:48</t>
  </si>
  <si>
    <t>83:48</t>
  </si>
  <si>
    <t>02:37</t>
  </si>
  <si>
    <t>28:57</t>
  </si>
  <si>
    <t>34:18</t>
  </si>
  <si>
    <t>39:13</t>
  </si>
  <si>
    <t>44:06</t>
  </si>
  <si>
    <t>51:03</t>
  </si>
  <si>
    <t>58:38</t>
  </si>
  <si>
    <t>70:29</t>
  </si>
  <si>
    <t>78:01</t>
  </si>
  <si>
    <t>81:27</t>
  </si>
  <si>
    <t>415</t>
  </si>
  <si>
    <t>64:00</t>
  </si>
  <si>
    <t>119</t>
  </si>
  <si>
    <t>409107</t>
  </si>
  <si>
    <t>331</t>
  </si>
  <si>
    <t>Ambreković</t>
  </si>
  <si>
    <t>Davor</t>
  </si>
  <si>
    <t>66:00</t>
  </si>
  <si>
    <t>06:25</t>
  </si>
  <si>
    <t>31:53</t>
  </si>
  <si>
    <t>35:09</t>
  </si>
  <si>
    <t>57:02</t>
  </si>
  <si>
    <t>64:23</t>
  </si>
  <si>
    <t>86:01</t>
  </si>
  <si>
    <t>91:48</t>
  </si>
  <si>
    <t>120:03</t>
  </si>
  <si>
    <t>125:00</t>
  </si>
  <si>
    <t>210</t>
  </si>
  <si>
    <t>442575</t>
  </si>
  <si>
    <t>241</t>
  </si>
  <si>
    <t>Sladič</t>
  </si>
  <si>
    <t>Roman</t>
  </si>
  <si>
    <t>68:00</t>
  </si>
  <si>
    <t>ŠOK</t>
  </si>
  <si>
    <t>Škofjeloški orientacijski klub</t>
  </si>
  <si>
    <t>SLO</t>
  </si>
  <si>
    <t>68</t>
  </si>
  <si>
    <t>7032222</t>
  </si>
  <si>
    <t>290</t>
  </si>
  <si>
    <t>Pongrac</t>
  </si>
  <si>
    <t>98:10</t>
  </si>
  <si>
    <t>M35</t>
  </si>
  <si>
    <t>02:03</t>
  </si>
  <si>
    <t>08:40</t>
  </si>
  <si>
    <t>11:02</t>
  </si>
  <si>
    <t>15:14</t>
  </si>
  <si>
    <t>18:24</t>
  </si>
  <si>
    <t>21:46</t>
  </si>
  <si>
    <t>25:13</t>
  </si>
  <si>
    <t>30:14</t>
  </si>
  <si>
    <t>32:49</t>
  </si>
  <si>
    <t>35:40</t>
  </si>
  <si>
    <t>38:57</t>
  </si>
  <si>
    <t>43:12</t>
  </si>
  <si>
    <t>8291983</t>
  </si>
  <si>
    <t>265</t>
  </si>
  <si>
    <t>Bijelić</t>
  </si>
  <si>
    <t>Vedran</t>
  </si>
  <si>
    <t>111:04</t>
  </si>
  <si>
    <t>51:04</t>
  </si>
  <si>
    <t>01:45</t>
  </si>
  <si>
    <t>09:06</t>
  </si>
  <si>
    <t>11:21</t>
  </si>
  <si>
    <t>16:47</t>
  </si>
  <si>
    <t>19:41</t>
  </si>
  <si>
    <t>27:33</t>
  </si>
  <si>
    <t>31:02</t>
  </si>
  <si>
    <t>35:11</t>
  </si>
  <si>
    <t>38:36</t>
  </si>
  <si>
    <t>41:12</t>
  </si>
  <si>
    <t>44:43</t>
  </si>
  <si>
    <t>50:09</t>
  </si>
  <si>
    <t>201</t>
  </si>
  <si>
    <t>1782000</t>
  </si>
  <si>
    <t>343</t>
  </si>
  <si>
    <t>Hainž</t>
  </si>
  <si>
    <t>Miroslav</t>
  </si>
  <si>
    <t>58:00</t>
  </si>
  <si>
    <t>121:43</t>
  </si>
  <si>
    <t>63:43</t>
  </si>
  <si>
    <t>03:43</t>
  </si>
  <si>
    <t>11:14</t>
  </si>
  <si>
    <t>13:30</t>
  </si>
  <si>
    <t>17:42</t>
  </si>
  <si>
    <t>21:40</t>
  </si>
  <si>
    <t>29:18</t>
  </si>
  <si>
    <t>33:11</t>
  </si>
  <si>
    <t>37:23</t>
  </si>
  <si>
    <t>49:27</t>
  </si>
  <si>
    <t>52:59</t>
  </si>
  <si>
    <t>62:54</t>
  </si>
  <si>
    <t>161</t>
  </si>
  <si>
    <t>7777600</t>
  </si>
  <si>
    <t>231</t>
  </si>
  <si>
    <t>Penić</t>
  </si>
  <si>
    <t>Ivan Ivo</t>
  </si>
  <si>
    <t>128:45</t>
  </si>
  <si>
    <t>64:45</t>
  </si>
  <si>
    <t>03:15</t>
  </si>
  <si>
    <t>12:22</t>
  </si>
  <si>
    <t>15:47</t>
  </si>
  <si>
    <t>21:17</t>
  </si>
  <si>
    <t>25:43</t>
  </si>
  <si>
    <t>31:04</t>
  </si>
  <si>
    <t>35:48</t>
  </si>
  <si>
    <t>41:21</t>
  </si>
  <si>
    <t>44:45</t>
  </si>
  <si>
    <t>53:27</t>
  </si>
  <si>
    <t>57:33</t>
  </si>
  <si>
    <t>63:53</t>
  </si>
  <si>
    <t>148</t>
  </si>
  <si>
    <t>7112115</t>
  </si>
  <si>
    <t>306</t>
  </si>
  <si>
    <t>Fabijanić</t>
  </si>
  <si>
    <t>Daniel</t>
  </si>
  <si>
    <t>122:18</t>
  </si>
  <si>
    <t>66:18</t>
  </si>
  <si>
    <t>02:24</t>
  </si>
  <si>
    <t>10:18</t>
  </si>
  <si>
    <t>13:46</t>
  </si>
  <si>
    <t>19:36</t>
  </si>
  <si>
    <t>23:35</t>
  </si>
  <si>
    <t>30:10</t>
  </si>
  <si>
    <t>35:08</t>
  </si>
  <si>
    <t>40:34</t>
  </si>
  <si>
    <t>48:01</t>
  </si>
  <si>
    <t>51:57</t>
  </si>
  <si>
    <t>56:53</t>
  </si>
  <si>
    <t>64:41</t>
  </si>
  <si>
    <t>150</t>
  </si>
  <si>
    <t>2054888</t>
  </si>
  <si>
    <t>359</t>
  </si>
  <si>
    <t>Damir</t>
  </si>
  <si>
    <t>122:46</t>
  </si>
  <si>
    <t>70:46</t>
  </si>
  <si>
    <t>02:48</t>
  </si>
  <si>
    <t>14:14</t>
  </si>
  <si>
    <t>17:37</t>
  </si>
  <si>
    <t>23:12</t>
  </si>
  <si>
    <t>27:54</t>
  </si>
  <si>
    <t>34:17</t>
  </si>
  <si>
    <t>44:55</t>
  </si>
  <si>
    <t>51:53</t>
  </si>
  <si>
    <t>60:38</t>
  </si>
  <si>
    <t>69:33</t>
  </si>
  <si>
    <t>1401001</t>
  </si>
  <si>
    <t>251</t>
  </si>
  <si>
    <t>Horvat</t>
  </si>
  <si>
    <t>Žarko</t>
  </si>
  <si>
    <t>169:22</t>
  </si>
  <si>
    <t>101:22</t>
  </si>
  <si>
    <t>X</t>
  </si>
  <si>
    <t>04:56</t>
  </si>
  <si>
    <t>19:53</t>
  </si>
  <si>
    <t>27:46</t>
  </si>
  <si>
    <t>32:29</t>
  </si>
  <si>
    <t>52:55</t>
  </si>
  <si>
    <t>59:52</t>
  </si>
  <si>
    <t>69:07</t>
  </si>
  <si>
    <t>75:58</t>
  </si>
  <si>
    <t>87:48</t>
  </si>
  <si>
    <t>92:02</t>
  </si>
  <si>
    <t>99:52</t>
  </si>
  <si>
    <t>400</t>
  </si>
  <si>
    <t>62:00</t>
  </si>
  <si>
    <t>401</t>
  </si>
  <si>
    <t>8250869</t>
  </si>
  <si>
    <t>248</t>
  </si>
  <si>
    <t>Orehoci</t>
  </si>
  <si>
    <t>Robert</t>
  </si>
  <si>
    <t>59:00</t>
  </si>
  <si>
    <t>106:04</t>
  </si>
  <si>
    <t>47:04</t>
  </si>
  <si>
    <t>M45</t>
  </si>
  <si>
    <t>57</t>
  </si>
  <si>
    <t>3.52</t>
  </si>
  <si>
    <t>205</t>
  </si>
  <si>
    <t>8</t>
  </si>
  <si>
    <t>11:37</t>
  </si>
  <si>
    <t>15:53</t>
  </si>
  <si>
    <t>27:07</t>
  </si>
  <si>
    <t>31:33</t>
  </si>
  <si>
    <t>32:55</t>
  </si>
  <si>
    <t>38:22</t>
  </si>
  <si>
    <t>43:16</t>
  </si>
  <si>
    <t>45:59</t>
  </si>
  <si>
    <t>82</t>
  </si>
  <si>
    <t>585858</t>
  </si>
  <si>
    <t>228</t>
  </si>
  <si>
    <t>63:00</t>
  </si>
  <si>
    <t>111:26</t>
  </si>
  <si>
    <t>48:26</t>
  </si>
  <si>
    <t>16:02</t>
  </si>
  <si>
    <t>32:56</t>
  </si>
  <si>
    <t>33:59</t>
  </si>
  <si>
    <t>41:01</t>
  </si>
  <si>
    <t>45:31</t>
  </si>
  <si>
    <t>47:31</t>
  </si>
  <si>
    <t>156</t>
  </si>
  <si>
    <t>2114457</t>
  </si>
  <si>
    <t>357</t>
  </si>
  <si>
    <t>Bončina</t>
  </si>
  <si>
    <t>Igor</t>
  </si>
  <si>
    <t>61:00</t>
  </si>
  <si>
    <t>123:55</t>
  </si>
  <si>
    <t>62:55</t>
  </si>
  <si>
    <t>Orientacijski klub</t>
  </si>
  <si>
    <t>OK SK</t>
  </si>
  <si>
    <t>14:00</t>
  </si>
  <si>
    <t>19:48</t>
  </si>
  <si>
    <t>43:49</t>
  </si>
  <si>
    <t>45:53</t>
  </si>
  <si>
    <t>52:49</t>
  </si>
  <si>
    <t>58:32</t>
  </si>
  <si>
    <t>61:31</t>
  </si>
  <si>
    <t>1420752</t>
  </si>
  <si>
    <t>382</t>
  </si>
  <si>
    <t>Šantić</t>
  </si>
  <si>
    <t>Domagoj</t>
  </si>
  <si>
    <t>55:00</t>
  </si>
  <si>
    <t>122:39</t>
  </si>
  <si>
    <t>67:39</t>
  </si>
  <si>
    <t>17:44</t>
  </si>
  <si>
    <t>23:50</t>
  </si>
  <si>
    <t>44:29</t>
  </si>
  <si>
    <t>55:30</t>
  </si>
  <si>
    <t>62:26</t>
  </si>
  <si>
    <t>65:51</t>
  </si>
  <si>
    <t>8237707</t>
  </si>
  <si>
    <t>384</t>
  </si>
  <si>
    <t>Filipčić</t>
  </si>
  <si>
    <t>Tomislav</t>
  </si>
  <si>
    <t>49:00</t>
  </si>
  <si>
    <t>122:14</t>
  </si>
  <si>
    <t>73:14</t>
  </si>
  <si>
    <t>15:10</t>
  </si>
  <si>
    <t>24:57</t>
  </si>
  <si>
    <t>44:08</t>
  </si>
  <si>
    <t>50:45</t>
  </si>
  <si>
    <t>52:40</t>
  </si>
  <si>
    <t>61:42</t>
  </si>
  <si>
    <t>68:58</t>
  </si>
  <si>
    <t>71:58</t>
  </si>
  <si>
    <t>202</t>
  </si>
  <si>
    <t>1968623</t>
  </si>
  <si>
    <t>339</t>
  </si>
  <si>
    <t>Emil</t>
  </si>
  <si>
    <t>57:00</t>
  </si>
  <si>
    <t>171:55</t>
  </si>
  <si>
    <t>114:55</t>
  </si>
  <si>
    <t>23:56</t>
  </si>
  <si>
    <t>46:30</t>
  </si>
  <si>
    <t>63:27</t>
  </si>
  <si>
    <t>82:44</t>
  </si>
  <si>
    <t>85:58</t>
  </si>
  <si>
    <t>102:23</t>
  </si>
  <si>
    <t>110:17</t>
  </si>
  <si>
    <t>113:47</t>
  </si>
  <si>
    <t>404</t>
  </si>
  <si>
    <t>51:00</t>
  </si>
  <si>
    <t>405</t>
  </si>
  <si>
    <t>53:00</t>
  </si>
  <si>
    <t>105</t>
  </si>
  <si>
    <t>7212123</t>
  </si>
  <si>
    <t>288</t>
  </si>
  <si>
    <t>121:24</t>
  </si>
  <si>
    <t>55:24</t>
  </si>
  <si>
    <t>M55</t>
  </si>
  <si>
    <t>3.14</t>
  </si>
  <si>
    <t>01:49</t>
  </si>
  <si>
    <t>05:27</t>
  </si>
  <si>
    <t>14:15</t>
  </si>
  <si>
    <t>18:16</t>
  </si>
  <si>
    <t>22:41</t>
  </si>
  <si>
    <t>29:35</t>
  </si>
  <si>
    <t>38:49</t>
  </si>
  <si>
    <t>44:58</t>
  </si>
  <si>
    <t>46:50</t>
  </si>
  <si>
    <t>50:20</t>
  </si>
  <si>
    <t>53:59</t>
  </si>
  <si>
    <t>178</t>
  </si>
  <si>
    <t>2300241</t>
  </si>
  <si>
    <t>350</t>
  </si>
  <si>
    <t>Mioković</t>
  </si>
  <si>
    <t>Mile</t>
  </si>
  <si>
    <t>121:22</t>
  </si>
  <si>
    <t>57:22</t>
  </si>
  <si>
    <t>06:52</t>
  </si>
  <si>
    <t>11:46</t>
  </si>
  <si>
    <t>14:47</t>
  </si>
  <si>
    <t>17:28</t>
  </si>
  <si>
    <t>21:12</t>
  </si>
  <si>
    <t>30:48</t>
  </si>
  <si>
    <t>41:52</t>
  </si>
  <si>
    <t>46:29</t>
  </si>
  <si>
    <t>48:46</t>
  </si>
  <si>
    <t>52:02</t>
  </si>
  <si>
    <t>56:13</t>
  </si>
  <si>
    <t>126</t>
  </si>
  <si>
    <t>7889999</t>
  </si>
  <si>
    <t>278</t>
  </si>
  <si>
    <t>120:57</t>
  </si>
  <si>
    <t>60:57</t>
  </si>
  <si>
    <t>06:34</t>
  </si>
  <si>
    <t>18:27</t>
  </si>
  <si>
    <t>22:11</t>
  </si>
  <si>
    <t>28:07</t>
  </si>
  <si>
    <t>41:14</t>
  </si>
  <si>
    <t>48:17</t>
  </si>
  <si>
    <t>52:08</t>
  </si>
  <si>
    <t>56:17</t>
  </si>
  <si>
    <t>59:26</t>
  </si>
  <si>
    <t>422998</t>
  </si>
  <si>
    <t>255</t>
  </si>
  <si>
    <t>Janžek</t>
  </si>
  <si>
    <t>Dražen</t>
  </si>
  <si>
    <t>111:33</t>
  </si>
  <si>
    <t>67:33</t>
  </si>
  <si>
    <t>06:31</t>
  </si>
  <si>
    <t>17:06</t>
  </si>
  <si>
    <t>19:34</t>
  </si>
  <si>
    <t>23:13</t>
  </si>
  <si>
    <t>35:21</t>
  </si>
  <si>
    <t>39:34</t>
  </si>
  <si>
    <t>56:18</t>
  </si>
  <si>
    <t>59:48</t>
  </si>
  <si>
    <t>64:14</t>
  </si>
  <si>
    <t>66:44</t>
  </si>
  <si>
    <t>166</t>
  </si>
  <si>
    <t>8217855</t>
  </si>
  <si>
    <t>Jelić</t>
  </si>
  <si>
    <t>Mladen</t>
  </si>
  <si>
    <t>131:20</t>
  </si>
  <si>
    <t>77:20</t>
  </si>
  <si>
    <t>01:52</t>
  </si>
  <si>
    <t>09:32</t>
  </si>
  <si>
    <t>15:35</t>
  </si>
  <si>
    <t>24:01</t>
  </si>
  <si>
    <t>30:58</t>
  </si>
  <si>
    <t>43:42</t>
  </si>
  <si>
    <t>58:25</t>
  </si>
  <si>
    <t>64:40</t>
  </si>
  <si>
    <t>68:19</t>
  </si>
  <si>
    <t>72:27</t>
  </si>
  <si>
    <t>76:00</t>
  </si>
  <si>
    <t>208</t>
  </si>
  <si>
    <t>423896</t>
  </si>
  <si>
    <t>320</t>
  </si>
  <si>
    <t>Erdős</t>
  </si>
  <si>
    <t>Gábor</t>
  </si>
  <si>
    <t>131:09</t>
  </si>
  <si>
    <t>81:09</t>
  </si>
  <si>
    <t>27</t>
  </si>
  <si>
    <t>Kanizsa</t>
  </si>
  <si>
    <t>Nagykanizsa</t>
  </si>
  <si>
    <t>HUN</t>
  </si>
  <si>
    <t>15:54</t>
  </si>
  <si>
    <t>20:32</t>
  </si>
  <si>
    <t>24:45</t>
  </si>
  <si>
    <t>29:37</t>
  </si>
  <si>
    <t>59:24</t>
  </si>
  <si>
    <t>68:47</t>
  </si>
  <si>
    <t>76:34</t>
  </si>
  <si>
    <t>79:39</t>
  </si>
  <si>
    <t>104</t>
  </si>
  <si>
    <t>546169</t>
  </si>
  <si>
    <t>317</t>
  </si>
  <si>
    <t>Matijašić</t>
  </si>
  <si>
    <t>131:42</t>
  </si>
  <si>
    <t>85:42</t>
  </si>
  <si>
    <t>03:04</t>
  </si>
  <si>
    <t>10:33</t>
  </si>
  <si>
    <t>18:47</t>
  </si>
  <si>
    <t>22:50</t>
  </si>
  <si>
    <t>27:36</t>
  </si>
  <si>
    <t>39:03</t>
  </si>
  <si>
    <t>51:37</t>
  </si>
  <si>
    <t>66:20</t>
  </si>
  <si>
    <t>72:54</t>
  </si>
  <si>
    <t>76:27</t>
  </si>
  <si>
    <t>80:30</t>
  </si>
  <si>
    <t>84:08</t>
  </si>
  <si>
    <t>73</t>
  </si>
  <si>
    <t>237553</t>
  </si>
  <si>
    <t>367</t>
  </si>
  <si>
    <t>Sandalj</t>
  </si>
  <si>
    <t>Rafael</t>
  </si>
  <si>
    <t>183:11</t>
  </si>
  <si>
    <t>121:11</t>
  </si>
  <si>
    <t>09:23</t>
  </si>
  <si>
    <t>24:04</t>
  </si>
  <si>
    <t>50:06</t>
  </si>
  <si>
    <t>54:23</t>
  </si>
  <si>
    <t>60:47</t>
  </si>
  <si>
    <t>70:04</t>
  </si>
  <si>
    <t>94:31</t>
  </si>
  <si>
    <t>106:09</t>
  </si>
  <si>
    <t>111:14</t>
  </si>
  <si>
    <t>115:55</t>
  </si>
  <si>
    <t>120:11</t>
  </si>
  <si>
    <t>192</t>
  </si>
  <si>
    <t>1968521</t>
  </si>
  <si>
    <t>239</t>
  </si>
  <si>
    <t>Labaš</t>
  </si>
  <si>
    <t>Predrag</t>
  </si>
  <si>
    <t>183:13</t>
  </si>
  <si>
    <t>127:13</t>
  </si>
  <si>
    <t>9</t>
  </si>
  <si>
    <t>29:15</t>
  </si>
  <si>
    <t>47:09</t>
  </si>
  <si>
    <t>53:16</t>
  </si>
  <si>
    <t>76:11</t>
  </si>
  <si>
    <t>100:34</t>
  </si>
  <si>
    <t>112:13</t>
  </si>
  <si>
    <t>117:53</t>
  </si>
  <si>
    <t>121:59</t>
  </si>
  <si>
    <t>126:13</t>
  </si>
  <si>
    <t>232281</t>
  </si>
  <si>
    <t>224</t>
  </si>
  <si>
    <t>Radočaj</t>
  </si>
  <si>
    <t>Milan</t>
  </si>
  <si>
    <t>179</t>
  </si>
  <si>
    <t>2123970</t>
  </si>
  <si>
    <t>354</t>
  </si>
  <si>
    <t>Špoljar</t>
  </si>
  <si>
    <t>Krešo</t>
  </si>
  <si>
    <t>409</t>
  </si>
  <si>
    <t>408</t>
  </si>
  <si>
    <t>83</t>
  </si>
  <si>
    <t>2132997</t>
  </si>
  <si>
    <t>221</t>
  </si>
  <si>
    <t>Mesić</t>
  </si>
  <si>
    <t>Ivica</t>
  </si>
  <si>
    <t>09:00</t>
  </si>
  <si>
    <t>132:47</t>
  </si>
  <si>
    <t>123:47</t>
  </si>
  <si>
    <t>M65</t>
  </si>
  <si>
    <t>23:23</t>
  </si>
  <si>
    <t>29:25</t>
  </si>
  <si>
    <t>40:51</t>
  </si>
  <si>
    <t>58:42</t>
  </si>
  <si>
    <t>65:33</t>
  </si>
  <si>
    <t>84:23</t>
  </si>
  <si>
    <t>11</t>
  </si>
  <si>
    <t>411</t>
  </si>
  <si>
    <t>11:00</t>
  </si>
  <si>
    <t>232288</t>
  </si>
  <si>
    <t>267</t>
  </si>
  <si>
    <t>Belaj</t>
  </si>
  <si>
    <t>Željko</t>
  </si>
  <si>
    <t>01:00</t>
  </si>
  <si>
    <t>46:09</t>
  </si>
  <si>
    <t>45:09</t>
  </si>
  <si>
    <t>M70</t>
  </si>
  <si>
    <t>08:18</t>
  </si>
  <si>
    <t>15:48</t>
  </si>
  <si>
    <t>23:28</t>
  </si>
  <si>
    <t>27:58</t>
  </si>
  <si>
    <t>31:12</t>
  </si>
  <si>
    <t>34:10</t>
  </si>
  <si>
    <t>43:37</t>
  </si>
  <si>
    <t>190</t>
  </si>
  <si>
    <t>1946000</t>
  </si>
  <si>
    <t>235</t>
  </si>
  <si>
    <t>Turkalj</t>
  </si>
  <si>
    <t>03:00</t>
  </si>
  <si>
    <t>98:03</t>
  </si>
  <si>
    <t>95:03</t>
  </si>
  <si>
    <t>22:52</t>
  </si>
  <si>
    <t>33:32</t>
  </si>
  <si>
    <t>72:51</t>
  </si>
  <si>
    <t>75:30</t>
  </si>
  <si>
    <t>78:50</t>
  </si>
  <si>
    <t>92:17</t>
  </si>
  <si>
    <t>413</t>
  </si>
  <si>
    <t>05:00</t>
  </si>
  <si>
    <t>206</t>
  </si>
  <si>
    <t>2030937</t>
  </si>
  <si>
    <t>344</t>
  </si>
  <si>
    <t>Mlinarić</t>
  </si>
  <si>
    <t>Vida</t>
  </si>
  <si>
    <t>109:15</t>
  </si>
  <si>
    <t>76:15</t>
  </si>
  <si>
    <t>OPEN</t>
  </si>
  <si>
    <t>20:58</t>
  </si>
  <si>
    <t>29:03</t>
  </si>
  <si>
    <t>38:09</t>
  </si>
  <si>
    <t>43:15</t>
  </si>
  <si>
    <t>48:08</t>
  </si>
  <si>
    <t>75:29</t>
  </si>
  <si>
    <t>144</t>
  </si>
  <si>
    <t>1220890</t>
  </si>
  <si>
    <t>361</t>
  </si>
  <si>
    <t>Juranić</t>
  </si>
  <si>
    <t>Dejan</t>
  </si>
  <si>
    <t>127:01</t>
  </si>
  <si>
    <t>21</t>
  </si>
  <si>
    <t>SK Tilček Team</t>
  </si>
  <si>
    <t>33:40</t>
  </si>
  <si>
    <t>50:49</t>
  </si>
  <si>
    <t>56:29</t>
  </si>
  <si>
    <t>60:23</t>
  </si>
  <si>
    <t>76:06</t>
  </si>
  <si>
    <t>197</t>
  </si>
  <si>
    <t>2030940</t>
  </si>
  <si>
    <t>212</t>
  </si>
  <si>
    <t>Kočiš</t>
  </si>
  <si>
    <t>Goran</t>
  </si>
  <si>
    <t>45:00</t>
  </si>
  <si>
    <t>131:44</t>
  </si>
  <si>
    <t>86:44</t>
  </si>
  <si>
    <t>11:48</t>
  </si>
  <si>
    <t>50:22</t>
  </si>
  <si>
    <t>58:15</t>
  </si>
  <si>
    <t>67:20</t>
  </si>
  <si>
    <t>68:57</t>
  </si>
  <si>
    <t>71:25</t>
  </si>
  <si>
    <t>85:53</t>
  </si>
  <si>
    <t>204</t>
  </si>
  <si>
    <t>2030935</t>
  </si>
  <si>
    <t>341</t>
  </si>
  <si>
    <t>Galić</t>
  </si>
  <si>
    <t>Tea</t>
  </si>
  <si>
    <t>186:21</t>
  </si>
  <si>
    <t>135:21</t>
  </si>
  <si>
    <t>40:21</t>
  </si>
  <si>
    <t>50:12</t>
  </si>
  <si>
    <t>62:08</t>
  </si>
  <si>
    <t>83:41</t>
  </si>
  <si>
    <t>89:29</t>
  </si>
  <si>
    <t>94:50</t>
  </si>
  <si>
    <t>134:06</t>
  </si>
  <si>
    <t>2030936</t>
  </si>
  <si>
    <t>342</t>
  </si>
  <si>
    <t>Marin</t>
  </si>
  <si>
    <t>184:42</t>
  </si>
  <si>
    <t>143:42</t>
  </si>
  <si>
    <t>49:37</t>
  </si>
  <si>
    <t>59:25</t>
  </si>
  <si>
    <t>71:23</t>
  </si>
  <si>
    <t>92:13</t>
  </si>
  <si>
    <t>99:37</t>
  </si>
  <si>
    <t>103:43</t>
  </si>
  <si>
    <t>142:37</t>
  </si>
  <si>
    <t>207</t>
  </si>
  <si>
    <t>2030934</t>
  </si>
  <si>
    <t>336</t>
  </si>
  <si>
    <t>Hrman</t>
  </si>
  <si>
    <t>Valentina</t>
  </si>
  <si>
    <t>183:17</t>
  </si>
  <si>
    <t>146:17</t>
  </si>
  <si>
    <t>19:45</t>
  </si>
  <si>
    <t>37:42</t>
  </si>
  <si>
    <t>52:29</t>
  </si>
  <si>
    <t>82:22</t>
  </si>
  <si>
    <t>88:10</t>
  </si>
  <si>
    <t>111:13</t>
  </si>
  <si>
    <t>144:47</t>
  </si>
  <si>
    <t>417</t>
  </si>
  <si>
    <t>198</t>
  </si>
  <si>
    <t>2030938</t>
  </si>
  <si>
    <t>232</t>
  </si>
  <si>
    <t>Kranjc Kuček</t>
  </si>
  <si>
    <t>Leticija</t>
  </si>
  <si>
    <t>117:58</t>
  </si>
  <si>
    <t>88:58</t>
  </si>
  <si>
    <t>387</t>
  </si>
  <si>
    <t>Tkalec</t>
  </si>
  <si>
    <t>2170900</t>
  </si>
  <si>
    <t>211</t>
  </si>
  <si>
    <t>Mikac</t>
  </si>
  <si>
    <t>Draženko Tomislav</t>
  </si>
  <si>
    <t>1563:46</t>
  </si>
  <si>
    <t>1524:46</t>
  </si>
  <si>
    <t>1456:41</t>
  </si>
  <si>
    <t>421</t>
  </si>
  <si>
    <t>29</t>
  </si>
  <si>
    <t>420</t>
  </si>
  <si>
    <t>418</t>
  </si>
  <si>
    <t>419</t>
  </si>
  <si>
    <t>47:00</t>
  </si>
  <si>
    <t>7010896</t>
  </si>
  <si>
    <t>381</t>
  </si>
  <si>
    <t>Gloria</t>
  </si>
  <si>
    <t>08:00</t>
  </si>
  <si>
    <t>28:06</t>
  </si>
  <si>
    <t>20:06</t>
  </si>
  <si>
    <t>Ž12</t>
  </si>
  <si>
    <t>03:49</t>
  </si>
  <si>
    <t>07:55</t>
  </si>
  <si>
    <t>10:59</t>
  </si>
  <si>
    <t>13:27</t>
  </si>
  <si>
    <t>18:30</t>
  </si>
  <si>
    <t>19:26</t>
  </si>
  <si>
    <t>59</t>
  </si>
  <si>
    <t>7055033</t>
  </si>
  <si>
    <t>273</t>
  </si>
  <si>
    <t>Delić</t>
  </si>
  <si>
    <t>Sara</t>
  </si>
  <si>
    <t>16:00</t>
  </si>
  <si>
    <t>23:26</t>
  </si>
  <si>
    <t>02:18</t>
  </si>
  <si>
    <t>03:56</t>
  </si>
  <si>
    <t>08:13</t>
  </si>
  <si>
    <t>10:39</t>
  </si>
  <si>
    <t>17:39</t>
  </si>
  <si>
    <t>21:48</t>
  </si>
  <si>
    <t>22:43</t>
  </si>
  <si>
    <t>7022030</t>
  </si>
  <si>
    <t>378</t>
  </si>
  <si>
    <t>Viktoria</t>
  </si>
  <si>
    <t>38:52</t>
  </si>
  <si>
    <t>26:52</t>
  </si>
  <si>
    <t>03:47</t>
  </si>
  <si>
    <t>11:44</t>
  </si>
  <si>
    <t>14:13</t>
  </si>
  <si>
    <t>20:21</t>
  </si>
  <si>
    <t>24:52</t>
  </si>
  <si>
    <t>26:08</t>
  </si>
  <si>
    <t>193</t>
  </si>
  <si>
    <t>2030932</t>
  </si>
  <si>
    <t>237</t>
  </si>
  <si>
    <t>Eva</t>
  </si>
  <si>
    <t>55:22</t>
  </si>
  <si>
    <t>41:22</t>
  </si>
  <si>
    <t>03:34</t>
  </si>
  <si>
    <t>05:44</t>
  </si>
  <si>
    <t>17:21</t>
  </si>
  <si>
    <t>22:16</t>
  </si>
  <si>
    <t>25:32</t>
  </si>
  <si>
    <t>38:46</t>
  </si>
  <si>
    <t>40:23</t>
  </si>
  <si>
    <t>85</t>
  </si>
  <si>
    <t>406866</t>
  </si>
  <si>
    <t>280</t>
  </si>
  <si>
    <t>Ostajmer</t>
  </si>
  <si>
    <t>Ines</t>
  </si>
  <si>
    <t>10:00</t>
  </si>
  <si>
    <t>02:50</t>
  </si>
  <si>
    <t>14:28</t>
  </si>
  <si>
    <t>19:05</t>
  </si>
  <si>
    <t>44:12</t>
  </si>
  <si>
    <t>45:07</t>
  </si>
  <si>
    <t>7755611</t>
  </si>
  <si>
    <t>379</t>
  </si>
  <si>
    <t>Veronika</t>
  </si>
  <si>
    <t>18:00</t>
  </si>
  <si>
    <t>68:39</t>
  </si>
  <si>
    <t>50:39</t>
  </si>
  <si>
    <t>05:52</t>
  </si>
  <si>
    <t>07:47</t>
  </si>
  <si>
    <t>30:04</t>
  </si>
  <si>
    <t>33:23</t>
  </si>
  <si>
    <t>39:28</t>
  </si>
  <si>
    <t>49:17</t>
  </si>
  <si>
    <t>393</t>
  </si>
  <si>
    <t>20:00</t>
  </si>
  <si>
    <t>109</t>
  </si>
  <si>
    <t>893821</t>
  </si>
  <si>
    <t>296</t>
  </si>
  <si>
    <t>Bajrektarević</t>
  </si>
  <si>
    <t>Luna</t>
  </si>
  <si>
    <t>02:00</t>
  </si>
  <si>
    <t>56:03</t>
  </si>
  <si>
    <t>54:03</t>
  </si>
  <si>
    <t>Ž14</t>
  </si>
  <si>
    <t>1.97</t>
  </si>
  <si>
    <t>130</t>
  </si>
  <si>
    <t>13:53</t>
  </si>
  <si>
    <t>17:05</t>
  </si>
  <si>
    <t>25:44</t>
  </si>
  <si>
    <t>38:39</t>
  </si>
  <si>
    <t>46:27</t>
  </si>
  <si>
    <t>53:04</t>
  </si>
  <si>
    <t>395</t>
  </si>
  <si>
    <t>04:00</t>
  </si>
  <si>
    <t>65</t>
  </si>
  <si>
    <t>8333356</t>
  </si>
  <si>
    <t>274</t>
  </si>
  <si>
    <t>Dora</t>
  </si>
  <si>
    <t>44:39</t>
  </si>
  <si>
    <t>28:39</t>
  </si>
  <si>
    <t>Ž16</t>
  </si>
  <si>
    <t>60</t>
  </si>
  <si>
    <t>2.29</t>
  </si>
  <si>
    <t>125</t>
  </si>
  <si>
    <t>01:27</t>
  </si>
  <si>
    <t>05:24</t>
  </si>
  <si>
    <t>08:17</t>
  </si>
  <si>
    <t>13:24</t>
  </si>
  <si>
    <t>17:55</t>
  </si>
  <si>
    <t>22:51</t>
  </si>
  <si>
    <t>25:30</t>
  </si>
  <si>
    <t>27:47</t>
  </si>
  <si>
    <t>118</t>
  </si>
  <si>
    <t>9633077</t>
  </si>
  <si>
    <t>322</t>
  </si>
  <si>
    <t>Rako</t>
  </si>
  <si>
    <t>Paola</t>
  </si>
  <si>
    <t>45:25</t>
  </si>
  <si>
    <t>33:25</t>
  </si>
  <si>
    <t>05:32</t>
  </si>
  <si>
    <t>08:37</t>
  </si>
  <si>
    <t>14:50</t>
  </si>
  <si>
    <t>21:54</t>
  </si>
  <si>
    <t>29:42</t>
  </si>
  <si>
    <t>32:17</t>
  </si>
  <si>
    <t>174</t>
  </si>
  <si>
    <t>2132926</t>
  </si>
  <si>
    <t>257</t>
  </si>
  <si>
    <t>Drobić</t>
  </si>
  <si>
    <t>Melissa</t>
  </si>
  <si>
    <t>43:32</t>
  </si>
  <si>
    <t>02:26</t>
  </si>
  <si>
    <t>07:46</t>
  </si>
  <si>
    <t>12:24</t>
  </si>
  <si>
    <t>19:39</t>
  </si>
  <si>
    <t>23:14</t>
  </si>
  <si>
    <t>26:04</t>
  </si>
  <si>
    <t>29:29</t>
  </si>
  <si>
    <t>32:28</t>
  </si>
  <si>
    <t>397</t>
  </si>
  <si>
    <t>167</t>
  </si>
  <si>
    <t>2113348</t>
  </si>
  <si>
    <t>229</t>
  </si>
  <si>
    <t>Vidaković</t>
  </si>
  <si>
    <t>Majda</t>
  </si>
  <si>
    <t>79:43</t>
  </si>
  <si>
    <t>74:43</t>
  </si>
  <si>
    <t>Ž20</t>
  </si>
  <si>
    <t>14:52</t>
  </si>
  <si>
    <t>28:17</t>
  </si>
  <si>
    <t>39:45</t>
  </si>
  <si>
    <t>47:35</t>
  </si>
  <si>
    <t>48:42</t>
  </si>
  <si>
    <t>70:27</t>
  </si>
  <si>
    <t>73:40</t>
  </si>
  <si>
    <t>108</t>
  </si>
  <si>
    <t>8431111</t>
  </si>
  <si>
    <t>287</t>
  </si>
  <si>
    <t>Kimi Maria</t>
  </si>
  <si>
    <t>07:00</t>
  </si>
  <si>
    <t>101:17</t>
  </si>
  <si>
    <t>94:17</t>
  </si>
  <si>
    <t>17:56</t>
  </si>
  <si>
    <t>31:14</t>
  </si>
  <si>
    <t>43:59</t>
  </si>
  <si>
    <t>58:34</t>
  </si>
  <si>
    <t>79:21</t>
  </si>
  <si>
    <t>87:44</t>
  </si>
  <si>
    <t>92:35</t>
  </si>
  <si>
    <t>13</t>
  </si>
  <si>
    <t>399</t>
  </si>
  <si>
    <t>158</t>
  </si>
  <si>
    <t>1404141</t>
  </si>
  <si>
    <t>355</t>
  </si>
  <si>
    <t>Flerin Drevenšek</t>
  </si>
  <si>
    <t>Mojca</t>
  </si>
  <si>
    <t>50:23</t>
  </si>
  <si>
    <t>47:23</t>
  </si>
  <si>
    <t>Kamniški OK</t>
  </si>
  <si>
    <t>Kamniški orientacijski klub</t>
  </si>
  <si>
    <t>01:42</t>
  </si>
  <si>
    <t>07:31</t>
  </si>
  <si>
    <t>15:13</t>
  </si>
  <si>
    <t>17:43</t>
  </si>
  <si>
    <t>25:22</t>
  </si>
  <si>
    <t>32:36</t>
  </si>
  <si>
    <t>35:31</t>
  </si>
  <si>
    <t>38:10</t>
  </si>
  <si>
    <t>41:44</t>
  </si>
  <si>
    <t>46:12</t>
  </si>
  <si>
    <t>8041177</t>
  </si>
  <si>
    <t>383</t>
  </si>
  <si>
    <t>Orlić</t>
  </si>
  <si>
    <t>Antonija</t>
  </si>
  <si>
    <t>79:52</t>
  </si>
  <si>
    <t>78:52</t>
  </si>
  <si>
    <t>04:10</t>
  </si>
  <si>
    <t>16:19</t>
  </si>
  <si>
    <t>19:29</t>
  </si>
  <si>
    <t>26:29</t>
  </si>
  <si>
    <t>32:25</t>
  </si>
  <si>
    <t>48:51</t>
  </si>
  <si>
    <t>57:48</t>
  </si>
  <si>
    <t>62:37</t>
  </si>
  <si>
    <t>66:59</t>
  </si>
  <si>
    <t>71:11</t>
  </si>
  <si>
    <t>77:53</t>
  </si>
  <si>
    <t>95</t>
  </si>
  <si>
    <t>8231003</t>
  </si>
  <si>
    <t>269</t>
  </si>
  <si>
    <t>Pavlin</t>
  </si>
  <si>
    <t>Paula</t>
  </si>
  <si>
    <t>91:43</t>
  </si>
  <si>
    <t>80:43</t>
  </si>
  <si>
    <t>05:51</t>
  </si>
  <si>
    <t>15:06</t>
  </si>
  <si>
    <t>17:32</t>
  </si>
  <si>
    <t>33:52</t>
  </si>
  <si>
    <t>37:33</t>
  </si>
  <si>
    <t>47:46</t>
  </si>
  <si>
    <t>60:20</t>
  </si>
  <si>
    <t>63:47</t>
  </si>
  <si>
    <t>68:02</t>
  </si>
  <si>
    <t>73:00</t>
  </si>
  <si>
    <t>79:22</t>
  </si>
  <si>
    <t>96</t>
  </si>
  <si>
    <t>893815</t>
  </si>
  <si>
    <t>258</t>
  </si>
  <si>
    <t>Lovrec</t>
  </si>
  <si>
    <t>Iva</t>
  </si>
  <si>
    <t>86:48</t>
  </si>
  <si>
    <t>03:01</t>
  </si>
  <si>
    <t>26:54</t>
  </si>
  <si>
    <t>32:05</t>
  </si>
  <si>
    <t>39:24</t>
  </si>
  <si>
    <t>46:22</t>
  </si>
  <si>
    <t>54:41</t>
  </si>
  <si>
    <t>60:03</t>
  </si>
  <si>
    <t>75:43</t>
  </si>
  <si>
    <t>84:54</t>
  </si>
  <si>
    <t>390</t>
  </si>
  <si>
    <t>391</t>
  </si>
  <si>
    <t>99</t>
  </si>
  <si>
    <t>406875</t>
  </si>
  <si>
    <t>285</t>
  </si>
  <si>
    <t>Prpić</t>
  </si>
  <si>
    <t>24:00</t>
  </si>
  <si>
    <t>63:15</t>
  </si>
  <si>
    <t>39:15</t>
  </si>
  <si>
    <t>Ž21B</t>
  </si>
  <si>
    <t>02:09</t>
  </si>
  <si>
    <t>08:31</t>
  </si>
  <si>
    <t>13:13</t>
  </si>
  <si>
    <t>23:58</t>
  </si>
  <si>
    <t>27:53</t>
  </si>
  <si>
    <t>30:20</t>
  </si>
  <si>
    <t>8334470</t>
  </si>
  <si>
    <t>264</t>
  </si>
  <si>
    <t>Plevnik</t>
  </si>
  <si>
    <t>Petra</t>
  </si>
  <si>
    <t>79:46</t>
  </si>
  <si>
    <t>02:38</t>
  </si>
  <si>
    <t>20:44</t>
  </si>
  <si>
    <t>34:43</t>
  </si>
  <si>
    <t>39:14</t>
  </si>
  <si>
    <t>44:40</t>
  </si>
  <si>
    <t>222413</t>
  </si>
  <si>
    <t>283</t>
  </si>
  <si>
    <t>Šojat</t>
  </si>
  <si>
    <t>Tina</t>
  </si>
  <si>
    <t>108:13</t>
  </si>
  <si>
    <t>76:13</t>
  </si>
  <si>
    <t>05:15</t>
  </si>
  <si>
    <t>16:57</t>
  </si>
  <si>
    <t>27:42</t>
  </si>
  <si>
    <t>53:43</t>
  </si>
  <si>
    <t>59:39</t>
  </si>
  <si>
    <t>63:40</t>
  </si>
  <si>
    <t>68:44</t>
  </si>
  <si>
    <t>74:48</t>
  </si>
  <si>
    <t>101</t>
  </si>
  <si>
    <t>1200379</t>
  </si>
  <si>
    <t>247</t>
  </si>
  <si>
    <t>Džeba</t>
  </si>
  <si>
    <t>106:18</t>
  </si>
  <si>
    <t>80:18</t>
  </si>
  <si>
    <t>02:47</t>
  </si>
  <si>
    <t>23:49</t>
  </si>
  <si>
    <t>59:15</t>
  </si>
  <si>
    <t>65:27</t>
  </si>
  <si>
    <t>69:22</t>
  </si>
  <si>
    <t>74:07</t>
  </si>
  <si>
    <t>79:13</t>
  </si>
  <si>
    <t>121</t>
  </si>
  <si>
    <t>232289</t>
  </si>
  <si>
    <t>311</t>
  </si>
  <si>
    <t>Majetić</t>
  </si>
  <si>
    <t>Izabel</t>
  </si>
  <si>
    <t>108:18</t>
  </si>
  <si>
    <t>06:17</t>
  </si>
  <si>
    <t>15:56</t>
  </si>
  <si>
    <t>28:54</t>
  </si>
  <si>
    <t>58:19</t>
  </si>
  <si>
    <t>67:38</t>
  </si>
  <si>
    <t>72:39</t>
  </si>
  <si>
    <t>78:45</t>
  </si>
  <si>
    <t>416</t>
  </si>
  <si>
    <t>75</t>
  </si>
  <si>
    <t>2121769</t>
  </si>
  <si>
    <t>371</t>
  </si>
  <si>
    <t>Jantar</t>
  </si>
  <si>
    <t>Sonja</t>
  </si>
  <si>
    <t>74:51</t>
  </si>
  <si>
    <t>53:51</t>
  </si>
  <si>
    <t>Ž35</t>
  </si>
  <si>
    <t>12:06</t>
  </si>
  <si>
    <t>18:42</t>
  </si>
  <si>
    <t>26:20</t>
  </si>
  <si>
    <t>31:44</t>
  </si>
  <si>
    <t>33:57</t>
  </si>
  <si>
    <t>50:11</t>
  </si>
  <si>
    <t>52:41</t>
  </si>
  <si>
    <t>1420813</t>
  </si>
  <si>
    <t>380</t>
  </si>
  <si>
    <t>Nikolina</t>
  </si>
  <si>
    <t>80:19</t>
  </si>
  <si>
    <t>65:19</t>
  </si>
  <si>
    <t>16:09</t>
  </si>
  <si>
    <t>23:22</t>
  </si>
  <si>
    <t>35:24</t>
  </si>
  <si>
    <t>41:57</t>
  </si>
  <si>
    <t>53:28</t>
  </si>
  <si>
    <t>63:59</t>
  </si>
  <si>
    <t>157</t>
  </si>
  <si>
    <t>1968213</t>
  </si>
  <si>
    <t>358</t>
  </si>
  <si>
    <t>Boncina</t>
  </si>
  <si>
    <t>Abigael Vanessa</t>
  </si>
  <si>
    <t>97:00</t>
  </si>
  <si>
    <t>80:00</t>
  </si>
  <si>
    <t>21:32</t>
  </si>
  <si>
    <t>52:37</t>
  </si>
  <si>
    <t>58:26</t>
  </si>
  <si>
    <t>59:59</t>
  </si>
  <si>
    <t>69:00</t>
  </si>
  <si>
    <t>75:24</t>
  </si>
  <si>
    <t>78:36</t>
  </si>
  <si>
    <t>114</t>
  </si>
  <si>
    <t>2067893</t>
  </si>
  <si>
    <t>346</t>
  </si>
  <si>
    <t>Kušt</t>
  </si>
  <si>
    <t>Maja</t>
  </si>
  <si>
    <t>109:25</t>
  </si>
  <si>
    <t>80:25</t>
  </si>
  <si>
    <t>18:33</t>
  </si>
  <si>
    <t>31:34</t>
  </si>
  <si>
    <t>41:59</t>
  </si>
  <si>
    <t>49:49</t>
  </si>
  <si>
    <t>54:39</t>
  </si>
  <si>
    <t>64:44</t>
  </si>
  <si>
    <t>74:37</t>
  </si>
  <si>
    <t>79:20</t>
  </si>
  <si>
    <t>169</t>
  </si>
  <si>
    <t>2221765</t>
  </si>
  <si>
    <t>220</t>
  </si>
  <si>
    <t>Gerjević</t>
  </si>
  <si>
    <t>Lana</t>
  </si>
  <si>
    <t>104:51</t>
  </si>
  <si>
    <t>81:51</t>
  </si>
  <si>
    <t>37:51</t>
  </si>
  <si>
    <t>51:55</t>
  </si>
  <si>
    <t>59:57</t>
  </si>
  <si>
    <t>63:04</t>
  </si>
  <si>
    <t>70:31</t>
  </si>
  <si>
    <t>77:34</t>
  </si>
  <si>
    <t>80:42</t>
  </si>
  <si>
    <t>113</t>
  </si>
  <si>
    <t>2067883</t>
  </si>
  <si>
    <t>332</t>
  </si>
  <si>
    <t>Stipić</t>
  </si>
  <si>
    <t>Bernardica</t>
  </si>
  <si>
    <t>109:41</t>
  </si>
  <si>
    <t>90:41</t>
  </si>
  <si>
    <t>22:30</t>
  </si>
  <si>
    <t>32:51</t>
  </si>
  <si>
    <t>52:04</t>
  </si>
  <si>
    <t>64:52</t>
  </si>
  <si>
    <t>74:38</t>
  </si>
  <si>
    <t>84:46</t>
  </si>
  <si>
    <t>89:24</t>
  </si>
  <si>
    <t>115</t>
  </si>
  <si>
    <t>2140845</t>
  </si>
  <si>
    <t>345</t>
  </si>
  <si>
    <t>Čalić</t>
  </si>
  <si>
    <t>Violeta</t>
  </si>
  <si>
    <t>132:59</t>
  </si>
  <si>
    <t>99:59</t>
  </si>
  <si>
    <t>25:20</t>
  </si>
  <si>
    <t>37:54</t>
  </si>
  <si>
    <t>53:35</t>
  </si>
  <si>
    <t>71:27</t>
  </si>
  <si>
    <t>94:04</t>
  </si>
  <si>
    <t>98:20</t>
  </si>
  <si>
    <t>403</t>
  </si>
  <si>
    <t>16</t>
  </si>
  <si>
    <t>402</t>
  </si>
  <si>
    <t>180</t>
  </si>
  <si>
    <t>7211151</t>
  </si>
  <si>
    <t>326</t>
  </si>
  <si>
    <t>Žgela Putniković</t>
  </si>
  <si>
    <t>Marijana</t>
  </si>
  <si>
    <t>112</t>
  </si>
  <si>
    <t>2084417</t>
  </si>
  <si>
    <t>347</t>
  </si>
  <si>
    <t>Stupalo</t>
  </si>
  <si>
    <t>Vlatka</t>
  </si>
  <si>
    <t>157:02</t>
  </si>
  <si>
    <t>132:02</t>
  </si>
  <si>
    <t>87</t>
  </si>
  <si>
    <t>700021</t>
  </si>
  <si>
    <t>227</t>
  </si>
  <si>
    <t>Ivana</t>
  </si>
  <si>
    <t>69:36</t>
  </si>
  <si>
    <t>57:36</t>
  </si>
  <si>
    <t>Ž45</t>
  </si>
  <si>
    <t>08:30</t>
  </si>
  <si>
    <t>13:47</t>
  </si>
  <si>
    <t>17:25</t>
  </si>
  <si>
    <t>22:10</t>
  </si>
  <si>
    <t>26:21</t>
  </si>
  <si>
    <t>32:40</t>
  </si>
  <si>
    <t>42:01</t>
  </si>
  <si>
    <t>47:19</t>
  </si>
  <si>
    <t>49:47</t>
  </si>
  <si>
    <t>53:20</t>
  </si>
  <si>
    <t>56:12</t>
  </si>
  <si>
    <t>203</t>
  </si>
  <si>
    <t>2120027</t>
  </si>
  <si>
    <t>337</t>
  </si>
  <si>
    <t>Schubert</t>
  </si>
  <si>
    <t>Marija</t>
  </si>
  <si>
    <t>76:12</t>
  </si>
  <si>
    <t>66:12</t>
  </si>
  <si>
    <t>16:51</t>
  </si>
  <si>
    <t>20:04</t>
  </si>
  <si>
    <t>23:51</t>
  </si>
  <si>
    <t>28:47</t>
  </si>
  <si>
    <t>34:36</t>
  </si>
  <si>
    <t>45:27</t>
  </si>
  <si>
    <t>54:05</t>
  </si>
  <si>
    <t>56:49</t>
  </si>
  <si>
    <t>61:22</t>
  </si>
  <si>
    <t>64:59</t>
  </si>
  <si>
    <t>88</t>
  </si>
  <si>
    <t>222412</t>
  </si>
  <si>
    <t>281</t>
  </si>
  <si>
    <t>Horbec</t>
  </si>
  <si>
    <t>94:51</t>
  </si>
  <si>
    <t>66:51</t>
  </si>
  <si>
    <t>02:33</t>
  </si>
  <si>
    <t>08:54</t>
  </si>
  <si>
    <t>14:58</t>
  </si>
  <si>
    <t>18:38</t>
  </si>
  <si>
    <t>26:13</t>
  </si>
  <si>
    <t>35:32</t>
  </si>
  <si>
    <t>49:59</t>
  </si>
  <si>
    <t>56:42</t>
  </si>
  <si>
    <t>59:09</t>
  </si>
  <si>
    <t>65:47</t>
  </si>
  <si>
    <t>116</t>
  </si>
  <si>
    <t>8667809</t>
  </si>
  <si>
    <t>286</t>
  </si>
  <si>
    <t>Neda</t>
  </si>
  <si>
    <t>68:04</t>
  </si>
  <si>
    <t>02:01</t>
  </si>
  <si>
    <t>08:57</t>
  </si>
  <si>
    <t>14:57</t>
  </si>
  <si>
    <t>19:33</t>
  </si>
  <si>
    <t>27:37</t>
  </si>
  <si>
    <t>36:01</t>
  </si>
  <si>
    <t>55:51</t>
  </si>
  <si>
    <t>58:24</t>
  </si>
  <si>
    <t>62:57</t>
  </si>
  <si>
    <t>66:16</t>
  </si>
  <si>
    <t>411373</t>
  </si>
  <si>
    <t>312</t>
  </si>
  <si>
    <t>Cindrić Perković</t>
  </si>
  <si>
    <t>Jasminka</t>
  </si>
  <si>
    <t>76:09</t>
  </si>
  <si>
    <t>68:09</t>
  </si>
  <si>
    <t>02:21</t>
  </si>
  <si>
    <t>07:27</t>
  </si>
  <si>
    <t>13:08</t>
  </si>
  <si>
    <t>16:53</t>
  </si>
  <si>
    <t>26:15</t>
  </si>
  <si>
    <t>35:37</t>
  </si>
  <si>
    <t>47:10</t>
  </si>
  <si>
    <t>56:01</t>
  </si>
  <si>
    <t>58:44</t>
  </si>
  <si>
    <t>63:35</t>
  </si>
  <si>
    <t>66:47</t>
  </si>
  <si>
    <t>86</t>
  </si>
  <si>
    <t>406740</t>
  </si>
  <si>
    <t>217</t>
  </si>
  <si>
    <t>Nikolić</t>
  </si>
  <si>
    <t>Bojana</t>
  </si>
  <si>
    <t>06:00</t>
  </si>
  <si>
    <t>68:37</t>
  </si>
  <si>
    <t>04:18</t>
  </si>
  <si>
    <t>08:32</t>
  </si>
  <si>
    <t>14:09</t>
  </si>
  <si>
    <t>20:48</t>
  </si>
  <si>
    <t>27:50</t>
  </si>
  <si>
    <t>38:34</t>
  </si>
  <si>
    <t>49:03</t>
  </si>
  <si>
    <t>57:46</t>
  </si>
  <si>
    <t>60:27</t>
  </si>
  <si>
    <t>64:34</t>
  </si>
  <si>
    <t>67:29</t>
  </si>
  <si>
    <t>422997</t>
  </si>
  <si>
    <t>254</t>
  </si>
  <si>
    <t>Smiljana</t>
  </si>
  <si>
    <t>22:00</t>
  </si>
  <si>
    <t>98:42</t>
  </si>
  <si>
    <t>76:42</t>
  </si>
  <si>
    <t>06:30</t>
  </si>
  <si>
    <t>15:08</t>
  </si>
  <si>
    <t>18:26</t>
  </si>
  <si>
    <t>36:17</t>
  </si>
  <si>
    <t>46:53</t>
  </si>
  <si>
    <t>65:44</t>
  </si>
  <si>
    <t>68:24</t>
  </si>
  <si>
    <t>71:47</t>
  </si>
  <si>
    <t>75:32</t>
  </si>
  <si>
    <t>181</t>
  </si>
  <si>
    <t>2148494</t>
  </si>
  <si>
    <t>351</t>
  </si>
  <si>
    <t>Jazvić Mioković</t>
  </si>
  <si>
    <t>94:46</t>
  </si>
  <si>
    <t>76:46</t>
  </si>
  <si>
    <t>09:07</t>
  </si>
  <si>
    <t>16:17</t>
  </si>
  <si>
    <t>19:30</t>
  </si>
  <si>
    <t>33:01</t>
  </si>
  <si>
    <t>42:09</t>
  </si>
  <si>
    <t>54:25</t>
  </si>
  <si>
    <t>61:55</t>
  </si>
  <si>
    <t>68:52</t>
  </si>
  <si>
    <t>73:07</t>
  </si>
  <si>
    <t>75:54</t>
  </si>
  <si>
    <t>209</t>
  </si>
  <si>
    <t>423897</t>
  </si>
  <si>
    <t>319</t>
  </si>
  <si>
    <t>Erdősné Németh</t>
  </si>
  <si>
    <t>Ágnes</t>
  </si>
  <si>
    <t>116:19</t>
  </si>
  <si>
    <t>92:19</t>
  </si>
  <si>
    <t>02:16</t>
  </si>
  <si>
    <t>22:05</t>
  </si>
  <si>
    <t>27:14</t>
  </si>
  <si>
    <t>31:29</t>
  </si>
  <si>
    <t>39:38</t>
  </si>
  <si>
    <t>49:18</t>
  </si>
  <si>
    <t>70:50</t>
  </si>
  <si>
    <t>81:57</t>
  </si>
  <si>
    <t>86:53</t>
  </si>
  <si>
    <t>90:37</t>
  </si>
  <si>
    <t>69</t>
  </si>
  <si>
    <t>237599</t>
  </si>
  <si>
    <t>291</t>
  </si>
  <si>
    <t>107:19</t>
  </si>
  <si>
    <t>93:19</t>
  </si>
  <si>
    <t>01:50</t>
  </si>
  <si>
    <t>07:35</t>
  </si>
  <si>
    <t>17:24</t>
  </si>
  <si>
    <t>36:13</t>
  </si>
  <si>
    <t>40:28</t>
  </si>
  <si>
    <t>64:25</t>
  </si>
  <si>
    <t>82:57</t>
  </si>
  <si>
    <t>88:08</t>
  </si>
  <si>
    <t>407</t>
  </si>
  <si>
    <t>129</t>
  </si>
  <si>
    <t>1261971</t>
  </si>
  <si>
    <t>279</t>
  </si>
  <si>
    <t>Jakšić</t>
  </si>
  <si>
    <t>Mirka</t>
  </si>
  <si>
    <t>406</t>
  </si>
  <si>
    <t>117</t>
  </si>
  <si>
    <t>636977</t>
  </si>
  <si>
    <t>318</t>
  </si>
  <si>
    <t>Cvitković</t>
  </si>
  <si>
    <t>67:00</t>
  </si>
  <si>
    <t>151:13</t>
  </si>
  <si>
    <t>84:13</t>
  </si>
  <si>
    <t>Ž55</t>
  </si>
  <si>
    <t>62</t>
  </si>
  <si>
    <t>2.48</t>
  </si>
  <si>
    <t>140</t>
  </si>
  <si>
    <t>36:21</t>
  </si>
  <si>
    <t>48:44</t>
  </si>
  <si>
    <t>59:38</t>
  </si>
  <si>
    <t>68:08</t>
  </si>
  <si>
    <t>70:39</t>
  </si>
  <si>
    <t>82:32</t>
  </si>
  <si>
    <t>89</t>
  </si>
  <si>
    <t>222408</t>
  </si>
  <si>
    <t>249</t>
  </si>
  <si>
    <t>Kučinac</t>
  </si>
  <si>
    <t>Teodora</t>
  </si>
  <si>
    <t>71:00</t>
  </si>
  <si>
    <t>410</t>
  </si>
  <si>
    <t>65:00</t>
  </si>
  <si>
    <t>64</t>
  </si>
  <si>
    <t>2442557</t>
  </si>
  <si>
    <t>272</t>
  </si>
  <si>
    <t>Fabek</t>
  </si>
  <si>
    <t>Branka</t>
  </si>
  <si>
    <t>03:20</t>
  </si>
  <si>
    <t>137</t>
  </si>
  <si>
    <t>236886</t>
  </si>
  <si>
    <t>356</t>
  </si>
  <si>
    <t>Vendler Čepelak</t>
  </si>
  <si>
    <t>Željka</t>
  </si>
  <si>
    <t>73:51</t>
  </si>
  <si>
    <t>47:51</t>
  </si>
  <si>
    <t>Ž65</t>
  </si>
  <si>
    <t>09:10</t>
  </si>
  <si>
    <t>13:52</t>
  </si>
  <si>
    <t>22:53</t>
  </si>
  <si>
    <t>28:20</t>
  </si>
  <si>
    <t>35:25</t>
  </si>
  <si>
    <t>44:09</t>
  </si>
  <si>
    <t>45:43</t>
  </si>
  <si>
    <t>91</t>
  </si>
  <si>
    <t>2300277</t>
  </si>
  <si>
    <t>222</t>
  </si>
  <si>
    <t>Horvat-Nikšić</t>
  </si>
  <si>
    <t>Biserka</t>
  </si>
  <si>
    <t>135:14</t>
  </si>
  <si>
    <t>129:14</t>
  </si>
  <si>
    <t>08:10</t>
  </si>
  <si>
    <t>12:37</t>
  </si>
  <si>
    <t>30:40</t>
  </si>
  <si>
    <t>34:08</t>
  </si>
  <si>
    <t>125:58</t>
  </si>
  <si>
    <t>127:26</t>
  </si>
  <si>
    <t>412</t>
  </si>
  <si>
    <t>90</t>
  </si>
  <si>
    <t>222402</t>
  </si>
  <si>
    <t>242</t>
  </si>
  <si>
    <t>Shahkova</t>
  </si>
  <si>
    <t>Vera</t>
  </si>
  <si>
    <t>Austrija</t>
  </si>
  <si>
    <t>Aut</t>
  </si>
  <si>
    <t>Belgija</t>
  </si>
  <si>
    <t>Bel</t>
  </si>
  <si>
    <t>Češka</t>
  </si>
  <si>
    <t>Cze</t>
  </si>
  <si>
    <t>Finska</t>
  </si>
  <si>
    <t>Fin</t>
  </si>
  <si>
    <t>Francuska</t>
  </si>
  <si>
    <t>Fra</t>
  </si>
  <si>
    <t>Hrvatska</t>
  </si>
  <si>
    <t>Cro</t>
  </si>
  <si>
    <t>Latvija</t>
  </si>
  <si>
    <t>Lat</t>
  </si>
  <si>
    <t>Mađarska</t>
  </si>
  <si>
    <t>Hun</t>
  </si>
  <si>
    <t>Nizozemska</t>
  </si>
  <si>
    <t>Ned</t>
  </si>
  <si>
    <t>Njemačka</t>
  </si>
  <si>
    <t>Ger</t>
  </si>
  <si>
    <t>Norveška</t>
  </si>
  <si>
    <t>Nor</t>
  </si>
  <si>
    <t>Poljska</t>
  </si>
  <si>
    <t>Pol</t>
  </si>
  <si>
    <t>Portugal</t>
  </si>
  <si>
    <t>Por</t>
  </si>
  <si>
    <t>Rusija</t>
  </si>
  <si>
    <t>Rus</t>
  </si>
  <si>
    <t>Slovačka</t>
  </si>
  <si>
    <t>Svk</t>
  </si>
  <si>
    <t>Slovenija</t>
  </si>
  <si>
    <t>Slo</t>
  </si>
  <si>
    <t>Srbija</t>
  </si>
  <si>
    <t>Srb</t>
  </si>
  <si>
    <t>Velika Britanija</t>
  </si>
  <si>
    <t>Gbr</t>
  </si>
  <si>
    <t>NULL</t>
  </si>
  <si>
    <t>Miovec</t>
  </si>
  <si>
    <t>Adrian</t>
  </si>
  <si>
    <t>Gojević</t>
  </si>
  <si>
    <t>Nagykanizsai ZSE</t>
  </si>
  <si>
    <t>Aida</t>
  </si>
  <si>
    <t>Krkić Drobić</t>
  </si>
  <si>
    <t>Blagajčević</t>
  </si>
  <si>
    <t>Alan</t>
  </si>
  <si>
    <t>Požgaj</t>
  </si>
  <si>
    <t>Omerčić</t>
  </si>
  <si>
    <t>Alberto</t>
  </si>
  <si>
    <t>Selandari</t>
  </si>
  <si>
    <t>Aleks</t>
  </si>
  <si>
    <t>Ivanov</t>
  </si>
  <si>
    <t>Aleksandar</t>
  </si>
  <si>
    <t>Brborović</t>
  </si>
  <si>
    <t>Aleksandra</t>
  </si>
  <si>
    <t>Miličević</t>
  </si>
  <si>
    <t>Brezovečki Biđin</t>
  </si>
  <si>
    <t>Žagar</t>
  </si>
  <si>
    <t>Alen</t>
  </si>
  <si>
    <t>Vodopijevec</t>
  </si>
  <si>
    <t>Paliska</t>
  </si>
  <si>
    <t>Alena</t>
  </si>
  <si>
    <t>Detan Karlović</t>
  </si>
  <si>
    <t>Aleš</t>
  </si>
  <si>
    <t>Ferenc</t>
  </si>
  <si>
    <t>OK Tivoli</t>
  </si>
  <si>
    <t>Alex</t>
  </si>
  <si>
    <t>Gulta</t>
  </si>
  <si>
    <t>Alexander</t>
  </si>
  <si>
    <t>Vompe</t>
  </si>
  <si>
    <t>Omega Russia</t>
  </si>
  <si>
    <t>Alida</t>
  </si>
  <si>
    <t>Sokolović</t>
  </si>
  <si>
    <t>Aljoša</t>
  </si>
  <si>
    <t>Parotat</t>
  </si>
  <si>
    <t>Alma</t>
  </si>
  <si>
    <t>Cacan</t>
  </si>
  <si>
    <t>Ana</t>
  </si>
  <si>
    <t>Antolić</t>
  </si>
  <si>
    <t>Beblek</t>
  </si>
  <si>
    <t>Hiršl Barišec</t>
  </si>
  <si>
    <t>Krajnović</t>
  </si>
  <si>
    <t>Srebačić</t>
  </si>
  <si>
    <t>Medved</t>
  </si>
  <si>
    <t>Tišljar</t>
  </si>
  <si>
    <t>Grbac</t>
  </si>
  <si>
    <t>OK Ris</t>
  </si>
  <si>
    <t>Markulin</t>
  </si>
  <si>
    <t>Pavin</t>
  </si>
  <si>
    <t>Dasović</t>
  </si>
  <si>
    <t>Jagodić</t>
  </si>
  <si>
    <t>Kovačević</t>
  </si>
  <si>
    <t>OK Sova</t>
  </si>
  <si>
    <t>Balaban</t>
  </si>
  <si>
    <t>Simon</t>
  </si>
  <si>
    <t>Mandić</t>
  </si>
  <si>
    <t>Budi</t>
  </si>
  <si>
    <t>Kovačić</t>
  </si>
  <si>
    <t>Rumiha</t>
  </si>
  <si>
    <t>Matijašević</t>
  </si>
  <si>
    <t>Batinović</t>
  </si>
  <si>
    <t>Šiprak Stastny</t>
  </si>
  <si>
    <t>Vinko</t>
  </si>
  <si>
    <t>OK Međimurje</t>
  </si>
  <si>
    <t>Smuđ</t>
  </si>
  <si>
    <t>Ana-Marija</t>
  </si>
  <si>
    <t>Pavić</t>
  </si>
  <si>
    <t>Anamarija</t>
  </si>
  <si>
    <t>Artić</t>
  </si>
  <si>
    <t>Pađan</t>
  </si>
  <si>
    <t>Orešković</t>
  </si>
  <si>
    <t>Anastazija</t>
  </si>
  <si>
    <t>Matijaščić</t>
  </si>
  <si>
    <t>Anđelka</t>
  </si>
  <si>
    <t>Stih</t>
  </si>
  <si>
    <t>Andraž</t>
  </si>
  <si>
    <t>Hribar</t>
  </si>
  <si>
    <t>Andrea</t>
  </si>
  <si>
    <t>Kozsuch</t>
  </si>
  <si>
    <t>Pécsi Vas. SK</t>
  </si>
  <si>
    <t>Jambrosić Sakoman</t>
  </si>
  <si>
    <t>Pavlovicsné Tomisa</t>
  </si>
  <si>
    <t>Zselici Tájfutók</t>
  </si>
  <si>
    <t>Funarić</t>
  </si>
  <si>
    <t>Andrej</t>
  </si>
  <si>
    <t>Biro</t>
  </si>
  <si>
    <t>Martinez</t>
  </si>
  <si>
    <t>Šubat</t>
  </si>
  <si>
    <t>Smerke</t>
  </si>
  <si>
    <t>Andrija</t>
  </si>
  <si>
    <t>Golubić</t>
  </si>
  <si>
    <t>Galeković</t>
  </si>
  <si>
    <t>Andro Vladimir</t>
  </si>
  <si>
    <t>Štambuk</t>
  </si>
  <si>
    <t>OK Ivan Merz</t>
  </si>
  <si>
    <t>Anita</t>
  </si>
  <si>
    <t>Kristian</t>
  </si>
  <si>
    <t>Bilandžić</t>
  </si>
  <si>
    <t>Radoš</t>
  </si>
  <si>
    <t>Sem</t>
  </si>
  <si>
    <t>Arbanas</t>
  </si>
  <si>
    <t>Anja</t>
  </si>
  <si>
    <t>Soldić</t>
  </si>
  <si>
    <t>Duhović</t>
  </si>
  <si>
    <t>Fatzek</t>
  </si>
  <si>
    <t>Anja Vita</t>
  </si>
  <si>
    <t>Ogorelec</t>
  </si>
  <si>
    <t>Anke</t>
  </si>
  <si>
    <t>Schmiedeberg</t>
  </si>
  <si>
    <t>LG Ost</t>
  </si>
  <si>
    <t>Anna</t>
  </si>
  <si>
    <t>Artyushenko</t>
  </si>
  <si>
    <t>Anne</t>
  </si>
  <si>
    <t>Heikoop</t>
  </si>
  <si>
    <t>OLifant</t>
  </si>
  <si>
    <t>Ante</t>
  </si>
  <si>
    <t>Tipurić</t>
  </si>
  <si>
    <t>Jović</t>
  </si>
  <si>
    <t>Balić</t>
  </si>
  <si>
    <t>Perić</t>
  </si>
  <si>
    <t>Raguž</t>
  </si>
  <si>
    <t>Antea</t>
  </si>
  <si>
    <t>Šimara</t>
  </si>
  <si>
    <t>Popović</t>
  </si>
  <si>
    <t>Antonela</t>
  </si>
  <si>
    <t>Žderić</t>
  </si>
  <si>
    <t>Vidović</t>
  </si>
  <si>
    <t>Hodak</t>
  </si>
  <si>
    <t>Banovic</t>
  </si>
  <si>
    <t>Damjanović</t>
  </si>
  <si>
    <t>Antonio</t>
  </si>
  <si>
    <t>Cindrić</t>
  </si>
  <si>
    <t>Kralj</t>
  </si>
  <si>
    <t>OK Orion</t>
  </si>
  <si>
    <t>Kolar</t>
  </si>
  <si>
    <t>Martinović</t>
  </si>
  <si>
    <t>Antun</t>
  </si>
  <si>
    <t>Antun Zoran</t>
  </si>
  <si>
    <t>Krivokapić</t>
  </si>
  <si>
    <t>Armin</t>
  </si>
  <si>
    <t>Mehinović</t>
  </si>
  <si>
    <t>Arnulf</t>
  </si>
  <si>
    <t>Wolfram</t>
  </si>
  <si>
    <t>Naturfreunde W.</t>
  </si>
  <si>
    <t>Asja</t>
  </si>
  <si>
    <t>Dubravčić</t>
  </si>
  <si>
    <t>Asmir</t>
  </si>
  <si>
    <t>Mašić</t>
  </si>
  <si>
    <t>Axel</t>
  </si>
  <si>
    <t>Biel</t>
  </si>
  <si>
    <t>Bako</t>
  </si>
  <si>
    <t>Botond</t>
  </si>
  <si>
    <t>Balázs</t>
  </si>
  <si>
    <t>Müller</t>
  </si>
  <si>
    <t>Barbara</t>
  </si>
  <si>
    <t>Kastner</t>
  </si>
  <si>
    <t>Bjeliš</t>
  </si>
  <si>
    <t>Fumić</t>
  </si>
  <si>
    <t>Pajk</t>
  </si>
  <si>
    <t>Carević</t>
  </si>
  <si>
    <t>Barbara Laura</t>
  </si>
  <si>
    <t>Čalušić Ljubičić</t>
  </si>
  <si>
    <t>Bartol</t>
  </si>
  <si>
    <t>Kekić</t>
  </si>
  <si>
    <t>Beata Adrianna</t>
  </si>
  <si>
    <t>Glinska</t>
  </si>
  <si>
    <t>Beatrice</t>
  </si>
  <si>
    <t>Velimirović</t>
  </si>
  <si>
    <t>Bela</t>
  </si>
  <si>
    <t>Bepo</t>
  </si>
  <si>
    <t>Željem</t>
  </si>
  <si>
    <t>Bernard</t>
  </si>
  <si>
    <t>Ivezić</t>
  </si>
  <si>
    <t>Betty</t>
  </si>
  <si>
    <t>De Meyer</t>
  </si>
  <si>
    <t>TROL Belgium</t>
  </si>
  <si>
    <t>Vodopija</t>
  </si>
  <si>
    <t>Bojan</t>
  </si>
  <si>
    <t>Vukelić</t>
  </si>
  <si>
    <t>Mihaljević</t>
  </si>
  <si>
    <t>Boris</t>
  </si>
  <si>
    <t>Mazić</t>
  </si>
  <si>
    <t>Kukec</t>
  </si>
  <si>
    <t>Bašić</t>
  </si>
  <si>
    <t>Duvnjak</t>
  </si>
  <si>
    <t>Miljković</t>
  </si>
  <si>
    <t>Ožanić</t>
  </si>
  <si>
    <t>Košćak</t>
  </si>
  <si>
    <t>Boško</t>
  </si>
  <si>
    <t>Opalić</t>
  </si>
  <si>
    <t>Bože</t>
  </si>
  <si>
    <t>Đipalo</t>
  </si>
  <si>
    <t>Kelava</t>
  </si>
  <si>
    <t>Branko</t>
  </si>
  <si>
    <t>Polanec</t>
  </si>
  <si>
    <t>Bernardić</t>
  </si>
  <si>
    <t>Crljenica</t>
  </si>
  <si>
    <t>Brigita</t>
  </si>
  <si>
    <t>Bruno</t>
  </si>
  <si>
    <t>Mance</t>
  </si>
  <si>
    <t>Marić</t>
  </si>
  <si>
    <t>Blažinč</t>
  </si>
  <si>
    <t>Stanković</t>
  </si>
  <si>
    <t>Christine</t>
  </si>
  <si>
    <t>Calvet</t>
  </si>
  <si>
    <t>Corentin</t>
  </si>
  <si>
    <t>Tonneau</t>
  </si>
  <si>
    <t>OLV Eifel</t>
  </si>
  <si>
    <t>Csongor</t>
  </si>
  <si>
    <t>Arató</t>
  </si>
  <si>
    <t>Pécsi O.E. SK</t>
  </si>
  <si>
    <t>Dale</t>
  </si>
  <si>
    <t>Lucas</t>
  </si>
  <si>
    <t>BAOC Bandits</t>
  </si>
  <si>
    <t>Dalibor</t>
  </si>
  <si>
    <t>Perković</t>
  </si>
  <si>
    <t>Sovilj</t>
  </si>
  <si>
    <t>Stankovski</t>
  </si>
  <si>
    <t>Daliborka</t>
  </si>
  <si>
    <t>Dami</t>
  </si>
  <si>
    <t>Dojcar</t>
  </si>
  <si>
    <t>KOB Sokol Pez.</t>
  </si>
  <si>
    <t>Ćurić</t>
  </si>
  <si>
    <t>Klobučarić</t>
  </si>
  <si>
    <t>Hercigonja</t>
  </si>
  <si>
    <t>Suban</t>
  </si>
  <si>
    <t>Šimunić</t>
  </si>
  <si>
    <t>Dan</t>
  </si>
  <si>
    <t>Kobasić</t>
  </si>
  <si>
    <t>Daniela</t>
  </si>
  <si>
    <t>Popović Budi</t>
  </si>
  <si>
    <t>Danijel</t>
  </si>
  <si>
    <t>Dimnjaković</t>
  </si>
  <si>
    <t>Odak</t>
  </si>
  <si>
    <t>Danko</t>
  </si>
  <si>
    <t>Szabo</t>
  </si>
  <si>
    <t>Pleše</t>
  </si>
  <si>
    <t>Darinka</t>
  </si>
  <si>
    <t>Dario</t>
  </si>
  <si>
    <t>Sekušak</t>
  </si>
  <si>
    <t>Malović</t>
  </si>
  <si>
    <t>Šimatić</t>
  </si>
  <si>
    <t>Rocco</t>
  </si>
  <si>
    <t>Kostrić</t>
  </si>
  <si>
    <t>Darko</t>
  </si>
  <si>
    <t>Klarić</t>
  </si>
  <si>
    <t>Merunka</t>
  </si>
  <si>
    <t>Raškaj</t>
  </si>
  <si>
    <t>Surjan</t>
  </si>
  <si>
    <t>Josipović</t>
  </si>
  <si>
    <t>David</t>
  </si>
  <si>
    <t>Skopljak</t>
  </si>
  <si>
    <t>Lazar</t>
  </si>
  <si>
    <t>Čapeta</t>
  </si>
  <si>
    <t>Šćuric</t>
  </si>
  <si>
    <t>Matun</t>
  </si>
  <si>
    <t>Davorka</t>
  </si>
  <si>
    <t>Šimičević</t>
  </si>
  <si>
    <t>Despot</t>
  </si>
  <si>
    <t>Matijević</t>
  </si>
  <si>
    <t>Diana</t>
  </si>
  <si>
    <t>Buzov</t>
  </si>
  <si>
    <t>Dietlinde</t>
  </si>
  <si>
    <t>Venhauer</t>
  </si>
  <si>
    <t>OLC Union Vikt.</t>
  </si>
  <si>
    <t>Dinko</t>
  </si>
  <si>
    <t>Ćetković</t>
  </si>
  <si>
    <t>Dino</t>
  </si>
  <si>
    <t>Dirk</t>
  </si>
  <si>
    <t>Hartmann</t>
  </si>
  <si>
    <t>SV Mietraching</t>
  </si>
  <si>
    <t>Dolores</t>
  </si>
  <si>
    <t>Pajčin</t>
  </si>
  <si>
    <t>Delimar</t>
  </si>
  <si>
    <t>Kavečić</t>
  </si>
  <si>
    <t>Novosel</t>
  </si>
  <si>
    <t>Levanić</t>
  </si>
  <si>
    <t>Dominik</t>
  </si>
  <si>
    <t>Kirin</t>
  </si>
  <si>
    <t>Klasić</t>
  </si>
  <si>
    <t>Sabljak</t>
  </si>
  <si>
    <t>Hržan</t>
  </si>
  <si>
    <t>Donateo</t>
  </si>
  <si>
    <t>Sitarić-Knezić</t>
  </si>
  <si>
    <t>Kermek</t>
  </si>
  <si>
    <t>Lešnjak</t>
  </si>
  <si>
    <t>Valjak</t>
  </si>
  <si>
    <t>Rodeš</t>
  </si>
  <si>
    <t>Težak</t>
  </si>
  <si>
    <t>Habek</t>
  </si>
  <si>
    <t>Doris</t>
  </si>
  <si>
    <t>Vunić</t>
  </si>
  <si>
    <t>Dorja</t>
  </si>
  <si>
    <t>Salopek</t>
  </si>
  <si>
    <t>Dorotea</t>
  </si>
  <si>
    <t>Kutleša</t>
  </si>
  <si>
    <t>Doroteja</t>
  </si>
  <si>
    <t>Držaić</t>
  </si>
  <si>
    <t>Dragan</t>
  </si>
  <si>
    <t>Janković</t>
  </si>
  <si>
    <t>Drago</t>
  </si>
  <si>
    <t>Rusan</t>
  </si>
  <si>
    <t>Dragutin</t>
  </si>
  <si>
    <t>Mulig</t>
  </si>
  <si>
    <t>Ljubić</t>
  </si>
  <si>
    <t>Dervišević</t>
  </si>
  <si>
    <t>Cenčić</t>
  </si>
  <si>
    <t>Tutić</t>
  </si>
  <si>
    <t>Henc</t>
  </si>
  <si>
    <t>Gadžić</t>
  </si>
  <si>
    <t>Draženka</t>
  </si>
  <si>
    <t>Birkić</t>
  </si>
  <si>
    <t>Duje</t>
  </si>
  <si>
    <t>Dunja</t>
  </si>
  <si>
    <t>Riet, van de</t>
  </si>
  <si>
    <t>Mogut</t>
  </si>
  <si>
    <t>Edi</t>
  </si>
  <si>
    <t>Ocvirk</t>
  </si>
  <si>
    <t>Eduard</t>
  </si>
  <si>
    <t>Krš</t>
  </si>
  <si>
    <t>Kožul</t>
  </si>
  <si>
    <t>Elaine</t>
  </si>
  <si>
    <t>OHara-Styles</t>
  </si>
  <si>
    <t>Elena</t>
  </si>
  <si>
    <t>Eli</t>
  </si>
  <si>
    <t>Tadić</t>
  </si>
  <si>
    <t>Valach</t>
  </si>
  <si>
    <t>Eliška</t>
  </si>
  <si>
    <t>Škodová</t>
  </si>
  <si>
    <t>Elizabeta</t>
  </si>
  <si>
    <t>Bilić</t>
  </si>
  <si>
    <t>Ema</t>
  </si>
  <si>
    <t>Juričan</t>
  </si>
  <si>
    <t>Potrebica</t>
  </si>
  <si>
    <t>Emanuel</t>
  </si>
  <si>
    <t>Vukovac</t>
  </si>
  <si>
    <t>Rožić</t>
  </si>
  <si>
    <t>Emerik</t>
  </si>
  <si>
    <t>Večerić</t>
  </si>
  <si>
    <t>Trčak</t>
  </si>
  <si>
    <t>Emilija</t>
  </si>
  <si>
    <t>Ebenspanger</t>
  </si>
  <si>
    <t>Eni</t>
  </si>
  <si>
    <t>Erich</t>
  </si>
  <si>
    <t>Göschl</t>
  </si>
  <si>
    <t>Erik</t>
  </si>
  <si>
    <t>Tot</t>
  </si>
  <si>
    <t>Erzsébet</t>
  </si>
  <si>
    <t>Paskuj Mátyásné</t>
  </si>
  <si>
    <t>Offline SSE</t>
  </si>
  <si>
    <t>Eugen</t>
  </si>
  <si>
    <t>Jurković</t>
  </si>
  <si>
    <t>Magdić Govedarica</t>
  </si>
  <si>
    <t>Gluscev</t>
  </si>
  <si>
    <t>Éva</t>
  </si>
  <si>
    <t>Mező</t>
  </si>
  <si>
    <t>PVM Pécs</t>
  </si>
  <si>
    <t>Evelyn</t>
  </si>
  <si>
    <t>Kraintz</t>
  </si>
  <si>
    <t>Fabiana</t>
  </si>
  <si>
    <t>Cini</t>
  </si>
  <si>
    <t>Fabijan</t>
  </si>
  <si>
    <t>Fausto</t>
  </si>
  <si>
    <t>Ferreira</t>
  </si>
  <si>
    <t>Radenić</t>
  </si>
  <si>
    <t>Gašparević</t>
  </si>
  <si>
    <t>Zadrović</t>
  </si>
  <si>
    <t>Jurak</t>
  </si>
  <si>
    <t>Marendić</t>
  </si>
  <si>
    <t>Juraga</t>
  </si>
  <si>
    <t>Jancik</t>
  </si>
  <si>
    <t>Cesar</t>
  </si>
  <si>
    <t>Cvetković</t>
  </si>
  <si>
    <t>Filipa</t>
  </si>
  <si>
    <t>Beroš</t>
  </si>
  <si>
    <t>Florian</t>
  </si>
  <si>
    <t>Pigac</t>
  </si>
  <si>
    <t>Fran</t>
  </si>
  <si>
    <t>Juriša</t>
  </si>
  <si>
    <t>Karlović</t>
  </si>
  <si>
    <t>Fran Husnjak</t>
  </si>
  <si>
    <t>Zagrajski</t>
  </si>
  <si>
    <t>Francisco</t>
  </si>
  <si>
    <t>Delgado</t>
  </si>
  <si>
    <t>Frane</t>
  </si>
  <si>
    <t>Marković</t>
  </si>
  <si>
    <t>Baće</t>
  </si>
  <si>
    <t>Franjo</t>
  </si>
  <si>
    <t>Benjak</t>
  </si>
  <si>
    <t>Magušić</t>
  </si>
  <si>
    <t>Radošević</t>
  </si>
  <si>
    <t>Lozančić</t>
  </si>
  <si>
    <t>Franka</t>
  </si>
  <si>
    <t>Paulić</t>
  </si>
  <si>
    <t>Franko</t>
  </si>
  <si>
    <t>Bajlo</t>
  </si>
  <si>
    <t>Pataki</t>
  </si>
  <si>
    <t>Pavlovics</t>
  </si>
  <si>
    <t>Szuhán</t>
  </si>
  <si>
    <t>Gabrijela</t>
  </si>
  <si>
    <t>Baburek</t>
  </si>
  <si>
    <t>Gerrit</t>
  </si>
  <si>
    <t>Šarlija</t>
  </si>
  <si>
    <t>Šepić</t>
  </si>
  <si>
    <t>Šeremet</t>
  </si>
  <si>
    <t>Iličić</t>
  </si>
  <si>
    <t>Žalac</t>
  </si>
  <si>
    <t>Habjanec</t>
  </si>
  <si>
    <t>Novak</t>
  </si>
  <si>
    <t>Rihter</t>
  </si>
  <si>
    <t>Marović</t>
  </si>
  <si>
    <t>Jandras</t>
  </si>
  <si>
    <t>Ferić</t>
  </si>
  <si>
    <t>Babić</t>
  </si>
  <si>
    <t>Göran</t>
  </si>
  <si>
    <t>Eriksson</t>
  </si>
  <si>
    <t>Kimito SF</t>
  </si>
  <si>
    <t>Juratović</t>
  </si>
  <si>
    <t>Gordan</t>
  </si>
  <si>
    <t>Borković</t>
  </si>
  <si>
    <t>Gordana</t>
  </si>
  <si>
    <t>Huzak</t>
  </si>
  <si>
    <t>Dimovski</t>
  </si>
  <si>
    <t>Gregor</t>
  </si>
  <si>
    <t>Greta</t>
  </si>
  <si>
    <t>Kaniški</t>
  </si>
  <si>
    <t>Grga</t>
  </si>
  <si>
    <t>Fernežir</t>
  </si>
  <si>
    <t>Gudrun</t>
  </si>
  <si>
    <t>Eschlboeck</t>
  </si>
  <si>
    <t>Naturfreunde L</t>
  </si>
  <si>
    <t>Guni</t>
  </si>
  <si>
    <t>Palme</t>
  </si>
  <si>
    <t>O. Klosterneub.</t>
  </si>
  <si>
    <t>György</t>
  </si>
  <si>
    <t>Hana</t>
  </si>
  <si>
    <t>Markić</t>
  </si>
  <si>
    <t>Škugor</t>
  </si>
  <si>
    <t>Glušica</t>
  </si>
  <si>
    <t>Uranić</t>
  </si>
  <si>
    <t>Hanna</t>
  </si>
  <si>
    <t>Fejzić</t>
  </si>
  <si>
    <t>Helena</t>
  </si>
  <si>
    <t>Dukić</t>
  </si>
  <si>
    <t>Ćubela</t>
  </si>
  <si>
    <t>Helmut</t>
  </si>
  <si>
    <t>Grassinger</t>
  </si>
  <si>
    <t>Hiba</t>
  </si>
  <si>
    <t>Amaneh</t>
  </si>
  <si>
    <t>Hrvoje</t>
  </si>
  <si>
    <t>Bolešić</t>
  </si>
  <si>
    <t>Mirković</t>
  </si>
  <si>
    <t>Jelinić</t>
  </si>
  <si>
    <t>Grginov</t>
  </si>
  <si>
    <t>Ida</t>
  </si>
  <si>
    <t>Grgić</t>
  </si>
  <si>
    <t>Acketa</t>
  </si>
  <si>
    <t>Milinković</t>
  </si>
  <si>
    <t>Vukmirović</t>
  </si>
  <si>
    <t>Gavrilov</t>
  </si>
  <si>
    <t>OK Komenda</t>
  </si>
  <si>
    <t>Hegediš</t>
  </si>
  <si>
    <t>OK Slov. Konjice</t>
  </si>
  <si>
    <t>Dorotić</t>
  </si>
  <si>
    <t>Ilija</t>
  </si>
  <si>
    <t>Dimitrijević</t>
  </si>
  <si>
    <t>OK DIF</t>
  </si>
  <si>
    <t>Ostermajer</t>
  </si>
  <si>
    <t>Kos</t>
  </si>
  <si>
    <t>Ira</t>
  </si>
  <si>
    <t>Mareković</t>
  </si>
  <si>
    <t>Irena</t>
  </si>
  <si>
    <t>Čorko Meštrović</t>
  </si>
  <si>
    <t>Detić</t>
  </si>
  <si>
    <t>Smojver</t>
  </si>
  <si>
    <t>Waldhauserová</t>
  </si>
  <si>
    <t>OK Jiskra N. B.</t>
  </si>
  <si>
    <t>Kasaš Spasić</t>
  </si>
  <si>
    <t>Irina</t>
  </si>
  <si>
    <t>István</t>
  </si>
  <si>
    <t>Fluck</t>
  </si>
  <si>
    <t>Marjanović</t>
  </si>
  <si>
    <t>Žulić</t>
  </si>
  <si>
    <t>Stipeljković</t>
  </si>
  <si>
    <t>Derdić</t>
  </si>
  <si>
    <t>Hruškar</t>
  </si>
  <si>
    <t>Balaž</t>
  </si>
  <si>
    <t>Renić</t>
  </si>
  <si>
    <t>Magdić</t>
  </si>
  <si>
    <t>Drganc</t>
  </si>
  <si>
    <t>Jakopec</t>
  </si>
  <si>
    <t>Tatić</t>
  </si>
  <si>
    <t>Baržić</t>
  </si>
  <si>
    <t>Mađarić</t>
  </si>
  <si>
    <t>Pintur</t>
  </si>
  <si>
    <t>Žufić</t>
  </si>
  <si>
    <t>Jukić</t>
  </si>
  <si>
    <t>Juričić</t>
  </si>
  <si>
    <t>Paško Džaja</t>
  </si>
  <si>
    <t>Dr. inf. Zadar</t>
  </si>
  <si>
    <t>Papak</t>
  </si>
  <si>
    <t>Posinjak</t>
  </si>
  <si>
    <t>Bošnjak</t>
  </si>
  <si>
    <t>Petravić</t>
  </si>
  <si>
    <t>Bublić</t>
  </si>
  <si>
    <t>Salgado Vinter</t>
  </si>
  <si>
    <t>Draušnik</t>
  </si>
  <si>
    <t>Majnarić</t>
  </si>
  <si>
    <t>Pavlović</t>
  </si>
  <si>
    <t>Čurić</t>
  </si>
  <si>
    <t>Habuš</t>
  </si>
  <si>
    <t>Škoko Gavranović</t>
  </si>
  <si>
    <t>Pasquino</t>
  </si>
  <si>
    <t>Šeperić-Grdiša</t>
  </si>
  <si>
    <t>Gverić</t>
  </si>
  <si>
    <t>Maršić</t>
  </si>
  <si>
    <t>Đanić</t>
  </si>
  <si>
    <t>Marchiotti</t>
  </si>
  <si>
    <t>Dolenac</t>
  </si>
  <si>
    <t>Herceg</t>
  </si>
  <si>
    <t>Ulrich Cvenić</t>
  </si>
  <si>
    <t>Šestan Krajnović</t>
  </si>
  <si>
    <t>Zeljko</t>
  </si>
  <si>
    <t>Žitnik</t>
  </si>
  <si>
    <t>Flanak</t>
  </si>
  <si>
    <t>Tkalčić Suban</t>
  </si>
  <si>
    <t>Sertić</t>
  </si>
  <si>
    <t>Varga Horjan</t>
  </si>
  <si>
    <t>Mikulinjak</t>
  </si>
  <si>
    <t>Ivano</t>
  </si>
  <si>
    <t>Črep</t>
  </si>
  <si>
    <t>Šagi</t>
  </si>
  <si>
    <t>Bertol</t>
  </si>
  <si>
    <t>Ivo</t>
  </si>
  <si>
    <t>Jurić</t>
  </si>
  <si>
    <t>Lukačić</t>
  </si>
  <si>
    <t>Ivor</t>
  </si>
  <si>
    <t>Jaka</t>
  </si>
  <si>
    <t>Piltaver</t>
  </si>
  <si>
    <t>OK Brežice</t>
  </si>
  <si>
    <t>Pravica</t>
  </si>
  <si>
    <t>Grabar</t>
  </si>
  <si>
    <t>Boban</t>
  </si>
  <si>
    <t>Kamenicki</t>
  </si>
  <si>
    <t>Turković</t>
  </si>
  <si>
    <t>Karlik</t>
  </si>
  <si>
    <t>KOS Tesla Brno</t>
  </si>
  <si>
    <t>Jana</t>
  </si>
  <si>
    <t>Markulinčić</t>
  </si>
  <si>
    <t>Cvjetko</t>
  </si>
  <si>
    <t>Janik</t>
  </si>
  <si>
    <t>Martinčević</t>
  </si>
  <si>
    <t>Janko</t>
  </si>
  <si>
    <t>Jasmin</t>
  </si>
  <si>
    <t>Agić</t>
  </si>
  <si>
    <t>Vlahović</t>
  </si>
  <si>
    <t>Jasna</t>
  </si>
  <si>
    <t>Mandac</t>
  </si>
  <si>
    <t>Jelena</t>
  </si>
  <si>
    <t>Brezak</t>
  </si>
  <si>
    <t>Manzin Ištvanović</t>
  </si>
  <si>
    <t>Gojmerac</t>
  </si>
  <si>
    <t>Slijepčević</t>
  </si>
  <si>
    <t>Tuksar</t>
  </si>
  <si>
    <t>Jelka</t>
  </si>
  <si>
    <t>Jerko</t>
  </si>
  <si>
    <t>Jerzy</t>
  </si>
  <si>
    <t>Deptuła</t>
  </si>
  <si>
    <t>Energetyk Dych.</t>
  </si>
  <si>
    <t>Jiri</t>
  </si>
  <si>
    <t>Gawel</t>
  </si>
  <si>
    <t>Expres Czech T.</t>
  </si>
  <si>
    <t>Jorge</t>
  </si>
  <si>
    <t>Salgado</t>
  </si>
  <si>
    <t>Jose</t>
  </si>
  <si>
    <t>Pires</t>
  </si>
  <si>
    <t>Clube Portugues</t>
  </si>
  <si>
    <t>Leovac</t>
  </si>
  <si>
    <t>Odžić</t>
  </si>
  <si>
    <t>Župarić</t>
  </si>
  <si>
    <t>Friščić</t>
  </si>
  <si>
    <t>Juha</t>
  </si>
  <si>
    <t>Suntila</t>
  </si>
  <si>
    <t>Turun Metsän.</t>
  </si>
  <si>
    <t>Julia</t>
  </si>
  <si>
    <t>Júlia</t>
  </si>
  <si>
    <t>Julija</t>
  </si>
  <si>
    <t>Julijana</t>
  </si>
  <si>
    <t>Dolenc</t>
  </si>
  <si>
    <t>Jura</t>
  </si>
  <si>
    <t>Juraj</t>
  </si>
  <si>
    <t>Otmačić</t>
  </si>
  <si>
    <t>Jure</t>
  </si>
  <si>
    <t>Jurica</t>
  </si>
  <si>
    <t>Cimperšak Žigrović</t>
  </si>
  <si>
    <t>Sugnetić</t>
  </si>
  <si>
    <t>Kaan</t>
  </si>
  <si>
    <t>Yelen</t>
  </si>
  <si>
    <t>Kamila</t>
  </si>
  <si>
    <t>Mesiarkinova</t>
  </si>
  <si>
    <t>SK Zabovresky B.</t>
  </si>
  <si>
    <t>Karen</t>
  </si>
  <si>
    <t>Kari</t>
  </si>
  <si>
    <t>Lehto</t>
  </si>
  <si>
    <t>Karl</t>
  </si>
  <si>
    <t>Vervoort</t>
  </si>
  <si>
    <t>Karla</t>
  </si>
  <si>
    <t>Kiš Kamenjarin</t>
  </si>
  <si>
    <t>Kadović</t>
  </si>
  <si>
    <t>Ivanković</t>
  </si>
  <si>
    <t>Smontara</t>
  </si>
  <si>
    <t>Filek</t>
  </si>
  <si>
    <t>Kobijak</t>
  </si>
  <si>
    <t>Bartolić</t>
  </si>
  <si>
    <t>Srbinović</t>
  </si>
  <si>
    <t>Vojtić</t>
  </si>
  <si>
    <t>Borisavljević</t>
  </si>
  <si>
    <t>Karmela</t>
  </si>
  <si>
    <t>Crvenković</t>
  </si>
  <si>
    <t>Karmen</t>
  </si>
  <si>
    <t>Holenda</t>
  </si>
  <si>
    <t>Karolina</t>
  </si>
  <si>
    <t>Katja</t>
  </si>
  <si>
    <t>Kiara</t>
  </si>
  <si>
    <t>Kuhta</t>
  </si>
  <si>
    <t>Vuk</t>
  </si>
  <si>
    <t>Kira</t>
  </si>
  <si>
    <t>Sršen Delgado</t>
  </si>
  <si>
    <t>Krešimir</t>
  </si>
  <si>
    <t>Tušek</t>
  </si>
  <si>
    <t>Kristijan</t>
  </si>
  <si>
    <t>Šivak</t>
  </si>
  <si>
    <t>Barišić</t>
  </si>
  <si>
    <t>Verović</t>
  </si>
  <si>
    <t>Grivić</t>
  </si>
  <si>
    <t>Kristina</t>
  </si>
  <si>
    <t>Kostić</t>
  </si>
  <si>
    <t>Zubin</t>
  </si>
  <si>
    <t>Beljan</t>
  </si>
  <si>
    <t>Krunoslav</t>
  </si>
  <si>
    <t>Kokoš</t>
  </si>
  <si>
    <t>Peh</t>
  </si>
  <si>
    <t>Canjuga</t>
  </si>
  <si>
    <t>Ksenija</t>
  </si>
  <si>
    <t>Kyra</t>
  </si>
  <si>
    <t>Krahenbuhl</t>
  </si>
  <si>
    <t>Žnidarić</t>
  </si>
  <si>
    <t>Lara</t>
  </si>
  <si>
    <t>Možanić</t>
  </si>
  <si>
    <t>Gantar</t>
  </si>
  <si>
    <t>OK Azimut</t>
  </si>
  <si>
    <t>Laura</t>
  </si>
  <si>
    <t>Laurent</t>
  </si>
  <si>
    <t>Compere</t>
  </si>
  <si>
    <t>O. Caennaise</t>
  </si>
  <si>
    <t>Lea</t>
  </si>
  <si>
    <t>Lea Katarina</t>
  </si>
  <si>
    <t>Leire</t>
  </si>
  <si>
    <t>Leon</t>
  </si>
  <si>
    <t>Itty</t>
  </si>
  <si>
    <t>Pavliša</t>
  </si>
  <si>
    <t>Hlad</t>
  </si>
  <si>
    <t>Braniša</t>
  </si>
  <si>
    <t>Leona</t>
  </si>
  <si>
    <t>Biki</t>
  </si>
  <si>
    <t>Leonard</t>
  </si>
  <si>
    <t>Leonardo</t>
  </si>
  <si>
    <t>Lidija</t>
  </si>
  <si>
    <t>Vrdoljak</t>
  </si>
  <si>
    <t>Liliana</t>
  </si>
  <si>
    <t>Božić</t>
  </si>
  <si>
    <t>Lino</t>
  </si>
  <si>
    <t>Legac</t>
  </si>
  <si>
    <t>Liva</t>
  </si>
  <si>
    <t>Velkere</t>
  </si>
  <si>
    <t>Aluksne OK</t>
  </si>
  <si>
    <t>Ljiljana</t>
  </si>
  <si>
    <t>Oršulić</t>
  </si>
  <si>
    <t>Lobel</t>
  </si>
  <si>
    <t>Lorena</t>
  </si>
  <si>
    <t>Malec</t>
  </si>
  <si>
    <t>Lovorka</t>
  </si>
  <si>
    <t>Čaja</t>
  </si>
  <si>
    <t>Lovre</t>
  </si>
  <si>
    <t>Lovro</t>
  </si>
  <si>
    <t>Berečki</t>
  </si>
  <si>
    <t>Pinjušić</t>
  </si>
  <si>
    <t>Luana</t>
  </si>
  <si>
    <t>Ivošević</t>
  </si>
  <si>
    <t>Nežić</t>
  </si>
  <si>
    <t>Lucia Gianna</t>
  </si>
  <si>
    <t>Lucija</t>
  </si>
  <si>
    <t>Velić</t>
  </si>
  <si>
    <t>Jertec</t>
  </si>
  <si>
    <t>Milas</t>
  </si>
  <si>
    <t>Lucija Marijela</t>
  </si>
  <si>
    <t>Luka</t>
  </si>
  <si>
    <t>Bahun</t>
  </si>
  <si>
    <t>Kosić</t>
  </si>
  <si>
    <t>Karavidović</t>
  </si>
  <si>
    <t>Ivković</t>
  </si>
  <si>
    <t>Hajnić</t>
  </si>
  <si>
    <t>Relić</t>
  </si>
  <si>
    <t>Valek Koren</t>
  </si>
  <si>
    <t>Sučić</t>
  </si>
  <si>
    <t>Hofman</t>
  </si>
  <si>
    <t>Filetin</t>
  </si>
  <si>
    <t>Oslaković</t>
  </si>
  <si>
    <t>Kocijan</t>
  </si>
  <si>
    <t>Luky</t>
  </si>
  <si>
    <t>Kapusta</t>
  </si>
  <si>
    <t>Đokić</t>
  </si>
  <si>
    <t>Magali</t>
  </si>
  <si>
    <t>Rauw</t>
  </si>
  <si>
    <t>Magdalena</t>
  </si>
  <si>
    <t>Čečura</t>
  </si>
  <si>
    <t>Flajsig</t>
  </si>
  <si>
    <t>Katušić</t>
  </si>
  <si>
    <t>Blejec</t>
  </si>
  <si>
    <t>Pirija</t>
  </si>
  <si>
    <t>Maks</t>
  </si>
  <si>
    <t>Bjelajac</t>
  </si>
  <si>
    <t>Manuela</t>
  </si>
  <si>
    <t>Crnković</t>
  </si>
  <si>
    <t>Mare</t>
  </si>
  <si>
    <t>Gršković</t>
  </si>
  <si>
    <t>Marek</t>
  </si>
  <si>
    <t>Holik</t>
  </si>
  <si>
    <t>Margareta</t>
  </si>
  <si>
    <t>Margaux Marthe Marie</t>
  </si>
  <si>
    <t>Grioche</t>
  </si>
  <si>
    <t>Maria</t>
  </si>
  <si>
    <t>Manova</t>
  </si>
  <si>
    <t>Stamać Ožanić</t>
  </si>
  <si>
    <t>Kirić</t>
  </si>
  <si>
    <t>Ž70</t>
  </si>
  <si>
    <t>Kaučić Perković</t>
  </si>
  <si>
    <t>Sirovec</t>
  </si>
  <si>
    <t>Gradečak Galović</t>
  </si>
  <si>
    <t>Marijan</t>
  </si>
  <si>
    <t>Bogović</t>
  </si>
  <si>
    <t>Čerkezović</t>
  </si>
  <si>
    <t>Kidrić</t>
  </si>
  <si>
    <t>Petrešević</t>
  </si>
  <si>
    <t>Kruhoberec</t>
  </si>
  <si>
    <t>Marijeta</t>
  </si>
  <si>
    <t>Radman</t>
  </si>
  <si>
    <t>Amidžić</t>
  </si>
  <si>
    <t>Mihinjač</t>
  </si>
  <si>
    <t>Rogulj</t>
  </si>
  <si>
    <t>Tanković</t>
  </si>
  <si>
    <t>Marina</t>
  </si>
  <si>
    <t>Kopjar</t>
  </si>
  <si>
    <t>Tomac-Rojčević</t>
  </si>
  <si>
    <t>Marinka</t>
  </si>
  <si>
    <t>Mak</t>
  </si>
  <si>
    <t>Bilandžija</t>
  </si>
  <si>
    <t>Gabrić</t>
  </si>
  <si>
    <t>Gotal</t>
  </si>
  <si>
    <t>Goljak</t>
  </si>
  <si>
    <t>Nimac</t>
  </si>
  <si>
    <t>Mark</t>
  </si>
  <si>
    <t>Dudić</t>
  </si>
  <si>
    <t>OK Slo. Gradec</t>
  </si>
  <si>
    <t>Bunčić</t>
  </si>
  <si>
    <t>Košturić</t>
  </si>
  <si>
    <t>Gamberger</t>
  </si>
  <si>
    <t>Žabčić</t>
  </si>
  <si>
    <t>Omazić</t>
  </si>
  <si>
    <t>Vrabec</t>
  </si>
  <si>
    <t>Mlinac</t>
  </si>
  <si>
    <t>Vuković</t>
  </si>
  <si>
    <t>Luketić</t>
  </si>
  <si>
    <t>Marta</t>
  </si>
  <si>
    <t>Petak</t>
  </si>
  <si>
    <t>Kiš</t>
  </si>
  <si>
    <t>Marten</t>
  </si>
  <si>
    <t>Lindroos</t>
  </si>
  <si>
    <t>Martin</t>
  </si>
  <si>
    <t>Meštrović</t>
  </si>
  <si>
    <t>Vukmanović</t>
  </si>
  <si>
    <t>Krešan</t>
  </si>
  <si>
    <t>Waldhauser</t>
  </si>
  <si>
    <t>Martina</t>
  </si>
  <si>
    <t>Ružić</t>
  </si>
  <si>
    <t>Knezović</t>
  </si>
  <si>
    <t>Triplat Horvat</t>
  </si>
  <si>
    <t>Bedeković Tanković</t>
  </si>
  <si>
    <t>Martins</t>
  </si>
  <si>
    <t>Sijats</t>
  </si>
  <si>
    <t>Maša</t>
  </si>
  <si>
    <t>Miščević</t>
  </si>
  <si>
    <t>Matea</t>
  </si>
  <si>
    <t>Kulušić</t>
  </si>
  <si>
    <t>Sršen</t>
  </si>
  <si>
    <t>Matej</t>
  </si>
  <si>
    <t>Čović</t>
  </si>
  <si>
    <t>Drmanović</t>
  </si>
  <si>
    <t>Balogh</t>
  </si>
  <si>
    <t>Mateo</t>
  </si>
  <si>
    <t>Bojo</t>
  </si>
  <si>
    <t>Bajlo Lučić</t>
  </si>
  <si>
    <t>Drvenkar</t>
  </si>
  <si>
    <t>Matjaž</t>
  </si>
  <si>
    <t>Štanfel</t>
  </si>
  <si>
    <t>Matko</t>
  </si>
  <si>
    <t>Mátyás</t>
  </si>
  <si>
    <t>Paskuj</t>
  </si>
  <si>
    <t>Max</t>
  </si>
  <si>
    <t>Omerzu</t>
  </si>
  <si>
    <t>Melanija</t>
  </si>
  <si>
    <t>Majer</t>
  </si>
  <si>
    <t>Melita</t>
  </si>
  <si>
    <t>Mia</t>
  </si>
  <si>
    <t>Kamenjarin</t>
  </si>
  <si>
    <t>Michal</t>
  </si>
  <si>
    <t>Šrubař</t>
  </si>
  <si>
    <t>Mihael</t>
  </si>
  <si>
    <t>Mihaela</t>
  </si>
  <si>
    <t>Kočila Petković</t>
  </si>
  <si>
    <t>Mihaela Marija</t>
  </si>
  <si>
    <t>Mihej</t>
  </si>
  <si>
    <t>Ivančan</t>
  </si>
  <si>
    <t>Mihovil</t>
  </si>
  <si>
    <t>Stamičar</t>
  </si>
  <si>
    <t>Mija</t>
  </si>
  <si>
    <t>Jagnjić</t>
  </si>
  <si>
    <t>Mijat</t>
  </si>
  <si>
    <t>Mika</t>
  </si>
  <si>
    <t>Smital</t>
  </si>
  <si>
    <t>Mikula</t>
  </si>
  <si>
    <t>Milivoj</t>
  </si>
  <si>
    <t>Uroić</t>
  </si>
  <si>
    <t>Miodrag</t>
  </si>
  <si>
    <t>Truhlaž</t>
  </si>
  <si>
    <t>Hauser</t>
  </si>
  <si>
    <t>Mirela</t>
  </si>
  <si>
    <t>Obranić</t>
  </si>
  <si>
    <t>Mirja</t>
  </si>
  <si>
    <t>Mirjana</t>
  </si>
  <si>
    <t>Čavlina</t>
  </si>
  <si>
    <t>Mirko</t>
  </si>
  <si>
    <t>Mirna</t>
  </si>
  <si>
    <t>Grgurić</t>
  </si>
  <si>
    <t>Miro</t>
  </si>
  <si>
    <t>Borček</t>
  </si>
  <si>
    <t>Priher</t>
  </si>
  <si>
    <t>Besten</t>
  </si>
  <si>
    <t>Mirta</t>
  </si>
  <si>
    <t>Mislav</t>
  </si>
  <si>
    <t>Putarek</t>
  </si>
  <si>
    <t>Radovanović</t>
  </si>
  <si>
    <t>Prekrat</t>
  </si>
  <si>
    <t>Debić</t>
  </si>
  <si>
    <t>Nikšić</t>
  </si>
  <si>
    <t>Perica</t>
  </si>
  <si>
    <t>Mladenka</t>
  </si>
  <si>
    <t>Čuljak Gross</t>
  </si>
  <si>
    <t>Monika</t>
  </si>
  <si>
    <t>Kovaljesko</t>
  </si>
  <si>
    <t>Monika Martina</t>
  </si>
  <si>
    <t>Sipina Halper</t>
  </si>
  <si>
    <t>Morana</t>
  </si>
  <si>
    <t>Ćuzela</t>
  </si>
  <si>
    <t>Nada</t>
  </si>
  <si>
    <t>Baturina</t>
  </si>
  <si>
    <t>Bilobrk</t>
  </si>
  <si>
    <t>Nastasia</t>
  </si>
  <si>
    <t>Melmajer</t>
  </si>
  <si>
    <t>Nataša</t>
  </si>
  <si>
    <t>Preis-Bedenik</t>
  </si>
  <si>
    <t>Kolarek</t>
  </si>
  <si>
    <t>Nebojša</t>
  </si>
  <si>
    <t>Čubra</t>
  </si>
  <si>
    <t>Nediljko</t>
  </si>
  <si>
    <t>Kovač</t>
  </si>
  <si>
    <t>Nela</t>
  </si>
  <si>
    <t>Gross</t>
  </si>
  <si>
    <t>Nenad</t>
  </si>
  <si>
    <t>Zdjelar</t>
  </si>
  <si>
    <t>Krpan</t>
  </si>
  <si>
    <t>Nera</t>
  </si>
  <si>
    <t>Krečak</t>
  </si>
  <si>
    <t>Neva</t>
  </si>
  <si>
    <t>Čorak</t>
  </si>
  <si>
    <t>Neven</t>
  </si>
  <si>
    <t>Nevena</t>
  </si>
  <si>
    <t>Letica</t>
  </si>
  <si>
    <t>Nevija</t>
  </si>
  <si>
    <t>Frajzman</t>
  </si>
  <si>
    <t>Nicolas</t>
  </si>
  <si>
    <t>Ludovicy</t>
  </si>
  <si>
    <t>Coliege</t>
  </si>
  <si>
    <t>Nika</t>
  </si>
  <si>
    <t>Korper</t>
  </si>
  <si>
    <t>Sakar</t>
  </si>
  <si>
    <t>Hajak</t>
  </si>
  <si>
    <t>Nikica</t>
  </si>
  <si>
    <t>Jokić</t>
  </si>
  <si>
    <t>Niko</t>
  </si>
  <si>
    <t>Savović</t>
  </si>
  <si>
    <t>Nikola</t>
  </si>
  <si>
    <t>Škorić</t>
  </si>
  <si>
    <t>Bićanić</t>
  </si>
  <si>
    <t>Petković</t>
  </si>
  <si>
    <t>Lucić</t>
  </si>
  <si>
    <t>Kranjec</t>
  </si>
  <si>
    <t>Nils</t>
  </si>
  <si>
    <t>Nina</t>
  </si>
  <si>
    <t>Veseljak</t>
  </si>
  <si>
    <t>Kale</t>
  </si>
  <si>
    <t>Nino</t>
  </si>
  <si>
    <t>Stančić Vidrač</t>
  </si>
  <si>
    <t>Piskač</t>
  </si>
  <si>
    <t>Nives</t>
  </si>
  <si>
    <t>Turk</t>
  </si>
  <si>
    <t>Stančić</t>
  </si>
  <si>
    <t>Nola</t>
  </si>
  <si>
    <t>Jandrečić</t>
  </si>
  <si>
    <t>Oleg</t>
  </si>
  <si>
    <t>Celić</t>
  </si>
  <si>
    <t>Olga</t>
  </si>
  <si>
    <t>Pajnić</t>
  </si>
  <si>
    <t>Zaitseva</t>
  </si>
  <si>
    <t>Jerković Perić</t>
  </si>
  <si>
    <t>Otto</t>
  </si>
  <si>
    <t>Ozren</t>
  </si>
  <si>
    <t>Pevec</t>
  </si>
  <si>
    <t>Patricija</t>
  </si>
  <si>
    <t>Urbanc</t>
  </si>
  <si>
    <t>Jedrejčić</t>
  </si>
  <si>
    <t>Patrick</t>
  </si>
  <si>
    <t>Milković</t>
  </si>
  <si>
    <t>Burton</t>
  </si>
  <si>
    <t>Patrik</t>
  </si>
  <si>
    <t>Grijak</t>
  </si>
  <si>
    <t>Paul</t>
  </si>
  <si>
    <t>Skobe</t>
  </si>
  <si>
    <t>Lastavec</t>
  </si>
  <si>
    <t>Pavo Filip</t>
  </si>
  <si>
    <t>Latinac</t>
  </si>
  <si>
    <t>Korlaet</t>
  </si>
  <si>
    <t>Barulek</t>
  </si>
  <si>
    <t>Šalaj</t>
  </si>
  <si>
    <t>Péter</t>
  </si>
  <si>
    <t>Fodor</t>
  </si>
  <si>
    <t>Péter András</t>
  </si>
  <si>
    <t>Vonyó</t>
  </si>
  <si>
    <t>Abramović</t>
  </si>
  <si>
    <t>Laškarin</t>
  </si>
  <si>
    <t>Martak</t>
  </si>
  <si>
    <t>Vučinić</t>
  </si>
  <si>
    <t>Pia</t>
  </si>
  <si>
    <t>Piero</t>
  </si>
  <si>
    <t>Anić</t>
  </si>
  <si>
    <t>Pierre</t>
  </si>
  <si>
    <t>Pierre-Adrien</t>
  </si>
  <si>
    <t>Radenko</t>
  </si>
  <si>
    <t>Romanović</t>
  </si>
  <si>
    <t>Radovan</t>
  </si>
  <si>
    <t>Čepelak</t>
  </si>
  <si>
    <t>Rainer</t>
  </si>
  <si>
    <t>Ralf</t>
  </si>
  <si>
    <t>Olander</t>
  </si>
  <si>
    <t>Ranko</t>
  </si>
  <si>
    <t>Orehovec</t>
  </si>
  <si>
    <t>Rea</t>
  </si>
  <si>
    <t>Réka</t>
  </si>
  <si>
    <t>Vonyó Péterné Szabó</t>
  </si>
  <si>
    <t>Renate</t>
  </si>
  <si>
    <t>Biel-Pretting</t>
  </si>
  <si>
    <t>Richard</t>
  </si>
  <si>
    <t>Zeiner-Gundersen</t>
  </si>
  <si>
    <t>Aker Brygge OK</t>
  </si>
  <si>
    <t>Rigo</t>
  </si>
  <si>
    <t>Belović</t>
  </si>
  <si>
    <t>Roberta</t>
  </si>
  <si>
    <t>Valai</t>
  </si>
  <si>
    <t>Rok</t>
  </si>
  <si>
    <t>Roko</t>
  </si>
  <si>
    <t>Vukić</t>
  </si>
  <si>
    <t>Puharić</t>
  </si>
  <si>
    <t>Reichertz</t>
  </si>
  <si>
    <t>Roland</t>
  </si>
  <si>
    <t>Reisenberger</t>
  </si>
  <si>
    <t>Škofjeloški OK</t>
  </si>
  <si>
    <t>Romana</t>
  </si>
  <si>
    <t>Ružica</t>
  </si>
  <si>
    <t>Sabina</t>
  </si>
  <si>
    <t>Seražin Korper</t>
  </si>
  <si>
    <t>Sabine</t>
  </si>
  <si>
    <t>Wolfram-Teischl</t>
  </si>
  <si>
    <t>Samo</t>
  </si>
  <si>
    <t>Proba</t>
  </si>
  <si>
    <t>Samuel</t>
  </si>
  <si>
    <t>Spretnjak</t>
  </si>
  <si>
    <t>Samuël</t>
  </si>
  <si>
    <t>Sanda</t>
  </si>
  <si>
    <t>Berženji</t>
  </si>
  <si>
    <t>Sandra</t>
  </si>
  <si>
    <t>Perica Cvjetko</t>
  </si>
  <si>
    <t>Stinčić Clarke</t>
  </si>
  <si>
    <t>Gerber</t>
  </si>
  <si>
    <t>Latinger</t>
  </si>
  <si>
    <t>Bergant Vidaković</t>
  </si>
  <si>
    <t>Miletić</t>
  </si>
  <si>
    <t>Sanja</t>
  </si>
  <si>
    <t>Ostroški</t>
  </si>
  <si>
    <t>Benaković</t>
  </si>
  <si>
    <t>Penc</t>
  </si>
  <si>
    <t>Sanjin</t>
  </si>
  <si>
    <t>Jovetić</t>
  </si>
  <si>
    <t>Peter</t>
  </si>
  <si>
    <t>Vugrek</t>
  </si>
  <si>
    <t>Sarolta</t>
  </si>
  <si>
    <t>Saša</t>
  </si>
  <si>
    <t>Glagolić</t>
  </si>
  <si>
    <t>Selnur</t>
  </si>
  <si>
    <t>Senija</t>
  </si>
  <si>
    <t>Zadravec-Kermek</t>
  </si>
  <si>
    <t>Silvija</t>
  </si>
  <si>
    <t>Balent</t>
  </si>
  <si>
    <t>Perak</t>
  </si>
  <si>
    <t>Silvije</t>
  </si>
  <si>
    <t>Nosić</t>
  </si>
  <si>
    <t>Šime</t>
  </si>
  <si>
    <t>Šarić</t>
  </si>
  <si>
    <t>Šimun</t>
  </si>
  <si>
    <t>Ilčić</t>
  </si>
  <si>
    <t>Matešić</t>
  </si>
  <si>
    <t>Lovren</t>
  </si>
  <si>
    <t>Siniša</t>
  </si>
  <si>
    <t>Đukić</t>
  </si>
  <si>
    <t>Muhtić</t>
  </si>
  <si>
    <t>Slađana</t>
  </si>
  <si>
    <t>Ovčarić</t>
  </si>
  <si>
    <t>Lučić</t>
  </si>
  <si>
    <t>Slavko</t>
  </si>
  <si>
    <t>Sopina</t>
  </si>
  <si>
    <t>Slobodan</t>
  </si>
  <si>
    <t>Čuka Husnjak</t>
  </si>
  <si>
    <t>Srebrenka</t>
  </si>
  <si>
    <t>Srećko</t>
  </si>
  <si>
    <t>Radulović</t>
  </si>
  <si>
    <t>Stela</t>
  </si>
  <si>
    <t>Štěpán</t>
  </si>
  <si>
    <t>OOB TJ Turnov</t>
  </si>
  <si>
    <t>Stipan</t>
  </si>
  <si>
    <t>Marinčić</t>
  </si>
  <si>
    <t>Stjepan</t>
  </si>
  <si>
    <t>Burić</t>
  </si>
  <si>
    <t>Suzana</t>
  </si>
  <si>
    <t>Stanić</t>
  </si>
  <si>
    <t>Sven</t>
  </si>
  <si>
    <t>Divjak</t>
  </si>
  <si>
    <t>Brkanić</t>
  </si>
  <si>
    <t>Belas</t>
  </si>
  <si>
    <t>Sven Ivor</t>
  </si>
  <si>
    <t>Lebinac</t>
  </si>
  <si>
    <t>Tadej</t>
  </si>
  <si>
    <t>Tajana</t>
  </si>
  <si>
    <t>Holjevac-Gagulić</t>
  </si>
  <si>
    <t>Tamara</t>
  </si>
  <si>
    <t>Kefeček</t>
  </si>
  <si>
    <t>Radulić Butorac</t>
  </si>
  <si>
    <t>Jaklenec</t>
  </si>
  <si>
    <t>Filipović</t>
  </si>
  <si>
    <t>Tanja</t>
  </si>
  <si>
    <t>Mezga</t>
  </si>
  <si>
    <t>Tara</t>
  </si>
  <si>
    <t>Đurek</t>
  </si>
  <si>
    <t>Tena</t>
  </si>
  <si>
    <t>Sakar Vukić</t>
  </si>
  <si>
    <t>Bartaković</t>
  </si>
  <si>
    <t>Thomas</t>
  </si>
  <si>
    <t>Elgood</t>
  </si>
  <si>
    <t>Chigwell</t>
  </si>
  <si>
    <t>Tihomir</t>
  </si>
  <si>
    <t>Despetović</t>
  </si>
  <si>
    <t>Dugi</t>
  </si>
  <si>
    <t>Klement</t>
  </si>
  <si>
    <t>Topalović</t>
  </si>
  <si>
    <t>Tihon</t>
  </si>
  <si>
    <t>Tiina</t>
  </si>
  <si>
    <t>Timea</t>
  </si>
  <si>
    <t>Timo Vilim</t>
  </si>
  <si>
    <t>Tin</t>
  </si>
  <si>
    <t>Kodba</t>
  </si>
  <si>
    <t>Katić</t>
  </si>
  <si>
    <t>Toma</t>
  </si>
  <si>
    <t>Tomas</t>
  </si>
  <si>
    <t>Kavan</t>
  </si>
  <si>
    <t>Syrovy</t>
  </si>
  <si>
    <t>Branović</t>
  </si>
  <si>
    <t>Burgund</t>
  </si>
  <si>
    <t>Grguric</t>
  </si>
  <si>
    <t>Kelemen</t>
  </si>
  <si>
    <t>Varnica</t>
  </si>
  <si>
    <t>Krajačić</t>
  </si>
  <si>
    <t>Milašinčić</t>
  </si>
  <si>
    <t>Ozimec</t>
  </si>
  <si>
    <t>Čulina</t>
  </si>
  <si>
    <t>Mikić</t>
  </si>
  <si>
    <t>Lopandić</t>
  </si>
  <si>
    <t>Tomo</t>
  </si>
  <si>
    <t>Toni</t>
  </si>
  <si>
    <t>Budrović</t>
  </si>
  <si>
    <t>Tonka</t>
  </si>
  <si>
    <t>Tony</t>
  </si>
  <si>
    <t>Udris</t>
  </si>
  <si>
    <t>Trine Marit</t>
  </si>
  <si>
    <t>Justad Raaen</t>
  </si>
  <si>
    <t>Tristan</t>
  </si>
  <si>
    <t>Ilić</t>
  </si>
  <si>
    <t>Tymothy</t>
  </si>
  <si>
    <t>Una</t>
  </si>
  <si>
    <t>Una Beata</t>
  </si>
  <si>
    <t>Urša</t>
  </si>
  <si>
    <t>Ursula</t>
  </si>
  <si>
    <t>Roslof</t>
  </si>
  <si>
    <t>Valentino</t>
  </si>
  <si>
    <t>Stipčević</t>
  </si>
  <si>
    <t>Valter</t>
  </si>
  <si>
    <t>Vanesa</t>
  </si>
  <si>
    <t>Eškinja</t>
  </si>
  <si>
    <t>Vanja</t>
  </si>
  <si>
    <t>Suhina</t>
  </si>
  <si>
    <t>Berković</t>
  </si>
  <si>
    <t>Papa</t>
  </si>
  <si>
    <t>Sabljić</t>
  </si>
  <si>
    <t>Kaldi</t>
  </si>
  <si>
    <t>Grabovac</t>
  </si>
  <si>
    <t>Vedrana</t>
  </si>
  <si>
    <t>Gnjidić</t>
  </si>
  <si>
    <t>Radić</t>
  </si>
  <si>
    <t>Četković</t>
  </si>
  <si>
    <t>Shakhova</t>
  </si>
  <si>
    <t>Franc</t>
  </si>
  <si>
    <t>Vesna</t>
  </si>
  <si>
    <t>Pascuttini-Juraga</t>
  </si>
  <si>
    <t>Ciglar Kovač</t>
  </si>
  <si>
    <t>Žarak</t>
  </si>
  <si>
    <t>Vid</t>
  </si>
  <si>
    <t>Hovorka</t>
  </si>
  <si>
    <t>Rak</t>
  </si>
  <si>
    <t>Viktor</t>
  </si>
  <si>
    <t>Viktor Ignjat</t>
  </si>
  <si>
    <t>Viktoriia</t>
  </si>
  <si>
    <t>Dyka</t>
  </si>
  <si>
    <t>Vinka</t>
  </si>
  <si>
    <t>Višnja</t>
  </si>
  <si>
    <t>Kabalin Borenić</t>
  </si>
  <si>
    <t>Vita</t>
  </si>
  <si>
    <t>Vitorija</t>
  </si>
  <si>
    <t>Vittoria</t>
  </si>
  <si>
    <t>Vjeko</t>
  </si>
  <si>
    <t>Vrkić</t>
  </si>
  <si>
    <t>Vjekoslav</t>
  </si>
  <si>
    <t>Vjeran</t>
  </si>
  <si>
    <t>Vladimir</t>
  </si>
  <si>
    <t>John</t>
  </si>
  <si>
    <t>Grgesina</t>
  </si>
  <si>
    <t>Trivunović</t>
  </si>
  <si>
    <t>Ževrnja</t>
  </si>
  <si>
    <t>Spasić</t>
  </si>
  <si>
    <t>Vlatko</t>
  </si>
  <si>
    <t>Tounec</t>
  </si>
  <si>
    <t>Wanda</t>
  </si>
  <si>
    <t>Widar Taxth</t>
  </si>
  <si>
    <t>Loland</t>
  </si>
  <si>
    <t>Hisoy OK</t>
  </si>
  <si>
    <t>William</t>
  </si>
  <si>
    <t>Žana</t>
  </si>
  <si>
    <t>Rajić</t>
  </si>
  <si>
    <t>Zdeněk</t>
  </si>
  <si>
    <t>Blabla</t>
  </si>
  <si>
    <t>Olexa</t>
  </si>
  <si>
    <t>Zdenka</t>
  </si>
  <si>
    <t>Zdenka Petra</t>
  </si>
  <si>
    <t>Zdenko</t>
  </si>
  <si>
    <t>Horjan</t>
  </si>
  <si>
    <t>Zdravko</t>
  </si>
  <si>
    <t>Tonković</t>
  </si>
  <si>
    <t>Šaflin</t>
  </si>
  <si>
    <t>Gajdek</t>
  </si>
  <si>
    <t>Fištrek</t>
  </si>
  <si>
    <t>Krupka</t>
  </si>
  <si>
    <t>Vilagoš</t>
  </si>
  <si>
    <t>Ilijašev</t>
  </si>
  <si>
    <t>Vinšćak</t>
  </si>
  <si>
    <t>Brkić</t>
  </si>
  <si>
    <t>Koščak</t>
  </si>
  <si>
    <t>Kaic</t>
  </si>
  <si>
    <t>BK Ciklus</t>
  </si>
  <si>
    <t>Plentaj</t>
  </si>
  <si>
    <t>Stojanović</t>
  </si>
  <si>
    <t>Ulip</t>
  </si>
  <si>
    <t>Živko</t>
  </si>
  <si>
    <t>Zlatan</t>
  </si>
  <si>
    <t>Zlatko</t>
  </si>
  <si>
    <t>Pap</t>
  </si>
  <si>
    <t>Zoran</t>
  </si>
  <si>
    <t>Ćorić</t>
  </si>
  <si>
    <t>Štuhec</t>
  </si>
  <si>
    <t>Zuzka</t>
  </si>
  <si>
    <t>Kovacova</t>
  </si>
  <si>
    <t>Zvjezdana</t>
  </si>
  <si>
    <t>Govedarica</t>
  </si>
  <si>
    <t>Zvonimir</t>
  </si>
  <si>
    <t>Džapo</t>
  </si>
  <si>
    <t>Guliš</t>
  </si>
  <si>
    <t>Zvonko</t>
  </si>
  <si>
    <t>Ales Ferenc</t>
  </si>
  <si>
    <t>Balázs Dr. Müller</t>
  </si>
  <si>
    <t>Darko Duhovic</t>
  </si>
  <si>
    <t>Dorijan Habeh</t>
  </si>
  <si>
    <t>György Id. Pavlovics</t>
  </si>
  <si>
    <t>György Ifj. Pavlovics</t>
  </si>
  <si>
    <t>Ilija Dimitrijevic</t>
  </si>
  <si>
    <t>Ivan Penić</t>
  </si>
  <si>
    <t>Ivan Skoko Gavranović</t>
  </si>
  <si>
    <t>Ivica Lukačić</t>
  </si>
  <si>
    <t>Ivor Majnaric</t>
  </si>
  <si>
    <t>Kristina Markovic</t>
  </si>
  <si>
    <t>Lucija Marija Štambuk</t>
  </si>
  <si>
    <t>Luka Hrajnić</t>
  </si>
  <si>
    <t>Luna Bajrektarović</t>
  </si>
  <si>
    <t>Mare Grsković</t>
  </si>
  <si>
    <t>Margaux Grioche</t>
  </si>
  <si>
    <t>Marko Dudic</t>
  </si>
  <si>
    <t>Miharla Marija Perković</t>
  </si>
  <si>
    <t>Mirjana Marchiotti Ulip</t>
  </si>
  <si>
    <t>Mirjana Ulip Marchiott</t>
  </si>
  <si>
    <t>Monika Martina Siipina Halper</t>
  </si>
  <si>
    <t>Pierre-Adrien Itty</t>
  </si>
  <si>
    <t>Sanja Ostroski</t>
  </si>
  <si>
    <t>Sonja Lesjek</t>
  </si>
  <si>
    <t>Tomislav Filipcic</t>
  </si>
  <si>
    <t>Vedrana Ćetković</t>
  </si>
  <si>
    <t>Vera Shahkova</t>
  </si>
  <si>
    <t>Viktor Ignjat Ivezić</t>
  </si>
  <si>
    <t>Vitor Mađarić</t>
  </si>
  <si>
    <t>Wanda Kovac</t>
  </si>
  <si>
    <t>Zdenka Mihinjać</t>
  </si>
  <si>
    <t>BEGGINERS</t>
  </si>
  <si>
    <t>BEGINNERS</t>
  </si>
  <si>
    <t>M21</t>
  </si>
  <si>
    <t>OPEN duga</t>
  </si>
  <si>
    <t>OPEN kratka</t>
  </si>
  <si>
    <t>OPEN long</t>
  </si>
  <si>
    <t>OPEN short</t>
  </si>
  <si>
    <t>W12</t>
  </si>
  <si>
    <t>W14</t>
  </si>
  <si>
    <t>W16</t>
  </si>
  <si>
    <t>W20</t>
  </si>
  <si>
    <t>W21A</t>
  </si>
  <si>
    <t>W21B</t>
  </si>
  <si>
    <t>W35</t>
  </si>
  <si>
    <t>W45</t>
  </si>
  <si>
    <t>W55</t>
  </si>
  <si>
    <t>W65</t>
  </si>
  <si>
    <t>W70</t>
  </si>
  <si>
    <t>Ž21</t>
  </si>
  <si>
    <t>slobodno</t>
  </si>
  <si>
    <t>Ž</t>
  </si>
  <si>
    <t>donja</t>
  </si>
  <si>
    <t>gornja</t>
  </si>
  <si>
    <t>Otvorena</t>
  </si>
  <si>
    <t>-</t>
  </si>
  <si>
    <t>Početnici</t>
  </si>
  <si>
    <t>Otvorena duga</t>
  </si>
  <si>
    <t>Otvorena kratka</t>
  </si>
  <si>
    <t>OK Azinut</t>
  </si>
  <si>
    <t>OK Lokve</t>
  </si>
  <si>
    <t>OK Torpedo</t>
  </si>
  <si>
    <t>OLC Graz</t>
  </si>
  <si>
    <t>PVS</t>
  </si>
  <si>
    <t>Aker Brygge Orienteringsklubb</t>
  </si>
  <si>
    <t>BAOC</t>
  </si>
  <si>
    <t>Clube Portugues de Orientaçao e Corrida</t>
  </si>
  <si>
    <t>COLIEGE</t>
  </si>
  <si>
    <t>Društvo Informatičara Zadar</t>
  </si>
  <si>
    <t>Expres Czech Team</t>
  </si>
  <si>
    <t>Hisoy Orienteringsklubb</t>
  </si>
  <si>
    <t>Kimito Sportforening</t>
  </si>
  <si>
    <t>KOB Sokol Pezinok</t>
  </si>
  <si>
    <t>Naturfreunde Linz</t>
  </si>
  <si>
    <t>Naturfreunde Wien - Orienteering-Team</t>
  </si>
  <si>
    <t>OFFLINE Szabadidősport Egyesület</t>
  </si>
  <si>
    <t>OK Japetic</t>
  </si>
  <si>
    <t>OK JISKRA NOVÝ BOR</t>
  </si>
  <si>
    <t>OK Slovenj Gradec</t>
  </si>
  <si>
    <t>OLC Union Viktring</t>
  </si>
  <si>
    <t>OMEGA RUSSIA</t>
  </si>
  <si>
    <t>Orientacijski klub Komenda</t>
  </si>
  <si>
    <t>Orientacijski klub Slovenske Konjice</t>
  </si>
  <si>
    <t>Orientation caennaise</t>
  </si>
  <si>
    <t>Orienteering Klosterneuburg</t>
  </si>
  <si>
    <t>Pécsi Orvos Eü.Sk.</t>
  </si>
  <si>
    <t>Pécsi Vasutas SK</t>
  </si>
  <si>
    <t>SK Zabovresky Brno</t>
  </si>
  <si>
    <t>Turun Metsänkävijät</t>
  </si>
  <si>
    <t>Uczniowski Klub Sportowy ENERGETYK Dychów</t>
  </si>
  <si>
    <t>ok</t>
  </si>
  <si>
    <t>regularan rezultat</t>
  </si>
  <si>
    <t>prekoračeno vrijeme zadržavanja na stazi</t>
  </si>
  <si>
    <t>mp</t>
  </si>
  <si>
    <t>pogrešno perforiranje</t>
  </si>
  <si>
    <t>dnf</t>
  </si>
  <si>
    <t>nije prošao kroz cilj</t>
  </si>
  <si>
    <t>disq</t>
  </si>
  <si>
    <t>diskvalifikacija</t>
  </si>
  <si>
    <t>dns</t>
  </si>
  <si>
    <t>nije startao/la</t>
  </si>
  <si>
    <t>ručno</t>
  </si>
  <si>
    <t>imepre-klu-kat</t>
  </si>
  <si>
    <t>imepre(ali)-klu(ali)-kat-ot</t>
  </si>
  <si>
    <t>imepre(ali)-(raz-klu)-kat</t>
  </si>
  <si>
    <t>imepre(ali)-(raz-klu)-kat-ot</t>
  </si>
  <si>
    <t>imepre-klu</t>
  </si>
  <si>
    <t>imepre-klu-ot</t>
  </si>
  <si>
    <t>imepre-klu(ali)</t>
  </si>
  <si>
    <t>imepre-klu(ali)-ot</t>
  </si>
  <si>
    <t>imepre-(raz-klu)</t>
  </si>
  <si>
    <t>imepre-(raz-klu)-ot</t>
  </si>
  <si>
    <t>imepre</t>
  </si>
  <si>
    <t>imepre-klu-kat-ot</t>
  </si>
  <si>
    <t>imepre-ot</t>
  </si>
  <si>
    <t>imepre-klu-kat(ali)</t>
  </si>
  <si>
    <t>imepre-klu-kat(ali)-ot</t>
  </si>
  <si>
    <t>imepre-klu(ali)-kat(ali)</t>
  </si>
  <si>
    <t>imepre-klu(ali)-kat(ali)-ot</t>
  </si>
  <si>
    <t>imepre-(raz-klu)-kat(ali)</t>
  </si>
  <si>
    <t>imepre-(raz-klu)-kat(ali)-ot</t>
  </si>
  <si>
    <t>imepre(ali)-klu-kat(ali)</t>
  </si>
  <si>
    <t>imepre(ali)-klu-kat(ali)-ot</t>
  </si>
  <si>
    <t>imepre(ali)-klu(ali)-kat(ali)</t>
  </si>
  <si>
    <t>imepre-klu(ali)-kat</t>
  </si>
  <si>
    <t>imepre(ali)-klu(ali)-kat(ali)-ot</t>
  </si>
  <si>
    <t>imepre(ali)-(raz-klu)-kat(ali)</t>
  </si>
  <si>
    <t>imepre(ali)-(raz-klu)-kat(ali)-ot</t>
  </si>
  <si>
    <t>novo</t>
  </si>
  <si>
    <t>novo-ot</t>
  </si>
  <si>
    <t>imepre-klu(ali)-kat-ot</t>
  </si>
  <si>
    <t>imepre-(raz-klu)-kat</t>
  </si>
  <si>
    <t>imepre-(raz-klu)-kat-ot</t>
  </si>
  <si>
    <t>imepre(ali)-klu-kat</t>
  </si>
  <si>
    <t>imepre(ali)-klu-kat-ot</t>
  </si>
  <si>
    <t>imepre(ali)-klu(ali)-kat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</si>
</sst>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
      <sz val="8"/>
      <color theme="1"/>
      <name val="Calibri"/>
      <family val="2"/>
      <charset val="238"/>
      <scheme val="minor"/>
    </font>
  </fonts>
  <fills count="17">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
      <patternFill patternType="solid">
        <fgColor rgb="FFFF9999"/>
        <bgColor indexed="64"/>
      </patternFill>
    </fill>
    <fill>
      <patternFill patternType="solid">
        <fgColor theme="7" tint="0.59996337778862885"/>
        <bgColor indexed="64"/>
      </patternFill>
    </fill>
  </fills>
  <borders count="80">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hair">
        <color indexed="64"/>
      </left>
      <right style="thin">
        <color indexed="64"/>
      </right>
      <top style="medium">
        <color indexed="64"/>
      </top>
      <bottom style="thin">
        <color indexed="64"/>
      </bottom>
      <diagonal/>
    </border>
    <border>
      <left style="thin">
        <color indexed="64"/>
      </left>
      <right style="hair">
        <color indexed="64"/>
      </right>
      <top style="medium">
        <color indexed="64"/>
      </top>
      <bottom style="thin">
        <color indexed="64"/>
      </bottom>
      <diagonal/>
    </border>
    <border>
      <left style="hair">
        <color indexed="64"/>
      </left>
      <right/>
      <top/>
      <bottom/>
      <diagonal/>
    </border>
    <border>
      <left style="hair">
        <color auto="1"/>
      </left>
      <right/>
      <top style="medium">
        <color indexed="64"/>
      </top>
      <bottom style="thin">
        <color auto="1"/>
      </bottom>
      <diagonal/>
    </border>
    <border>
      <left style="thin">
        <color indexed="64"/>
      </left>
      <right/>
      <top style="thin">
        <color indexed="64"/>
      </top>
      <bottom/>
      <diagonal/>
    </border>
    <border>
      <left style="thin">
        <color indexed="64"/>
      </left>
      <right/>
      <top/>
      <bottom/>
      <diagonal/>
    </border>
    <border>
      <left style="thin">
        <color indexed="64"/>
      </left>
      <right/>
      <top/>
      <bottom style="medium">
        <color indexed="64"/>
      </bottom>
      <diagonal/>
    </border>
  </borders>
  <cellStyleXfs count="1">
    <xf numFmtId="0" fontId="0" fillId="0" borderId="0"/>
  </cellStyleXfs>
  <cellXfs count="412">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67" xfId="0" applyFill="1" applyBorder="1" applyAlignment="1" applyProtection="1">
      <alignment horizontal="left" indent="1"/>
      <protection locked="0"/>
    </xf>
    <xf numFmtId="0" fontId="0" fillId="3" borderId="68" xfId="0" applyFill="1" applyBorder="1" applyAlignment="1" applyProtection="1">
      <alignment horizontal="left" indent="1"/>
      <protection locked="0"/>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14" fontId="0" fillId="3" borderId="66" xfId="0" applyNumberFormat="1" applyFill="1" applyBorder="1" applyAlignment="1" applyProtection="1">
      <alignment horizontal="left" indent="1"/>
      <protection locked="0"/>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xf numFmtId="0" fontId="19" fillId="0" borderId="0" xfId="0" applyFont="1" applyAlignment="1" applyProtection="1">
      <alignment horizontal="left" vertical="center" indent="1"/>
    </xf>
    <xf numFmtId="0" fontId="0" fillId="15" borderId="5" xfId="0" applyFill="1" applyBorder="1" applyAlignment="1" applyProtection="1">
      <alignment horizontal="right" indent="1"/>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1" fillId="9" borderId="40" xfId="0" applyFont="1" applyFill="1" applyBorder="1" applyAlignment="1" applyProtection="1">
      <alignment horizontal="center"/>
    </xf>
    <xf numFmtId="0" fontId="0" fillId="16" borderId="17" xfId="0" applyFill="1" applyBorder="1" applyAlignment="1" applyProtection="1">
      <alignment horizontal="left" indent="1"/>
    </xf>
    <xf numFmtId="0" fontId="0" fillId="16" borderId="12" xfId="0" applyFill="1" applyBorder="1" applyAlignment="1" applyProtection="1">
      <alignment horizontal="left" indent="1"/>
    </xf>
    <xf numFmtId="0" fontId="0" fillId="16" borderId="18" xfId="0" applyFill="1" applyBorder="1" applyAlignment="1" applyProtection="1">
      <alignment horizontal="left" indent="1"/>
    </xf>
    <xf numFmtId="0" fontId="0" fillId="16" borderId="19" xfId="0" applyFill="1" applyBorder="1" applyAlignment="1" applyProtection="1">
      <alignment horizontal="left" indent="1"/>
    </xf>
    <xf numFmtId="0" fontId="0" fillId="16" borderId="10" xfId="0" applyFill="1" applyBorder="1" applyAlignment="1" applyProtection="1">
      <alignment horizontal="left" indent="1"/>
    </xf>
    <xf numFmtId="0" fontId="0" fillId="16" borderId="20" xfId="0" applyFill="1" applyBorder="1" applyAlignment="1" applyProtection="1">
      <alignment horizontal="left" indent="1"/>
    </xf>
    <xf numFmtId="0" fontId="0" fillId="16" borderId="21" xfId="0" applyFill="1" applyBorder="1" applyAlignment="1" applyProtection="1">
      <alignment horizontal="left" indent="1"/>
    </xf>
    <xf numFmtId="0" fontId="0" fillId="16" borderId="11" xfId="0" applyFill="1" applyBorder="1" applyAlignment="1" applyProtection="1">
      <alignment horizontal="left" indent="1"/>
    </xf>
    <xf numFmtId="0" fontId="0" fillId="16" borderId="22" xfId="0" applyFill="1" applyBorder="1" applyAlignment="1" applyProtection="1">
      <alignment horizontal="left" indent="1"/>
    </xf>
    <xf numFmtId="14" fontId="0" fillId="3" borderId="10" xfId="0" applyNumberFormat="1" applyFill="1" applyBorder="1" applyAlignment="1" applyProtection="1">
      <alignment horizontal="left" indent="1"/>
      <protection locked="0"/>
    </xf>
    <xf numFmtId="0" fontId="1" fillId="0" borderId="75" xfId="0" applyFont="1" applyFill="1" applyBorder="1" applyAlignment="1" applyProtection="1">
      <alignment horizontal="left" indent="1"/>
    </xf>
    <xf numFmtId="0" fontId="0" fillId="4" borderId="23" xfId="0" applyFill="1" applyBorder="1" applyAlignment="1" applyProtection="1">
      <alignment horizontal="left" vertical="top" wrapText="1" indent="1"/>
    </xf>
    <xf numFmtId="0" fontId="0" fillId="12" borderId="14" xfId="0" applyFill="1" applyBorder="1" applyAlignment="1" applyProtection="1">
      <alignment horizontal="left" indent="1"/>
    </xf>
    <xf numFmtId="0" fontId="0" fillId="12" borderId="15" xfId="0" applyFill="1" applyBorder="1" applyAlignment="1" applyProtection="1">
      <alignment horizontal="left" indent="1"/>
    </xf>
    <xf numFmtId="0" fontId="0" fillId="12" borderId="16" xfId="0" applyFill="1" applyBorder="1" applyAlignment="1" applyProtection="1">
      <alignment horizontal="left" indent="1"/>
    </xf>
    <xf numFmtId="49" fontId="0" fillId="4" borderId="39" xfId="0" applyNumberFormat="1" applyFill="1" applyBorder="1" applyAlignment="1" applyProtection="1">
      <alignment horizontal="left" indent="1"/>
      <protection locked="0"/>
    </xf>
    <xf numFmtId="49" fontId="0" fillId="4" borderId="40" xfId="0" applyNumberFormat="1" applyFill="1" applyBorder="1" applyAlignment="1" applyProtection="1">
      <alignment horizontal="left" indent="1"/>
      <protection locked="0"/>
    </xf>
    <xf numFmtId="49" fontId="0" fillId="4" borderId="41" xfId="0" applyNumberFormat="1" applyFill="1" applyBorder="1" applyAlignment="1" applyProtection="1">
      <alignment horizontal="left" indent="1"/>
      <protection locked="0"/>
    </xf>
    <xf numFmtId="49" fontId="0" fillId="0" borderId="42" xfId="0" applyNumberFormat="1" applyBorder="1" applyAlignment="1" applyProtection="1">
      <alignment horizontal="left" indent="1"/>
      <protection locked="0"/>
    </xf>
    <xf numFmtId="49" fontId="0" fillId="0" borderId="38" xfId="0" applyNumberFormat="1" applyBorder="1" applyAlignment="1" applyProtection="1">
      <alignment horizontal="left" indent="1"/>
      <protection locked="0"/>
    </xf>
    <xf numFmtId="49" fontId="0" fillId="0" borderId="43" xfId="0" applyNumberFormat="1" applyBorder="1" applyAlignment="1" applyProtection="1">
      <alignment horizontal="left" indent="1"/>
      <protection locked="0"/>
    </xf>
    <xf numFmtId="49" fontId="0" fillId="0" borderId="44" xfId="0" applyNumberFormat="1" applyBorder="1" applyAlignment="1" applyProtection="1">
      <alignment horizontal="left" indent="1"/>
      <protection locked="0"/>
    </xf>
    <xf numFmtId="49" fontId="0" fillId="0" borderId="0" xfId="0" applyNumberFormat="1" applyAlignment="1" applyProtection="1">
      <alignment horizontal="left" indent="1"/>
      <protection locked="0"/>
    </xf>
    <xf numFmtId="49" fontId="0" fillId="0" borderId="0" xfId="0" applyNumberFormat="1" applyBorder="1" applyAlignment="1" applyProtection="1">
      <alignment horizontal="left" indent="1"/>
      <protection locked="0"/>
    </xf>
    <xf numFmtId="49" fontId="0" fillId="0" borderId="45" xfId="0" applyNumberFormat="1" applyBorder="1" applyAlignment="1" applyProtection="1">
      <alignment horizontal="left" indent="1"/>
      <protection locked="0"/>
    </xf>
    <xf numFmtId="49" fontId="0" fillId="0" borderId="46" xfId="0" applyNumberFormat="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47" xfId="0" applyNumberFormat="1" applyBorder="1" applyAlignment="1" applyProtection="1">
      <alignment horizontal="left" indent="1"/>
      <protection locked="0"/>
    </xf>
    <xf numFmtId="49" fontId="0" fillId="4" borderId="76" xfId="0" applyNumberFormat="1" applyFill="1" applyBorder="1" applyAlignment="1" applyProtection="1">
      <alignment horizontal="left" indent="1"/>
      <protection locked="0"/>
    </xf>
    <xf numFmtId="49" fontId="0" fillId="4" borderId="74" xfId="0" applyNumberFormat="1" applyFill="1" applyBorder="1" applyAlignment="1" applyProtection="1">
      <alignment horizontal="left" indent="1"/>
      <protection locked="0"/>
    </xf>
    <xf numFmtId="49" fontId="0" fillId="0" borderId="77" xfId="0" applyNumberFormat="1" applyBorder="1" applyAlignment="1" applyProtection="1">
      <alignment horizontal="left" indent="1"/>
      <protection locked="0"/>
    </xf>
    <xf numFmtId="49" fontId="0" fillId="0" borderId="78" xfId="0" applyNumberFormat="1" applyBorder="1" applyAlignment="1" applyProtection="1">
      <alignment horizontal="left" indent="1"/>
      <protection locked="0"/>
    </xf>
    <xf numFmtId="49" fontId="0" fillId="0" borderId="79" xfId="0" applyNumberFormat="1" applyBorder="1" applyAlignment="1" applyProtection="1">
      <alignment horizontal="left" indent="1"/>
      <protection locked="0"/>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 fillId="9" borderId="69" xfId="0" applyFont="1" applyFill="1" applyBorder="1" applyAlignment="1" applyProtection="1">
      <alignment horizontal="center"/>
    </xf>
    <xf numFmtId="0" fontId="1" fillId="9" borderId="70" xfId="0" applyFont="1" applyFill="1" applyBorder="1" applyAlignment="1" applyProtection="1">
      <alignment horizontal="center"/>
    </xf>
    <xf numFmtId="0" fontId="1" fillId="9" borderId="71" xfId="0" applyFont="1" applyFill="1" applyBorder="1" applyAlignment="1" applyProtection="1">
      <alignment horizontal="center"/>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5" borderId="6" xfId="0" applyFill="1" applyBorder="1" applyAlignment="1" applyProtection="1">
      <alignment horizontal="left" vertical="center" wrapText="1" indent="1"/>
    </xf>
    <xf numFmtId="0" fontId="0" fillId="5" borderId="8" xfId="0" applyFill="1" applyBorder="1" applyAlignment="1" applyProtection="1">
      <alignment horizontal="left" vertical="center" wrapText="1" indent="1"/>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9999"/>
      <color rgb="FFFFFFCC"/>
      <color rgb="FFFFCCFF"/>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tabSelected="1" workbookViewId="0">
      <selection activeCell="C7" sqref="C7"/>
    </sheetView>
  </sheetViews>
  <sheetFormatPr defaultRowHeight="15" x14ac:dyDescent="0.25"/>
  <cols>
    <col min="1" max="1" width="2.85546875" style="92" customWidth="1"/>
    <col min="2" max="2" width="45.42578125" style="94" bestFit="1" customWidth="1"/>
    <col min="3" max="3" width="14.28515625" style="92" customWidth="1"/>
    <col min="4" max="4" width="5.7109375" style="92" customWidth="1"/>
    <col min="5" max="5" width="114.28515625" style="93" customWidth="1"/>
    <col min="6" max="6" width="5.7109375" style="92" customWidth="1"/>
    <col min="7" max="7" width="73.140625" style="92" customWidth="1"/>
    <col min="8" max="16384" width="9.140625" style="92"/>
  </cols>
  <sheetData>
    <row r="1" spans="2:7" ht="15.75" thickBot="1" x14ac:dyDescent="0.3"/>
    <row r="2" spans="2:7" ht="27.75" thickTop="1" thickBot="1" x14ac:dyDescent="0.45">
      <c r="B2" s="232"/>
      <c r="C2" s="233" t="s">
        <v>262</v>
      </c>
      <c r="E2" s="354" t="s">
        <v>289</v>
      </c>
      <c r="F2" s="355"/>
      <c r="G2" s="356"/>
    </row>
    <row r="3" spans="2:7" ht="15.75" thickTop="1" x14ac:dyDescent="0.25"/>
    <row r="4" spans="2:7" ht="15.75" thickBot="1" x14ac:dyDescent="0.3">
      <c r="B4" s="353" t="s">
        <v>30</v>
      </c>
      <c r="C4" s="353"/>
      <c r="E4" s="234" t="s">
        <v>53</v>
      </c>
      <c r="G4" s="234" t="s">
        <v>182</v>
      </c>
    </row>
    <row r="5" spans="2:7" ht="15.75" thickBot="1" x14ac:dyDescent="0.3"/>
    <row r="6" spans="2:7" ht="15.75" thickBot="1" x14ac:dyDescent="0.3">
      <c r="B6" s="235" t="s">
        <v>39</v>
      </c>
      <c r="C6" s="230">
        <v>1035</v>
      </c>
      <c r="E6" s="236" t="s">
        <v>181</v>
      </c>
      <c r="G6" s="236" t="s">
        <v>183</v>
      </c>
    </row>
    <row r="7" spans="2:7" ht="15.75" thickBot="1" x14ac:dyDescent="0.3">
      <c r="C7" s="247"/>
      <c r="E7" s="236" t="s">
        <v>185</v>
      </c>
      <c r="G7" s="237" t="s">
        <v>184</v>
      </c>
    </row>
    <row r="8" spans="2:7" ht="15.75" thickBot="1" x14ac:dyDescent="0.3">
      <c r="B8" s="235" t="s">
        <v>290</v>
      </c>
      <c r="C8" s="230">
        <v>221</v>
      </c>
      <c r="E8" s="236" t="s">
        <v>186</v>
      </c>
      <c r="G8" s="237" t="s">
        <v>198</v>
      </c>
    </row>
    <row r="9" spans="2:7" x14ac:dyDescent="0.25">
      <c r="E9" s="236" t="s">
        <v>187</v>
      </c>
      <c r="G9" s="237" t="s">
        <v>199</v>
      </c>
    </row>
    <row r="10" spans="2:7" ht="15.75" thickBot="1" x14ac:dyDescent="0.3">
      <c r="B10" s="353" t="s">
        <v>31</v>
      </c>
      <c r="C10" s="353"/>
      <c r="E10" s="236" t="s">
        <v>188</v>
      </c>
      <c r="G10" s="237" t="s">
        <v>213</v>
      </c>
    </row>
    <row r="11" spans="2:7" ht="15.75" thickBot="1" x14ac:dyDescent="0.3">
      <c r="E11" s="236" t="s">
        <v>189</v>
      </c>
    </row>
    <row r="12" spans="2:7" ht="15.75" thickBot="1" x14ac:dyDescent="0.3">
      <c r="B12" s="235" t="s">
        <v>29</v>
      </c>
      <c r="C12" s="249">
        <f>IF(import_datum_natjecanja="","",import_datum_natjecanja)</f>
        <v>44724</v>
      </c>
      <c r="E12" s="236" t="s">
        <v>190</v>
      </c>
      <c r="G12" s="236" t="s">
        <v>249</v>
      </c>
    </row>
    <row r="13" spans="2:7" ht="15.75" thickBot="1" x14ac:dyDescent="0.3">
      <c r="C13" s="246"/>
      <c r="E13" s="236" t="s">
        <v>191</v>
      </c>
    </row>
    <row r="14" spans="2:7" ht="15.75" thickBot="1" x14ac:dyDescent="0.3">
      <c r="B14" s="235" t="s">
        <v>265</v>
      </c>
      <c r="C14" s="231" cm="1">
        <f t="array" ref="C14">IF(import_grana_id="","",import_grana_id)</f>
        <v>1</v>
      </c>
      <c r="E14" s="236" t="s">
        <v>192</v>
      </c>
      <c r="G14" s="236" t="s">
        <v>250</v>
      </c>
    </row>
    <row r="15" spans="2:7" ht="15.75" thickBot="1" x14ac:dyDescent="0.3">
      <c r="B15" s="235"/>
      <c r="C15" s="127"/>
      <c r="E15" s="236" t="s">
        <v>206</v>
      </c>
      <c r="G15" s="237" t="s">
        <v>251</v>
      </c>
    </row>
    <row r="16" spans="2:7" ht="15.75" thickBot="1" x14ac:dyDescent="0.3">
      <c r="B16" s="235" t="s">
        <v>157</v>
      </c>
      <c r="C16" s="231" cm="1">
        <f t="array" ref="C16">IF(import_trka_je_rangirana="","",import_trka_je_rangirana)</f>
        <v>0</v>
      </c>
      <c r="E16" s="236" t="s">
        <v>207</v>
      </c>
      <c r="G16" s="237" t="s">
        <v>252</v>
      </c>
    </row>
    <row r="17" spans="2:7" ht="15.75" thickBot="1" x14ac:dyDescent="0.3">
      <c r="B17" s="235"/>
      <c r="C17" s="127"/>
      <c r="E17" s="236" t="s">
        <v>193</v>
      </c>
      <c r="G17" s="237" t="s">
        <v>253</v>
      </c>
    </row>
    <row r="18" spans="2:7" ht="15.75" thickBot="1" x14ac:dyDescent="0.3">
      <c r="B18" s="235" t="s">
        <v>41</v>
      </c>
      <c r="C18" s="231" cm="1">
        <f t="array" ref="C18">IF(import_dnevnik_id="","",import_dnevnik_id)</f>
        <v>1247</v>
      </c>
      <c r="E18" s="236" t="s">
        <v>208</v>
      </c>
      <c r="G18" s="237" t="s">
        <v>254</v>
      </c>
    </row>
    <row r="19" spans="2:7" ht="15.75" thickBot="1" x14ac:dyDescent="0.3">
      <c r="B19" s="235"/>
      <c r="C19" s="248"/>
      <c r="E19" s="238" t="s">
        <v>194</v>
      </c>
      <c r="G19" s="237" t="s">
        <v>255</v>
      </c>
    </row>
    <row r="20" spans="2:7" ht="15.75" thickBot="1" x14ac:dyDescent="0.3">
      <c r="B20" s="235" t="s">
        <v>42</v>
      </c>
      <c r="C20" s="231" cm="1">
        <f t="array" ref="C20">IF(import_max_id_osoba="","",import_max_id_osoba)</f>
        <v>2289</v>
      </c>
      <c r="E20" s="238" t="s">
        <v>195</v>
      </c>
    </row>
    <row r="21" spans="2:7" ht="15.75" thickBot="1" x14ac:dyDescent="0.3">
      <c r="B21" s="235"/>
      <c r="C21" s="248"/>
      <c r="E21" s="236" t="s">
        <v>196</v>
      </c>
      <c r="G21" s="236" t="s">
        <v>256</v>
      </c>
    </row>
    <row r="22" spans="2:7" ht="15.75" thickBot="1" x14ac:dyDescent="0.3">
      <c r="B22" s="235" t="s">
        <v>43</v>
      </c>
      <c r="C22" s="231" cm="1">
        <f t="array" ref="C22">IF(import_max_id_ime_prezime="","",import_max_id_ime_prezime)</f>
        <v>2289</v>
      </c>
      <c r="E22" s="236" t="s">
        <v>209</v>
      </c>
      <c r="G22" s="237" t="s">
        <v>257</v>
      </c>
    </row>
    <row r="23" spans="2:7" ht="15.75" thickBot="1" x14ac:dyDescent="0.3">
      <c r="B23" s="235"/>
      <c r="C23" s="248"/>
      <c r="E23" s="236" t="s">
        <v>197</v>
      </c>
    </row>
    <row r="24" spans="2:7" ht="15.75" thickBot="1" x14ac:dyDescent="0.3">
      <c r="B24" s="235" t="s">
        <v>233</v>
      </c>
      <c r="C24" s="231">
        <f>IF(data_max_id_osoba&amp;data_max_id_ime_prezime="","",MAX(data_max_id_osoba,data_max_id_ime_prezime))</f>
        <v>2289</v>
      </c>
      <c r="E24" s="93" t="s">
        <v>200</v>
      </c>
      <c r="G24" s="236" t="s">
        <v>260</v>
      </c>
    </row>
    <row r="25" spans="2:7" ht="15.75" thickBot="1" x14ac:dyDescent="0.3">
      <c r="C25" s="247"/>
      <c r="E25" s="236" t="s">
        <v>201</v>
      </c>
      <c r="G25" s="237" t="s">
        <v>261</v>
      </c>
    </row>
    <row r="26" spans="2:7" ht="15.75" thickBot="1" x14ac:dyDescent="0.3">
      <c r="B26" s="235" t="s">
        <v>237</v>
      </c>
      <c r="C26" s="231" cm="1">
        <f t="array" ref="C26">IF(import_max_id_staza="","",import_max_id_staza)</f>
        <v>412</v>
      </c>
      <c r="E26" s="93" t="s">
        <v>202</v>
      </c>
    </row>
    <row r="27" spans="2:7" ht="15.75" thickBot="1" x14ac:dyDescent="0.3">
      <c r="B27" s="235"/>
      <c r="C27" s="247"/>
      <c r="E27" s="236" t="s">
        <v>203</v>
      </c>
      <c r="G27" s="236" t="s">
        <v>286</v>
      </c>
    </row>
    <row r="28" spans="2:7" ht="15.75" thickBot="1" x14ac:dyDescent="0.3">
      <c r="B28" s="235" t="s">
        <v>129</v>
      </c>
      <c r="C28" s="231" cm="1">
        <f t="array" ref="C28">IF(import_max_id_kategorija_alias="","",import_max_id_kategorija_alias)</f>
        <v>42</v>
      </c>
      <c r="E28" s="93" t="s">
        <v>204</v>
      </c>
      <c r="G28" s="237" t="s">
        <v>287</v>
      </c>
    </row>
    <row r="29" spans="2:7" ht="15.75" thickBot="1" x14ac:dyDescent="0.3">
      <c r="B29" s="235"/>
      <c r="C29" s="127"/>
      <c r="E29" s="236" t="s">
        <v>205</v>
      </c>
      <c r="G29" s="237" t="s">
        <v>288</v>
      </c>
    </row>
    <row r="30" spans="2:7" ht="15.75" thickBot="1" x14ac:dyDescent="0.3">
      <c r="B30" s="235" t="s">
        <v>40</v>
      </c>
      <c r="C30" s="231" cm="1">
        <f t="array" ref="C30">IF(import_max_id_staza_kategorija="","",import_max_id_staza_kategorija)</f>
        <v>600</v>
      </c>
      <c r="E30" s="236" t="s">
        <v>210</v>
      </c>
    </row>
    <row r="31" spans="2:7" ht="15.75" thickBot="1" x14ac:dyDescent="0.3">
      <c r="C31" s="247"/>
      <c r="E31" s="236" t="s">
        <v>211</v>
      </c>
    </row>
    <row r="32" spans="2:7" ht="15.75" thickBot="1" x14ac:dyDescent="0.3">
      <c r="B32" s="235" t="s">
        <v>65</v>
      </c>
      <c r="C32" s="231" cm="1">
        <f t="array" ref="C32">IF(import_max_id_rezultat="","",import_max_id_rezultat)</f>
        <v>5479</v>
      </c>
      <c r="E32" s="236" t="s">
        <v>212</v>
      </c>
    </row>
    <row r="33" spans="2:5" ht="15.75" thickBot="1" x14ac:dyDescent="0.3">
      <c r="C33" s="247"/>
      <c r="E33" s="236" t="s">
        <v>214</v>
      </c>
    </row>
    <row r="34" spans="2:5" ht="15.75" thickBot="1" x14ac:dyDescent="0.3">
      <c r="B34" s="235" t="str">
        <f>"SELECT max_minuta FROM trka WHERE id = "&amp;data_trka_id</f>
        <v>SELECT max_minuta FROM trka WHERE id = 1035</v>
      </c>
      <c r="C34" s="231" cm="1">
        <f t="array" ref="C34">IF(import_max_minuta="","",import_max_minuta)</f>
        <v>120</v>
      </c>
      <c r="E34" s="236" t="s">
        <v>215</v>
      </c>
    </row>
    <row r="35" spans="2:5" x14ac:dyDescent="0.25">
      <c r="E35" s="236" t="s">
        <v>216</v>
      </c>
    </row>
    <row r="36" spans="2:5" ht="15.75" thickBot="1" x14ac:dyDescent="0.3">
      <c r="B36" s="242" t="s">
        <v>258</v>
      </c>
      <c r="E36" s="93" t="s">
        <v>217</v>
      </c>
    </row>
    <row r="37" spans="2:5" x14ac:dyDescent="0.25">
      <c r="B37" s="239" t="str">
        <f>"DELETE FROM  rezultat WHERE id &gt; "&amp;data_max_id_rezultat&amp;";"</f>
        <v>DELETE FROM  rezultat WHERE id &gt; 5479;</v>
      </c>
      <c r="E37" s="236" t="s">
        <v>218</v>
      </c>
    </row>
    <row r="38" spans="2:5" x14ac:dyDescent="0.25">
      <c r="B38" s="240" t="str">
        <f>"DELETE FROM  imeprezime_alias WHERE id &gt; "&amp;MAX(regNatjecatelj_alias_id)&amp;";"</f>
        <v>DELETE FROM  imeprezime_alias WHERE id &gt; 33;</v>
      </c>
    </row>
    <row r="39" spans="2:5" x14ac:dyDescent="0.25">
      <c r="B39" s="240" t="str">
        <f>"DELETE FROM  imeprezime WHERE id &gt; "&amp;data_max_id_ime_prezime&amp;";"</f>
        <v>DELETE FROM  imeprezime WHERE id &gt; 2289;</v>
      </c>
    </row>
    <row r="40" spans="2:5" x14ac:dyDescent="0.25">
      <c r="B40" s="240" t="str">
        <f>"DELETE FROM  osoba WHERE id &gt; "&amp;data_max_id_osoba&amp;";"</f>
        <v>DELETE FROM  osoba WHERE id &gt; 2289;</v>
      </c>
    </row>
    <row r="41" spans="2:5" x14ac:dyDescent="0.25">
      <c r="B41" s="240" t="str">
        <f>"DELETE FROM  osoba_log WHERE id &gt; "&amp;data_max_id_osoba&amp;";"</f>
        <v>DELETE FROM  osoba_log WHERE id &gt; 2289;</v>
      </c>
    </row>
    <row r="42" spans="2:5" x14ac:dyDescent="0.25">
      <c r="B42" s="240" t="str">
        <f>"DELETE FROM  klub_alias WHERE id &gt; "&amp;MAX(regKlub_alias_id)&amp;";"</f>
        <v>DELETE FROM  klub_alias WHERE id &gt; 31;</v>
      </c>
    </row>
    <row r="43" spans="2:5" x14ac:dyDescent="0.25">
      <c r="B43" s="240" t="str">
        <f>"DELETE FROM  klub WHERE id &gt; "&amp;MAX(regKlub_id)&amp;";"</f>
        <v>DELETE FROM  klub WHERE id &gt; 62;</v>
      </c>
      <c r="E43" s="93" t="s">
        <v>54</v>
      </c>
    </row>
    <row r="44" spans="2:5" x14ac:dyDescent="0.25">
      <c r="B44" s="240" t="str">
        <f>"DELETE FROM  drzava WHERE id &gt; "&amp;MAX(regDrzava_id)&amp;";"</f>
        <v>DELETE FROM  drzava WHERE id &gt; 18;</v>
      </c>
      <c r="E44" s="236" t="s">
        <v>55</v>
      </c>
    </row>
    <row r="45" spans="2:5" x14ac:dyDescent="0.25">
      <c r="B45" s="240" t="str">
        <f>"DELETE FROM  staza_kategorija WHERE id &gt; "&amp;data_max_id_staza_kategorija&amp;";"</f>
        <v>DELETE FROM  staza_kategorija WHERE id &gt; 600;</v>
      </c>
      <c r="E45" s="236" t="s">
        <v>56</v>
      </c>
    </row>
    <row r="46" spans="2:5" x14ac:dyDescent="0.25">
      <c r="B46" s="240" t="str">
        <f>"DELETE FROM  staza WHERE id &gt; "&amp;data_max_id_staza&amp;";"</f>
        <v>DELETE FROM  staza WHERE id &gt; 412;</v>
      </c>
      <c r="E46" s="236" t="s">
        <v>57</v>
      </c>
    </row>
    <row r="47" spans="2:5" ht="15.75" thickBot="1" x14ac:dyDescent="0.3">
      <c r="B47" s="241" t="str">
        <f>"DELETE FROM  kategorija_alias WHERE id &gt; "&amp;data_max_id_kategorija_alias&amp;";"</f>
        <v>DELETE FROM  kategorija_alias WHERE id &gt; 42;</v>
      </c>
    </row>
    <row r="48" spans="2:5" x14ac:dyDescent="0.25">
      <c r="B48" s="93"/>
    </row>
    <row r="49" spans="2:2" ht="15.75" thickBot="1" x14ac:dyDescent="0.3">
      <c r="B49" s="242" t="s">
        <v>259</v>
      </c>
    </row>
    <row r="50" spans="2:2" x14ac:dyDescent="0.25">
      <c r="B50" s="243" t="str">
        <f>"DELETE FROM  rezultat WHERE id &gt; "&amp;data_max_id_rezultat&amp;";"</f>
        <v>DELETE FROM  rezultat WHERE id &gt; 5479;</v>
      </c>
    </row>
    <row r="51" spans="2:2" x14ac:dyDescent="0.25">
      <c r="B51" s="244" t="str">
        <f>"DELETE FROM  staza_kategorija WHERE id &gt; "&amp;data_max_id_staza_kategorija&amp;";"</f>
        <v>DELETE FROM  staza_kategorija WHERE id &gt; 600;</v>
      </c>
    </row>
    <row r="52" spans="2:2" ht="15.75" thickBot="1" x14ac:dyDescent="0.3">
      <c r="B52" s="245" t="str">
        <f>"DELETE FROM  staza WHERE id &gt; "&amp;data_max_id_staza&amp;";"</f>
        <v>DELETE FROM  staza WHERE id &gt; 412;</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topLeftCell="EH1" zoomScaleNormal="100" workbookViewId="0">
      <pane ySplit="12" topLeftCell="A148" activePane="bottomLeft" state="frozen"/>
      <selection activeCell="G8" sqref="G8"/>
      <selection pane="bottomLeft" activeCell="EP11" sqref="EP11:EP155"/>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75" t="s">
        <v>224</v>
      </c>
      <c r="AY2" s="376"/>
    </row>
    <row r="3" spans="1:159" ht="15.75" collapsed="1" thickBot="1" x14ac:dyDescent="0.3"/>
    <row r="4" spans="1:159" s="119" customFormat="1" ht="43.5" customHeight="1" thickTop="1" thickBot="1" x14ac:dyDescent="0.3">
      <c r="B4" s="120"/>
      <c r="C4" s="120"/>
      <c r="D4" s="120"/>
      <c r="E4" s="120"/>
      <c r="F4" s="120"/>
      <c r="G4" s="121"/>
      <c r="H4" s="121"/>
      <c r="I4" s="120"/>
      <c r="J4" s="120"/>
      <c r="K4" s="120"/>
      <c r="L4" s="120"/>
      <c r="M4" s="120"/>
      <c r="O4" s="121"/>
      <c r="Q4" s="120"/>
      <c r="R4" s="121"/>
      <c r="S4" s="121"/>
      <c r="T4" s="122"/>
      <c r="U4" s="120"/>
      <c r="W4" s="120"/>
      <c r="X4" s="120"/>
      <c r="Y4" s="120"/>
      <c r="AA4" s="122"/>
      <c r="AB4" s="122"/>
      <c r="AC4" s="120"/>
      <c r="AD4" s="120"/>
      <c r="AF4" s="123" t="s">
        <v>52</v>
      </c>
      <c r="AJ4" s="120"/>
      <c r="AK4" s="121"/>
      <c r="AM4" s="120"/>
      <c r="AN4" s="120"/>
      <c r="AO4" s="121"/>
      <c r="AP4" s="120"/>
      <c r="AQ4" s="120"/>
      <c r="AR4" s="120"/>
      <c r="AT4" s="120"/>
      <c r="AV4" s="121"/>
      <c r="AX4" s="377" t="s">
        <v>52</v>
      </c>
      <c r="AY4" s="378"/>
      <c r="BA4" s="121"/>
      <c r="BC4" s="120"/>
      <c r="BD4" s="121"/>
      <c r="BE4" s="121"/>
      <c r="BF4" s="121"/>
      <c r="BH4" s="120"/>
      <c r="BI4" s="120"/>
      <c r="BJ4" s="121"/>
      <c r="BK4" s="121"/>
      <c r="BM4" s="120"/>
      <c r="BN4" s="120"/>
      <c r="BO4" s="121"/>
      <c r="BP4" s="121"/>
      <c r="BQ4" s="120"/>
      <c r="BR4" s="120"/>
      <c r="BS4" s="121"/>
      <c r="BT4" s="120"/>
      <c r="BV4" s="120"/>
      <c r="BX4" s="123" t="s">
        <v>52</v>
      </c>
      <c r="BZ4" s="121"/>
      <c r="CA4" s="120"/>
      <c r="CB4" s="120"/>
      <c r="CC4" s="120"/>
      <c r="CD4" s="120"/>
      <c r="CE4" s="120"/>
      <c r="CF4" s="120"/>
      <c r="CG4" s="120"/>
      <c r="CK4" s="120"/>
      <c r="CL4" s="121"/>
      <c r="CM4" s="121"/>
      <c r="CO4" s="121"/>
      <c r="CP4" s="121"/>
      <c r="CQ4" s="121"/>
      <c r="CR4" s="121"/>
      <c r="CS4" s="121"/>
      <c r="CU4" s="121"/>
      <c r="CW4" s="121"/>
      <c r="CY4" s="123" t="s">
        <v>52</v>
      </c>
      <c r="DH4" s="120"/>
      <c r="DI4" s="121"/>
      <c r="DK4" s="120"/>
      <c r="DL4" s="121"/>
      <c r="DN4" s="124"/>
      <c r="DO4" s="124"/>
      <c r="DQ4" s="121"/>
      <c r="DR4" s="121"/>
      <c r="DT4" s="121"/>
      <c r="DU4" s="121"/>
      <c r="DV4" s="121"/>
      <c r="DW4" s="121"/>
      <c r="DX4" s="120"/>
      <c r="DZ4" s="121"/>
      <c r="EA4" s="121"/>
      <c r="EB4" s="121"/>
      <c r="EC4" s="121"/>
      <c r="ED4" s="121"/>
      <c r="EE4" s="121"/>
      <c r="EF4" s="121"/>
      <c r="EG4" s="121"/>
      <c r="EH4" s="121"/>
      <c r="EI4" s="121"/>
      <c r="EJ4" s="121"/>
      <c r="EL4" s="363" t="s">
        <v>166</v>
      </c>
      <c r="EM4" s="364"/>
      <c r="EN4" s="364"/>
      <c r="EO4" s="364"/>
      <c r="EP4" s="365"/>
    </row>
    <row r="5" spans="1:159" ht="18.75" x14ac:dyDescent="0.3">
      <c r="T5" s="12"/>
      <c r="AC5" s="7" t="s">
        <v>13</v>
      </c>
      <c r="AD5" s="72"/>
      <c r="AH5" s="7" t="s">
        <v>139</v>
      </c>
      <c r="AP5" s="9"/>
      <c r="AT5" s="72"/>
      <c r="AV5" s="6"/>
      <c r="AX5" s="190"/>
      <c r="AY5" s="190"/>
      <c r="BA5" s="198" t="s">
        <v>179</v>
      </c>
      <c r="BC5" s="199" t="s">
        <v>13</v>
      </c>
      <c r="BD5" s="7"/>
      <c r="BE5" s="7"/>
      <c r="BF5" s="199" t="s">
        <v>13</v>
      </c>
      <c r="BJ5" s="200"/>
      <c r="BK5" s="200"/>
      <c r="BT5" s="7" t="s">
        <v>77</v>
      </c>
      <c r="BV5" s="169" t="s">
        <v>13</v>
      </c>
      <c r="BX5" s="169" t="s">
        <v>13</v>
      </c>
      <c r="CA5" s="169" t="s">
        <v>97</v>
      </c>
      <c r="CB5" s="72"/>
      <c r="CC5" s="72"/>
      <c r="CD5" s="72"/>
      <c r="CE5" s="72"/>
      <c r="CF5" s="72"/>
      <c r="CG5" s="72"/>
      <c r="CI5" s="169" t="s">
        <v>137</v>
      </c>
      <c r="CK5" s="72"/>
      <c r="CL5" s="202"/>
      <c r="CM5" s="202"/>
      <c r="CQ5" s="168" t="s">
        <v>179</v>
      </c>
      <c r="CS5" s="168" t="s">
        <v>139</v>
      </c>
      <c r="CU5" s="203" t="s">
        <v>144</v>
      </c>
      <c r="CW5" s="112" t="s">
        <v>154</v>
      </c>
      <c r="DA5" s="379" t="s">
        <v>153</v>
      </c>
      <c r="DB5" s="379"/>
      <c r="DD5" s="7" t="s">
        <v>13</v>
      </c>
      <c r="DF5" s="7" t="s">
        <v>223</v>
      </c>
      <c r="DK5" s="89"/>
      <c r="DN5" s="8"/>
      <c r="DO5" s="8"/>
      <c r="DQ5" s="9"/>
      <c r="DX5" s="88"/>
      <c r="EE5" s="161" t="s">
        <v>177</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0">
        <v>17</v>
      </c>
      <c r="T6" s="13"/>
      <c r="AC6" s="71" t="s">
        <v>105</v>
      </c>
      <c r="AH6" s="71" t="s">
        <v>138</v>
      </c>
      <c r="AP6" s="9"/>
      <c r="AV6" s="7" t="s">
        <v>21</v>
      </c>
      <c r="AX6" s="190"/>
      <c r="AY6" s="190"/>
      <c r="BA6" s="199" t="s">
        <v>234</v>
      </c>
      <c r="BC6" s="199" t="s">
        <v>235</v>
      </c>
      <c r="BD6" s="3"/>
      <c r="BE6" s="3"/>
      <c r="BF6" s="199" t="s">
        <v>18</v>
      </c>
      <c r="BJ6" s="200"/>
      <c r="BK6" s="200"/>
      <c r="BT6" s="7" t="s">
        <v>14</v>
      </c>
      <c r="BV6" s="71" t="s">
        <v>88</v>
      </c>
      <c r="BX6" s="71" t="s">
        <v>89</v>
      </c>
      <c r="CA6" s="71" t="s">
        <v>14</v>
      </c>
      <c r="CI6" s="71" t="s">
        <v>138</v>
      </c>
      <c r="CQ6" s="71" t="s">
        <v>178</v>
      </c>
      <c r="CS6" s="168" t="s">
        <v>247</v>
      </c>
      <c r="CU6" s="203" t="s">
        <v>219</v>
      </c>
      <c r="CW6" s="112" t="s">
        <v>155</v>
      </c>
      <c r="DA6" s="379" t="s">
        <v>10</v>
      </c>
      <c r="DB6" s="379"/>
      <c r="DD6" s="7" t="s">
        <v>18</v>
      </c>
      <c r="DF6" s="7" t="s">
        <v>18</v>
      </c>
      <c r="DK6" s="89"/>
      <c r="DX6" s="7"/>
      <c r="EE6" s="161" t="s">
        <v>178</v>
      </c>
      <c r="EH6"/>
      <c r="EI6"/>
      <c r="EJ6"/>
      <c r="EL6" s="7" t="s">
        <v>160</v>
      </c>
      <c r="EN6" s="7" t="s">
        <v>161</v>
      </c>
      <c r="EP6" s="7" t="s">
        <v>163</v>
      </c>
    </row>
    <row r="7" spans="1:159" ht="19.5" thickBot="1" x14ac:dyDescent="0.35">
      <c r="B7" s="58" t="str">
        <f>IF(csv!F2="","",csv!T2)</f>
        <v>Short</v>
      </c>
      <c r="C7" s="60"/>
      <c r="D7" s="49" t="str">
        <f>IF(csv!F2="","",csv!F2)</f>
        <v>First name</v>
      </c>
      <c r="E7" s="60" t="str">
        <f>IF(csv!F2="","",csv!E2)</f>
        <v>Surname</v>
      </c>
      <c r="F7" s="60"/>
      <c r="G7" s="59" t="str">
        <f>IF(csv!F2="","",csv!M2)</f>
        <v>Time</v>
      </c>
      <c r="H7" s="59" t="str">
        <f>IF(csv!F2="","",csv!N2)</f>
        <v>Classifier</v>
      </c>
      <c r="I7" s="60"/>
      <c r="J7" s="60" t="str">
        <f>IF(csv!F2="","",csv!P2)</f>
        <v>Cl.name</v>
      </c>
      <c r="K7" s="60" t="str">
        <f>IF(csv!F2="","",csv!Q2)</f>
        <v>City</v>
      </c>
      <c r="L7" s="60"/>
      <c r="M7" s="111" t="str">
        <f>IF(csv!F2="","",csv!R2)</f>
        <v>Nat</v>
      </c>
      <c r="T7" s="11"/>
      <c r="AC7" s="41">
        <f>COUNTA(AC13:AC412)-COUNTIF(AC13:AC412,"")</f>
        <v>0</v>
      </c>
      <c r="AD7" s="72"/>
      <c r="AH7" s="41">
        <f>COUNTA(AH13:AH412)-COUNTIF(AH13:AH412,"")</f>
        <v>0</v>
      </c>
      <c r="AP7" s="8"/>
      <c r="AT7" s="72"/>
      <c r="AV7" s="41">
        <f>COUNTA(AV13:AV412)-COUNTIF(AV13:AV412,"")</f>
        <v>1</v>
      </c>
      <c r="AX7" s="190"/>
      <c r="AY7" s="190"/>
      <c r="BA7" s="222">
        <f>COUNTA(BA13:BA412)-COUNTIF(BA13:BA412,"")</f>
        <v>0</v>
      </c>
      <c r="BC7" s="41">
        <f>COUNTA(BC13:BC412)-COUNTIF(BC13:BC412,"")</f>
        <v>0</v>
      </c>
      <c r="BD7" s="7"/>
      <c r="BE7" s="7"/>
      <c r="BF7" s="41">
        <f>COUNTA(BF13:BF412)-COUNTIF(BF13:BF412,"")</f>
        <v>1</v>
      </c>
      <c r="BJ7" s="200"/>
      <c r="BK7" s="200"/>
      <c r="BT7" s="68">
        <f>SUM(BS13:BS412)</f>
        <v>1</v>
      </c>
      <c r="BV7" s="41">
        <f>COUNTA(BV13:BV412)-COUNTIF(BV13:BV412,"")</f>
        <v>1</v>
      </c>
      <c r="BX7" s="73">
        <f>COUNTA(BX13:BX412)</f>
        <v>1</v>
      </c>
      <c r="CA7" s="41">
        <f>COUNTA(CA13:CA412)-COUNTIF(CA13:CA412,"")</f>
        <v>0</v>
      </c>
      <c r="CB7" s="72"/>
      <c r="CC7" s="72"/>
      <c r="CD7" s="72"/>
      <c r="CE7" s="72"/>
      <c r="CF7" s="72"/>
      <c r="CG7" s="72"/>
      <c r="CI7" s="41">
        <f>COUNTA(CI13:CI412)-COUNTIF(CI13:CI412,"")</f>
        <v>1</v>
      </c>
      <c r="CK7" s="72"/>
      <c r="CL7" s="202"/>
      <c r="CM7" s="202"/>
      <c r="CQ7" s="113">
        <f>COUNTA(CQ13:CQ412)-COUNTIF(CQ13:CQ412,"")</f>
        <v>1</v>
      </c>
      <c r="CS7" s="113">
        <f>COUNTIF(CS13:CS412,5)</f>
        <v>0</v>
      </c>
      <c r="CU7" s="113">
        <f>COUNTIF(CU13:CU412,"*molim*")</f>
        <v>1</v>
      </c>
      <c r="CW7" s="113">
        <f>COUNTA(CW13:CW412)-COUNTIF(CW13:CW412,"")</f>
        <v>0</v>
      </c>
      <c r="CX7" s="2"/>
      <c r="CZ7" s="2"/>
      <c r="DA7" s="380">
        <f>COUNTA(DA13:DA412)-COUNTIF(DA13:DA412,"")</f>
        <v>0</v>
      </c>
      <c r="DB7" s="381"/>
      <c r="DC7" s="2"/>
      <c r="DD7" s="41">
        <f>COUNTA(DD13:DD412)-COUNTIF(DD13:DD412,"")</f>
        <v>1</v>
      </c>
      <c r="DF7" s="41">
        <f>COUNTA(DF13:DF412)-COUNTIF(DF13:DF412,"")</f>
        <v>0</v>
      </c>
      <c r="DK7" s="64"/>
      <c r="DX7" s="41">
        <f>COUNTA(DX13:DX412)-COUNTIF(DX13:DX412,"")</f>
        <v>110</v>
      </c>
      <c r="EE7" s="41">
        <f>SUM(EE13:EE412)</f>
        <v>0</v>
      </c>
      <c r="EH7" s="2"/>
      <c r="EI7" s="2"/>
      <c r="EJ7" s="2"/>
      <c r="EK7" s="2"/>
      <c r="EL7" s="41">
        <f>COUNTA(EL13:EL412)-COUNTIF(EL13:EL412,"")</f>
        <v>110</v>
      </c>
      <c r="EM7" s="2"/>
      <c r="EN7" s="41">
        <f>COUNTA(EN13:EN412)-COUNTIF(EN13:EN412,"")</f>
        <v>0</v>
      </c>
      <c r="EO7" s="2"/>
      <c r="EP7" s="41">
        <f>COUNTA(EP13:EP412)-COUNTIF(EP13:EP412,"")</f>
        <v>110</v>
      </c>
      <c r="ER7" s="2"/>
      <c r="ES7" s="2"/>
      <c r="ET7" s="2"/>
      <c r="EU7" s="2"/>
      <c r="EV7" s="2"/>
      <c r="EW7" s="2"/>
      <c r="EX7" s="2"/>
    </row>
    <row r="8" spans="1:159" ht="19.5" thickBot="1" x14ac:dyDescent="0.35">
      <c r="AF8" s="75"/>
      <c r="AX8" s="190"/>
      <c r="AY8" s="190"/>
    </row>
    <row r="9" spans="1:159" ht="15.75" thickBot="1" x14ac:dyDescent="0.3">
      <c r="A9" s="55" t="s">
        <v>0</v>
      </c>
      <c r="B9" s="357" t="s">
        <v>134</v>
      </c>
      <c r="C9" s="358"/>
      <c r="D9" s="358"/>
      <c r="E9" s="358"/>
      <c r="F9" s="358"/>
      <c r="G9" s="358"/>
      <c r="H9" s="358"/>
      <c r="I9" s="358"/>
      <c r="J9" s="358"/>
      <c r="K9" s="358"/>
      <c r="L9" s="358"/>
      <c r="M9" s="359"/>
      <c r="N9" t="s">
        <v>0</v>
      </c>
      <c r="O9" s="91" t="s">
        <v>221</v>
      </c>
      <c r="Q9" s="357" t="s">
        <v>141</v>
      </c>
      <c r="R9" s="358"/>
      <c r="S9" s="358"/>
      <c r="T9" s="358"/>
      <c r="U9" s="359"/>
      <c r="V9" t="s">
        <v>0</v>
      </c>
      <c r="W9" s="357" t="s">
        <v>4</v>
      </c>
      <c r="X9" s="358"/>
      <c r="Y9" s="359"/>
      <c r="Z9" t="s">
        <v>0</v>
      </c>
      <c r="AA9" s="357" t="s">
        <v>106</v>
      </c>
      <c r="AB9" s="358"/>
      <c r="AC9" s="358"/>
      <c r="AD9" s="358"/>
      <c r="AE9" s="358"/>
      <c r="AF9" s="358"/>
      <c r="AG9" s="358"/>
      <c r="AH9" s="359"/>
      <c r="AI9" t="s">
        <v>0</v>
      </c>
      <c r="AJ9" s="357" t="s">
        <v>105</v>
      </c>
      <c r="AK9" s="359"/>
      <c r="AM9" s="357" t="s">
        <v>146</v>
      </c>
      <c r="AN9" s="358"/>
      <c r="AO9" s="358"/>
      <c r="AP9" s="358"/>
      <c r="AQ9" s="358"/>
      <c r="AR9" s="359"/>
      <c r="AS9" t="s">
        <v>0</v>
      </c>
      <c r="AT9" s="357" t="s">
        <v>225</v>
      </c>
      <c r="AU9" s="358"/>
      <c r="AV9" s="358"/>
      <c r="AW9" s="358"/>
      <c r="AX9" s="358"/>
      <c r="AY9" s="358"/>
      <c r="AZ9" s="358"/>
      <c r="BA9" s="359"/>
      <c r="BC9" s="357" t="s">
        <v>236</v>
      </c>
      <c r="BD9" s="358"/>
      <c r="BE9" s="358"/>
      <c r="BF9" s="359"/>
      <c r="BG9" t="s">
        <v>0</v>
      </c>
      <c r="BH9" s="357" t="s">
        <v>238</v>
      </c>
      <c r="BI9" s="358"/>
      <c r="BJ9" s="358"/>
      <c r="BK9" s="359"/>
      <c r="BL9" t="s">
        <v>0</v>
      </c>
      <c r="BM9" s="357" t="s">
        <v>143</v>
      </c>
      <c r="BN9" s="358"/>
      <c r="BO9" s="358"/>
      <c r="BP9" s="358"/>
      <c r="BQ9" s="358"/>
      <c r="BR9" s="358"/>
      <c r="BS9" s="358"/>
      <c r="BT9" s="359"/>
      <c r="BU9" t="s">
        <v>0</v>
      </c>
      <c r="BV9" s="357" t="s">
        <v>98</v>
      </c>
      <c r="BW9" s="358"/>
      <c r="BX9" s="358"/>
      <c r="BY9" s="358"/>
      <c r="BZ9" s="358"/>
      <c r="CA9" s="358"/>
      <c r="CB9" s="358"/>
      <c r="CC9" s="358"/>
      <c r="CD9" s="358"/>
      <c r="CE9" s="358"/>
      <c r="CF9" s="358"/>
      <c r="CG9" s="358"/>
      <c r="CH9" s="358"/>
      <c r="CI9" s="359"/>
      <c r="CJ9" t="s">
        <v>0</v>
      </c>
      <c r="CK9" s="357" t="s">
        <v>239</v>
      </c>
      <c r="CL9" s="358"/>
      <c r="CM9" s="359"/>
      <c r="CN9" t="s">
        <v>0</v>
      </c>
      <c r="CO9" s="357" t="s">
        <v>144</v>
      </c>
      <c r="CP9" s="358"/>
      <c r="CQ9" s="358"/>
      <c r="CR9" s="358"/>
      <c r="CS9" s="359"/>
      <c r="CT9" t="s">
        <v>0</v>
      </c>
      <c r="CU9" s="91" t="s">
        <v>219</v>
      </c>
      <c r="CV9" t="s">
        <v>0</v>
      </c>
      <c r="CW9" s="357" t="s">
        <v>9</v>
      </c>
      <c r="CX9" s="358"/>
      <c r="CY9" s="358"/>
      <c r="CZ9" s="358"/>
      <c r="DA9" s="358"/>
      <c r="DB9" s="358"/>
      <c r="DC9" s="358"/>
      <c r="DD9" s="359"/>
      <c r="DE9" t="s">
        <v>0</v>
      </c>
      <c r="DF9" s="189"/>
      <c r="DG9" t="s">
        <v>0</v>
      </c>
      <c r="DH9" s="357" t="s">
        <v>133</v>
      </c>
      <c r="DI9" s="358"/>
      <c r="DJ9" s="358"/>
      <c r="DK9" s="358"/>
      <c r="DL9" s="358"/>
      <c r="DM9" s="358"/>
      <c r="DN9" s="358"/>
      <c r="DO9" s="358"/>
      <c r="DP9" s="358"/>
      <c r="DQ9" s="358"/>
      <c r="DR9" s="359"/>
      <c r="DS9" t="s">
        <v>0</v>
      </c>
      <c r="DT9" s="357" t="s">
        <v>58</v>
      </c>
      <c r="DU9" s="358"/>
      <c r="DV9" s="358"/>
      <c r="DW9" s="358"/>
      <c r="DX9" s="359"/>
      <c r="DY9" t="s">
        <v>0</v>
      </c>
      <c r="DZ9" s="357" t="s">
        <v>64</v>
      </c>
      <c r="EA9" s="358"/>
      <c r="EB9" s="358"/>
      <c r="EC9" s="358"/>
      <c r="ED9" s="358"/>
      <c r="EE9" s="358"/>
      <c r="EF9" s="358"/>
      <c r="EG9" s="358"/>
      <c r="EH9" s="358"/>
      <c r="EI9" s="358"/>
      <c r="EJ9" s="359"/>
      <c r="EK9" t="s">
        <v>0</v>
      </c>
      <c r="EL9" s="91" t="s">
        <v>158</v>
      </c>
      <c r="EM9" t="s">
        <v>0</v>
      </c>
      <c r="EN9" s="91" t="s">
        <v>159</v>
      </c>
      <c r="EO9" t="s">
        <v>0</v>
      </c>
      <c r="EP9" s="91" t="s">
        <v>162</v>
      </c>
      <c r="EQ9" t="s">
        <v>0</v>
      </c>
    </row>
    <row r="10" spans="1:159" ht="7.5" customHeight="1" thickBot="1" x14ac:dyDescent="0.3">
      <c r="AC10" s="1"/>
      <c r="AH10" s="74"/>
      <c r="AT10" s="1"/>
      <c r="BV10" s="1"/>
      <c r="CI10" s="74"/>
      <c r="CK10" s="103"/>
      <c r="DD10" s="74"/>
      <c r="DF10" s="74"/>
    </row>
    <row r="11" spans="1:159" s="55" customFormat="1" ht="15.75" thickTop="1" x14ac:dyDescent="0.25">
      <c r="B11" s="43" t="s">
        <v>72</v>
      </c>
      <c r="C11" s="51" t="s">
        <v>0</v>
      </c>
      <c r="D11" s="51" t="s">
        <v>1</v>
      </c>
      <c r="E11" s="51" t="s">
        <v>2</v>
      </c>
      <c r="F11" s="51" t="s">
        <v>0</v>
      </c>
      <c r="G11" s="48" t="s">
        <v>73</v>
      </c>
      <c r="H11" s="48" t="s">
        <v>74</v>
      </c>
      <c r="I11" s="51" t="s">
        <v>0</v>
      </c>
      <c r="J11" s="51" t="s">
        <v>130</v>
      </c>
      <c r="K11" s="51" t="s">
        <v>131</v>
      </c>
      <c r="L11" s="51" t="s">
        <v>0</v>
      </c>
      <c r="M11" s="44" t="s">
        <v>75</v>
      </c>
      <c r="N11" s="55" t="s">
        <v>0</v>
      </c>
      <c r="O11" s="104" t="s">
        <v>222</v>
      </c>
      <c r="Q11" s="43" t="s">
        <v>135</v>
      </c>
      <c r="R11" s="48" t="s">
        <v>116</v>
      </c>
      <c r="S11" s="48" t="s">
        <v>117</v>
      </c>
      <c r="T11" s="48" t="s">
        <v>33</v>
      </c>
      <c r="U11" s="44" t="s">
        <v>32</v>
      </c>
      <c r="V11" s="55" t="s">
        <v>0</v>
      </c>
      <c r="W11" s="153" t="s">
        <v>136</v>
      </c>
      <c r="X11" s="205" t="s">
        <v>149</v>
      </c>
      <c r="Y11" s="154" t="s">
        <v>115</v>
      </c>
      <c r="Z11" s="55" t="s">
        <v>0</v>
      </c>
      <c r="AA11" s="43" t="s">
        <v>75</v>
      </c>
      <c r="AB11" s="48" t="s">
        <v>100</v>
      </c>
      <c r="AC11" s="51" t="s">
        <v>110</v>
      </c>
      <c r="AD11" s="44" t="s">
        <v>108</v>
      </c>
      <c r="AE11" s="55" t="s">
        <v>0</v>
      </c>
      <c r="AF11" s="25" t="s">
        <v>107</v>
      </c>
      <c r="AG11" s="55" t="s">
        <v>0</v>
      </c>
      <c r="AH11" s="26" t="s">
        <v>109</v>
      </c>
      <c r="AI11" s="55" t="s">
        <v>0</v>
      </c>
      <c r="AJ11" s="153" t="s">
        <v>140</v>
      </c>
      <c r="AK11" s="105" t="s">
        <v>108</v>
      </c>
      <c r="AM11" s="43" t="s">
        <v>1</v>
      </c>
      <c r="AN11" s="51" t="s">
        <v>2</v>
      </c>
      <c r="AO11" s="48" t="s">
        <v>132</v>
      </c>
      <c r="AP11" s="48" t="s">
        <v>248</v>
      </c>
      <c r="AQ11" s="51" t="s">
        <v>1</v>
      </c>
      <c r="AR11" s="44" t="s">
        <v>2</v>
      </c>
      <c r="AS11" s="55" t="s">
        <v>0</v>
      </c>
      <c r="AT11" s="57" t="s">
        <v>147</v>
      </c>
      <c r="AU11" s="55" t="s">
        <v>0</v>
      </c>
      <c r="AV11" s="226" t="s">
        <v>20</v>
      </c>
      <c r="AW11" s="55" t="s">
        <v>0</v>
      </c>
      <c r="AX11" s="17" t="s">
        <v>1</v>
      </c>
      <c r="AY11" s="18" t="s">
        <v>2</v>
      </c>
      <c r="AZ11" s="55" t="s">
        <v>0</v>
      </c>
      <c r="BA11" s="57" t="s">
        <v>180</v>
      </c>
      <c r="BB11" s="55" t="s">
        <v>0</v>
      </c>
      <c r="BC11" s="43" t="s">
        <v>226</v>
      </c>
      <c r="BD11" s="48" t="s">
        <v>228</v>
      </c>
      <c r="BE11" s="56" t="s">
        <v>227</v>
      </c>
      <c r="BF11" s="69" t="s">
        <v>229</v>
      </c>
      <c r="BG11" s="55" t="s">
        <v>0</v>
      </c>
      <c r="BH11" s="43" t="s">
        <v>1</v>
      </c>
      <c r="BI11" s="51" t="s">
        <v>2</v>
      </c>
      <c r="BJ11" s="48" t="s">
        <v>115</v>
      </c>
      <c r="BK11" s="56" t="s">
        <v>227</v>
      </c>
      <c r="BL11" s="55" t="s">
        <v>0</v>
      </c>
      <c r="BM11" s="43" t="s">
        <v>130</v>
      </c>
      <c r="BN11" s="51" t="s">
        <v>131</v>
      </c>
      <c r="BO11" s="48" t="s">
        <v>85</v>
      </c>
      <c r="BP11" s="48" t="s">
        <v>115</v>
      </c>
      <c r="BQ11" s="51" t="s">
        <v>3</v>
      </c>
      <c r="BR11" s="51" t="s">
        <v>76</v>
      </c>
      <c r="BS11" s="48" t="s">
        <v>78</v>
      </c>
      <c r="BT11" s="44" t="s">
        <v>3</v>
      </c>
      <c r="BU11" s="55" t="s">
        <v>0</v>
      </c>
      <c r="BV11" s="57" t="s">
        <v>90</v>
      </c>
      <c r="BW11" s="55" t="s">
        <v>0</v>
      </c>
      <c r="BX11" s="25" t="s">
        <v>87</v>
      </c>
      <c r="BY11" s="55" t="s">
        <v>0</v>
      </c>
      <c r="BZ11" s="69" t="s">
        <v>85</v>
      </c>
      <c r="CA11" s="51" t="s">
        <v>92</v>
      </c>
      <c r="CB11" s="51" t="s">
        <v>93</v>
      </c>
      <c r="CC11" s="51" t="s">
        <v>108</v>
      </c>
      <c r="CD11" s="51" t="s">
        <v>94</v>
      </c>
      <c r="CE11" s="51" t="s">
        <v>91</v>
      </c>
      <c r="CF11" s="51" t="s">
        <v>85</v>
      </c>
      <c r="CG11" s="44" t="s">
        <v>95</v>
      </c>
      <c r="CH11" s="55" t="s">
        <v>0</v>
      </c>
      <c r="CI11" s="26" t="s">
        <v>96</v>
      </c>
      <c r="CJ11" s="55" t="s">
        <v>0</v>
      </c>
      <c r="CK11" s="153" t="s">
        <v>3</v>
      </c>
      <c r="CL11" s="204" t="s">
        <v>85</v>
      </c>
      <c r="CM11" s="105" t="s">
        <v>115</v>
      </c>
      <c r="CN11" s="55" t="s">
        <v>0</v>
      </c>
      <c r="CO11" s="69" t="s">
        <v>73</v>
      </c>
      <c r="CP11" s="48" t="s">
        <v>74</v>
      </c>
      <c r="CQ11" s="56" t="s">
        <v>180</v>
      </c>
      <c r="CR11" s="106" t="s">
        <v>71</v>
      </c>
      <c r="CS11" s="105" t="s">
        <v>145</v>
      </c>
      <c r="CT11" s="55" t="s">
        <v>0</v>
      </c>
      <c r="CU11" s="104" t="s">
        <v>220</v>
      </c>
      <c r="CV11" s="55" t="s">
        <v>0</v>
      </c>
      <c r="CW11" s="57" t="s">
        <v>156</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68</v>
      </c>
      <c r="DU11" s="48" t="s">
        <v>3</v>
      </c>
      <c r="DV11" s="48" t="s">
        <v>148</v>
      </c>
      <c r="DW11" s="48" t="s">
        <v>83</v>
      </c>
      <c r="DX11" s="44" t="s">
        <v>59</v>
      </c>
      <c r="DY11" s="55" t="s">
        <v>0</v>
      </c>
      <c r="DZ11" s="69" t="s">
        <v>61</v>
      </c>
      <c r="EA11" s="48" t="s">
        <v>149</v>
      </c>
      <c r="EB11" s="48" t="s">
        <v>150</v>
      </c>
      <c r="EC11" s="48" t="s">
        <v>62</v>
      </c>
      <c r="ED11" s="48" t="s">
        <v>79</v>
      </c>
      <c r="EE11" s="48" t="s">
        <v>63</v>
      </c>
      <c r="EF11" s="48" t="s">
        <v>60</v>
      </c>
      <c r="EG11" s="48" t="s">
        <v>176</v>
      </c>
      <c r="EH11" s="48" t="s">
        <v>151</v>
      </c>
      <c r="EI11" s="48" t="s">
        <v>91</v>
      </c>
      <c r="EJ11" s="56" t="s">
        <v>152</v>
      </c>
      <c r="EK11" s="55" t="s">
        <v>0</v>
      </c>
      <c r="EL11" s="26" t="s">
        <v>168</v>
      </c>
      <c r="EM11" s="55" t="s">
        <v>0</v>
      </c>
      <c r="EN11" s="26" t="s">
        <v>168</v>
      </c>
      <c r="EO11" s="55" t="s">
        <v>0</v>
      </c>
      <c r="EP11" s="118" t="str">
        <f>'natjecanje-staze'!Y8&amp;"
"&amp;'natjecanje-kategorije'!X8</f>
        <v>INSERT INTO staza (id,trka_id,naziv,duljina,uspon,broj_kontrola,rbr) VALUES (413,1035,'M21A',4630,230,14,1);
INSERT INTO staza (id,trka_id,naziv,duljina,uspon,broj_kontrola,rbr) VALUES (414,1035,'Ž21A – M35 – M20',3820,225,12,2);
INSERT INTO staza (id,trka_id,naziv,duljina,uspon,broj_kontrola,rbr) VALUES (415,1035,'M70 – M65 – M14 – Otvorena',2180,145,7,3);
INSERT INTO staza (id,trka_id,naziv,duljina,uspon,broj_kontrola,rbr) VALUES (416,1035,'M55 – Ž45',3140,200,12,5);
INSERT INTO staza (id,trka_id,naziv,duljina,uspon,broj_kontrola,rbr) VALUES (417,1035,'M45 – Ž35 – Ž20',3520,205,8,6);
INSERT INTO staza (id,trka_id,naziv,duljina,uspon,broj_kontrola,rbr) VALUES (418,1035,'M21B – M16',2670,170,10,8);
INSERT INTO staza (id,trka_id,naziv,duljina,uspon,broj_kontrola,rbr) VALUES (419,1035,'M12 – Ž65 – Ž12',1820,120,7,12);
INSERT INTO staza (id,trka_id,naziv,duljina,uspon,broj_kontrola,rbr) VALUES (420,1035,'Ž55',2480,140,8,15);
INSERT INTO staza (id,trka_id,naziv,duljina,uspon,broj_kontrola,rbr) VALUES (421,1035,'Ž21B – Ž16',2290,125,8,18);
INSERT INTO staza (id,trka_id,naziv,duljina,uspon,broj_kontrola,rbr) VALUES (422,1035,'Ž14',1970,130,8,21);
INSERT INTO staza_kategorija(id, staza_id,kategorija_id,rbr) VALUES (601,419,112,12);
INSERT INTO staza_kategorija(id, staza_id,kategorija_id,rbr) VALUES (602,415,111,11);
INSERT INTO staza_kategorija(id, staza_id,kategorija_id,rbr) VALUES (603,418,110,10);
INSERT INTO staza_kategorija(id, staza_id,kategorija_id,rbr) VALUES (604,414,109,9);
INSERT INTO staza_kategorija(id, staza_id,kategorija_id,rbr) VALUES (605,413,101,1);
INSERT INTO staza_kategorija(id, staza_id,kategorija_id,rbr) VALUES (606,418,108,8);
INSERT INTO staza_kategorija(id, staza_id,kategorija_id,rbr) VALUES (607,414,107,7);
INSERT INTO staza_kategorija(id, staza_id,kategorija_id,rbr) VALUES (608,417,106,6);
INSERT INTO staza_kategorija(id, staza_id,kategorija_id,rbr) VALUES (609,416,105,5);
INSERT INTO staza_kategorija(id, staza_id,kategorija_id,rbr) VALUES (610,415,104,4);
INSERT INTO staza_kategorija(id, staza_id,kategorija_id,rbr) VALUES (611,415,103,3);
INSERT INTO staza_kategorija(id, staza_id,kategorija_id,rbr) VALUES (612,415,291,23);
INSERT INTO staza_kategorija(id, staza_id,kategorija_id,rbr) VALUES (613,419,122,22);
INSERT INTO staza_kategorija(id, staza_id,kategorija_id,rbr) VALUES (614,422,121,21);
INSERT INTO staza_kategorija(id, staza_id,kategorija_id,rbr) VALUES (615,421,120,20);
INSERT INTO staza_kategorija(id, staza_id,kategorija_id,rbr) VALUES (616,417,119,19);
INSERT INTO staza_kategorija(id, staza_id,kategorija_id,rbr) VALUES (617,414,102,2);
INSERT INTO staza_kategorija(id, staza_id,kategorija_id,rbr) VALUES (618,421,118,18);
INSERT INTO staza_kategorija(id, staza_id,kategorija_id,rbr) VALUES (619,417,117,17);
INSERT INTO staza_kategorija(id, staza_id,kategorija_id,rbr) VALUES (620,416,116,16);
INSERT INTO staza_kategorija(id, staza_id,kategorija_id,rbr) VALUES (621,420,115,15);
INSERT INTO staza_kategorija(id, staza_id,kategorija_id,rbr) VALUES (622,419,114,14);</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6">
        <f>MAX(regDrzava_id)</f>
        <v>18</v>
      </c>
      <c r="AF12" s="5"/>
      <c r="AH12" s="29"/>
      <c r="AJ12" s="5"/>
      <c r="AK12" s="10"/>
      <c r="AM12" s="5"/>
      <c r="AN12" s="5"/>
      <c r="AO12" s="10"/>
      <c r="AP12" s="10"/>
      <c r="AQ12" s="5"/>
      <c r="AR12" s="5"/>
      <c r="AT12" s="5"/>
      <c r="AV12" s="29"/>
      <c r="AX12" s="5"/>
      <c r="AY12" s="5"/>
      <c r="BA12" s="10"/>
      <c r="BC12" s="5"/>
      <c r="BD12" s="28">
        <f>MAX(regNatjecatelj_alias_id)</f>
        <v>33</v>
      </c>
      <c r="BE12" s="28">
        <f>MAX(BE6:BE7)</f>
        <v>0</v>
      </c>
      <c r="BF12" s="28" cm="1">
        <f t="array" ref="BF12">data_max_id_natjecatelj</f>
        <v>2289</v>
      </c>
      <c r="BH12" s="5"/>
      <c r="BI12" s="5"/>
      <c r="BJ12" s="28"/>
      <c r="BK12" s="28"/>
      <c r="BM12" s="5"/>
      <c r="BN12" s="5"/>
      <c r="BO12" s="10"/>
      <c r="BP12" s="10"/>
      <c r="BQ12" s="5"/>
      <c r="BR12" s="5"/>
      <c r="BS12" s="10"/>
      <c r="BT12" s="5"/>
      <c r="BV12" s="5"/>
      <c r="BX12" s="5"/>
      <c r="BZ12" s="10"/>
      <c r="CA12" s="5"/>
      <c r="CB12" s="65">
        <f>MAX(regKlub_id)</f>
        <v>62</v>
      </c>
      <c r="CC12" s="65">
        <f>MAX(regKlub_id)</f>
        <v>62</v>
      </c>
      <c r="CD12" s="5"/>
      <c r="CE12" s="65">
        <f>MAX(regKlub_alias_id)</f>
        <v>31</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f>data_max_id_rezultat</f>
        <v>5479</v>
      </c>
      <c r="EA12" s="10"/>
      <c r="EB12" s="10"/>
      <c r="EC12" s="10"/>
      <c r="ED12" s="10"/>
      <c r="EE12" s="10"/>
      <c r="EF12" s="10"/>
      <c r="EG12" s="10"/>
      <c r="EH12" s="10"/>
      <c r="EI12" s="10"/>
      <c r="EJ12" s="10"/>
      <c r="EL12" s="29"/>
      <c r="EN12" s="29"/>
      <c r="EP12" s="114"/>
    </row>
    <row r="13" spans="1:159" s="27" customFormat="1" ht="15.75" thickBot="1" x14ac:dyDescent="0.3">
      <c r="A13" s="27" t="s">
        <v>0</v>
      </c>
      <c r="B13" s="30" t="str">
        <f>IF(csv!F3="","",TRIM(csv!T3))</f>
        <v>M12</v>
      </c>
      <c r="C13" s="19" t="s">
        <v>0</v>
      </c>
      <c r="D13" s="19" t="str">
        <f>IF(csv!F3="","",TRIM(csv!F3))</f>
        <v>Oliver</v>
      </c>
      <c r="E13" s="19" t="str">
        <f>IF(csv!E3="","",TRIM(csv!E3))</f>
        <v>Skočić</v>
      </c>
      <c r="F13" s="19" t="s">
        <v>0</v>
      </c>
      <c r="G13" s="52" t="str">
        <f>IF(csv!M3="","",TRIM(csv!M3))</f>
        <v>46:45</v>
      </c>
      <c r="H13" s="52" t="str">
        <f>IF(csv!N3="","",TRIM(csv!N3))</f>
        <v>0</v>
      </c>
      <c r="I13" s="19" t="s">
        <v>0</v>
      </c>
      <c r="J13" s="19" t="str">
        <f>IF(csv!P3="","",TRIM(csv!P3))</f>
        <v>Vihor</v>
      </c>
      <c r="K13" s="19" t="str">
        <f>IF(csv!Q3="","",TRIM(csv!Q3))</f>
        <v>OK Vihor</v>
      </c>
      <c r="L13" s="19" t="s">
        <v>0</v>
      </c>
      <c r="M13" s="45" t="str">
        <f>IF(csv!R3="","",TRIM(csv!R3))</f>
        <v>CRO</v>
      </c>
      <c r="N13" s="27" t="s">
        <v>0</v>
      </c>
      <c r="O13" s="171" t="str">
        <f>IF(E13="","","ok")</f>
        <v>ok</v>
      </c>
      <c r="Q13" s="30" t="str">
        <f>IF(B13="","",B13)</f>
        <v>M12</v>
      </c>
      <c r="R13" s="52">
        <f>IF(Q13="","",IF(COUNTIF(Q$12:Q12,Q13)=0,R12+1,R12))</f>
        <v>1</v>
      </c>
      <c r="S13" s="52">
        <f>IF(Q13="","",IFERROR(INDEX(regKategorija_id,MATCH(Q13,regKategorija_oznaka,0)),IFERROR(INDEX(regKategorija_alias_kategorijaId,MATCH(Q13,regKategorija_alias_oznaka,0)),INDEX(natKategorija_katRegId,MATCH(Q13,natKategorija_kategorija,0)))))</f>
        <v>112</v>
      </c>
      <c r="T13" s="52">
        <f>IF(Q13="","",IFERROR(INDEX(natStaza_id,MATCH(Q13,natStaza_kategorija,0)),""))</f>
        <v>419</v>
      </c>
      <c r="U13" s="45" t="str">
        <f>IF(T13="","",INDEX(natStaza_naziv,MATCH(T13,natStaza_id,0)))</f>
        <v>M12 – Ž65 – Ž12</v>
      </c>
      <c r="V13" s="27" t="s">
        <v>0</v>
      </c>
      <c r="W13" s="155" t="str">
        <f>IF(O13="","",INDEX(regKategorija_oznaka,MATCH(S13,regKategorija_id,0)))</f>
        <v>M12</v>
      </c>
      <c r="X13" s="206">
        <f>IF(W13="","",INDEX(natKategorija_stazaKatId,MATCH(S13,natKategorija_katRegId,0)))</f>
        <v>601</v>
      </c>
      <c r="Y13" s="156" t="str">
        <f t="shared" ref="Y13:Y76" si="0">IF(W13="","",INDEX(natKategorija_aliasId,MATCH(X13,natKategorija_stazaKatId,0)))</f>
        <v/>
      </c>
      <c r="Z13" s="27" t="s">
        <v>0</v>
      </c>
      <c r="AA13" s="30" t="str">
        <f>IF(O13="","",M13)</f>
        <v>CRO</v>
      </c>
      <c r="AB13" s="52">
        <f>IF(AA13="","",IFERROR(INDEX(regDrzava_id,MATCH(AA13,regDrzava_oznaka,0)),"NEMA"))</f>
        <v>1</v>
      </c>
      <c r="AC13" s="19" t="str">
        <f>IF(OR(AB13="",AB13&lt;&gt;"NEMA"),"",IF(IFERROR(MATCH(AA13,AA$12:AA12,0),0)&lt;&gt;0,"",AA13))</f>
        <v/>
      </c>
      <c r="AD13" s="45" t="str">
        <f>IF(AC13="","",MAX(AD$12:AD12)+1)</f>
        <v/>
      </c>
      <c r="AE13" s="27" t="s">
        <v>0</v>
      </c>
      <c r="AF13" s="83"/>
      <c r="AG13" s="27" t="s">
        <v>0</v>
      </c>
      <c r="AH13" s="40" t="str">
        <f>IF(AC13="","","INSERT INTO drzava(id,naziv,oznaka) VALUES ("&amp;AD13&amp;",'"&amp;AF13&amp;"','"&amp;UPPER(LEFT(AC13,1))&amp;LOWER(RIGHT(AC13,2))&amp;"');")</f>
        <v/>
      </c>
      <c r="AI13" s="27" t="s">
        <v>0</v>
      </c>
      <c r="AJ13" s="155" t="str">
        <f>IF(AB13="","",IF(AB13="NEMA",AC13,AA13))</f>
        <v>CRO</v>
      </c>
      <c r="AK13" s="107">
        <f>IF(AB13="","",IF(AB13="NEMA",AD13,AB13))</f>
        <v>1</v>
      </c>
      <c r="AM13" s="30" t="str">
        <f>IF(O13="","",D13)</f>
        <v>Oliver</v>
      </c>
      <c r="AN13" s="19" t="str">
        <f>IF(O13="","",E13)</f>
        <v>Skočić</v>
      </c>
      <c r="AO13" s="52">
        <f>IF(AN13="","",IFERROR(INDEX(regNatjecatelj_id,MATCH(AM13&amp;" – "&amp;AN13,regNatjecatelj_imePrezime,0)),"NEMA"))</f>
        <v>1028</v>
      </c>
      <c r="AP13" s="52" t="str">
        <f>IF(AO13&lt;&gt;"NEMA","",IFERROR(INDEX(regNatjecatelj_alias_natjecateljId,MATCH(AM13&amp;" "&amp;AN13,regNatjecatelj_alias_alias,0)),"NEMA"))</f>
        <v/>
      </c>
      <c r="AQ13" s="19" t="str">
        <f>IF(O13="","",IF(OR(AP13="",AP13="NEMA"),AM13,INDEX(regNatjecatelj_ime,MATCH(AP13,regNatjecatelj_id,0))))</f>
        <v>Oliver</v>
      </c>
      <c r="AR13" s="45" t="str">
        <f>IF(O13="","",IF(OR(AP13="",AP13="NEMA"),AN13,INDEX(regNatjecatelj_prezime,MATCH(AP13,regNatjecatelj_id,0))))</f>
        <v>Skočić</v>
      </c>
      <c r="AS13" s="27" t="s">
        <v>0</v>
      </c>
      <c r="AT13" s="61" t="str">
        <f>IF(OR(O13="",AP13&lt;&gt;"NEMA"),"",AM13&amp;" "&amp;AN13)</f>
        <v/>
      </c>
      <c r="AU13" s="27" t="s">
        <v>0</v>
      </c>
      <c r="AV13" s="227"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
      </c>
      <c r="AW13" s="27" t="s">
        <v>0</v>
      </c>
      <c r="AX13" s="77"/>
      <c r="AY13" s="78"/>
      <c r="AZ13" s="27" t="s">
        <v>0</v>
      </c>
      <c r="BA13" s="180" t="str">
        <f>IF(AND(AX13="",AY13&lt;&gt;""),"FALI IME",IF(AND(AX13&lt;&gt;"",AY13=""),"FALI PREZIME",IF(OR(AO13="",AND(AO13="NEMA",AP13="NEMA"),AX13&amp;AY13=""),"","GREŠKA")))</f>
        <v/>
      </c>
      <c r="BB13" s="27" t="s">
        <v>0</v>
      </c>
      <c r="BC13" s="30" t="str">
        <f>IF(AX13&amp;AY13="","",AT13)</f>
        <v/>
      </c>
      <c r="BD13" s="52" t="str">
        <f>IF(AX13&amp;AY13="","",MAX(BD$12:BD12)+1)</f>
        <v/>
      </c>
      <c r="BE13" s="195" t="str">
        <f>IF(AX13&amp;AY13="","",IFERROR(INDEX(regNatjecatelj_id,MATCH(AX13&amp;" – "&amp;AY13,regNatjecatelj_imePrezime,0)),"NEMA"))</f>
        <v/>
      </c>
      <c r="BF13" s="31" t="str">
        <f>IF(AND(AO13="NEMA",AP13="NEMA",OR(AX13&amp;AY13="",BE13="NEMA")),MAX(BF$12:BF12)+1,"")</f>
        <v/>
      </c>
      <c r="BG13" s="27" t="s">
        <v>0</v>
      </c>
      <c r="BH13" s="30" t="str">
        <f>IF(O13="","",IF(BE13="",AQ13,IF(BE13="NEMA",AX13,INDEX(regNatjecatelj_ime,MATCH(BE13,regNatjecatelj_id,0)))))</f>
        <v>Oliver</v>
      </c>
      <c r="BI13" s="19" t="str">
        <f>IF(O13="","",IF(BE13="",AR13,IF(BE13="NEMA",AY13,INDEX(regNatjecatelj_prezime,MATCH(BE13,regNatjecatelj_id,0)))))</f>
        <v>Skočić</v>
      </c>
      <c r="BJ13" s="52" t="str">
        <f>IF(AND(AP13&lt;&gt;"",AP13&lt;&gt;"NEMA"),AP13,IF(BD13&lt;&gt;"",BD13,""))</f>
        <v/>
      </c>
      <c r="BK13" s="31">
        <f>IF(AND(AO13&lt;&gt;"",AO13&lt;&gt;"NEMA"),AO13,IF(AND(BE13&lt;&gt;"",BE13&lt;&gt;"NEMA"),BE13,IF(BF13&lt;&gt;"",BF13,"")))</f>
        <v>1028</v>
      </c>
      <c r="BL13" s="27" t="s">
        <v>0</v>
      </c>
      <c r="BM13" s="30" t="str">
        <f>IF(O13="","",J13)</f>
        <v>Vihor</v>
      </c>
      <c r="BN13" s="19" t="str">
        <f>IF(O13="","",K13)</f>
        <v>OK Vihor</v>
      </c>
      <c r="BO13" s="52">
        <f>IF(BN13="","",IFERROR(INDEX(regKlub_id,MATCH(BN13,regKlub_naziv,0)),"NEMA"))</f>
        <v>12</v>
      </c>
      <c r="BP13" s="52" t="str">
        <f t="shared" ref="BP13:BP76" si="2">IF(BN13="","",IF(IFERROR(MATCH(BN13,regKlub_naziv,0),"")&lt;&gt;"","",IFERROR(INDEX(regKlub_alias_id,MATCH(BN13,regKlub_alias_alias,0)),"NEMA")))</f>
        <v/>
      </c>
      <c r="BQ13" s="19" t="str">
        <f t="shared" ref="BQ13:BQ76" si="3">IF(BP13="",""&amp;BN13,IF(BP13="NEMA",BN13,INDEX(regKlub_naziv,MATCH(INDEX(regKlub_alias_klubId,MATCH(BP13,regKlub_alias_id,0)),regKlub_id,0))))</f>
        <v>OK Vihor</v>
      </c>
      <c r="BR13" s="170" t="str" cm="1">
        <f t="array" ref="BR13">IFERROR(""&amp;INDEX(regNatjecatelj_klub,DI13),"")</f>
        <v>OK Vihor</v>
      </c>
      <c r="BS13" s="201" t="str">
        <f>IF(BQ13=BR13,"",IF(BR13="","",1))</f>
        <v/>
      </c>
      <c r="BT13" s="45" t="str">
        <f>IF(AND(BR13&lt;&gt;"",BR13&lt;&gt;BQ13),BR13,""&amp;BQ13)</f>
        <v>OK Vihor</v>
      </c>
      <c r="BU13" s="27" t="s">
        <v>0</v>
      </c>
      <c r="BV13" s="61" t="str">
        <f>IF(BP13&lt;&gt;"NEMA","",IF(IFERROR(MATCH(BN13,BN$12:BN12,0),0)&lt;&gt;0,"",BN13))</f>
        <v/>
      </c>
      <c r="BW13" s="27" t="s">
        <v>0</v>
      </c>
      <c r="BX13" s="83"/>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55" t="str">
        <f>IF(BN13="","",IF(AND(BO13&lt;&gt;"",BO13&lt;&gt;"NEMA",BS13=1),BR13,IFERROR(INDEX(CK$12:CK12,MATCH(BN13,BN$12:BN12,0)),IF(BX13&lt;&gt;"",BX13,BT13))))</f>
        <v>OK Vihor</v>
      </c>
      <c r="CL13" s="209">
        <f>IF(BN13="","",IF(BT13&lt;&gt;BN13,INDEX(regKlub_id,MATCH(BT13,regKlub_naziv,0)),IF(AND(BO13&lt;&gt;"",BO13&lt;&gt;"NEMA"),BO13,IF(CF13&lt;&gt;"",CF13,IF(CB13&lt;&gt;"",CB13,IFERROR(INDEX(CL$12:CL12,MATCH(BN13,BN$12:BN12,0)),"GREŠKA"))))))</f>
        <v>12</v>
      </c>
      <c r="CM13" s="107" t="str">
        <f>IF(BP13="","",IF(BP13&lt;&gt;"NEMA",BP13,IF(CE13&lt;&gt;"",CE13,IFERROR(INDEX(CM$12:CM12,MATCH(BN13,BN$12:BN12,0)),""))))</f>
        <v/>
      </c>
      <c r="CN13" s="27" t="s">
        <v>0</v>
      </c>
      <c r="CO13" s="37" t="str">
        <f>IF(G13="","",G13)</f>
        <v>46:45</v>
      </c>
      <c r="CP13" s="52" t="str">
        <f>IF(H13="","",H13)</f>
        <v>0</v>
      </c>
      <c r="CQ13" s="162" t="str">
        <f>IF(CO13="",IF(OR(O13="",CP13&lt;&gt;"0"),"","GREŠKA-1"),IF(AND(65535&gt;=VALUE(LEFT(CO13,SEARCH(":",CO13)-1))*60+VALUE(RIGHT(CO13,2)),OR(CP13="0",CP13="1",CP13="2",CP13="3",CP13="4")),IF(VALUE(RIGHT(CO13,2))&gt;=60,"GREŠKA-2",""),"GREŠKA-3"))</f>
        <v/>
      </c>
      <c r="CR13" s="163">
        <f t="shared" ref="CR13:CR55" si="4">IF(CO13="","",IF(VALUE(LEFT(CO13,SEARCH(":",CO13)-1))&gt;999,59999,VALUE(LEFT(CO13,SEARCH(":",CO13)-1))*60+VALUE(RIGHT(CO13,2))))</f>
        <v>2805</v>
      </c>
      <c r="CS13" s="107">
        <f t="shared" ref="CS13:CS76" si="5">IF(DH13="","",IF(AND(CP13="0",N(CR13)&gt;data_max_minuta*60),2,INDEX(regStatusRezultat_id,MATCH(VALUE(CP13),regStatusRezultat_oEvent,0))))</f>
        <v>1</v>
      </c>
      <c r="CT13" s="27" t="s">
        <v>0</v>
      </c>
      <c r="CU13" s="223"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 xml:space="preserve">
</v>
      </c>
      <c r="CV13" s="27" t="s">
        <v>0</v>
      </c>
      <c r="CW13" s="180" t="str">
        <f t="shared" ref="CW13:CW76" si="6">IF(BF13="","",IF(AND(CY13&lt;&gt;"M",CY13&lt;&gt;"Ž"),1,""))</f>
        <v/>
      </c>
      <c r="CX13" s="27" t="s">
        <v>0</v>
      </c>
      <c r="CY13" s="86" t="str">
        <f t="shared" ref="CY13:CY76" si="7">IF(Q13="","",LEFT(INDEX(regKategorija_oznaka,MATCH(S13,regKategorija_id,0)),1))</f>
        <v>M</v>
      </c>
      <c r="CZ13" s="27" t="s">
        <v>0</v>
      </c>
      <c r="DA13" s="30" t="str">
        <f t="shared" ref="DA13:DA76" si="8">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
      </c>
      <c r="DB13" s="45" t="str">
        <f t="shared" ref="DB13:DB76" si="9">IF(BF13="","","INSERT INTO imeprezime (id,osoba_id,rbr,ime,prezime,klub_id,identitet_id,sintaksa_id,info,aktivno,dnevnik_id) VALUES ("&amp;BF13&amp;","&amp;IF(DA13="","Null",BF13)&amp;",1,'"&amp;BH13&amp;"','"&amp;BI13&amp;"',"&amp;IF(CL13="","Null",CL13)&amp;",Null,1,'',1,"&amp;data_dnevnik_id&amp;");")</f>
        <v/>
      </c>
      <c r="DC13" s="27" t="s">
        <v>0</v>
      </c>
      <c r="DD13" s="40" t="str">
        <f>IF(DA13="",DB13,DA13&amp;" "&amp;DB13)</f>
        <v/>
      </c>
      <c r="DE13" s="27" t="s">
        <v>0</v>
      </c>
      <c r="DF13" s="40" t="str">
        <f>IF(BC13="","","INSERT INTO imeprezime_alias(id,alias,imeprezime_id) VALUES ("&amp;BD13&amp;",'"&amp;BC13&amp;"',"&amp;IF(BE13="NEMA",BF13,BE13)&amp;");")</f>
        <v/>
      </c>
      <c r="DG13" s="27" t="s">
        <v>0</v>
      </c>
      <c r="DH13" s="30" t="str">
        <f>IF(O13="","",BH13&amp;" – "&amp;BI13)</f>
        <v>Oliver – Skočić</v>
      </c>
      <c r="DI13" s="31">
        <f>IF(DH13="","",IFERROR(MATCH(DH13,regNatjecatelj_imePrezime,0),"NEMA"))</f>
        <v>901</v>
      </c>
      <c r="DJ13" s="27" t="s">
        <v>0</v>
      </c>
      <c r="DK13" s="30" t="str">
        <f>IF(O13="","",DH13 &amp; IF(CK13="",""," – " &amp; CK13))</f>
        <v>Oliver – Skočić – OK Vihor</v>
      </c>
      <c r="DL13" s="31">
        <f>IF(DK13="","",IFERROR(MATCH(DK13,regNatjecatelj_imePrezimeKlub,0),"NEMA"))</f>
        <v>901</v>
      </c>
      <c r="DM13" s="27" t="s">
        <v>0</v>
      </c>
      <c r="DN13" s="30" t="str">
        <f>IF(O13="","",DK13 &amp; IF(W13="",""," – " &amp; W13))</f>
        <v>Oliver – Skočić – OK Vihor – M12</v>
      </c>
      <c r="DO13" s="31">
        <f>IF(DN13="","",IFERROR(MATCH(DN13,regNatjecatelj_imePrezimeKlubKategorija,0),"NEMA"))</f>
        <v>901</v>
      </c>
      <c r="DP13" s="27" t="s">
        <v>0</v>
      </c>
      <c r="DQ13" s="37">
        <f>IF(DO13="","",IF(DO13&lt;&gt;"NEMA",DO13,IF(DL13&lt;&gt;"NEMA",DL13,IF(DI13&lt;&gt;"NEMA",DI13,""))))</f>
        <v>901</v>
      </c>
      <c r="DR13" s="31" cm="1">
        <f t="array" ref="DR13">IF(DQ13&lt;&gt;"",INDEX(regNatjecatelj_id,DQ13,0),IF(BF13&lt;&gt;"",BF13,""))</f>
        <v>1028</v>
      </c>
      <c r="DS13" s="27" t="s">
        <v>0</v>
      </c>
      <c r="DT13" s="37" t="str">
        <f>IF(AN13="","",IF(BF13&lt;&gt;"","novo",IF(AP13="","imepre","imepre(ali)")))</f>
        <v>imepre</v>
      </c>
      <c r="DU13" s="52" t="str">
        <f t="shared" ref="DU13:DU76" si="10">IF(AN13="","",IF(BN13="",IF(BR13&lt;&gt;"","(raz-klu)",IF(IFERROR(INDEX(regNatjecatelj_klub,MATCH(DR13,regNatjecatelj_id,0)),"NEMA")="","klu","")),IF(OR(AND(BP13&lt;&gt;"",BP13&lt;&gt;"NEMA"),CF13&lt;&gt;""),"klu(ali)",IF(AND(BR13&lt;&gt;"",BR13&lt;&gt;BQ13),"(raz-klu)","klu"))))</f>
        <v>klu</v>
      </c>
      <c r="DV13" s="52" t="str">
        <f>IF(AN13="","","kat"&amp;IF(AND(W13&lt;&gt;Q13,Q13&lt;&gt;"Open"),"(ali)",""))</f>
        <v>kat</v>
      </c>
      <c r="DW13" s="52" t="str">
        <f>IF(OR(CQ13&lt;&gt;"",CS13=2),"ot","")</f>
        <v/>
      </c>
      <c r="DX13" s="45" t="str">
        <f>IF(AN13="","",DT13&amp;IF(DT13="novo","","-"&amp;DU13&amp;"-"&amp;DV13)&amp;IF(DW13="","","-"&amp;DW13))</f>
        <v>imepre-klu-kat</v>
      </c>
      <c r="DY13" s="27" t="s">
        <v>0</v>
      </c>
      <c r="DZ13" s="37">
        <f>IF(AN13="","",MAX(DZ$12:DZ12)+1)</f>
        <v>5480</v>
      </c>
      <c r="EA13" s="52">
        <f>IF(AQ13="","",X13)</f>
        <v>601</v>
      </c>
      <c r="EB13" s="52">
        <f>IF(DR13="","",DR13)</f>
        <v>1028</v>
      </c>
      <c r="EC13" s="52">
        <f>IF(CR13="","",CR13)</f>
        <v>2805</v>
      </c>
      <c r="ED13" s="52">
        <f>IF(CS13="","",IF(AND(EC13="",CS13=1),6,CS13))</f>
        <v>1</v>
      </c>
      <c r="EE13" s="52">
        <f t="shared" ref="EE13:EE76" si="11">IF(O13="","",IF(data_trka_je_rangirana=0,0,IF(OR(DO13="",DO13="NEMA"),0,1)))</f>
        <v>0</v>
      </c>
      <c r="EF13" s="52">
        <f>IF(DZ13="","",INDEX(regUparivanje_id,MATCH(DX13,regUparivanje_oznaka,0)))</f>
        <v>1</v>
      </c>
      <c r="EG13" s="52" t="str">
        <f>IF(CS13="","",CP13)</f>
        <v>0</v>
      </c>
      <c r="EH13" s="52" t="str">
        <f t="shared" ref="EH13:EH76" si="12">IF(OR(AP13="",AP13="NEMA"),BD13,INDEX(regNatjecatelj_alias_id,MATCH(AP13,regNatjecatelj_alias_natjecateljId,0)))</f>
        <v/>
      </c>
      <c r="EI13" s="52" t="str">
        <f>IF(CM13="","",CM13)</f>
        <v/>
      </c>
      <c r="EJ13" s="31" t="str">
        <f>IF(Y13="","",Y13)</f>
        <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INSERT INTO rezultat(id,stazakategorija_id,imeprezime_id,vrijeme_sec,status_id,registracija,uparivanje_id,originalstatus_id,imeprezimealias_id,klubalias_id,kategorijaalias_id) VALUES (5480,601,1028,2805,1,0,1,0,Null,Null,Null);</v>
      </c>
      <c r="EM13" s="27" t="s">
        <v>0</v>
      </c>
      <c r="EN13" s="40" t="str">
        <f t="shared" ref="EN13:EN76" si="13">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
      </c>
      <c r="EO13" s="27" t="s">
        <v>0</v>
      </c>
      <c r="EP13" s="115" t="str">
        <f>AH13&amp;IF(CI13="","","
")&amp;CI13&amp;IF(DD13="","","
")&amp;DD13&amp;IF(DF13="","","
")&amp;DF13&amp;IF(EL13="","","
")&amp;EL13&amp;IF(EN13="","","
")&amp;EN13</f>
        <v xml:space="preserve">
INSERT INTO rezultat(id,stazakategorija_id,imeprezime_id,vrijeme_sec,status_id,registracija,uparivanje_id,originalstatus_id,imeprezimealias_id,klubalias_id,kategorijaalias_id) VALUES (5480,601,1028,2805,1,0,1,0,Null,Null,Null);</v>
      </c>
      <c r="EQ13" s="27" t="s">
        <v>0</v>
      </c>
    </row>
    <row r="14" spans="1:159" ht="15.75" thickBot="1" x14ac:dyDescent="0.3">
      <c r="A14" t="s">
        <v>0</v>
      </c>
      <c r="B14" s="32" t="str">
        <f>IF(csv!F4="","",TRIM(csv!T4))</f>
        <v>M12</v>
      </c>
      <c r="C14" s="21" t="s">
        <v>0</v>
      </c>
      <c r="D14" s="21" t="str">
        <f>IF(csv!F4="","",TRIM(csv!F4))</f>
        <v>Filip</v>
      </c>
      <c r="E14" s="21" t="str">
        <f>IF(csv!E4="","",TRIM(csv!E4))</f>
        <v>Anadolac</v>
      </c>
      <c r="F14" s="21" t="s">
        <v>0</v>
      </c>
      <c r="G14" s="53" t="str">
        <f>IF(csv!M4="","",TRIM(csv!M4))</f>
        <v>48:52</v>
      </c>
      <c r="H14" s="53" t="str">
        <f>IF(csv!N4="","",TRIM(csv!N4))</f>
        <v>0</v>
      </c>
      <c r="I14" s="21" t="s">
        <v>0</v>
      </c>
      <c r="J14" s="21" t="str">
        <f>IF(csv!P4="","",TRIM(csv!P4))</f>
        <v>OK Varaždin</v>
      </c>
      <c r="K14" s="21" t="str">
        <f>IF(csv!Q4="","",TRIM(csv!Q4))</f>
        <v>OK Varaždin</v>
      </c>
      <c r="L14" s="21" t="s">
        <v>0</v>
      </c>
      <c r="M14" s="46" t="str">
        <f>IF(csv!R4="","",TRIM(csv!R4))</f>
        <v>CRO</v>
      </c>
      <c r="N14" s="27" t="s">
        <v>0</v>
      </c>
      <c r="O14" s="172" t="str">
        <f t="shared" ref="O14:O77" si="14">IF(E14="","","ok")</f>
        <v>ok</v>
      </c>
      <c r="P14" s="27"/>
      <c r="Q14" s="32" t="str">
        <f t="shared" ref="Q14:Q77" si="15">IF(B14="","",B14)</f>
        <v>M12</v>
      </c>
      <c r="R14" s="53">
        <f>IF(Q14="","",IF(COUNTIF(Q$12:Q13,Q14)=0,R13+1,R13))</f>
        <v>1</v>
      </c>
      <c r="S14" s="53">
        <f t="shared" ref="S14:S77" si="16">IF(Q14="","",IFERROR(INDEX(regKategorija_id,MATCH(Q14,regKategorija_oznaka,0)),IFERROR(INDEX(regKategorija_alias_kategorijaId,MATCH(Q14,regKategorija_alias_oznaka,0)),INDEX(natKategorija_katRegId,MATCH(Q14,natKategorija_kategorija,0)))))</f>
        <v>112</v>
      </c>
      <c r="T14" s="53">
        <f t="shared" ref="T14:T77" si="17">IF(Q14="","",IFERROR(INDEX(natStaza_id,MATCH(Q14,natStaza_kategorija,0)),""))</f>
        <v>419</v>
      </c>
      <c r="U14" s="46" t="str">
        <f t="shared" ref="U14:U77" si="18">IF(T14="","",INDEX(natStaza_naziv,MATCH(T14,natStaza_id,0)))</f>
        <v>M12 – Ž65 – Ž12</v>
      </c>
      <c r="V14" s="27" t="s">
        <v>0</v>
      </c>
      <c r="W14" s="157" t="str">
        <f t="shared" ref="W14:W77" si="19">IF(O14="","",INDEX(regKategorija_oznaka,MATCH(S14,regKategorija_id,0)))</f>
        <v>M12</v>
      </c>
      <c r="X14" s="207">
        <f t="shared" ref="X14:X77" si="20">IF(W14="","",INDEX(natKategorija_stazaKatId,MATCH(S14,natKategorija_katRegId,0)))</f>
        <v>601</v>
      </c>
      <c r="Y14" s="158" t="str">
        <f t="shared" si="0"/>
        <v/>
      </c>
      <c r="Z14" s="27" t="s">
        <v>0</v>
      </c>
      <c r="AA14" s="32" t="str">
        <f t="shared" ref="AA14:AA77" si="21">IF(O14="","",M14)</f>
        <v>CRO</v>
      </c>
      <c r="AB14" s="53">
        <f t="shared" ref="AB14:AB77" si="22">IF(AA14="","",IFERROR(INDEX(regDrzava_id,MATCH(AA14,regDrzava_oznaka,0)),"NEMA"))</f>
        <v>1</v>
      </c>
      <c r="AC14" s="21" t="str">
        <f>IF(OR(AB14="",AB14&lt;&gt;"NEMA"),"",IF(IFERROR(MATCH(AA14,AA$12:AA13,0),0)&lt;&gt;0,"",AA14))</f>
        <v/>
      </c>
      <c r="AD14" s="46" t="str">
        <f>IF(AC14="","",MAX(AD$12:AD13)+1)</f>
        <v/>
      </c>
      <c r="AE14" s="27" t="s">
        <v>0</v>
      </c>
      <c r="AF14" s="84"/>
      <c r="AG14" s="27" t="s">
        <v>0</v>
      </c>
      <c r="AH14" s="14" t="str">
        <f t="shared" ref="AH14:AH77" si="23">IF(AC14="","","INSERT INTO drzava(id,naziv,oznaka) VALUES ("&amp;AD14&amp;",'"&amp;AF14&amp;"','"&amp;UPPER(LEFT(AC14,1))&amp;LOWER(RIGHT(AC14,2))&amp;"');")</f>
        <v/>
      </c>
      <c r="AI14" s="27" t="s">
        <v>0</v>
      </c>
      <c r="AJ14" s="157" t="str">
        <f t="shared" ref="AJ14:AJ77" si="24">IF(AB14="","",IF(AB14="NEMA",AC14,AA14))</f>
        <v>CRO</v>
      </c>
      <c r="AK14" s="108">
        <f t="shared" ref="AK14:AK77" si="25">IF(AB14="","",IF(AB14="NEMA",AD14,AB14))</f>
        <v>1</v>
      </c>
      <c r="AL14" s="27"/>
      <c r="AM14" s="32" t="str">
        <f t="shared" ref="AM14:AM77" si="26">IF(O14="","",D14)</f>
        <v>Filip</v>
      </c>
      <c r="AN14" s="21" t="str">
        <f t="shared" ref="AN14:AN77" si="27">IF(O14="","",E14)</f>
        <v>Anadolac</v>
      </c>
      <c r="AO14" s="53">
        <f t="shared" ref="AO14:AO77" si="28">IF(AN14="","",IFERROR(INDEX(regNatjecatelj_id,MATCH(AM14&amp;" – "&amp;AN14,regNatjecatelj_imePrezime,0)),"NEMA"))</f>
        <v>1106</v>
      </c>
      <c r="AP14" s="53" t="str">
        <f t="shared" ref="AP14:AP77" si="29">IF(AO14&lt;&gt;"NEMA","",IFERROR(INDEX(regNatjecatelj_alias_natjecateljId,MATCH(AM14&amp;" "&amp;AN14,regNatjecatelj_alias_alias,0)),"NEMA"))</f>
        <v/>
      </c>
      <c r="AQ14" s="21" t="str">
        <f t="shared" ref="AQ14:AQ77" si="30">IF(O14="","",IF(OR(AP14="",AP14="NEMA"),AM14,INDEX(regNatjecatelj_ime,MATCH(AP14,regNatjecatelj_id,0))))</f>
        <v>Filip</v>
      </c>
      <c r="AR14" s="46" t="str">
        <f t="shared" ref="AR14:AR77" si="31">IF(O14="","",IF(OR(AP14="",AP14="NEMA"),AN14,INDEX(regNatjecatelj_prezime,MATCH(AP14,regNatjecatelj_id,0))))</f>
        <v>Anadolac</v>
      </c>
      <c r="AS14" s="27" t="s">
        <v>0</v>
      </c>
      <c r="AT14" s="62" t="str">
        <f t="shared" ref="AT14:AT77" si="32">IF(OR(O14="",AP14&lt;&gt;"NEMA"),"",AM14&amp;" "&amp;AN14)</f>
        <v/>
      </c>
      <c r="AU14" s="27" t="s">
        <v>0</v>
      </c>
      <c r="AV14" s="228" t="str">
        <f t="shared" si="1"/>
        <v/>
      </c>
      <c r="AW14" s="27" t="s">
        <v>0</v>
      </c>
      <c r="AX14" s="79"/>
      <c r="AY14" s="80"/>
      <c r="AZ14" s="27" t="s">
        <v>0</v>
      </c>
      <c r="BA14" s="184" t="str">
        <f t="shared" ref="BA14:BA77" si="33">IF(AND(AX14="",AY14&lt;&gt;""),"FALI IME",IF(AND(AX14&lt;&gt;"",AY14=""),"FALI PREZIME",IF(OR(AO14="",AND(AO14="NEMA",AP14="NEMA"),AX14&amp;AY14=""),"","GREŠKA")))</f>
        <v/>
      </c>
      <c r="BB14" s="27" t="s">
        <v>0</v>
      </c>
      <c r="BC14" s="32" t="str">
        <f t="shared" ref="BC14:BC77" si="34">IF(AX14&amp;AY14="","",AT14)</f>
        <v/>
      </c>
      <c r="BD14" s="53" t="str">
        <f>IF(AX14&amp;AY14="","",MAX(BD$12:BD13)+1)</f>
        <v/>
      </c>
      <c r="BE14" s="196" t="str">
        <f t="shared" ref="BE14:BE77" si="35">IF(AX14&amp;AY14="","",IFERROR(INDEX(regNatjecatelj_id,MATCH(AX14&amp;" – "&amp;AY14,regNatjecatelj_imePrezime,0)),"NEMA"))</f>
        <v/>
      </c>
      <c r="BF14" s="33" t="str">
        <f>IF(AND(AO14="NEMA",AP14="NEMA",OR(AX14&amp;AY14="",BE14="NEMA")),MAX(BF$12:BF13)+1,"")</f>
        <v/>
      </c>
      <c r="BG14" s="27" t="s">
        <v>0</v>
      </c>
      <c r="BH14" s="32" t="str">
        <f t="shared" ref="BH14:BH77" si="36">IF(O14="","",IF(BE14="",AQ14,IF(BE14="NEMA",AX14,INDEX(regNatjecatelj_ime,MATCH(BE14,regNatjecatelj_id,0)))))</f>
        <v>Filip</v>
      </c>
      <c r="BI14" s="21" t="str">
        <f t="shared" ref="BI14:BI77" si="37">IF(O14="","",IF(BE14="",AR14,IF(BE14="NEMA",AY14,INDEX(regNatjecatelj_prezime,MATCH(BE14,regNatjecatelj_id,0)))))</f>
        <v>Anadolac</v>
      </c>
      <c r="BJ14" s="53" t="str">
        <f t="shared" ref="BJ14:BJ77" si="38">IF(AND(AP14&lt;&gt;"",AP14&lt;&gt;"NEMA"),AP14,IF(BD14&lt;&gt;"",BD14,""))</f>
        <v/>
      </c>
      <c r="BK14" s="33">
        <f t="shared" ref="BK14:BK77" si="39">IF(AND(AO14&lt;&gt;"",AO14&lt;&gt;"NEMA"),AO14,IF(AND(BE14&lt;&gt;"",BE14&lt;&gt;"NEMA"),BE14,IF(BF14&lt;&gt;"",BF14,"")))</f>
        <v>1106</v>
      </c>
      <c r="BL14" s="27" t="s">
        <v>0</v>
      </c>
      <c r="BM14" s="32" t="str">
        <f t="shared" ref="BM14:BM77" si="40">IF(O14="","",J14)</f>
        <v>OK Varaždin</v>
      </c>
      <c r="BN14" s="21" t="str">
        <f t="shared" ref="BN14:BN77" si="41">IF(O14="","",K14)</f>
        <v>OK Varaždin</v>
      </c>
      <c r="BO14" s="53">
        <f t="shared" ref="BO14:BO77" si="42">IF(BN14="","",IFERROR(INDEX(regKlub_id,MATCH(BN14,regKlub_naziv,0)),"NEMA"))</f>
        <v>11</v>
      </c>
      <c r="BP14" s="53" t="str">
        <f t="shared" si="2"/>
        <v/>
      </c>
      <c r="BQ14" s="21" t="str">
        <f t="shared" si="3"/>
        <v>OK Varaždin</v>
      </c>
      <c r="BR14" s="21" t="str" cm="1">
        <f t="array" ref="BR14">IFERROR(""&amp;INDEX(regNatjecatelj_klub,DI14),"")</f>
        <v>OK Varaždin</v>
      </c>
      <c r="BS14" s="66" t="str">
        <f t="shared" ref="BS14:BS77" si="43">IF(BQ14=BR14,"",IF(BR14="","",1))</f>
        <v/>
      </c>
      <c r="BT14" s="46" t="str">
        <f t="shared" ref="BT14:BT77" si="44">IF(AND(BR14&lt;&gt;"",BR14&lt;&gt;BQ14),BR14,""&amp;BQ14)</f>
        <v>OK Varaždin</v>
      </c>
      <c r="BU14" s="27" t="s">
        <v>0</v>
      </c>
      <c r="BV14" s="62" t="str">
        <f>IF(BP14&lt;&gt;"NEMA","",IF(IFERROR(MATCH(BN14,BN$12:BN13,0),0)&lt;&gt;0,"",BN14))</f>
        <v/>
      </c>
      <c r="BW14" s="27" t="s">
        <v>0</v>
      </c>
      <c r="BX14" s="84"/>
      <c r="BY14" s="27" t="s">
        <v>0</v>
      </c>
      <c r="BZ14" s="38" t="str">
        <f t="shared" ref="BZ14:BZ77" si="45">IF(BX14="","",IFERROR(INDEX(regKlub_id,MATCH(BX14,regKlub_naziv,0)),"NEMA"))</f>
        <v/>
      </c>
      <c r="CA14" s="21" t="str">
        <f t="shared" ref="CA14:CA77" si="46">IF(BV14="","",IF(BX14="",BV14,IF(BZ14="NEMA",BX14,"")))</f>
        <v/>
      </c>
      <c r="CB14" s="21" t="str">
        <f>IF(CA14="","",MAX(CB$12:CB13)+1)</f>
        <v/>
      </c>
      <c r="CC14" s="21" t="str">
        <f>IF(CA14="","",IF(AB14="","",IF(AB14="NEMA",IF(AD14="",INDEX(AD$12:AD13,MATCH(AA14,AA$12:AA13,0),1),AD14),AB14)))</f>
        <v/>
      </c>
      <c r="CD14" s="21" t="str">
        <f t="shared" ref="CD14:CD77" si="47">IF(CA14="","","INSERT INTO klub(id,naziv,drzava_id,aktivan) VALUES ("&amp;CB14&amp;",'"&amp;CA14&amp;"',"&amp;CC14&amp;",1);")</f>
        <v/>
      </c>
      <c r="CE14" s="21" t="str">
        <f>IF(BX14="","",MAX(CE$12:CE13)+1)</f>
        <v/>
      </c>
      <c r="CF14" s="21" t="str">
        <f t="shared" ref="CF14:CF77" si="48">IF(BX14="","",IF(CB14="",INDEX(regKlub_id,MATCH(BX14,regKlub_naziv,0)),CB14))</f>
        <v/>
      </c>
      <c r="CG14" s="46" t="str">
        <f t="shared" ref="CG14:CG77" si="49">IF(BX14="","","INSERT INTO klub_alias(id,alias,klub_id) VALUES ("&amp;CE14&amp;",'"&amp;BV14&amp;"',"&amp;CF14&amp;");")</f>
        <v/>
      </c>
      <c r="CH14" s="27" t="s">
        <v>0</v>
      </c>
      <c r="CI14" s="14" t="str">
        <f t="shared" ref="CI14:CI77" si="50">""&amp;CD14&amp;IF(AND(CD14&lt;&gt;"",CG14&lt;&gt;""),"
","")&amp;CG14</f>
        <v/>
      </c>
      <c r="CJ14" s="27" t="s">
        <v>0</v>
      </c>
      <c r="CK14" s="157" t="str">
        <f>IF(BN14="","",IF(AND(BO14&lt;&gt;"",BO14&lt;&gt;"NEMA",BS14=1),BR14,IFERROR(INDEX(CK$12:CK13,MATCH(BN14,BN$12:BN13,0)),IF(BX14&lt;&gt;"",BX14,BT14))))</f>
        <v>OK Varaždin</v>
      </c>
      <c r="CL14" s="210">
        <f>IF(BN14="","",IF(BT14&lt;&gt;BN14,INDEX(regKlub_id,MATCH(BT14,regKlub_naziv,0)),IF(AND(BO14&lt;&gt;"",BO14&lt;&gt;"NEMA"),BO14,IF(CF14&lt;&gt;"",CF14,IF(CB14&lt;&gt;"",CB14,IFERROR(INDEX(CL$12:CL13,MATCH(BN14,BN$12:BN13,0)),"GREŠKA"))))))</f>
        <v>11</v>
      </c>
      <c r="CM14" s="108" t="str">
        <f>IF(BP14="","",IF(BP14&lt;&gt;"NEMA",BP14,IF(CE14&lt;&gt;"",CE14,IFERROR(INDEX(CM$12:CM13,MATCH(BN14,BN$12:BN13,0)),""))))</f>
        <v/>
      </c>
      <c r="CN14" s="27" t="s">
        <v>0</v>
      </c>
      <c r="CO14" s="38" t="str">
        <f t="shared" ref="CO14:CO77" si="51">IF(G14="","",G14)</f>
        <v>48:52</v>
      </c>
      <c r="CP14" s="53" t="str">
        <f t="shared" ref="CP14:CP77" si="52">IF(H14="","",H14)</f>
        <v>0</v>
      </c>
      <c r="CQ14" s="164" t="str">
        <f t="shared" ref="CQ14:CQ77" si="53">IF(CO14="",IF(OR(O14="",CP14&lt;&gt;"0"),"","GREŠKA-1"),IF(AND(65535&gt;=VALUE(LEFT(CO14,SEARCH(":",CO14)-1))*60+VALUE(RIGHT(CO14,2)),OR(CP14="0",CP14="1",CP14="2",CP14="3",CP14="4")),IF(VALUE(RIGHT(CO14,2))&gt;=60,"GREŠKA-2",""),"GREŠKA-3"))</f>
        <v/>
      </c>
      <c r="CR14" s="165">
        <f t="shared" si="4"/>
        <v>2932</v>
      </c>
      <c r="CS14" s="108">
        <f t="shared" si="5"/>
        <v>1</v>
      </c>
      <c r="CT14" s="27" t="s">
        <v>0</v>
      </c>
      <c r="CU14" s="224" t="str">
        <f t="shared" ref="CU14:CU77" si="54">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 xml:space="preserve">
</v>
      </c>
      <c r="CV14" s="27" t="s">
        <v>0</v>
      </c>
      <c r="CW14" s="184" t="str">
        <f t="shared" si="6"/>
        <v/>
      </c>
      <c r="CX14" t="s">
        <v>0</v>
      </c>
      <c r="CY14" s="86" t="str">
        <f t="shared" si="7"/>
        <v>M</v>
      </c>
      <c r="CZ14" t="s">
        <v>0</v>
      </c>
      <c r="DA14" s="32" t="str">
        <f t="shared" si="8"/>
        <v/>
      </c>
      <c r="DB14" s="46" t="str">
        <f t="shared" si="9"/>
        <v/>
      </c>
      <c r="DC14" t="s">
        <v>0</v>
      </c>
      <c r="DD14" s="14" t="str">
        <f t="shared" ref="DD14:DD77" si="55">IF(DA14="",DB14,DA14&amp;" "&amp;DB14)</f>
        <v/>
      </c>
      <c r="DE14" s="27" t="s">
        <v>0</v>
      </c>
      <c r="DF14" s="14" t="str">
        <f t="shared" ref="DF14:DF77" si="56">IF(BC14="","","INSERT INTO imeprezime_alias(id,alias,imeprezime_id) VALUES ("&amp;BD14&amp;",'"&amp;BC14&amp;"',"&amp;IF(BE14="NEMA",BF14,BE14)&amp;");")</f>
        <v/>
      </c>
      <c r="DG14" s="27" t="s">
        <v>0</v>
      </c>
      <c r="DH14" s="32" t="str">
        <f t="shared" ref="DH14:DH77" si="57">IF(O14="","",BH14&amp;" – "&amp;BI14)</f>
        <v>Filip – Anadolac</v>
      </c>
      <c r="DI14" s="33">
        <f t="shared" ref="DI14:DI77" si="58">IF(DH14="","",IFERROR(MATCH(DH14,regNatjecatelj_imePrezime,0),"NEMA"))</f>
        <v>296</v>
      </c>
      <c r="DJ14" s="27" t="s">
        <v>0</v>
      </c>
      <c r="DK14" s="32" t="str">
        <f t="shared" ref="DK14:DK77" si="59">IF(O14="","",DH14 &amp; IF(CK14="",""," – " &amp; CK14))</f>
        <v>Filip – Anadolac – OK Varaždin</v>
      </c>
      <c r="DL14" s="33">
        <f t="shared" ref="DL14:DL77" si="60">IF(DK14="","",IFERROR(MATCH(DK14,regNatjecatelj_imePrezimeKlub,0),"NEMA"))</f>
        <v>296</v>
      </c>
      <c r="DM14" s="27" t="s">
        <v>0</v>
      </c>
      <c r="DN14" s="32" t="str">
        <f t="shared" ref="DN14:DN77" si="61">IF(O14="","",DK14 &amp; IF(W14="",""," – " &amp; W14))</f>
        <v>Filip – Anadolac – OK Varaždin – M12</v>
      </c>
      <c r="DO14" s="33">
        <f t="shared" ref="DO14:DO77" si="62">IF(DN14="","",IFERROR(MATCH(DN14,regNatjecatelj_imePrezimeKlubKategorija,0),"NEMA"))</f>
        <v>296</v>
      </c>
      <c r="DP14" s="27" t="s">
        <v>0</v>
      </c>
      <c r="DQ14" s="38">
        <f t="shared" ref="DQ14:DQ77" si="63">IF(DO14="","",IF(DO14&lt;&gt;"NEMA",DO14,IF(DL14&lt;&gt;"NEMA",DL14,IF(DI14&lt;&gt;"NEMA",DI14,""))))</f>
        <v>296</v>
      </c>
      <c r="DR14" s="33" cm="1">
        <f t="array" ref="DR14">IF(DQ14&lt;&gt;"",INDEX(regNatjecatelj_id,DQ14,0),IF(BF14&lt;&gt;"",BF14,""))</f>
        <v>1106</v>
      </c>
      <c r="DS14" s="27" t="s">
        <v>0</v>
      </c>
      <c r="DT14" s="38" t="str">
        <f t="shared" ref="DT14:DT77" si="64">IF(AN14="","",IF(BF14&lt;&gt;"","novo",IF(AP14="","imepre","imepre(ali)")))</f>
        <v>imepre</v>
      </c>
      <c r="DU14" s="53" t="str">
        <f t="shared" si="10"/>
        <v>klu</v>
      </c>
      <c r="DV14" s="53" t="str">
        <f t="shared" ref="DV14:DV77" si="65">IF(AN14="","","kat"&amp;IF(AND(W14&lt;&gt;Q14,Q14&lt;&gt;"Open"),"(ali)",""))</f>
        <v>kat</v>
      </c>
      <c r="DW14" s="53" t="str">
        <f t="shared" ref="DW14:DW77" si="66">IF(OR(CQ14&lt;&gt;"",CS14=2),"ot","")</f>
        <v/>
      </c>
      <c r="DX14" s="46" t="str">
        <f t="shared" ref="DX14:DX77" si="67">IF(AN14="","",DT14&amp;IF(DT14="novo","","-"&amp;DU14&amp;"-"&amp;DV14)&amp;IF(DW14="","","-"&amp;DW14))</f>
        <v>imepre-klu-kat</v>
      </c>
      <c r="DY14" s="27" t="s">
        <v>0</v>
      </c>
      <c r="DZ14" s="38">
        <f>IF(AN14="","",MAX(DZ$12:DZ13)+1)</f>
        <v>5481</v>
      </c>
      <c r="EA14" s="53">
        <f t="shared" ref="EA14:EA77" si="68">IF(AQ14="","",X14)</f>
        <v>601</v>
      </c>
      <c r="EB14" s="53">
        <f t="shared" ref="EB14:EB77" si="69">IF(DR14="","",DR14)</f>
        <v>1106</v>
      </c>
      <c r="EC14" s="53">
        <f t="shared" ref="EC14:EC77" si="70">IF(CR14="","",CR14)</f>
        <v>2932</v>
      </c>
      <c r="ED14" s="53">
        <f t="shared" ref="ED14:ED77" si="71">IF(CS14="","",IF(AND(EC14="",CS14=1),6,CS14))</f>
        <v>1</v>
      </c>
      <c r="EE14" s="53">
        <f t="shared" si="11"/>
        <v>0</v>
      </c>
      <c r="EF14" s="53">
        <f t="shared" ref="EF14:EF77" si="72">IF(DZ14="","",INDEX(regUparivanje_id,MATCH(DX14,regUparivanje_oznaka,0)))</f>
        <v>1</v>
      </c>
      <c r="EG14" s="53" t="str">
        <f t="shared" ref="EG14:EG77" si="73">IF(CS14="","",CP14)</f>
        <v>0</v>
      </c>
      <c r="EH14" s="53" t="str">
        <f t="shared" si="12"/>
        <v/>
      </c>
      <c r="EI14" s="53" t="str">
        <f t="shared" ref="EI14:EI77" si="74">IF(CM14="","",CM14)</f>
        <v/>
      </c>
      <c r="EJ14" s="33" t="str">
        <f t="shared" ref="EJ14:EJ77" si="75">IF(Y14="","",Y14)</f>
        <v/>
      </c>
      <c r="EK14" s="27" t="s">
        <v>0</v>
      </c>
      <c r="EL14" s="14" t="str">
        <f t="shared" ref="EL14:EL77" si="76">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INSERT INTO rezultat(id,stazakategorija_id,imeprezime_id,vrijeme_sec,status_id,registracija,uparivanje_id,originalstatus_id,imeprezimealias_id,klubalias_id,kategorijaalias_id) VALUES (5481,601,1106,2932,1,0,1,0,Null,Null,Null);</v>
      </c>
      <c r="EM14" s="27" t="s">
        <v>0</v>
      </c>
      <c r="EN14" s="14" t="str">
        <f t="shared" si="13"/>
        <v/>
      </c>
      <c r="EO14" s="27" t="s">
        <v>0</v>
      </c>
      <c r="EP14" s="115" t="str">
        <f t="shared" ref="EP14:EP77" si="77">AH14&amp;IF(CI14="","","
")&amp;CI14&amp;IF(DD14="","","
")&amp;DD14&amp;IF(DF14="","","
")&amp;DF14&amp;IF(EL14="","","
")&amp;EL14&amp;IF(EN14="","","
")&amp;EN14</f>
        <v xml:space="preserve">
INSERT INTO rezultat(id,stazakategorija_id,imeprezime_id,vrijeme_sec,status_id,registracija,uparivanje_id,originalstatus_id,imeprezimealias_id,klubalias_id,kategorijaalias_id) VALUES (5481,601,1106,2932,1,0,1,0,Null,Null,Null);</v>
      </c>
      <c r="EQ14" s="27" t="s">
        <v>0</v>
      </c>
      <c r="ER14" s="366" t="s">
        <v>70</v>
      </c>
      <c r="ES14" s="367"/>
      <c r="ET14" s="367"/>
      <c r="EU14" s="367"/>
      <c r="EV14" s="367"/>
      <c r="EW14" s="367"/>
      <c r="EX14" s="367"/>
      <c r="EY14" s="367"/>
      <c r="EZ14" s="367"/>
      <c r="FA14" s="367"/>
      <c r="FB14" s="367"/>
      <c r="FC14" s="368"/>
    </row>
    <row r="15" spans="1:159" ht="15.75" thickBot="1" x14ac:dyDescent="0.3">
      <c r="A15" t="s">
        <v>0</v>
      </c>
      <c r="B15" s="32" t="str">
        <f>IF(csv!F5="","",TRIM(csv!T5))</f>
        <v>M12</v>
      </c>
      <c r="C15" s="21" t="s">
        <v>0</v>
      </c>
      <c r="D15" s="21" t="str">
        <f>IF(csv!F5="","",TRIM(csv!F5))</f>
        <v>Dorijan</v>
      </c>
      <c r="E15" s="21" t="str">
        <f>IF(csv!E5="","",TRIM(csv!E5))</f>
        <v>Tubin</v>
      </c>
      <c r="F15" s="21" t="s">
        <v>0</v>
      </c>
      <c r="G15" s="53" t="str">
        <f>IF(csv!M5="","",TRIM(csv!M5))</f>
        <v>83:34</v>
      </c>
      <c r="H15" s="53" t="str">
        <f>IF(csv!N5="","",TRIM(csv!N5))</f>
        <v>0</v>
      </c>
      <c r="I15" s="21" t="s">
        <v>0</v>
      </c>
      <c r="J15" s="21" t="str">
        <f>IF(csv!P5="","",TRIM(csv!P5))</f>
        <v>JEL</v>
      </c>
      <c r="K15" s="21" t="str">
        <f>IF(csv!Q5="","",TRIM(csv!Q5))</f>
        <v>OK Jelen</v>
      </c>
      <c r="L15" s="21" t="s">
        <v>0</v>
      </c>
      <c r="M15" s="46" t="str">
        <f>IF(csv!R5="","",TRIM(csv!R5))</f>
        <v>CRO</v>
      </c>
      <c r="N15" s="27" t="s">
        <v>0</v>
      </c>
      <c r="O15" s="172" t="str">
        <f t="shared" si="14"/>
        <v>ok</v>
      </c>
      <c r="P15" s="27"/>
      <c r="Q15" s="32" t="str">
        <f t="shared" si="15"/>
        <v>M12</v>
      </c>
      <c r="R15" s="53">
        <f>IF(Q15="","",IF(COUNTIF(Q$12:Q14,Q15)=0,R14+1,R14))</f>
        <v>1</v>
      </c>
      <c r="S15" s="53">
        <f t="shared" si="16"/>
        <v>112</v>
      </c>
      <c r="T15" s="53">
        <f t="shared" si="17"/>
        <v>419</v>
      </c>
      <c r="U15" s="46" t="str">
        <f t="shared" si="18"/>
        <v>M12 – Ž65 – Ž12</v>
      </c>
      <c r="V15" s="27" t="s">
        <v>0</v>
      </c>
      <c r="W15" s="157" t="str">
        <f t="shared" si="19"/>
        <v>M12</v>
      </c>
      <c r="X15" s="207">
        <f t="shared" si="20"/>
        <v>601</v>
      </c>
      <c r="Y15" s="158" t="str">
        <f t="shared" si="0"/>
        <v/>
      </c>
      <c r="Z15" s="27" t="s">
        <v>0</v>
      </c>
      <c r="AA15" s="32" t="str">
        <f t="shared" si="21"/>
        <v>CRO</v>
      </c>
      <c r="AB15" s="53">
        <f t="shared" si="22"/>
        <v>1</v>
      </c>
      <c r="AC15" s="21" t="str">
        <f>IF(OR(AB15="",AB15&lt;&gt;"NEMA"),"",IF(IFERROR(MATCH(AA15,AA$12:AA14,0),0)&lt;&gt;0,"",AA15))</f>
        <v/>
      </c>
      <c r="AD15" s="46" t="str">
        <f>IF(AC15="","",MAX(AD$12:AD14)+1)</f>
        <v/>
      </c>
      <c r="AE15" s="27" t="s">
        <v>0</v>
      </c>
      <c r="AF15" s="84"/>
      <c r="AG15" s="27" t="s">
        <v>0</v>
      </c>
      <c r="AH15" s="14" t="str">
        <f t="shared" si="23"/>
        <v/>
      </c>
      <c r="AI15" s="27" t="s">
        <v>0</v>
      </c>
      <c r="AJ15" s="157" t="str">
        <f t="shared" si="24"/>
        <v>CRO</v>
      </c>
      <c r="AK15" s="108">
        <f t="shared" si="25"/>
        <v>1</v>
      </c>
      <c r="AL15" s="27"/>
      <c r="AM15" s="32" t="str">
        <f t="shared" si="26"/>
        <v>Dorijan</v>
      </c>
      <c r="AN15" s="21" t="str">
        <f t="shared" si="27"/>
        <v>Tubin</v>
      </c>
      <c r="AO15" s="53">
        <f t="shared" si="28"/>
        <v>1874</v>
      </c>
      <c r="AP15" s="53" t="str">
        <f t="shared" si="29"/>
        <v/>
      </c>
      <c r="AQ15" s="21" t="str">
        <f t="shared" si="30"/>
        <v>Dorijan</v>
      </c>
      <c r="AR15" s="46" t="str">
        <f t="shared" si="31"/>
        <v>Tubin</v>
      </c>
      <c r="AS15" s="27" t="s">
        <v>0</v>
      </c>
      <c r="AT15" s="62" t="str">
        <f t="shared" si="32"/>
        <v/>
      </c>
      <c r="AU15" s="27" t="s">
        <v>0</v>
      </c>
      <c r="AV15" s="228" t="str">
        <f t="shared" si="1"/>
        <v/>
      </c>
      <c r="AW15" s="27" t="s">
        <v>0</v>
      </c>
      <c r="AX15" s="79"/>
      <c r="AY15" s="80"/>
      <c r="AZ15" s="27" t="s">
        <v>0</v>
      </c>
      <c r="BA15" s="184" t="str">
        <f t="shared" si="33"/>
        <v/>
      </c>
      <c r="BB15" s="27" t="s">
        <v>0</v>
      </c>
      <c r="BC15" s="32" t="str">
        <f t="shared" si="34"/>
        <v/>
      </c>
      <c r="BD15" s="53" t="str">
        <f>IF(AX15&amp;AY15="","",MAX(BD$12:BD14)+1)</f>
        <v/>
      </c>
      <c r="BE15" s="196" t="str">
        <f t="shared" si="35"/>
        <v/>
      </c>
      <c r="BF15" s="33" t="str">
        <f>IF(AND(AO15="NEMA",AP15="NEMA",OR(AX15&amp;AY15="",BE15="NEMA")),MAX(BF$12:BF14)+1,"")</f>
        <v/>
      </c>
      <c r="BG15" s="27" t="s">
        <v>0</v>
      </c>
      <c r="BH15" s="32" t="str">
        <f t="shared" si="36"/>
        <v>Dorijan</v>
      </c>
      <c r="BI15" s="21" t="str">
        <f t="shared" si="37"/>
        <v>Tubin</v>
      </c>
      <c r="BJ15" s="53" t="str">
        <f t="shared" si="38"/>
        <v/>
      </c>
      <c r="BK15" s="33">
        <f t="shared" si="39"/>
        <v>1874</v>
      </c>
      <c r="BL15" s="27" t="s">
        <v>0</v>
      </c>
      <c r="BM15" s="32" t="str">
        <f t="shared" si="40"/>
        <v>JEL</v>
      </c>
      <c r="BN15" s="21" t="str">
        <f t="shared" si="41"/>
        <v>OK Jelen</v>
      </c>
      <c r="BO15" s="53">
        <f t="shared" si="42"/>
        <v>4</v>
      </c>
      <c r="BP15" s="53" t="str">
        <f t="shared" si="2"/>
        <v/>
      </c>
      <c r="BQ15" s="21" t="str">
        <f t="shared" si="3"/>
        <v>OK Jelen</v>
      </c>
      <c r="BR15" s="21" t="str" cm="1">
        <f t="array" ref="BR15">IFERROR(""&amp;INDEX(regNatjecatelj_klub,DI15),"")</f>
        <v>OK Jelen</v>
      </c>
      <c r="BS15" s="66" t="str">
        <f t="shared" si="43"/>
        <v/>
      </c>
      <c r="BT15" s="46" t="str">
        <f t="shared" si="44"/>
        <v>OK Jelen</v>
      </c>
      <c r="BU15" s="27" t="s">
        <v>0</v>
      </c>
      <c r="BV15" s="62" t="str">
        <f>IF(BP15&lt;&gt;"NEMA","",IF(IFERROR(MATCH(BN15,BN$12:BN14,0),0)&lt;&gt;0,"",BN15))</f>
        <v/>
      </c>
      <c r="BW15" s="27" t="s">
        <v>0</v>
      </c>
      <c r="BX15" s="84"/>
      <c r="BY15" s="27" t="s">
        <v>0</v>
      </c>
      <c r="BZ15" s="38" t="str">
        <f t="shared" si="45"/>
        <v/>
      </c>
      <c r="CA15" s="21" t="str">
        <f t="shared" si="46"/>
        <v/>
      </c>
      <c r="CB15" s="21" t="str">
        <f>IF(CA15="","",MAX(CB$12:CB14)+1)</f>
        <v/>
      </c>
      <c r="CC15" s="21" t="str">
        <f>IF(CA15="","",IF(AB15="","",IF(AB15="NEMA",IF(AD15="",INDEX(AD$12:AD14,MATCH(AA15,AA$12:AA14,0),1),AD15),AB15)))</f>
        <v/>
      </c>
      <c r="CD15" s="21" t="str">
        <f t="shared" si="47"/>
        <v/>
      </c>
      <c r="CE15" s="21" t="str">
        <f>IF(BX15="","",MAX(CE$12:CE14)+1)</f>
        <v/>
      </c>
      <c r="CF15" s="21" t="str">
        <f t="shared" si="48"/>
        <v/>
      </c>
      <c r="CG15" s="46" t="str">
        <f t="shared" si="49"/>
        <v/>
      </c>
      <c r="CH15" s="27" t="s">
        <v>0</v>
      </c>
      <c r="CI15" s="14" t="str">
        <f t="shared" si="50"/>
        <v/>
      </c>
      <c r="CJ15" s="27" t="s">
        <v>0</v>
      </c>
      <c r="CK15" s="157" t="str">
        <f>IF(BN15="","",IF(AND(BO15&lt;&gt;"",BO15&lt;&gt;"NEMA",BS15=1),BR15,IFERROR(INDEX(CK$12:CK14,MATCH(BN15,BN$12:BN14,0)),IF(BX15&lt;&gt;"",BX15,BT15))))</f>
        <v>OK Jelen</v>
      </c>
      <c r="CL15" s="210">
        <f>IF(BN15="","",IF(BT15&lt;&gt;BN15,INDEX(regKlub_id,MATCH(BT15,regKlub_naziv,0)),IF(AND(BO15&lt;&gt;"",BO15&lt;&gt;"NEMA"),BO15,IF(CF15&lt;&gt;"",CF15,IF(CB15&lt;&gt;"",CB15,IFERROR(INDEX(CL$12:CL14,MATCH(BN15,BN$12:BN14,0)),"GREŠKA"))))))</f>
        <v>4</v>
      </c>
      <c r="CM15" s="108" t="str">
        <f>IF(BP15="","",IF(BP15&lt;&gt;"NEMA",BP15,IF(CE15&lt;&gt;"",CE15,IFERROR(INDEX(CM$12:CM14,MATCH(BN15,BN$12:BN14,0)),""))))</f>
        <v/>
      </c>
      <c r="CN15" s="27" t="s">
        <v>0</v>
      </c>
      <c r="CO15" s="38" t="str">
        <f t="shared" si="51"/>
        <v>83:34</v>
      </c>
      <c r="CP15" s="53" t="str">
        <f t="shared" si="52"/>
        <v>0</v>
      </c>
      <c r="CQ15" s="164" t="str">
        <f t="shared" si="53"/>
        <v/>
      </c>
      <c r="CR15" s="165">
        <f t="shared" si="4"/>
        <v>5014</v>
      </c>
      <c r="CS15" s="108">
        <f t="shared" si="5"/>
        <v>1</v>
      </c>
      <c r="CT15" s="27" t="s">
        <v>0</v>
      </c>
      <c r="CU15" s="224" t="str">
        <f t="shared" si="54"/>
        <v xml:space="preserve">
</v>
      </c>
      <c r="CV15" s="27" t="s">
        <v>0</v>
      </c>
      <c r="CW15" s="184" t="str">
        <f t="shared" si="6"/>
        <v/>
      </c>
      <c r="CX15" t="s">
        <v>0</v>
      </c>
      <c r="CY15" s="86" t="str">
        <f t="shared" si="7"/>
        <v>M</v>
      </c>
      <c r="CZ15" t="s">
        <v>0</v>
      </c>
      <c r="DA15" s="32" t="str">
        <f t="shared" si="8"/>
        <v/>
      </c>
      <c r="DB15" s="46" t="str">
        <f t="shared" si="9"/>
        <v/>
      </c>
      <c r="DC15" t="s">
        <v>0</v>
      </c>
      <c r="DD15" s="14" t="str">
        <f t="shared" si="55"/>
        <v/>
      </c>
      <c r="DE15" s="27" t="s">
        <v>0</v>
      </c>
      <c r="DF15" s="14" t="str">
        <f t="shared" si="56"/>
        <v/>
      </c>
      <c r="DG15" s="27" t="s">
        <v>0</v>
      </c>
      <c r="DH15" s="32" t="str">
        <f t="shared" si="57"/>
        <v>Dorijan – Tubin</v>
      </c>
      <c r="DI15" s="33">
        <f t="shared" si="58"/>
        <v>234</v>
      </c>
      <c r="DJ15" s="27" t="s">
        <v>0</v>
      </c>
      <c r="DK15" s="32" t="str">
        <f t="shared" si="59"/>
        <v>Dorijan – Tubin – OK Jelen</v>
      </c>
      <c r="DL15" s="33">
        <f t="shared" si="60"/>
        <v>234</v>
      </c>
      <c r="DM15" s="27" t="s">
        <v>0</v>
      </c>
      <c r="DN15" s="32" t="str">
        <f t="shared" si="61"/>
        <v>Dorijan – Tubin – OK Jelen – M12</v>
      </c>
      <c r="DO15" s="33">
        <f t="shared" si="62"/>
        <v>234</v>
      </c>
      <c r="DP15" s="27" t="s">
        <v>0</v>
      </c>
      <c r="DQ15" s="38">
        <f t="shared" si="63"/>
        <v>234</v>
      </c>
      <c r="DR15" s="33" cm="1">
        <f t="array" ref="DR15">IF(DQ15&lt;&gt;"",INDEX(regNatjecatelj_id,DQ15,0),IF(BF15&lt;&gt;"",BF15,""))</f>
        <v>1874</v>
      </c>
      <c r="DS15" s="27" t="s">
        <v>0</v>
      </c>
      <c r="DT15" s="38" t="str">
        <f t="shared" si="64"/>
        <v>imepre</v>
      </c>
      <c r="DU15" s="53" t="str">
        <f t="shared" si="10"/>
        <v>klu</v>
      </c>
      <c r="DV15" s="53" t="str">
        <f t="shared" si="65"/>
        <v>kat</v>
      </c>
      <c r="DW15" s="53" t="str">
        <f t="shared" si="66"/>
        <v/>
      </c>
      <c r="DX15" s="46" t="str">
        <f t="shared" si="67"/>
        <v>imepre-klu-kat</v>
      </c>
      <c r="DY15" s="27" t="s">
        <v>0</v>
      </c>
      <c r="DZ15" s="38">
        <f>IF(AN15="","",MAX(DZ$12:DZ14)+1)</f>
        <v>5482</v>
      </c>
      <c r="EA15" s="53">
        <f t="shared" si="68"/>
        <v>601</v>
      </c>
      <c r="EB15" s="53">
        <f t="shared" si="69"/>
        <v>1874</v>
      </c>
      <c r="EC15" s="53">
        <f t="shared" si="70"/>
        <v>5014</v>
      </c>
      <c r="ED15" s="53">
        <f t="shared" si="71"/>
        <v>1</v>
      </c>
      <c r="EE15" s="53">
        <f t="shared" si="11"/>
        <v>0</v>
      </c>
      <c r="EF15" s="53">
        <f t="shared" si="72"/>
        <v>1</v>
      </c>
      <c r="EG15" s="53" t="str">
        <f t="shared" si="73"/>
        <v>0</v>
      </c>
      <c r="EH15" s="53" t="str">
        <f t="shared" si="12"/>
        <v/>
      </c>
      <c r="EI15" s="53" t="str">
        <f t="shared" si="74"/>
        <v/>
      </c>
      <c r="EJ15" s="33" t="str">
        <f t="shared" si="75"/>
        <v/>
      </c>
      <c r="EK15" s="27" t="s">
        <v>0</v>
      </c>
      <c r="EL15" s="14" t="str">
        <f t="shared" si="76"/>
        <v>INSERT INTO rezultat(id,stazakategorija_id,imeprezime_id,vrijeme_sec,status_id,registracija,uparivanje_id,originalstatus_id,imeprezimealias_id,klubalias_id,kategorijaalias_id) VALUES (5482,601,1874,5014,1,0,1,0,Null,Null,Null);</v>
      </c>
      <c r="EM15" s="27" t="s">
        <v>0</v>
      </c>
      <c r="EN15" s="14" t="str">
        <f t="shared" si="13"/>
        <v/>
      </c>
      <c r="EO15" s="27" t="s">
        <v>0</v>
      </c>
      <c r="EP15" s="115" t="str">
        <f t="shared" si="77"/>
        <v xml:space="preserve">
INSERT INTO rezultat(id,stazakategorija_id,imeprezime_id,vrijeme_sec,status_id,registracija,uparivanje_id,originalstatus_id,imeprezimealias_id,klubalias_id,kategorijaalias_id) VALUES (5482,601,1874,5014,1,0,1,0,Null,Null,Null);</v>
      </c>
      <c r="EQ15" s="27" t="s">
        <v>0</v>
      </c>
      <c r="ER15" s="372" t="s">
        <v>167</v>
      </c>
      <c r="ES15" s="373"/>
      <c r="ET15" s="373"/>
      <c r="EU15" s="373"/>
      <c r="EV15" s="373"/>
      <c r="EW15" s="373"/>
      <c r="EX15" s="373"/>
      <c r="EY15" s="373"/>
      <c r="EZ15" s="373"/>
      <c r="FA15" s="373"/>
      <c r="FB15" s="373"/>
      <c r="FC15" s="374"/>
    </row>
    <row r="16" spans="1:159" ht="15.75" thickBot="1" x14ac:dyDescent="0.3">
      <c r="A16" t="s">
        <v>0</v>
      </c>
      <c r="B16" s="32" t="str">
        <f>IF(csv!F6="","",TRIM(csv!T6))</f>
        <v>M12</v>
      </c>
      <c r="C16" s="21" t="s">
        <v>0</v>
      </c>
      <c r="D16" s="21" t="str">
        <f>IF(csv!F6="","",TRIM(csv!F6))</f>
        <v>Vacant</v>
      </c>
      <c r="E16" s="21" t="str">
        <f>IF(csv!E6="","",TRIM(csv!E6))</f>
        <v/>
      </c>
      <c r="F16" s="21" t="s">
        <v>0</v>
      </c>
      <c r="G16" s="53" t="str">
        <f>IF(csv!M6="","",TRIM(csv!M6))</f>
        <v/>
      </c>
      <c r="H16" s="53" t="str">
        <f>IF(csv!N6="","",TRIM(csv!N6))</f>
        <v>0</v>
      </c>
      <c r="I16" s="21" t="s">
        <v>0</v>
      </c>
      <c r="J16" s="21" t="str">
        <f>IF(csv!P6="","",TRIM(csv!P6))</f>
        <v/>
      </c>
      <c r="K16" s="21" t="str">
        <f>IF(csv!Q6="","",TRIM(csv!Q6))</f>
        <v/>
      </c>
      <c r="L16" s="21" t="s">
        <v>0</v>
      </c>
      <c r="M16" s="46" t="str">
        <f>IF(csv!R6="","",TRIM(csv!R6))</f>
        <v/>
      </c>
      <c r="N16" s="27" t="s">
        <v>0</v>
      </c>
      <c r="O16" s="172" t="str">
        <f t="shared" si="14"/>
        <v/>
      </c>
      <c r="P16" s="27"/>
      <c r="Q16" s="32" t="str">
        <f t="shared" si="15"/>
        <v>M12</v>
      </c>
      <c r="R16" s="53">
        <f>IF(Q16="","",IF(COUNTIF(Q$12:Q15,Q16)=0,R15+1,R15))</f>
        <v>1</v>
      </c>
      <c r="S16" s="53">
        <f t="shared" si="16"/>
        <v>112</v>
      </c>
      <c r="T16" s="53">
        <f t="shared" si="17"/>
        <v>419</v>
      </c>
      <c r="U16" s="46" t="str">
        <f t="shared" si="18"/>
        <v>M12 – Ž65 – Ž12</v>
      </c>
      <c r="V16" s="27" t="s">
        <v>0</v>
      </c>
      <c r="W16" s="157" t="str">
        <f t="shared" si="19"/>
        <v/>
      </c>
      <c r="X16" s="207" t="str">
        <f t="shared" si="20"/>
        <v/>
      </c>
      <c r="Y16" s="158" t="str">
        <f t="shared" si="0"/>
        <v/>
      </c>
      <c r="Z16" s="27" t="s">
        <v>0</v>
      </c>
      <c r="AA16" s="32" t="str">
        <f t="shared" si="21"/>
        <v/>
      </c>
      <c r="AB16" s="53" t="str">
        <f t="shared" si="22"/>
        <v/>
      </c>
      <c r="AC16" s="21" t="str">
        <f>IF(OR(AB16="",AB16&lt;&gt;"NEMA"),"",IF(IFERROR(MATCH(AA16,AA$12:AA15,0),0)&lt;&gt;0,"",AA16))</f>
        <v/>
      </c>
      <c r="AD16" s="46" t="str">
        <f>IF(AC16="","",MAX(AD$12:AD15)+1)</f>
        <v/>
      </c>
      <c r="AE16" s="27" t="s">
        <v>0</v>
      </c>
      <c r="AF16" s="84"/>
      <c r="AG16" s="27" t="s">
        <v>0</v>
      </c>
      <c r="AH16" s="14" t="str">
        <f t="shared" si="23"/>
        <v/>
      </c>
      <c r="AI16" s="27" t="s">
        <v>0</v>
      </c>
      <c r="AJ16" s="157" t="str">
        <f t="shared" si="24"/>
        <v/>
      </c>
      <c r="AK16" s="108" t="str">
        <f t="shared" si="25"/>
        <v/>
      </c>
      <c r="AL16" s="27"/>
      <c r="AM16" s="32" t="str">
        <f t="shared" si="26"/>
        <v/>
      </c>
      <c r="AN16" s="21" t="str">
        <f t="shared" si="27"/>
        <v/>
      </c>
      <c r="AO16" s="53" t="str">
        <f t="shared" si="28"/>
        <v/>
      </c>
      <c r="AP16" s="53" t="str">
        <f t="shared" si="29"/>
        <v/>
      </c>
      <c r="AQ16" s="21" t="str">
        <f t="shared" si="30"/>
        <v/>
      </c>
      <c r="AR16" s="46" t="str">
        <f t="shared" si="31"/>
        <v/>
      </c>
      <c r="AS16" s="27" t="s">
        <v>0</v>
      </c>
      <c r="AT16" s="62" t="str">
        <f t="shared" si="32"/>
        <v/>
      </c>
      <c r="AU16" s="27" t="s">
        <v>0</v>
      </c>
      <c r="AV16" s="228" t="str">
        <f t="shared" si="1"/>
        <v/>
      </c>
      <c r="AW16" s="27" t="s">
        <v>0</v>
      </c>
      <c r="AX16" s="79"/>
      <c r="AY16" s="80"/>
      <c r="AZ16" s="27" t="s">
        <v>0</v>
      </c>
      <c r="BA16" s="184" t="str">
        <f t="shared" si="33"/>
        <v/>
      </c>
      <c r="BB16" s="27" t="s">
        <v>0</v>
      </c>
      <c r="BC16" s="32" t="str">
        <f t="shared" si="34"/>
        <v/>
      </c>
      <c r="BD16" s="53" t="str">
        <f>IF(AX16&amp;AY16="","",MAX(BD$12:BD15)+1)</f>
        <v/>
      </c>
      <c r="BE16" s="196" t="str">
        <f t="shared" si="35"/>
        <v/>
      </c>
      <c r="BF16" s="33" t="str">
        <f>IF(AND(AO16="NEMA",AP16="NEMA",OR(AX16&amp;AY16="",BE16="NEMA")),MAX(BF$12:BF15)+1,"")</f>
        <v/>
      </c>
      <c r="BG16" s="27" t="s">
        <v>0</v>
      </c>
      <c r="BH16" s="32" t="str">
        <f t="shared" si="36"/>
        <v/>
      </c>
      <c r="BI16" s="21" t="str">
        <f t="shared" si="37"/>
        <v/>
      </c>
      <c r="BJ16" s="53" t="str">
        <f t="shared" si="38"/>
        <v/>
      </c>
      <c r="BK16" s="33" t="str">
        <f t="shared" si="39"/>
        <v/>
      </c>
      <c r="BL16" s="27" t="s">
        <v>0</v>
      </c>
      <c r="BM16" s="32" t="str">
        <f t="shared" si="40"/>
        <v/>
      </c>
      <c r="BN16" s="21" t="str">
        <f t="shared" si="41"/>
        <v/>
      </c>
      <c r="BO16" s="53" t="str">
        <f t="shared" si="42"/>
        <v/>
      </c>
      <c r="BP16" s="53" t="str">
        <f t="shared" si="2"/>
        <v/>
      </c>
      <c r="BQ16" s="21" t="str">
        <f t="shared" si="3"/>
        <v/>
      </c>
      <c r="BR16" s="21" t="str" cm="1">
        <f t="array" ref="BR16">IFERROR(""&amp;INDEX(regNatjecatelj_klub,DI16),"")</f>
        <v/>
      </c>
      <c r="BS16" s="66" t="str">
        <f t="shared" si="43"/>
        <v/>
      </c>
      <c r="BT16" s="46" t="str">
        <f t="shared" si="44"/>
        <v/>
      </c>
      <c r="BU16" s="27" t="s">
        <v>0</v>
      </c>
      <c r="BV16" s="62" t="str">
        <f>IF(BP16&lt;&gt;"NEMA","",IF(IFERROR(MATCH(BN16,BN$12:BN15,0),0)&lt;&gt;0,"",BN16))</f>
        <v/>
      </c>
      <c r="BW16" s="27" t="s">
        <v>0</v>
      </c>
      <c r="BX16" s="84"/>
      <c r="BY16" s="27" t="s">
        <v>0</v>
      </c>
      <c r="BZ16" s="38" t="str">
        <f t="shared" si="45"/>
        <v/>
      </c>
      <c r="CA16" s="21" t="str">
        <f t="shared" si="46"/>
        <v/>
      </c>
      <c r="CB16" s="21" t="str">
        <f>IF(CA16="","",MAX(CB$12:CB15)+1)</f>
        <v/>
      </c>
      <c r="CC16" s="21" t="str">
        <f>IF(CA16="","",IF(AB16="","",IF(AB16="NEMA",IF(AD16="",INDEX(AD$12:AD15,MATCH(AA16,AA$12:AA15,0),1),AD16),AB16)))</f>
        <v/>
      </c>
      <c r="CD16" s="21" t="str">
        <f t="shared" si="47"/>
        <v/>
      </c>
      <c r="CE16" s="21" t="str">
        <f>IF(BX16="","",MAX(CE$12:CE15)+1)</f>
        <v/>
      </c>
      <c r="CF16" s="21" t="str">
        <f t="shared" si="48"/>
        <v/>
      </c>
      <c r="CG16" s="46" t="str">
        <f t="shared" si="49"/>
        <v/>
      </c>
      <c r="CH16" s="27" t="s">
        <v>0</v>
      </c>
      <c r="CI16" s="14" t="str">
        <f t="shared" si="50"/>
        <v/>
      </c>
      <c r="CJ16" s="27" t="s">
        <v>0</v>
      </c>
      <c r="CK16" s="157" t="str">
        <f>IF(BN16="","",IF(AND(BO16&lt;&gt;"",BO16&lt;&gt;"NEMA",BS16=1),BR16,IFERROR(INDEX(CK$12:CK15,MATCH(BN16,BN$12:BN15,0)),IF(BX16&lt;&gt;"",BX16,BT16))))</f>
        <v/>
      </c>
      <c r="CL16" s="210" t="str">
        <f>IF(BN16="","",IF(BT16&lt;&gt;BN16,INDEX(regKlub_id,MATCH(BT16,regKlub_naziv,0)),IF(AND(BO16&lt;&gt;"",BO16&lt;&gt;"NEMA"),BO16,IF(CF16&lt;&gt;"",CF16,IF(CB16&lt;&gt;"",CB16,IFERROR(INDEX(CL$12:CL15,MATCH(BN16,BN$12:BN15,0)),"GREŠKA"))))))</f>
        <v/>
      </c>
      <c r="CM16" s="108" t="str">
        <f>IF(BP16="","",IF(BP16&lt;&gt;"NEMA",BP16,IF(CE16&lt;&gt;"",CE16,IFERROR(INDEX(CM$12:CM15,MATCH(BN16,BN$12:BN15,0)),""))))</f>
        <v/>
      </c>
      <c r="CN16" s="27" t="s">
        <v>0</v>
      </c>
      <c r="CO16" s="38" t="str">
        <f t="shared" si="51"/>
        <v/>
      </c>
      <c r="CP16" s="53" t="str">
        <f t="shared" si="52"/>
        <v>0</v>
      </c>
      <c r="CQ16" s="164" t="str">
        <f t="shared" si="53"/>
        <v/>
      </c>
      <c r="CR16" s="165" t="str">
        <f t="shared" si="4"/>
        <v/>
      </c>
      <c r="CS16" s="108" t="str">
        <f t="shared" si="5"/>
        <v/>
      </c>
      <c r="CT16" s="27" t="s">
        <v>0</v>
      </c>
      <c r="CU16" s="224" t="str">
        <f t="shared" si="54"/>
        <v xml:space="preserve">
</v>
      </c>
      <c r="CV16" s="27" t="s">
        <v>0</v>
      </c>
      <c r="CW16" s="184" t="str">
        <f t="shared" si="6"/>
        <v/>
      </c>
      <c r="CX16" t="s">
        <v>0</v>
      </c>
      <c r="CY16" s="86" t="str">
        <f t="shared" si="7"/>
        <v>M</v>
      </c>
      <c r="CZ16" t="s">
        <v>0</v>
      </c>
      <c r="DA16" s="32" t="str">
        <f t="shared" si="8"/>
        <v/>
      </c>
      <c r="DB16" s="46" t="str">
        <f t="shared" si="9"/>
        <v/>
      </c>
      <c r="DC16" t="s">
        <v>0</v>
      </c>
      <c r="DD16" s="14" t="str">
        <f t="shared" si="55"/>
        <v/>
      </c>
      <c r="DE16" s="27" t="s">
        <v>0</v>
      </c>
      <c r="DF16" s="14" t="str">
        <f t="shared" si="56"/>
        <v/>
      </c>
      <c r="DG16" s="27" t="s">
        <v>0</v>
      </c>
      <c r="DH16" s="32" t="str">
        <f t="shared" si="57"/>
        <v/>
      </c>
      <c r="DI16" s="33" t="str">
        <f t="shared" si="58"/>
        <v/>
      </c>
      <c r="DJ16" s="27" t="s">
        <v>0</v>
      </c>
      <c r="DK16" s="32" t="str">
        <f t="shared" si="59"/>
        <v/>
      </c>
      <c r="DL16" s="33" t="str">
        <f t="shared" si="60"/>
        <v/>
      </c>
      <c r="DM16" s="27" t="s">
        <v>0</v>
      </c>
      <c r="DN16" s="32" t="str">
        <f t="shared" si="61"/>
        <v/>
      </c>
      <c r="DO16" s="33" t="str">
        <f t="shared" si="62"/>
        <v/>
      </c>
      <c r="DP16" s="27" t="s">
        <v>0</v>
      </c>
      <c r="DQ16" s="38" t="str">
        <f t="shared" si="63"/>
        <v/>
      </c>
      <c r="DR16" s="33" t="str" cm="1">
        <f t="array" ref="DR16">IF(DQ16&lt;&gt;"",INDEX(regNatjecatelj_id,DQ16,0),IF(BF16&lt;&gt;"",BF16,""))</f>
        <v/>
      </c>
      <c r="DS16" s="27" t="s">
        <v>0</v>
      </c>
      <c r="DT16" s="38" t="str">
        <f t="shared" si="64"/>
        <v/>
      </c>
      <c r="DU16" s="53" t="str">
        <f t="shared" si="10"/>
        <v/>
      </c>
      <c r="DV16" s="53" t="str">
        <f t="shared" si="65"/>
        <v/>
      </c>
      <c r="DW16" s="53" t="str">
        <f t="shared" si="66"/>
        <v/>
      </c>
      <c r="DX16" s="46" t="str">
        <f t="shared" si="67"/>
        <v/>
      </c>
      <c r="DY16" s="27" t="s">
        <v>0</v>
      </c>
      <c r="DZ16" s="38" t="str">
        <f>IF(AN16="","",MAX(DZ$12:DZ15)+1)</f>
        <v/>
      </c>
      <c r="EA16" s="53" t="str">
        <f t="shared" si="68"/>
        <v/>
      </c>
      <c r="EB16" s="53" t="str">
        <f t="shared" si="69"/>
        <v/>
      </c>
      <c r="EC16" s="53" t="str">
        <f t="shared" si="70"/>
        <v/>
      </c>
      <c r="ED16" s="53" t="str">
        <f t="shared" si="71"/>
        <v/>
      </c>
      <c r="EE16" s="53" t="str">
        <f t="shared" si="11"/>
        <v/>
      </c>
      <c r="EF16" s="53" t="str">
        <f t="shared" si="72"/>
        <v/>
      </c>
      <c r="EG16" s="53" t="str">
        <f t="shared" si="73"/>
        <v/>
      </c>
      <c r="EH16" s="53" t="str">
        <f t="shared" si="12"/>
        <v/>
      </c>
      <c r="EI16" s="53" t="str">
        <f t="shared" si="74"/>
        <v/>
      </c>
      <c r="EJ16" s="33" t="str">
        <f t="shared" si="75"/>
        <v/>
      </c>
      <c r="EK16" s="27" t="s">
        <v>0</v>
      </c>
      <c r="EL16" s="14" t="str">
        <f t="shared" si="76"/>
        <v/>
      </c>
      <c r="EM16" s="27" t="s">
        <v>0</v>
      </c>
      <c r="EN16" s="14" t="str">
        <f t="shared" si="13"/>
        <v/>
      </c>
      <c r="EO16" s="27" t="s">
        <v>0</v>
      </c>
      <c r="EP16" s="115" t="str">
        <f t="shared" si="77"/>
        <v/>
      </c>
      <c r="EQ16" s="27" t="s">
        <v>0</v>
      </c>
      <c r="ER16" s="369" t="s">
        <v>69</v>
      </c>
      <c r="ES16" s="370"/>
      <c r="ET16" s="370"/>
      <c r="EU16" s="370"/>
      <c r="EV16" s="370"/>
      <c r="EW16" s="370"/>
      <c r="EX16" s="370"/>
      <c r="EY16" s="370"/>
      <c r="EZ16" s="370"/>
      <c r="FA16" s="370"/>
      <c r="FB16" s="370"/>
      <c r="FC16" s="371"/>
    </row>
    <row r="17" spans="1:159" ht="15.75" thickBot="1" x14ac:dyDescent="0.3">
      <c r="A17" t="s">
        <v>0</v>
      </c>
      <c r="B17" s="32" t="str">
        <f>IF(csv!F7="","",TRIM(csv!T7))</f>
        <v>M14</v>
      </c>
      <c r="C17" s="21" t="s">
        <v>0</v>
      </c>
      <c r="D17" s="21" t="str">
        <f>IF(csv!F7="","",TRIM(csv!F7))</f>
        <v>Karlo</v>
      </c>
      <c r="E17" s="21" t="str">
        <f>IF(csv!E7="","",TRIM(csv!E7))</f>
        <v>Lesjak</v>
      </c>
      <c r="F17" s="21" t="s">
        <v>0</v>
      </c>
      <c r="G17" s="53" t="str">
        <f>IF(csv!M7="","",TRIM(csv!M7))</f>
        <v>91:24</v>
      </c>
      <c r="H17" s="53" t="str">
        <f>IF(csv!N7="","",TRIM(csv!N7))</f>
        <v>0</v>
      </c>
      <c r="I17" s="21" t="s">
        <v>0</v>
      </c>
      <c r="J17" s="21" t="str">
        <f>IF(csv!P7="","",TRIM(csv!P7))</f>
        <v>JAP</v>
      </c>
      <c r="K17" s="21" t="str">
        <f>IF(csv!Q7="","",TRIM(csv!Q7))</f>
        <v>OK Japetić</v>
      </c>
      <c r="L17" s="21" t="s">
        <v>0</v>
      </c>
      <c r="M17" s="46" t="str">
        <f>IF(csv!R7="","",TRIM(csv!R7))</f>
        <v>CRO</v>
      </c>
      <c r="N17" s="27" t="s">
        <v>0</v>
      </c>
      <c r="O17" s="172" t="str">
        <f t="shared" si="14"/>
        <v>ok</v>
      </c>
      <c r="P17" s="27"/>
      <c r="Q17" s="32" t="str">
        <f t="shared" si="15"/>
        <v>M14</v>
      </c>
      <c r="R17" s="53">
        <f>IF(Q17="","",IF(COUNTIF(Q$12:Q16,Q17)=0,R16+1,R16))</f>
        <v>2</v>
      </c>
      <c r="S17" s="53">
        <f t="shared" si="16"/>
        <v>111</v>
      </c>
      <c r="T17" s="53">
        <f t="shared" si="17"/>
        <v>415</v>
      </c>
      <c r="U17" s="46" t="str">
        <f t="shared" si="18"/>
        <v>M70 – M65 – M14 – Otvorena</v>
      </c>
      <c r="V17" s="27" t="s">
        <v>0</v>
      </c>
      <c r="W17" s="157" t="str">
        <f t="shared" si="19"/>
        <v>M14</v>
      </c>
      <c r="X17" s="207">
        <f t="shared" si="20"/>
        <v>602</v>
      </c>
      <c r="Y17" s="158" t="str">
        <f t="shared" si="0"/>
        <v/>
      </c>
      <c r="Z17" s="27" t="s">
        <v>0</v>
      </c>
      <c r="AA17" s="32" t="str">
        <f t="shared" si="21"/>
        <v>CRO</v>
      </c>
      <c r="AB17" s="53">
        <f t="shared" si="22"/>
        <v>1</v>
      </c>
      <c r="AC17" s="21" t="str">
        <f>IF(OR(AB17="",AB17&lt;&gt;"NEMA"),"",IF(IFERROR(MATCH(AA17,AA$12:AA16,0),0)&lt;&gt;0,"",AA17))</f>
        <v/>
      </c>
      <c r="AD17" s="46" t="str">
        <f>IF(AC17="","",MAX(AD$12:AD16)+1)</f>
        <v/>
      </c>
      <c r="AE17" s="27" t="s">
        <v>0</v>
      </c>
      <c r="AF17" s="84"/>
      <c r="AG17" s="27" t="s">
        <v>0</v>
      </c>
      <c r="AH17" s="14" t="str">
        <f t="shared" si="23"/>
        <v/>
      </c>
      <c r="AI17" s="27" t="s">
        <v>0</v>
      </c>
      <c r="AJ17" s="157" t="str">
        <f t="shared" si="24"/>
        <v>CRO</v>
      </c>
      <c r="AK17" s="108">
        <f t="shared" si="25"/>
        <v>1</v>
      </c>
      <c r="AL17" s="27"/>
      <c r="AM17" s="32" t="str">
        <f t="shared" si="26"/>
        <v>Karlo</v>
      </c>
      <c r="AN17" s="21" t="str">
        <f t="shared" si="27"/>
        <v>Lesjak</v>
      </c>
      <c r="AO17" s="53">
        <f t="shared" si="28"/>
        <v>1553</v>
      </c>
      <c r="AP17" s="53" t="str">
        <f t="shared" si="29"/>
        <v/>
      </c>
      <c r="AQ17" s="21" t="str">
        <f t="shared" si="30"/>
        <v>Karlo</v>
      </c>
      <c r="AR17" s="46" t="str">
        <f t="shared" si="31"/>
        <v>Lesjak</v>
      </c>
      <c r="AS17" s="27" t="s">
        <v>0</v>
      </c>
      <c r="AT17" s="62" t="str">
        <f t="shared" si="32"/>
        <v/>
      </c>
      <c r="AU17" s="27" t="s">
        <v>0</v>
      </c>
      <c r="AV17" s="228" t="str">
        <f t="shared" si="1"/>
        <v/>
      </c>
      <c r="AW17" s="27" t="s">
        <v>0</v>
      </c>
      <c r="AX17" s="79"/>
      <c r="AY17" s="80"/>
      <c r="AZ17" s="27" t="s">
        <v>0</v>
      </c>
      <c r="BA17" s="184" t="str">
        <f t="shared" si="33"/>
        <v/>
      </c>
      <c r="BB17" s="27" t="s">
        <v>0</v>
      </c>
      <c r="BC17" s="32" t="str">
        <f t="shared" si="34"/>
        <v/>
      </c>
      <c r="BD17" s="53" t="str">
        <f>IF(AX17&amp;AY17="","",MAX(BD$12:BD16)+1)</f>
        <v/>
      </c>
      <c r="BE17" s="196" t="str">
        <f t="shared" si="35"/>
        <v/>
      </c>
      <c r="BF17" s="33" t="str">
        <f>IF(AND(AO17="NEMA",AP17="NEMA",OR(AX17&amp;AY17="",BE17="NEMA")),MAX(BF$12:BF16)+1,"")</f>
        <v/>
      </c>
      <c r="BG17" s="27" t="s">
        <v>0</v>
      </c>
      <c r="BH17" s="32" t="str">
        <f t="shared" si="36"/>
        <v>Karlo</v>
      </c>
      <c r="BI17" s="21" t="str">
        <f t="shared" si="37"/>
        <v>Lesjak</v>
      </c>
      <c r="BJ17" s="53" t="str">
        <f t="shared" si="38"/>
        <v/>
      </c>
      <c r="BK17" s="33">
        <f t="shared" si="39"/>
        <v>1553</v>
      </c>
      <c r="BL17" s="27" t="s">
        <v>0</v>
      </c>
      <c r="BM17" s="32" t="str">
        <f t="shared" si="40"/>
        <v>JAP</v>
      </c>
      <c r="BN17" s="21" t="str">
        <f t="shared" si="41"/>
        <v>OK Japetić</v>
      </c>
      <c r="BO17" s="53">
        <f t="shared" si="42"/>
        <v>3</v>
      </c>
      <c r="BP17" s="53" t="str">
        <f t="shared" si="2"/>
        <v/>
      </c>
      <c r="BQ17" s="21" t="str">
        <f t="shared" si="3"/>
        <v>OK Japetić</v>
      </c>
      <c r="BR17" s="21" t="str" cm="1">
        <f t="array" ref="BR17">IFERROR(""&amp;INDEX(regNatjecatelj_klub,DI17),"")</f>
        <v>OK Japetić</v>
      </c>
      <c r="BS17" s="66" t="str">
        <f t="shared" si="43"/>
        <v/>
      </c>
      <c r="BT17" s="46" t="str">
        <f t="shared" si="44"/>
        <v>OK Japetić</v>
      </c>
      <c r="BU17" s="27" t="s">
        <v>0</v>
      </c>
      <c r="BV17" s="62" t="str">
        <f>IF(BP17&lt;&gt;"NEMA","",IF(IFERROR(MATCH(BN17,BN$12:BN16,0),0)&lt;&gt;0,"",BN17))</f>
        <v/>
      </c>
      <c r="BW17" s="27" t="s">
        <v>0</v>
      </c>
      <c r="BX17" s="84"/>
      <c r="BY17" s="27" t="s">
        <v>0</v>
      </c>
      <c r="BZ17" s="38" t="str">
        <f t="shared" si="45"/>
        <v/>
      </c>
      <c r="CA17" s="21" t="str">
        <f t="shared" si="46"/>
        <v/>
      </c>
      <c r="CB17" s="21" t="str">
        <f>IF(CA17="","",MAX(CB$12:CB16)+1)</f>
        <v/>
      </c>
      <c r="CC17" s="21" t="str">
        <f>IF(CA17="","",IF(AB17="","",IF(AB17="NEMA",IF(AD17="",INDEX(AD$12:AD16,MATCH(AA17,AA$12:AA16,0),1),AD17),AB17)))</f>
        <v/>
      </c>
      <c r="CD17" s="21" t="str">
        <f t="shared" si="47"/>
        <v/>
      </c>
      <c r="CE17" s="21" t="str">
        <f>IF(BX17="","",MAX(CE$12:CE16)+1)</f>
        <v/>
      </c>
      <c r="CF17" s="21" t="str">
        <f t="shared" si="48"/>
        <v/>
      </c>
      <c r="CG17" s="46" t="str">
        <f t="shared" si="49"/>
        <v/>
      </c>
      <c r="CH17" s="27" t="s">
        <v>0</v>
      </c>
      <c r="CI17" s="14" t="str">
        <f t="shared" si="50"/>
        <v/>
      </c>
      <c r="CJ17" s="27" t="s">
        <v>0</v>
      </c>
      <c r="CK17" s="157" t="str">
        <f>IF(BN17="","",IF(AND(BO17&lt;&gt;"",BO17&lt;&gt;"NEMA",BS17=1),BR17,IFERROR(INDEX(CK$12:CK16,MATCH(BN17,BN$12:BN16,0)),IF(BX17&lt;&gt;"",BX17,BT17))))</f>
        <v>OK Japetić</v>
      </c>
      <c r="CL17" s="210">
        <f>IF(BN17="","",IF(BT17&lt;&gt;BN17,INDEX(regKlub_id,MATCH(BT17,regKlub_naziv,0)),IF(AND(BO17&lt;&gt;"",BO17&lt;&gt;"NEMA"),BO17,IF(CF17&lt;&gt;"",CF17,IF(CB17&lt;&gt;"",CB17,IFERROR(INDEX(CL$12:CL16,MATCH(BN17,BN$12:BN16,0)),"GREŠKA"))))))</f>
        <v>3</v>
      </c>
      <c r="CM17" s="108" t="str">
        <f>IF(BP17="","",IF(BP17&lt;&gt;"NEMA",BP17,IF(CE17&lt;&gt;"",CE17,IFERROR(INDEX(CM$12:CM16,MATCH(BN17,BN$12:BN16,0)),""))))</f>
        <v/>
      </c>
      <c r="CN17" s="27" t="s">
        <v>0</v>
      </c>
      <c r="CO17" s="38" t="str">
        <f t="shared" si="51"/>
        <v>91:24</v>
      </c>
      <c r="CP17" s="53" t="str">
        <f t="shared" si="52"/>
        <v>0</v>
      </c>
      <c r="CQ17" s="164" t="str">
        <f t="shared" si="53"/>
        <v/>
      </c>
      <c r="CR17" s="165">
        <f t="shared" si="4"/>
        <v>5484</v>
      </c>
      <c r="CS17" s="108">
        <f t="shared" si="5"/>
        <v>1</v>
      </c>
      <c r="CT17" s="27" t="s">
        <v>0</v>
      </c>
      <c r="CU17" s="224" t="str">
        <f t="shared" si="54"/>
        <v xml:space="preserve">
</v>
      </c>
      <c r="CV17" s="27" t="s">
        <v>0</v>
      </c>
      <c r="CW17" s="184" t="str">
        <f t="shared" si="6"/>
        <v/>
      </c>
      <c r="CX17" t="s">
        <v>0</v>
      </c>
      <c r="CY17" s="86" t="str">
        <f t="shared" si="7"/>
        <v>M</v>
      </c>
      <c r="CZ17" t="s">
        <v>0</v>
      </c>
      <c r="DA17" s="32" t="str">
        <f t="shared" si="8"/>
        <v/>
      </c>
      <c r="DB17" s="46" t="str">
        <f t="shared" si="9"/>
        <v/>
      </c>
      <c r="DC17" t="s">
        <v>0</v>
      </c>
      <c r="DD17" s="14" t="str">
        <f t="shared" si="55"/>
        <v/>
      </c>
      <c r="DE17" s="27" t="s">
        <v>0</v>
      </c>
      <c r="DF17" s="14" t="str">
        <f t="shared" si="56"/>
        <v/>
      </c>
      <c r="DG17" s="27" t="s">
        <v>0</v>
      </c>
      <c r="DH17" s="32" t="str">
        <f t="shared" si="57"/>
        <v>Karlo – Lesjak</v>
      </c>
      <c r="DI17" s="33">
        <f t="shared" si="58"/>
        <v>556</v>
      </c>
      <c r="DJ17" s="27" t="s">
        <v>0</v>
      </c>
      <c r="DK17" s="32" t="str">
        <f t="shared" si="59"/>
        <v>Karlo – Lesjak – OK Japetić</v>
      </c>
      <c r="DL17" s="33">
        <f t="shared" si="60"/>
        <v>556</v>
      </c>
      <c r="DM17" s="27" t="s">
        <v>0</v>
      </c>
      <c r="DN17" s="32" t="str">
        <f t="shared" si="61"/>
        <v>Karlo – Lesjak – OK Japetić – M14</v>
      </c>
      <c r="DO17" s="33">
        <f t="shared" si="62"/>
        <v>556</v>
      </c>
      <c r="DP17" s="27" t="s">
        <v>0</v>
      </c>
      <c r="DQ17" s="38">
        <f t="shared" si="63"/>
        <v>556</v>
      </c>
      <c r="DR17" s="33" cm="1">
        <f t="array" ref="DR17">IF(DQ17&lt;&gt;"",INDEX(regNatjecatelj_id,DQ17,0),IF(BF17&lt;&gt;"",BF17,""))</f>
        <v>1553</v>
      </c>
      <c r="DS17" s="27" t="s">
        <v>0</v>
      </c>
      <c r="DT17" s="38" t="str">
        <f t="shared" si="64"/>
        <v>imepre</v>
      </c>
      <c r="DU17" s="53" t="str">
        <f t="shared" si="10"/>
        <v>klu</v>
      </c>
      <c r="DV17" s="53" t="str">
        <f t="shared" si="65"/>
        <v>kat</v>
      </c>
      <c r="DW17" s="53" t="str">
        <f t="shared" si="66"/>
        <v/>
      </c>
      <c r="DX17" s="46" t="str">
        <f t="shared" si="67"/>
        <v>imepre-klu-kat</v>
      </c>
      <c r="DY17" s="27" t="s">
        <v>0</v>
      </c>
      <c r="DZ17" s="38">
        <f>IF(AN17="","",MAX(DZ$12:DZ16)+1)</f>
        <v>5483</v>
      </c>
      <c r="EA17" s="53">
        <f t="shared" si="68"/>
        <v>602</v>
      </c>
      <c r="EB17" s="53">
        <f t="shared" si="69"/>
        <v>1553</v>
      </c>
      <c r="EC17" s="53">
        <f t="shared" si="70"/>
        <v>5484</v>
      </c>
      <c r="ED17" s="53">
        <f t="shared" si="71"/>
        <v>1</v>
      </c>
      <c r="EE17" s="53">
        <f t="shared" si="11"/>
        <v>0</v>
      </c>
      <c r="EF17" s="53">
        <f t="shared" si="72"/>
        <v>1</v>
      </c>
      <c r="EG17" s="53" t="str">
        <f t="shared" si="73"/>
        <v>0</v>
      </c>
      <c r="EH17" s="53" t="str">
        <f t="shared" si="12"/>
        <v/>
      </c>
      <c r="EI17" s="53" t="str">
        <f t="shared" si="74"/>
        <v/>
      </c>
      <c r="EJ17" s="33" t="str">
        <f t="shared" si="75"/>
        <v/>
      </c>
      <c r="EK17" s="27" t="s">
        <v>0</v>
      </c>
      <c r="EL17" s="14" t="str">
        <f t="shared" si="76"/>
        <v>INSERT INTO rezultat(id,stazakategorija_id,imeprezime_id,vrijeme_sec,status_id,registracija,uparivanje_id,originalstatus_id,imeprezimealias_id,klubalias_id,kategorijaalias_id) VALUES (5483,602,1553,5484,1,0,1,0,Null,Null,Null);</v>
      </c>
      <c r="EM17" s="27" t="s">
        <v>0</v>
      </c>
      <c r="EN17" s="14" t="str">
        <f t="shared" si="13"/>
        <v/>
      </c>
      <c r="EO17" s="27" t="s">
        <v>0</v>
      </c>
      <c r="EP17" s="115" t="str">
        <f t="shared" si="77"/>
        <v xml:space="preserve">
INSERT INTO rezultat(id,stazakategorija_id,imeprezime_id,vrijeme_sec,status_id,registracija,uparivanje_id,originalstatus_id,imeprezimealias_id,klubalias_id,kategorijaalias_id) VALUES (5483,602,1553,5484,1,0,1,0,Null,Null,Null);</v>
      </c>
      <c r="EQ17" s="27" t="s">
        <v>0</v>
      </c>
      <c r="ER17" s="360" t="s">
        <v>164</v>
      </c>
      <c r="ES17" s="361"/>
      <c r="ET17" s="361"/>
      <c r="EU17" s="361"/>
      <c r="EV17" s="361"/>
      <c r="EW17" s="361"/>
      <c r="EX17" s="361"/>
      <c r="EY17" s="361"/>
      <c r="EZ17" s="361"/>
      <c r="FA17" s="361"/>
      <c r="FB17" s="361"/>
      <c r="FC17" s="362"/>
    </row>
    <row r="18" spans="1:159" x14ac:dyDescent="0.25">
      <c r="A18" t="s">
        <v>0</v>
      </c>
      <c r="B18" s="32" t="str">
        <f>IF(csv!F8="","",TRIM(csv!T8))</f>
        <v>M14</v>
      </c>
      <c r="C18" s="21" t="s">
        <v>0</v>
      </c>
      <c r="D18" s="21" t="str">
        <f>IF(csv!F8="","",TRIM(csv!F8))</f>
        <v>Mario</v>
      </c>
      <c r="E18" s="21" t="str">
        <f>IF(csv!E8="","",TRIM(csv!E8))</f>
        <v>Lah</v>
      </c>
      <c r="F18" s="21" t="s">
        <v>0</v>
      </c>
      <c r="G18" s="53" t="str">
        <f>IF(csv!M8="","",TRIM(csv!M8))</f>
        <v/>
      </c>
      <c r="H18" s="53" t="str">
        <f>IF(csv!N8="","",TRIM(csv!N8))</f>
        <v>1</v>
      </c>
      <c r="I18" s="21" t="s">
        <v>0</v>
      </c>
      <c r="J18" s="21" t="str">
        <f>IF(csv!P8="","",TRIM(csv!P8))</f>
        <v>OK Varaždin</v>
      </c>
      <c r="K18" s="21" t="str">
        <f>IF(csv!Q8="","",TRIM(csv!Q8))</f>
        <v>OK Varaždin</v>
      </c>
      <c r="L18" s="21" t="s">
        <v>0</v>
      </c>
      <c r="M18" s="46" t="str">
        <f>IF(csv!R8="","",TRIM(csv!R8))</f>
        <v>CRO</v>
      </c>
      <c r="N18" s="27" t="s">
        <v>0</v>
      </c>
      <c r="O18" s="172" t="str">
        <f t="shared" si="14"/>
        <v>ok</v>
      </c>
      <c r="P18" s="27"/>
      <c r="Q18" s="32" t="str">
        <f t="shared" si="15"/>
        <v>M14</v>
      </c>
      <c r="R18" s="53">
        <f>IF(Q18="","",IF(COUNTIF(Q$12:Q17,Q18)=0,R17+1,R17))</f>
        <v>2</v>
      </c>
      <c r="S18" s="53">
        <f t="shared" si="16"/>
        <v>111</v>
      </c>
      <c r="T18" s="53">
        <f t="shared" si="17"/>
        <v>415</v>
      </c>
      <c r="U18" s="46" t="str">
        <f t="shared" si="18"/>
        <v>M70 – M65 – M14 – Otvorena</v>
      </c>
      <c r="V18" s="27" t="s">
        <v>0</v>
      </c>
      <c r="W18" s="157" t="str">
        <f t="shared" si="19"/>
        <v>M14</v>
      </c>
      <c r="X18" s="207">
        <f t="shared" si="20"/>
        <v>602</v>
      </c>
      <c r="Y18" s="158" t="str">
        <f t="shared" si="0"/>
        <v/>
      </c>
      <c r="Z18" s="27" t="s">
        <v>0</v>
      </c>
      <c r="AA18" s="32" t="str">
        <f t="shared" si="21"/>
        <v>CRO</v>
      </c>
      <c r="AB18" s="53">
        <f t="shared" si="22"/>
        <v>1</v>
      </c>
      <c r="AC18" s="21" t="str">
        <f>IF(OR(AB18="",AB18&lt;&gt;"NEMA"),"",IF(IFERROR(MATCH(AA18,AA$12:AA17,0),0)&lt;&gt;0,"",AA18))</f>
        <v/>
      </c>
      <c r="AD18" s="46" t="str">
        <f>IF(AC18="","",MAX(AD$12:AD17)+1)</f>
        <v/>
      </c>
      <c r="AE18" s="27" t="s">
        <v>0</v>
      </c>
      <c r="AF18" s="84"/>
      <c r="AG18" s="27" t="s">
        <v>0</v>
      </c>
      <c r="AH18" s="14" t="str">
        <f t="shared" si="23"/>
        <v/>
      </c>
      <c r="AI18" s="27" t="s">
        <v>0</v>
      </c>
      <c r="AJ18" s="157" t="str">
        <f t="shared" si="24"/>
        <v>CRO</v>
      </c>
      <c r="AK18" s="108">
        <f t="shared" si="25"/>
        <v>1</v>
      </c>
      <c r="AL18" s="27"/>
      <c r="AM18" s="32" t="str">
        <f t="shared" si="26"/>
        <v>Mario</v>
      </c>
      <c r="AN18" s="21" t="str">
        <f t="shared" si="27"/>
        <v>Lah</v>
      </c>
      <c r="AO18" s="53">
        <f t="shared" si="28"/>
        <v>1174</v>
      </c>
      <c r="AP18" s="53" t="str">
        <f t="shared" si="29"/>
        <v/>
      </c>
      <c r="AQ18" s="21" t="str">
        <f t="shared" si="30"/>
        <v>Mario</v>
      </c>
      <c r="AR18" s="46" t="str">
        <f t="shared" si="31"/>
        <v>Lah</v>
      </c>
      <c r="AS18" s="27" t="s">
        <v>0</v>
      </c>
      <c r="AT18" s="62" t="str">
        <f t="shared" si="32"/>
        <v/>
      </c>
      <c r="AU18" s="27" t="s">
        <v>0</v>
      </c>
      <c r="AV18" s="228" t="str">
        <f t="shared" si="1"/>
        <v/>
      </c>
      <c r="AW18" s="27" t="s">
        <v>0</v>
      </c>
      <c r="AX18" s="79"/>
      <c r="AY18" s="80"/>
      <c r="AZ18" s="27" t="s">
        <v>0</v>
      </c>
      <c r="BA18" s="184" t="str">
        <f t="shared" si="33"/>
        <v/>
      </c>
      <c r="BB18" s="27" t="s">
        <v>0</v>
      </c>
      <c r="BC18" s="32" t="str">
        <f t="shared" si="34"/>
        <v/>
      </c>
      <c r="BD18" s="53" t="str">
        <f>IF(AX18&amp;AY18="","",MAX(BD$12:BD17)+1)</f>
        <v/>
      </c>
      <c r="BE18" s="196" t="str">
        <f t="shared" si="35"/>
        <v/>
      </c>
      <c r="BF18" s="33" t="str">
        <f>IF(AND(AO18="NEMA",AP18="NEMA",OR(AX18&amp;AY18="",BE18="NEMA")),MAX(BF$12:BF17)+1,"")</f>
        <v/>
      </c>
      <c r="BG18" s="27" t="s">
        <v>0</v>
      </c>
      <c r="BH18" s="32" t="str">
        <f t="shared" si="36"/>
        <v>Mario</v>
      </c>
      <c r="BI18" s="21" t="str">
        <f t="shared" si="37"/>
        <v>Lah</v>
      </c>
      <c r="BJ18" s="53" t="str">
        <f t="shared" si="38"/>
        <v/>
      </c>
      <c r="BK18" s="33">
        <f t="shared" si="39"/>
        <v>1174</v>
      </c>
      <c r="BL18" s="27" t="s">
        <v>0</v>
      </c>
      <c r="BM18" s="32" t="str">
        <f t="shared" si="40"/>
        <v>OK Varaždin</v>
      </c>
      <c r="BN18" s="21" t="str">
        <f t="shared" si="41"/>
        <v>OK Varaždin</v>
      </c>
      <c r="BO18" s="53">
        <f t="shared" si="42"/>
        <v>11</v>
      </c>
      <c r="BP18" s="53" t="str">
        <f t="shared" si="2"/>
        <v/>
      </c>
      <c r="BQ18" s="21" t="str">
        <f t="shared" si="3"/>
        <v>OK Varaždin</v>
      </c>
      <c r="BR18" s="21" t="str" cm="1">
        <f t="array" ref="BR18">IFERROR(""&amp;INDEX(regNatjecatelj_klub,DI18),"")</f>
        <v>OK Varaždin</v>
      </c>
      <c r="BS18" s="66" t="str">
        <f t="shared" si="43"/>
        <v/>
      </c>
      <c r="BT18" s="46" t="str">
        <f t="shared" si="44"/>
        <v>OK Varaždin</v>
      </c>
      <c r="BU18" s="27" t="s">
        <v>0</v>
      </c>
      <c r="BV18" s="62" t="str">
        <f>IF(BP18&lt;&gt;"NEMA","",IF(IFERROR(MATCH(BN18,BN$12:BN17,0),0)&lt;&gt;0,"",BN18))</f>
        <v/>
      </c>
      <c r="BW18" s="27" t="s">
        <v>0</v>
      </c>
      <c r="BX18" s="84"/>
      <c r="BY18" s="27" t="s">
        <v>0</v>
      </c>
      <c r="BZ18" s="38" t="str">
        <f t="shared" si="45"/>
        <v/>
      </c>
      <c r="CA18" s="21" t="str">
        <f t="shared" si="46"/>
        <v/>
      </c>
      <c r="CB18" s="21" t="str">
        <f>IF(CA18="","",MAX(CB$12:CB17)+1)</f>
        <v/>
      </c>
      <c r="CC18" s="21" t="str">
        <f>IF(CA18="","",IF(AB18="","",IF(AB18="NEMA",IF(AD18="",INDEX(AD$12:AD17,MATCH(AA18,AA$12:AA17,0),1),AD18),AB18)))</f>
        <v/>
      </c>
      <c r="CD18" s="21" t="str">
        <f t="shared" si="47"/>
        <v/>
      </c>
      <c r="CE18" s="21" t="str">
        <f>IF(BX18="","",MAX(CE$12:CE17)+1)</f>
        <v/>
      </c>
      <c r="CF18" s="21" t="str">
        <f t="shared" si="48"/>
        <v/>
      </c>
      <c r="CG18" s="46" t="str">
        <f t="shared" si="49"/>
        <v/>
      </c>
      <c r="CH18" s="27" t="s">
        <v>0</v>
      </c>
      <c r="CI18" s="14" t="str">
        <f t="shared" si="50"/>
        <v/>
      </c>
      <c r="CJ18" s="27" t="s">
        <v>0</v>
      </c>
      <c r="CK18" s="157" t="str">
        <f>IF(BN18="","",IF(AND(BO18&lt;&gt;"",BO18&lt;&gt;"NEMA",BS18=1),BR18,IFERROR(INDEX(CK$12:CK17,MATCH(BN18,BN$12:BN17,0)),IF(BX18&lt;&gt;"",BX18,BT18))))</f>
        <v>OK Varaždin</v>
      </c>
      <c r="CL18" s="210">
        <f>IF(BN18="","",IF(BT18&lt;&gt;BN18,INDEX(regKlub_id,MATCH(BT18,regKlub_naziv,0)),IF(AND(BO18&lt;&gt;"",BO18&lt;&gt;"NEMA"),BO18,IF(CF18&lt;&gt;"",CF18,IF(CB18&lt;&gt;"",CB18,IFERROR(INDEX(CL$12:CL17,MATCH(BN18,BN$12:BN17,0)),"GREŠKA"))))))</f>
        <v>11</v>
      </c>
      <c r="CM18" s="108" t="str">
        <f>IF(BP18="","",IF(BP18&lt;&gt;"NEMA",BP18,IF(CE18&lt;&gt;"",CE18,IFERROR(INDEX(CM$12:CM17,MATCH(BN18,BN$12:BN17,0)),""))))</f>
        <v/>
      </c>
      <c r="CN18" s="27" t="s">
        <v>0</v>
      </c>
      <c r="CO18" s="38" t="str">
        <f t="shared" si="51"/>
        <v/>
      </c>
      <c r="CP18" s="53" t="str">
        <f t="shared" si="52"/>
        <v>1</v>
      </c>
      <c r="CQ18" s="164" t="str">
        <f t="shared" si="53"/>
        <v/>
      </c>
      <c r="CR18" s="165" t="str">
        <f t="shared" si="4"/>
        <v/>
      </c>
      <c r="CS18" s="108">
        <f t="shared" si="5"/>
        <v>6</v>
      </c>
      <c r="CT18" s="27" t="s">
        <v>0</v>
      </c>
      <c r="CU18" s="224" t="str">
        <f t="shared" si="54"/>
        <v xml:space="preserve">
</v>
      </c>
      <c r="CV18" s="27" t="s">
        <v>0</v>
      </c>
      <c r="CW18" s="184" t="str">
        <f t="shared" si="6"/>
        <v/>
      </c>
      <c r="CX18" t="s">
        <v>0</v>
      </c>
      <c r="CY18" s="86" t="str">
        <f t="shared" si="7"/>
        <v>M</v>
      </c>
      <c r="CZ18" t="s">
        <v>0</v>
      </c>
      <c r="DA18" s="32" t="str">
        <f t="shared" si="8"/>
        <v/>
      </c>
      <c r="DB18" s="46" t="str">
        <f t="shared" si="9"/>
        <v/>
      </c>
      <c r="DC18" t="s">
        <v>0</v>
      </c>
      <c r="DD18" s="14" t="str">
        <f t="shared" si="55"/>
        <v/>
      </c>
      <c r="DE18" s="27" t="s">
        <v>0</v>
      </c>
      <c r="DF18" s="14" t="str">
        <f t="shared" si="56"/>
        <v/>
      </c>
      <c r="DG18" s="27" t="s">
        <v>0</v>
      </c>
      <c r="DH18" s="32" t="str">
        <f t="shared" si="57"/>
        <v>Mario – Lah</v>
      </c>
      <c r="DI18" s="33">
        <f t="shared" si="58"/>
        <v>715</v>
      </c>
      <c r="DJ18" s="27" t="s">
        <v>0</v>
      </c>
      <c r="DK18" s="32" t="str">
        <f t="shared" si="59"/>
        <v>Mario – Lah – OK Varaždin</v>
      </c>
      <c r="DL18" s="33">
        <f t="shared" si="60"/>
        <v>715</v>
      </c>
      <c r="DM18" s="27" t="s">
        <v>0</v>
      </c>
      <c r="DN18" s="32" t="str">
        <f t="shared" si="61"/>
        <v>Mario – Lah – OK Varaždin – M14</v>
      </c>
      <c r="DO18" s="33">
        <f t="shared" si="62"/>
        <v>715</v>
      </c>
      <c r="DP18" s="27" t="s">
        <v>0</v>
      </c>
      <c r="DQ18" s="38">
        <f t="shared" si="63"/>
        <v>715</v>
      </c>
      <c r="DR18" s="33" cm="1">
        <f t="array" ref="DR18">IF(DQ18&lt;&gt;"",INDEX(regNatjecatelj_id,DQ18,0),IF(BF18&lt;&gt;"",BF18,""))</f>
        <v>1174</v>
      </c>
      <c r="DS18" s="27" t="s">
        <v>0</v>
      </c>
      <c r="DT18" s="38" t="str">
        <f t="shared" si="64"/>
        <v>imepre</v>
      </c>
      <c r="DU18" s="53" t="str">
        <f t="shared" si="10"/>
        <v>klu</v>
      </c>
      <c r="DV18" s="53" t="str">
        <f t="shared" si="65"/>
        <v>kat</v>
      </c>
      <c r="DW18" s="53" t="str">
        <f t="shared" si="66"/>
        <v/>
      </c>
      <c r="DX18" s="46" t="str">
        <f t="shared" si="67"/>
        <v>imepre-klu-kat</v>
      </c>
      <c r="DY18" s="27" t="s">
        <v>0</v>
      </c>
      <c r="DZ18" s="38">
        <f>IF(AN18="","",MAX(DZ$12:DZ17)+1)</f>
        <v>5484</v>
      </c>
      <c r="EA18" s="53">
        <f t="shared" si="68"/>
        <v>602</v>
      </c>
      <c r="EB18" s="53">
        <f t="shared" si="69"/>
        <v>1174</v>
      </c>
      <c r="EC18" s="53" t="str">
        <f t="shared" si="70"/>
        <v/>
      </c>
      <c r="ED18" s="53">
        <f t="shared" si="71"/>
        <v>6</v>
      </c>
      <c r="EE18" s="53">
        <f t="shared" si="11"/>
        <v>0</v>
      </c>
      <c r="EF18" s="53">
        <f t="shared" si="72"/>
        <v>1</v>
      </c>
      <c r="EG18" s="53" t="str">
        <f t="shared" si="73"/>
        <v>1</v>
      </c>
      <c r="EH18" s="53" t="str">
        <f t="shared" si="12"/>
        <v/>
      </c>
      <c r="EI18" s="53" t="str">
        <f t="shared" si="74"/>
        <v/>
      </c>
      <c r="EJ18" s="33" t="str">
        <f t="shared" si="75"/>
        <v/>
      </c>
      <c r="EK18" s="27" t="s">
        <v>0</v>
      </c>
      <c r="EL18" s="14" t="str">
        <f t="shared" si="76"/>
        <v>INSERT INTO rezultat(id,stazakategorija_id,imeprezime_id,vrijeme_sec,status_id,registracija,uparivanje_id,originalstatus_id,imeprezimealias_id,klubalias_id,kategorijaalias_id) VALUES (5484,602,1174,Null,6,0,1,1,Null,Null,Null);</v>
      </c>
      <c r="EM18" s="27" t="s">
        <v>0</v>
      </c>
      <c r="EN18" s="14" t="str">
        <f t="shared" si="13"/>
        <v/>
      </c>
      <c r="EO18" s="27" t="s">
        <v>0</v>
      </c>
      <c r="EP18" s="115" t="str">
        <f t="shared" si="77"/>
        <v xml:space="preserve">
INSERT INTO rezultat(id,stazakategorija_id,imeprezime_id,vrijeme_sec,status_id,registracija,uparivanje_id,originalstatus_id,imeprezimealias_id,klubalias_id,kategorijaalias_id) VALUES (5484,602,1174,Null,6,0,1,1,Null,Null,Null);</v>
      </c>
      <c r="EQ18" s="27" t="s">
        <v>0</v>
      </c>
    </row>
    <row r="19" spans="1:159" ht="15.75" thickBot="1" x14ac:dyDescent="0.3">
      <c r="A19" t="s">
        <v>0</v>
      </c>
      <c r="B19" s="32" t="str">
        <f>IF(csv!F9="","",TRIM(csv!T9))</f>
        <v>M14</v>
      </c>
      <c r="C19" s="21" t="s">
        <v>0</v>
      </c>
      <c r="D19" s="21" t="str">
        <f>IF(csv!F9="","",TRIM(csv!F9))</f>
        <v>Adam</v>
      </c>
      <c r="E19" s="21" t="str">
        <f>IF(csv!E9="","",TRIM(csv!E9))</f>
        <v>Anadolac</v>
      </c>
      <c r="F19" s="21" t="s">
        <v>0</v>
      </c>
      <c r="G19" s="53" t="str">
        <f>IF(csv!M9="","",TRIM(csv!M9))</f>
        <v>61:09</v>
      </c>
      <c r="H19" s="53" t="str">
        <f>IF(csv!N9="","",TRIM(csv!N9))</f>
        <v>3</v>
      </c>
      <c r="I19" s="21" t="s">
        <v>0</v>
      </c>
      <c r="J19" s="21" t="str">
        <f>IF(csv!P9="","",TRIM(csv!P9))</f>
        <v>OK Varaždin</v>
      </c>
      <c r="K19" s="21" t="str">
        <f>IF(csv!Q9="","",TRIM(csv!Q9))</f>
        <v>OK Varaždin</v>
      </c>
      <c r="L19" s="21" t="s">
        <v>0</v>
      </c>
      <c r="M19" s="46" t="str">
        <f>IF(csv!R9="","",TRIM(csv!R9))</f>
        <v>CRO</v>
      </c>
      <c r="N19" s="27" t="s">
        <v>0</v>
      </c>
      <c r="O19" s="172" t="str">
        <f t="shared" si="14"/>
        <v>ok</v>
      </c>
      <c r="P19" s="27"/>
      <c r="Q19" s="32" t="str">
        <f t="shared" si="15"/>
        <v>M14</v>
      </c>
      <c r="R19" s="53">
        <f>IF(Q19="","",IF(COUNTIF(Q$12:Q18,Q19)=0,R18+1,R18))</f>
        <v>2</v>
      </c>
      <c r="S19" s="53">
        <f t="shared" si="16"/>
        <v>111</v>
      </c>
      <c r="T19" s="53">
        <f t="shared" si="17"/>
        <v>415</v>
      </c>
      <c r="U19" s="46" t="str">
        <f t="shared" si="18"/>
        <v>M70 – M65 – M14 – Otvorena</v>
      </c>
      <c r="V19" s="27" t="s">
        <v>0</v>
      </c>
      <c r="W19" s="157" t="str">
        <f t="shared" si="19"/>
        <v>M14</v>
      </c>
      <c r="X19" s="207">
        <f t="shared" si="20"/>
        <v>602</v>
      </c>
      <c r="Y19" s="158" t="str">
        <f t="shared" si="0"/>
        <v/>
      </c>
      <c r="Z19" s="27" t="s">
        <v>0</v>
      </c>
      <c r="AA19" s="32" t="str">
        <f t="shared" si="21"/>
        <v>CRO</v>
      </c>
      <c r="AB19" s="53">
        <f t="shared" si="22"/>
        <v>1</v>
      </c>
      <c r="AC19" s="21" t="str">
        <f>IF(OR(AB19="",AB19&lt;&gt;"NEMA"),"",IF(IFERROR(MATCH(AA19,AA$12:AA18,0),0)&lt;&gt;0,"",AA19))</f>
        <v/>
      </c>
      <c r="AD19" s="46" t="str">
        <f>IF(AC19="","",MAX(AD$12:AD18)+1)</f>
        <v/>
      </c>
      <c r="AE19" s="27" t="s">
        <v>0</v>
      </c>
      <c r="AF19" s="84"/>
      <c r="AG19" s="27" t="s">
        <v>0</v>
      </c>
      <c r="AH19" s="14" t="str">
        <f t="shared" si="23"/>
        <v/>
      </c>
      <c r="AI19" s="27" t="s">
        <v>0</v>
      </c>
      <c r="AJ19" s="157" t="str">
        <f t="shared" si="24"/>
        <v>CRO</v>
      </c>
      <c r="AK19" s="108">
        <f t="shared" si="25"/>
        <v>1</v>
      </c>
      <c r="AL19" s="27"/>
      <c r="AM19" s="32" t="str">
        <f t="shared" si="26"/>
        <v>Adam</v>
      </c>
      <c r="AN19" s="193" t="str">
        <f t="shared" si="27"/>
        <v>Anadolac</v>
      </c>
      <c r="AO19" s="53">
        <f t="shared" si="28"/>
        <v>1050</v>
      </c>
      <c r="AP19" s="53" t="str">
        <f t="shared" si="29"/>
        <v/>
      </c>
      <c r="AQ19" s="21" t="str">
        <f t="shared" si="30"/>
        <v>Adam</v>
      </c>
      <c r="AR19" s="46" t="str">
        <f t="shared" si="31"/>
        <v>Anadolac</v>
      </c>
      <c r="AS19" s="27" t="s">
        <v>0</v>
      </c>
      <c r="AT19" s="62" t="str">
        <f t="shared" si="32"/>
        <v/>
      </c>
      <c r="AU19" s="27" t="s">
        <v>0</v>
      </c>
      <c r="AV19" s="228" t="str">
        <f t="shared" si="1"/>
        <v/>
      </c>
      <c r="AW19" s="27" t="s">
        <v>0</v>
      </c>
      <c r="AX19" s="79"/>
      <c r="AY19" s="80"/>
      <c r="AZ19" s="27" t="s">
        <v>0</v>
      </c>
      <c r="BA19" s="184" t="str">
        <f t="shared" si="33"/>
        <v/>
      </c>
      <c r="BB19" s="27" t="s">
        <v>0</v>
      </c>
      <c r="BC19" s="32" t="str">
        <f t="shared" si="34"/>
        <v/>
      </c>
      <c r="BD19" s="53" t="str">
        <f>IF(AX19&amp;AY19="","",MAX(BD$12:BD18)+1)</f>
        <v/>
      </c>
      <c r="BE19" s="196" t="str">
        <f t="shared" si="35"/>
        <v/>
      </c>
      <c r="BF19" s="33" t="str">
        <f>IF(AND(AO19="NEMA",AP19="NEMA",OR(AX19&amp;AY19="",BE19="NEMA")),MAX(BF$12:BF18)+1,"")</f>
        <v/>
      </c>
      <c r="BG19" s="27" t="s">
        <v>0</v>
      </c>
      <c r="BH19" s="32" t="str">
        <f t="shared" si="36"/>
        <v>Adam</v>
      </c>
      <c r="BI19" s="21" t="str">
        <f t="shared" si="37"/>
        <v>Anadolac</v>
      </c>
      <c r="BJ19" s="53" t="str">
        <f t="shared" si="38"/>
        <v/>
      </c>
      <c r="BK19" s="33">
        <f t="shared" si="39"/>
        <v>1050</v>
      </c>
      <c r="BL19" s="27" t="s">
        <v>0</v>
      </c>
      <c r="BM19" s="32" t="str">
        <f t="shared" si="40"/>
        <v>OK Varaždin</v>
      </c>
      <c r="BN19" s="21" t="str">
        <f t="shared" si="41"/>
        <v>OK Varaždin</v>
      </c>
      <c r="BO19" s="53">
        <f t="shared" si="42"/>
        <v>11</v>
      </c>
      <c r="BP19" s="53" t="str">
        <f t="shared" si="2"/>
        <v/>
      </c>
      <c r="BQ19" s="21" t="str">
        <f t="shared" si="3"/>
        <v>OK Varaždin</v>
      </c>
      <c r="BR19" s="21" t="str" cm="1">
        <f t="array" ref="BR19">IFERROR(""&amp;INDEX(regNatjecatelj_klub,DI19),"")</f>
        <v>OK Varaždin</v>
      </c>
      <c r="BS19" s="66" t="str">
        <f t="shared" si="43"/>
        <v/>
      </c>
      <c r="BT19" s="46" t="str">
        <f t="shared" si="44"/>
        <v>OK Varaždin</v>
      </c>
      <c r="BU19" s="27" t="s">
        <v>0</v>
      </c>
      <c r="BV19" s="62" t="str">
        <f>IF(BP19&lt;&gt;"NEMA","",IF(IFERROR(MATCH(BN19,BN$12:BN18,0),0)&lt;&gt;0,"",BN19))</f>
        <v/>
      </c>
      <c r="BW19" s="27" t="s">
        <v>0</v>
      </c>
      <c r="BX19" s="84"/>
      <c r="BY19" s="27" t="s">
        <v>0</v>
      </c>
      <c r="BZ19" s="38" t="str">
        <f t="shared" si="45"/>
        <v/>
      </c>
      <c r="CA19" s="21" t="str">
        <f t="shared" si="46"/>
        <v/>
      </c>
      <c r="CB19" s="21" t="str">
        <f>IF(CA19="","",MAX(CB$12:CB18)+1)</f>
        <v/>
      </c>
      <c r="CC19" s="21" t="str">
        <f>IF(CA19="","",IF(AB19="","",IF(AB19="NEMA",IF(AD19="",INDEX(AD$12:AD18,MATCH(AA19,AA$12:AA18,0),1),AD19),AB19)))</f>
        <v/>
      </c>
      <c r="CD19" s="21" t="str">
        <f t="shared" si="47"/>
        <v/>
      </c>
      <c r="CE19" s="21" t="str">
        <f>IF(BX19="","",MAX(CE$12:CE18)+1)</f>
        <v/>
      </c>
      <c r="CF19" s="21" t="str">
        <f t="shared" si="48"/>
        <v/>
      </c>
      <c r="CG19" s="46" t="str">
        <f t="shared" si="49"/>
        <v/>
      </c>
      <c r="CH19" s="27" t="s">
        <v>0</v>
      </c>
      <c r="CI19" s="14" t="str">
        <f t="shared" si="50"/>
        <v/>
      </c>
      <c r="CJ19" s="27" t="s">
        <v>0</v>
      </c>
      <c r="CK19" s="157" t="str">
        <f>IF(BN19="","",IF(AND(BO19&lt;&gt;"",BO19&lt;&gt;"NEMA",BS19=1),BR19,IFERROR(INDEX(CK$12:CK18,MATCH(BN19,BN$12:BN18,0)),IF(BX19&lt;&gt;"",BX19,BT19))))</f>
        <v>OK Varaždin</v>
      </c>
      <c r="CL19" s="210">
        <f>IF(BN19="","",IF(BT19&lt;&gt;BN19,INDEX(regKlub_id,MATCH(BT19,regKlub_naziv,0)),IF(AND(BO19&lt;&gt;"",BO19&lt;&gt;"NEMA"),BO19,IF(CF19&lt;&gt;"",CF19,IF(CB19&lt;&gt;"",CB19,IFERROR(INDEX(CL$12:CL18,MATCH(BN19,BN$12:BN18,0)),"GREŠKA"))))))</f>
        <v>11</v>
      </c>
      <c r="CM19" s="108" t="str">
        <f>IF(BP19="","",IF(BP19&lt;&gt;"NEMA",BP19,IF(CE19&lt;&gt;"",CE19,IFERROR(INDEX(CM$12:CM18,MATCH(BN19,BN$12:BN18,0)),""))))</f>
        <v/>
      </c>
      <c r="CN19" s="27" t="s">
        <v>0</v>
      </c>
      <c r="CO19" s="38" t="str">
        <f t="shared" si="51"/>
        <v>61:09</v>
      </c>
      <c r="CP19" s="53" t="str">
        <f t="shared" si="52"/>
        <v>3</v>
      </c>
      <c r="CQ19" s="164" t="str">
        <f t="shared" si="53"/>
        <v/>
      </c>
      <c r="CR19" s="165">
        <f t="shared" si="4"/>
        <v>3669</v>
      </c>
      <c r="CS19" s="108">
        <f t="shared" si="5"/>
        <v>3</v>
      </c>
      <c r="CT19" s="27" t="s">
        <v>0</v>
      </c>
      <c r="CU19" s="224" t="str">
        <f t="shared" si="54"/>
        <v xml:space="preserve">
</v>
      </c>
      <c r="CV19" s="27" t="s">
        <v>0</v>
      </c>
      <c r="CW19" s="184" t="str">
        <f t="shared" si="6"/>
        <v/>
      </c>
      <c r="CX19" t="s">
        <v>0</v>
      </c>
      <c r="CY19" s="86" t="str">
        <f t="shared" si="7"/>
        <v>M</v>
      </c>
      <c r="CZ19" t="s">
        <v>0</v>
      </c>
      <c r="DA19" s="32" t="str">
        <f t="shared" si="8"/>
        <v/>
      </c>
      <c r="DB19" s="46" t="str">
        <f t="shared" si="9"/>
        <v/>
      </c>
      <c r="DC19" t="s">
        <v>0</v>
      </c>
      <c r="DD19" s="14" t="str">
        <f t="shared" si="55"/>
        <v/>
      </c>
      <c r="DE19" s="27" t="s">
        <v>0</v>
      </c>
      <c r="DF19" s="14" t="str">
        <f t="shared" si="56"/>
        <v/>
      </c>
      <c r="DG19" s="27" t="s">
        <v>0</v>
      </c>
      <c r="DH19" s="32" t="str">
        <f t="shared" si="57"/>
        <v>Adam – Anadolac</v>
      </c>
      <c r="DI19" s="33">
        <f t="shared" si="58"/>
        <v>1</v>
      </c>
      <c r="DJ19" s="27" t="s">
        <v>0</v>
      </c>
      <c r="DK19" s="32" t="str">
        <f t="shared" si="59"/>
        <v>Adam – Anadolac – OK Varaždin</v>
      </c>
      <c r="DL19" s="33">
        <f t="shared" si="60"/>
        <v>1</v>
      </c>
      <c r="DM19" s="27" t="s">
        <v>0</v>
      </c>
      <c r="DN19" s="32" t="str">
        <f t="shared" si="61"/>
        <v>Adam – Anadolac – OK Varaždin – M14</v>
      </c>
      <c r="DO19" s="33">
        <f t="shared" si="62"/>
        <v>1</v>
      </c>
      <c r="DP19" s="27" t="s">
        <v>0</v>
      </c>
      <c r="DQ19" s="38">
        <f t="shared" si="63"/>
        <v>1</v>
      </c>
      <c r="DR19" s="33" cm="1">
        <f t="array" ref="DR19">IF(DQ19&lt;&gt;"",INDEX(regNatjecatelj_id,DQ19,0),IF(BF19&lt;&gt;"",BF19,""))</f>
        <v>1050</v>
      </c>
      <c r="DS19" s="27" t="s">
        <v>0</v>
      </c>
      <c r="DT19" s="38" t="str">
        <f t="shared" si="64"/>
        <v>imepre</v>
      </c>
      <c r="DU19" s="53" t="str">
        <f t="shared" si="10"/>
        <v>klu</v>
      </c>
      <c r="DV19" s="53" t="str">
        <f t="shared" si="65"/>
        <v>kat</v>
      </c>
      <c r="DW19" s="53" t="str">
        <f t="shared" si="66"/>
        <v/>
      </c>
      <c r="DX19" s="46" t="str">
        <f t="shared" si="67"/>
        <v>imepre-klu-kat</v>
      </c>
      <c r="DY19" s="27" t="s">
        <v>0</v>
      </c>
      <c r="DZ19" s="38">
        <f>IF(AN19="","",MAX(DZ$12:DZ18)+1)</f>
        <v>5485</v>
      </c>
      <c r="EA19" s="53">
        <f t="shared" si="68"/>
        <v>602</v>
      </c>
      <c r="EB19" s="53">
        <f t="shared" si="69"/>
        <v>1050</v>
      </c>
      <c r="EC19" s="53">
        <f t="shared" si="70"/>
        <v>3669</v>
      </c>
      <c r="ED19" s="53">
        <f t="shared" si="71"/>
        <v>3</v>
      </c>
      <c r="EE19" s="53">
        <f t="shared" si="11"/>
        <v>0</v>
      </c>
      <c r="EF19" s="53">
        <f t="shared" si="72"/>
        <v>1</v>
      </c>
      <c r="EG19" s="53" t="str">
        <f t="shared" si="73"/>
        <v>3</v>
      </c>
      <c r="EH19" s="53" t="str">
        <f t="shared" si="12"/>
        <v/>
      </c>
      <c r="EI19" s="53" t="str">
        <f t="shared" si="74"/>
        <v/>
      </c>
      <c r="EJ19" s="33" t="str">
        <f t="shared" si="75"/>
        <v/>
      </c>
      <c r="EK19" s="27" t="s">
        <v>0</v>
      </c>
      <c r="EL19" s="14" t="str">
        <f t="shared" si="76"/>
        <v>INSERT INTO rezultat(id,stazakategorija_id,imeprezime_id,vrijeme_sec,status_id,registracija,uparivanje_id,originalstatus_id,imeprezimealias_id,klubalias_id,kategorijaalias_id) VALUES (5485,602,1050,3669,3,0,1,3,Null,Null,Null);</v>
      </c>
      <c r="EM19" s="27" t="s">
        <v>0</v>
      </c>
      <c r="EN19" s="14" t="str">
        <f t="shared" si="13"/>
        <v/>
      </c>
      <c r="EO19" s="27" t="s">
        <v>0</v>
      </c>
      <c r="EP19" s="115" t="str">
        <f t="shared" si="77"/>
        <v xml:space="preserve">
INSERT INTO rezultat(id,stazakategorija_id,imeprezime_id,vrijeme_sec,status_id,registracija,uparivanje_id,originalstatus_id,imeprezimealias_id,klubalias_id,kategorijaalias_id) VALUES (5485,602,1050,3669,3,0,1,3,Null,Null,Null);</v>
      </c>
      <c r="EQ19" s="27" t="s">
        <v>0</v>
      </c>
    </row>
    <row r="20" spans="1:159" ht="15.75" thickBot="1" x14ac:dyDescent="0.3">
      <c r="A20" t="s">
        <v>0</v>
      </c>
      <c r="B20" s="32" t="str">
        <f>IF(csv!F10="","",TRIM(csv!T10))</f>
        <v>M14</v>
      </c>
      <c r="C20" s="21" t="s">
        <v>0</v>
      </c>
      <c r="D20" s="21" t="str">
        <f>IF(csv!F10="","",TRIM(csv!F10))</f>
        <v>Vacant</v>
      </c>
      <c r="E20" s="21" t="str">
        <f>IF(csv!E10="","",TRIM(csv!E10))</f>
        <v/>
      </c>
      <c r="F20" s="21" t="s">
        <v>0</v>
      </c>
      <c r="G20" s="53" t="str">
        <f>IF(csv!M10="","",TRIM(csv!M10))</f>
        <v/>
      </c>
      <c r="H20" s="53" t="str">
        <f>IF(csv!N10="","",TRIM(csv!N10))</f>
        <v>0</v>
      </c>
      <c r="I20" s="21" t="s">
        <v>0</v>
      </c>
      <c r="J20" s="21" t="str">
        <f>IF(csv!P10="","",TRIM(csv!P10))</f>
        <v/>
      </c>
      <c r="K20" s="21" t="str">
        <f>IF(csv!Q10="","",TRIM(csv!Q10))</f>
        <v/>
      </c>
      <c r="L20" s="21" t="s">
        <v>0</v>
      </c>
      <c r="M20" s="46" t="str">
        <f>IF(csv!R10="","",TRIM(csv!R10))</f>
        <v/>
      </c>
      <c r="N20" s="27" t="s">
        <v>0</v>
      </c>
      <c r="O20" s="172" t="str">
        <f t="shared" si="14"/>
        <v/>
      </c>
      <c r="P20" s="27"/>
      <c r="Q20" s="32" t="str">
        <f t="shared" si="15"/>
        <v>M14</v>
      </c>
      <c r="R20" s="53">
        <f>IF(Q20="","",IF(COUNTIF(Q$12:Q19,Q20)=0,R19+1,R19))</f>
        <v>2</v>
      </c>
      <c r="S20" s="53">
        <f t="shared" si="16"/>
        <v>111</v>
      </c>
      <c r="T20" s="53">
        <f t="shared" si="17"/>
        <v>415</v>
      </c>
      <c r="U20" s="46" t="str">
        <f t="shared" si="18"/>
        <v>M70 – M65 – M14 – Otvorena</v>
      </c>
      <c r="V20" s="27" t="s">
        <v>0</v>
      </c>
      <c r="W20" s="157" t="str">
        <f t="shared" si="19"/>
        <v/>
      </c>
      <c r="X20" s="207" t="str">
        <f t="shared" si="20"/>
        <v/>
      </c>
      <c r="Y20" s="158" t="str">
        <f t="shared" si="0"/>
        <v/>
      </c>
      <c r="Z20" s="27" t="s">
        <v>0</v>
      </c>
      <c r="AA20" s="32" t="str">
        <f t="shared" si="21"/>
        <v/>
      </c>
      <c r="AB20" s="53" t="str">
        <f t="shared" si="22"/>
        <v/>
      </c>
      <c r="AC20" s="21" t="str">
        <f>IF(OR(AB20="",AB20&lt;&gt;"NEMA"),"",IF(IFERROR(MATCH(AA20,AA$12:AA19,0),0)&lt;&gt;0,"",AA20))</f>
        <v/>
      </c>
      <c r="AD20" s="46" t="str">
        <f>IF(AC20="","",MAX(AD$12:AD19)+1)</f>
        <v/>
      </c>
      <c r="AE20" s="27" t="s">
        <v>0</v>
      </c>
      <c r="AF20" s="84"/>
      <c r="AG20" s="27" t="s">
        <v>0</v>
      </c>
      <c r="AH20" s="14" t="str">
        <f t="shared" si="23"/>
        <v/>
      </c>
      <c r="AI20" s="27" t="s">
        <v>0</v>
      </c>
      <c r="AJ20" s="157" t="str">
        <f t="shared" si="24"/>
        <v/>
      </c>
      <c r="AK20" s="108" t="str">
        <f t="shared" si="25"/>
        <v/>
      </c>
      <c r="AL20" s="27"/>
      <c r="AM20" s="191" t="str">
        <f t="shared" si="26"/>
        <v/>
      </c>
      <c r="AN20" s="21" t="str">
        <f t="shared" si="27"/>
        <v/>
      </c>
      <c r="AO20" s="192" t="str">
        <f t="shared" si="28"/>
        <v/>
      </c>
      <c r="AP20" s="53" t="str">
        <f t="shared" si="29"/>
        <v/>
      </c>
      <c r="AQ20" s="21" t="str">
        <f t="shared" si="30"/>
        <v/>
      </c>
      <c r="AR20" s="46" t="str">
        <f t="shared" si="31"/>
        <v/>
      </c>
      <c r="AS20" s="27" t="s">
        <v>0</v>
      </c>
      <c r="AT20" s="62" t="str">
        <f t="shared" si="32"/>
        <v/>
      </c>
      <c r="AU20" s="27" t="s">
        <v>0</v>
      </c>
      <c r="AV20" s="228" t="str">
        <f t="shared" si="1"/>
        <v/>
      </c>
      <c r="AW20" s="27" t="s">
        <v>0</v>
      </c>
      <c r="AX20" s="79"/>
      <c r="AY20" s="80"/>
      <c r="AZ20" s="27" t="s">
        <v>0</v>
      </c>
      <c r="BA20" s="184" t="str">
        <f t="shared" si="33"/>
        <v/>
      </c>
      <c r="BB20" s="27" t="s">
        <v>0</v>
      </c>
      <c r="BC20" s="32" t="str">
        <f t="shared" si="34"/>
        <v/>
      </c>
      <c r="BD20" s="53" t="str">
        <f>IF(AX20&amp;AY20="","",MAX(BD$12:BD19)+1)</f>
        <v/>
      </c>
      <c r="BE20" s="196" t="str">
        <f t="shared" si="35"/>
        <v/>
      </c>
      <c r="BF20" s="33" t="str">
        <f>IF(AND(AO20="NEMA",AP20="NEMA",OR(AX20&amp;AY20="",BE20="NEMA")),MAX(BF$12:BF19)+1,"")</f>
        <v/>
      </c>
      <c r="BG20" s="27" t="s">
        <v>0</v>
      </c>
      <c r="BH20" s="32" t="str">
        <f t="shared" si="36"/>
        <v/>
      </c>
      <c r="BI20" s="21" t="str">
        <f t="shared" si="37"/>
        <v/>
      </c>
      <c r="BJ20" s="53" t="str">
        <f t="shared" si="38"/>
        <v/>
      </c>
      <c r="BK20" s="33" t="str">
        <f t="shared" si="39"/>
        <v/>
      </c>
      <c r="BL20" s="27" t="s">
        <v>0</v>
      </c>
      <c r="BM20" s="32" t="str">
        <f t="shared" si="40"/>
        <v/>
      </c>
      <c r="BN20" s="21" t="str">
        <f t="shared" si="41"/>
        <v/>
      </c>
      <c r="BO20" s="53" t="str">
        <f t="shared" si="42"/>
        <v/>
      </c>
      <c r="BP20" s="53" t="str">
        <f t="shared" si="2"/>
        <v/>
      </c>
      <c r="BQ20" s="21" t="str">
        <f t="shared" si="3"/>
        <v/>
      </c>
      <c r="BR20" s="21" t="str" cm="1">
        <f t="array" ref="BR20">IFERROR(""&amp;INDEX(regNatjecatelj_klub,DI20),"")</f>
        <v/>
      </c>
      <c r="BS20" s="66" t="str">
        <f t="shared" si="43"/>
        <v/>
      </c>
      <c r="BT20" s="46" t="str">
        <f t="shared" si="44"/>
        <v/>
      </c>
      <c r="BU20" s="27" t="s">
        <v>0</v>
      </c>
      <c r="BV20" s="62" t="str">
        <f>IF(BP20&lt;&gt;"NEMA","",IF(IFERROR(MATCH(BN20,BN$12:BN19,0),0)&lt;&gt;0,"",BN20))</f>
        <v/>
      </c>
      <c r="BW20" s="27" t="s">
        <v>0</v>
      </c>
      <c r="BX20" s="84"/>
      <c r="BY20" s="27" t="s">
        <v>0</v>
      </c>
      <c r="BZ20" s="38" t="str">
        <f t="shared" si="45"/>
        <v/>
      </c>
      <c r="CA20" s="21" t="str">
        <f t="shared" si="46"/>
        <v/>
      </c>
      <c r="CB20" s="21" t="str">
        <f>IF(CA20="","",MAX(CB$12:CB19)+1)</f>
        <v/>
      </c>
      <c r="CC20" s="21" t="str">
        <f>IF(CA20="","",IF(AB20="","",IF(AB20="NEMA",IF(AD20="",INDEX(AD$12:AD19,MATCH(AA20,AA$12:AA19,0),1),AD20),AB20)))</f>
        <v/>
      </c>
      <c r="CD20" s="21" t="str">
        <f t="shared" si="47"/>
        <v/>
      </c>
      <c r="CE20" s="21" t="str">
        <f>IF(BX20="","",MAX(CE$12:CE19)+1)</f>
        <v/>
      </c>
      <c r="CF20" s="21" t="str">
        <f t="shared" si="48"/>
        <v/>
      </c>
      <c r="CG20" s="46" t="str">
        <f t="shared" si="49"/>
        <v/>
      </c>
      <c r="CH20" s="27" t="s">
        <v>0</v>
      </c>
      <c r="CI20" s="14" t="str">
        <f t="shared" si="50"/>
        <v/>
      </c>
      <c r="CJ20" s="27" t="s">
        <v>0</v>
      </c>
      <c r="CK20" s="157" t="str">
        <f>IF(BN20="","",IF(AND(BO20&lt;&gt;"",BO20&lt;&gt;"NEMA",BS20=1),BR20,IFERROR(INDEX(CK$12:CK19,MATCH(BN20,BN$12:BN19,0)),IF(BX20&lt;&gt;"",BX20,BT20))))</f>
        <v/>
      </c>
      <c r="CL20" s="210" t="str">
        <f>IF(BN20="","",IF(BT20&lt;&gt;BN20,INDEX(regKlub_id,MATCH(BT20,regKlub_naziv,0)),IF(AND(BO20&lt;&gt;"",BO20&lt;&gt;"NEMA"),BO20,IF(CF20&lt;&gt;"",CF20,IF(CB20&lt;&gt;"",CB20,IFERROR(INDEX(CL$12:CL19,MATCH(BN20,BN$12:BN19,0)),"GREŠKA"))))))</f>
        <v/>
      </c>
      <c r="CM20" s="108" t="str">
        <f>IF(BP20="","",IF(BP20&lt;&gt;"NEMA",BP20,IF(CE20&lt;&gt;"",CE20,IFERROR(INDEX(CM$12:CM19,MATCH(BN20,BN$12:BN19,0)),""))))</f>
        <v/>
      </c>
      <c r="CN20" s="27" t="s">
        <v>0</v>
      </c>
      <c r="CO20" s="38" t="str">
        <f t="shared" si="51"/>
        <v/>
      </c>
      <c r="CP20" s="53" t="str">
        <f t="shared" si="52"/>
        <v>0</v>
      </c>
      <c r="CQ20" s="164" t="str">
        <f t="shared" si="53"/>
        <v/>
      </c>
      <c r="CR20" s="165" t="str">
        <f t="shared" si="4"/>
        <v/>
      </c>
      <c r="CS20" s="108" t="str">
        <f t="shared" si="5"/>
        <v/>
      </c>
      <c r="CT20" s="27" t="s">
        <v>0</v>
      </c>
      <c r="CU20" s="224" t="str">
        <f t="shared" si="54"/>
        <v xml:space="preserve">
</v>
      </c>
      <c r="CV20" s="27" t="s">
        <v>0</v>
      </c>
      <c r="CW20" s="184" t="str">
        <f t="shared" si="6"/>
        <v/>
      </c>
      <c r="CX20" t="s">
        <v>0</v>
      </c>
      <c r="CY20" s="86" t="str">
        <f t="shared" si="7"/>
        <v>M</v>
      </c>
      <c r="CZ20" t="s">
        <v>0</v>
      </c>
      <c r="DA20" s="32" t="str">
        <f t="shared" si="8"/>
        <v/>
      </c>
      <c r="DB20" s="46" t="str">
        <f t="shared" si="9"/>
        <v/>
      </c>
      <c r="DC20" t="s">
        <v>0</v>
      </c>
      <c r="DD20" s="14" t="str">
        <f t="shared" si="55"/>
        <v/>
      </c>
      <c r="DE20" s="27" t="s">
        <v>0</v>
      </c>
      <c r="DF20" s="14" t="str">
        <f t="shared" si="56"/>
        <v/>
      </c>
      <c r="DG20" s="27" t="s">
        <v>0</v>
      </c>
      <c r="DH20" s="32" t="str">
        <f t="shared" si="57"/>
        <v/>
      </c>
      <c r="DI20" s="33" t="str">
        <f t="shared" si="58"/>
        <v/>
      </c>
      <c r="DJ20" s="27" t="s">
        <v>0</v>
      </c>
      <c r="DK20" s="32" t="str">
        <f t="shared" si="59"/>
        <v/>
      </c>
      <c r="DL20" s="33" t="str">
        <f t="shared" si="60"/>
        <v/>
      </c>
      <c r="DM20" s="27" t="s">
        <v>0</v>
      </c>
      <c r="DN20" s="32" t="str">
        <f t="shared" si="61"/>
        <v/>
      </c>
      <c r="DO20" s="33" t="str">
        <f t="shared" si="62"/>
        <v/>
      </c>
      <c r="DP20" s="27" t="s">
        <v>0</v>
      </c>
      <c r="DQ20" s="38" t="str">
        <f t="shared" si="63"/>
        <v/>
      </c>
      <c r="DR20" s="33" t="str" cm="1">
        <f t="array" ref="DR20">IF(DQ20&lt;&gt;"",INDEX(regNatjecatelj_id,DQ20,0),IF(BF20&lt;&gt;"",BF20,""))</f>
        <v/>
      </c>
      <c r="DS20" s="27" t="s">
        <v>0</v>
      </c>
      <c r="DT20" s="38" t="str">
        <f t="shared" si="64"/>
        <v/>
      </c>
      <c r="DU20" s="53" t="str">
        <f t="shared" si="10"/>
        <v/>
      </c>
      <c r="DV20" s="53" t="str">
        <f t="shared" si="65"/>
        <v/>
      </c>
      <c r="DW20" s="53" t="str">
        <f t="shared" si="66"/>
        <v/>
      </c>
      <c r="DX20" s="46" t="str">
        <f t="shared" si="67"/>
        <v/>
      </c>
      <c r="DY20" s="27" t="s">
        <v>0</v>
      </c>
      <c r="DZ20" s="38" t="str">
        <f>IF(AN20="","",MAX(DZ$12:DZ19)+1)</f>
        <v/>
      </c>
      <c r="EA20" s="53" t="str">
        <f t="shared" si="68"/>
        <v/>
      </c>
      <c r="EB20" s="53" t="str">
        <f t="shared" si="69"/>
        <v/>
      </c>
      <c r="EC20" s="53" t="str">
        <f t="shared" si="70"/>
        <v/>
      </c>
      <c r="ED20" s="53" t="str">
        <f t="shared" si="71"/>
        <v/>
      </c>
      <c r="EE20" s="53" t="str">
        <f t="shared" si="11"/>
        <v/>
      </c>
      <c r="EF20" s="53" t="str">
        <f t="shared" si="72"/>
        <v/>
      </c>
      <c r="EG20" s="53" t="str">
        <f t="shared" si="73"/>
        <v/>
      </c>
      <c r="EH20" s="53" t="str">
        <f t="shared" si="12"/>
        <v/>
      </c>
      <c r="EI20" s="53" t="str">
        <f t="shared" si="74"/>
        <v/>
      </c>
      <c r="EJ20" s="33" t="str">
        <f t="shared" si="75"/>
        <v/>
      </c>
      <c r="EK20" s="27" t="s">
        <v>0</v>
      </c>
      <c r="EL20" s="14" t="str">
        <f t="shared" si="76"/>
        <v/>
      </c>
      <c r="EM20" s="27" t="s">
        <v>0</v>
      </c>
      <c r="EN20" s="14" t="str">
        <f t="shared" si="13"/>
        <v/>
      </c>
      <c r="EO20" s="27" t="s">
        <v>0</v>
      </c>
      <c r="EP20" s="115" t="str">
        <f t="shared" si="77"/>
        <v/>
      </c>
      <c r="EQ20" s="27" t="s">
        <v>0</v>
      </c>
      <c r="ER20" s="360" t="s">
        <v>169</v>
      </c>
      <c r="ES20" s="361"/>
      <c r="ET20" s="361"/>
      <c r="EU20" s="361"/>
      <c r="EV20" s="361"/>
      <c r="EW20" s="361"/>
      <c r="EX20" s="361"/>
      <c r="EY20" s="361"/>
      <c r="EZ20" s="361"/>
      <c r="FA20" s="361"/>
      <c r="FB20" s="361"/>
      <c r="FC20" s="362"/>
    </row>
    <row r="21" spans="1:159" ht="15.75" thickBot="1" x14ac:dyDescent="0.3">
      <c r="A21" t="s">
        <v>0</v>
      </c>
      <c r="B21" s="32" t="str">
        <f>IF(csv!F11="","",TRIM(csv!T11))</f>
        <v>M16</v>
      </c>
      <c r="C21" s="21" t="s">
        <v>0</v>
      </c>
      <c r="D21" s="21" t="str">
        <f>IF(csv!F11="","",TRIM(csv!F11))</f>
        <v>Noa</v>
      </c>
      <c r="E21" s="21" t="str">
        <f>IF(csv!E11="","",TRIM(csv!E11))</f>
        <v>Kelc</v>
      </c>
      <c r="F21" s="21" t="s">
        <v>0</v>
      </c>
      <c r="G21" s="53" t="str">
        <f>IF(csv!M11="","",TRIM(csv!M11))</f>
        <v>40:02</v>
      </c>
      <c r="H21" s="53" t="str">
        <f>IF(csv!N11="","",TRIM(csv!N11))</f>
        <v>0</v>
      </c>
      <c r="I21" s="21" t="s">
        <v>0</v>
      </c>
      <c r="J21" s="21" t="str">
        <f>IF(csv!P11="","",TRIM(csv!P11))</f>
        <v>JEL</v>
      </c>
      <c r="K21" s="21" t="str">
        <f>IF(csv!Q11="","",TRIM(csv!Q11))</f>
        <v>OK Jelen</v>
      </c>
      <c r="L21" s="21" t="s">
        <v>0</v>
      </c>
      <c r="M21" s="46" t="str">
        <f>IF(csv!R11="","",TRIM(csv!R11))</f>
        <v>CRO</v>
      </c>
      <c r="N21" s="27" t="s">
        <v>0</v>
      </c>
      <c r="O21" s="172" t="str">
        <f t="shared" si="14"/>
        <v>ok</v>
      </c>
      <c r="P21" s="27"/>
      <c r="Q21" s="32" t="str">
        <f t="shared" si="15"/>
        <v>M16</v>
      </c>
      <c r="R21" s="53">
        <f>IF(Q21="","",IF(COUNTIF(Q$12:Q20,Q21)=0,R20+1,R20))</f>
        <v>3</v>
      </c>
      <c r="S21" s="53">
        <f t="shared" si="16"/>
        <v>110</v>
      </c>
      <c r="T21" s="53">
        <f t="shared" si="17"/>
        <v>418</v>
      </c>
      <c r="U21" s="46" t="str">
        <f t="shared" si="18"/>
        <v>M21B – M16</v>
      </c>
      <c r="V21" s="27" t="s">
        <v>0</v>
      </c>
      <c r="W21" s="157" t="str">
        <f t="shared" si="19"/>
        <v>M16</v>
      </c>
      <c r="X21" s="207">
        <f t="shared" si="20"/>
        <v>603</v>
      </c>
      <c r="Y21" s="158" t="str">
        <f t="shared" si="0"/>
        <v/>
      </c>
      <c r="Z21" s="27" t="s">
        <v>0</v>
      </c>
      <c r="AA21" s="32" t="str">
        <f t="shared" si="21"/>
        <v>CRO</v>
      </c>
      <c r="AB21" s="53">
        <f t="shared" si="22"/>
        <v>1</v>
      </c>
      <c r="AC21" s="21" t="str">
        <f>IF(OR(AB21="",AB21&lt;&gt;"NEMA"),"",IF(IFERROR(MATCH(AA21,AA$12:AA20,0),0)&lt;&gt;0,"",AA21))</f>
        <v/>
      </c>
      <c r="AD21" s="46" t="str">
        <f>IF(AC21="","",MAX(AD$12:AD20)+1)</f>
        <v/>
      </c>
      <c r="AE21" s="27" t="s">
        <v>0</v>
      </c>
      <c r="AF21" s="84"/>
      <c r="AG21" s="27" t="s">
        <v>0</v>
      </c>
      <c r="AH21" s="14" t="str">
        <f t="shared" si="23"/>
        <v/>
      </c>
      <c r="AI21" s="27" t="s">
        <v>0</v>
      </c>
      <c r="AJ21" s="157" t="str">
        <f t="shared" si="24"/>
        <v>CRO</v>
      </c>
      <c r="AK21" s="108">
        <f t="shared" si="25"/>
        <v>1</v>
      </c>
      <c r="AL21" s="27"/>
      <c r="AM21" s="32" t="str">
        <f t="shared" si="26"/>
        <v>Noa</v>
      </c>
      <c r="AN21" s="194" t="str">
        <f t="shared" si="27"/>
        <v>Kelc</v>
      </c>
      <c r="AO21" s="53">
        <f t="shared" si="28"/>
        <v>1173</v>
      </c>
      <c r="AP21" s="53" t="str">
        <f t="shared" si="29"/>
        <v/>
      </c>
      <c r="AQ21" s="21" t="str">
        <f t="shared" si="30"/>
        <v>Noa</v>
      </c>
      <c r="AR21" s="46" t="str">
        <f t="shared" si="31"/>
        <v>Kelc</v>
      </c>
      <c r="AS21" s="27" t="s">
        <v>0</v>
      </c>
      <c r="AT21" s="62" t="str">
        <f t="shared" si="32"/>
        <v/>
      </c>
      <c r="AU21" s="27" t="s">
        <v>0</v>
      </c>
      <c r="AV21" s="228" t="str">
        <f t="shared" si="1"/>
        <v/>
      </c>
      <c r="AW21" s="27" t="s">
        <v>0</v>
      </c>
      <c r="AX21" s="79"/>
      <c r="AY21" s="80"/>
      <c r="AZ21" s="27" t="s">
        <v>0</v>
      </c>
      <c r="BA21" s="184" t="str">
        <f t="shared" si="33"/>
        <v/>
      </c>
      <c r="BB21" s="27" t="s">
        <v>0</v>
      </c>
      <c r="BC21" s="32" t="str">
        <f t="shared" si="34"/>
        <v/>
      </c>
      <c r="BD21" s="53" t="str">
        <f>IF(AX21&amp;AY21="","",MAX(BD$12:BD20)+1)</f>
        <v/>
      </c>
      <c r="BE21" s="196" t="str">
        <f t="shared" si="35"/>
        <v/>
      </c>
      <c r="BF21" s="33" t="str">
        <f>IF(AND(AO21="NEMA",AP21="NEMA",OR(AX21&amp;AY21="",BE21="NEMA")),MAX(BF$12:BF20)+1,"")</f>
        <v/>
      </c>
      <c r="BG21" s="27" t="s">
        <v>0</v>
      </c>
      <c r="BH21" s="32" t="str">
        <f t="shared" si="36"/>
        <v>Noa</v>
      </c>
      <c r="BI21" s="21" t="str">
        <f t="shared" si="37"/>
        <v>Kelc</v>
      </c>
      <c r="BJ21" s="53" t="str">
        <f t="shared" si="38"/>
        <v/>
      </c>
      <c r="BK21" s="33">
        <f t="shared" si="39"/>
        <v>1173</v>
      </c>
      <c r="BL21" s="27" t="s">
        <v>0</v>
      </c>
      <c r="BM21" s="32" t="str">
        <f t="shared" si="40"/>
        <v>JEL</v>
      </c>
      <c r="BN21" s="21" t="str">
        <f t="shared" si="41"/>
        <v>OK Jelen</v>
      </c>
      <c r="BO21" s="53">
        <f t="shared" si="42"/>
        <v>4</v>
      </c>
      <c r="BP21" s="53" t="str">
        <f t="shared" si="2"/>
        <v/>
      </c>
      <c r="BQ21" s="21" t="str">
        <f t="shared" si="3"/>
        <v>OK Jelen</v>
      </c>
      <c r="BR21" s="21" t="str" cm="1">
        <f t="array" ref="BR21">IFERROR(""&amp;INDEX(regNatjecatelj_klub,DI21),"")</f>
        <v>OK Jelen</v>
      </c>
      <c r="BS21" s="66" t="str">
        <f t="shared" si="43"/>
        <v/>
      </c>
      <c r="BT21" s="46" t="str">
        <f t="shared" si="44"/>
        <v>OK Jelen</v>
      </c>
      <c r="BU21" s="27" t="s">
        <v>0</v>
      </c>
      <c r="BV21" s="62" t="str">
        <f>IF(BP21&lt;&gt;"NEMA","",IF(IFERROR(MATCH(BN21,BN$12:BN20,0),0)&lt;&gt;0,"",BN21))</f>
        <v/>
      </c>
      <c r="BW21" s="27" t="s">
        <v>0</v>
      </c>
      <c r="BX21" s="84"/>
      <c r="BY21" s="27" t="s">
        <v>0</v>
      </c>
      <c r="BZ21" s="38" t="str">
        <f t="shared" si="45"/>
        <v/>
      </c>
      <c r="CA21" s="21" t="str">
        <f t="shared" si="46"/>
        <v/>
      </c>
      <c r="CB21" s="21" t="str">
        <f>IF(CA21="","",MAX(CB$12:CB20)+1)</f>
        <v/>
      </c>
      <c r="CC21" s="21" t="str">
        <f>IF(CA21="","",IF(AB21="","",IF(AB21="NEMA",IF(AD21="",INDEX(AD$12:AD20,MATCH(AA21,AA$12:AA20,0),1),AD21),AB21)))</f>
        <v/>
      </c>
      <c r="CD21" s="21" t="str">
        <f t="shared" si="47"/>
        <v/>
      </c>
      <c r="CE21" s="21" t="str">
        <f>IF(BX21="","",MAX(CE$12:CE20)+1)</f>
        <v/>
      </c>
      <c r="CF21" s="21" t="str">
        <f t="shared" si="48"/>
        <v/>
      </c>
      <c r="CG21" s="46" t="str">
        <f t="shared" si="49"/>
        <v/>
      </c>
      <c r="CH21" s="27" t="s">
        <v>0</v>
      </c>
      <c r="CI21" s="14" t="str">
        <f t="shared" si="50"/>
        <v/>
      </c>
      <c r="CJ21" s="27" t="s">
        <v>0</v>
      </c>
      <c r="CK21" s="157" t="str">
        <f>IF(BN21="","",IF(AND(BO21&lt;&gt;"",BO21&lt;&gt;"NEMA",BS21=1),BR21,IFERROR(INDEX(CK$12:CK20,MATCH(BN21,BN$12:BN20,0)),IF(BX21&lt;&gt;"",BX21,BT21))))</f>
        <v>OK Jelen</v>
      </c>
      <c r="CL21" s="210">
        <f>IF(BN21="","",IF(BT21&lt;&gt;BN21,INDEX(regKlub_id,MATCH(BT21,regKlub_naziv,0)),IF(AND(BO21&lt;&gt;"",BO21&lt;&gt;"NEMA"),BO21,IF(CF21&lt;&gt;"",CF21,IF(CB21&lt;&gt;"",CB21,IFERROR(INDEX(CL$12:CL20,MATCH(BN21,BN$12:BN20,0)),"GREŠKA"))))))</f>
        <v>4</v>
      </c>
      <c r="CM21" s="108" t="str">
        <f>IF(BP21="","",IF(BP21&lt;&gt;"NEMA",BP21,IF(CE21&lt;&gt;"",CE21,IFERROR(INDEX(CM$12:CM20,MATCH(BN21,BN$12:BN20,0)),""))))</f>
        <v/>
      </c>
      <c r="CN21" s="27" t="s">
        <v>0</v>
      </c>
      <c r="CO21" s="38" t="str">
        <f t="shared" si="51"/>
        <v>40:02</v>
      </c>
      <c r="CP21" s="53" t="str">
        <f t="shared" si="52"/>
        <v>0</v>
      </c>
      <c r="CQ21" s="164" t="str">
        <f t="shared" si="53"/>
        <v/>
      </c>
      <c r="CR21" s="165">
        <f t="shared" si="4"/>
        <v>2402</v>
      </c>
      <c r="CS21" s="108">
        <f t="shared" si="5"/>
        <v>1</v>
      </c>
      <c r="CT21" s="27" t="s">
        <v>0</v>
      </c>
      <c r="CU21" s="224" t="str">
        <f t="shared" si="54"/>
        <v xml:space="preserve">
</v>
      </c>
      <c r="CV21" s="27" t="s">
        <v>0</v>
      </c>
      <c r="CW21" s="184" t="str">
        <f t="shared" si="6"/>
        <v/>
      </c>
      <c r="CX21" t="s">
        <v>0</v>
      </c>
      <c r="CY21" s="86" t="str">
        <f t="shared" si="7"/>
        <v>M</v>
      </c>
      <c r="CZ21" t="s">
        <v>0</v>
      </c>
      <c r="DA21" s="32" t="str">
        <f t="shared" si="8"/>
        <v/>
      </c>
      <c r="DB21" s="46" t="str">
        <f t="shared" si="9"/>
        <v/>
      </c>
      <c r="DC21" t="s">
        <v>0</v>
      </c>
      <c r="DD21" s="14" t="str">
        <f t="shared" si="55"/>
        <v/>
      </c>
      <c r="DE21" s="27" t="s">
        <v>0</v>
      </c>
      <c r="DF21" s="14" t="str">
        <f t="shared" si="56"/>
        <v/>
      </c>
      <c r="DG21" s="27" t="s">
        <v>0</v>
      </c>
      <c r="DH21" s="32" t="str">
        <f t="shared" si="57"/>
        <v>Noa – Kelc</v>
      </c>
      <c r="DI21" s="33">
        <f t="shared" si="58"/>
        <v>894</v>
      </c>
      <c r="DJ21" s="27" t="s">
        <v>0</v>
      </c>
      <c r="DK21" s="32" t="str">
        <f t="shared" si="59"/>
        <v>Noa – Kelc – OK Jelen</v>
      </c>
      <c r="DL21" s="33">
        <f t="shared" si="60"/>
        <v>894</v>
      </c>
      <c r="DM21" s="27" t="s">
        <v>0</v>
      </c>
      <c r="DN21" s="32" t="str">
        <f t="shared" si="61"/>
        <v>Noa – Kelc – OK Jelen – M16</v>
      </c>
      <c r="DO21" s="33">
        <f t="shared" si="62"/>
        <v>894</v>
      </c>
      <c r="DP21" s="27" t="s">
        <v>0</v>
      </c>
      <c r="DQ21" s="38">
        <f t="shared" si="63"/>
        <v>894</v>
      </c>
      <c r="DR21" s="33" cm="1">
        <f t="array" ref="DR21">IF(DQ21&lt;&gt;"",INDEX(regNatjecatelj_id,DQ21,0),IF(BF21&lt;&gt;"",BF21,""))</f>
        <v>1173</v>
      </c>
      <c r="DS21" s="27" t="s">
        <v>0</v>
      </c>
      <c r="DT21" s="38" t="str">
        <f t="shared" si="64"/>
        <v>imepre</v>
      </c>
      <c r="DU21" s="53" t="str">
        <f t="shared" si="10"/>
        <v>klu</v>
      </c>
      <c r="DV21" s="53" t="str">
        <f t="shared" si="65"/>
        <v>kat</v>
      </c>
      <c r="DW21" s="53" t="str">
        <f t="shared" si="66"/>
        <v/>
      </c>
      <c r="DX21" s="46" t="str">
        <f t="shared" si="67"/>
        <v>imepre-klu-kat</v>
      </c>
      <c r="DY21" s="27" t="s">
        <v>0</v>
      </c>
      <c r="DZ21" s="38">
        <f>IF(AN21="","",MAX(DZ$12:DZ20)+1)</f>
        <v>5486</v>
      </c>
      <c r="EA21" s="53">
        <f t="shared" si="68"/>
        <v>603</v>
      </c>
      <c r="EB21" s="53">
        <f t="shared" si="69"/>
        <v>1173</v>
      </c>
      <c r="EC21" s="53">
        <f t="shared" si="70"/>
        <v>2402</v>
      </c>
      <c r="ED21" s="53">
        <f t="shared" si="71"/>
        <v>1</v>
      </c>
      <c r="EE21" s="53">
        <f t="shared" si="11"/>
        <v>0</v>
      </c>
      <c r="EF21" s="53">
        <f t="shared" si="72"/>
        <v>1</v>
      </c>
      <c r="EG21" s="53" t="str">
        <f t="shared" si="73"/>
        <v>0</v>
      </c>
      <c r="EH21" s="53" t="str">
        <f t="shared" si="12"/>
        <v/>
      </c>
      <c r="EI21" s="53" t="str">
        <f t="shared" si="74"/>
        <v/>
      </c>
      <c r="EJ21" s="33" t="str">
        <f t="shared" si="75"/>
        <v/>
      </c>
      <c r="EK21" s="27" t="s">
        <v>0</v>
      </c>
      <c r="EL21" s="14" t="str">
        <f t="shared" si="76"/>
        <v>INSERT INTO rezultat(id,stazakategorija_id,imeprezime_id,vrijeme_sec,status_id,registracija,uparivanje_id,originalstatus_id,imeprezimealias_id,klubalias_id,kategorijaalias_id) VALUES (5486,603,1173,2402,1,0,1,0,Null,Null,Null);</v>
      </c>
      <c r="EM21" s="27" t="s">
        <v>0</v>
      </c>
      <c r="EN21" s="14" t="str">
        <f t="shared" si="13"/>
        <v/>
      </c>
      <c r="EO21" s="27" t="s">
        <v>0</v>
      </c>
      <c r="EP21" s="115" t="str">
        <f t="shared" si="77"/>
        <v xml:space="preserve">
INSERT INTO rezultat(id,stazakategorija_id,imeprezime_id,vrijeme_sec,status_id,registracija,uparivanje_id,originalstatus_id,imeprezimealias_id,klubalias_id,kategorijaalias_id) VALUES (5486,603,1173,2402,1,0,1,0,Null,Null,Null);</v>
      </c>
      <c r="EQ21" s="27" t="s">
        <v>0</v>
      </c>
      <c r="ER21" s="360" t="s">
        <v>170</v>
      </c>
      <c r="ES21" s="361"/>
      <c r="ET21" s="361"/>
      <c r="EU21" s="361"/>
      <c r="EV21" s="361"/>
      <c r="EW21" s="361"/>
      <c r="EX21" s="361"/>
      <c r="EY21" s="361"/>
      <c r="EZ21" s="361"/>
      <c r="FA21" s="361"/>
      <c r="FB21" s="361"/>
      <c r="FC21" s="362"/>
    </row>
    <row r="22" spans="1:159" ht="15.75" thickBot="1" x14ac:dyDescent="0.3">
      <c r="A22" t="s">
        <v>0</v>
      </c>
      <c r="B22" s="32" t="str">
        <f>IF(csv!F12="","",TRIM(csv!T12))</f>
        <v>M16</v>
      </c>
      <c r="C22" s="21" t="s">
        <v>0</v>
      </c>
      <c r="D22" s="21" t="str">
        <f>IF(csv!F12="","",TRIM(csv!F12))</f>
        <v>Vibor</v>
      </c>
      <c r="E22" s="21" t="str">
        <f>IF(csv!E12="","",TRIM(csv!E12))</f>
        <v>Strmečki</v>
      </c>
      <c r="F22" s="21" t="s">
        <v>0</v>
      </c>
      <c r="G22" s="53" t="str">
        <f>IF(csv!M12="","",TRIM(csv!M12))</f>
        <v>41:47</v>
      </c>
      <c r="H22" s="53" t="str">
        <f>IF(csv!N12="","",TRIM(csv!N12))</f>
        <v>0</v>
      </c>
      <c r="I22" s="21" t="s">
        <v>0</v>
      </c>
      <c r="J22" s="21" t="str">
        <f>IF(csv!P12="","",TRIM(csv!P12))</f>
        <v>Maksimir</v>
      </c>
      <c r="K22" s="21" t="str">
        <f>IF(csv!Q12="","",TRIM(csv!Q12))</f>
        <v>OK Maksimir</v>
      </c>
      <c r="L22" s="21" t="s">
        <v>0</v>
      </c>
      <c r="M22" s="46" t="str">
        <f>IF(csv!R12="","",TRIM(csv!R12))</f>
        <v>CRO</v>
      </c>
      <c r="N22" s="27" t="s">
        <v>0</v>
      </c>
      <c r="O22" s="172" t="str">
        <f t="shared" si="14"/>
        <v>ok</v>
      </c>
      <c r="P22" s="27"/>
      <c r="Q22" s="32" t="str">
        <f t="shared" si="15"/>
        <v>M16</v>
      </c>
      <c r="R22" s="53">
        <f>IF(Q22="","",IF(COUNTIF(Q$12:Q21,Q22)=0,R21+1,R21))</f>
        <v>3</v>
      </c>
      <c r="S22" s="53">
        <f t="shared" si="16"/>
        <v>110</v>
      </c>
      <c r="T22" s="53">
        <f t="shared" si="17"/>
        <v>418</v>
      </c>
      <c r="U22" s="46" t="str">
        <f t="shared" si="18"/>
        <v>M21B – M16</v>
      </c>
      <c r="V22" s="27" t="s">
        <v>0</v>
      </c>
      <c r="W22" s="157" t="str">
        <f t="shared" si="19"/>
        <v>M16</v>
      </c>
      <c r="X22" s="207">
        <f t="shared" si="20"/>
        <v>603</v>
      </c>
      <c r="Y22" s="158" t="str">
        <f t="shared" si="0"/>
        <v/>
      </c>
      <c r="Z22" s="27" t="s">
        <v>0</v>
      </c>
      <c r="AA22" s="32" t="str">
        <f t="shared" si="21"/>
        <v>CRO</v>
      </c>
      <c r="AB22" s="53">
        <f t="shared" si="22"/>
        <v>1</v>
      </c>
      <c r="AC22" s="21" t="str">
        <f>IF(OR(AB22="",AB22&lt;&gt;"NEMA"),"",IF(IFERROR(MATCH(AA22,AA$12:AA21,0),0)&lt;&gt;0,"",AA22))</f>
        <v/>
      </c>
      <c r="AD22" s="46" t="str">
        <f>IF(AC22="","",MAX(AD$12:AD21)+1)</f>
        <v/>
      </c>
      <c r="AE22" s="27" t="s">
        <v>0</v>
      </c>
      <c r="AF22" s="84"/>
      <c r="AG22" s="27" t="s">
        <v>0</v>
      </c>
      <c r="AH22" s="14" t="str">
        <f t="shared" si="23"/>
        <v/>
      </c>
      <c r="AI22" s="27" t="s">
        <v>0</v>
      </c>
      <c r="AJ22" s="157" t="str">
        <f t="shared" si="24"/>
        <v>CRO</v>
      </c>
      <c r="AK22" s="108">
        <f t="shared" si="25"/>
        <v>1</v>
      </c>
      <c r="AL22" s="27"/>
      <c r="AM22" s="32" t="str">
        <f t="shared" si="26"/>
        <v>Vibor</v>
      </c>
      <c r="AN22" s="21" t="str">
        <f t="shared" si="27"/>
        <v>Strmečki</v>
      </c>
      <c r="AO22" s="53">
        <f t="shared" si="28"/>
        <v>1165</v>
      </c>
      <c r="AP22" s="53" t="str">
        <f t="shared" si="29"/>
        <v/>
      </c>
      <c r="AQ22" s="21" t="str">
        <f t="shared" si="30"/>
        <v>Vibor</v>
      </c>
      <c r="AR22" s="46" t="str">
        <f t="shared" si="31"/>
        <v>Strmečki</v>
      </c>
      <c r="AS22" s="27" t="s">
        <v>0</v>
      </c>
      <c r="AT22" s="62" t="str">
        <f t="shared" si="32"/>
        <v/>
      </c>
      <c r="AU22" s="27" t="s">
        <v>0</v>
      </c>
      <c r="AV22" s="228" t="str">
        <f t="shared" si="1"/>
        <v/>
      </c>
      <c r="AW22" s="27" t="s">
        <v>0</v>
      </c>
      <c r="AX22" s="79"/>
      <c r="AY22" s="80"/>
      <c r="AZ22" s="27" t="s">
        <v>0</v>
      </c>
      <c r="BA22" s="184" t="str">
        <f t="shared" si="33"/>
        <v/>
      </c>
      <c r="BB22" s="27" t="s">
        <v>0</v>
      </c>
      <c r="BC22" s="32" t="str">
        <f t="shared" si="34"/>
        <v/>
      </c>
      <c r="BD22" s="53" t="str">
        <f>IF(AX22&amp;AY22="","",MAX(BD$12:BD21)+1)</f>
        <v/>
      </c>
      <c r="BE22" s="196" t="str">
        <f t="shared" si="35"/>
        <v/>
      </c>
      <c r="BF22" s="33" t="str">
        <f>IF(AND(AO22="NEMA",AP22="NEMA",OR(AX22&amp;AY22="",BE22="NEMA")),MAX(BF$12:BF21)+1,"")</f>
        <v/>
      </c>
      <c r="BG22" s="27" t="s">
        <v>0</v>
      </c>
      <c r="BH22" s="32" t="str">
        <f t="shared" si="36"/>
        <v>Vibor</v>
      </c>
      <c r="BI22" s="21" t="str">
        <f t="shared" si="37"/>
        <v>Strmečki</v>
      </c>
      <c r="BJ22" s="53" t="str">
        <f t="shared" si="38"/>
        <v/>
      </c>
      <c r="BK22" s="33">
        <f t="shared" si="39"/>
        <v>1165</v>
      </c>
      <c r="BL22" s="27" t="s">
        <v>0</v>
      </c>
      <c r="BM22" s="32" t="str">
        <f t="shared" si="40"/>
        <v>Maksimir</v>
      </c>
      <c r="BN22" s="21" t="str">
        <f t="shared" si="41"/>
        <v>OK Maksimir</v>
      </c>
      <c r="BO22" s="53">
        <f t="shared" si="42"/>
        <v>6</v>
      </c>
      <c r="BP22" s="53" t="str">
        <f t="shared" si="2"/>
        <v/>
      </c>
      <c r="BQ22" s="21" t="str">
        <f t="shared" si="3"/>
        <v>OK Maksimir</v>
      </c>
      <c r="BR22" s="21" t="str" cm="1">
        <f t="array" ref="BR22">IFERROR(""&amp;INDEX(regNatjecatelj_klub,DI22),"")</f>
        <v>OK Maksimir</v>
      </c>
      <c r="BS22" s="66" t="str">
        <f t="shared" si="43"/>
        <v/>
      </c>
      <c r="BT22" s="46" t="str">
        <f t="shared" si="44"/>
        <v>OK Maksimir</v>
      </c>
      <c r="BU22" s="27" t="s">
        <v>0</v>
      </c>
      <c r="BV22" s="62" t="str">
        <f>IF(BP22&lt;&gt;"NEMA","",IF(IFERROR(MATCH(BN22,BN$12:BN21,0),0)&lt;&gt;0,"",BN22))</f>
        <v/>
      </c>
      <c r="BW22" s="27" t="s">
        <v>0</v>
      </c>
      <c r="BX22" s="84"/>
      <c r="BY22" s="27" t="s">
        <v>0</v>
      </c>
      <c r="BZ22" s="38" t="str">
        <f t="shared" si="45"/>
        <v/>
      </c>
      <c r="CA22" s="21" t="str">
        <f t="shared" si="46"/>
        <v/>
      </c>
      <c r="CB22" s="21" t="str">
        <f>IF(CA22="","",MAX(CB$12:CB21)+1)</f>
        <v/>
      </c>
      <c r="CC22" s="21" t="str">
        <f>IF(CA22="","",IF(AB22="","",IF(AB22="NEMA",IF(AD22="",INDEX(AD$12:AD21,MATCH(AA22,AA$12:AA21,0),1),AD22),AB22)))</f>
        <v/>
      </c>
      <c r="CD22" s="21" t="str">
        <f t="shared" si="47"/>
        <v/>
      </c>
      <c r="CE22" s="21" t="str">
        <f>IF(BX22="","",MAX(CE$12:CE21)+1)</f>
        <v/>
      </c>
      <c r="CF22" s="21" t="str">
        <f t="shared" si="48"/>
        <v/>
      </c>
      <c r="CG22" s="46" t="str">
        <f t="shared" si="49"/>
        <v/>
      </c>
      <c r="CH22" s="27" t="s">
        <v>0</v>
      </c>
      <c r="CI22" s="14" t="str">
        <f t="shared" si="50"/>
        <v/>
      </c>
      <c r="CJ22" s="27" t="s">
        <v>0</v>
      </c>
      <c r="CK22" s="157" t="str">
        <f>IF(BN22="","",IF(AND(BO22&lt;&gt;"",BO22&lt;&gt;"NEMA",BS22=1),BR22,IFERROR(INDEX(CK$12:CK21,MATCH(BN22,BN$12:BN21,0)),IF(BX22&lt;&gt;"",BX22,BT22))))</f>
        <v>OK Maksimir</v>
      </c>
      <c r="CL22" s="210">
        <f>IF(BN22="","",IF(BT22&lt;&gt;BN22,INDEX(regKlub_id,MATCH(BT22,regKlub_naziv,0)),IF(AND(BO22&lt;&gt;"",BO22&lt;&gt;"NEMA"),BO22,IF(CF22&lt;&gt;"",CF22,IF(CB22&lt;&gt;"",CB22,IFERROR(INDEX(CL$12:CL21,MATCH(BN22,BN$12:BN21,0)),"GREŠKA"))))))</f>
        <v>6</v>
      </c>
      <c r="CM22" s="108" t="str">
        <f>IF(BP22="","",IF(BP22&lt;&gt;"NEMA",BP22,IF(CE22&lt;&gt;"",CE22,IFERROR(INDEX(CM$12:CM21,MATCH(BN22,BN$12:BN21,0)),""))))</f>
        <v/>
      </c>
      <c r="CN22" s="27" t="s">
        <v>0</v>
      </c>
      <c r="CO22" s="38" t="str">
        <f t="shared" si="51"/>
        <v>41:47</v>
      </c>
      <c r="CP22" s="53" t="str">
        <f t="shared" si="52"/>
        <v>0</v>
      </c>
      <c r="CQ22" s="164" t="str">
        <f t="shared" si="53"/>
        <v/>
      </c>
      <c r="CR22" s="165">
        <f t="shared" si="4"/>
        <v>2507</v>
      </c>
      <c r="CS22" s="108">
        <f t="shared" si="5"/>
        <v>1</v>
      </c>
      <c r="CT22" s="27" t="s">
        <v>0</v>
      </c>
      <c r="CU22" s="224" t="str">
        <f t="shared" si="54"/>
        <v xml:space="preserve">
</v>
      </c>
      <c r="CV22" s="27" t="s">
        <v>0</v>
      </c>
      <c r="CW22" s="184" t="str">
        <f t="shared" si="6"/>
        <v/>
      </c>
      <c r="CX22" t="s">
        <v>0</v>
      </c>
      <c r="CY22" s="86" t="str">
        <f t="shared" si="7"/>
        <v>M</v>
      </c>
      <c r="CZ22" t="s">
        <v>0</v>
      </c>
      <c r="DA22" s="32" t="str">
        <f t="shared" si="8"/>
        <v/>
      </c>
      <c r="DB22" s="46" t="str">
        <f t="shared" si="9"/>
        <v/>
      </c>
      <c r="DC22" t="s">
        <v>0</v>
      </c>
      <c r="DD22" s="14" t="str">
        <f t="shared" si="55"/>
        <v/>
      </c>
      <c r="DE22" s="27" t="s">
        <v>0</v>
      </c>
      <c r="DF22" s="14" t="str">
        <f t="shared" si="56"/>
        <v/>
      </c>
      <c r="DG22" s="27" t="s">
        <v>0</v>
      </c>
      <c r="DH22" s="32" t="str">
        <f t="shared" si="57"/>
        <v>Vibor – Strmečki</v>
      </c>
      <c r="DI22" s="33">
        <f t="shared" si="58"/>
        <v>1144</v>
      </c>
      <c r="DJ22" s="27" t="s">
        <v>0</v>
      </c>
      <c r="DK22" s="32" t="str">
        <f t="shared" si="59"/>
        <v>Vibor – Strmečki – OK Maksimir</v>
      </c>
      <c r="DL22" s="33">
        <f t="shared" si="60"/>
        <v>1144</v>
      </c>
      <c r="DM22" s="27" t="s">
        <v>0</v>
      </c>
      <c r="DN22" s="32" t="str">
        <f t="shared" si="61"/>
        <v>Vibor – Strmečki – OK Maksimir – M16</v>
      </c>
      <c r="DO22" s="33">
        <f t="shared" si="62"/>
        <v>1144</v>
      </c>
      <c r="DP22" s="27" t="s">
        <v>0</v>
      </c>
      <c r="DQ22" s="38">
        <f t="shared" si="63"/>
        <v>1144</v>
      </c>
      <c r="DR22" s="33" cm="1">
        <f t="array" ref="DR22">IF(DQ22&lt;&gt;"",INDEX(regNatjecatelj_id,DQ22,0),IF(BF22&lt;&gt;"",BF22,""))</f>
        <v>1165</v>
      </c>
      <c r="DS22" s="27" t="s">
        <v>0</v>
      </c>
      <c r="DT22" s="38" t="str">
        <f t="shared" si="64"/>
        <v>imepre</v>
      </c>
      <c r="DU22" s="53" t="str">
        <f t="shared" si="10"/>
        <v>klu</v>
      </c>
      <c r="DV22" s="53" t="str">
        <f t="shared" si="65"/>
        <v>kat</v>
      </c>
      <c r="DW22" s="53" t="str">
        <f t="shared" si="66"/>
        <v/>
      </c>
      <c r="DX22" s="46" t="str">
        <f t="shared" si="67"/>
        <v>imepre-klu-kat</v>
      </c>
      <c r="DY22" s="27" t="s">
        <v>0</v>
      </c>
      <c r="DZ22" s="38">
        <f>IF(AN22="","",MAX(DZ$12:DZ21)+1)</f>
        <v>5487</v>
      </c>
      <c r="EA22" s="53">
        <f t="shared" si="68"/>
        <v>603</v>
      </c>
      <c r="EB22" s="53">
        <f t="shared" si="69"/>
        <v>1165</v>
      </c>
      <c r="EC22" s="53">
        <f t="shared" si="70"/>
        <v>2507</v>
      </c>
      <c r="ED22" s="53">
        <f t="shared" si="71"/>
        <v>1</v>
      </c>
      <c r="EE22" s="53">
        <f t="shared" si="11"/>
        <v>0</v>
      </c>
      <c r="EF22" s="53">
        <f t="shared" si="72"/>
        <v>1</v>
      </c>
      <c r="EG22" s="53" t="str">
        <f t="shared" si="73"/>
        <v>0</v>
      </c>
      <c r="EH22" s="53" t="str">
        <f t="shared" si="12"/>
        <v/>
      </c>
      <c r="EI22" s="53" t="str">
        <f t="shared" si="74"/>
        <v/>
      </c>
      <c r="EJ22" s="33" t="str">
        <f t="shared" si="75"/>
        <v/>
      </c>
      <c r="EK22" s="27" t="s">
        <v>0</v>
      </c>
      <c r="EL22" s="14" t="str">
        <f t="shared" si="76"/>
        <v>INSERT INTO rezultat(id,stazakategorija_id,imeprezime_id,vrijeme_sec,status_id,registracija,uparivanje_id,originalstatus_id,imeprezimealias_id,klubalias_id,kategorijaalias_id) VALUES (5487,603,1165,2507,1,0,1,0,Null,Null,Null);</v>
      </c>
      <c r="EM22" s="27" t="s">
        <v>0</v>
      </c>
      <c r="EN22" s="14" t="str">
        <f t="shared" si="13"/>
        <v/>
      </c>
      <c r="EO22" s="27" t="s">
        <v>0</v>
      </c>
      <c r="EP22" s="115" t="str">
        <f t="shared" si="77"/>
        <v xml:space="preserve">
INSERT INTO rezultat(id,stazakategorija_id,imeprezime_id,vrijeme_sec,status_id,registracija,uparivanje_id,originalstatus_id,imeprezimealias_id,klubalias_id,kategorijaalias_id) VALUES (5487,603,1165,2507,1,0,1,0,Null,Null,Null);</v>
      </c>
      <c r="EQ22" s="27" t="s">
        <v>0</v>
      </c>
      <c r="ER22" s="360" t="s">
        <v>172</v>
      </c>
      <c r="ES22" s="361"/>
      <c r="ET22" s="361"/>
      <c r="EU22" s="361"/>
      <c r="EV22" s="361"/>
      <c r="EW22" s="361"/>
      <c r="EX22" s="361"/>
      <c r="EY22" s="361"/>
      <c r="EZ22" s="361"/>
      <c r="FA22" s="361"/>
      <c r="FB22" s="361"/>
      <c r="FC22" s="362"/>
    </row>
    <row r="23" spans="1:159" ht="15.75" thickBot="1" x14ac:dyDescent="0.3">
      <c r="A23" t="s">
        <v>0</v>
      </c>
      <c r="B23" s="32" t="str">
        <f>IF(csv!F13="","",TRIM(csv!T13))</f>
        <v>M16</v>
      </c>
      <c r="C23" s="21" t="s">
        <v>0</v>
      </c>
      <c r="D23" s="21" t="str">
        <f>IF(csv!F13="","",TRIM(csv!F13))</f>
        <v>Gabrijel</v>
      </c>
      <c r="E23" s="21" t="str">
        <f>IF(csv!E13="","",TRIM(csv!E13))</f>
        <v>Solenički</v>
      </c>
      <c r="F23" s="21" t="s">
        <v>0</v>
      </c>
      <c r="G23" s="53" t="str">
        <f>IF(csv!M13="","",TRIM(csv!M13))</f>
        <v>43:53</v>
      </c>
      <c r="H23" s="53" t="str">
        <f>IF(csv!N13="","",TRIM(csv!N13))</f>
        <v>0</v>
      </c>
      <c r="I23" s="21" t="s">
        <v>0</v>
      </c>
      <c r="J23" s="21" t="str">
        <f>IF(csv!P13="","",TRIM(csv!P13))</f>
        <v>JEL</v>
      </c>
      <c r="K23" s="21" t="str">
        <f>IF(csv!Q13="","",TRIM(csv!Q13))</f>
        <v>OK Jelen</v>
      </c>
      <c r="L23" s="21" t="s">
        <v>0</v>
      </c>
      <c r="M23" s="46" t="str">
        <f>IF(csv!R13="","",TRIM(csv!R13))</f>
        <v>CRO</v>
      </c>
      <c r="N23" s="27" t="s">
        <v>0</v>
      </c>
      <c r="O23" s="172" t="str">
        <f t="shared" si="14"/>
        <v>ok</v>
      </c>
      <c r="P23" s="27"/>
      <c r="Q23" s="32" t="str">
        <f t="shared" si="15"/>
        <v>M16</v>
      </c>
      <c r="R23" s="53">
        <f>IF(Q23="","",IF(COUNTIF(Q$12:Q22,Q23)=0,R22+1,R22))</f>
        <v>3</v>
      </c>
      <c r="S23" s="53">
        <f t="shared" si="16"/>
        <v>110</v>
      </c>
      <c r="T23" s="53">
        <f t="shared" si="17"/>
        <v>418</v>
      </c>
      <c r="U23" s="46" t="str">
        <f t="shared" si="18"/>
        <v>M21B – M16</v>
      </c>
      <c r="V23" s="27" t="s">
        <v>0</v>
      </c>
      <c r="W23" s="157" t="str">
        <f t="shared" si="19"/>
        <v>M16</v>
      </c>
      <c r="X23" s="207">
        <f t="shared" si="20"/>
        <v>603</v>
      </c>
      <c r="Y23" s="158" t="str">
        <f t="shared" si="0"/>
        <v/>
      </c>
      <c r="Z23" s="27" t="s">
        <v>0</v>
      </c>
      <c r="AA23" s="32" t="str">
        <f t="shared" si="21"/>
        <v>CRO</v>
      </c>
      <c r="AB23" s="53">
        <f t="shared" si="22"/>
        <v>1</v>
      </c>
      <c r="AC23" s="21" t="str">
        <f>IF(OR(AB23="",AB23&lt;&gt;"NEMA"),"",IF(IFERROR(MATCH(AA23,AA$12:AA22,0),0)&lt;&gt;0,"",AA23))</f>
        <v/>
      </c>
      <c r="AD23" s="46" t="str">
        <f>IF(AC23="","",MAX(AD$12:AD22)+1)</f>
        <v/>
      </c>
      <c r="AE23" s="27" t="s">
        <v>0</v>
      </c>
      <c r="AF23" s="84"/>
      <c r="AG23" s="27" t="s">
        <v>0</v>
      </c>
      <c r="AH23" s="14" t="str">
        <f t="shared" si="23"/>
        <v/>
      </c>
      <c r="AI23" s="27" t="s">
        <v>0</v>
      </c>
      <c r="AJ23" s="157" t="str">
        <f t="shared" si="24"/>
        <v>CRO</v>
      </c>
      <c r="AK23" s="108">
        <f t="shared" si="25"/>
        <v>1</v>
      </c>
      <c r="AL23" s="27"/>
      <c r="AM23" s="32" t="str">
        <f t="shared" si="26"/>
        <v>Gabrijel</v>
      </c>
      <c r="AN23" s="21" t="str">
        <f t="shared" si="27"/>
        <v>Solenički</v>
      </c>
      <c r="AO23" s="53">
        <f t="shared" si="28"/>
        <v>1461</v>
      </c>
      <c r="AP23" s="53" t="str">
        <f t="shared" si="29"/>
        <v/>
      </c>
      <c r="AQ23" s="21" t="str">
        <f t="shared" si="30"/>
        <v>Gabrijel</v>
      </c>
      <c r="AR23" s="46" t="str">
        <f t="shared" si="31"/>
        <v>Solenički</v>
      </c>
      <c r="AS23" s="27" t="s">
        <v>0</v>
      </c>
      <c r="AT23" s="62" t="str">
        <f t="shared" si="32"/>
        <v/>
      </c>
      <c r="AU23" s="27" t="s">
        <v>0</v>
      </c>
      <c r="AV23" s="228" t="str">
        <f t="shared" si="1"/>
        <v/>
      </c>
      <c r="AW23" s="27" t="s">
        <v>0</v>
      </c>
      <c r="AX23" s="79"/>
      <c r="AY23" s="80"/>
      <c r="AZ23" s="27" t="s">
        <v>0</v>
      </c>
      <c r="BA23" s="184" t="str">
        <f t="shared" si="33"/>
        <v/>
      </c>
      <c r="BB23" s="27" t="s">
        <v>0</v>
      </c>
      <c r="BC23" s="32" t="str">
        <f t="shared" si="34"/>
        <v/>
      </c>
      <c r="BD23" s="53" t="str">
        <f>IF(AX23&amp;AY23="","",MAX(BD$12:BD22)+1)</f>
        <v/>
      </c>
      <c r="BE23" s="196" t="str">
        <f t="shared" si="35"/>
        <v/>
      </c>
      <c r="BF23" s="33" t="str">
        <f>IF(AND(AO23="NEMA",AP23="NEMA",OR(AX23&amp;AY23="",BE23="NEMA")),MAX(BF$12:BF22)+1,"")</f>
        <v/>
      </c>
      <c r="BG23" s="27" t="s">
        <v>0</v>
      </c>
      <c r="BH23" s="32" t="str">
        <f t="shared" si="36"/>
        <v>Gabrijel</v>
      </c>
      <c r="BI23" s="21" t="str">
        <f t="shared" si="37"/>
        <v>Solenički</v>
      </c>
      <c r="BJ23" s="53" t="str">
        <f t="shared" si="38"/>
        <v/>
      </c>
      <c r="BK23" s="33">
        <f t="shared" si="39"/>
        <v>1461</v>
      </c>
      <c r="BL23" s="27" t="s">
        <v>0</v>
      </c>
      <c r="BM23" s="32" t="str">
        <f t="shared" si="40"/>
        <v>JEL</v>
      </c>
      <c r="BN23" s="21" t="str">
        <f t="shared" si="41"/>
        <v>OK Jelen</v>
      </c>
      <c r="BO23" s="53">
        <f t="shared" si="42"/>
        <v>4</v>
      </c>
      <c r="BP23" s="53" t="str">
        <f t="shared" si="2"/>
        <v/>
      </c>
      <c r="BQ23" s="21" t="str">
        <f t="shared" si="3"/>
        <v>OK Jelen</v>
      </c>
      <c r="BR23" s="21" t="str" cm="1">
        <f t="array" ref="BR23">IFERROR(""&amp;INDEX(regNatjecatelj_klub,DI23),"")</f>
        <v>OK Jelen</v>
      </c>
      <c r="BS23" s="66" t="str">
        <f t="shared" si="43"/>
        <v/>
      </c>
      <c r="BT23" s="46" t="str">
        <f t="shared" si="44"/>
        <v>OK Jelen</v>
      </c>
      <c r="BU23" s="27" t="s">
        <v>0</v>
      </c>
      <c r="BV23" s="62" t="str">
        <f>IF(BP23&lt;&gt;"NEMA","",IF(IFERROR(MATCH(BN23,BN$12:BN22,0),0)&lt;&gt;0,"",BN23))</f>
        <v/>
      </c>
      <c r="BW23" s="27" t="s">
        <v>0</v>
      </c>
      <c r="BX23" s="84"/>
      <c r="BY23" s="27" t="s">
        <v>0</v>
      </c>
      <c r="BZ23" s="38" t="str">
        <f t="shared" si="45"/>
        <v/>
      </c>
      <c r="CA23" s="21" t="str">
        <f t="shared" si="46"/>
        <v/>
      </c>
      <c r="CB23" s="21" t="str">
        <f>IF(CA23="","",MAX(CB$12:CB22)+1)</f>
        <v/>
      </c>
      <c r="CC23" s="21" t="str">
        <f>IF(CA23="","",IF(AB23="","",IF(AB23="NEMA",IF(AD23="",INDEX(AD$12:AD22,MATCH(AA23,AA$12:AA22,0),1),AD23),AB23)))</f>
        <v/>
      </c>
      <c r="CD23" s="21" t="str">
        <f t="shared" si="47"/>
        <v/>
      </c>
      <c r="CE23" s="21" t="str">
        <f>IF(BX23="","",MAX(CE$12:CE22)+1)</f>
        <v/>
      </c>
      <c r="CF23" s="21" t="str">
        <f t="shared" si="48"/>
        <v/>
      </c>
      <c r="CG23" s="46" t="str">
        <f t="shared" si="49"/>
        <v/>
      </c>
      <c r="CH23" s="27" t="s">
        <v>0</v>
      </c>
      <c r="CI23" s="14" t="str">
        <f t="shared" si="50"/>
        <v/>
      </c>
      <c r="CJ23" s="27" t="s">
        <v>0</v>
      </c>
      <c r="CK23" s="157" t="str">
        <f>IF(BN23="","",IF(AND(BO23&lt;&gt;"",BO23&lt;&gt;"NEMA",BS23=1),BR23,IFERROR(INDEX(CK$12:CK22,MATCH(BN23,BN$12:BN22,0)),IF(BX23&lt;&gt;"",BX23,BT23))))</f>
        <v>OK Jelen</v>
      </c>
      <c r="CL23" s="210">
        <f>IF(BN23="","",IF(BT23&lt;&gt;BN23,INDEX(regKlub_id,MATCH(BT23,regKlub_naziv,0)),IF(AND(BO23&lt;&gt;"",BO23&lt;&gt;"NEMA"),BO23,IF(CF23&lt;&gt;"",CF23,IF(CB23&lt;&gt;"",CB23,IFERROR(INDEX(CL$12:CL22,MATCH(BN23,BN$12:BN22,0)),"GREŠKA"))))))</f>
        <v>4</v>
      </c>
      <c r="CM23" s="108" t="str">
        <f>IF(BP23="","",IF(BP23&lt;&gt;"NEMA",BP23,IF(CE23&lt;&gt;"",CE23,IFERROR(INDEX(CM$12:CM22,MATCH(BN23,BN$12:BN22,0)),""))))</f>
        <v/>
      </c>
      <c r="CN23" s="27" t="s">
        <v>0</v>
      </c>
      <c r="CO23" s="38" t="str">
        <f t="shared" si="51"/>
        <v>43:53</v>
      </c>
      <c r="CP23" s="53" t="str">
        <f t="shared" si="52"/>
        <v>0</v>
      </c>
      <c r="CQ23" s="164" t="str">
        <f t="shared" si="53"/>
        <v/>
      </c>
      <c r="CR23" s="165">
        <f t="shared" si="4"/>
        <v>2633</v>
      </c>
      <c r="CS23" s="108">
        <f t="shared" si="5"/>
        <v>1</v>
      </c>
      <c r="CT23" s="27" t="s">
        <v>0</v>
      </c>
      <c r="CU23" s="224" t="str">
        <f t="shared" si="54"/>
        <v xml:space="preserve">
</v>
      </c>
      <c r="CV23" s="27" t="s">
        <v>0</v>
      </c>
      <c r="CW23" s="184" t="str">
        <f t="shared" si="6"/>
        <v/>
      </c>
      <c r="CX23" t="s">
        <v>0</v>
      </c>
      <c r="CY23" s="86" t="str">
        <f t="shared" si="7"/>
        <v>M</v>
      </c>
      <c r="CZ23" t="s">
        <v>0</v>
      </c>
      <c r="DA23" s="32" t="str">
        <f t="shared" si="8"/>
        <v/>
      </c>
      <c r="DB23" s="46" t="str">
        <f t="shared" si="9"/>
        <v/>
      </c>
      <c r="DC23" t="s">
        <v>0</v>
      </c>
      <c r="DD23" s="14" t="str">
        <f t="shared" si="55"/>
        <v/>
      </c>
      <c r="DE23" s="27" t="s">
        <v>0</v>
      </c>
      <c r="DF23" s="14" t="str">
        <f t="shared" si="56"/>
        <v/>
      </c>
      <c r="DG23" s="27" t="s">
        <v>0</v>
      </c>
      <c r="DH23" s="32" t="str">
        <f t="shared" si="57"/>
        <v>Gabrijel – Solenički</v>
      </c>
      <c r="DI23" s="33">
        <f t="shared" si="58"/>
        <v>326</v>
      </c>
      <c r="DJ23" s="27" t="s">
        <v>0</v>
      </c>
      <c r="DK23" s="32" t="str">
        <f t="shared" si="59"/>
        <v>Gabrijel – Solenički – OK Jelen</v>
      </c>
      <c r="DL23" s="33">
        <f t="shared" si="60"/>
        <v>326</v>
      </c>
      <c r="DM23" s="27" t="s">
        <v>0</v>
      </c>
      <c r="DN23" s="32" t="str">
        <f t="shared" si="61"/>
        <v>Gabrijel – Solenički – OK Jelen – M16</v>
      </c>
      <c r="DO23" s="33">
        <f t="shared" si="62"/>
        <v>326</v>
      </c>
      <c r="DP23" s="27" t="s">
        <v>0</v>
      </c>
      <c r="DQ23" s="38">
        <f t="shared" si="63"/>
        <v>326</v>
      </c>
      <c r="DR23" s="33" cm="1">
        <f t="array" ref="DR23">IF(DQ23&lt;&gt;"",INDEX(regNatjecatelj_id,DQ23,0),IF(BF23&lt;&gt;"",BF23,""))</f>
        <v>1461</v>
      </c>
      <c r="DS23" s="27" t="s">
        <v>0</v>
      </c>
      <c r="DT23" s="38" t="str">
        <f t="shared" si="64"/>
        <v>imepre</v>
      </c>
      <c r="DU23" s="53" t="str">
        <f t="shared" si="10"/>
        <v>klu</v>
      </c>
      <c r="DV23" s="53" t="str">
        <f t="shared" si="65"/>
        <v>kat</v>
      </c>
      <c r="DW23" s="53" t="str">
        <f t="shared" si="66"/>
        <v/>
      </c>
      <c r="DX23" s="46" t="str">
        <f t="shared" si="67"/>
        <v>imepre-klu-kat</v>
      </c>
      <c r="DY23" s="27" t="s">
        <v>0</v>
      </c>
      <c r="DZ23" s="38">
        <f>IF(AN23="","",MAX(DZ$12:DZ22)+1)</f>
        <v>5488</v>
      </c>
      <c r="EA23" s="53">
        <f t="shared" si="68"/>
        <v>603</v>
      </c>
      <c r="EB23" s="53">
        <f t="shared" si="69"/>
        <v>1461</v>
      </c>
      <c r="EC23" s="53">
        <f t="shared" si="70"/>
        <v>2633</v>
      </c>
      <c r="ED23" s="53">
        <f t="shared" si="71"/>
        <v>1</v>
      </c>
      <c r="EE23" s="53">
        <f t="shared" si="11"/>
        <v>0</v>
      </c>
      <c r="EF23" s="53">
        <f t="shared" si="72"/>
        <v>1</v>
      </c>
      <c r="EG23" s="53" t="str">
        <f t="shared" si="73"/>
        <v>0</v>
      </c>
      <c r="EH23" s="53" t="str">
        <f t="shared" si="12"/>
        <v/>
      </c>
      <c r="EI23" s="53" t="str">
        <f t="shared" si="74"/>
        <v/>
      </c>
      <c r="EJ23" s="33" t="str">
        <f t="shared" si="75"/>
        <v/>
      </c>
      <c r="EK23" s="27" t="s">
        <v>0</v>
      </c>
      <c r="EL23" s="14" t="str">
        <f t="shared" si="76"/>
        <v>INSERT INTO rezultat(id,stazakategorija_id,imeprezime_id,vrijeme_sec,status_id,registracija,uparivanje_id,originalstatus_id,imeprezimealias_id,klubalias_id,kategorijaalias_id) VALUES (5488,603,1461,2633,1,0,1,0,Null,Null,Null);</v>
      </c>
      <c r="EM23" s="27" t="s">
        <v>0</v>
      </c>
      <c r="EN23" s="14" t="str">
        <f t="shared" si="13"/>
        <v/>
      </c>
      <c r="EO23" s="27" t="s">
        <v>0</v>
      </c>
      <c r="EP23" s="115" t="str">
        <f t="shared" si="77"/>
        <v xml:space="preserve">
INSERT INTO rezultat(id,stazakategorija_id,imeprezime_id,vrijeme_sec,status_id,registracija,uparivanje_id,originalstatus_id,imeprezimealias_id,klubalias_id,kategorijaalias_id) VALUES (5488,603,1461,2633,1,0,1,0,Null,Null,Null);</v>
      </c>
      <c r="EQ23" s="27" t="s">
        <v>0</v>
      </c>
      <c r="ER23" s="360" t="s">
        <v>171</v>
      </c>
      <c r="ES23" s="361"/>
      <c r="ET23" s="361"/>
      <c r="EU23" s="361"/>
      <c r="EV23" s="361"/>
      <c r="EW23" s="361"/>
      <c r="EX23" s="361"/>
      <c r="EY23" s="361"/>
      <c r="EZ23" s="361"/>
      <c r="FA23" s="361"/>
      <c r="FB23" s="361"/>
      <c r="FC23" s="362"/>
    </row>
    <row r="24" spans="1:159" x14ac:dyDescent="0.25">
      <c r="A24" t="s">
        <v>0</v>
      </c>
      <c r="B24" s="32" t="str">
        <f>IF(csv!F14="","",TRIM(csv!T14))</f>
        <v>M16</v>
      </c>
      <c r="C24" s="21" t="s">
        <v>0</v>
      </c>
      <c r="D24" s="21" t="str">
        <f>IF(csv!F14="","",TRIM(csv!F14))</f>
        <v>Vitalii</v>
      </c>
      <c r="E24" s="21" t="str">
        <f>IF(csv!E14="","",TRIM(csv!E14))</f>
        <v>Kušnir</v>
      </c>
      <c r="F24" s="21" t="s">
        <v>0</v>
      </c>
      <c r="G24" s="53" t="str">
        <f>IF(csv!M14="","",TRIM(csv!M14))</f>
        <v>44:49</v>
      </c>
      <c r="H24" s="53" t="str">
        <f>IF(csv!N14="","",TRIM(csv!N14))</f>
        <v>0</v>
      </c>
      <c r="I24" s="21" t="s">
        <v>0</v>
      </c>
      <c r="J24" s="21" t="str">
        <f>IF(csv!P14="","",TRIM(csv!P14))</f>
        <v>BJE</v>
      </c>
      <c r="K24" s="21" t="str">
        <f>IF(csv!Q14="","",TRIM(csv!Q14))</f>
        <v>OK Bjelovar</v>
      </c>
      <c r="L24" s="21" t="s">
        <v>0</v>
      </c>
      <c r="M24" s="46" t="str">
        <f>IF(csv!R14="","",TRIM(csv!R14))</f>
        <v>CRO</v>
      </c>
      <c r="N24" s="27" t="s">
        <v>0</v>
      </c>
      <c r="O24" s="172" t="str">
        <f t="shared" si="14"/>
        <v>ok</v>
      </c>
      <c r="P24" s="27"/>
      <c r="Q24" s="32" t="str">
        <f t="shared" si="15"/>
        <v>M16</v>
      </c>
      <c r="R24" s="53">
        <f>IF(Q24="","",IF(COUNTIF(Q$12:Q23,Q24)=0,R23+1,R23))</f>
        <v>3</v>
      </c>
      <c r="S24" s="53">
        <f t="shared" si="16"/>
        <v>110</v>
      </c>
      <c r="T24" s="53">
        <f t="shared" si="17"/>
        <v>418</v>
      </c>
      <c r="U24" s="46" t="str">
        <f t="shared" si="18"/>
        <v>M21B – M16</v>
      </c>
      <c r="V24" s="27" t="s">
        <v>0</v>
      </c>
      <c r="W24" s="157" t="str">
        <f t="shared" si="19"/>
        <v>M16</v>
      </c>
      <c r="X24" s="207">
        <f t="shared" si="20"/>
        <v>603</v>
      </c>
      <c r="Y24" s="158" t="str">
        <f t="shared" si="0"/>
        <v/>
      </c>
      <c r="Z24" s="27" t="s">
        <v>0</v>
      </c>
      <c r="AA24" s="32" t="str">
        <f t="shared" si="21"/>
        <v>CRO</v>
      </c>
      <c r="AB24" s="53">
        <f t="shared" si="22"/>
        <v>1</v>
      </c>
      <c r="AC24" s="21" t="str">
        <f>IF(OR(AB24="",AB24&lt;&gt;"NEMA"),"",IF(IFERROR(MATCH(AA24,AA$12:AA23,0),0)&lt;&gt;0,"",AA24))</f>
        <v/>
      </c>
      <c r="AD24" s="46" t="str">
        <f>IF(AC24="","",MAX(AD$12:AD23)+1)</f>
        <v/>
      </c>
      <c r="AE24" s="27" t="s">
        <v>0</v>
      </c>
      <c r="AF24" s="84"/>
      <c r="AG24" s="27" t="s">
        <v>0</v>
      </c>
      <c r="AH24" s="14" t="str">
        <f t="shared" si="23"/>
        <v/>
      </c>
      <c r="AI24" s="27" t="s">
        <v>0</v>
      </c>
      <c r="AJ24" s="157" t="str">
        <f t="shared" si="24"/>
        <v>CRO</v>
      </c>
      <c r="AK24" s="108">
        <f t="shared" si="25"/>
        <v>1</v>
      </c>
      <c r="AL24" s="27"/>
      <c r="AM24" s="32" t="str">
        <f t="shared" si="26"/>
        <v>Vitalii</v>
      </c>
      <c r="AN24" s="21" t="str">
        <f t="shared" si="27"/>
        <v>Kušnir</v>
      </c>
      <c r="AO24" s="53">
        <f t="shared" si="28"/>
        <v>2276</v>
      </c>
      <c r="AP24" s="53" t="str">
        <f t="shared" si="29"/>
        <v/>
      </c>
      <c r="AQ24" s="21" t="str">
        <f t="shared" si="30"/>
        <v>Vitalii</v>
      </c>
      <c r="AR24" s="46" t="str">
        <f t="shared" si="31"/>
        <v>Kušnir</v>
      </c>
      <c r="AS24" s="27" t="s">
        <v>0</v>
      </c>
      <c r="AT24" s="62" t="str">
        <f t="shared" si="32"/>
        <v/>
      </c>
      <c r="AU24" s="27" t="s">
        <v>0</v>
      </c>
      <c r="AV24" s="228" t="str">
        <f t="shared" si="1"/>
        <v/>
      </c>
      <c r="AW24" s="27" t="s">
        <v>0</v>
      </c>
      <c r="AX24" s="79"/>
      <c r="AY24" s="80"/>
      <c r="AZ24" s="27" t="s">
        <v>0</v>
      </c>
      <c r="BA24" s="184" t="str">
        <f t="shared" si="33"/>
        <v/>
      </c>
      <c r="BB24" s="27" t="s">
        <v>0</v>
      </c>
      <c r="BC24" s="32" t="str">
        <f t="shared" si="34"/>
        <v/>
      </c>
      <c r="BD24" s="53" t="str">
        <f>IF(AX24&amp;AY24="","",MAX(BD$12:BD23)+1)</f>
        <v/>
      </c>
      <c r="BE24" s="196" t="str">
        <f t="shared" si="35"/>
        <v/>
      </c>
      <c r="BF24" s="33" t="str">
        <f>IF(AND(AO24="NEMA",AP24="NEMA",OR(AX24&amp;AY24="",BE24="NEMA")),MAX(BF$12:BF23)+1,"")</f>
        <v/>
      </c>
      <c r="BG24" s="27" t="s">
        <v>0</v>
      </c>
      <c r="BH24" s="32" t="str">
        <f t="shared" si="36"/>
        <v>Vitalii</v>
      </c>
      <c r="BI24" s="21" t="str">
        <f t="shared" si="37"/>
        <v>Kušnir</v>
      </c>
      <c r="BJ24" s="53" t="str">
        <f t="shared" si="38"/>
        <v/>
      </c>
      <c r="BK24" s="33">
        <f t="shared" si="39"/>
        <v>2276</v>
      </c>
      <c r="BL24" s="27" t="s">
        <v>0</v>
      </c>
      <c r="BM24" s="32" t="str">
        <f t="shared" si="40"/>
        <v>BJE</v>
      </c>
      <c r="BN24" s="21" t="str">
        <f t="shared" si="41"/>
        <v>OK Bjelovar</v>
      </c>
      <c r="BO24" s="53">
        <f t="shared" si="42"/>
        <v>1</v>
      </c>
      <c r="BP24" s="53" t="str">
        <f t="shared" si="2"/>
        <v/>
      </c>
      <c r="BQ24" s="21" t="str">
        <f t="shared" si="3"/>
        <v>OK Bjelovar</v>
      </c>
      <c r="BR24" s="21" t="str" cm="1">
        <f t="array" ref="BR24">IFERROR(""&amp;INDEX(regNatjecatelj_klub,DI24),"")</f>
        <v>OK Bjelovar</v>
      </c>
      <c r="BS24" s="66" t="str">
        <f t="shared" si="43"/>
        <v/>
      </c>
      <c r="BT24" s="46" t="str">
        <f t="shared" si="44"/>
        <v>OK Bjelovar</v>
      </c>
      <c r="BU24" s="27" t="s">
        <v>0</v>
      </c>
      <c r="BV24" s="62" t="str">
        <f>IF(BP24&lt;&gt;"NEMA","",IF(IFERROR(MATCH(BN24,BN$12:BN23,0),0)&lt;&gt;0,"",BN24))</f>
        <v/>
      </c>
      <c r="BW24" s="27" t="s">
        <v>0</v>
      </c>
      <c r="BX24" s="84"/>
      <c r="BY24" s="27" t="s">
        <v>0</v>
      </c>
      <c r="BZ24" s="38" t="str">
        <f t="shared" si="45"/>
        <v/>
      </c>
      <c r="CA24" s="21" t="str">
        <f t="shared" si="46"/>
        <v/>
      </c>
      <c r="CB24" s="21" t="str">
        <f>IF(CA24="","",MAX(CB$12:CB23)+1)</f>
        <v/>
      </c>
      <c r="CC24" s="21" t="str">
        <f>IF(CA24="","",IF(AB24="","",IF(AB24="NEMA",IF(AD24="",INDEX(AD$12:AD23,MATCH(AA24,AA$12:AA23,0),1),AD24),AB24)))</f>
        <v/>
      </c>
      <c r="CD24" s="21" t="str">
        <f t="shared" si="47"/>
        <v/>
      </c>
      <c r="CE24" s="21" t="str">
        <f>IF(BX24="","",MAX(CE$12:CE23)+1)</f>
        <v/>
      </c>
      <c r="CF24" s="21" t="str">
        <f t="shared" si="48"/>
        <v/>
      </c>
      <c r="CG24" s="46" t="str">
        <f t="shared" si="49"/>
        <v/>
      </c>
      <c r="CH24" s="27" t="s">
        <v>0</v>
      </c>
      <c r="CI24" s="14" t="str">
        <f t="shared" si="50"/>
        <v/>
      </c>
      <c r="CJ24" s="27" t="s">
        <v>0</v>
      </c>
      <c r="CK24" s="157" t="str">
        <f>IF(BN24="","",IF(AND(BO24&lt;&gt;"",BO24&lt;&gt;"NEMA",BS24=1),BR24,IFERROR(INDEX(CK$12:CK23,MATCH(BN24,BN$12:BN23,0)),IF(BX24&lt;&gt;"",BX24,BT24))))</f>
        <v>OK Bjelovar</v>
      </c>
      <c r="CL24" s="210">
        <f>IF(BN24="","",IF(BT24&lt;&gt;BN24,INDEX(regKlub_id,MATCH(BT24,regKlub_naziv,0)),IF(AND(BO24&lt;&gt;"",BO24&lt;&gt;"NEMA"),BO24,IF(CF24&lt;&gt;"",CF24,IF(CB24&lt;&gt;"",CB24,IFERROR(INDEX(CL$12:CL23,MATCH(BN24,BN$12:BN23,0)),"GREŠKA"))))))</f>
        <v>1</v>
      </c>
      <c r="CM24" s="108" t="str">
        <f>IF(BP24="","",IF(BP24&lt;&gt;"NEMA",BP24,IF(CE24&lt;&gt;"",CE24,IFERROR(INDEX(CM$12:CM23,MATCH(BN24,BN$12:BN23,0)),""))))</f>
        <v/>
      </c>
      <c r="CN24" s="27" t="s">
        <v>0</v>
      </c>
      <c r="CO24" s="38" t="str">
        <f t="shared" si="51"/>
        <v>44:49</v>
      </c>
      <c r="CP24" s="53" t="str">
        <f t="shared" si="52"/>
        <v>0</v>
      </c>
      <c r="CQ24" s="164" t="str">
        <f t="shared" si="53"/>
        <v/>
      </c>
      <c r="CR24" s="165">
        <f t="shared" si="4"/>
        <v>2689</v>
      </c>
      <c r="CS24" s="108">
        <f t="shared" si="5"/>
        <v>1</v>
      </c>
      <c r="CT24" s="27" t="s">
        <v>0</v>
      </c>
      <c r="CU24" s="224" t="str">
        <f t="shared" si="54"/>
        <v xml:space="preserve">
</v>
      </c>
      <c r="CV24" s="27" t="s">
        <v>0</v>
      </c>
      <c r="CW24" s="184" t="str">
        <f t="shared" si="6"/>
        <v/>
      </c>
      <c r="CX24" t="s">
        <v>0</v>
      </c>
      <c r="CY24" s="86" t="str">
        <f t="shared" si="7"/>
        <v>M</v>
      </c>
      <c r="CZ24" t="s">
        <v>0</v>
      </c>
      <c r="DA24" s="32" t="str">
        <f t="shared" si="8"/>
        <v/>
      </c>
      <c r="DB24" s="46" t="str">
        <f t="shared" si="9"/>
        <v/>
      </c>
      <c r="DC24" t="s">
        <v>0</v>
      </c>
      <c r="DD24" s="14" t="str">
        <f t="shared" si="55"/>
        <v/>
      </c>
      <c r="DE24" s="27" t="s">
        <v>0</v>
      </c>
      <c r="DF24" s="14" t="str">
        <f t="shared" si="56"/>
        <v/>
      </c>
      <c r="DG24" s="27" t="s">
        <v>0</v>
      </c>
      <c r="DH24" s="32" t="str">
        <f t="shared" si="57"/>
        <v>Vitalii – Kušnir</v>
      </c>
      <c r="DI24" s="33">
        <f t="shared" si="58"/>
        <v>1161</v>
      </c>
      <c r="DJ24" s="27" t="s">
        <v>0</v>
      </c>
      <c r="DK24" s="32" t="str">
        <f t="shared" si="59"/>
        <v>Vitalii – Kušnir – OK Bjelovar</v>
      </c>
      <c r="DL24" s="33">
        <f t="shared" si="60"/>
        <v>1161</v>
      </c>
      <c r="DM24" s="27" t="s">
        <v>0</v>
      </c>
      <c r="DN24" s="32" t="str">
        <f t="shared" si="61"/>
        <v>Vitalii – Kušnir – OK Bjelovar – M16</v>
      </c>
      <c r="DO24" s="33">
        <f t="shared" si="62"/>
        <v>1161</v>
      </c>
      <c r="DP24" s="27" t="s">
        <v>0</v>
      </c>
      <c r="DQ24" s="38">
        <f t="shared" si="63"/>
        <v>1161</v>
      </c>
      <c r="DR24" s="33" cm="1">
        <f t="array" ref="DR24">IF(DQ24&lt;&gt;"",INDEX(regNatjecatelj_id,DQ24,0),IF(BF24&lt;&gt;"",BF24,""))</f>
        <v>2276</v>
      </c>
      <c r="DS24" s="27" t="s">
        <v>0</v>
      </c>
      <c r="DT24" s="38" t="str">
        <f t="shared" si="64"/>
        <v>imepre</v>
      </c>
      <c r="DU24" s="53" t="str">
        <f t="shared" si="10"/>
        <v>klu</v>
      </c>
      <c r="DV24" s="53" t="str">
        <f t="shared" si="65"/>
        <v>kat</v>
      </c>
      <c r="DW24" s="53" t="str">
        <f t="shared" si="66"/>
        <v/>
      </c>
      <c r="DX24" s="46" t="str">
        <f t="shared" si="67"/>
        <v>imepre-klu-kat</v>
      </c>
      <c r="DY24" s="27" t="s">
        <v>0</v>
      </c>
      <c r="DZ24" s="38">
        <f>IF(AN24="","",MAX(DZ$12:DZ23)+1)</f>
        <v>5489</v>
      </c>
      <c r="EA24" s="53">
        <f t="shared" si="68"/>
        <v>603</v>
      </c>
      <c r="EB24" s="53">
        <f t="shared" si="69"/>
        <v>2276</v>
      </c>
      <c r="EC24" s="53">
        <f t="shared" si="70"/>
        <v>2689</v>
      </c>
      <c r="ED24" s="53">
        <f t="shared" si="71"/>
        <v>1</v>
      </c>
      <c r="EE24" s="53">
        <f t="shared" si="11"/>
        <v>0</v>
      </c>
      <c r="EF24" s="53">
        <f t="shared" si="72"/>
        <v>1</v>
      </c>
      <c r="EG24" s="53" t="str">
        <f t="shared" si="73"/>
        <v>0</v>
      </c>
      <c r="EH24" s="53" t="str">
        <f t="shared" si="12"/>
        <v/>
      </c>
      <c r="EI24" s="53" t="str">
        <f t="shared" si="74"/>
        <v/>
      </c>
      <c r="EJ24" s="33" t="str">
        <f t="shared" si="75"/>
        <v/>
      </c>
      <c r="EK24" s="27" t="s">
        <v>0</v>
      </c>
      <c r="EL24" s="14" t="str">
        <f t="shared" si="76"/>
        <v>INSERT INTO rezultat(id,stazakategorija_id,imeprezime_id,vrijeme_sec,status_id,registracija,uparivanje_id,originalstatus_id,imeprezimealias_id,klubalias_id,kategorijaalias_id) VALUES (5489,603,2276,2689,1,0,1,0,Null,Null,Null);</v>
      </c>
      <c r="EM24" s="27" t="s">
        <v>0</v>
      </c>
      <c r="EN24" s="14" t="str">
        <f t="shared" si="13"/>
        <v/>
      </c>
      <c r="EO24" s="27" t="s">
        <v>0</v>
      </c>
      <c r="EP24" s="115" t="str">
        <f t="shared" si="77"/>
        <v xml:space="preserve">
INSERT INTO rezultat(id,stazakategorija_id,imeprezime_id,vrijeme_sec,status_id,registracija,uparivanje_id,originalstatus_id,imeprezimealias_id,klubalias_id,kategorijaalias_id) VALUES (5489,603,2276,2689,1,0,1,0,Null,Null,Null);</v>
      </c>
      <c r="EQ24" s="27" t="s">
        <v>0</v>
      </c>
    </row>
    <row r="25" spans="1:159" x14ac:dyDescent="0.25">
      <c r="A25" t="s">
        <v>0</v>
      </c>
      <c r="B25" s="32" t="str">
        <f>IF(csv!F15="","",TRIM(csv!T15))</f>
        <v>M16</v>
      </c>
      <c r="C25" s="21" t="s">
        <v>0</v>
      </c>
      <c r="D25" s="21" t="str">
        <f>IF(csv!F15="","",TRIM(csv!F15))</f>
        <v>Teo</v>
      </c>
      <c r="E25" s="21" t="str">
        <f>IF(csv!E15="","",TRIM(csv!E15))</f>
        <v>Mahović</v>
      </c>
      <c r="F25" s="21" t="s">
        <v>0</v>
      </c>
      <c r="G25" s="53" t="str">
        <f>IF(csv!M15="","",TRIM(csv!M15))</f>
        <v>55:25</v>
      </c>
      <c r="H25" s="53" t="str">
        <f>IF(csv!N15="","",TRIM(csv!N15))</f>
        <v>0</v>
      </c>
      <c r="I25" s="21" t="s">
        <v>0</v>
      </c>
      <c r="J25" s="21" t="str">
        <f>IF(csv!P15="","",TRIM(csv!P15))</f>
        <v>JAP</v>
      </c>
      <c r="K25" s="21" t="str">
        <f>IF(csv!Q15="","",TRIM(csv!Q15))</f>
        <v>OK Japetić</v>
      </c>
      <c r="L25" s="21" t="s">
        <v>0</v>
      </c>
      <c r="M25" s="46" t="str">
        <f>IF(csv!R15="","",TRIM(csv!R15))</f>
        <v>CRO</v>
      </c>
      <c r="N25" s="27" t="s">
        <v>0</v>
      </c>
      <c r="O25" s="172" t="str">
        <f t="shared" si="14"/>
        <v>ok</v>
      </c>
      <c r="P25" s="27"/>
      <c r="Q25" s="32" t="str">
        <f t="shared" si="15"/>
        <v>M16</v>
      </c>
      <c r="R25" s="53">
        <f>IF(Q25="","",IF(COUNTIF(Q$12:Q24,Q25)=0,R24+1,R24))</f>
        <v>3</v>
      </c>
      <c r="S25" s="53">
        <f t="shared" si="16"/>
        <v>110</v>
      </c>
      <c r="T25" s="53">
        <f t="shared" si="17"/>
        <v>418</v>
      </c>
      <c r="U25" s="46" t="str">
        <f t="shared" si="18"/>
        <v>M21B – M16</v>
      </c>
      <c r="V25" s="27" t="s">
        <v>0</v>
      </c>
      <c r="W25" s="157" t="str">
        <f t="shared" si="19"/>
        <v>M16</v>
      </c>
      <c r="X25" s="207">
        <f t="shared" si="20"/>
        <v>603</v>
      </c>
      <c r="Y25" s="158" t="str">
        <f t="shared" si="0"/>
        <v/>
      </c>
      <c r="Z25" s="27" t="s">
        <v>0</v>
      </c>
      <c r="AA25" s="32" t="str">
        <f t="shared" si="21"/>
        <v>CRO</v>
      </c>
      <c r="AB25" s="53">
        <f t="shared" si="22"/>
        <v>1</v>
      </c>
      <c r="AC25" s="21" t="str">
        <f>IF(OR(AB25="",AB25&lt;&gt;"NEMA"),"",IF(IFERROR(MATCH(AA25,AA$12:AA24,0),0)&lt;&gt;0,"",AA25))</f>
        <v/>
      </c>
      <c r="AD25" s="46" t="str">
        <f>IF(AC25="","",MAX(AD$12:AD24)+1)</f>
        <v/>
      </c>
      <c r="AE25" s="27" t="s">
        <v>0</v>
      </c>
      <c r="AF25" s="84"/>
      <c r="AG25" s="27" t="s">
        <v>0</v>
      </c>
      <c r="AH25" s="14" t="str">
        <f t="shared" si="23"/>
        <v/>
      </c>
      <c r="AI25" s="27" t="s">
        <v>0</v>
      </c>
      <c r="AJ25" s="157" t="str">
        <f t="shared" si="24"/>
        <v>CRO</v>
      </c>
      <c r="AK25" s="108">
        <f t="shared" si="25"/>
        <v>1</v>
      </c>
      <c r="AL25" s="27"/>
      <c r="AM25" s="32" t="str">
        <f t="shared" si="26"/>
        <v>Teo</v>
      </c>
      <c r="AN25" s="21" t="str">
        <f t="shared" si="27"/>
        <v>Mahović</v>
      </c>
      <c r="AO25" s="53">
        <f t="shared" si="28"/>
        <v>1095</v>
      </c>
      <c r="AP25" s="53" t="str">
        <f t="shared" si="29"/>
        <v/>
      </c>
      <c r="AQ25" s="21" t="str">
        <f t="shared" si="30"/>
        <v>Teo</v>
      </c>
      <c r="AR25" s="46" t="str">
        <f t="shared" si="31"/>
        <v>Mahović</v>
      </c>
      <c r="AS25" s="27" t="s">
        <v>0</v>
      </c>
      <c r="AT25" s="62" t="str">
        <f t="shared" si="32"/>
        <v/>
      </c>
      <c r="AU25" s="27" t="s">
        <v>0</v>
      </c>
      <c r="AV25" s="228" t="str">
        <f t="shared" si="1"/>
        <v/>
      </c>
      <c r="AW25" s="27" t="s">
        <v>0</v>
      </c>
      <c r="AX25" s="79"/>
      <c r="AY25" s="80"/>
      <c r="AZ25" s="27" t="s">
        <v>0</v>
      </c>
      <c r="BA25" s="184" t="str">
        <f t="shared" si="33"/>
        <v/>
      </c>
      <c r="BB25" s="27" t="s">
        <v>0</v>
      </c>
      <c r="BC25" s="32" t="str">
        <f t="shared" si="34"/>
        <v/>
      </c>
      <c r="BD25" s="53" t="str">
        <f>IF(AX25&amp;AY25="","",MAX(BD$12:BD24)+1)</f>
        <v/>
      </c>
      <c r="BE25" s="196" t="str">
        <f t="shared" si="35"/>
        <v/>
      </c>
      <c r="BF25" s="33" t="str">
        <f>IF(AND(AO25="NEMA",AP25="NEMA",OR(AX25&amp;AY25="",BE25="NEMA")),MAX(BF$12:BF24)+1,"")</f>
        <v/>
      </c>
      <c r="BG25" s="27" t="s">
        <v>0</v>
      </c>
      <c r="BH25" s="32" t="str">
        <f t="shared" si="36"/>
        <v>Teo</v>
      </c>
      <c r="BI25" s="21" t="str">
        <f t="shared" si="37"/>
        <v>Mahović</v>
      </c>
      <c r="BJ25" s="53" t="str">
        <f t="shared" si="38"/>
        <v/>
      </c>
      <c r="BK25" s="33">
        <f t="shared" si="39"/>
        <v>1095</v>
      </c>
      <c r="BL25" s="27" t="s">
        <v>0</v>
      </c>
      <c r="BM25" s="32" t="str">
        <f t="shared" si="40"/>
        <v>JAP</v>
      </c>
      <c r="BN25" s="21" t="str">
        <f t="shared" si="41"/>
        <v>OK Japetić</v>
      </c>
      <c r="BO25" s="53">
        <f t="shared" si="42"/>
        <v>3</v>
      </c>
      <c r="BP25" s="53" t="str">
        <f t="shared" si="2"/>
        <v/>
      </c>
      <c r="BQ25" s="21" t="str">
        <f t="shared" si="3"/>
        <v>OK Japetić</v>
      </c>
      <c r="BR25" s="21" t="str" cm="1">
        <f t="array" ref="BR25">IFERROR(""&amp;INDEX(regNatjecatelj_klub,DI25),"")</f>
        <v>OK Japetić</v>
      </c>
      <c r="BS25" s="66" t="str">
        <f t="shared" si="43"/>
        <v/>
      </c>
      <c r="BT25" s="46" t="str">
        <f t="shared" si="44"/>
        <v>OK Japetić</v>
      </c>
      <c r="BU25" s="27" t="s">
        <v>0</v>
      </c>
      <c r="BV25" s="62" t="str">
        <f>IF(BP25&lt;&gt;"NEMA","",IF(IFERROR(MATCH(BN25,BN$12:BN24,0),0)&lt;&gt;0,"",BN25))</f>
        <v/>
      </c>
      <c r="BW25" s="27" t="s">
        <v>0</v>
      </c>
      <c r="BX25" s="84"/>
      <c r="BY25" s="27" t="s">
        <v>0</v>
      </c>
      <c r="BZ25" s="38" t="str">
        <f t="shared" si="45"/>
        <v/>
      </c>
      <c r="CA25" s="21" t="str">
        <f t="shared" si="46"/>
        <v/>
      </c>
      <c r="CB25" s="21" t="str">
        <f>IF(CA25="","",MAX(CB$12:CB24)+1)</f>
        <v/>
      </c>
      <c r="CC25" s="21" t="str">
        <f>IF(CA25="","",IF(AB25="","",IF(AB25="NEMA",IF(AD25="",INDEX(AD$12:AD24,MATCH(AA25,AA$12:AA24,0),1),AD25),AB25)))</f>
        <v/>
      </c>
      <c r="CD25" s="21" t="str">
        <f t="shared" si="47"/>
        <v/>
      </c>
      <c r="CE25" s="21" t="str">
        <f>IF(BX25="","",MAX(CE$12:CE24)+1)</f>
        <v/>
      </c>
      <c r="CF25" s="21" t="str">
        <f t="shared" si="48"/>
        <v/>
      </c>
      <c r="CG25" s="46" t="str">
        <f t="shared" si="49"/>
        <v/>
      </c>
      <c r="CH25" s="27" t="s">
        <v>0</v>
      </c>
      <c r="CI25" s="14" t="str">
        <f t="shared" si="50"/>
        <v/>
      </c>
      <c r="CJ25" s="27" t="s">
        <v>0</v>
      </c>
      <c r="CK25" s="157" t="str">
        <f>IF(BN25="","",IF(AND(BO25&lt;&gt;"",BO25&lt;&gt;"NEMA",BS25=1),BR25,IFERROR(INDEX(CK$12:CK24,MATCH(BN25,BN$12:BN24,0)),IF(BX25&lt;&gt;"",BX25,BT25))))</f>
        <v>OK Japetić</v>
      </c>
      <c r="CL25" s="210">
        <f>IF(BN25="","",IF(BT25&lt;&gt;BN25,INDEX(regKlub_id,MATCH(BT25,regKlub_naziv,0)),IF(AND(BO25&lt;&gt;"",BO25&lt;&gt;"NEMA"),BO25,IF(CF25&lt;&gt;"",CF25,IF(CB25&lt;&gt;"",CB25,IFERROR(INDEX(CL$12:CL24,MATCH(BN25,BN$12:BN24,0)),"GREŠKA"))))))</f>
        <v>3</v>
      </c>
      <c r="CM25" s="108" t="str">
        <f>IF(BP25="","",IF(BP25&lt;&gt;"NEMA",BP25,IF(CE25&lt;&gt;"",CE25,IFERROR(INDEX(CM$12:CM24,MATCH(BN25,BN$12:BN24,0)),""))))</f>
        <v/>
      </c>
      <c r="CN25" s="27" t="s">
        <v>0</v>
      </c>
      <c r="CO25" s="38" t="str">
        <f t="shared" si="51"/>
        <v>55:25</v>
      </c>
      <c r="CP25" s="53" t="str">
        <f t="shared" si="52"/>
        <v>0</v>
      </c>
      <c r="CQ25" s="164" t="str">
        <f t="shared" si="53"/>
        <v/>
      </c>
      <c r="CR25" s="165">
        <f t="shared" si="4"/>
        <v>3325</v>
      </c>
      <c r="CS25" s="108">
        <f t="shared" si="5"/>
        <v>1</v>
      </c>
      <c r="CT25" s="27" t="s">
        <v>0</v>
      </c>
      <c r="CU25" s="224" t="str">
        <f t="shared" si="54"/>
        <v xml:space="preserve">
</v>
      </c>
      <c r="CV25" s="27" t="s">
        <v>0</v>
      </c>
      <c r="CW25" s="184" t="str">
        <f t="shared" si="6"/>
        <v/>
      </c>
      <c r="CX25" t="s">
        <v>0</v>
      </c>
      <c r="CY25" s="86" t="str">
        <f t="shared" si="7"/>
        <v>M</v>
      </c>
      <c r="CZ25" t="s">
        <v>0</v>
      </c>
      <c r="DA25" s="32" t="str">
        <f t="shared" si="8"/>
        <v/>
      </c>
      <c r="DB25" s="46" t="str">
        <f t="shared" si="9"/>
        <v/>
      </c>
      <c r="DC25" t="s">
        <v>0</v>
      </c>
      <c r="DD25" s="14" t="str">
        <f t="shared" si="55"/>
        <v/>
      </c>
      <c r="DE25" s="27" t="s">
        <v>0</v>
      </c>
      <c r="DF25" s="14" t="str">
        <f t="shared" si="56"/>
        <v/>
      </c>
      <c r="DG25" s="27" t="s">
        <v>0</v>
      </c>
      <c r="DH25" s="32" t="str">
        <f t="shared" si="57"/>
        <v>Teo – Mahović</v>
      </c>
      <c r="DI25" s="33">
        <f t="shared" si="58"/>
        <v>1064</v>
      </c>
      <c r="DJ25" s="27" t="s">
        <v>0</v>
      </c>
      <c r="DK25" s="32" t="str">
        <f t="shared" si="59"/>
        <v>Teo – Mahović – OK Japetić</v>
      </c>
      <c r="DL25" s="33">
        <f t="shared" si="60"/>
        <v>1064</v>
      </c>
      <c r="DM25" s="27" t="s">
        <v>0</v>
      </c>
      <c r="DN25" s="32" t="str">
        <f t="shared" si="61"/>
        <v>Teo – Mahović – OK Japetić – M16</v>
      </c>
      <c r="DO25" s="33">
        <f t="shared" si="62"/>
        <v>1064</v>
      </c>
      <c r="DP25" s="27" t="s">
        <v>0</v>
      </c>
      <c r="DQ25" s="38">
        <f t="shared" si="63"/>
        <v>1064</v>
      </c>
      <c r="DR25" s="33" cm="1">
        <f t="array" ref="DR25">IF(DQ25&lt;&gt;"",INDEX(regNatjecatelj_id,DQ25,0),IF(BF25&lt;&gt;"",BF25,""))</f>
        <v>1095</v>
      </c>
      <c r="DS25" s="27" t="s">
        <v>0</v>
      </c>
      <c r="DT25" s="38" t="str">
        <f t="shared" si="64"/>
        <v>imepre</v>
      </c>
      <c r="DU25" s="53" t="str">
        <f t="shared" si="10"/>
        <v>klu</v>
      </c>
      <c r="DV25" s="53" t="str">
        <f t="shared" si="65"/>
        <v>kat</v>
      </c>
      <c r="DW25" s="53" t="str">
        <f t="shared" si="66"/>
        <v/>
      </c>
      <c r="DX25" s="46" t="str">
        <f t="shared" si="67"/>
        <v>imepre-klu-kat</v>
      </c>
      <c r="DY25" s="27" t="s">
        <v>0</v>
      </c>
      <c r="DZ25" s="38">
        <f>IF(AN25="","",MAX(DZ$12:DZ24)+1)</f>
        <v>5490</v>
      </c>
      <c r="EA25" s="53">
        <f t="shared" si="68"/>
        <v>603</v>
      </c>
      <c r="EB25" s="53">
        <f t="shared" si="69"/>
        <v>1095</v>
      </c>
      <c r="EC25" s="53">
        <f t="shared" si="70"/>
        <v>3325</v>
      </c>
      <c r="ED25" s="53">
        <f t="shared" si="71"/>
        <v>1</v>
      </c>
      <c r="EE25" s="53">
        <f t="shared" si="11"/>
        <v>0</v>
      </c>
      <c r="EF25" s="53">
        <f t="shared" si="72"/>
        <v>1</v>
      </c>
      <c r="EG25" s="53" t="str">
        <f t="shared" si="73"/>
        <v>0</v>
      </c>
      <c r="EH25" s="53" t="str">
        <f t="shared" si="12"/>
        <v/>
      </c>
      <c r="EI25" s="53" t="str">
        <f>IF(CM25="","",CM25)</f>
        <v/>
      </c>
      <c r="EJ25" s="33" t="str">
        <f t="shared" si="75"/>
        <v/>
      </c>
      <c r="EK25" s="27" t="s">
        <v>0</v>
      </c>
      <c r="EL25" s="14" t="str">
        <f t="shared" si="76"/>
        <v>INSERT INTO rezultat(id,stazakategorija_id,imeprezime_id,vrijeme_sec,status_id,registracija,uparivanje_id,originalstatus_id,imeprezimealias_id,klubalias_id,kategorijaalias_id) VALUES (5490,603,1095,3325,1,0,1,0,Null,Null,Null);</v>
      </c>
      <c r="EM25" s="27" t="s">
        <v>0</v>
      </c>
      <c r="EN25" s="14" t="str">
        <f t="shared" si="13"/>
        <v/>
      </c>
      <c r="EO25" s="27" t="s">
        <v>0</v>
      </c>
      <c r="EP25" s="115" t="str">
        <f t="shared" si="77"/>
        <v xml:space="preserve">
INSERT INTO rezultat(id,stazakategorija_id,imeprezime_id,vrijeme_sec,status_id,registracija,uparivanje_id,originalstatus_id,imeprezimealias_id,klubalias_id,kategorijaalias_id) VALUES (5490,603,1095,3325,1,0,1,0,Null,Null,Null);</v>
      </c>
      <c r="EQ25" s="27" t="s">
        <v>0</v>
      </c>
    </row>
    <row r="26" spans="1:159" x14ac:dyDescent="0.25">
      <c r="A26" t="s">
        <v>0</v>
      </c>
      <c r="B26" s="32" t="str">
        <f>IF(csv!F16="","",TRIM(csv!T16))</f>
        <v>M16</v>
      </c>
      <c r="C26" s="21" t="s">
        <v>0</v>
      </c>
      <c r="D26" s="21" t="str">
        <f>IF(csv!F16="","",TRIM(csv!F16))</f>
        <v>Jan</v>
      </c>
      <c r="E26" s="21" t="str">
        <f>IF(csv!E16="","",TRIM(csv!E16))</f>
        <v>Erben</v>
      </c>
      <c r="F26" s="21" t="s">
        <v>0</v>
      </c>
      <c r="G26" s="53" t="str">
        <f>IF(csv!M16="","",TRIM(csv!M16))</f>
        <v>57:54</v>
      </c>
      <c r="H26" s="53" t="str">
        <f>IF(csv!N16="","",TRIM(csv!N16))</f>
        <v>0</v>
      </c>
      <c r="I26" s="21" t="s">
        <v>0</v>
      </c>
      <c r="J26" s="21" t="str">
        <f>IF(csv!P16="","",TRIM(csv!P16))</f>
        <v>JEL</v>
      </c>
      <c r="K26" s="21" t="str">
        <f>IF(csv!Q16="","",TRIM(csv!Q16))</f>
        <v>OK Jelen</v>
      </c>
      <c r="L26" s="21" t="s">
        <v>0</v>
      </c>
      <c r="M26" s="46" t="str">
        <f>IF(csv!R16="","",TRIM(csv!R16))</f>
        <v>CRO</v>
      </c>
      <c r="N26" s="27" t="s">
        <v>0</v>
      </c>
      <c r="O26" s="172" t="str">
        <f t="shared" si="14"/>
        <v>ok</v>
      </c>
      <c r="P26" s="27"/>
      <c r="Q26" s="32" t="str">
        <f t="shared" si="15"/>
        <v>M16</v>
      </c>
      <c r="R26" s="53">
        <f>IF(Q26="","",IF(COUNTIF(Q$12:Q25,Q26)=0,R25+1,R25))</f>
        <v>3</v>
      </c>
      <c r="S26" s="53">
        <f t="shared" si="16"/>
        <v>110</v>
      </c>
      <c r="T26" s="53">
        <f t="shared" si="17"/>
        <v>418</v>
      </c>
      <c r="U26" s="46" t="str">
        <f t="shared" si="18"/>
        <v>M21B – M16</v>
      </c>
      <c r="V26" s="27" t="s">
        <v>0</v>
      </c>
      <c r="W26" s="157" t="str">
        <f t="shared" si="19"/>
        <v>M16</v>
      </c>
      <c r="X26" s="207">
        <f t="shared" si="20"/>
        <v>603</v>
      </c>
      <c r="Y26" s="158" t="str">
        <f t="shared" si="0"/>
        <v/>
      </c>
      <c r="Z26" s="27" t="s">
        <v>0</v>
      </c>
      <c r="AA26" s="32" t="str">
        <f t="shared" si="21"/>
        <v>CRO</v>
      </c>
      <c r="AB26" s="53">
        <f t="shared" si="22"/>
        <v>1</v>
      </c>
      <c r="AC26" s="21" t="str">
        <f>IF(OR(AB26="",AB26&lt;&gt;"NEMA"),"",IF(IFERROR(MATCH(AA26,AA$12:AA25,0),0)&lt;&gt;0,"",AA26))</f>
        <v/>
      </c>
      <c r="AD26" s="46" t="str">
        <f>IF(AC26="","",MAX(AD$12:AD25)+1)</f>
        <v/>
      </c>
      <c r="AE26" s="27" t="s">
        <v>0</v>
      </c>
      <c r="AF26" s="84"/>
      <c r="AG26" s="27" t="s">
        <v>0</v>
      </c>
      <c r="AH26" s="14" t="str">
        <f t="shared" si="23"/>
        <v/>
      </c>
      <c r="AI26" s="27" t="s">
        <v>0</v>
      </c>
      <c r="AJ26" s="157" t="str">
        <f t="shared" si="24"/>
        <v>CRO</v>
      </c>
      <c r="AK26" s="108">
        <f t="shared" si="25"/>
        <v>1</v>
      </c>
      <c r="AL26" s="27"/>
      <c r="AM26" s="32" t="str">
        <f t="shared" si="26"/>
        <v>Jan</v>
      </c>
      <c r="AN26" s="21" t="str">
        <f t="shared" si="27"/>
        <v>Erben</v>
      </c>
      <c r="AO26" s="53">
        <f t="shared" si="28"/>
        <v>2210</v>
      </c>
      <c r="AP26" s="53" t="str">
        <f t="shared" si="29"/>
        <v/>
      </c>
      <c r="AQ26" s="21" t="str">
        <f t="shared" si="30"/>
        <v>Jan</v>
      </c>
      <c r="AR26" s="46" t="str">
        <f t="shared" si="31"/>
        <v>Erben</v>
      </c>
      <c r="AS26" s="27" t="s">
        <v>0</v>
      </c>
      <c r="AT26" s="62" t="str">
        <f t="shared" si="32"/>
        <v/>
      </c>
      <c r="AU26" s="27" t="s">
        <v>0</v>
      </c>
      <c r="AV26" s="228" t="str">
        <f t="shared" si="1"/>
        <v/>
      </c>
      <c r="AW26" s="27" t="s">
        <v>0</v>
      </c>
      <c r="AX26" s="79"/>
      <c r="AY26" s="80"/>
      <c r="AZ26" s="27" t="s">
        <v>0</v>
      </c>
      <c r="BA26" s="184" t="str">
        <f t="shared" si="33"/>
        <v/>
      </c>
      <c r="BB26" s="27" t="s">
        <v>0</v>
      </c>
      <c r="BC26" s="32" t="str">
        <f t="shared" si="34"/>
        <v/>
      </c>
      <c r="BD26" s="53" t="str">
        <f>IF(AX26&amp;AY26="","",MAX(BD$12:BD25)+1)</f>
        <v/>
      </c>
      <c r="BE26" s="196" t="str">
        <f t="shared" si="35"/>
        <v/>
      </c>
      <c r="BF26" s="33" t="str">
        <f>IF(AND(AO26="NEMA",AP26="NEMA",OR(AX26&amp;AY26="",BE26="NEMA")),MAX(BF$12:BF25)+1,"")</f>
        <v/>
      </c>
      <c r="BG26" s="27" t="s">
        <v>0</v>
      </c>
      <c r="BH26" s="32" t="str">
        <f t="shared" si="36"/>
        <v>Jan</v>
      </c>
      <c r="BI26" s="21" t="str">
        <f t="shared" si="37"/>
        <v>Erben</v>
      </c>
      <c r="BJ26" s="53" t="str">
        <f t="shared" si="38"/>
        <v/>
      </c>
      <c r="BK26" s="33">
        <f t="shared" si="39"/>
        <v>2210</v>
      </c>
      <c r="BL26" s="27" t="s">
        <v>0</v>
      </c>
      <c r="BM26" s="32" t="str">
        <f t="shared" si="40"/>
        <v>JEL</v>
      </c>
      <c r="BN26" s="21" t="str">
        <f t="shared" si="41"/>
        <v>OK Jelen</v>
      </c>
      <c r="BO26" s="53">
        <f t="shared" si="42"/>
        <v>4</v>
      </c>
      <c r="BP26" s="53" t="str">
        <f t="shared" si="2"/>
        <v/>
      </c>
      <c r="BQ26" s="21" t="str">
        <f t="shared" si="3"/>
        <v>OK Jelen</v>
      </c>
      <c r="BR26" s="21" t="str" cm="1">
        <f t="array" ref="BR26">IFERROR(""&amp;INDEX(regNatjecatelj_klub,DI26),"")</f>
        <v>OK Jelen</v>
      </c>
      <c r="BS26" s="66" t="str">
        <f t="shared" si="43"/>
        <v/>
      </c>
      <c r="BT26" s="46" t="str">
        <f t="shared" si="44"/>
        <v>OK Jelen</v>
      </c>
      <c r="BU26" s="27" t="s">
        <v>0</v>
      </c>
      <c r="BV26" s="62" t="str">
        <f>IF(BP26&lt;&gt;"NEMA","",IF(IFERROR(MATCH(BN26,BN$12:BN25,0),0)&lt;&gt;0,"",BN26))</f>
        <v/>
      </c>
      <c r="BW26" s="27" t="s">
        <v>0</v>
      </c>
      <c r="BX26" s="84"/>
      <c r="BY26" s="27" t="s">
        <v>0</v>
      </c>
      <c r="BZ26" s="38" t="str">
        <f t="shared" si="45"/>
        <v/>
      </c>
      <c r="CA26" s="21" t="str">
        <f t="shared" si="46"/>
        <v/>
      </c>
      <c r="CB26" s="21" t="str">
        <f>IF(CA26="","",MAX(CB$12:CB25)+1)</f>
        <v/>
      </c>
      <c r="CC26" s="21" t="str">
        <f>IF(CA26="","",IF(AB26="","",IF(AB26="NEMA",IF(AD26="",INDEX(AD$12:AD25,MATCH(AA26,AA$12:AA25,0),1),AD26),AB26)))</f>
        <v/>
      </c>
      <c r="CD26" s="21" t="str">
        <f t="shared" si="47"/>
        <v/>
      </c>
      <c r="CE26" s="21" t="str">
        <f>IF(BX26="","",MAX(CE$12:CE25)+1)</f>
        <v/>
      </c>
      <c r="CF26" s="21" t="str">
        <f t="shared" si="48"/>
        <v/>
      </c>
      <c r="CG26" s="46" t="str">
        <f t="shared" si="49"/>
        <v/>
      </c>
      <c r="CH26" s="27" t="s">
        <v>0</v>
      </c>
      <c r="CI26" s="14" t="str">
        <f t="shared" si="50"/>
        <v/>
      </c>
      <c r="CJ26" s="27" t="s">
        <v>0</v>
      </c>
      <c r="CK26" s="157" t="str">
        <f>IF(BN26="","",IF(AND(BO26&lt;&gt;"",BO26&lt;&gt;"NEMA",BS26=1),BR26,IFERROR(INDEX(CK$12:CK25,MATCH(BN26,BN$12:BN25,0)),IF(BX26&lt;&gt;"",BX26,BT26))))</f>
        <v>OK Jelen</v>
      </c>
      <c r="CL26" s="210">
        <f>IF(BN26="","",IF(BT26&lt;&gt;BN26,INDEX(regKlub_id,MATCH(BT26,regKlub_naziv,0)),IF(AND(BO26&lt;&gt;"",BO26&lt;&gt;"NEMA"),BO26,IF(CF26&lt;&gt;"",CF26,IF(CB26&lt;&gt;"",CB26,IFERROR(INDEX(CL$12:CL25,MATCH(BN26,BN$12:BN25,0)),"GREŠKA"))))))</f>
        <v>4</v>
      </c>
      <c r="CM26" s="108" t="str">
        <f>IF(BP26="","",IF(BP26&lt;&gt;"NEMA",BP26,IF(CE26&lt;&gt;"",CE26,IFERROR(INDEX(CM$12:CM25,MATCH(BN26,BN$12:BN25,0)),""))))</f>
        <v/>
      </c>
      <c r="CN26" s="27" t="s">
        <v>0</v>
      </c>
      <c r="CO26" s="38" t="str">
        <f t="shared" si="51"/>
        <v>57:54</v>
      </c>
      <c r="CP26" s="53" t="str">
        <f t="shared" si="52"/>
        <v>0</v>
      </c>
      <c r="CQ26" s="164" t="str">
        <f t="shared" si="53"/>
        <v/>
      </c>
      <c r="CR26" s="165">
        <f t="shared" si="4"/>
        <v>3474</v>
      </c>
      <c r="CS26" s="108">
        <f t="shared" si="5"/>
        <v>1</v>
      </c>
      <c r="CT26" s="27" t="s">
        <v>0</v>
      </c>
      <c r="CU26" s="224" t="str">
        <f t="shared" si="54"/>
        <v xml:space="preserve">
</v>
      </c>
      <c r="CV26" s="27" t="s">
        <v>0</v>
      </c>
      <c r="CW26" s="184" t="str">
        <f t="shared" si="6"/>
        <v/>
      </c>
      <c r="CX26" t="s">
        <v>0</v>
      </c>
      <c r="CY26" s="86" t="str">
        <f t="shared" si="7"/>
        <v>M</v>
      </c>
      <c r="CZ26" t="s">
        <v>0</v>
      </c>
      <c r="DA26" s="32" t="str">
        <f t="shared" si="8"/>
        <v/>
      </c>
      <c r="DB26" s="46" t="str">
        <f t="shared" si="9"/>
        <v/>
      </c>
      <c r="DC26" t="s">
        <v>0</v>
      </c>
      <c r="DD26" s="14" t="str">
        <f t="shared" si="55"/>
        <v/>
      </c>
      <c r="DE26" s="27" t="s">
        <v>0</v>
      </c>
      <c r="DF26" s="14" t="str">
        <f t="shared" si="56"/>
        <v/>
      </c>
      <c r="DG26" s="27" t="s">
        <v>0</v>
      </c>
      <c r="DH26" s="32" t="str">
        <f t="shared" si="57"/>
        <v>Jan – Erben</v>
      </c>
      <c r="DI26" s="33">
        <f t="shared" si="58"/>
        <v>494</v>
      </c>
      <c r="DJ26" s="27" t="s">
        <v>0</v>
      </c>
      <c r="DK26" s="32" t="str">
        <f t="shared" si="59"/>
        <v>Jan – Erben – OK Jelen</v>
      </c>
      <c r="DL26" s="33">
        <f t="shared" si="60"/>
        <v>494</v>
      </c>
      <c r="DM26" s="27" t="s">
        <v>0</v>
      </c>
      <c r="DN26" s="32" t="str">
        <f t="shared" si="61"/>
        <v>Jan – Erben – OK Jelen – M16</v>
      </c>
      <c r="DO26" s="33">
        <f t="shared" si="62"/>
        <v>494</v>
      </c>
      <c r="DP26" s="27" t="s">
        <v>0</v>
      </c>
      <c r="DQ26" s="38">
        <f t="shared" si="63"/>
        <v>494</v>
      </c>
      <c r="DR26" s="33" cm="1">
        <f t="array" ref="DR26">IF(DQ26&lt;&gt;"",INDEX(regNatjecatelj_id,DQ26,0),IF(BF26&lt;&gt;"",BF26,""))</f>
        <v>2210</v>
      </c>
      <c r="DS26" s="27" t="s">
        <v>0</v>
      </c>
      <c r="DT26" s="38" t="str">
        <f t="shared" si="64"/>
        <v>imepre</v>
      </c>
      <c r="DU26" s="53" t="str">
        <f t="shared" si="10"/>
        <v>klu</v>
      </c>
      <c r="DV26" s="53" t="str">
        <f t="shared" si="65"/>
        <v>kat</v>
      </c>
      <c r="DW26" s="53" t="str">
        <f t="shared" si="66"/>
        <v/>
      </c>
      <c r="DX26" s="46" t="str">
        <f t="shared" si="67"/>
        <v>imepre-klu-kat</v>
      </c>
      <c r="DY26" s="27" t="s">
        <v>0</v>
      </c>
      <c r="DZ26" s="38">
        <f>IF(AN26="","",MAX(DZ$12:DZ25)+1)</f>
        <v>5491</v>
      </c>
      <c r="EA26" s="53">
        <f t="shared" si="68"/>
        <v>603</v>
      </c>
      <c r="EB26" s="53">
        <f t="shared" si="69"/>
        <v>2210</v>
      </c>
      <c r="EC26" s="53">
        <f t="shared" si="70"/>
        <v>3474</v>
      </c>
      <c r="ED26" s="53">
        <f t="shared" si="71"/>
        <v>1</v>
      </c>
      <c r="EE26" s="53">
        <f t="shared" si="11"/>
        <v>0</v>
      </c>
      <c r="EF26" s="53">
        <f t="shared" si="72"/>
        <v>1</v>
      </c>
      <c r="EG26" s="53" t="str">
        <f t="shared" si="73"/>
        <v>0</v>
      </c>
      <c r="EH26" s="53" t="str">
        <f t="shared" si="12"/>
        <v/>
      </c>
      <c r="EI26" s="53" t="str">
        <f t="shared" si="74"/>
        <v/>
      </c>
      <c r="EJ26" s="33" t="str">
        <f t="shared" si="75"/>
        <v/>
      </c>
      <c r="EK26" s="27" t="s">
        <v>0</v>
      </c>
      <c r="EL26" s="14" t="str">
        <f t="shared" si="76"/>
        <v>INSERT INTO rezultat(id,stazakategorija_id,imeprezime_id,vrijeme_sec,status_id,registracija,uparivanje_id,originalstatus_id,imeprezimealias_id,klubalias_id,kategorijaalias_id) VALUES (5491,603,2210,3474,1,0,1,0,Null,Null,Null);</v>
      </c>
      <c r="EM26" s="27" t="s">
        <v>0</v>
      </c>
      <c r="EN26" s="14" t="str">
        <f t="shared" si="13"/>
        <v/>
      </c>
      <c r="EO26" s="27" t="s">
        <v>0</v>
      </c>
      <c r="EP26" s="115" t="str">
        <f t="shared" si="77"/>
        <v xml:space="preserve">
INSERT INTO rezultat(id,stazakategorija_id,imeprezime_id,vrijeme_sec,status_id,registracija,uparivanje_id,originalstatus_id,imeprezimealias_id,klubalias_id,kategorijaalias_id) VALUES (5491,603,2210,3474,1,0,1,0,Null,Null,Null);</v>
      </c>
      <c r="EQ26" s="27" t="s">
        <v>0</v>
      </c>
    </row>
    <row r="27" spans="1:159" x14ac:dyDescent="0.25">
      <c r="A27" t="s">
        <v>0</v>
      </c>
      <c r="B27" s="32" t="str">
        <f>IF(csv!F17="","",TRIM(csv!T17))</f>
        <v>M16</v>
      </c>
      <c r="C27" s="21" t="s">
        <v>0</v>
      </c>
      <c r="D27" s="21" t="str">
        <f>IF(csv!F17="","",TRIM(csv!F17))</f>
        <v>Vacant</v>
      </c>
      <c r="E27" s="21" t="str">
        <f>IF(csv!E17="","",TRIM(csv!E17))</f>
        <v/>
      </c>
      <c r="F27" s="21" t="s">
        <v>0</v>
      </c>
      <c r="G27" s="53" t="str">
        <f>IF(csv!M17="","",TRIM(csv!M17))</f>
        <v/>
      </c>
      <c r="H27" s="53" t="str">
        <f>IF(csv!N17="","",TRIM(csv!N17))</f>
        <v>0</v>
      </c>
      <c r="I27" s="21" t="s">
        <v>0</v>
      </c>
      <c r="J27" s="21" t="str">
        <f>IF(csv!P17="","",TRIM(csv!P17))</f>
        <v/>
      </c>
      <c r="K27" s="21" t="str">
        <f>IF(csv!Q17="","",TRIM(csv!Q17))</f>
        <v/>
      </c>
      <c r="L27" s="21" t="s">
        <v>0</v>
      </c>
      <c r="M27" s="46" t="str">
        <f>IF(csv!R17="","",TRIM(csv!R17))</f>
        <v/>
      </c>
      <c r="N27" s="27" t="s">
        <v>0</v>
      </c>
      <c r="O27" s="172" t="str">
        <f t="shared" si="14"/>
        <v/>
      </c>
      <c r="P27" s="27"/>
      <c r="Q27" s="32" t="str">
        <f t="shared" si="15"/>
        <v>M16</v>
      </c>
      <c r="R27" s="53">
        <f>IF(Q27="","",IF(COUNTIF(Q$12:Q26,Q27)=0,R26+1,R26))</f>
        <v>3</v>
      </c>
      <c r="S27" s="53">
        <f t="shared" si="16"/>
        <v>110</v>
      </c>
      <c r="T27" s="53">
        <f t="shared" si="17"/>
        <v>418</v>
      </c>
      <c r="U27" s="46" t="str">
        <f t="shared" si="18"/>
        <v>M21B – M16</v>
      </c>
      <c r="V27" s="27" t="s">
        <v>0</v>
      </c>
      <c r="W27" s="157" t="str">
        <f t="shared" si="19"/>
        <v/>
      </c>
      <c r="X27" s="207" t="str">
        <f t="shared" si="20"/>
        <v/>
      </c>
      <c r="Y27" s="158" t="str">
        <f t="shared" si="0"/>
        <v/>
      </c>
      <c r="Z27" s="27" t="s">
        <v>0</v>
      </c>
      <c r="AA27" s="32" t="str">
        <f t="shared" si="21"/>
        <v/>
      </c>
      <c r="AB27" s="53" t="str">
        <f t="shared" si="22"/>
        <v/>
      </c>
      <c r="AC27" s="21" t="str">
        <f>IF(OR(AB27="",AB27&lt;&gt;"NEMA"),"",IF(IFERROR(MATCH(AA27,AA$12:AA26,0),0)&lt;&gt;0,"",AA27))</f>
        <v/>
      </c>
      <c r="AD27" s="46" t="str">
        <f>IF(AC27="","",MAX(AD$12:AD26)+1)</f>
        <v/>
      </c>
      <c r="AE27" s="27" t="s">
        <v>0</v>
      </c>
      <c r="AF27" s="84"/>
      <c r="AG27" s="27" t="s">
        <v>0</v>
      </c>
      <c r="AH27" s="14" t="str">
        <f t="shared" si="23"/>
        <v/>
      </c>
      <c r="AI27" s="27" t="s">
        <v>0</v>
      </c>
      <c r="AJ27" s="157" t="str">
        <f t="shared" si="24"/>
        <v/>
      </c>
      <c r="AK27" s="108" t="str">
        <f t="shared" si="25"/>
        <v/>
      </c>
      <c r="AL27" s="27"/>
      <c r="AM27" s="32" t="str">
        <f t="shared" si="26"/>
        <v/>
      </c>
      <c r="AN27" s="21" t="str">
        <f t="shared" si="27"/>
        <v/>
      </c>
      <c r="AO27" s="53" t="str">
        <f t="shared" si="28"/>
        <v/>
      </c>
      <c r="AP27" s="53" t="str">
        <f t="shared" si="29"/>
        <v/>
      </c>
      <c r="AQ27" s="21" t="str">
        <f t="shared" si="30"/>
        <v/>
      </c>
      <c r="AR27" s="46" t="str">
        <f t="shared" si="31"/>
        <v/>
      </c>
      <c r="AS27" s="27" t="s">
        <v>0</v>
      </c>
      <c r="AT27" s="62" t="str">
        <f t="shared" si="32"/>
        <v/>
      </c>
      <c r="AU27" s="27" t="s">
        <v>0</v>
      </c>
      <c r="AV27" s="228" t="str">
        <f t="shared" si="1"/>
        <v/>
      </c>
      <c r="AW27" s="27" t="s">
        <v>0</v>
      </c>
      <c r="AX27" s="79"/>
      <c r="AY27" s="80"/>
      <c r="AZ27" s="27" t="s">
        <v>0</v>
      </c>
      <c r="BA27" s="184" t="str">
        <f t="shared" si="33"/>
        <v/>
      </c>
      <c r="BB27" s="27" t="s">
        <v>0</v>
      </c>
      <c r="BC27" s="32" t="str">
        <f t="shared" si="34"/>
        <v/>
      </c>
      <c r="BD27" s="53" t="str">
        <f>IF(AX27&amp;AY27="","",MAX(BD$12:BD26)+1)</f>
        <v/>
      </c>
      <c r="BE27" s="196" t="str">
        <f t="shared" si="35"/>
        <v/>
      </c>
      <c r="BF27" s="33" t="str">
        <f>IF(AND(AO27="NEMA",AP27="NEMA",OR(AX27&amp;AY27="",BE27="NEMA")),MAX(BF$12:BF26)+1,"")</f>
        <v/>
      </c>
      <c r="BG27" s="27" t="s">
        <v>0</v>
      </c>
      <c r="BH27" s="32" t="str">
        <f t="shared" si="36"/>
        <v/>
      </c>
      <c r="BI27" s="21" t="str">
        <f t="shared" si="37"/>
        <v/>
      </c>
      <c r="BJ27" s="53" t="str">
        <f t="shared" si="38"/>
        <v/>
      </c>
      <c r="BK27" s="33" t="str">
        <f t="shared" si="39"/>
        <v/>
      </c>
      <c r="BL27" s="27" t="s">
        <v>0</v>
      </c>
      <c r="BM27" s="32" t="str">
        <f t="shared" si="40"/>
        <v/>
      </c>
      <c r="BN27" s="21" t="str">
        <f t="shared" si="41"/>
        <v/>
      </c>
      <c r="BO27" s="53" t="str">
        <f t="shared" si="42"/>
        <v/>
      </c>
      <c r="BP27" s="53" t="str">
        <f t="shared" si="2"/>
        <v/>
      </c>
      <c r="BQ27" s="21" t="str">
        <f t="shared" si="3"/>
        <v/>
      </c>
      <c r="BR27" s="21" t="str" cm="1">
        <f t="array" ref="BR27">IFERROR(""&amp;INDEX(regNatjecatelj_klub,DI27),"")</f>
        <v/>
      </c>
      <c r="BS27" s="66" t="str">
        <f t="shared" si="43"/>
        <v/>
      </c>
      <c r="BT27" s="46" t="str">
        <f t="shared" si="44"/>
        <v/>
      </c>
      <c r="BU27" s="27" t="s">
        <v>0</v>
      </c>
      <c r="BV27" s="62" t="str">
        <f>IF(BP27&lt;&gt;"NEMA","",IF(IFERROR(MATCH(BN27,BN$12:BN26,0),0)&lt;&gt;0,"",BN27))</f>
        <v/>
      </c>
      <c r="BW27" s="27" t="s">
        <v>0</v>
      </c>
      <c r="BX27" s="84"/>
      <c r="BY27" s="27" t="s">
        <v>0</v>
      </c>
      <c r="BZ27" s="38" t="str">
        <f t="shared" si="45"/>
        <v/>
      </c>
      <c r="CA27" s="21" t="str">
        <f t="shared" si="46"/>
        <v/>
      </c>
      <c r="CB27" s="21" t="str">
        <f>IF(CA27="","",MAX(CB$12:CB26)+1)</f>
        <v/>
      </c>
      <c r="CC27" s="21" t="str">
        <f>IF(CA27="","",IF(AB27="","",IF(AB27="NEMA",IF(AD27="",INDEX(AD$12:AD26,MATCH(AA27,AA$12:AA26,0),1),AD27),AB27)))</f>
        <v/>
      </c>
      <c r="CD27" s="21" t="str">
        <f t="shared" si="47"/>
        <v/>
      </c>
      <c r="CE27" s="21" t="str">
        <f>IF(BX27="","",MAX(CE$12:CE26)+1)</f>
        <v/>
      </c>
      <c r="CF27" s="21" t="str">
        <f t="shared" si="48"/>
        <v/>
      </c>
      <c r="CG27" s="46" t="str">
        <f t="shared" si="49"/>
        <v/>
      </c>
      <c r="CH27" s="27" t="s">
        <v>0</v>
      </c>
      <c r="CI27" s="14" t="str">
        <f t="shared" si="50"/>
        <v/>
      </c>
      <c r="CJ27" s="27" t="s">
        <v>0</v>
      </c>
      <c r="CK27" s="157" t="str">
        <f>IF(BN27="","",IF(AND(BO27&lt;&gt;"",BO27&lt;&gt;"NEMA",BS27=1),BR27,IFERROR(INDEX(CK$12:CK26,MATCH(BN27,BN$12:BN26,0)),IF(BX27&lt;&gt;"",BX27,BT27))))</f>
        <v/>
      </c>
      <c r="CL27" s="210" t="str">
        <f>IF(BN27="","",IF(BT27&lt;&gt;BN27,INDEX(regKlub_id,MATCH(BT27,regKlub_naziv,0)),IF(AND(BO27&lt;&gt;"",BO27&lt;&gt;"NEMA"),BO27,IF(CF27&lt;&gt;"",CF27,IF(CB27&lt;&gt;"",CB27,IFERROR(INDEX(CL$12:CL26,MATCH(BN27,BN$12:BN26,0)),"GREŠKA"))))))</f>
        <v/>
      </c>
      <c r="CM27" s="108" t="str">
        <f>IF(BP27="","",IF(BP27&lt;&gt;"NEMA",BP27,IF(CE27&lt;&gt;"",CE27,IFERROR(INDEX(CM$12:CM26,MATCH(BN27,BN$12:BN26,0)),""))))</f>
        <v/>
      </c>
      <c r="CN27" s="27" t="s">
        <v>0</v>
      </c>
      <c r="CO27" s="38" t="str">
        <f t="shared" si="51"/>
        <v/>
      </c>
      <c r="CP27" s="53" t="str">
        <f t="shared" si="52"/>
        <v>0</v>
      </c>
      <c r="CQ27" s="164" t="str">
        <f t="shared" si="53"/>
        <v/>
      </c>
      <c r="CR27" s="165" t="str">
        <f t="shared" si="4"/>
        <v/>
      </c>
      <c r="CS27" s="108" t="str">
        <f t="shared" si="5"/>
        <v/>
      </c>
      <c r="CT27" s="27" t="s">
        <v>0</v>
      </c>
      <c r="CU27" s="224" t="str">
        <f t="shared" si="54"/>
        <v xml:space="preserve">
</v>
      </c>
      <c r="CV27" s="27" t="s">
        <v>0</v>
      </c>
      <c r="CW27" s="184" t="str">
        <f t="shared" si="6"/>
        <v/>
      </c>
      <c r="CX27" t="s">
        <v>0</v>
      </c>
      <c r="CY27" s="86" t="str">
        <f t="shared" si="7"/>
        <v>M</v>
      </c>
      <c r="CZ27" t="s">
        <v>0</v>
      </c>
      <c r="DA27" s="32" t="str">
        <f t="shared" si="8"/>
        <v/>
      </c>
      <c r="DB27" s="46" t="str">
        <f t="shared" si="9"/>
        <v/>
      </c>
      <c r="DC27" t="s">
        <v>0</v>
      </c>
      <c r="DD27" s="14" t="str">
        <f t="shared" si="55"/>
        <v/>
      </c>
      <c r="DE27" s="27" t="s">
        <v>0</v>
      </c>
      <c r="DF27" s="14" t="str">
        <f t="shared" si="56"/>
        <v/>
      </c>
      <c r="DG27" s="27" t="s">
        <v>0</v>
      </c>
      <c r="DH27" s="32" t="str">
        <f t="shared" si="57"/>
        <v/>
      </c>
      <c r="DI27" s="33" t="str">
        <f t="shared" si="58"/>
        <v/>
      </c>
      <c r="DJ27" s="27" t="s">
        <v>0</v>
      </c>
      <c r="DK27" s="32" t="str">
        <f t="shared" si="59"/>
        <v/>
      </c>
      <c r="DL27" s="33" t="str">
        <f t="shared" si="60"/>
        <v/>
      </c>
      <c r="DM27" s="27" t="s">
        <v>0</v>
      </c>
      <c r="DN27" s="32" t="str">
        <f t="shared" si="61"/>
        <v/>
      </c>
      <c r="DO27" s="33" t="str">
        <f t="shared" si="62"/>
        <v/>
      </c>
      <c r="DP27" s="27" t="s">
        <v>0</v>
      </c>
      <c r="DQ27" s="38" t="str">
        <f t="shared" si="63"/>
        <v/>
      </c>
      <c r="DR27" s="33" t="str" cm="1">
        <f t="array" ref="DR27">IF(DQ27&lt;&gt;"",INDEX(regNatjecatelj_id,DQ27,0),IF(BF27&lt;&gt;"",BF27,""))</f>
        <v/>
      </c>
      <c r="DS27" s="27" t="s">
        <v>0</v>
      </c>
      <c r="DT27" s="38" t="str">
        <f t="shared" si="64"/>
        <v/>
      </c>
      <c r="DU27" s="53" t="str">
        <f t="shared" si="10"/>
        <v/>
      </c>
      <c r="DV27" s="53" t="str">
        <f t="shared" si="65"/>
        <v/>
      </c>
      <c r="DW27" s="53" t="str">
        <f t="shared" si="66"/>
        <v/>
      </c>
      <c r="DX27" s="46" t="str">
        <f t="shared" si="67"/>
        <v/>
      </c>
      <c r="DY27" s="27" t="s">
        <v>0</v>
      </c>
      <c r="DZ27" s="38" t="str">
        <f>IF(AN27="","",MAX(DZ$12:DZ26)+1)</f>
        <v/>
      </c>
      <c r="EA27" s="53" t="str">
        <f t="shared" si="68"/>
        <v/>
      </c>
      <c r="EB27" s="53" t="str">
        <f t="shared" si="69"/>
        <v/>
      </c>
      <c r="EC27" s="53" t="str">
        <f t="shared" si="70"/>
        <v/>
      </c>
      <c r="ED27" s="53" t="str">
        <f t="shared" si="71"/>
        <v/>
      </c>
      <c r="EE27" s="53" t="str">
        <f t="shared" si="11"/>
        <v/>
      </c>
      <c r="EF27" s="53" t="str">
        <f t="shared" si="72"/>
        <v/>
      </c>
      <c r="EG27" s="53" t="str">
        <f t="shared" si="73"/>
        <v/>
      </c>
      <c r="EH27" s="53" t="str">
        <f t="shared" si="12"/>
        <v/>
      </c>
      <c r="EI27" s="53" t="str">
        <f t="shared" si="74"/>
        <v/>
      </c>
      <c r="EJ27" s="33" t="str">
        <f t="shared" si="75"/>
        <v/>
      </c>
      <c r="EK27" s="27" t="s">
        <v>0</v>
      </c>
      <c r="EL27" s="14" t="str">
        <f t="shared" si="76"/>
        <v/>
      </c>
      <c r="EM27" s="27" t="s">
        <v>0</v>
      </c>
      <c r="EN27" s="14" t="str">
        <f t="shared" si="13"/>
        <v/>
      </c>
      <c r="EO27" s="27" t="s">
        <v>0</v>
      </c>
      <c r="EP27" s="115" t="str">
        <f t="shared" si="77"/>
        <v/>
      </c>
      <c r="EQ27" s="27" t="s">
        <v>0</v>
      </c>
    </row>
    <row r="28" spans="1:159" x14ac:dyDescent="0.25">
      <c r="A28" t="s">
        <v>0</v>
      </c>
      <c r="B28" s="32" t="str">
        <f>IF(csv!F18="","",TRIM(csv!T18))</f>
        <v>M16</v>
      </c>
      <c r="C28" s="21" t="s">
        <v>0</v>
      </c>
      <c r="D28" s="21" t="str">
        <f>IF(csv!F18="","",TRIM(csv!F18))</f>
        <v>Petar</v>
      </c>
      <c r="E28" s="21" t="str">
        <f>IF(csv!E18="","",TRIM(csv!E18))</f>
        <v>Jurač</v>
      </c>
      <c r="F28" s="21" t="s">
        <v>0</v>
      </c>
      <c r="G28" s="53" t="str">
        <f>IF(csv!M18="","",TRIM(csv!M18))</f>
        <v/>
      </c>
      <c r="H28" s="53" t="str">
        <f>IF(csv!N18="","",TRIM(csv!N18))</f>
        <v>1</v>
      </c>
      <c r="I28" s="21" t="s">
        <v>0</v>
      </c>
      <c r="J28" s="21" t="str">
        <f>IF(csv!P18="","",TRIM(csv!P18))</f>
        <v>Vihor</v>
      </c>
      <c r="K28" s="21" t="str">
        <f>IF(csv!Q18="","",TRIM(csv!Q18))</f>
        <v>OK Vihor</v>
      </c>
      <c r="L28" s="21" t="s">
        <v>0</v>
      </c>
      <c r="M28" s="46" t="str">
        <f>IF(csv!R18="","",TRIM(csv!R18))</f>
        <v>CRO</v>
      </c>
      <c r="N28" s="27" t="s">
        <v>0</v>
      </c>
      <c r="O28" s="172" t="str">
        <f t="shared" si="14"/>
        <v>ok</v>
      </c>
      <c r="P28" s="27"/>
      <c r="Q28" s="32" t="str">
        <f t="shared" si="15"/>
        <v>M16</v>
      </c>
      <c r="R28" s="53">
        <f>IF(Q28="","",IF(COUNTIF(Q$12:Q27,Q28)=0,R27+1,R27))</f>
        <v>3</v>
      </c>
      <c r="S28" s="53">
        <f t="shared" si="16"/>
        <v>110</v>
      </c>
      <c r="T28" s="53">
        <f t="shared" si="17"/>
        <v>418</v>
      </c>
      <c r="U28" s="46" t="str">
        <f t="shared" si="18"/>
        <v>M21B – M16</v>
      </c>
      <c r="V28" s="27" t="s">
        <v>0</v>
      </c>
      <c r="W28" s="157" t="str">
        <f t="shared" si="19"/>
        <v>M16</v>
      </c>
      <c r="X28" s="207">
        <f t="shared" si="20"/>
        <v>603</v>
      </c>
      <c r="Y28" s="158" t="str">
        <f t="shared" si="0"/>
        <v/>
      </c>
      <c r="Z28" s="27" t="s">
        <v>0</v>
      </c>
      <c r="AA28" s="32" t="str">
        <f t="shared" si="21"/>
        <v>CRO</v>
      </c>
      <c r="AB28" s="53">
        <f t="shared" si="22"/>
        <v>1</v>
      </c>
      <c r="AC28" s="21" t="str">
        <f>IF(OR(AB28="",AB28&lt;&gt;"NEMA"),"",IF(IFERROR(MATCH(AA28,AA$12:AA27,0),0)&lt;&gt;0,"",AA28))</f>
        <v/>
      </c>
      <c r="AD28" s="46" t="str">
        <f>IF(AC28="","",MAX(AD$12:AD27)+1)</f>
        <v/>
      </c>
      <c r="AE28" s="27" t="s">
        <v>0</v>
      </c>
      <c r="AF28" s="84"/>
      <c r="AG28" s="27" t="s">
        <v>0</v>
      </c>
      <c r="AH28" s="14" t="str">
        <f t="shared" si="23"/>
        <v/>
      </c>
      <c r="AI28" s="27" t="s">
        <v>0</v>
      </c>
      <c r="AJ28" s="157" t="str">
        <f t="shared" si="24"/>
        <v>CRO</v>
      </c>
      <c r="AK28" s="108">
        <f t="shared" si="25"/>
        <v>1</v>
      </c>
      <c r="AL28" s="27"/>
      <c r="AM28" s="32" t="str">
        <f t="shared" si="26"/>
        <v>Petar</v>
      </c>
      <c r="AN28" s="21" t="str">
        <f t="shared" si="27"/>
        <v>Jurač</v>
      </c>
      <c r="AO28" s="53">
        <f t="shared" si="28"/>
        <v>1283</v>
      </c>
      <c r="AP28" s="53" t="str">
        <f t="shared" si="29"/>
        <v/>
      </c>
      <c r="AQ28" s="21" t="str">
        <f t="shared" si="30"/>
        <v>Petar</v>
      </c>
      <c r="AR28" s="46" t="str">
        <f t="shared" si="31"/>
        <v>Jurač</v>
      </c>
      <c r="AS28" s="27" t="s">
        <v>0</v>
      </c>
      <c r="AT28" s="62" t="str">
        <f t="shared" si="32"/>
        <v/>
      </c>
      <c r="AU28" s="27" t="s">
        <v>0</v>
      </c>
      <c r="AV28" s="228" t="str">
        <f t="shared" si="1"/>
        <v/>
      </c>
      <c r="AW28" s="27" t="s">
        <v>0</v>
      </c>
      <c r="AX28" s="79"/>
      <c r="AY28" s="80"/>
      <c r="AZ28" s="27" t="s">
        <v>0</v>
      </c>
      <c r="BA28" s="184" t="str">
        <f t="shared" si="33"/>
        <v/>
      </c>
      <c r="BB28" s="27" t="s">
        <v>0</v>
      </c>
      <c r="BC28" s="32" t="str">
        <f t="shared" si="34"/>
        <v/>
      </c>
      <c r="BD28" s="53" t="str">
        <f>IF(AX28&amp;AY28="","",MAX(BD$12:BD27)+1)</f>
        <v/>
      </c>
      <c r="BE28" s="196" t="str">
        <f t="shared" si="35"/>
        <v/>
      </c>
      <c r="BF28" s="33" t="str">
        <f>IF(AND(AO28="NEMA",AP28="NEMA",OR(AX28&amp;AY28="",BE28="NEMA")),MAX(BF$12:BF27)+1,"")</f>
        <v/>
      </c>
      <c r="BG28" s="27" t="s">
        <v>0</v>
      </c>
      <c r="BH28" s="32" t="str">
        <f t="shared" si="36"/>
        <v>Petar</v>
      </c>
      <c r="BI28" s="21" t="str">
        <f t="shared" si="37"/>
        <v>Jurač</v>
      </c>
      <c r="BJ28" s="53" t="str">
        <f t="shared" si="38"/>
        <v/>
      </c>
      <c r="BK28" s="33">
        <f t="shared" si="39"/>
        <v>1283</v>
      </c>
      <c r="BL28" s="27" t="s">
        <v>0</v>
      </c>
      <c r="BM28" s="32" t="str">
        <f t="shared" si="40"/>
        <v>Vihor</v>
      </c>
      <c r="BN28" s="21" t="str">
        <f t="shared" si="41"/>
        <v>OK Vihor</v>
      </c>
      <c r="BO28" s="53">
        <f t="shared" si="42"/>
        <v>12</v>
      </c>
      <c r="BP28" s="53" t="str">
        <f t="shared" si="2"/>
        <v/>
      </c>
      <c r="BQ28" s="21" t="str">
        <f t="shared" si="3"/>
        <v>OK Vihor</v>
      </c>
      <c r="BR28" s="21" t="str" cm="1">
        <f t="array" ref="BR28">IFERROR(""&amp;INDEX(regNatjecatelj_klub,DI28),"")</f>
        <v>OK Vihor</v>
      </c>
      <c r="BS28" s="66" t="str">
        <f t="shared" si="43"/>
        <v/>
      </c>
      <c r="BT28" s="46" t="str">
        <f t="shared" si="44"/>
        <v>OK Vihor</v>
      </c>
      <c r="BU28" s="27" t="s">
        <v>0</v>
      </c>
      <c r="BV28" s="62" t="str">
        <f>IF(BP28&lt;&gt;"NEMA","",IF(IFERROR(MATCH(BN28,BN$12:BN27,0),0)&lt;&gt;0,"",BN28))</f>
        <v/>
      </c>
      <c r="BW28" s="27" t="s">
        <v>0</v>
      </c>
      <c r="BX28" s="84"/>
      <c r="BY28" s="27" t="s">
        <v>0</v>
      </c>
      <c r="BZ28" s="38" t="str">
        <f t="shared" si="45"/>
        <v/>
      </c>
      <c r="CA28" s="21" t="str">
        <f t="shared" si="46"/>
        <v/>
      </c>
      <c r="CB28" s="21" t="str">
        <f>IF(CA28="","",MAX(CB$12:CB27)+1)</f>
        <v/>
      </c>
      <c r="CC28" s="21" t="str">
        <f>IF(CA28="","",IF(AB28="","",IF(AB28="NEMA",IF(AD28="",INDEX(AD$12:AD27,MATCH(AA28,AA$12:AA27,0),1),AD28),AB28)))</f>
        <v/>
      </c>
      <c r="CD28" s="21" t="str">
        <f t="shared" si="47"/>
        <v/>
      </c>
      <c r="CE28" s="21" t="str">
        <f>IF(BX28="","",MAX(CE$12:CE27)+1)</f>
        <v/>
      </c>
      <c r="CF28" s="21" t="str">
        <f t="shared" si="48"/>
        <v/>
      </c>
      <c r="CG28" s="46" t="str">
        <f t="shared" si="49"/>
        <v/>
      </c>
      <c r="CH28" s="27" t="s">
        <v>0</v>
      </c>
      <c r="CI28" s="14" t="str">
        <f t="shared" si="50"/>
        <v/>
      </c>
      <c r="CJ28" s="27" t="s">
        <v>0</v>
      </c>
      <c r="CK28" s="157" t="str">
        <f>IF(BN28="","",IF(AND(BO28&lt;&gt;"",BO28&lt;&gt;"NEMA",BS28=1),BR28,IFERROR(INDEX(CK$12:CK27,MATCH(BN28,BN$12:BN27,0)),IF(BX28&lt;&gt;"",BX28,BT28))))</f>
        <v>OK Vihor</v>
      </c>
      <c r="CL28" s="210">
        <f>IF(BN28="","",IF(BT28&lt;&gt;BN28,INDEX(regKlub_id,MATCH(BT28,regKlub_naziv,0)),IF(AND(BO28&lt;&gt;"",BO28&lt;&gt;"NEMA"),BO28,IF(CF28&lt;&gt;"",CF28,IF(CB28&lt;&gt;"",CB28,IFERROR(INDEX(CL$12:CL27,MATCH(BN28,BN$12:BN27,0)),"GREŠKA"))))))</f>
        <v>12</v>
      </c>
      <c r="CM28" s="108" t="str">
        <f>IF(BP28="","",IF(BP28&lt;&gt;"NEMA",BP28,IF(CE28&lt;&gt;"",CE28,IFERROR(INDEX(CM$12:CM27,MATCH(BN28,BN$12:BN27,0)),""))))</f>
        <v/>
      </c>
      <c r="CN28" s="27" t="s">
        <v>0</v>
      </c>
      <c r="CO28" s="38" t="str">
        <f t="shared" si="51"/>
        <v/>
      </c>
      <c r="CP28" s="53" t="str">
        <f t="shared" si="52"/>
        <v>1</v>
      </c>
      <c r="CQ28" s="164" t="str">
        <f t="shared" si="53"/>
        <v/>
      </c>
      <c r="CR28" s="165" t="str">
        <f t="shared" si="4"/>
        <v/>
      </c>
      <c r="CS28" s="108">
        <f t="shared" si="5"/>
        <v>6</v>
      </c>
      <c r="CT28" s="27" t="s">
        <v>0</v>
      </c>
      <c r="CU28" s="224" t="str">
        <f t="shared" si="54"/>
        <v xml:space="preserve">
</v>
      </c>
      <c r="CV28" s="27" t="s">
        <v>0</v>
      </c>
      <c r="CW28" s="184" t="str">
        <f t="shared" si="6"/>
        <v/>
      </c>
      <c r="CX28" t="s">
        <v>0</v>
      </c>
      <c r="CY28" s="86" t="str">
        <f t="shared" si="7"/>
        <v>M</v>
      </c>
      <c r="CZ28" t="s">
        <v>0</v>
      </c>
      <c r="DA28" s="32" t="str">
        <f t="shared" si="8"/>
        <v/>
      </c>
      <c r="DB28" s="46" t="str">
        <f t="shared" si="9"/>
        <v/>
      </c>
      <c r="DC28" t="s">
        <v>0</v>
      </c>
      <c r="DD28" s="14" t="str">
        <f t="shared" si="55"/>
        <v/>
      </c>
      <c r="DE28" s="27" t="s">
        <v>0</v>
      </c>
      <c r="DF28" s="14" t="str">
        <f t="shared" si="56"/>
        <v/>
      </c>
      <c r="DG28" s="27" t="s">
        <v>0</v>
      </c>
      <c r="DH28" s="32" t="str">
        <f t="shared" si="57"/>
        <v>Petar – Jurač</v>
      </c>
      <c r="DI28" s="33">
        <f t="shared" si="58"/>
        <v>922</v>
      </c>
      <c r="DJ28" s="27" t="s">
        <v>0</v>
      </c>
      <c r="DK28" s="32" t="str">
        <f t="shared" si="59"/>
        <v>Petar – Jurač – OK Vihor</v>
      </c>
      <c r="DL28" s="33">
        <f t="shared" si="60"/>
        <v>922</v>
      </c>
      <c r="DM28" s="27" t="s">
        <v>0</v>
      </c>
      <c r="DN28" s="32" t="str">
        <f t="shared" si="61"/>
        <v>Petar – Jurač – OK Vihor – M16</v>
      </c>
      <c r="DO28" s="33">
        <f t="shared" si="62"/>
        <v>922</v>
      </c>
      <c r="DP28" s="27" t="s">
        <v>0</v>
      </c>
      <c r="DQ28" s="38">
        <f t="shared" si="63"/>
        <v>922</v>
      </c>
      <c r="DR28" s="33" cm="1">
        <f t="array" ref="DR28">IF(DQ28&lt;&gt;"",INDEX(regNatjecatelj_id,DQ28,0),IF(BF28&lt;&gt;"",BF28,""))</f>
        <v>1283</v>
      </c>
      <c r="DS28" s="27" t="s">
        <v>0</v>
      </c>
      <c r="DT28" s="38" t="str">
        <f t="shared" si="64"/>
        <v>imepre</v>
      </c>
      <c r="DU28" s="53" t="str">
        <f t="shared" si="10"/>
        <v>klu</v>
      </c>
      <c r="DV28" s="53" t="str">
        <f t="shared" si="65"/>
        <v>kat</v>
      </c>
      <c r="DW28" s="53" t="str">
        <f t="shared" si="66"/>
        <v/>
      </c>
      <c r="DX28" s="46" t="str">
        <f t="shared" si="67"/>
        <v>imepre-klu-kat</v>
      </c>
      <c r="DY28" s="27" t="s">
        <v>0</v>
      </c>
      <c r="DZ28" s="38">
        <f>IF(AN28="","",MAX(DZ$12:DZ27)+1)</f>
        <v>5492</v>
      </c>
      <c r="EA28" s="53">
        <f t="shared" si="68"/>
        <v>603</v>
      </c>
      <c r="EB28" s="53">
        <f t="shared" si="69"/>
        <v>1283</v>
      </c>
      <c r="EC28" s="53" t="str">
        <f t="shared" si="70"/>
        <v/>
      </c>
      <c r="ED28" s="53">
        <f t="shared" si="71"/>
        <v>6</v>
      </c>
      <c r="EE28" s="53">
        <f t="shared" si="11"/>
        <v>0</v>
      </c>
      <c r="EF28" s="53">
        <f t="shared" si="72"/>
        <v>1</v>
      </c>
      <c r="EG28" s="53" t="str">
        <f t="shared" si="73"/>
        <v>1</v>
      </c>
      <c r="EH28" s="53" t="str">
        <f t="shared" si="12"/>
        <v/>
      </c>
      <c r="EI28" s="53" t="str">
        <f t="shared" si="74"/>
        <v/>
      </c>
      <c r="EJ28" s="33" t="str">
        <f t="shared" si="75"/>
        <v/>
      </c>
      <c r="EK28" s="27" t="s">
        <v>0</v>
      </c>
      <c r="EL28" s="14" t="str">
        <f t="shared" si="76"/>
        <v>INSERT INTO rezultat(id,stazakategorija_id,imeprezime_id,vrijeme_sec,status_id,registracija,uparivanje_id,originalstatus_id,imeprezimealias_id,klubalias_id,kategorijaalias_id) VALUES (5492,603,1283,Null,6,0,1,1,Null,Null,Null);</v>
      </c>
      <c r="EM28" s="27" t="s">
        <v>0</v>
      </c>
      <c r="EN28" s="14" t="str">
        <f t="shared" si="13"/>
        <v/>
      </c>
      <c r="EO28" s="27" t="s">
        <v>0</v>
      </c>
      <c r="EP28" s="115" t="str">
        <f t="shared" si="77"/>
        <v xml:space="preserve">
INSERT INTO rezultat(id,stazakategorija_id,imeprezime_id,vrijeme_sec,status_id,registracija,uparivanje_id,originalstatus_id,imeprezimealias_id,klubalias_id,kategorijaalias_id) VALUES (5492,603,1283,Null,6,0,1,1,Null,Null,Null);</v>
      </c>
      <c r="EQ28" s="27" t="s">
        <v>0</v>
      </c>
    </row>
    <row r="29" spans="1:159" x14ac:dyDescent="0.25">
      <c r="A29" t="s">
        <v>0</v>
      </c>
      <c r="B29" s="32" t="str">
        <f>IF(csv!F19="","",TRIM(csv!T19))</f>
        <v>M20</v>
      </c>
      <c r="C29" s="21" t="s">
        <v>0</v>
      </c>
      <c r="D29" s="21" t="str">
        <f>IF(csv!F19="","",TRIM(csv!F19))</f>
        <v>Jakov</v>
      </c>
      <c r="E29" s="21" t="str">
        <f>IF(csv!E19="","",TRIM(csv!E19))</f>
        <v>Lesjak</v>
      </c>
      <c r="F29" s="21" t="s">
        <v>0</v>
      </c>
      <c r="G29" s="53" t="str">
        <f>IF(csv!M19="","",TRIM(csv!M19))</f>
        <v>49:46</v>
      </c>
      <c r="H29" s="53" t="str">
        <f>IF(csv!N19="","",TRIM(csv!N19))</f>
        <v>0</v>
      </c>
      <c r="I29" s="21" t="s">
        <v>0</v>
      </c>
      <c r="J29" s="21" t="str">
        <f>IF(csv!P19="","",TRIM(csv!P19))</f>
        <v>JAP</v>
      </c>
      <c r="K29" s="21" t="str">
        <f>IF(csv!Q19="","",TRIM(csv!Q19))</f>
        <v>OK Japetić</v>
      </c>
      <c r="L29" s="21" t="s">
        <v>0</v>
      </c>
      <c r="M29" s="46" t="str">
        <f>IF(csv!R19="","",TRIM(csv!R19))</f>
        <v>CRO</v>
      </c>
      <c r="N29" s="27" t="s">
        <v>0</v>
      </c>
      <c r="O29" s="172" t="str">
        <f t="shared" si="14"/>
        <v>ok</v>
      </c>
      <c r="P29" s="27"/>
      <c r="Q29" s="32" t="str">
        <f t="shared" si="15"/>
        <v>M20</v>
      </c>
      <c r="R29" s="53">
        <f>IF(Q29="","",IF(COUNTIF(Q$12:Q28,Q29)=0,R28+1,R28))</f>
        <v>4</v>
      </c>
      <c r="S29" s="53">
        <f t="shared" si="16"/>
        <v>109</v>
      </c>
      <c r="T29" s="53">
        <f t="shared" si="17"/>
        <v>414</v>
      </c>
      <c r="U29" s="46" t="str">
        <f t="shared" si="18"/>
        <v>Ž21A – M35 – M20</v>
      </c>
      <c r="V29" s="27" t="s">
        <v>0</v>
      </c>
      <c r="W29" s="157" t="str">
        <f t="shared" si="19"/>
        <v>M20</v>
      </c>
      <c r="X29" s="207">
        <f t="shared" si="20"/>
        <v>604</v>
      </c>
      <c r="Y29" s="158" t="str">
        <f t="shared" si="0"/>
        <v/>
      </c>
      <c r="Z29" s="27" t="s">
        <v>0</v>
      </c>
      <c r="AA29" s="32" t="str">
        <f t="shared" si="21"/>
        <v>CRO</v>
      </c>
      <c r="AB29" s="53">
        <f t="shared" si="22"/>
        <v>1</v>
      </c>
      <c r="AC29" s="21" t="str">
        <f>IF(OR(AB29="",AB29&lt;&gt;"NEMA"),"",IF(IFERROR(MATCH(AA29,AA$12:AA28,0),0)&lt;&gt;0,"",AA29))</f>
        <v/>
      </c>
      <c r="AD29" s="46" t="str">
        <f>IF(AC29="","",MAX(AD$12:AD28)+1)</f>
        <v/>
      </c>
      <c r="AE29" s="27" t="s">
        <v>0</v>
      </c>
      <c r="AF29" s="84"/>
      <c r="AG29" s="27" t="s">
        <v>0</v>
      </c>
      <c r="AH29" s="14" t="str">
        <f t="shared" si="23"/>
        <v/>
      </c>
      <c r="AI29" s="27" t="s">
        <v>0</v>
      </c>
      <c r="AJ29" s="157" t="str">
        <f t="shared" si="24"/>
        <v>CRO</v>
      </c>
      <c r="AK29" s="108">
        <f t="shared" si="25"/>
        <v>1</v>
      </c>
      <c r="AL29" s="27"/>
      <c r="AM29" s="32" t="str">
        <f t="shared" si="26"/>
        <v>Jakov</v>
      </c>
      <c r="AN29" s="21" t="str">
        <f t="shared" si="27"/>
        <v>Lesjak</v>
      </c>
      <c r="AO29" s="53">
        <f t="shared" si="28"/>
        <v>1434</v>
      </c>
      <c r="AP29" s="53" t="str">
        <f t="shared" si="29"/>
        <v/>
      </c>
      <c r="AQ29" s="21" t="str">
        <f t="shared" si="30"/>
        <v>Jakov</v>
      </c>
      <c r="AR29" s="46" t="str">
        <f t="shared" si="31"/>
        <v>Lesjak</v>
      </c>
      <c r="AS29" s="27" t="s">
        <v>0</v>
      </c>
      <c r="AT29" s="62" t="str">
        <f t="shared" si="32"/>
        <v/>
      </c>
      <c r="AU29" s="27" t="s">
        <v>0</v>
      </c>
      <c r="AV29" s="228" t="str">
        <f t="shared" si="1"/>
        <v/>
      </c>
      <c r="AW29" s="27" t="s">
        <v>0</v>
      </c>
      <c r="AX29" s="79"/>
      <c r="AY29" s="80"/>
      <c r="AZ29" s="27" t="s">
        <v>0</v>
      </c>
      <c r="BA29" s="184" t="str">
        <f t="shared" si="33"/>
        <v/>
      </c>
      <c r="BB29" s="27" t="s">
        <v>0</v>
      </c>
      <c r="BC29" s="32" t="str">
        <f t="shared" si="34"/>
        <v/>
      </c>
      <c r="BD29" s="53" t="str">
        <f>IF(AX29&amp;AY29="","",MAX(BD$12:BD28)+1)</f>
        <v/>
      </c>
      <c r="BE29" s="196" t="str">
        <f t="shared" si="35"/>
        <v/>
      </c>
      <c r="BF29" s="33" t="str">
        <f>IF(AND(AO29="NEMA",AP29="NEMA",OR(AX29&amp;AY29="",BE29="NEMA")),MAX(BF$12:BF28)+1,"")</f>
        <v/>
      </c>
      <c r="BG29" s="27" t="s">
        <v>0</v>
      </c>
      <c r="BH29" s="32" t="str">
        <f t="shared" si="36"/>
        <v>Jakov</v>
      </c>
      <c r="BI29" s="21" t="str">
        <f t="shared" si="37"/>
        <v>Lesjak</v>
      </c>
      <c r="BJ29" s="53" t="str">
        <f t="shared" si="38"/>
        <v/>
      </c>
      <c r="BK29" s="33">
        <f t="shared" si="39"/>
        <v>1434</v>
      </c>
      <c r="BL29" s="27" t="s">
        <v>0</v>
      </c>
      <c r="BM29" s="32" t="str">
        <f t="shared" si="40"/>
        <v>JAP</v>
      </c>
      <c r="BN29" s="21" t="str">
        <f t="shared" si="41"/>
        <v>OK Japetić</v>
      </c>
      <c r="BO29" s="53">
        <f t="shared" si="42"/>
        <v>3</v>
      </c>
      <c r="BP29" s="53" t="str">
        <f t="shared" si="2"/>
        <v/>
      </c>
      <c r="BQ29" s="21" t="str">
        <f t="shared" si="3"/>
        <v>OK Japetić</v>
      </c>
      <c r="BR29" s="21" t="str" cm="1">
        <f t="array" ref="BR29">IFERROR(""&amp;INDEX(regNatjecatelj_klub,DI29),"")</f>
        <v>OK Japetić</v>
      </c>
      <c r="BS29" s="66" t="str">
        <f t="shared" si="43"/>
        <v/>
      </c>
      <c r="BT29" s="46" t="str">
        <f t="shared" si="44"/>
        <v>OK Japetić</v>
      </c>
      <c r="BU29" s="27" t="s">
        <v>0</v>
      </c>
      <c r="BV29" s="62" t="str">
        <f>IF(BP29&lt;&gt;"NEMA","",IF(IFERROR(MATCH(BN29,BN$12:BN28,0),0)&lt;&gt;0,"",BN29))</f>
        <v/>
      </c>
      <c r="BW29" s="27" t="s">
        <v>0</v>
      </c>
      <c r="BX29" s="84"/>
      <c r="BY29" s="27" t="s">
        <v>0</v>
      </c>
      <c r="BZ29" s="38" t="str">
        <f t="shared" si="45"/>
        <v/>
      </c>
      <c r="CA29" s="21" t="str">
        <f t="shared" si="46"/>
        <v/>
      </c>
      <c r="CB29" s="21" t="str">
        <f>IF(CA29="","",MAX(CB$12:CB28)+1)</f>
        <v/>
      </c>
      <c r="CC29" s="21" t="str">
        <f>IF(CA29="","",IF(AB29="","",IF(AB29="NEMA",IF(AD29="",INDEX(AD$12:AD28,MATCH(AA29,AA$12:AA28,0),1),AD29),AB29)))</f>
        <v/>
      </c>
      <c r="CD29" s="21" t="str">
        <f t="shared" si="47"/>
        <v/>
      </c>
      <c r="CE29" s="21" t="str">
        <f>IF(BX29="","",MAX(CE$12:CE28)+1)</f>
        <v/>
      </c>
      <c r="CF29" s="21" t="str">
        <f t="shared" si="48"/>
        <v/>
      </c>
      <c r="CG29" s="46" t="str">
        <f t="shared" si="49"/>
        <v/>
      </c>
      <c r="CH29" s="27" t="s">
        <v>0</v>
      </c>
      <c r="CI29" s="14" t="str">
        <f t="shared" si="50"/>
        <v/>
      </c>
      <c r="CJ29" s="27" t="s">
        <v>0</v>
      </c>
      <c r="CK29" s="157" t="str">
        <f>IF(BN29="","",IF(AND(BO29&lt;&gt;"",BO29&lt;&gt;"NEMA",BS29=1),BR29,IFERROR(INDEX(CK$12:CK28,MATCH(BN29,BN$12:BN28,0)),IF(BX29&lt;&gt;"",BX29,BT29))))</f>
        <v>OK Japetić</v>
      </c>
      <c r="CL29" s="210">
        <f>IF(BN29="","",IF(BT29&lt;&gt;BN29,INDEX(regKlub_id,MATCH(BT29,regKlub_naziv,0)),IF(AND(BO29&lt;&gt;"",BO29&lt;&gt;"NEMA"),BO29,IF(CF29&lt;&gt;"",CF29,IF(CB29&lt;&gt;"",CB29,IFERROR(INDEX(CL$12:CL28,MATCH(BN29,BN$12:BN28,0)),"GREŠKA"))))))</f>
        <v>3</v>
      </c>
      <c r="CM29" s="108" t="str">
        <f>IF(BP29="","",IF(BP29&lt;&gt;"NEMA",BP29,IF(CE29&lt;&gt;"",CE29,IFERROR(INDEX(CM$12:CM28,MATCH(BN29,BN$12:BN28,0)),""))))</f>
        <v/>
      </c>
      <c r="CN29" s="27" t="s">
        <v>0</v>
      </c>
      <c r="CO29" s="38" t="str">
        <f t="shared" si="51"/>
        <v>49:46</v>
      </c>
      <c r="CP29" s="53" t="str">
        <f t="shared" si="52"/>
        <v>0</v>
      </c>
      <c r="CQ29" s="164" t="str">
        <f t="shared" si="53"/>
        <v/>
      </c>
      <c r="CR29" s="165">
        <f t="shared" si="4"/>
        <v>2986</v>
      </c>
      <c r="CS29" s="108">
        <f t="shared" si="5"/>
        <v>1</v>
      </c>
      <c r="CT29" s="27" t="s">
        <v>0</v>
      </c>
      <c r="CU29" s="224" t="str">
        <f t="shared" si="54"/>
        <v xml:space="preserve">
</v>
      </c>
      <c r="CV29" s="27" t="s">
        <v>0</v>
      </c>
      <c r="CW29" s="184" t="str">
        <f t="shared" si="6"/>
        <v/>
      </c>
      <c r="CX29" t="s">
        <v>0</v>
      </c>
      <c r="CY29" s="86" t="str">
        <f t="shared" si="7"/>
        <v>M</v>
      </c>
      <c r="CZ29" t="s">
        <v>0</v>
      </c>
      <c r="DA29" s="32" t="str">
        <f t="shared" si="8"/>
        <v/>
      </c>
      <c r="DB29" s="46" t="str">
        <f t="shared" si="9"/>
        <v/>
      </c>
      <c r="DC29" t="s">
        <v>0</v>
      </c>
      <c r="DD29" s="14" t="str">
        <f t="shared" si="55"/>
        <v/>
      </c>
      <c r="DE29" s="27" t="s">
        <v>0</v>
      </c>
      <c r="DF29" s="14" t="str">
        <f t="shared" si="56"/>
        <v/>
      </c>
      <c r="DG29" s="27" t="s">
        <v>0</v>
      </c>
      <c r="DH29" s="32" t="str">
        <f t="shared" si="57"/>
        <v>Jakov – Lesjak</v>
      </c>
      <c r="DI29" s="33">
        <f t="shared" si="58"/>
        <v>487</v>
      </c>
      <c r="DJ29" s="27" t="s">
        <v>0</v>
      </c>
      <c r="DK29" s="32" t="str">
        <f t="shared" si="59"/>
        <v>Jakov – Lesjak – OK Japetić</v>
      </c>
      <c r="DL29" s="33">
        <f t="shared" si="60"/>
        <v>487</v>
      </c>
      <c r="DM29" s="27" t="s">
        <v>0</v>
      </c>
      <c r="DN29" s="32" t="str">
        <f t="shared" si="61"/>
        <v>Jakov – Lesjak – OK Japetić – M20</v>
      </c>
      <c r="DO29" s="33">
        <f t="shared" si="62"/>
        <v>487</v>
      </c>
      <c r="DP29" s="27" t="s">
        <v>0</v>
      </c>
      <c r="DQ29" s="38">
        <f t="shared" si="63"/>
        <v>487</v>
      </c>
      <c r="DR29" s="33" cm="1">
        <f t="array" ref="DR29">IF(DQ29&lt;&gt;"",INDEX(regNatjecatelj_id,DQ29,0),IF(BF29&lt;&gt;"",BF29,""))</f>
        <v>1434</v>
      </c>
      <c r="DS29" s="27" t="s">
        <v>0</v>
      </c>
      <c r="DT29" s="38" t="str">
        <f t="shared" si="64"/>
        <v>imepre</v>
      </c>
      <c r="DU29" s="53" t="str">
        <f t="shared" si="10"/>
        <v>klu</v>
      </c>
      <c r="DV29" s="53" t="str">
        <f t="shared" si="65"/>
        <v>kat</v>
      </c>
      <c r="DW29" s="53" t="str">
        <f t="shared" si="66"/>
        <v/>
      </c>
      <c r="DX29" s="46" t="str">
        <f t="shared" si="67"/>
        <v>imepre-klu-kat</v>
      </c>
      <c r="DY29" s="27" t="s">
        <v>0</v>
      </c>
      <c r="DZ29" s="38">
        <f>IF(AN29="","",MAX(DZ$12:DZ28)+1)</f>
        <v>5493</v>
      </c>
      <c r="EA29" s="53">
        <f t="shared" si="68"/>
        <v>604</v>
      </c>
      <c r="EB29" s="53">
        <f t="shared" si="69"/>
        <v>1434</v>
      </c>
      <c r="EC29" s="53">
        <f t="shared" si="70"/>
        <v>2986</v>
      </c>
      <c r="ED29" s="53">
        <f t="shared" si="71"/>
        <v>1</v>
      </c>
      <c r="EE29" s="53">
        <f t="shared" si="11"/>
        <v>0</v>
      </c>
      <c r="EF29" s="53">
        <f t="shared" si="72"/>
        <v>1</v>
      </c>
      <c r="EG29" s="53" t="str">
        <f t="shared" si="73"/>
        <v>0</v>
      </c>
      <c r="EH29" s="53" t="str">
        <f t="shared" si="12"/>
        <v/>
      </c>
      <c r="EI29" s="53" t="str">
        <f t="shared" si="74"/>
        <v/>
      </c>
      <c r="EJ29" s="33" t="str">
        <f t="shared" si="75"/>
        <v/>
      </c>
      <c r="EK29" s="27" t="s">
        <v>0</v>
      </c>
      <c r="EL29" s="14" t="str">
        <f t="shared" si="76"/>
        <v>INSERT INTO rezultat(id,stazakategorija_id,imeprezime_id,vrijeme_sec,status_id,registracija,uparivanje_id,originalstatus_id,imeprezimealias_id,klubalias_id,kategorijaalias_id) VALUES (5493,604,1434,2986,1,0,1,0,Null,Null,Null);</v>
      </c>
      <c r="EM29" s="27" t="s">
        <v>0</v>
      </c>
      <c r="EN29" s="14" t="str">
        <f t="shared" si="13"/>
        <v/>
      </c>
      <c r="EO29" s="27" t="s">
        <v>0</v>
      </c>
      <c r="EP29" s="115" t="str">
        <f t="shared" si="77"/>
        <v xml:space="preserve">
INSERT INTO rezultat(id,stazakategorija_id,imeprezime_id,vrijeme_sec,status_id,registracija,uparivanje_id,originalstatus_id,imeprezimealias_id,klubalias_id,kategorijaalias_id) VALUES (5493,604,1434,2986,1,0,1,0,Null,Null,Null);</v>
      </c>
      <c r="EQ29" s="27" t="s">
        <v>0</v>
      </c>
    </row>
    <row r="30" spans="1:159" x14ac:dyDescent="0.25">
      <c r="A30" t="s">
        <v>0</v>
      </c>
      <c r="B30" s="32" t="str">
        <f>IF(csv!F20="","",TRIM(csv!T20))</f>
        <v>M20</v>
      </c>
      <c r="C30" s="21" t="s">
        <v>0</v>
      </c>
      <c r="D30" s="21" t="str">
        <f>IF(csv!F20="","",TRIM(csv!F20))</f>
        <v>Gabriel</v>
      </c>
      <c r="E30" s="21" t="str">
        <f>IF(csv!E20="","",TRIM(csv!E20))</f>
        <v>Šiljevinac</v>
      </c>
      <c r="F30" s="21" t="s">
        <v>0</v>
      </c>
      <c r="G30" s="53" t="str">
        <f>IF(csv!M20="","",TRIM(csv!M20))</f>
        <v>98:46</v>
      </c>
      <c r="H30" s="53" t="str">
        <f>IF(csv!N20="","",TRIM(csv!N20))</f>
        <v>0</v>
      </c>
      <c r="I30" s="21" t="s">
        <v>0</v>
      </c>
      <c r="J30" s="21" t="str">
        <f>IF(csv!P20="","",TRIM(csv!P20))</f>
        <v>JEL</v>
      </c>
      <c r="K30" s="21" t="str">
        <f>IF(csv!Q20="","",TRIM(csv!Q20))</f>
        <v>OK Jelen</v>
      </c>
      <c r="L30" s="21" t="s">
        <v>0</v>
      </c>
      <c r="M30" s="46" t="str">
        <f>IF(csv!R20="","",TRIM(csv!R20))</f>
        <v>CRO</v>
      </c>
      <c r="N30" s="27" t="s">
        <v>0</v>
      </c>
      <c r="O30" s="172" t="str">
        <f t="shared" si="14"/>
        <v>ok</v>
      </c>
      <c r="P30" s="27"/>
      <c r="Q30" s="32" t="str">
        <f t="shared" si="15"/>
        <v>M20</v>
      </c>
      <c r="R30" s="53">
        <f>IF(Q30="","",IF(COUNTIF(Q$12:Q29,Q30)=0,R29+1,R29))</f>
        <v>4</v>
      </c>
      <c r="S30" s="53">
        <f t="shared" si="16"/>
        <v>109</v>
      </c>
      <c r="T30" s="53">
        <f t="shared" si="17"/>
        <v>414</v>
      </c>
      <c r="U30" s="46" t="str">
        <f t="shared" si="18"/>
        <v>Ž21A – M35 – M20</v>
      </c>
      <c r="V30" s="27" t="s">
        <v>0</v>
      </c>
      <c r="W30" s="157" t="str">
        <f t="shared" si="19"/>
        <v>M20</v>
      </c>
      <c r="X30" s="207">
        <f t="shared" si="20"/>
        <v>604</v>
      </c>
      <c r="Y30" s="158" t="str">
        <f t="shared" si="0"/>
        <v/>
      </c>
      <c r="Z30" s="27" t="s">
        <v>0</v>
      </c>
      <c r="AA30" s="32" t="str">
        <f t="shared" si="21"/>
        <v>CRO</v>
      </c>
      <c r="AB30" s="53">
        <f t="shared" si="22"/>
        <v>1</v>
      </c>
      <c r="AC30" s="21" t="str">
        <f>IF(OR(AB30="",AB30&lt;&gt;"NEMA"),"",IF(IFERROR(MATCH(AA30,AA$12:AA29,0),0)&lt;&gt;0,"",AA30))</f>
        <v/>
      </c>
      <c r="AD30" s="46" t="str">
        <f>IF(AC30="","",MAX(AD$12:AD29)+1)</f>
        <v/>
      </c>
      <c r="AE30" s="27" t="s">
        <v>0</v>
      </c>
      <c r="AF30" s="84"/>
      <c r="AG30" s="27" t="s">
        <v>0</v>
      </c>
      <c r="AH30" s="14" t="str">
        <f t="shared" si="23"/>
        <v/>
      </c>
      <c r="AI30" s="27" t="s">
        <v>0</v>
      </c>
      <c r="AJ30" s="157" t="str">
        <f t="shared" si="24"/>
        <v>CRO</v>
      </c>
      <c r="AK30" s="108">
        <f t="shared" si="25"/>
        <v>1</v>
      </c>
      <c r="AL30" s="27"/>
      <c r="AM30" s="32" t="str">
        <f t="shared" si="26"/>
        <v>Gabriel</v>
      </c>
      <c r="AN30" s="21" t="str">
        <f t="shared" si="27"/>
        <v>Šiljevinac</v>
      </c>
      <c r="AO30" s="53">
        <f t="shared" si="28"/>
        <v>1256</v>
      </c>
      <c r="AP30" s="53" t="str">
        <f t="shared" si="29"/>
        <v/>
      </c>
      <c r="AQ30" s="21" t="str">
        <f t="shared" si="30"/>
        <v>Gabriel</v>
      </c>
      <c r="AR30" s="46" t="str">
        <f t="shared" si="31"/>
        <v>Šiljevinac</v>
      </c>
      <c r="AS30" s="27" t="s">
        <v>0</v>
      </c>
      <c r="AT30" s="62" t="str">
        <f t="shared" si="32"/>
        <v/>
      </c>
      <c r="AU30" s="27" t="s">
        <v>0</v>
      </c>
      <c r="AV30" s="228" t="str">
        <f t="shared" si="1"/>
        <v/>
      </c>
      <c r="AW30" s="27" t="s">
        <v>0</v>
      </c>
      <c r="AX30" s="79"/>
      <c r="AY30" s="80"/>
      <c r="AZ30" s="27" t="s">
        <v>0</v>
      </c>
      <c r="BA30" s="184" t="str">
        <f t="shared" si="33"/>
        <v/>
      </c>
      <c r="BB30" s="27" t="s">
        <v>0</v>
      </c>
      <c r="BC30" s="32" t="str">
        <f t="shared" si="34"/>
        <v/>
      </c>
      <c r="BD30" s="53" t="str">
        <f>IF(AX30&amp;AY30="","",MAX(BD$12:BD29)+1)</f>
        <v/>
      </c>
      <c r="BE30" s="196" t="str">
        <f t="shared" si="35"/>
        <v/>
      </c>
      <c r="BF30" s="33" t="str">
        <f>IF(AND(AO30="NEMA",AP30="NEMA",OR(AX30&amp;AY30="",BE30="NEMA")),MAX(BF$12:BF29)+1,"")</f>
        <v/>
      </c>
      <c r="BG30" s="27" t="s">
        <v>0</v>
      </c>
      <c r="BH30" s="32" t="str">
        <f t="shared" si="36"/>
        <v>Gabriel</v>
      </c>
      <c r="BI30" s="21" t="str">
        <f t="shared" si="37"/>
        <v>Šiljevinac</v>
      </c>
      <c r="BJ30" s="53" t="str">
        <f t="shared" si="38"/>
        <v/>
      </c>
      <c r="BK30" s="33">
        <f t="shared" si="39"/>
        <v>1256</v>
      </c>
      <c r="BL30" s="27" t="s">
        <v>0</v>
      </c>
      <c r="BM30" s="32" t="str">
        <f t="shared" si="40"/>
        <v>JEL</v>
      </c>
      <c r="BN30" s="21" t="str">
        <f t="shared" si="41"/>
        <v>OK Jelen</v>
      </c>
      <c r="BO30" s="53">
        <f t="shared" si="42"/>
        <v>4</v>
      </c>
      <c r="BP30" s="53" t="str">
        <f t="shared" si="2"/>
        <v/>
      </c>
      <c r="BQ30" s="21" t="str">
        <f t="shared" si="3"/>
        <v>OK Jelen</v>
      </c>
      <c r="BR30" s="21" t="str" cm="1">
        <f t="array" ref="BR30">IFERROR(""&amp;INDEX(regNatjecatelj_klub,DI30),"")</f>
        <v>OK Jelen</v>
      </c>
      <c r="BS30" s="66" t="str">
        <f t="shared" si="43"/>
        <v/>
      </c>
      <c r="BT30" s="46" t="str">
        <f t="shared" si="44"/>
        <v>OK Jelen</v>
      </c>
      <c r="BU30" s="27" t="s">
        <v>0</v>
      </c>
      <c r="BV30" s="62" t="str">
        <f>IF(BP30&lt;&gt;"NEMA","",IF(IFERROR(MATCH(BN30,BN$12:BN29,0),0)&lt;&gt;0,"",BN30))</f>
        <v/>
      </c>
      <c r="BW30" s="27" t="s">
        <v>0</v>
      </c>
      <c r="BX30" s="84"/>
      <c r="BY30" s="27" t="s">
        <v>0</v>
      </c>
      <c r="BZ30" s="38" t="str">
        <f t="shared" si="45"/>
        <v/>
      </c>
      <c r="CA30" s="21" t="str">
        <f t="shared" si="46"/>
        <v/>
      </c>
      <c r="CB30" s="21" t="str">
        <f>IF(CA30="","",MAX(CB$12:CB29)+1)</f>
        <v/>
      </c>
      <c r="CC30" s="21" t="str">
        <f>IF(CA30="","",IF(AB30="","",IF(AB30="NEMA",IF(AD30="",INDEX(AD$12:AD29,MATCH(AA30,AA$12:AA29,0),1),AD30),AB30)))</f>
        <v/>
      </c>
      <c r="CD30" s="21" t="str">
        <f t="shared" si="47"/>
        <v/>
      </c>
      <c r="CE30" s="21" t="str">
        <f>IF(BX30="","",MAX(CE$12:CE29)+1)</f>
        <v/>
      </c>
      <c r="CF30" s="21" t="str">
        <f t="shared" si="48"/>
        <v/>
      </c>
      <c r="CG30" s="46" t="str">
        <f t="shared" si="49"/>
        <v/>
      </c>
      <c r="CH30" s="27" t="s">
        <v>0</v>
      </c>
      <c r="CI30" s="14" t="str">
        <f t="shared" si="50"/>
        <v/>
      </c>
      <c r="CJ30" s="27" t="s">
        <v>0</v>
      </c>
      <c r="CK30" s="157" t="str">
        <f>IF(BN30="","",IF(AND(BO30&lt;&gt;"",BO30&lt;&gt;"NEMA",BS30=1),BR30,IFERROR(INDEX(CK$12:CK29,MATCH(BN30,BN$12:BN29,0)),IF(BX30&lt;&gt;"",BX30,BT30))))</f>
        <v>OK Jelen</v>
      </c>
      <c r="CL30" s="210">
        <f>IF(BN30="","",IF(BT30&lt;&gt;BN30,INDEX(regKlub_id,MATCH(BT30,regKlub_naziv,0)),IF(AND(BO30&lt;&gt;"",BO30&lt;&gt;"NEMA"),BO30,IF(CF30&lt;&gt;"",CF30,IF(CB30&lt;&gt;"",CB30,IFERROR(INDEX(CL$12:CL29,MATCH(BN30,BN$12:BN29,0)),"GREŠKA"))))))</f>
        <v>4</v>
      </c>
      <c r="CM30" s="108" t="str">
        <f>IF(BP30="","",IF(BP30&lt;&gt;"NEMA",BP30,IF(CE30&lt;&gt;"",CE30,IFERROR(INDEX(CM$12:CM29,MATCH(BN30,BN$12:BN29,0)),""))))</f>
        <v/>
      </c>
      <c r="CN30" s="27" t="s">
        <v>0</v>
      </c>
      <c r="CO30" s="38" t="str">
        <f t="shared" si="51"/>
        <v>98:46</v>
      </c>
      <c r="CP30" s="53" t="str">
        <f t="shared" si="52"/>
        <v>0</v>
      </c>
      <c r="CQ30" s="164" t="str">
        <f t="shared" si="53"/>
        <v/>
      </c>
      <c r="CR30" s="165">
        <f t="shared" si="4"/>
        <v>5926</v>
      </c>
      <c r="CS30" s="108">
        <f t="shared" si="5"/>
        <v>1</v>
      </c>
      <c r="CT30" s="27" t="s">
        <v>0</v>
      </c>
      <c r="CU30" s="224" t="str">
        <f t="shared" si="54"/>
        <v xml:space="preserve">
</v>
      </c>
      <c r="CV30" s="27" t="s">
        <v>0</v>
      </c>
      <c r="CW30" s="184" t="str">
        <f t="shared" si="6"/>
        <v/>
      </c>
      <c r="CX30" t="s">
        <v>0</v>
      </c>
      <c r="CY30" s="86" t="str">
        <f t="shared" si="7"/>
        <v>M</v>
      </c>
      <c r="CZ30" t="s">
        <v>0</v>
      </c>
      <c r="DA30" s="32" t="str">
        <f t="shared" si="8"/>
        <v/>
      </c>
      <c r="DB30" s="46" t="str">
        <f t="shared" si="9"/>
        <v/>
      </c>
      <c r="DC30" t="s">
        <v>0</v>
      </c>
      <c r="DD30" s="14" t="str">
        <f t="shared" si="55"/>
        <v/>
      </c>
      <c r="DE30" s="27" t="s">
        <v>0</v>
      </c>
      <c r="DF30" s="14" t="str">
        <f t="shared" si="56"/>
        <v/>
      </c>
      <c r="DG30" s="27" t="s">
        <v>0</v>
      </c>
      <c r="DH30" s="32" t="str">
        <f t="shared" si="57"/>
        <v>Gabriel – Šiljevinac</v>
      </c>
      <c r="DI30" s="33">
        <f t="shared" si="58"/>
        <v>325</v>
      </c>
      <c r="DJ30" s="27" t="s">
        <v>0</v>
      </c>
      <c r="DK30" s="32" t="str">
        <f t="shared" si="59"/>
        <v>Gabriel – Šiljevinac – OK Jelen</v>
      </c>
      <c r="DL30" s="33">
        <f t="shared" si="60"/>
        <v>325</v>
      </c>
      <c r="DM30" s="27" t="s">
        <v>0</v>
      </c>
      <c r="DN30" s="32" t="str">
        <f t="shared" si="61"/>
        <v>Gabriel – Šiljevinac – OK Jelen – M20</v>
      </c>
      <c r="DO30" s="33">
        <f t="shared" si="62"/>
        <v>325</v>
      </c>
      <c r="DP30" s="27" t="s">
        <v>0</v>
      </c>
      <c r="DQ30" s="38">
        <f t="shared" si="63"/>
        <v>325</v>
      </c>
      <c r="DR30" s="33" cm="1">
        <f t="array" ref="DR30">IF(DQ30&lt;&gt;"",INDEX(regNatjecatelj_id,DQ30,0),IF(BF30&lt;&gt;"",BF30,""))</f>
        <v>1256</v>
      </c>
      <c r="DS30" s="27" t="s">
        <v>0</v>
      </c>
      <c r="DT30" s="38" t="str">
        <f t="shared" si="64"/>
        <v>imepre</v>
      </c>
      <c r="DU30" s="53" t="str">
        <f t="shared" si="10"/>
        <v>klu</v>
      </c>
      <c r="DV30" s="53" t="str">
        <f t="shared" si="65"/>
        <v>kat</v>
      </c>
      <c r="DW30" s="53" t="str">
        <f t="shared" si="66"/>
        <v/>
      </c>
      <c r="DX30" s="46" t="str">
        <f t="shared" si="67"/>
        <v>imepre-klu-kat</v>
      </c>
      <c r="DY30" s="27" t="s">
        <v>0</v>
      </c>
      <c r="DZ30" s="38">
        <f>IF(AN30="","",MAX(DZ$12:DZ29)+1)</f>
        <v>5494</v>
      </c>
      <c r="EA30" s="53">
        <f t="shared" si="68"/>
        <v>604</v>
      </c>
      <c r="EB30" s="53">
        <f t="shared" si="69"/>
        <v>1256</v>
      </c>
      <c r="EC30" s="53">
        <f t="shared" si="70"/>
        <v>5926</v>
      </c>
      <c r="ED30" s="53">
        <f t="shared" si="71"/>
        <v>1</v>
      </c>
      <c r="EE30" s="53">
        <f t="shared" si="11"/>
        <v>0</v>
      </c>
      <c r="EF30" s="53">
        <f t="shared" si="72"/>
        <v>1</v>
      </c>
      <c r="EG30" s="53" t="str">
        <f t="shared" si="73"/>
        <v>0</v>
      </c>
      <c r="EH30" s="53" t="str">
        <f t="shared" si="12"/>
        <v/>
      </c>
      <c r="EI30" s="53" t="str">
        <f t="shared" si="74"/>
        <v/>
      </c>
      <c r="EJ30" s="33" t="str">
        <f t="shared" si="75"/>
        <v/>
      </c>
      <c r="EK30" s="27" t="s">
        <v>0</v>
      </c>
      <c r="EL30" s="14" t="str">
        <f t="shared" si="76"/>
        <v>INSERT INTO rezultat(id,stazakategorija_id,imeprezime_id,vrijeme_sec,status_id,registracija,uparivanje_id,originalstatus_id,imeprezimealias_id,klubalias_id,kategorijaalias_id) VALUES (5494,604,1256,5926,1,0,1,0,Null,Null,Null);</v>
      </c>
      <c r="EM30" s="27" t="s">
        <v>0</v>
      </c>
      <c r="EN30" s="14" t="str">
        <f t="shared" si="13"/>
        <v/>
      </c>
      <c r="EO30" s="27" t="s">
        <v>0</v>
      </c>
      <c r="EP30" s="115" t="str">
        <f t="shared" si="77"/>
        <v xml:space="preserve">
INSERT INTO rezultat(id,stazakategorija_id,imeprezime_id,vrijeme_sec,status_id,registracija,uparivanje_id,originalstatus_id,imeprezimealias_id,klubalias_id,kategorijaalias_id) VALUES (5494,604,1256,5926,1,0,1,0,Null,Null,Null);</v>
      </c>
      <c r="EQ30" s="27" t="s">
        <v>0</v>
      </c>
    </row>
    <row r="31" spans="1:159" x14ac:dyDescent="0.25">
      <c r="A31" t="s">
        <v>0</v>
      </c>
      <c r="B31" s="32" t="str">
        <f>IF(csv!F21="","",TRIM(csv!T21))</f>
        <v>M20</v>
      </c>
      <c r="C31" s="21" t="s">
        <v>0</v>
      </c>
      <c r="D31" s="21" t="str">
        <f>IF(csv!F21="","",TRIM(csv!F21))</f>
        <v>Marko</v>
      </c>
      <c r="E31" s="21" t="str">
        <f>IF(csv!E21="","",TRIM(csv!E21))</f>
        <v>Jurač</v>
      </c>
      <c r="F31" s="21" t="s">
        <v>0</v>
      </c>
      <c r="G31" s="53" t="str">
        <f>IF(csv!M21="","",TRIM(csv!M21))</f>
        <v/>
      </c>
      <c r="H31" s="53" t="str">
        <f>IF(csv!N21="","",TRIM(csv!N21))</f>
        <v>1</v>
      </c>
      <c r="I31" s="21" t="s">
        <v>0</v>
      </c>
      <c r="J31" s="21" t="str">
        <f>IF(csv!P21="","",TRIM(csv!P21))</f>
        <v>Vihor</v>
      </c>
      <c r="K31" s="21" t="str">
        <f>IF(csv!Q21="","",TRIM(csv!Q21))</f>
        <v>OK Vihor</v>
      </c>
      <c r="L31" s="21" t="s">
        <v>0</v>
      </c>
      <c r="M31" s="46" t="str">
        <f>IF(csv!R21="","",TRIM(csv!R21))</f>
        <v>CRO</v>
      </c>
      <c r="N31" s="27" t="s">
        <v>0</v>
      </c>
      <c r="O31" s="172" t="str">
        <f t="shared" si="14"/>
        <v>ok</v>
      </c>
      <c r="P31" s="27"/>
      <c r="Q31" s="32" t="str">
        <f t="shared" si="15"/>
        <v>M20</v>
      </c>
      <c r="R31" s="53">
        <f>IF(Q31="","",IF(COUNTIF(Q$12:Q30,Q31)=0,R30+1,R30))</f>
        <v>4</v>
      </c>
      <c r="S31" s="53">
        <f t="shared" si="16"/>
        <v>109</v>
      </c>
      <c r="T31" s="53">
        <f t="shared" si="17"/>
        <v>414</v>
      </c>
      <c r="U31" s="46" t="str">
        <f t="shared" si="18"/>
        <v>Ž21A – M35 – M20</v>
      </c>
      <c r="V31" s="27" t="s">
        <v>0</v>
      </c>
      <c r="W31" s="157" t="str">
        <f t="shared" si="19"/>
        <v>M20</v>
      </c>
      <c r="X31" s="207">
        <f t="shared" si="20"/>
        <v>604</v>
      </c>
      <c r="Y31" s="158" t="str">
        <f t="shared" si="0"/>
        <v/>
      </c>
      <c r="Z31" s="27" t="s">
        <v>0</v>
      </c>
      <c r="AA31" s="32" t="str">
        <f t="shared" si="21"/>
        <v>CRO</v>
      </c>
      <c r="AB31" s="53">
        <f t="shared" si="22"/>
        <v>1</v>
      </c>
      <c r="AC31" s="21" t="str">
        <f>IF(OR(AB31="",AB31&lt;&gt;"NEMA"),"",IF(IFERROR(MATCH(AA31,AA$12:AA30,0),0)&lt;&gt;0,"",AA31))</f>
        <v/>
      </c>
      <c r="AD31" s="46" t="str">
        <f>IF(AC31="","",MAX(AD$12:AD30)+1)</f>
        <v/>
      </c>
      <c r="AE31" s="27" t="s">
        <v>0</v>
      </c>
      <c r="AF31" s="84"/>
      <c r="AG31" s="27" t="s">
        <v>0</v>
      </c>
      <c r="AH31" s="14" t="str">
        <f t="shared" si="23"/>
        <v/>
      </c>
      <c r="AI31" s="27" t="s">
        <v>0</v>
      </c>
      <c r="AJ31" s="157" t="str">
        <f t="shared" si="24"/>
        <v>CRO</v>
      </c>
      <c r="AK31" s="108">
        <f t="shared" si="25"/>
        <v>1</v>
      </c>
      <c r="AL31" s="27"/>
      <c r="AM31" s="32" t="str">
        <f t="shared" si="26"/>
        <v>Marko</v>
      </c>
      <c r="AN31" s="21" t="str">
        <f t="shared" si="27"/>
        <v>Jurač</v>
      </c>
      <c r="AO31" s="53">
        <f t="shared" si="28"/>
        <v>1521</v>
      </c>
      <c r="AP31" s="53" t="str">
        <f t="shared" si="29"/>
        <v/>
      </c>
      <c r="AQ31" s="21" t="str">
        <f t="shared" si="30"/>
        <v>Marko</v>
      </c>
      <c r="AR31" s="46" t="str">
        <f t="shared" si="31"/>
        <v>Jurač</v>
      </c>
      <c r="AS31" s="27" t="s">
        <v>0</v>
      </c>
      <c r="AT31" s="62" t="str">
        <f t="shared" si="32"/>
        <v/>
      </c>
      <c r="AU31" s="27" t="s">
        <v>0</v>
      </c>
      <c r="AV31" s="228" t="str">
        <f t="shared" si="1"/>
        <v/>
      </c>
      <c r="AW31" s="27" t="s">
        <v>0</v>
      </c>
      <c r="AX31" s="79"/>
      <c r="AY31" s="80"/>
      <c r="AZ31" s="27" t="s">
        <v>0</v>
      </c>
      <c r="BA31" s="184" t="str">
        <f t="shared" si="33"/>
        <v/>
      </c>
      <c r="BB31" s="27" t="s">
        <v>0</v>
      </c>
      <c r="BC31" s="32" t="str">
        <f t="shared" si="34"/>
        <v/>
      </c>
      <c r="BD31" s="53" t="str">
        <f>IF(AX31&amp;AY31="","",MAX(BD$12:BD30)+1)</f>
        <v/>
      </c>
      <c r="BE31" s="196" t="str">
        <f t="shared" si="35"/>
        <v/>
      </c>
      <c r="BF31" s="33" t="str">
        <f>IF(AND(AO31="NEMA",AP31="NEMA",OR(AX31&amp;AY31="",BE31="NEMA")),MAX(BF$12:BF30)+1,"")</f>
        <v/>
      </c>
      <c r="BG31" s="27" t="s">
        <v>0</v>
      </c>
      <c r="BH31" s="32" t="str">
        <f t="shared" si="36"/>
        <v>Marko</v>
      </c>
      <c r="BI31" s="21" t="str">
        <f t="shared" si="37"/>
        <v>Jurač</v>
      </c>
      <c r="BJ31" s="53" t="str">
        <f t="shared" si="38"/>
        <v/>
      </c>
      <c r="BK31" s="33">
        <f t="shared" si="39"/>
        <v>1521</v>
      </c>
      <c r="BL31" s="27" t="s">
        <v>0</v>
      </c>
      <c r="BM31" s="32" t="str">
        <f t="shared" si="40"/>
        <v>Vihor</v>
      </c>
      <c r="BN31" s="21" t="str">
        <f t="shared" si="41"/>
        <v>OK Vihor</v>
      </c>
      <c r="BO31" s="53">
        <f t="shared" si="42"/>
        <v>12</v>
      </c>
      <c r="BP31" s="53" t="str">
        <f t="shared" si="2"/>
        <v/>
      </c>
      <c r="BQ31" s="21" t="str">
        <f t="shared" si="3"/>
        <v>OK Vihor</v>
      </c>
      <c r="BR31" s="21" t="str" cm="1">
        <f t="array" ref="BR31">IFERROR(""&amp;INDEX(regNatjecatelj_klub,DI31),"")</f>
        <v>OK Vihor</v>
      </c>
      <c r="BS31" s="66" t="str">
        <f t="shared" si="43"/>
        <v/>
      </c>
      <c r="BT31" s="46" t="str">
        <f t="shared" si="44"/>
        <v>OK Vihor</v>
      </c>
      <c r="BU31" s="27" t="s">
        <v>0</v>
      </c>
      <c r="BV31" s="62" t="str">
        <f>IF(BP31&lt;&gt;"NEMA","",IF(IFERROR(MATCH(BN31,BN$12:BN30,0),0)&lt;&gt;0,"",BN31))</f>
        <v/>
      </c>
      <c r="BW31" s="27" t="s">
        <v>0</v>
      </c>
      <c r="BX31" s="84"/>
      <c r="BY31" s="27" t="s">
        <v>0</v>
      </c>
      <c r="BZ31" s="38" t="str">
        <f t="shared" si="45"/>
        <v/>
      </c>
      <c r="CA31" s="21" t="str">
        <f t="shared" si="46"/>
        <v/>
      </c>
      <c r="CB31" s="21" t="str">
        <f>IF(CA31="","",MAX(CB$12:CB30)+1)</f>
        <v/>
      </c>
      <c r="CC31" s="21" t="str">
        <f>IF(CA31="","",IF(AB31="","",IF(AB31="NEMA",IF(AD31="",INDEX(AD$12:AD30,MATCH(AA31,AA$12:AA30,0),1),AD31),AB31)))</f>
        <v/>
      </c>
      <c r="CD31" s="21" t="str">
        <f t="shared" si="47"/>
        <v/>
      </c>
      <c r="CE31" s="21" t="str">
        <f>IF(BX31="","",MAX(CE$12:CE30)+1)</f>
        <v/>
      </c>
      <c r="CF31" s="21" t="str">
        <f t="shared" si="48"/>
        <v/>
      </c>
      <c r="CG31" s="46" t="str">
        <f t="shared" si="49"/>
        <v/>
      </c>
      <c r="CH31" s="27" t="s">
        <v>0</v>
      </c>
      <c r="CI31" s="14" t="str">
        <f t="shared" si="50"/>
        <v/>
      </c>
      <c r="CJ31" s="27" t="s">
        <v>0</v>
      </c>
      <c r="CK31" s="157" t="str">
        <f>IF(BN31="","",IF(AND(BO31&lt;&gt;"",BO31&lt;&gt;"NEMA",BS31=1),BR31,IFERROR(INDEX(CK$12:CK30,MATCH(BN31,BN$12:BN30,0)),IF(BX31&lt;&gt;"",BX31,BT31))))</f>
        <v>OK Vihor</v>
      </c>
      <c r="CL31" s="210">
        <f>IF(BN31="","",IF(BT31&lt;&gt;BN31,INDEX(regKlub_id,MATCH(BT31,regKlub_naziv,0)),IF(AND(BO31&lt;&gt;"",BO31&lt;&gt;"NEMA"),BO31,IF(CF31&lt;&gt;"",CF31,IF(CB31&lt;&gt;"",CB31,IFERROR(INDEX(CL$12:CL30,MATCH(BN31,BN$12:BN30,0)),"GREŠKA"))))))</f>
        <v>12</v>
      </c>
      <c r="CM31" s="108" t="str">
        <f>IF(BP31="","",IF(BP31&lt;&gt;"NEMA",BP31,IF(CE31&lt;&gt;"",CE31,IFERROR(INDEX(CM$12:CM30,MATCH(BN31,BN$12:BN30,0)),""))))</f>
        <v/>
      </c>
      <c r="CN31" s="27" t="s">
        <v>0</v>
      </c>
      <c r="CO31" s="38" t="str">
        <f t="shared" si="51"/>
        <v/>
      </c>
      <c r="CP31" s="53" t="str">
        <f t="shared" si="52"/>
        <v>1</v>
      </c>
      <c r="CQ31" s="164" t="str">
        <f t="shared" si="53"/>
        <v/>
      </c>
      <c r="CR31" s="165" t="str">
        <f t="shared" si="4"/>
        <v/>
      </c>
      <c r="CS31" s="108">
        <f t="shared" si="5"/>
        <v>6</v>
      </c>
      <c r="CT31" s="27" t="s">
        <v>0</v>
      </c>
      <c r="CU31" s="224" t="str">
        <f t="shared" si="54"/>
        <v xml:space="preserve">
</v>
      </c>
      <c r="CV31" s="27" t="s">
        <v>0</v>
      </c>
      <c r="CW31" s="184" t="str">
        <f t="shared" si="6"/>
        <v/>
      </c>
      <c r="CX31" t="s">
        <v>0</v>
      </c>
      <c r="CY31" s="86" t="str">
        <f t="shared" si="7"/>
        <v>M</v>
      </c>
      <c r="CZ31" t="s">
        <v>0</v>
      </c>
      <c r="DA31" s="32" t="str">
        <f t="shared" si="8"/>
        <v/>
      </c>
      <c r="DB31" s="46" t="str">
        <f t="shared" si="9"/>
        <v/>
      </c>
      <c r="DC31" t="s">
        <v>0</v>
      </c>
      <c r="DD31" s="14" t="str">
        <f t="shared" si="55"/>
        <v/>
      </c>
      <c r="DE31" s="27" t="s">
        <v>0</v>
      </c>
      <c r="DF31" s="14" t="str">
        <f t="shared" si="56"/>
        <v/>
      </c>
      <c r="DG31" s="27" t="s">
        <v>0</v>
      </c>
      <c r="DH31" s="32" t="str">
        <f t="shared" si="57"/>
        <v>Marko – Jurač</v>
      </c>
      <c r="DI31" s="33">
        <f t="shared" si="58"/>
        <v>727</v>
      </c>
      <c r="DJ31" s="27" t="s">
        <v>0</v>
      </c>
      <c r="DK31" s="32" t="str">
        <f t="shared" si="59"/>
        <v>Marko – Jurač – OK Vihor</v>
      </c>
      <c r="DL31" s="33">
        <f t="shared" si="60"/>
        <v>727</v>
      </c>
      <c r="DM31" s="27" t="s">
        <v>0</v>
      </c>
      <c r="DN31" s="32" t="str">
        <f t="shared" si="61"/>
        <v>Marko – Jurač – OK Vihor – M20</v>
      </c>
      <c r="DO31" s="33">
        <f t="shared" si="62"/>
        <v>727</v>
      </c>
      <c r="DP31" s="27" t="s">
        <v>0</v>
      </c>
      <c r="DQ31" s="38">
        <f t="shared" si="63"/>
        <v>727</v>
      </c>
      <c r="DR31" s="33" cm="1">
        <f t="array" ref="DR31">IF(DQ31&lt;&gt;"",INDEX(regNatjecatelj_id,DQ31,0),IF(BF31&lt;&gt;"",BF31,""))</f>
        <v>1521</v>
      </c>
      <c r="DS31" s="27" t="s">
        <v>0</v>
      </c>
      <c r="DT31" s="38" t="str">
        <f t="shared" si="64"/>
        <v>imepre</v>
      </c>
      <c r="DU31" s="53" t="str">
        <f t="shared" si="10"/>
        <v>klu</v>
      </c>
      <c r="DV31" s="53" t="str">
        <f t="shared" si="65"/>
        <v>kat</v>
      </c>
      <c r="DW31" s="53" t="str">
        <f t="shared" si="66"/>
        <v/>
      </c>
      <c r="DX31" s="46" t="str">
        <f t="shared" si="67"/>
        <v>imepre-klu-kat</v>
      </c>
      <c r="DY31" s="27" t="s">
        <v>0</v>
      </c>
      <c r="DZ31" s="38">
        <f>IF(AN31="","",MAX(DZ$12:DZ30)+1)</f>
        <v>5495</v>
      </c>
      <c r="EA31" s="53">
        <f t="shared" si="68"/>
        <v>604</v>
      </c>
      <c r="EB31" s="53">
        <f t="shared" si="69"/>
        <v>1521</v>
      </c>
      <c r="EC31" s="53" t="str">
        <f t="shared" si="70"/>
        <v/>
      </c>
      <c r="ED31" s="53">
        <f t="shared" si="71"/>
        <v>6</v>
      </c>
      <c r="EE31" s="53">
        <f t="shared" si="11"/>
        <v>0</v>
      </c>
      <c r="EF31" s="53">
        <f t="shared" si="72"/>
        <v>1</v>
      </c>
      <c r="EG31" s="53" t="str">
        <f t="shared" si="73"/>
        <v>1</v>
      </c>
      <c r="EH31" s="53" t="str">
        <f t="shared" si="12"/>
        <v/>
      </c>
      <c r="EI31" s="53" t="str">
        <f t="shared" si="74"/>
        <v/>
      </c>
      <c r="EJ31" s="33" t="str">
        <f t="shared" si="75"/>
        <v/>
      </c>
      <c r="EK31" s="27" t="s">
        <v>0</v>
      </c>
      <c r="EL31" s="14" t="str">
        <f t="shared" si="76"/>
        <v>INSERT INTO rezultat(id,stazakategorija_id,imeprezime_id,vrijeme_sec,status_id,registracija,uparivanje_id,originalstatus_id,imeprezimealias_id,klubalias_id,kategorijaalias_id) VALUES (5495,604,1521,Null,6,0,1,1,Null,Null,Null);</v>
      </c>
      <c r="EM31" s="27" t="s">
        <v>0</v>
      </c>
      <c r="EN31" s="14" t="str">
        <f t="shared" si="13"/>
        <v/>
      </c>
      <c r="EO31" s="27" t="s">
        <v>0</v>
      </c>
      <c r="EP31" s="115" t="str">
        <f t="shared" si="77"/>
        <v xml:space="preserve">
INSERT INTO rezultat(id,stazakategorija_id,imeprezime_id,vrijeme_sec,status_id,registracija,uparivanje_id,originalstatus_id,imeprezimealias_id,klubalias_id,kategorijaalias_id) VALUES (5495,604,1521,Null,6,0,1,1,Null,Null,Null);</v>
      </c>
      <c r="EQ31" s="27" t="s">
        <v>0</v>
      </c>
    </row>
    <row r="32" spans="1:159" x14ac:dyDescent="0.25">
      <c r="A32" t="s">
        <v>0</v>
      </c>
      <c r="B32" s="32" t="str">
        <f>IF(csv!F22="","",TRIM(csv!T22))</f>
        <v>M20</v>
      </c>
      <c r="C32" s="21" t="s">
        <v>0</v>
      </c>
      <c r="D32" s="21" t="str">
        <f>IF(csv!F22="","",TRIM(csv!F22))</f>
        <v>Vacant</v>
      </c>
      <c r="E32" s="21" t="str">
        <f>IF(csv!E22="","",TRIM(csv!E22))</f>
        <v/>
      </c>
      <c r="F32" s="21" t="s">
        <v>0</v>
      </c>
      <c r="G32" s="53" t="str">
        <f>IF(csv!M22="","",TRIM(csv!M22))</f>
        <v/>
      </c>
      <c r="H32" s="53" t="str">
        <f>IF(csv!N22="","",TRIM(csv!N22))</f>
        <v>0</v>
      </c>
      <c r="I32" s="21" t="s">
        <v>0</v>
      </c>
      <c r="J32" s="21" t="str">
        <f>IF(csv!P22="","",TRIM(csv!P22))</f>
        <v/>
      </c>
      <c r="K32" s="21" t="str">
        <f>IF(csv!Q22="","",TRIM(csv!Q22))</f>
        <v/>
      </c>
      <c r="L32" s="21" t="s">
        <v>0</v>
      </c>
      <c r="M32" s="46" t="str">
        <f>IF(csv!R22="","",TRIM(csv!R22))</f>
        <v/>
      </c>
      <c r="N32" s="27" t="s">
        <v>0</v>
      </c>
      <c r="O32" s="172" t="str">
        <f t="shared" si="14"/>
        <v/>
      </c>
      <c r="P32" s="27"/>
      <c r="Q32" s="32" t="str">
        <f t="shared" si="15"/>
        <v>M20</v>
      </c>
      <c r="R32" s="53">
        <f>IF(Q32="","",IF(COUNTIF(Q$12:Q31,Q32)=0,R31+1,R31))</f>
        <v>4</v>
      </c>
      <c r="S32" s="53">
        <f t="shared" si="16"/>
        <v>109</v>
      </c>
      <c r="T32" s="53">
        <f t="shared" si="17"/>
        <v>414</v>
      </c>
      <c r="U32" s="46" t="str">
        <f t="shared" si="18"/>
        <v>Ž21A – M35 – M20</v>
      </c>
      <c r="V32" s="27" t="s">
        <v>0</v>
      </c>
      <c r="W32" s="157" t="str">
        <f t="shared" si="19"/>
        <v/>
      </c>
      <c r="X32" s="207" t="str">
        <f t="shared" si="20"/>
        <v/>
      </c>
      <c r="Y32" s="158" t="str">
        <f t="shared" si="0"/>
        <v/>
      </c>
      <c r="Z32" s="27" t="s">
        <v>0</v>
      </c>
      <c r="AA32" s="32" t="str">
        <f t="shared" si="21"/>
        <v/>
      </c>
      <c r="AB32" s="53" t="str">
        <f t="shared" si="22"/>
        <v/>
      </c>
      <c r="AC32" s="21" t="str">
        <f>IF(OR(AB32="",AB32&lt;&gt;"NEMA"),"",IF(IFERROR(MATCH(AA32,AA$12:AA31,0),0)&lt;&gt;0,"",AA32))</f>
        <v/>
      </c>
      <c r="AD32" s="46" t="str">
        <f>IF(AC32="","",MAX(AD$12:AD31)+1)</f>
        <v/>
      </c>
      <c r="AE32" s="27" t="s">
        <v>0</v>
      </c>
      <c r="AF32" s="84"/>
      <c r="AG32" s="27" t="s">
        <v>0</v>
      </c>
      <c r="AH32" s="14" t="str">
        <f t="shared" si="23"/>
        <v/>
      </c>
      <c r="AI32" s="27" t="s">
        <v>0</v>
      </c>
      <c r="AJ32" s="157" t="str">
        <f t="shared" si="24"/>
        <v/>
      </c>
      <c r="AK32" s="108" t="str">
        <f t="shared" si="25"/>
        <v/>
      </c>
      <c r="AL32" s="27"/>
      <c r="AM32" s="32" t="str">
        <f t="shared" si="26"/>
        <v/>
      </c>
      <c r="AN32" s="21" t="str">
        <f t="shared" si="27"/>
        <v/>
      </c>
      <c r="AO32" s="53" t="str">
        <f t="shared" si="28"/>
        <v/>
      </c>
      <c r="AP32" s="53" t="str">
        <f t="shared" si="29"/>
        <v/>
      </c>
      <c r="AQ32" s="21" t="str">
        <f t="shared" si="30"/>
        <v/>
      </c>
      <c r="AR32" s="46" t="str">
        <f t="shared" si="31"/>
        <v/>
      </c>
      <c r="AS32" s="27" t="s">
        <v>0</v>
      </c>
      <c r="AT32" s="62" t="str">
        <f t="shared" si="32"/>
        <v/>
      </c>
      <c r="AU32" s="27" t="s">
        <v>0</v>
      </c>
      <c r="AV32" s="228" t="str">
        <f t="shared" si="1"/>
        <v/>
      </c>
      <c r="AW32" s="27" t="s">
        <v>0</v>
      </c>
      <c r="AX32" s="79"/>
      <c r="AY32" s="80"/>
      <c r="AZ32" s="27" t="s">
        <v>0</v>
      </c>
      <c r="BA32" s="184" t="str">
        <f t="shared" si="33"/>
        <v/>
      </c>
      <c r="BB32" s="27" t="s">
        <v>0</v>
      </c>
      <c r="BC32" s="32" t="str">
        <f t="shared" si="34"/>
        <v/>
      </c>
      <c r="BD32" s="53" t="str">
        <f>IF(AX32&amp;AY32="","",MAX(BD$12:BD31)+1)</f>
        <v/>
      </c>
      <c r="BE32" s="196" t="str">
        <f t="shared" si="35"/>
        <v/>
      </c>
      <c r="BF32" s="33" t="str">
        <f>IF(AND(AO32="NEMA",AP32="NEMA",OR(AX32&amp;AY32="",BE32="NEMA")),MAX(BF$12:BF31)+1,"")</f>
        <v/>
      </c>
      <c r="BG32" s="27" t="s">
        <v>0</v>
      </c>
      <c r="BH32" s="32" t="str">
        <f t="shared" si="36"/>
        <v/>
      </c>
      <c r="BI32" s="21" t="str">
        <f t="shared" si="37"/>
        <v/>
      </c>
      <c r="BJ32" s="53" t="str">
        <f t="shared" si="38"/>
        <v/>
      </c>
      <c r="BK32" s="33" t="str">
        <f t="shared" si="39"/>
        <v/>
      </c>
      <c r="BL32" s="27" t="s">
        <v>0</v>
      </c>
      <c r="BM32" s="32" t="str">
        <f t="shared" si="40"/>
        <v/>
      </c>
      <c r="BN32" s="21" t="str">
        <f t="shared" si="41"/>
        <v/>
      </c>
      <c r="BO32" s="53" t="str">
        <f t="shared" si="42"/>
        <v/>
      </c>
      <c r="BP32" s="53" t="str">
        <f t="shared" si="2"/>
        <v/>
      </c>
      <c r="BQ32" s="21" t="str">
        <f t="shared" si="3"/>
        <v/>
      </c>
      <c r="BR32" s="21" t="str" cm="1">
        <f t="array" ref="BR32">IFERROR(""&amp;INDEX(regNatjecatelj_klub,DI32),"")</f>
        <v/>
      </c>
      <c r="BS32" s="66" t="str">
        <f t="shared" si="43"/>
        <v/>
      </c>
      <c r="BT32" s="46" t="str">
        <f t="shared" si="44"/>
        <v/>
      </c>
      <c r="BU32" s="27" t="s">
        <v>0</v>
      </c>
      <c r="BV32" s="62" t="str">
        <f>IF(BP32&lt;&gt;"NEMA","",IF(IFERROR(MATCH(BN32,BN$12:BN31,0),0)&lt;&gt;0,"",BN32))</f>
        <v/>
      </c>
      <c r="BW32" s="27" t="s">
        <v>0</v>
      </c>
      <c r="BX32" s="84"/>
      <c r="BY32" s="27" t="s">
        <v>0</v>
      </c>
      <c r="BZ32" s="38" t="str">
        <f t="shared" si="45"/>
        <v/>
      </c>
      <c r="CA32" s="21" t="str">
        <f t="shared" si="46"/>
        <v/>
      </c>
      <c r="CB32" s="21" t="str">
        <f>IF(CA32="","",MAX(CB$12:CB31)+1)</f>
        <v/>
      </c>
      <c r="CC32" s="21" t="str">
        <f>IF(CA32="","",IF(AB32="","",IF(AB32="NEMA",IF(AD32="",INDEX(AD$12:AD31,MATCH(AA32,AA$12:AA31,0),1),AD32),AB32)))</f>
        <v/>
      </c>
      <c r="CD32" s="21" t="str">
        <f t="shared" si="47"/>
        <v/>
      </c>
      <c r="CE32" s="21" t="str">
        <f>IF(BX32="","",MAX(CE$12:CE31)+1)</f>
        <v/>
      </c>
      <c r="CF32" s="21" t="str">
        <f t="shared" si="48"/>
        <v/>
      </c>
      <c r="CG32" s="46" t="str">
        <f t="shared" si="49"/>
        <v/>
      </c>
      <c r="CH32" s="27" t="s">
        <v>0</v>
      </c>
      <c r="CI32" s="14" t="str">
        <f t="shared" si="50"/>
        <v/>
      </c>
      <c r="CJ32" s="27" t="s">
        <v>0</v>
      </c>
      <c r="CK32" s="157" t="str">
        <f>IF(BN32="","",IF(AND(BO32&lt;&gt;"",BO32&lt;&gt;"NEMA",BS32=1),BR32,IFERROR(INDEX(CK$12:CK31,MATCH(BN32,BN$12:BN31,0)),IF(BX32&lt;&gt;"",BX32,BT32))))</f>
        <v/>
      </c>
      <c r="CL32" s="210" t="str">
        <f>IF(BN32="","",IF(BT32&lt;&gt;BN32,INDEX(regKlub_id,MATCH(BT32,regKlub_naziv,0)),IF(AND(BO32&lt;&gt;"",BO32&lt;&gt;"NEMA"),BO32,IF(CF32&lt;&gt;"",CF32,IF(CB32&lt;&gt;"",CB32,IFERROR(INDEX(CL$12:CL31,MATCH(BN32,BN$12:BN31,0)),"GREŠKA"))))))</f>
        <v/>
      </c>
      <c r="CM32" s="108" t="str">
        <f>IF(BP32="","",IF(BP32&lt;&gt;"NEMA",BP32,IF(CE32&lt;&gt;"",CE32,IFERROR(INDEX(CM$12:CM31,MATCH(BN32,BN$12:BN31,0)),""))))</f>
        <v/>
      </c>
      <c r="CN32" s="27" t="s">
        <v>0</v>
      </c>
      <c r="CO32" s="38" t="str">
        <f t="shared" si="51"/>
        <v/>
      </c>
      <c r="CP32" s="53" t="str">
        <f t="shared" si="52"/>
        <v>0</v>
      </c>
      <c r="CQ32" s="164" t="str">
        <f t="shared" si="53"/>
        <v/>
      </c>
      <c r="CR32" s="165" t="str">
        <f t="shared" si="4"/>
        <v/>
      </c>
      <c r="CS32" s="108" t="str">
        <f t="shared" si="5"/>
        <v/>
      </c>
      <c r="CT32" s="27" t="s">
        <v>0</v>
      </c>
      <c r="CU32" s="224" t="str">
        <f t="shared" si="54"/>
        <v xml:space="preserve">
</v>
      </c>
      <c r="CV32" s="27" t="s">
        <v>0</v>
      </c>
      <c r="CW32" s="184" t="str">
        <f t="shared" si="6"/>
        <v/>
      </c>
      <c r="CX32" t="s">
        <v>0</v>
      </c>
      <c r="CY32" s="86" t="str">
        <f t="shared" si="7"/>
        <v>M</v>
      </c>
      <c r="CZ32" t="s">
        <v>0</v>
      </c>
      <c r="DA32" s="32" t="str">
        <f t="shared" si="8"/>
        <v/>
      </c>
      <c r="DB32" s="46" t="str">
        <f t="shared" si="9"/>
        <v/>
      </c>
      <c r="DC32" t="s">
        <v>0</v>
      </c>
      <c r="DD32" s="14" t="str">
        <f t="shared" si="55"/>
        <v/>
      </c>
      <c r="DE32" s="27" t="s">
        <v>0</v>
      </c>
      <c r="DF32" s="14" t="str">
        <f t="shared" si="56"/>
        <v/>
      </c>
      <c r="DG32" s="27" t="s">
        <v>0</v>
      </c>
      <c r="DH32" s="32" t="str">
        <f t="shared" si="57"/>
        <v/>
      </c>
      <c r="DI32" s="33" t="str">
        <f t="shared" si="58"/>
        <v/>
      </c>
      <c r="DJ32" s="27" t="s">
        <v>0</v>
      </c>
      <c r="DK32" s="32" t="str">
        <f t="shared" si="59"/>
        <v/>
      </c>
      <c r="DL32" s="33" t="str">
        <f t="shared" si="60"/>
        <v/>
      </c>
      <c r="DM32" s="27" t="s">
        <v>0</v>
      </c>
      <c r="DN32" s="32" t="str">
        <f t="shared" si="61"/>
        <v/>
      </c>
      <c r="DO32" s="33" t="str">
        <f t="shared" si="62"/>
        <v/>
      </c>
      <c r="DP32" s="27" t="s">
        <v>0</v>
      </c>
      <c r="DQ32" s="38" t="str">
        <f t="shared" si="63"/>
        <v/>
      </c>
      <c r="DR32" s="33" t="str" cm="1">
        <f t="array" ref="DR32">IF(DQ32&lt;&gt;"",INDEX(regNatjecatelj_id,DQ32,0),IF(BF32&lt;&gt;"",BF32,""))</f>
        <v/>
      </c>
      <c r="DS32" s="27" t="s">
        <v>0</v>
      </c>
      <c r="DT32" s="38" t="str">
        <f t="shared" si="64"/>
        <v/>
      </c>
      <c r="DU32" s="53" t="str">
        <f t="shared" si="10"/>
        <v/>
      </c>
      <c r="DV32" s="53" t="str">
        <f t="shared" si="65"/>
        <v/>
      </c>
      <c r="DW32" s="53" t="str">
        <f t="shared" si="66"/>
        <v/>
      </c>
      <c r="DX32" s="46" t="str">
        <f t="shared" si="67"/>
        <v/>
      </c>
      <c r="DY32" s="27" t="s">
        <v>0</v>
      </c>
      <c r="DZ32" s="38" t="str">
        <f>IF(AN32="","",MAX(DZ$12:DZ31)+1)</f>
        <v/>
      </c>
      <c r="EA32" s="53" t="str">
        <f t="shared" si="68"/>
        <v/>
      </c>
      <c r="EB32" s="53" t="str">
        <f t="shared" si="69"/>
        <v/>
      </c>
      <c r="EC32" s="53" t="str">
        <f t="shared" si="70"/>
        <v/>
      </c>
      <c r="ED32" s="53" t="str">
        <f t="shared" si="71"/>
        <v/>
      </c>
      <c r="EE32" s="53" t="str">
        <f t="shared" si="11"/>
        <v/>
      </c>
      <c r="EF32" s="53" t="str">
        <f t="shared" si="72"/>
        <v/>
      </c>
      <c r="EG32" s="53" t="str">
        <f t="shared" si="73"/>
        <v/>
      </c>
      <c r="EH32" s="53" t="str">
        <f t="shared" si="12"/>
        <v/>
      </c>
      <c r="EI32" s="53" t="str">
        <f t="shared" si="74"/>
        <v/>
      </c>
      <c r="EJ32" s="33" t="str">
        <f t="shared" si="75"/>
        <v/>
      </c>
      <c r="EK32" s="27" t="s">
        <v>0</v>
      </c>
      <c r="EL32" s="14" t="str">
        <f t="shared" si="76"/>
        <v/>
      </c>
      <c r="EM32" s="27" t="s">
        <v>0</v>
      </c>
      <c r="EN32" s="14" t="str">
        <f t="shared" si="13"/>
        <v/>
      </c>
      <c r="EO32" s="27" t="s">
        <v>0</v>
      </c>
      <c r="EP32" s="115" t="str">
        <f t="shared" si="77"/>
        <v/>
      </c>
      <c r="EQ32" s="27" t="s">
        <v>0</v>
      </c>
    </row>
    <row r="33" spans="1:147" x14ac:dyDescent="0.25">
      <c r="A33" t="s">
        <v>0</v>
      </c>
      <c r="B33" s="32" t="str">
        <f>IF(csv!F23="","",TRIM(csv!T23))</f>
        <v>M20</v>
      </c>
      <c r="C33" s="21" t="s">
        <v>0</v>
      </c>
      <c r="D33" s="21" t="str">
        <f>IF(csv!F23="","",TRIM(csv!F23))</f>
        <v>Borna</v>
      </c>
      <c r="E33" s="21" t="str">
        <f>IF(csv!E23="","",TRIM(csv!E23))</f>
        <v>Kuzmanić</v>
      </c>
      <c r="F33" s="21" t="s">
        <v>0</v>
      </c>
      <c r="G33" s="53" t="str">
        <f>IF(csv!M23="","",TRIM(csv!M23))</f>
        <v>101:08</v>
      </c>
      <c r="H33" s="53" t="str">
        <f>IF(csv!N23="","",TRIM(csv!N23))</f>
        <v>3</v>
      </c>
      <c r="I33" s="21" t="s">
        <v>0</v>
      </c>
      <c r="J33" s="21" t="str">
        <f>IF(csv!P23="","",TRIM(csv!P23))</f>
        <v>JAP</v>
      </c>
      <c r="K33" s="21" t="str">
        <f>IF(csv!Q23="","",TRIM(csv!Q23))</f>
        <v>OK Japetić</v>
      </c>
      <c r="L33" s="21" t="s">
        <v>0</v>
      </c>
      <c r="M33" s="46" t="str">
        <f>IF(csv!R23="","",TRIM(csv!R23))</f>
        <v>CRO</v>
      </c>
      <c r="N33" s="27" t="s">
        <v>0</v>
      </c>
      <c r="O33" s="172" t="str">
        <f t="shared" si="14"/>
        <v>ok</v>
      </c>
      <c r="P33" s="27"/>
      <c r="Q33" s="32" t="str">
        <f t="shared" si="15"/>
        <v>M20</v>
      </c>
      <c r="R33" s="53">
        <f>IF(Q33="","",IF(COUNTIF(Q$12:Q32,Q33)=0,R32+1,R32))</f>
        <v>4</v>
      </c>
      <c r="S33" s="53">
        <f t="shared" si="16"/>
        <v>109</v>
      </c>
      <c r="T33" s="53">
        <f t="shared" si="17"/>
        <v>414</v>
      </c>
      <c r="U33" s="46" t="str">
        <f t="shared" si="18"/>
        <v>Ž21A – M35 – M20</v>
      </c>
      <c r="V33" s="27" t="s">
        <v>0</v>
      </c>
      <c r="W33" s="157" t="str">
        <f t="shared" si="19"/>
        <v>M20</v>
      </c>
      <c r="X33" s="207">
        <f t="shared" si="20"/>
        <v>604</v>
      </c>
      <c r="Y33" s="158" t="str">
        <f t="shared" si="0"/>
        <v/>
      </c>
      <c r="Z33" s="27" t="s">
        <v>0</v>
      </c>
      <c r="AA33" s="32" t="str">
        <f t="shared" si="21"/>
        <v>CRO</v>
      </c>
      <c r="AB33" s="53">
        <f t="shared" si="22"/>
        <v>1</v>
      </c>
      <c r="AC33" s="21" t="str">
        <f>IF(OR(AB33="",AB33&lt;&gt;"NEMA"),"",IF(IFERROR(MATCH(AA33,AA$12:AA32,0),0)&lt;&gt;0,"",AA33))</f>
        <v/>
      </c>
      <c r="AD33" s="46" t="str">
        <f>IF(AC33="","",MAX(AD$12:AD32)+1)</f>
        <v/>
      </c>
      <c r="AE33" s="27" t="s">
        <v>0</v>
      </c>
      <c r="AF33" s="84"/>
      <c r="AG33" s="27" t="s">
        <v>0</v>
      </c>
      <c r="AH33" s="14" t="str">
        <f t="shared" si="23"/>
        <v/>
      </c>
      <c r="AI33" s="27" t="s">
        <v>0</v>
      </c>
      <c r="AJ33" s="157" t="str">
        <f t="shared" si="24"/>
        <v>CRO</v>
      </c>
      <c r="AK33" s="108">
        <f t="shared" si="25"/>
        <v>1</v>
      </c>
      <c r="AL33" s="27"/>
      <c r="AM33" s="32" t="str">
        <f t="shared" si="26"/>
        <v>Borna</v>
      </c>
      <c r="AN33" s="21" t="str">
        <f t="shared" si="27"/>
        <v>Kuzmanić</v>
      </c>
      <c r="AO33" s="53">
        <f t="shared" si="28"/>
        <v>1451</v>
      </c>
      <c r="AP33" s="53" t="str">
        <f t="shared" si="29"/>
        <v/>
      </c>
      <c r="AQ33" s="21" t="str">
        <f t="shared" si="30"/>
        <v>Borna</v>
      </c>
      <c r="AR33" s="46" t="str">
        <f t="shared" si="31"/>
        <v>Kuzmanić</v>
      </c>
      <c r="AS33" s="27" t="s">
        <v>0</v>
      </c>
      <c r="AT33" s="62" t="str">
        <f t="shared" si="32"/>
        <v/>
      </c>
      <c r="AU33" s="27" t="s">
        <v>0</v>
      </c>
      <c r="AV33" s="228" t="str">
        <f t="shared" si="1"/>
        <v/>
      </c>
      <c r="AW33" s="27" t="s">
        <v>0</v>
      </c>
      <c r="AX33" s="79"/>
      <c r="AY33" s="80"/>
      <c r="AZ33" s="27" t="s">
        <v>0</v>
      </c>
      <c r="BA33" s="184" t="str">
        <f t="shared" si="33"/>
        <v/>
      </c>
      <c r="BB33" s="27" t="s">
        <v>0</v>
      </c>
      <c r="BC33" s="32" t="str">
        <f t="shared" si="34"/>
        <v/>
      </c>
      <c r="BD33" s="53" t="str">
        <f>IF(AX33&amp;AY33="","",MAX(BD$12:BD32)+1)</f>
        <v/>
      </c>
      <c r="BE33" s="196" t="str">
        <f t="shared" si="35"/>
        <v/>
      </c>
      <c r="BF33" s="33" t="str">
        <f>IF(AND(AO33="NEMA",AP33="NEMA",OR(AX33&amp;AY33="",BE33="NEMA")),MAX(BF$12:BF32)+1,"")</f>
        <v/>
      </c>
      <c r="BG33" s="27" t="s">
        <v>0</v>
      </c>
      <c r="BH33" s="32" t="str">
        <f t="shared" si="36"/>
        <v>Borna</v>
      </c>
      <c r="BI33" s="21" t="str">
        <f t="shared" si="37"/>
        <v>Kuzmanić</v>
      </c>
      <c r="BJ33" s="53" t="str">
        <f t="shared" si="38"/>
        <v/>
      </c>
      <c r="BK33" s="33">
        <f t="shared" si="39"/>
        <v>1451</v>
      </c>
      <c r="BL33" s="27" t="s">
        <v>0</v>
      </c>
      <c r="BM33" s="32" t="str">
        <f t="shared" si="40"/>
        <v>JAP</v>
      </c>
      <c r="BN33" s="21" t="str">
        <f t="shared" si="41"/>
        <v>OK Japetić</v>
      </c>
      <c r="BO33" s="53">
        <f t="shared" si="42"/>
        <v>3</v>
      </c>
      <c r="BP33" s="53" t="str">
        <f t="shared" si="2"/>
        <v/>
      </c>
      <c r="BQ33" s="21" t="str">
        <f t="shared" si="3"/>
        <v>OK Japetić</v>
      </c>
      <c r="BR33" s="21" t="str" cm="1">
        <f t="array" ref="BR33">IFERROR(""&amp;INDEX(regNatjecatelj_klub,DI33),"")</f>
        <v>OK Japetić</v>
      </c>
      <c r="BS33" s="66" t="str">
        <f t="shared" si="43"/>
        <v/>
      </c>
      <c r="BT33" s="46" t="str">
        <f t="shared" si="44"/>
        <v>OK Japetić</v>
      </c>
      <c r="BU33" s="27" t="s">
        <v>0</v>
      </c>
      <c r="BV33" s="62" t="str">
        <f>IF(BP33&lt;&gt;"NEMA","",IF(IFERROR(MATCH(BN33,BN$12:BN32,0),0)&lt;&gt;0,"",BN33))</f>
        <v/>
      </c>
      <c r="BW33" s="27" t="s">
        <v>0</v>
      </c>
      <c r="BX33" s="84"/>
      <c r="BY33" s="27" t="s">
        <v>0</v>
      </c>
      <c r="BZ33" s="38" t="str">
        <f t="shared" si="45"/>
        <v/>
      </c>
      <c r="CA33" s="21" t="str">
        <f t="shared" si="46"/>
        <v/>
      </c>
      <c r="CB33" s="21" t="str">
        <f>IF(CA33="","",MAX(CB$12:CB32)+1)</f>
        <v/>
      </c>
      <c r="CC33" s="21" t="str">
        <f>IF(CA33="","",IF(AB33="","",IF(AB33="NEMA",IF(AD33="",INDEX(AD$12:AD32,MATCH(AA33,AA$12:AA32,0),1),AD33),AB33)))</f>
        <v/>
      </c>
      <c r="CD33" s="21" t="str">
        <f t="shared" si="47"/>
        <v/>
      </c>
      <c r="CE33" s="21" t="str">
        <f>IF(BX33="","",MAX(CE$12:CE32)+1)</f>
        <v/>
      </c>
      <c r="CF33" s="21" t="str">
        <f t="shared" si="48"/>
        <v/>
      </c>
      <c r="CG33" s="46" t="str">
        <f t="shared" si="49"/>
        <v/>
      </c>
      <c r="CH33" s="27" t="s">
        <v>0</v>
      </c>
      <c r="CI33" s="14" t="str">
        <f t="shared" si="50"/>
        <v/>
      </c>
      <c r="CJ33" s="27" t="s">
        <v>0</v>
      </c>
      <c r="CK33" s="157" t="str">
        <f>IF(BN33="","",IF(AND(BO33&lt;&gt;"",BO33&lt;&gt;"NEMA",BS33=1),BR33,IFERROR(INDEX(CK$12:CK32,MATCH(BN33,BN$12:BN32,0)),IF(BX33&lt;&gt;"",BX33,BT33))))</f>
        <v>OK Japetić</v>
      </c>
      <c r="CL33" s="210">
        <f>IF(BN33="","",IF(BT33&lt;&gt;BN33,INDEX(regKlub_id,MATCH(BT33,regKlub_naziv,0)),IF(AND(BO33&lt;&gt;"",BO33&lt;&gt;"NEMA"),BO33,IF(CF33&lt;&gt;"",CF33,IF(CB33&lt;&gt;"",CB33,IFERROR(INDEX(CL$12:CL32,MATCH(BN33,BN$12:BN32,0)),"GREŠKA"))))))</f>
        <v>3</v>
      </c>
      <c r="CM33" s="108" t="str">
        <f>IF(BP33="","",IF(BP33&lt;&gt;"NEMA",BP33,IF(CE33&lt;&gt;"",CE33,IFERROR(INDEX(CM$12:CM32,MATCH(BN33,BN$12:BN32,0)),""))))</f>
        <v/>
      </c>
      <c r="CN33" s="27" t="s">
        <v>0</v>
      </c>
      <c r="CO33" s="38" t="str">
        <f t="shared" si="51"/>
        <v>101:08</v>
      </c>
      <c r="CP33" s="53" t="str">
        <f t="shared" si="52"/>
        <v>3</v>
      </c>
      <c r="CQ33" s="164" t="str">
        <f t="shared" si="53"/>
        <v/>
      </c>
      <c r="CR33" s="165">
        <f t="shared" si="4"/>
        <v>6068</v>
      </c>
      <c r="CS33" s="108">
        <f t="shared" si="5"/>
        <v>3</v>
      </c>
      <c r="CT33" s="27" t="s">
        <v>0</v>
      </c>
      <c r="CU33" s="224" t="str">
        <f t="shared" si="54"/>
        <v xml:space="preserve">
</v>
      </c>
      <c r="CV33" s="27" t="s">
        <v>0</v>
      </c>
      <c r="CW33" s="184" t="str">
        <f t="shared" si="6"/>
        <v/>
      </c>
      <c r="CX33" t="s">
        <v>0</v>
      </c>
      <c r="CY33" s="86" t="str">
        <f t="shared" si="7"/>
        <v>M</v>
      </c>
      <c r="CZ33" t="s">
        <v>0</v>
      </c>
      <c r="DA33" s="32" t="str">
        <f t="shared" si="8"/>
        <v/>
      </c>
      <c r="DB33" s="46" t="str">
        <f t="shared" si="9"/>
        <v/>
      </c>
      <c r="DC33" t="s">
        <v>0</v>
      </c>
      <c r="DD33" s="14" t="str">
        <f t="shared" si="55"/>
        <v/>
      </c>
      <c r="DE33" s="27" t="s">
        <v>0</v>
      </c>
      <c r="DF33" s="14" t="str">
        <f t="shared" si="56"/>
        <v/>
      </c>
      <c r="DG33" s="27" t="s">
        <v>0</v>
      </c>
      <c r="DH33" s="32" t="str">
        <f t="shared" si="57"/>
        <v>Borna – Kuzmanić</v>
      </c>
      <c r="DI33" s="33">
        <f t="shared" si="58"/>
        <v>136</v>
      </c>
      <c r="DJ33" s="27" t="s">
        <v>0</v>
      </c>
      <c r="DK33" s="32" t="str">
        <f t="shared" si="59"/>
        <v>Borna – Kuzmanić – OK Japetić</v>
      </c>
      <c r="DL33" s="33">
        <f t="shared" si="60"/>
        <v>136</v>
      </c>
      <c r="DM33" s="27" t="s">
        <v>0</v>
      </c>
      <c r="DN33" s="32" t="str">
        <f t="shared" si="61"/>
        <v>Borna – Kuzmanić – OK Japetić – M20</v>
      </c>
      <c r="DO33" s="33">
        <f t="shared" si="62"/>
        <v>136</v>
      </c>
      <c r="DP33" s="27" t="s">
        <v>0</v>
      </c>
      <c r="DQ33" s="38">
        <f t="shared" si="63"/>
        <v>136</v>
      </c>
      <c r="DR33" s="33" cm="1">
        <f t="array" ref="DR33">IF(DQ33&lt;&gt;"",INDEX(regNatjecatelj_id,DQ33,0),IF(BF33&lt;&gt;"",BF33,""))</f>
        <v>1451</v>
      </c>
      <c r="DS33" s="27" t="s">
        <v>0</v>
      </c>
      <c r="DT33" s="38" t="str">
        <f t="shared" si="64"/>
        <v>imepre</v>
      </c>
      <c r="DU33" s="53" t="str">
        <f t="shared" si="10"/>
        <v>klu</v>
      </c>
      <c r="DV33" s="53" t="str">
        <f t="shared" si="65"/>
        <v>kat</v>
      </c>
      <c r="DW33" s="53" t="str">
        <f t="shared" si="66"/>
        <v/>
      </c>
      <c r="DX33" s="46" t="str">
        <f t="shared" si="67"/>
        <v>imepre-klu-kat</v>
      </c>
      <c r="DY33" s="27" t="s">
        <v>0</v>
      </c>
      <c r="DZ33" s="38">
        <f>IF(AN33="","",MAX(DZ$12:DZ32)+1)</f>
        <v>5496</v>
      </c>
      <c r="EA33" s="53">
        <f t="shared" si="68"/>
        <v>604</v>
      </c>
      <c r="EB33" s="53">
        <f t="shared" si="69"/>
        <v>1451</v>
      </c>
      <c r="EC33" s="53">
        <f t="shared" si="70"/>
        <v>6068</v>
      </c>
      <c r="ED33" s="53">
        <f t="shared" si="71"/>
        <v>3</v>
      </c>
      <c r="EE33" s="53">
        <f t="shared" si="11"/>
        <v>0</v>
      </c>
      <c r="EF33" s="53">
        <f t="shared" si="72"/>
        <v>1</v>
      </c>
      <c r="EG33" s="53" t="str">
        <f t="shared" si="73"/>
        <v>3</v>
      </c>
      <c r="EH33" s="53" t="str">
        <f t="shared" si="12"/>
        <v/>
      </c>
      <c r="EI33" s="53" t="str">
        <f t="shared" si="74"/>
        <v/>
      </c>
      <c r="EJ33" s="33" t="str">
        <f t="shared" si="75"/>
        <v/>
      </c>
      <c r="EK33" s="27" t="s">
        <v>0</v>
      </c>
      <c r="EL33" s="14" t="str">
        <f t="shared" si="76"/>
        <v>INSERT INTO rezultat(id,stazakategorija_id,imeprezime_id,vrijeme_sec,status_id,registracija,uparivanje_id,originalstatus_id,imeprezimealias_id,klubalias_id,kategorijaalias_id) VALUES (5496,604,1451,6068,3,0,1,3,Null,Null,Null);</v>
      </c>
      <c r="EM33" s="27" t="s">
        <v>0</v>
      </c>
      <c r="EN33" s="14" t="str">
        <f t="shared" si="13"/>
        <v/>
      </c>
      <c r="EO33" s="27" t="s">
        <v>0</v>
      </c>
      <c r="EP33" s="115" t="str">
        <f t="shared" si="77"/>
        <v xml:space="preserve">
INSERT INTO rezultat(id,stazakategorija_id,imeprezime_id,vrijeme_sec,status_id,registracija,uparivanje_id,originalstatus_id,imeprezimealias_id,klubalias_id,kategorijaalias_id) VALUES (5496,604,1451,6068,3,0,1,3,Null,Null,Null);</v>
      </c>
      <c r="EQ33" s="27" t="s">
        <v>0</v>
      </c>
    </row>
    <row r="34" spans="1:147" x14ac:dyDescent="0.25">
      <c r="A34" t="s">
        <v>0</v>
      </c>
      <c r="B34" s="32" t="str">
        <f>IF(csv!F24="","",TRIM(csv!T24))</f>
        <v>M21A</v>
      </c>
      <c r="C34" s="21" t="s">
        <v>0</v>
      </c>
      <c r="D34" s="21" t="str">
        <f>IF(csv!F24="","",TRIM(csv!F24))</f>
        <v>Josip</v>
      </c>
      <c r="E34" s="21" t="str">
        <f>IF(csv!E24="","",TRIM(csv!E24))</f>
        <v>Vujanić</v>
      </c>
      <c r="F34" s="21" t="s">
        <v>0</v>
      </c>
      <c r="G34" s="53" t="str">
        <f>IF(csv!M24="","",TRIM(csv!M24))</f>
        <v>54:10</v>
      </c>
      <c r="H34" s="53" t="str">
        <f>IF(csv!N24="","",TRIM(csv!N24))</f>
        <v>0</v>
      </c>
      <c r="I34" s="21" t="s">
        <v>0</v>
      </c>
      <c r="J34" s="21" t="str">
        <f>IF(csv!P24="","",TRIM(csv!P24))</f>
        <v>JAP</v>
      </c>
      <c r="K34" s="21" t="str">
        <f>IF(csv!Q24="","",TRIM(csv!Q24))</f>
        <v>OK Japetić</v>
      </c>
      <c r="L34" s="21" t="s">
        <v>0</v>
      </c>
      <c r="M34" s="46" t="str">
        <f>IF(csv!R24="","",TRIM(csv!R24))</f>
        <v>CRO</v>
      </c>
      <c r="N34" s="27" t="s">
        <v>0</v>
      </c>
      <c r="O34" s="172" t="str">
        <f t="shared" si="14"/>
        <v>ok</v>
      </c>
      <c r="P34" s="27"/>
      <c r="Q34" s="32" t="str">
        <f t="shared" si="15"/>
        <v>M21A</v>
      </c>
      <c r="R34" s="53">
        <f>IF(Q34="","",IF(COUNTIF(Q$12:Q33,Q34)=0,R33+1,R33))</f>
        <v>5</v>
      </c>
      <c r="S34" s="53">
        <f t="shared" si="16"/>
        <v>101</v>
      </c>
      <c r="T34" s="53">
        <f t="shared" si="17"/>
        <v>413</v>
      </c>
      <c r="U34" s="46" t="str">
        <f t="shared" si="18"/>
        <v>M21A</v>
      </c>
      <c r="V34" s="27" t="s">
        <v>0</v>
      </c>
      <c r="W34" s="157" t="str">
        <f t="shared" si="19"/>
        <v>M21A</v>
      </c>
      <c r="X34" s="207">
        <f t="shared" si="20"/>
        <v>605</v>
      </c>
      <c r="Y34" s="158" t="str">
        <f t="shared" si="0"/>
        <v/>
      </c>
      <c r="Z34" s="27" t="s">
        <v>0</v>
      </c>
      <c r="AA34" s="32" t="str">
        <f t="shared" si="21"/>
        <v>CRO</v>
      </c>
      <c r="AB34" s="53">
        <f t="shared" si="22"/>
        <v>1</v>
      </c>
      <c r="AC34" s="21" t="str">
        <f>IF(OR(AB34="",AB34&lt;&gt;"NEMA"),"",IF(IFERROR(MATCH(AA34,AA$12:AA33,0),0)&lt;&gt;0,"",AA34))</f>
        <v/>
      </c>
      <c r="AD34" s="46" t="str">
        <f>IF(AC34="","",MAX(AD$12:AD33)+1)</f>
        <v/>
      </c>
      <c r="AE34" s="27" t="s">
        <v>0</v>
      </c>
      <c r="AF34" s="84"/>
      <c r="AG34" s="27" t="s">
        <v>0</v>
      </c>
      <c r="AH34" s="14" t="str">
        <f t="shared" si="23"/>
        <v/>
      </c>
      <c r="AI34" s="27" t="s">
        <v>0</v>
      </c>
      <c r="AJ34" s="157" t="str">
        <f t="shared" si="24"/>
        <v>CRO</v>
      </c>
      <c r="AK34" s="108">
        <f t="shared" si="25"/>
        <v>1</v>
      </c>
      <c r="AL34" s="27"/>
      <c r="AM34" s="32" t="str">
        <f t="shared" si="26"/>
        <v>Josip</v>
      </c>
      <c r="AN34" s="21" t="str">
        <f t="shared" si="27"/>
        <v>Vujanić</v>
      </c>
      <c r="AO34" s="53">
        <f t="shared" si="28"/>
        <v>1859</v>
      </c>
      <c r="AP34" s="53" t="str">
        <f t="shared" si="29"/>
        <v/>
      </c>
      <c r="AQ34" s="21" t="str">
        <f t="shared" si="30"/>
        <v>Josip</v>
      </c>
      <c r="AR34" s="46" t="str">
        <f t="shared" si="31"/>
        <v>Vujanić</v>
      </c>
      <c r="AS34" s="27" t="s">
        <v>0</v>
      </c>
      <c r="AT34" s="62" t="str">
        <f t="shared" si="32"/>
        <v/>
      </c>
      <c r="AU34" s="27" t="s">
        <v>0</v>
      </c>
      <c r="AV34" s="228" t="str">
        <f t="shared" si="1"/>
        <v/>
      </c>
      <c r="AW34" s="27" t="s">
        <v>0</v>
      </c>
      <c r="AX34" s="79"/>
      <c r="AY34" s="80"/>
      <c r="AZ34" s="27" t="s">
        <v>0</v>
      </c>
      <c r="BA34" s="184" t="str">
        <f t="shared" si="33"/>
        <v/>
      </c>
      <c r="BB34" s="27" t="s">
        <v>0</v>
      </c>
      <c r="BC34" s="32" t="str">
        <f t="shared" si="34"/>
        <v/>
      </c>
      <c r="BD34" s="53" t="str">
        <f>IF(AX34&amp;AY34="","",MAX(BD$12:BD33)+1)</f>
        <v/>
      </c>
      <c r="BE34" s="196" t="str">
        <f t="shared" si="35"/>
        <v/>
      </c>
      <c r="BF34" s="33" t="str">
        <f>IF(AND(AO34="NEMA",AP34="NEMA",OR(AX34&amp;AY34="",BE34="NEMA")),MAX(BF$12:BF33)+1,"")</f>
        <v/>
      </c>
      <c r="BG34" s="27" t="s">
        <v>0</v>
      </c>
      <c r="BH34" s="32" t="str">
        <f t="shared" si="36"/>
        <v>Josip</v>
      </c>
      <c r="BI34" s="21" t="str">
        <f t="shared" si="37"/>
        <v>Vujanić</v>
      </c>
      <c r="BJ34" s="53" t="str">
        <f t="shared" si="38"/>
        <v/>
      </c>
      <c r="BK34" s="33">
        <f t="shared" si="39"/>
        <v>1859</v>
      </c>
      <c r="BL34" s="27" t="s">
        <v>0</v>
      </c>
      <c r="BM34" s="32" t="str">
        <f t="shared" si="40"/>
        <v>JAP</v>
      </c>
      <c r="BN34" s="21" t="str">
        <f t="shared" si="41"/>
        <v>OK Japetić</v>
      </c>
      <c r="BO34" s="53">
        <f t="shared" si="42"/>
        <v>3</v>
      </c>
      <c r="BP34" s="53" t="str">
        <f t="shared" si="2"/>
        <v/>
      </c>
      <c r="BQ34" s="21" t="str">
        <f t="shared" si="3"/>
        <v>OK Japetić</v>
      </c>
      <c r="BR34" s="21" t="str" cm="1">
        <f t="array" ref="BR34">IFERROR(""&amp;INDEX(regNatjecatelj_klub,DI34),"")</f>
        <v>OK Japetić</v>
      </c>
      <c r="BS34" s="66" t="str">
        <f t="shared" si="43"/>
        <v/>
      </c>
      <c r="BT34" s="46" t="str">
        <f t="shared" si="44"/>
        <v>OK Japetić</v>
      </c>
      <c r="BU34" s="27" t="s">
        <v>0</v>
      </c>
      <c r="BV34" s="62" t="str">
        <f>IF(BP34&lt;&gt;"NEMA","",IF(IFERROR(MATCH(BN34,BN$12:BN33,0),0)&lt;&gt;0,"",BN34))</f>
        <v/>
      </c>
      <c r="BW34" s="27" t="s">
        <v>0</v>
      </c>
      <c r="BX34" s="84"/>
      <c r="BY34" s="27" t="s">
        <v>0</v>
      </c>
      <c r="BZ34" s="38" t="str">
        <f t="shared" si="45"/>
        <v/>
      </c>
      <c r="CA34" s="21" t="str">
        <f t="shared" si="46"/>
        <v/>
      </c>
      <c r="CB34" s="21" t="str">
        <f>IF(CA34="","",MAX(CB$12:CB33)+1)</f>
        <v/>
      </c>
      <c r="CC34" s="21" t="str">
        <f>IF(CA34="","",IF(AB34="","",IF(AB34="NEMA",IF(AD34="",INDEX(AD$12:AD33,MATCH(AA34,AA$12:AA33,0),1),AD34),AB34)))</f>
        <v/>
      </c>
      <c r="CD34" s="21" t="str">
        <f t="shared" si="47"/>
        <v/>
      </c>
      <c r="CE34" s="21" t="str">
        <f>IF(BX34="","",MAX(CE$12:CE33)+1)</f>
        <v/>
      </c>
      <c r="CF34" s="21" t="str">
        <f t="shared" si="48"/>
        <v/>
      </c>
      <c r="CG34" s="46" t="str">
        <f t="shared" si="49"/>
        <v/>
      </c>
      <c r="CH34" s="27" t="s">
        <v>0</v>
      </c>
      <c r="CI34" s="14" t="str">
        <f t="shared" si="50"/>
        <v/>
      </c>
      <c r="CJ34" s="27" t="s">
        <v>0</v>
      </c>
      <c r="CK34" s="157" t="str">
        <f>IF(BN34="","",IF(AND(BO34&lt;&gt;"",BO34&lt;&gt;"NEMA",BS34=1),BR34,IFERROR(INDEX(CK$12:CK33,MATCH(BN34,BN$12:BN33,0)),IF(BX34&lt;&gt;"",BX34,BT34))))</f>
        <v>OK Japetić</v>
      </c>
      <c r="CL34" s="210">
        <f>IF(BN34="","",IF(BT34&lt;&gt;BN34,INDEX(regKlub_id,MATCH(BT34,regKlub_naziv,0)),IF(AND(BO34&lt;&gt;"",BO34&lt;&gt;"NEMA"),BO34,IF(CF34&lt;&gt;"",CF34,IF(CB34&lt;&gt;"",CB34,IFERROR(INDEX(CL$12:CL33,MATCH(BN34,BN$12:BN33,0)),"GREŠKA"))))))</f>
        <v>3</v>
      </c>
      <c r="CM34" s="108" t="str">
        <f>IF(BP34="","",IF(BP34&lt;&gt;"NEMA",BP34,IF(CE34&lt;&gt;"",CE34,IFERROR(INDEX(CM$12:CM33,MATCH(BN34,BN$12:BN33,0)),""))))</f>
        <v/>
      </c>
      <c r="CN34" s="27" t="s">
        <v>0</v>
      </c>
      <c r="CO34" s="38" t="str">
        <f t="shared" si="51"/>
        <v>54:10</v>
      </c>
      <c r="CP34" s="53" t="str">
        <f t="shared" si="52"/>
        <v>0</v>
      </c>
      <c r="CQ34" s="164" t="str">
        <f t="shared" si="53"/>
        <v/>
      </c>
      <c r="CR34" s="165">
        <f t="shared" si="4"/>
        <v>3250</v>
      </c>
      <c r="CS34" s="108">
        <f t="shared" si="5"/>
        <v>1</v>
      </c>
      <c r="CT34" s="27" t="s">
        <v>0</v>
      </c>
      <c r="CU34" s="224" t="str">
        <f t="shared" si="54"/>
        <v xml:space="preserve">
</v>
      </c>
      <c r="CV34" s="27" t="s">
        <v>0</v>
      </c>
      <c r="CW34" s="184" t="str">
        <f t="shared" si="6"/>
        <v/>
      </c>
      <c r="CX34" t="s">
        <v>0</v>
      </c>
      <c r="CY34" s="86" t="str">
        <f t="shared" si="7"/>
        <v>M</v>
      </c>
      <c r="CZ34" t="s">
        <v>0</v>
      </c>
      <c r="DA34" s="32" t="str">
        <f t="shared" si="8"/>
        <v/>
      </c>
      <c r="DB34" s="46" t="str">
        <f t="shared" si="9"/>
        <v/>
      </c>
      <c r="DC34" t="s">
        <v>0</v>
      </c>
      <c r="DD34" s="14" t="str">
        <f t="shared" si="55"/>
        <v/>
      </c>
      <c r="DE34" s="27" t="s">
        <v>0</v>
      </c>
      <c r="DF34" s="14" t="str">
        <f t="shared" si="56"/>
        <v/>
      </c>
      <c r="DG34" s="27" t="s">
        <v>0</v>
      </c>
      <c r="DH34" s="32" t="str">
        <f t="shared" si="57"/>
        <v>Josip – Vujanić</v>
      </c>
      <c r="DI34" s="33">
        <f t="shared" si="58"/>
        <v>521</v>
      </c>
      <c r="DJ34" s="27" t="s">
        <v>0</v>
      </c>
      <c r="DK34" s="32" t="str">
        <f t="shared" si="59"/>
        <v>Josip – Vujanić – OK Japetić</v>
      </c>
      <c r="DL34" s="33">
        <f t="shared" si="60"/>
        <v>521</v>
      </c>
      <c r="DM34" s="27" t="s">
        <v>0</v>
      </c>
      <c r="DN34" s="32" t="str">
        <f t="shared" si="61"/>
        <v>Josip – Vujanić – OK Japetić – M21A</v>
      </c>
      <c r="DO34" s="33">
        <f t="shared" si="62"/>
        <v>521</v>
      </c>
      <c r="DP34" s="27" t="s">
        <v>0</v>
      </c>
      <c r="DQ34" s="38">
        <f t="shared" si="63"/>
        <v>521</v>
      </c>
      <c r="DR34" s="33" cm="1">
        <f t="array" ref="DR34">IF(DQ34&lt;&gt;"",INDEX(regNatjecatelj_id,DQ34,0),IF(BF34&lt;&gt;"",BF34,""))</f>
        <v>1859</v>
      </c>
      <c r="DS34" s="27" t="s">
        <v>0</v>
      </c>
      <c r="DT34" s="38" t="str">
        <f t="shared" si="64"/>
        <v>imepre</v>
      </c>
      <c r="DU34" s="53" t="str">
        <f t="shared" si="10"/>
        <v>klu</v>
      </c>
      <c r="DV34" s="53" t="str">
        <f t="shared" si="65"/>
        <v>kat</v>
      </c>
      <c r="DW34" s="53" t="str">
        <f t="shared" si="66"/>
        <v/>
      </c>
      <c r="DX34" s="46" t="str">
        <f t="shared" si="67"/>
        <v>imepre-klu-kat</v>
      </c>
      <c r="DY34" s="27" t="s">
        <v>0</v>
      </c>
      <c r="DZ34" s="38">
        <f>IF(AN34="","",MAX(DZ$12:DZ33)+1)</f>
        <v>5497</v>
      </c>
      <c r="EA34" s="53">
        <f t="shared" si="68"/>
        <v>605</v>
      </c>
      <c r="EB34" s="53">
        <f t="shared" si="69"/>
        <v>1859</v>
      </c>
      <c r="EC34" s="53">
        <f t="shared" si="70"/>
        <v>3250</v>
      </c>
      <c r="ED34" s="53">
        <f t="shared" si="71"/>
        <v>1</v>
      </c>
      <c r="EE34" s="53">
        <f t="shared" si="11"/>
        <v>0</v>
      </c>
      <c r="EF34" s="53">
        <f t="shared" si="72"/>
        <v>1</v>
      </c>
      <c r="EG34" s="53" t="str">
        <f t="shared" si="73"/>
        <v>0</v>
      </c>
      <c r="EH34" s="53" t="str">
        <f t="shared" si="12"/>
        <v/>
      </c>
      <c r="EI34" s="53" t="str">
        <f t="shared" si="74"/>
        <v/>
      </c>
      <c r="EJ34" s="33" t="str">
        <f t="shared" si="75"/>
        <v/>
      </c>
      <c r="EK34" s="27" t="s">
        <v>0</v>
      </c>
      <c r="EL34" s="14" t="str">
        <f t="shared" si="76"/>
        <v>INSERT INTO rezultat(id,stazakategorija_id,imeprezime_id,vrijeme_sec,status_id,registracija,uparivanje_id,originalstatus_id,imeprezimealias_id,klubalias_id,kategorijaalias_id) VALUES (5497,605,1859,3250,1,0,1,0,Null,Null,Null);</v>
      </c>
      <c r="EM34" s="27" t="s">
        <v>0</v>
      </c>
      <c r="EN34" s="14" t="str">
        <f t="shared" si="13"/>
        <v/>
      </c>
      <c r="EO34" s="27" t="s">
        <v>0</v>
      </c>
      <c r="EP34" s="115" t="str">
        <f t="shared" si="77"/>
        <v xml:space="preserve">
INSERT INTO rezultat(id,stazakategorija_id,imeprezime_id,vrijeme_sec,status_id,registracija,uparivanje_id,originalstatus_id,imeprezimealias_id,klubalias_id,kategorijaalias_id) VALUES (5497,605,1859,3250,1,0,1,0,Null,Null,Null);</v>
      </c>
      <c r="EQ34" s="27" t="s">
        <v>0</v>
      </c>
    </row>
    <row r="35" spans="1:147" x14ac:dyDescent="0.25">
      <c r="A35" t="s">
        <v>0</v>
      </c>
      <c r="B35" s="32" t="str">
        <f>IF(csv!F25="","",TRIM(csv!T25))</f>
        <v>M21A</v>
      </c>
      <c r="C35" s="21" t="s">
        <v>0</v>
      </c>
      <c r="D35" s="21" t="str">
        <f>IF(csv!F25="","",TRIM(csv!F25))</f>
        <v>Filip</v>
      </c>
      <c r="E35" s="21" t="str">
        <f>IF(csv!E25="","",TRIM(csv!E25))</f>
        <v>Vujanić</v>
      </c>
      <c r="F35" s="21" t="s">
        <v>0</v>
      </c>
      <c r="G35" s="53" t="str">
        <f>IF(csv!M25="","",TRIM(csv!M25))</f>
        <v>54:34</v>
      </c>
      <c r="H35" s="53" t="str">
        <f>IF(csv!N25="","",TRIM(csv!N25))</f>
        <v>0</v>
      </c>
      <c r="I35" s="21" t="s">
        <v>0</v>
      </c>
      <c r="J35" s="21" t="str">
        <f>IF(csv!P25="","",TRIM(csv!P25))</f>
        <v>JAP</v>
      </c>
      <c r="K35" s="21" t="str">
        <f>IF(csv!Q25="","",TRIM(csv!Q25))</f>
        <v>OK Japetić</v>
      </c>
      <c r="L35" s="21" t="s">
        <v>0</v>
      </c>
      <c r="M35" s="46" t="str">
        <f>IF(csv!R25="","",TRIM(csv!R25))</f>
        <v>CRO</v>
      </c>
      <c r="N35" s="27" t="s">
        <v>0</v>
      </c>
      <c r="O35" s="172" t="str">
        <f t="shared" si="14"/>
        <v>ok</v>
      </c>
      <c r="P35" s="27"/>
      <c r="Q35" s="32" t="str">
        <f t="shared" si="15"/>
        <v>M21A</v>
      </c>
      <c r="R35" s="53">
        <f>IF(Q35="","",IF(COUNTIF(Q$12:Q34,Q35)=0,R34+1,R34))</f>
        <v>5</v>
      </c>
      <c r="S35" s="53">
        <f t="shared" si="16"/>
        <v>101</v>
      </c>
      <c r="T35" s="53">
        <f t="shared" si="17"/>
        <v>413</v>
      </c>
      <c r="U35" s="46" t="str">
        <f t="shared" si="18"/>
        <v>M21A</v>
      </c>
      <c r="V35" s="27" t="s">
        <v>0</v>
      </c>
      <c r="W35" s="157" t="str">
        <f t="shared" si="19"/>
        <v>M21A</v>
      </c>
      <c r="X35" s="207">
        <f t="shared" si="20"/>
        <v>605</v>
      </c>
      <c r="Y35" s="158" t="str">
        <f t="shared" si="0"/>
        <v/>
      </c>
      <c r="Z35" s="27" t="s">
        <v>0</v>
      </c>
      <c r="AA35" s="32" t="str">
        <f t="shared" si="21"/>
        <v>CRO</v>
      </c>
      <c r="AB35" s="53">
        <f t="shared" si="22"/>
        <v>1</v>
      </c>
      <c r="AC35" s="21" t="str">
        <f>IF(OR(AB35="",AB35&lt;&gt;"NEMA"),"",IF(IFERROR(MATCH(AA35,AA$12:AA34,0),0)&lt;&gt;0,"",AA35))</f>
        <v/>
      </c>
      <c r="AD35" s="46" t="str">
        <f>IF(AC35="","",MAX(AD$12:AD34)+1)</f>
        <v/>
      </c>
      <c r="AE35" s="27" t="s">
        <v>0</v>
      </c>
      <c r="AF35" s="84"/>
      <c r="AG35" s="27" t="s">
        <v>0</v>
      </c>
      <c r="AH35" s="14" t="str">
        <f t="shared" si="23"/>
        <v/>
      </c>
      <c r="AI35" s="27" t="s">
        <v>0</v>
      </c>
      <c r="AJ35" s="157" t="str">
        <f t="shared" si="24"/>
        <v>CRO</v>
      </c>
      <c r="AK35" s="108">
        <f t="shared" si="25"/>
        <v>1</v>
      </c>
      <c r="AL35" s="27"/>
      <c r="AM35" s="32" t="str">
        <f t="shared" si="26"/>
        <v>Filip</v>
      </c>
      <c r="AN35" s="21" t="str">
        <f t="shared" si="27"/>
        <v>Vujanić</v>
      </c>
      <c r="AO35" s="53">
        <f t="shared" si="28"/>
        <v>1858</v>
      </c>
      <c r="AP35" s="53" t="str">
        <f t="shared" si="29"/>
        <v/>
      </c>
      <c r="AQ35" s="21" t="str">
        <f t="shared" si="30"/>
        <v>Filip</v>
      </c>
      <c r="AR35" s="46" t="str">
        <f t="shared" si="31"/>
        <v>Vujanić</v>
      </c>
      <c r="AS35" s="27" t="s">
        <v>0</v>
      </c>
      <c r="AT35" s="62" t="str">
        <f t="shared" si="32"/>
        <v/>
      </c>
      <c r="AU35" s="27" t="s">
        <v>0</v>
      </c>
      <c r="AV35" s="228" t="str">
        <f t="shared" si="1"/>
        <v/>
      </c>
      <c r="AW35" s="27" t="s">
        <v>0</v>
      </c>
      <c r="AX35" s="79"/>
      <c r="AY35" s="80"/>
      <c r="AZ35" s="27" t="s">
        <v>0</v>
      </c>
      <c r="BA35" s="184" t="str">
        <f t="shared" si="33"/>
        <v/>
      </c>
      <c r="BB35" s="27" t="s">
        <v>0</v>
      </c>
      <c r="BC35" s="32" t="str">
        <f t="shared" si="34"/>
        <v/>
      </c>
      <c r="BD35" s="53" t="str">
        <f>IF(AX35&amp;AY35="","",MAX(BD$12:BD34)+1)</f>
        <v/>
      </c>
      <c r="BE35" s="196" t="str">
        <f t="shared" si="35"/>
        <v/>
      </c>
      <c r="BF35" s="33" t="str">
        <f>IF(AND(AO35="NEMA",AP35="NEMA",OR(AX35&amp;AY35="",BE35="NEMA")),MAX(BF$12:BF34)+1,"")</f>
        <v/>
      </c>
      <c r="BG35" s="27" t="s">
        <v>0</v>
      </c>
      <c r="BH35" s="32" t="str">
        <f t="shared" si="36"/>
        <v>Filip</v>
      </c>
      <c r="BI35" s="21" t="str">
        <f t="shared" si="37"/>
        <v>Vujanić</v>
      </c>
      <c r="BJ35" s="53" t="str">
        <f t="shared" si="38"/>
        <v/>
      </c>
      <c r="BK35" s="33">
        <f t="shared" si="39"/>
        <v>1858</v>
      </c>
      <c r="BL35" s="27" t="s">
        <v>0</v>
      </c>
      <c r="BM35" s="32" t="str">
        <f t="shared" si="40"/>
        <v>JAP</v>
      </c>
      <c r="BN35" s="21" t="str">
        <f t="shared" si="41"/>
        <v>OK Japetić</v>
      </c>
      <c r="BO35" s="53">
        <f t="shared" si="42"/>
        <v>3</v>
      </c>
      <c r="BP35" s="53" t="str">
        <f t="shared" si="2"/>
        <v/>
      </c>
      <c r="BQ35" s="21" t="str">
        <f t="shared" si="3"/>
        <v>OK Japetić</v>
      </c>
      <c r="BR35" s="21" t="str" cm="1">
        <f t="array" ref="BR35">IFERROR(""&amp;INDEX(regNatjecatelj_klub,DI35),"")</f>
        <v>OK Japetić</v>
      </c>
      <c r="BS35" s="66" t="str">
        <f t="shared" si="43"/>
        <v/>
      </c>
      <c r="BT35" s="46" t="str">
        <f t="shared" si="44"/>
        <v>OK Japetić</v>
      </c>
      <c r="BU35" s="27" t="s">
        <v>0</v>
      </c>
      <c r="BV35" s="62" t="str">
        <f>IF(BP35&lt;&gt;"NEMA","",IF(IFERROR(MATCH(BN35,BN$12:BN34,0),0)&lt;&gt;0,"",BN35))</f>
        <v/>
      </c>
      <c r="BW35" s="27" t="s">
        <v>0</v>
      </c>
      <c r="BX35" s="84"/>
      <c r="BY35" s="27" t="s">
        <v>0</v>
      </c>
      <c r="BZ35" s="38" t="str">
        <f t="shared" si="45"/>
        <v/>
      </c>
      <c r="CA35" s="21" t="str">
        <f t="shared" si="46"/>
        <v/>
      </c>
      <c r="CB35" s="21" t="str">
        <f>IF(CA35="","",MAX(CB$12:CB34)+1)</f>
        <v/>
      </c>
      <c r="CC35" s="21" t="str">
        <f>IF(CA35="","",IF(AB35="","",IF(AB35="NEMA",IF(AD35="",INDEX(AD$12:AD34,MATCH(AA35,AA$12:AA34,0),1),AD35),AB35)))</f>
        <v/>
      </c>
      <c r="CD35" s="21" t="str">
        <f t="shared" si="47"/>
        <v/>
      </c>
      <c r="CE35" s="21" t="str">
        <f>IF(BX35="","",MAX(CE$12:CE34)+1)</f>
        <v/>
      </c>
      <c r="CF35" s="21" t="str">
        <f t="shared" si="48"/>
        <v/>
      </c>
      <c r="CG35" s="46" t="str">
        <f t="shared" si="49"/>
        <v/>
      </c>
      <c r="CH35" s="27" t="s">
        <v>0</v>
      </c>
      <c r="CI35" s="14" t="str">
        <f t="shared" si="50"/>
        <v/>
      </c>
      <c r="CJ35" s="27" t="s">
        <v>0</v>
      </c>
      <c r="CK35" s="157" t="str">
        <f>IF(BN35="","",IF(AND(BO35&lt;&gt;"",BO35&lt;&gt;"NEMA",BS35=1),BR35,IFERROR(INDEX(CK$12:CK34,MATCH(BN35,BN$12:BN34,0)),IF(BX35&lt;&gt;"",BX35,BT35))))</f>
        <v>OK Japetić</v>
      </c>
      <c r="CL35" s="210">
        <f>IF(BN35="","",IF(BT35&lt;&gt;BN35,INDEX(regKlub_id,MATCH(BT35,regKlub_naziv,0)),IF(AND(BO35&lt;&gt;"",BO35&lt;&gt;"NEMA"),BO35,IF(CF35&lt;&gt;"",CF35,IF(CB35&lt;&gt;"",CB35,IFERROR(INDEX(CL$12:CL34,MATCH(BN35,BN$12:BN34,0)),"GREŠKA"))))))</f>
        <v>3</v>
      </c>
      <c r="CM35" s="108" t="str">
        <f>IF(BP35="","",IF(BP35&lt;&gt;"NEMA",BP35,IF(CE35&lt;&gt;"",CE35,IFERROR(INDEX(CM$12:CM34,MATCH(BN35,BN$12:BN34,0)),""))))</f>
        <v/>
      </c>
      <c r="CN35" s="27" t="s">
        <v>0</v>
      </c>
      <c r="CO35" s="38" t="str">
        <f t="shared" si="51"/>
        <v>54:34</v>
      </c>
      <c r="CP35" s="53" t="str">
        <f t="shared" si="52"/>
        <v>0</v>
      </c>
      <c r="CQ35" s="164" t="str">
        <f t="shared" si="53"/>
        <v/>
      </c>
      <c r="CR35" s="165">
        <f t="shared" si="4"/>
        <v>3274</v>
      </c>
      <c r="CS35" s="108">
        <f t="shared" si="5"/>
        <v>1</v>
      </c>
      <c r="CT35" s="27" t="s">
        <v>0</v>
      </c>
      <c r="CU35" s="224" t="str">
        <f t="shared" si="54"/>
        <v xml:space="preserve">
</v>
      </c>
      <c r="CV35" s="27" t="s">
        <v>0</v>
      </c>
      <c r="CW35" s="184" t="str">
        <f t="shared" si="6"/>
        <v/>
      </c>
      <c r="CX35" t="s">
        <v>0</v>
      </c>
      <c r="CY35" s="86" t="str">
        <f t="shared" si="7"/>
        <v>M</v>
      </c>
      <c r="CZ35" t="s">
        <v>0</v>
      </c>
      <c r="DA35" s="32" t="str">
        <f t="shared" si="8"/>
        <v/>
      </c>
      <c r="DB35" s="46" t="str">
        <f t="shared" si="9"/>
        <v/>
      </c>
      <c r="DC35" t="s">
        <v>0</v>
      </c>
      <c r="DD35" s="14" t="str">
        <f t="shared" si="55"/>
        <v/>
      </c>
      <c r="DE35" s="27" t="s">
        <v>0</v>
      </c>
      <c r="DF35" s="14" t="str">
        <f t="shared" si="56"/>
        <v/>
      </c>
      <c r="DG35" s="27" t="s">
        <v>0</v>
      </c>
      <c r="DH35" s="32" t="str">
        <f t="shared" si="57"/>
        <v>Filip – Vujanić</v>
      </c>
      <c r="DI35" s="33">
        <f t="shared" si="58"/>
        <v>297</v>
      </c>
      <c r="DJ35" s="27" t="s">
        <v>0</v>
      </c>
      <c r="DK35" s="32" t="str">
        <f t="shared" si="59"/>
        <v>Filip – Vujanić – OK Japetić</v>
      </c>
      <c r="DL35" s="33">
        <f t="shared" si="60"/>
        <v>297</v>
      </c>
      <c r="DM35" s="27" t="s">
        <v>0</v>
      </c>
      <c r="DN35" s="32" t="str">
        <f t="shared" si="61"/>
        <v>Filip – Vujanić – OK Japetić – M21A</v>
      </c>
      <c r="DO35" s="33">
        <f t="shared" si="62"/>
        <v>297</v>
      </c>
      <c r="DP35" s="27" t="s">
        <v>0</v>
      </c>
      <c r="DQ35" s="38">
        <f t="shared" si="63"/>
        <v>297</v>
      </c>
      <c r="DR35" s="33" cm="1">
        <f t="array" ref="DR35">IF(DQ35&lt;&gt;"",INDEX(regNatjecatelj_id,DQ35,0),IF(BF35&lt;&gt;"",BF35,""))</f>
        <v>1858</v>
      </c>
      <c r="DS35" s="27" t="s">
        <v>0</v>
      </c>
      <c r="DT35" s="38" t="str">
        <f t="shared" si="64"/>
        <v>imepre</v>
      </c>
      <c r="DU35" s="53" t="str">
        <f t="shared" si="10"/>
        <v>klu</v>
      </c>
      <c r="DV35" s="53" t="str">
        <f t="shared" si="65"/>
        <v>kat</v>
      </c>
      <c r="DW35" s="53" t="str">
        <f t="shared" si="66"/>
        <v/>
      </c>
      <c r="DX35" s="46" t="str">
        <f t="shared" si="67"/>
        <v>imepre-klu-kat</v>
      </c>
      <c r="DY35" s="27" t="s">
        <v>0</v>
      </c>
      <c r="DZ35" s="38">
        <f>IF(AN35="","",MAX(DZ$12:DZ34)+1)</f>
        <v>5498</v>
      </c>
      <c r="EA35" s="53">
        <f t="shared" si="68"/>
        <v>605</v>
      </c>
      <c r="EB35" s="53">
        <f t="shared" si="69"/>
        <v>1858</v>
      </c>
      <c r="EC35" s="53">
        <f t="shared" si="70"/>
        <v>3274</v>
      </c>
      <c r="ED35" s="53">
        <f t="shared" si="71"/>
        <v>1</v>
      </c>
      <c r="EE35" s="53">
        <f t="shared" si="11"/>
        <v>0</v>
      </c>
      <c r="EF35" s="53">
        <f t="shared" si="72"/>
        <v>1</v>
      </c>
      <c r="EG35" s="53" t="str">
        <f t="shared" si="73"/>
        <v>0</v>
      </c>
      <c r="EH35" s="53" t="str">
        <f t="shared" si="12"/>
        <v/>
      </c>
      <c r="EI35" s="53" t="str">
        <f t="shared" si="74"/>
        <v/>
      </c>
      <c r="EJ35" s="33" t="str">
        <f t="shared" si="75"/>
        <v/>
      </c>
      <c r="EK35" s="27" t="s">
        <v>0</v>
      </c>
      <c r="EL35" s="14" t="str">
        <f t="shared" si="76"/>
        <v>INSERT INTO rezultat(id,stazakategorija_id,imeprezime_id,vrijeme_sec,status_id,registracija,uparivanje_id,originalstatus_id,imeprezimealias_id,klubalias_id,kategorijaalias_id) VALUES (5498,605,1858,3274,1,0,1,0,Null,Null,Null);</v>
      </c>
      <c r="EM35" s="27" t="s">
        <v>0</v>
      </c>
      <c r="EN35" s="14" t="str">
        <f t="shared" si="13"/>
        <v/>
      </c>
      <c r="EO35" s="27" t="s">
        <v>0</v>
      </c>
      <c r="EP35" s="115" t="str">
        <f t="shared" si="77"/>
        <v xml:space="preserve">
INSERT INTO rezultat(id,stazakategorija_id,imeprezime_id,vrijeme_sec,status_id,registracija,uparivanje_id,originalstatus_id,imeprezimealias_id,klubalias_id,kategorijaalias_id) VALUES (5498,605,1858,3274,1,0,1,0,Null,Null,Null);</v>
      </c>
      <c r="EQ35" s="27" t="s">
        <v>0</v>
      </c>
    </row>
    <row r="36" spans="1:147" x14ac:dyDescent="0.25">
      <c r="A36" t="s">
        <v>0</v>
      </c>
      <c r="B36" s="32" t="str">
        <f>IF(csv!F26="","",TRIM(csv!T26))</f>
        <v>M21A</v>
      </c>
      <c r="C36" s="21" t="s">
        <v>0</v>
      </c>
      <c r="D36" s="21" t="str">
        <f>IF(csv!F26="","",TRIM(csv!F26))</f>
        <v>Marko</v>
      </c>
      <c r="E36" s="21" t="str">
        <f>IF(csv!E26="","",TRIM(csv!E26))</f>
        <v>Leljak</v>
      </c>
      <c r="F36" s="21" t="s">
        <v>0</v>
      </c>
      <c r="G36" s="53" t="str">
        <f>IF(csv!M26="","",TRIM(csv!M26))</f>
        <v>75:37</v>
      </c>
      <c r="H36" s="53" t="str">
        <f>IF(csv!N26="","",TRIM(csv!N26))</f>
        <v>0</v>
      </c>
      <c r="I36" s="21" t="s">
        <v>0</v>
      </c>
      <c r="J36" s="21" t="str">
        <f>IF(csv!P26="","",TRIM(csv!P26))</f>
        <v>OKM</v>
      </c>
      <c r="K36" s="21" t="str">
        <f>IF(csv!Q26="","",TRIM(csv!Q26))</f>
        <v>OK Medjimurje</v>
      </c>
      <c r="L36" s="21" t="s">
        <v>0</v>
      </c>
      <c r="M36" s="46" t="str">
        <f>IF(csv!R26="","",TRIM(csv!R26))</f>
        <v>CRO</v>
      </c>
      <c r="N36" s="27" t="s">
        <v>0</v>
      </c>
      <c r="O36" s="172" t="str">
        <f t="shared" si="14"/>
        <v>ok</v>
      </c>
      <c r="P36" s="27"/>
      <c r="Q36" s="32" t="str">
        <f t="shared" si="15"/>
        <v>M21A</v>
      </c>
      <c r="R36" s="53">
        <f>IF(Q36="","",IF(COUNTIF(Q$12:Q35,Q36)=0,R35+1,R35))</f>
        <v>5</v>
      </c>
      <c r="S36" s="53">
        <f t="shared" si="16"/>
        <v>101</v>
      </c>
      <c r="T36" s="53">
        <f t="shared" si="17"/>
        <v>413</v>
      </c>
      <c r="U36" s="46" t="str">
        <f t="shared" si="18"/>
        <v>M21A</v>
      </c>
      <c r="V36" s="27" t="s">
        <v>0</v>
      </c>
      <c r="W36" s="157" t="str">
        <f t="shared" si="19"/>
        <v>M21A</v>
      </c>
      <c r="X36" s="207">
        <f t="shared" si="20"/>
        <v>605</v>
      </c>
      <c r="Y36" s="158" t="str">
        <f t="shared" si="0"/>
        <v/>
      </c>
      <c r="Z36" s="27" t="s">
        <v>0</v>
      </c>
      <c r="AA36" s="32" t="str">
        <f t="shared" si="21"/>
        <v>CRO</v>
      </c>
      <c r="AB36" s="53">
        <f t="shared" si="22"/>
        <v>1</v>
      </c>
      <c r="AC36" s="21" t="str">
        <f>IF(OR(AB36="",AB36&lt;&gt;"NEMA"),"",IF(IFERROR(MATCH(AA36,AA$12:AA35,0),0)&lt;&gt;0,"",AA36))</f>
        <v/>
      </c>
      <c r="AD36" s="46" t="str">
        <f>IF(AC36="","",MAX(AD$12:AD35)+1)</f>
        <v/>
      </c>
      <c r="AE36" s="27" t="s">
        <v>0</v>
      </c>
      <c r="AF36" s="84"/>
      <c r="AG36" s="27" t="s">
        <v>0</v>
      </c>
      <c r="AH36" s="14" t="str">
        <f t="shared" si="23"/>
        <v/>
      </c>
      <c r="AI36" s="27" t="s">
        <v>0</v>
      </c>
      <c r="AJ36" s="157" t="str">
        <f t="shared" si="24"/>
        <v>CRO</v>
      </c>
      <c r="AK36" s="108">
        <f t="shared" si="25"/>
        <v>1</v>
      </c>
      <c r="AL36" s="27"/>
      <c r="AM36" s="32" t="str">
        <f t="shared" si="26"/>
        <v>Marko</v>
      </c>
      <c r="AN36" s="21" t="str">
        <f t="shared" si="27"/>
        <v>Leljak</v>
      </c>
      <c r="AO36" s="53">
        <f t="shared" si="28"/>
        <v>1161</v>
      </c>
      <c r="AP36" s="53" t="str">
        <f t="shared" si="29"/>
        <v/>
      </c>
      <c r="AQ36" s="21" t="str">
        <f t="shared" si="30"/>
        <v>Marko</v>
      </c>
      <c r="AR36" s="46" t="str">
        <f t="shared" si="31"/>
        <v>Leljak</v>
      </c>
      <c r="AS36" s="27" t="s">
        <v>0</v>
      </c>
      <c r="AT36" s="62" t="str">
        <f t="shared" si="32"/>
        <v/>
      </c>
      <c r="AU36" s="27" t="s">
        <v>0</v>
      </c>
      <c r="AV36" s="228" t="str">
        <f t="shared" si="1"/>
        <v/>
      </c>
      <c r="AW36" s="27" t="s">
        <v>0</v>
      </c>
      <c r="AX36" s="79"/>
      <c r="AY36" s="80"/>
      <c r="AZ36" s="27" t="s">
        <v>0</v>
      </c>
      <c r="BA36" s="184" t="str">
        <f t="shared" si="33"/>
        <v/>
      </c>
      <c r="BB36" s="27" t="s">
        <v>0</v>
      </c>
      <c r="BC36" s="32" t="str">
        <f t="shared" si="34"/>
        <v/>
      </c>
      <c r="BD36" s="53" t="str">
        <f>IF(AX36&amp;AY36="","",MAX(BD$12:BD35)+1)</f>
        <v/>
      </c>
      <c r="BE36" s="196" t="str">
        <f t="shared" si="35"/>
        <v/>
      </c>
      <c r="BF36" s="33" t="str">
        <f>IF(AND(AO36="NEMA",AP36="NEMA",OR(AX36&amp;AY36="",BE36="NEMA")),MAX(BF$12:BF35)+1,"")</f>
        <v/>
      </c>
      <c r="BG36" s="27" t="s">
        <v>0</v>
      </c>
      <c r="BH36" s="32" t="str">
        <f t="shared" si="36"/>
        <v>Marko</v>
      </c>
      <c r="BI36" s="21" t="str">
        <f t="shared" si="37"/>
        <v>Leljak</v>
      </c>
      <c r="BJ36" s="53" t="str">
        <f t="shared" si="38"/>
        <v/>
      </c>
      <c r="BK36" s="33">
        <f t="shared" si="39"/>
        <v>1161</v>
      </c>
      <c r="BL36" s="27" t="s">
        <v>0</v>
      </c>
      <c r="BM36" s="32" t="str">
        <f t="shared" si="40"/>
        <v>OKM</v>
      </c>
      <c r="BN36" s="21" t="str">
        <f t="shared" si="41"/>
        <v>OK Medjimurje</v>
      </c>
      <c r="BO36" s="53" t="str">
        <f t="shared" si="42"/>
        <v>NEMA</v>
      </c>
      <c r="BP36" s="53">
        <f t="shared" si="2"/>
        <v>2</v>
      </c>
      <c r="BQ36" s="21" t="str">
        <f t="shared" si="3"/>
        <v>OK Međimurje</v>
      </c>
      <c r="BR36" s="21" t="str" cm="1">
        <f t="array" ref="BR36">IFERROR(""&amp;INDEX(regNatjecatelj_klub,DI36),"")</f>
        <v>OK Međimurje</v>
      </c>
      <c r="BS36" s="66" t="str">
        <f t="shared" si="43"/>
        <v/>
      </c>
      <c r="BT36" s="46" t="str">
        <f t="shared" si="44"/>
        <v>OK Međimurje</v>
      </c>
      <c r="BU36" s="27" t="s">
        <v>0</v>
      </c>
      <c r="BV36" s="62" t="str">
        <f>IF(BP36&lt;&gt;"NEMA","",IF(IFERROR(MATCH(BN36,BN$12:BN35,0),0)&lt;&gt;0,"",BN36))</f>
        <v/>
      </c>
      <c r="BW36" s="27" t="s">
        <v>0</v>
      </c>
      <c r="BX36" s="84"/>
      <c r="BY36" s="27" t="s">
        <v>0</v>
      </c>
      <c r="BZ36" s="38" t="str">
        <f t="shared" si="45"/>
        <v/>
      </c>
      <c r="CA36" s="21" t="str">
        <f t="shared" si="46"/>
        <v/>
      </c>
      <c r="CB36" s="21" t="str">
        <f>IF(CA36="","",MAX(CB$12:CB35)+1)</f>
        <v/>
      </c>
      <c r="CC36" s="21" t="str">
        <f>IF(CA36="","",IF(AB36="","",IF(AB36="NEMA",IF(AD36="",INDEX(AD$12:AD35,MATCH(AA36,AA$12:AA35,0),1),AD36),AB36)))</f>
        <v/>
      </c>
      <c r="CD36" s="21" t="str">
        <f t="shared" si="47"/>
        <v/>
      </c>
      <c r="CE36" s="21" t="str">
        <f>IF(BX36="","",MAX(CE$12:CE35)+1)</f>
        <v/>
      </c>
      <c r="CF36" s="21" t="str">
        <f t="shared" si="48"/>
        <v/>
      </c>
      <c r="CG36" s="46" t="str">
        <f t="shared" si="49"/>
        <v/>
      </c>
      <c r="CH36" s="27" t="s">
        <v>0</v>
      </c>
      <c r="CI36" s="14" t="str">
        <f t="shared" si="50"/>
        <v/>
      </c>
      <c r="CJ36" s="27" t="s">
        <v>0</v>
      </c>
      <c r="CK36" s="157" t="str">
        <f>IF(BN36="","",IF(AND(BO36&lt;&gt;"",BO36&lt;&gt;"NEMA",BS36=1),BR36,IFERROR(INDEX(CK$12:CK35,MATCH(BN36,BN$12:BN35,0)),IF(BX36&lt;&gt;"",BX36,BT36))))</f>
        <v>OK Međimurje</v>
      </c>
      <c r="CL36" s="210">
        <f>IF(BN36="","",IF(BT36&lt;&gt;BN36,INDEX(regKlub_id,MATCH(BT36,regKlub_naziv,0)),IF(AND(BO36&lt;&gt;"",BO36&lt;&gt;"NEMA"),BO36,IF(CF36&lt;&gt;"",CF36,IF(CB36&lt;&gt;"",CB36,IFERROR(INDEX(CL$12:CL35,MATCH(BN36,BN$12:BN35,0)),"GREŠKA"))))))</f>
        <v>7</v>
      </c>
      <c r="CM36" s="108">
        <f>IF(BP36="","",IF(BP36&lt;&gt;"NEMA",BP36,IF(CE36&lt;&gt;"",CE36,IFERROR(INDEX(CM$12:CM35,MATCH(BN36,BN$12:BN35,0)),""))))</f>
        <v>2</v>
      </c>
      <c r="CN36" s="27" t="s">
        <v>0</v>
      </c>
      <c r="CO36" s="38" t="str">
        <f t="shared" si="51"/>
        <v>75:37</v>
      </c>
      <c r="CP36" s="53" t="str">
        <f t="shared" si="52"/>
        <v>0</v>
      </c>
      <c r="CQ36" s="164" t="str">
        <f t="shared" si="53"/>
        <v/>
      </c>
      <c r="CR36" s="165">
        <f t="shared" si="4"/>
        <v>4537</v>
      </c>
      <c r="CS36" s="108">
        <f t="shared" si="5"/>
        <v>1</v>
      </c>
      <c r="CT36" s="27" t="s">
        <v>0</v>
      </c>
      <c r="CU36" s="224" t="str">
        <f t="shared" si="54"/>
        <v xml:space="preserve">
</v>
      </c>
      <c r="CV36" s="27" t="s">
        <v>0</v>
      </c>
      <c r="CW36" s="184" t="str">
        <f t="shared" si="6"/>
        <v/>
      </c>
      <c r="CX36" t="s">
        <v>0</v>
      </c>
      <c r="CY36" s="86" t="str">
        <f t="shared" si="7"/>
        <v>M</v>
      </c>
      <c r="CZ36" t="s">
        <v>0</v>
      </c>
      <c r="DA36" s="32" t="str">
        <f t="shared" si="8"/>
        <v/>
      </c>
      <c r="DB36" s="46" t="str">
        <f t="shared" si="9"/>
        <v/>
      </c>
      <c r="DC36" t="s">
        <v>0</v>
      </c>
      <c r="DD36" s="14" t="str">
        <f t="shared" si="55"/>
        <v/>
      </c>
      <c r="DE36" s="27" t="s">
        <v>0</v>
      </c>
      <c r="DF36" s="14" t="str">
        <f t="shared" si="56"/>
        <v/>
      </c>
      <c r="DG36" s="27" t="s">
        <v>0</v>
      </c>
      <c r="DH36" s="32" t="str">
        <f t="shared" si="57"/>
        <v>Marko – Leljak</v>
      </c>
      <c r="DI36" s="33">
        <f t="shared" si="58"/>
        <v>719</v>
      </c>
      <c r="DJ36" s="27" t="s">
        <v>0</v>
      </c>
      <c r="DK36" s="32" t="str">
        <f t="shared" si="59"/>
        <v>Marko – Leljak – OK Međimurje</v>
      </c>
      <c r="DL36" s="33">
        <f t="shared" si="60"/>
        <v>719</v>
      </c>
      <c r="DM36" s="27" t="s">
        <v>0</v>
      </c>
      <c r="DN36" s="32" t="str">
        <f t="shared" si="61"/>
        <v>Marko – Leljak – OK Međimurje – M21A</v>
      </c>
      <c r="DO36" s="33" t="str">
        <f t="shared" si="62"/>
        <v>NEMA</v>
      </c>
      <c r="DP36" s="27" t="s">
        <v>0</v>
      </c>
      <c r="DQ36" s="38">
        <f t="shared" si="63"/>
        <v>719</v>
      </c>
      <c r="DR36" s="33" cm="1">
        <f t="array" ref="DR36">IF(DQ36&lt;&gt;"",INDEX(regNatjecatelj_id,DQ36,0),IF(BF36&lt;&gt;"",BF36,""))</f>
        <v>1161</v>
      </c>
      <c r="DS36" s="27" t="s">
        <v>0</v>
      </c>
      <c r="DT36" s="38" t="str">
        <f t="shared" si="64"/>
        <v>imepre</v>
      </c>
      <c r="DU36" s="53" t="str">
        <f t="shared" si="10"/>
        <v>klu(ali)</v>
      </c>
      <c r="DV36" s="53" t="str">
        <f t="shared" si="65"/>
        <v>kat</v>
      </c>
      <c r="DW36" s="53" t="str">
        <f t="shared" si="66"/>
        <v/>
      </c>
      <c r="DX36" s="46" t="str">
        <f t="shared" si="67"/>
        <v>imepre-klu(ali)-kat</v>
      </c>
      <c r="DY36" s="27" t="s">
        <v>0</v>
      </c>
      <c r="DZ36" s="38">
        <f>IF(AN36="","",MAX(DZ$12:DZ35)+1)</f>
        <v>5499</v>
      </c>
      <c r="EA36" s="53">
        <f t="shared" si="68"/>
        <v>605</v>
      </c>
      <c r="EB36" s="53">
        <f t="shared" si="69"/>
        <v>1161</v>
      </c>
      <c r="EC36" s="53">
        <f t="shared" si="70"/>
        <v>4537</v>
      </c>
      <c r="ED36" s="53">
        <f t="shared" si="71"/>
        <v>1</v>
      </c>
      <c r="EE36" s="53">
        <f t="shared" si="11"/>
        <v>0</v>
      </c>
      <c r="EF36" s="53">
        <f t="shared" si="72"/>
        <v>3</v>
      </c>
      <c r="EG36" s="53" t="str">
        <f t="shared" si="73"/>
        <v>0</v>
      </c>
      <c r="EH36" s="53" t="str">
        <f t="shared" si="12"/>
        <v/>
      </c>
      <c r="EI36" s="53">
        <f t="shared" si="74"/>
        <v>2</v>
      </c>
      <c r="EJ36" s="33" t="str">
        <f t="shared" si="75"/>
        <v/>
      </c>
      <c r="EK36" s="27" t="s">
        <v>0</v>
      </c>
      <c r="EL36" s="14" t="str">
        <f t="shared" si="76"/>
        <v>INSERT INTO rezultat(id,stazakategorija_id,imeprezime_id,vrijeme_sec,status_id,registracija,uparivanje_id,originalstatus_id,imeprezimealias_id,klubalias_id,kategorijaalias_id) VALUES (5499,605,1161,4537,1,0,3,0,Null,2,Null);</v>
      </c>
      <c r="EM36" s="27" t="s">
        <v>0</v>
      </c>
      <c r="EN36" s="14" t="str">
        <f t="shared" si="13"/>
        <v/>
      </c>
      <c r="EO36" s="27" t="s">
        <v>0</v>
      </c>
      <c r="EP36" s="115" t="str">
        <f t="shared" si="77"/>
        <v xml:space="preserve">
INSERT INTO rezultat(id,stazakategorija_id,imeprezime_id,vrijeme_sec,status_id,registracija,uparivanje_id,originalstatus_id,imeprezimealias_id,klubalias_id,kategorijaalias_id) VALUES (5499,605,1161,4537,1,0,3,0,Null,2,Null);</v>
      </c>
      <c r="EQ36" s="27" t="s">
        <v>0</v>
      </c>
    </row>
    <row r="37" spans="1:147" x14ac:dyDescent="0.25">
      <c r="A37" t="s">
        <v>0</v>
      </c>
      <c r="B37" s="32" t="str">
        <f>IF(csv!F27="","",TRIM(csv!T27))</f>
        <v>M21A</v>
      </c>
      <c r="C37" s="21" t="s">
        <v>0</v>
      </c>
      <c r="D37" s="21" t="str">
        <f>IF(csv!F27="","",TRIM(csv!F27))</f>
        <v>Miran</v>
      </c>
      <c r="E37" s="21" t="str">
        <f>IF(csv!E27="","",TRIM(csv!E27))</f>
        <v>Košćica</v>
      </c>
      <c r="F37" s="21" t="s">
        <v>0</v>
      </c>
      <c r="G37" s="53" t="str">
        <f>IF(csv!M27="","",TRIM(csv!M27))</f>
        <v>96:47</v>
      </c>
      <c r="H37" s="53" t="str">
        <f>IF(csv!N27="","",TRIM(csv!N27))</f>
        <v>0</v>
      </c>
      <c r="I37" s="21" t="s">
        <v>0</v>
      </c>
      <c r="J37" s="21" t="str">
        <f>IF(csv!P27="","",TRIM(csv!P27))</f>
        <v>JEL</v>
      </c>
      <c r="K37" s="21" t="str">
        <f>IF(csv!Q27="","",TRIM(csv!Q27))</f>
        <v>OK Jelen</v>
      </c>
      <c r="L37" s="21" t="s">
        <v>0</v>
      </c>
      <c r="M37" s="46" t="str">
        <f>IF(csv!R27="","",TRIM(csv!R27))</f>
        <v>CRO</v>
      </c>
      <c r="N37" s="27" t="s">
        <v>0</v>
      </c>
      <c r="O37" s="172" t="str">
        <f t="shared" si="14"/>
        <v>ok</v>
      </c>
      <c r="P37" s="27"/>
      <c r="Q37" s="32" t="str">
        <f t="shared" si="15"/>
        <v>M21A</v>
      </c>
      <c r="R37" s="53">
        <f>IF(Q37="","",IF(COUNTIF(Q$12:Q36,Q37)=0,R36+1,R36))</f>
        <v>5</v>
      </c>
      <c r="S37" s="53">
        <f t="shared" si="16"/>
        <v>101</v>
      </c>
      <c r="T37" s="53">
        <f t="shared" si="17"/>
        <v>413</v>
      </c>
      <c r="U37" s="46" t="str">
        <f t="shared" si="18"/>
        <v>M21A</v>
      </c>
      <c r="V37" s="27" t="s">
        <v>0</v>
      </c>
      <c r="W37" s="157" t="str">
        <f t="shared" si="19"/>
        <v>M21A</v>
      </c>
      <c r="X37" s="207">
        <f t="shared" si="20"/>
        <v>605</v>
      </c>
      <c r="Y37" s="158" t="str">
        <f t="shared" si="0"/>
        <v/>
      </c>
      <c r="Z37" s="27" t="s">
        <v>0</v>
      </c>
      <c r="AA37" s="32" t="str">
        <f t="shared" si="21"/>
        <v>CRO</v>
      </c>
      <c r="AB37" s="53">
        <f t="shared" si="22"/>
        <v>1</v>
      </c>
      <c r="AC37" s="21" t="str">
        <f>IF(OR(AB37="",AB37&lt;&gt;"NEMA"),"",IF(IFERROR(MATCH(AA37,AA$12:AA36,0),0)&lt;&gt;0,"",AA37))</f>
        <v/>
      </c>
      <c r="AD37" s="46" t="str">
        <f>IF(AC37="","",MAX(AD$12:AD36)+1)</f>
        <v/>
      </c>
      <c r="AE37" s="27" t="s">
        <v>0</v>
      </c>
      <c r="AF37" s="84"/>
      <c r="AG37" s="27" t="s">
        <v>0</v>
      </c>
      <c r="AH37" s="14" t="str">
        <f t="shared" si="23"/>
        <v/>
      </c>
      <c r="AI37" s="27" t="s">
        <v>0</v>
      </c>
      <c r="AJ37" s="157" t="str">
        <f t="shared" si="24"/>
        <v>CRO</v>
      </c>
      <c r="AK37" s="108">
        <f t="shared" si="25"/>
        <v>1</v>
      </c>
      <c r="AL37" s="27"/>
      <c r="AM37" s="32" t="str">
        <f t="shared" si="26"/>
        <v>Miran</v>
      </c>
      <c r="AN37" s="21" t="str">
        <f t="shared" si="27"/>
        <v>Košćica</v>
      </c>
      <c r="AO37" s="53">
        <f t="shared" si="28"/>
        <v>1082</v>
      </c>
      <c r="AP37" s="53" t="str">
        <f t="shared" si="29"/>
        <v/>
      </c>
      <c r="AQ37" s="21" t="str">
        <f t="shared" si="30"/>
        <v>Miran</v>
      </c>
      <c r="AR37" s="46" t="str">
        <f t="shared" si="31"/>
        <v>Košćica</v>
      </c>
      <c r="AS37" s="27" t="s">
        <v>0</v>
      </c>
      <c r="AT37" s="62" t="str">
        <f t="shared" si="32"/>
        <v/>
      </c>
      <c r="AU37" s="27" t="s">
        <v>0</v>
      </c>
      <c r="AV37" s="228" t="str">
        <f t="shared" si="1"/>
        <v/>
      </c>
      <c r="AW37" s="27" t="s">
        <v>0</v>
      </c>
      <c r="AX37" s="79"/>
      <c r="AY37" s="80"/>
      <c r="AZ37" s="27" t="s">
        <v>0</v>
      </c>
      <c r="BA37" s="184" t="str">
        <f t="shared" si="33"/>
        <v/>
      </c>
      <c r="BB37" s="27" t="s">
        <v>0</v>
      </c>
      <c r="BC37" s="32" t="str">
        <f t="shared" si="34"/>
        <v/>
      </c>
      <c r="BD37" s="53" t="str">
        <f>IF(AX37&amp;AY37="","",MAX(BD$12:BD36)+1)</f>
        <v/>
      </c>
      <c r="BE37" s="196" t="str">
        <f t="shared" si="35"/>
        <v/>
      </c>
      <c r="BF37" s="33" t="str">
        <f>IF(AND(AO37="NEMA",AP37="NEMA",OR(AX37&amp;AY37="",BE37="NEMA")),MAX(BF$12:BF36)+1,"")</f>
        <v/>
      </c>
      <c r="BG37" s="27" t="s">
        <v>0</v>
      </c>
      <c r="BH37" s="32" t="str">
        <f t="shared" si="36"/>
        <v>Miran</v>
      </c>
      <c r="BI37" s="21" t="str">
        <f t="shared" si="37"/>
        <v>Košćica</v>
      </c>
      <c r="BJ37" s="53" t="str">
        <f t="shared" si="38"/>
        <v/>
      </c>
      <c r="BK37" s="33">
        <f t="shared" si="39"/>
        <v>1082</v>
      </c>
      <c r="BL37" s="27" t="s">
        <v>0</v>
      </c>
      <c r="BM37" s="32" t="str">
        <f t="shared" si="40"/>
        <v>JEL</v>
      </c>
      <c r="BN37" s="21" t="str">
        <f t="shared" si="41"/>
        <v>OK Jelen</v>
      </c>
      <c r="BO37" s="53">
        <f t="shared" si="42"/>
        <v>4</v>
      </c>
      <c r="BP37" s="53" t="str">
        <f t="shared" si="2"/>
        <v/>
      </c>
      <c r="BQ37" s="21" t="str">
        <f t="shared" si="3"/>
        <v>OK Jelen</v>
      </c>
      <c r="BR37" s="21" t="str" cm="1">
        <f t="array" ref="BR37">IFERROR(""&amp;INDEX(regNatjecatelj_klub,DI37),"")</f>
        <v>OK Jelen</v>
      </c>
      <c r="BS37" s="66" t="str">
        <f t="shared" si="43"/>
        <v/>
      </c>
      <c r="BT37" s="46" t="str">
        <f t="shared" si="44"/>
        <v>OK Jelen</v>
      </c>
      <c r="BU37" s="27" t="s">
        <v>0</v>
      </c>
      <c r="BV37" s="62" t="str">
        <f>IF(BP37&lt;&gt;"NEMA","",IF(IFERROR(MATCH(BN37,BN$12:BN36,0),0)&lt;&gt;0,"",BN37))</f>
        <v/>
      </c>
      <c r="BW37" s="27" t="s">
        <v>0</v>
      </c>
      <c r="BX37" s="84"/>
      <c r="BY37" s="27" t="s">
        <v>0</v>
      </c>
      <c r="BZ37" s="38" t="str">
        <f t="shared" si="45"/>
        <v/>
      </c>
      <c r="CA37" s="21" t="str">
        <f t="shared" si="46"/>
        <v/>
      </c>
      <c r="CB37" s="21" t="str">
        <f>IF(CA37="","",MAX(CB$12:CB36)+1)</f>
        <v/>
      </c>
      <c r="CC37" s="21" t="str">
        <f>IF(CA37="","",IF(AB37="","",IF(AB37="NEMA",IF(AD37="",INDEX(AD$12:AD36,MATCH(AA37,AA$12:AA36,0),1),AD37),AB37)))</f>
        <v/>
      </c>
      <c r="CD37" s="21" t="str">
        <f t="shared" si="47"/>
        <v/>
      </c>
      <c r="CE37" s="21" t="str">
        <f>IF(BX37="","",MAX(CE$12:CE36)+1)</f>
        <v/>
      </c>
      <c r="CF37" s="21" t="str">
        <f t="shared" si="48"/>
        <v/>
      </c>
      <c r="CG37" s="46" t="str">
        <f t="shared" si="49"/>
        <v/>
      </c>
      <c r="CH37" s="27" t="s">
        <v>0</v>
      </c>
      <c r="CI37" s="14" t="str">
        <f t="shared" si="50"/>
        <v/>
      </c>
      <c r="CJ37" s="27" t="s">
        <v>0</v>
      </c>
      <c r="CK37" s="157" t="str">
        <f>IF(BN37="","",IF(AND(BO37&lt;&gt;"",BO37&lt;&gt;"NEMA",BS37=1),BR37,IFERROR(INDEX(CK$12:CK36,MATCH(BN37,BN$12:BN36,0)),IF(BX37&lt;&gt;"",BX37,BT37))))</f>
        <v>OK Jelen</v>
      </c>
      <c r="CL37" s="210">
        <f>IF(BN37="","",IF(BT37&lt;&gt;BN37,INDEX(regKlub_id,MATCH(BT37,regKlub_naziv,0)),IF(AND(BO37&lt;&gt;"",BO37&lt;&gt;"NEMA"),BO37,IF(CF37&lt;&gt;"",CF37,IF(CB37&lt;&gt;"",CB37,IFERROR(INDEX(CL$12:CL36,MATCH(BN37,BN$12:BN36,0)),"GREŠKA"))))))</f>
        <v>4</v>
      </c>
      <c r="CM37" s="108" t="str">
        <f>IF(BP37="","",IF(BP37&lt;&gt;"NEMA",BP37,IF(CE37&lt;&gt;"",CE37,IFERROR(INDEX(CM$12:CM36,MATCH(BN37,BN$12:BN36,0)),""))))</f>
        <v/>
      </c>
      <c r="CN37" s="27" t="s">
        <v>0</v>
      </c>
      <c r="CO37" s="38" t="str">
        <f t="shared" si="51"/>
        <v>96:47</v>
      </c>
      <c r="CP37" s="53" t="str">
        <f t="shared" si="52"/>
        <v>0</v>
      </c>
      <c r="CQ37" s="164" t="str">
        <f t="shared" si="53"/>
        <v/>
      </c>
      <c r="CR37" s="165">
        <f t="shared" si="4"/>
        <v>5807</v>
      </c>
      <c r="CS37" s="108">
        <f t="shared" si="5"/>
        <v>1</v>
      </c>
      <c r="CT37" s="27" t="s">
        <v>0</v>
      </c>
      <c r="CU37" s="224" t="str">
        <f t="shared" si="54"/>
        <v xml:space="preserve">
</v>
      </c>
      <c r="CV37" s="27" t="s">
        <v>0</v>
      </c>
      <c r="CW37" s="184" t="str">
        <f t="shared" si="6"/>
        <v/>
      </c>
      <c r="CX37" t="s">
        <v>0</v>
      </c>
      <c r="CY37" s="86" t="str">
        <f t="shared" si="7"/>
        <v>M</v>
      </c>
      <c r="CZ37" t="s">
        <v>0</v>
      </c>
      <c r="DA37" s="32" t="str">
        <f t="shared" si="8"/>
        <v/>
      </c>
      <c r="DB37" s="46" t="str">
        <f t="shared" si="9"/>
        <v/>
      </c>
      <c r="DC37" t="s">
        <v>0</v>
      </c>
      <c r="DD37" s="14" t="str">
        <f t="shared" si="55"/>
        <v/>
      </c>
      <c r="DE37" s="27" t="s">
        <v>0</v>
      </c>
      <c r="DF37" s="14" t="str">
        <f t="shared" si="56"/>
        <v/>
      </c>
      <c r="DG37" s="27" t="s">
        <v>0</v>
      </c>
      <c r="DH37" s="32" t="str">
        <f t="shared" si="57"/>
        <v>Miran – Košćica</v>
      </c>
      <c r="DI37" s="33">
        <f t="shared" si="58"/>
        <v>799</v>
      </c>
      <c r="DJ37" s="27" t="s">
        <v>0</v>
      </c>
      <c r="DK37" s="32" t="str">
        <f t="shared" si="59"/>
        <v>Miran – Košćica – OK Jelen</v>
      </c>
      <c r="DL37" s="33">
        <f t="shared" si="60"/>
        <v>799</v>
      </c>
      <c r="DM37" s="27" t="s">
        <v>0</v>
      </c>
      <c r="DN37" s="32" t="str">
        <f t="shared" si="61"/>
        <v>Miran – Košćica – OK Jelen – M21A</v>
      </c>
      <c r="DO37" s="33">
        <f t="shared" si="62"/>
        <v>799</v>
      </c>
      <c r="DP37" s="27" t="s">
        <v>0</v>
      </c>
      <c r="DQ37" s="38">
        <f t="shared" si="63"/>
        <v>799</v>
      </c>
      <c r="DR37" s="33" cm="1">
        <f t="array" ref="DR37">IF(DQ37&lt;&gt;"",INDEX(regNatjecatelj_id,DQ37,0),IF(BF37&lt;&gt;"",BF37,""))</f>
        <v>1082</v>
      </c>
      <c r="DS37" s="27" t="s">
        <v>0</v>
      </c>
      <c r="DT37" s="38" t="str">
        <f t="shared" si="64"/>
        <v>imepre</v>
      </c>
      <c r="DU37" s="53" t="str">
        <f t="shared" si="10"/>
        <v>klu</v>
      </c>
      <c r="DV37" s="53" t="str">
        <f t="shared" si="65"/>
        <v>kat</v>
      </c>
      <c r="DW37" s="53" t="str">
        <f t="shared" si="66"/>
        <v/>
      </c>
      <c r="DX37" s="46" t="str">
        <f t="shared" si="67"/>
        <v>imepre-klu-kat</v>
      </c>
      <c r="DY37" s="27" t="s">
        <v>0</v>
      </c>
      <c r="DZ37" s="38">
        <f>IF(AN37="","",MAX(DZ$12:DZ36)+1)</f>
        <v>5500</v>
      </c>
      <c r="EA37" s="53">
        <f t="shared" si="68"/>
        <v>605</v>
      </c>
      <c r="EB37" s="53">
        <f t="shared" si="69"/>
        <v>1082</v>
      </c>
      <c r="EC37" s="53">
        <f t="shared" si="70"/>
        <v>5807</v>
      </c>
      <c r="ED37" s="53">
        <f t="shared" si="71"/>
        <v>1</v>
      </c>
      <c r="EE37" s="53">
        <f t="shared" si="11"/>
        <v>0</v>
      </c>
      <c r="EF37" s="53">
        <f t="shared" si="72"/>
        <v>1</v>
      </c>
      <c r="EG37" s="53" t="str">
        <f t="shared" si="73"/>
        <v>0</v>
      </c>
      <c r="EH37" s="53" t="str">
        <f t="shared" si="12"/>
        <v/>
      </c>
      <c r="EI37" s="53" t="str">
        <f t="shared" si="74"/>
        <v/>
      </c>
      <c r="EJ37" s="33" t="str">
        <f t="shared" si="75"/>
        <v/>
      </c>
      <c r="EK37" s="27" t="s">
        <v>0</v>
      </c>
      <c r="EL37" s="14" t="str">
        <f t="shared" si="76"/>
        <v>INSERT INTO rezultat(id,stazakategorija_id,imeprezime_id,vrijeme_sec,status_id,registracija,uparivanje_id,originalstatus_id,imeprezimealias_id,klubalias_id,kategorijaalias_id) VALUES (5500,605,1082,5807,1,0,1,0,Null,Null,Null);</v>
      </c>
      <c r="EM37" s="27" t="s">
        <v>0</v>
      </c>
      <c r="EN37" s="14" t="str">
        <f t="shared" si="13"/>
        <v/>
      </c>
      <c r="EO37" s="27" t="s">
        <v>0</v>
      </c>
      <c r="EP37" s="115" t="str">
        <f t="shared" si="77"/>
        <v xml:space="preserve">
INSERT INTO rezultat(id,stazakategorija_id,imeprezime_id,vrijeme_sec,status_id,registracija,uparivanje_id,originalstatus_id,imeprezimealias_id,klubalias_id,kategorijaalias_id) VALUES (5500,605,1082,5807,1,0,1,0,Null,Null,Null);</v>
      </c>
      <c r="EQ37" s="27" t="s">
        <v>0</v>
      </c>
    </row>
    <row r="38" spans="1:147" x14ac:dyDescent="0.25">
      <c r="A38" t="s">
        <v>0</v>
      </c>
      <c r="B38" s="32" t="str">
        <f>IF(csv!F28="","",TRIM(csv!T28))</f>
        <v>M21A</v>
      </c>
      <c r="C38" s="21" t="s">
        <v>0</v>
      </c>
      <c r="D38" s="21" t="str">
        <f>IF(csv!F28="","",TRIM(csv!F28))</f>
        <v>Jan</v>
      </c>
      <c r="E38" s="21" t="str">
        <f>IF(csv!E28="","",TRIM(csv!E28))</f>
        <v>Gobec</v>
      </c>
      <c r="F38" s="21" t="s">
        <v>0</v>
      </c>
      <c r="G38" s="53" t="str">
        <f>IF(csv!M28="","",TRIM(csv!M28))</f>
        <v/>
      </c>
      <c r="H38" s="53" t="str">
        <f>IF(csv!N28="","",TRIM(csv!N28))</f>
        <v>1</v>
      </c>
      <c r="I38" s="21" t="s">
        <v>0</v>
      </c>
      <c r="J38" s="21" t="str">
        <f>IF(csv!P28="","",TRIM(csv!P28))</f>
        <v>Vihor</v>
      </c>
      <c r="K38" s="21" t="str">
        <f>IF(csv!Q28="","",TRIM(csv!Q28))</f>
        <v>OK Vihor</v>
      </c>
      <c r="L38" s="21" t="s">
        <v>0</v>
      </c>
      <c r="M38" s="46" t="str">
        <f>IF(csv!R28="","",TRIM(csv!R28))</f>
        <v>CRO</v>
      </c>
      <c r="N38" s="27" t="s">
        <v>0</v>
      </c>
      <c r="O38" s="172" t="str">
        <f t="shared" si="14"/>
        <v>ok</v>
      </c>
      <c r="P38" s="27"/>
      <c r="Q38" s="32" t="str">
        <f t="shared" si="15"/>
        <v>M21A</v>
      </c>
      <c r="R38" s="53">
        <f>IF(Q38="","",IF(COUNTIF(Q$12:Q37,Q38)=0,R37+1,R37))</f>
        <v>5</v>
      </c>
      <c r="S38" s="53">
        <f t="shared" si="16"/>
        <v>101</v>
      </c>
      <c r="T38" s="53">
        <f t="shared" si="17"/>
        <v>413</v>
      </c>
      <c r="U38" s="46" t="str">
        <f t="shared" si="18"/>
        <v>M21A</v>
      </c>
      <c r="V38" s="27" t="s">
        <v>0</v>
      </c>
      <c r="W38" s="157" t="str">
        <f t="shared" si="19"/>
        <v>M21A</v>
      </c>
      <c r="X38" s="207">
        <f t="shared" si="20"/>
        <v>605</v>
      </c>
      <c r="Y38" s="158" t="str">
        <f t="shared" si="0"/>
        <v/>
      </c>
      <c r="Z38" s="27" t="s">
        <v>0</v>
      </c>
      <c r="AA38" s="32" t="str">
        <f t="shared" si="21"/>
        <v>CRO</v>
      </c>
      <c r="AB38" s="53">
        <f t="shared" si="22"/>
        <v>1</v>
      </c>
      <c r="AC38" s="21" t="str">
        <f>IF(OR(AB38="",AB38&lt;&gt;"NEMA"),"",IF(IFERROR(MATCH(AA38,AA$12:AA37,0),0)&lt;&gt;0,"",AA38))</f>
        <v/>
      </c>
      <c r="AD38" s="46" t="str">
        <f>IF(AC38="","",MAX(AD$12:AD37)+1)</f>
        <v/>
      </c>
      <c r="AE38" s="27" t="s">
        <v>0</v>
      </c>
      <c r="AF38" s="84"/>
      <c r="AG38" s="27" t="s">
        <v>0</v>
      </c>
      <c r="AH38" s="14" t="str">
        <f t="shared" si="23"/>
        <v/>
      </c>
      <c r="AI38" s="27" t="s">
        <v>0</v>
      </c>
      <c r="AJ38" s="157" t="str">
        <f t="shared" si="24"/>
        <v>CRO</v>
      </c>
      <c r="AK38" s="108">
        <f t="shared" si="25"/>
        <v>1</v>
      </c>
      <c r="AL38" s="27"/>
      <c r="AM38" s="32" t="str">
        <f t="shared" si="26"/>
        <v>Jan</v>
      </c>
      <c r="AN38" s="21" t="str">
        <f t="shared" si="27"/>
        <v>Gobec</v>
      </c>
      <c r="AO38" s="53">
        <f t="shared" si="28"/>
        <v>1522</v>
      </c>
      <c r="AP38" s="53" t="str">
        <f t="shared" si="29"/>
        <v/>
      </c>
      <c r="AQ38" s="21" t="str">
        <f t="shared" si="30"/>
        <v>Jan</v>
      </c>
      <c r="AR38" s="46" t="str">
        <f t="shared" si="31"/>
        <v>Gobec</v>
      </c>
      <c r="AS38" s="27" t="s">
        <v>0</v>
      </c>
      <c r="AT38" s="62" t="str">
        <f t="shared" si="32"/>
        <v/>
      </c>
      <c r="AU38" s="27" t="s">
        <v>0</v>
      </c>
      <c r="AV38" s="228" t="str">
        <f t="shared" si="1"/>
        <v/>
      </c>
      <c r="AW38" s="27" t="s">
        <v>0</v>
      </c>
      <c r="AX38" s="79"/>
      <c r="AY38" s="80"/>
      <c r="AZ38" s="27" t="s">
        <v>0</v>
      </c>
      <c r="BA38" s="184" t="str">
        <f t="shared" si="33"/>
        <v/>
      </c>
      <c r="BB38" s="27" t="s">
        <v>0</v>
      </c>
      <c r="BC38" s="32" t="str">
        <f t="shared" si="34"/>
        <v/>
      </c>
      <c r="BD38" s="53" t="str">
        <f>IF(AX38&amp;AY38="","",MAX(BD$12:BD37)+1)</f>
        <v/>
      </c>
      <c r="BE38" s="196" t="str">
        <f t="shared" si="35"/>
        <v/>
      </c>
      <c r="BF38" s="33" t="str">
        <f>IF(AND(AO38="NEMA",AP38="NEMA",OR(AX38&amp;AY38="",BE38="NEMA")),MAX(BF$12:BF37)+1,"")</f>
        <v/>
      </c>
      <c r="BG38" s="27" t="s">
        <v>0</v>
      </c>
      <c r="BH38" s="32" t="str">
        <f t="shared" si="36"/>
        <v>Jan</v>
      </c>
      <c r="BI38" s="21" t="str">
        <f t="shared" si="37"/>
        <v>Gobec</v>
      </c>
      <c r="BJ38" s="53" t="str">
        <f t="shared" si="38"/>
        <v/>
      </c>
      <c r="BK38" s="33">
        <f t="shared" si="39"/>
        <v>1522</v>
      </c>
      <c r="BL38" s="27" t="s">
        <v>0</v>
      </c>
      <c r="BM38" s="32" t="str">
        <f t="shared" si="40"/>
        <v>Vihor</v>
      </c>
      <c r="BN38" s="21" t="str">
        <f t="shared" si="41"/>
        <v>OK Vihor</v>
      </c>
      <c r="BO38" s="53">
        <f t="shared" si="42"/>
        <v>12</v>
      </c>
      <c r="BP38" s="53" t="str">
        <f t="shared" si="2"/>
        <v/>
      </c>
      <c r="BQ38" s="21" t="str">
        <f t="shared" si="3"/>
        <v>OK Vihor</v>
      </c>
      <c r="BR38" s="21" t="str" cm="1">
        <f t="array" ref="BR38">IFERROR(""&amp;INDEX(regNatjecatelj_klub,DI38),"")</f>
        <v>OK Vihor</v>
      </c>
      <c r="BS38" s="66" t="str">
        <f t="shared" si="43"/>
        <v/>
      </c>
      <c r="BT38" s="46" t="str">
        <f t="shared" si="44"/>
        <v>OK Vihor</v>
      </c>
      <c r="BU38" s="27" t="s">
        <v>0</v>
      </c>
      <c r="BV38" s="62" t="str">
        <f>IF(BP38&lt;&gt;"NEMA","",IF(IFERROR(MATCH(BN38,BN$12:BN37,0),0)&lt;&gt;0,"",BN38))</f>
        <v/>
      </c>
      <c r="BW38" s="27" t="s">
        <v>0</v>
      </c>
      <c r="BX38" s="84"/>
      <c r="BY38" s="27" t="s">
        <v>0</v>
      </c>
      <c r="BZ38" s="38" t="str">
        <f t="shared" si="45"/>
        <v/>
      </c>
      <c r="CA38" s="21" t="str">
        <f t="shared" si="46"/>
        <v/>
      </c>
      <c r="CB38" s="21" t="str">
        <f>IF(CA38="","",MAX(CB$12:CB37)+1)</f>
        <v/>
      </c>
      <c r="CC38" s="21" t="str">
        <f>IF(CA38="","",IF(AB38="","",IF(AB38="NEMA",IF(AD38="",INDEX(AD$12:AD37,MATCH(AA38,AA$12:AA37,0),1),AD38),AB38)))</f>
        <v/>
      </c>
      <c r="CD38" s="21" t="str">
        <f t="shared" si="47"/>
        <v/>
      </c>
      <c r="CE38" s="21" t="str">
        <f>IF(BX38="","",MAX(CE$12:CE37)+1)</f>
        <v/>
      </c>
      <c r="CF38" s="21" t="str">
        <f t="shared" si="48"/>
        <v/>
      </c>
      <c r="CG38" s="46" t="str">
        <f t="shared" si="49"/>
        <v/>
      </c>
      <c r="CH38" s="27" t="s">
        <v>0</v>
      </c>
      <c r="CI38" s="14" t="str">
        <f t="shared" si="50"/>
        <v/>
      </c>
      <c r="CJ38" s="27" t="s">
        <v>0</v>
      </c>
      <c r="CK38" s="157" t="str">
        <f>IF(BN38="","",IF(AND(BO38&lt;&gt;"",BO38&lt;&gt;"NEMA",BS38=1),BR38,IFERROR(INDEX(CK$12:CK37,MATCH(BN38,BN$12:BN37,0)),IF(BX38&lt;&gt;"",BX38,BT38))))</f>
        <v>OK Vihor</v>
      </c>
      <c r="CL38" s="210">
        <f>IF(BN38="","",IF(BT38&lt;&gt;BN38,INDEX(regKlub_id,MATCH(BT38,regKlub_naziv,0)),IF(AND(BO38&lt;&gt;"",BO38&lt;&gt;"NEMA"),BO38,IF(CF38&lt;&gt;"",CF38,IF(CB38&lt;&gt;"",CB38,IFERROR(INDEX(CL$12:CL37,MATCH(BN38,BN$12:BN37,0)),"GREŠKA"))))))</f>
        <v>12</v>
      </c>
      <c r="CM38" s="108" t="str">
        <f>IF(BP38="","",IF(BP38&lt;&gt;"NEMA",BP38,IF(CE38&lt;&gt;"",CE38,IFERROR(INDEX(CM$12:CM37,MATCH(BN38,BN$12:BN37,0)),""))))</f>
        <v/>
      </c>
      <c r="CN38" s="27" t="s">
        <v>0</v>
      </c>
      <c r="CO38" s="38" t="str">
        <f t="shared" si="51"/>
        <v/>
      </c>
      <c r="CP38" s="53" t="str">
        <f t="shared" si="52"/>
        <v>1</v>
      </c>
      <c r="CQ38" s="164" t="str">
        <f t="shared" si="53"/>
        <v/>
      </c>
      <c r="CR38" s="165" t="str">
        <f t="shared" si="4"/>
        <v/>
      </c>
      <c r="CS38" s="108">
        <f t="shared" si="5"/>
        <v>6</v>
      </c>
      <c r="CT38" s="27" t="s">
        <v>0</v>
      </c>
      <c r="CU38" s="224" t="str">
        <f t="shared" si="54"/>
        <v xml:space="preserve">
</v>
      </c>
      <c r="CV38" s="27" t="s">
        <v>0</v>
      </c>
      <c r="CW38" s="184" t="str">
        <f t="shared" si="6"/>
        <v/>
      </c>
      <c r="CX38" t="s">
        <v>0</v>
      </c>
      <c r="CY38" s="86" t="str">
        <f t="shared" si="7"/>
        <v>M</v>
      </c>
      <c r="CZ38" t="s">
        <v>0</v>
      </c>
      <c r="DA38" s="32" t="str">
        <f t="shared" si="8"/>
        <v/>
      </c>
      <c r="DB38" s="46" t="str">
        <f t="shared" si="9"/>
        <v/>
      </c>
      <c r="DC38" t="s">
        <v>0</v>
      </c>
      <c r="DD38" s="14" t="str">
        <f t="shared" si="55"/>
        <v/>
      </c>
      <c r="DE38" s="27" t="s">
        <v>0</v>
      </c>
      <c r="DF38" s="14" t="str">
        <f t="shared" si="56"/>
        <v/>
      </c>
      <c r="DG38" s="27" t="s">
        <v>0</v>
      </c>
      <c r="DH38" s="32" t="str">
        <f t="shared" si="57"/>
        <v>Jan – Gobec</v>
      </c>
      <c r="DI38" s="33">
        <f t="shared" si="58"/>
        <v>493</v>
      </c>
      <c r="DJ38" s="27" t="s">
        <v>0</v>
      </c>
      <c r="DK38" s="32" t="str">
        <f t="shared" si="59"/>
        <v>Jan – Gobec – OK Vihor</v>
      </c>
      <c r="DL38" s="33">
        <f t="shared" si="60"/>
        <v>493</v>
      </c>
      <c r="DM38" s="27" t="s">
        <v>0</v>
      </c>
      <c r="DN38" s="32" t="str">
        <f t="shared" si="61"/>
        <v>Jan – Gobec – OK Vihor – M21A</v>
      </c>
      <c r="DO38" s="33">
        <f t="shared" si="62"/>
        <v>493</v>
      </c>
      <c r="DP38" s="27" t="s">
        <v>0</v>
      </c>
      <c r="DQ38" s="38">
        <f t="shared" si="63"/>
        <v>493</v>
      </c>
      <c r="DR38" s="33" cm="1">
        <f t="array" ref="DR38">IF(DQ38&lt;&gt;"",INDEX(regNatjecatelj_id,DQ38,0),IF(BF38&lt;&gt;"",BF38,""))</f>
        <v>1522</v>
      </c>
      <c r="DS38" s="27" t="s">
        <v>0</v>
      </c>
      <c r="DT38" s="38" t="str">
        <f t="shared" si="64"/>
        <v>imepre</v>
      </c>
      <c r="DU38" s="53" t="str">
        <f t="shared" si="10"/>
        <v>klu</v>
      </c>
      <c r="DV38" s="53" t="str">
        <f t="shared" si="65"/>
        <v>kat</v>
      </c>
      <c r="DW38" s="53" t="str">
        <f t="shared" si="66"/>
        <v/>
      </c>
      <c r="DX38" s="46" t="str">
        <f t="shared" si="67"/>
        <v>imepre-klu-kat</v>
      </c>
      <c r="DY38" s="27" t="s">
        <v>0</v>
      </c>
      <c r="DZ38" s="38">
        <f>IF(AN38="","",MAX(DZ$12:DZ37)+1)</f>
        <v>5501</v>
      </c>
      <c r="EA38" s="53">
        <f t="shared" si="68"/>
        <v>605</v>
      </c>
      <c r="EB38" s="53">
        <f t="shared" si="69"/>
        <v>1522</v>
      </c>
      <c r="EC38" s="53" t="str">
        <f t="shared" si="70"/>
        <v/>
      </c>
      <c r="ED38" s="53">
        <f t="shared" si="71"/>
        <v>6</v>
      </c>
      <c r="EE38" s="53">
        <f t="shared" si="11"/>
        <v>0</v>
      </c>
      <c r="EF38" s="53">
        <f t="shared" si="72"/>
        <v>1</v>
      </c>
      <c r="EG38" s="53" t="str">
        <f t="shared" si="73"/>
        <v>1</v>
      </c>
      <c r="EH38" s="53" t="str">
        <f t="shared" si="12"/>
        <v/>
      </c>
      <c r="EI38" s="53" t="str">
        <f t="shared" si="74"/>
        <v/>
      </c>
      <c r="EJ38" s="33" t="str">
        <f t="shared" si="75"/>
        <v/>
      </c>
      <c r="EK38" s="27" t="s">
        <v>0</v>
      </c>
      <c r="EL38" s="14" t="str">
        <f t="shared" si="76"/>
        <v>INSERT INTO rezultat(id,stazakategorija_id,imeprezime_id,vrijeme_sec,status_id,registracija,uparivanje_id,originalstatus_id,imeprezimealias_id,klubalias_id,kategorijaalias_id) VALUES (5501,605,1522,Null,6,0,1,1,Null,Null,Null);</v>
      </c>
      <c r="EM38" s="27" t="s">
        <v>0</v>
      </c>
      <c r="EN38" s="14" t="str">
        <f t="shared" si="13"/>
        <v/>
      </c>
      <c r="EO38" s="27" t="s">
        <v>0</v>
      </c>
      <c r="EP38" s="115" t="str">
        <f t="shared" si="77"/>
        <v xml:space="preserve">
INSERT INTO rezultat(id,stazakategorija_id,imeprezime_id,vrijeme_sec,status_id,registracija,uparivanje_id,originalstatus_id,imeprezimealias_id,klubalias_id,kategorijaalias_id) VALUES (5501,605,1522,Null,6,0,1,1,Null,Null,Null);</v>
      </c>
      <c r="EQ38" s="27" t="s">
        <v>0</v>
      </c>
    </row>
    <row r="39" spans="1:147" x14ac:dyDescent="0.25">
      <c r="A39" t="s">
        <v>0</v>
      </c>
      <c r="B39" s="32" t="str">
        <f>IF(csv!F29="","",TRIM(csv!T29))</f>
        <v>M21A</v>
      </c>
      <c r="C39" s="21" t="s">
        <v>0</v>
      </c>
      <c r="D39" s="21" t="str">
        <f>IF(csv!F29="","",TRIM(csv!F29))</f>
        <v>Matija</v>
      </c>
      <c r="E39" s="21" t="str">
        <f>IF(csv!E29="","",TRIM(csv!E29))</f>
        <v>Razum</v>
      </c>
      <c r="F39" s="21" t="s">
        <v>0</v>
      </c>
      <c r="G39" s="53" t="str">
        <f>IF(csv!M29="","",TRIM(csv!M29))</f>
        <v/>
      </c>
      <c r="H39" s="53" t="str">
        <f>IF(csv!N29="","",TRIM(csv!N29))</f>
        <v>1</v>
      </c>
      <c r="I39" s="21" t="s">
        <v>0</v>
      </c>
      <c r="J39" s="21" t="str">
        <f>IF(csv!P29="","",TRIM(csv!P29))</f>
        <v>JAP</v>
      </c>
      <c r="K39" s="21" t="str">
        <f>IF(csv!Q29="","",TRIM(csv!Q29))</f>
        <v>OK Japetić</v>
      </c>
      <c r="L39" s="21" t="s">
        <v>0</v>
      </c>
      <c r="M39" s="46" t="str">
        <f>IF(csv!R29="","",TRIM(csv!R29))</f>
        <v>CRO</v>
      </c>
      <c r="N39" s="27" t="s">
        <v>0</v>
      </c>
      <c r="O39" s="172" t="str">
        <f t="shared" si="14"/>
        <v>ok</v>
      </c>
      <c r="P39" s="27"/>
      <c r="Q39" s="32" t="str">
        <f t="shared" si="15"/>
        <v>M21A</v>
      </c>
      <c r="R39" s="53">
        <f>IF(Q39="","",IF(COUNTIF(Q$12:Q38,Q39)=0,R38+1,R38))</f>
        <v>5</v>
      </c>
      <c r="S39" s="53">
        <f t="shared" si="16"/>
        <v>101</v>
      </c>
      <c r="T39" s="53">
        <f t="shared" si="17"/>
        <v>413</v>
      </c>
      <c r="U39" s="46" t="str">
        <f t="shared" si="18"/>
        <v>M21A</v>
      </c>
      <c r="V39" s="27" t="s">
        <v>0</v>
      </c>
      <c r="W39" s="157" t="str">
        <f t="shared" si="19"/>
        <v>M21A</v>
      </c>
      <c r="X39" s="207">
        <f t="shared" si="20"/>
        <v>605</v>
      </c>
      <c r="Y39" s="158" t="str">
        <f t="shared" si="0"/>
        <v/>
      </c>
      <c r="Z39" s="27" t="s">
        <v>0</v>
      </c>
      <c r="AA39" s="32" t="str">
        <f t="shared" si="21"/>
        <v>CRO</v>
      </c>
      <c r="AB39" s="53">
        <f t="shared" si="22"/>
        <v>1</v>
      </c>
      <c r="AC39" s="21" t="str">
        <f>IF(OR(AB39="",AB39&lt;&gt;"NEMA"),"",IF(IFERROR(MATCH(AA39,AA$12:AA38,0),0)&lt;&gt;0,"",AA39))</f>
        <v/>
      </c>
      <c r="AD39" s="46" t="str">
        <f>IF(AC39="","",MAX(AD$12:AD38)+1)</f>
        <v/>
      </c>
      <c r="AE39" s="27" t="s">
        <v>0</v>
      </c>
      <c r="AF39" s="84"/>
      <c r="AG39" s="27" t="s">
        <v>0</v>
      </c>
      <c r="AH39" s="14" t="str">
        <f t="shared" si="23"/>
        <v/>
      </c>
      <c r="AI39" s="27" t="s">
        <v>0</v>
      </c>
      <c r="AJ39" s="157" t="str">
        <f t="shared" si="24"/>
        <v>CRO</v>
      </c>
      <c r="AK39" s="108">
        <f t="shared" si="25"/>
        <v>1</v>
      </c>
      <c r="AL39" s="27"/>
      <c r="AM39" s="32" t="str">
        <f t="shared" si="26"/>
        <v>Matija</v>
      </c>
      <c r="AN39" s="21" t="str">
        <f t="shared" si="27"/>
        <v>Razum</v>
      </c>
      <c r="AO39" s="53">
        <f t="shared" si="28"/>
        <v>1459</v>
      </c>
      <c r="AP39" s="53" t="str">
        <f t="shared" si="29"/>
        <v/>
      </c>
      <c r="AQ39" s="21" t="str">
        <f t="shared" si="30"/>
        <v>Matija</v>
      </c>
      <c r="AR39" s="46" t="str">
        <f t="shared" si="31"/>
        <v>Razum</v>
      </c>
      <c r="AS39" s="27" t="s">
        <v>0</v>
      </c>
      <c r="AT39" s="62" t="str">
        <f t="shared" si="32"/>
        <v/>
      </c>
      <c r="AU39" s="27" t="s">
        <v>0</v>
      </c>
      <c r="AV39" s="228" t="str">
        <f t="shared" si="1"/>
        <v/>
      </c>
      <c r="AW39" s="27" t="s">
        <v>0</v>
      </c>
      <c r="AX39" s="79"/>
      <c r="AY39" s="80"/>
      <c r="AZ39" s="27" t="s">
        <v>0</v>
      </c>
      <c r="BA39" s="184" t="str">
        <f t="shared" si="33"/>
        <v/>
      </c>
      <c r="BB39" s="27" t="s">
        <v>0</v>
      </c>
      <c r="BC39" s="32" t="str">
        <f t="shared" si="34"/>
        <v/>
      </c>
      <c r="BD39" s="53" t="str">
        <f>IF(AX39&amp;AY39="","",MAX(BD$12:BD38)+1)</f>
        <v/>
      </c>
      <c r="BE39" s="196" t="str">
        <f t="shared" si="35"/>
        <v/>
      </c>
      <c r="BF39" s="33" t="str">
        <f>IF(AND(AO39="NEMA",AP39="NEMA",OR(AX39&amp;AY39="",BE39="NEMA")),MAX(BF$12:BF38)+1,"")</f>
        <v/>
      </c>
      <c r="BG39" s="27" t="s">
        <v>0</v>
      </c>
      <c r="BH39" s="32" t="str">
        <f t="shared" si="36"/>
        <v>Matija</v>
      </c>
      <c r="BI39" s="21" t="str">
        <f t="shared" si="37"/>
        <v>Razum</v>
      </c>
      <c r="BJ39" s="53" t="str">
        <f t="shared" si="38"/>
        <v/>
      </c>
      <c r="BK39" s="33">
        <f t="shared" si="39"/>
        <v>1459</v>
      </c>
      <c r="BL39" s="27" t="s">
        <v>0</v>
      </c>
      <c r="BM39" s="32" t="str">
        <f t="shared" si="40"/>
        <v>JAP</v>
      </c>
      <c r="BN39" s="21" t="str">
        <f t="shared" si="41"/>
        <v>OK Japetić</v>
      </c>
      <c r="BO39" s="53">
        <f t="shared" si="42"/>
        <v>3</v>
      </c>
      <c r="BP39" s="53" t="str">
        <f t="shared" si="2"/>
        <v/>
      </c>
      <c r="BQ39" s="21" t="str">
        <f t="shared" si="3"/>
        <v>OK Japetić</v>
      </c>
      <c r="BR39" s="21" t="str" cm="1">
        <f t="array" ref="BR39">IFERROR(""&amp;INDEX(regNatjecatelj_klub,DI39),"")</f>
        <v>OK Japetić</v>
      </c>
      <c r="BS39" s="66" t="str">
        <f t="shared" si="43"/>
        <v/>
      </c>
      <c r="BT39" s="46" t="str">
        <f t="shared" si="44"/>
        <v>OK Japetić</v>
      </c>
      <c r="BU39" s="27" t="s">
        <v>0</v>
      </c>
      <c r="BV39" s="62" t="str">
        <f>IF(BP39&lt;&gt;"NEMA","",IF(IFERROR(MATCH(BN39,BN$12:BN38,0),0)&lt;&gt;0,"",BN39))</f>
        <v/>
      </c>
      <c r="BW39" s="27" t="s">
        <v>0</v>
      </c>
      <c r="BX39" s="84"/>
      <c r="BY39" s="27" t="s">
        <v>0</v>
      </c>
      <c r="BZ39" s="38" t="str">
        <f t="shared" si="45"/>
        <v/>
      </c>
      <c r="CA39" s="21" t="str">
        <f t="shared" si="46"/>
        <v/>
      </c>
      <c r="CB39" s="21" t="str">
        <f>IF(CA39="","",MAX(CB$12:CB38)+1)</f>
        <v/>
      </c>
      <c r="CC39" s="21" t="str">
        <f>IF(CA39="","",IF(AB39="","",IF(AB39="NEMA",IF(AD39="",INDEX(AD$12:AD38,MATCH(AA39,AA$12:AA38,0),1),AD39),AB39)))</f>
        <v/>
      </c>
      <c r="CD39" s="21" t="str">
        <f t="shared" si="47"/>
        <v/>
      </c>
      <c r="CE39" s="21" t="str">
        <f>IF(BX39="","",MAX(CE$12:CE38)+1)</f>
        <v/>
      </c>
      <c r="CF39" s="21" t="str">
        <f t="shared" si="48"/>
        <v/>
      </c>
      <c r="CG39" s="46" t="str">
        <f t="shared" si="49"/>
        <v/>
      </c>
      <c r="CH39" s="27" t="s">
        <v>0</v>
      </c>
      <c r="CI39" s="14" t="str">
        <f t="shared" si="50"/>
        <v/>
      </c>
      <c r="CJ39" s="27" t="s">
        <v>0</v>
      </c>
      <c r="CK39" s="157" t="str">
        <f>IF(BN39="","",IF(AND(BO39&lt;&gt;"",BO39&lt;&gt;"NEMA",BS39=1),BR39,IFERROR(INDEX(CK$12:CK38,MATCH(BN39,BN$12:BN38,0)),IF(BX39&lt;&gt;"",BX39,BT39))))</f>
        <v>OK Japetić</v>
      </c>
      <c r="CL39" s="210">
        <f>IF(BN39="","",IF(BT39&lt;&gt;BN39,INDEX(regKlub_id,MATCH(BT39,regKlub_naziv,0)),IF(AND(BO39&lt;&gt;"",BO39&lt;&gt;"NEMA"),BO39,IF(CF39&lt;&gt;"",CF39,IF(CB39&lt;&gt;"",CB39,IFERROR(INDEX(CL$12:CL38,MATCH(BN39,BN$12:BN38,0)),"GREŠKA"))))))</f>
        <v>3</v>
      </c>
      <c r="CM39" s="108" t="str">
        <f>IF(BP39="","",IF(BP39&lt;&gt;"NEMA",BP39,IF(CE39&lt;&gt;"",CE39,IFERROR(INDEX(CM$12:CM38,MATCH(BN39,BN$12:BN38,0)),""))))</f>
        <v/>
      </c>
      <c r="CN39" s="27" t="s">
        <v>0</v>
      </c>
      <c r="CO39" s="38" t="str">
        <f t="shared" si="51"/>
        <v/>
      </c>
      <c r="CP39" s="53" t="str">
        <f t="shared" si="52"/>
        <v>1</v>
      </c>
      <c r="CQ39" s="164" t="str">
        <f t="shared" si="53"/>
        <v/>
      </c>
      <c r="CR39" s="165" t="str">
        <f t="shared" si="4"/>
        <v/>
      </c>
      <c r="CS39" s="108">
        <f t="shared" si="5"/>
        <v>6</v>
      </c>
      <c r="CT39" s="27" t="s">
        <v>0</v>
      </c>
      <c r="CU39" s="224" t="str">
        <f t="shared" si="54"/>
        <v xml:space="preserve">
</v>
      </c>
      <c r="CV39" s="27" t="s">
        <v>0</v>
      </c>
      <c r="CW39" s="184" t="str">
        <f t="shared" si="6"/>
        <v/>
      </c>
      <c r="CX39" t="s">
        <v>0</v>
      </c>
      <c r="CY39" s="86" t="str">
        <f t="shared" si="7"/>
        <v>M</v>
      </c>
      <c r="CZ39" t="s">
        <v>0</v>
      </c>
      <c r="DA39" s="32" t="str">
        <f t="shared" si="8"/>
        <v/>
      </c>
      <c r="DB39" s="46" t="str">
        <f t="shared" si="9"/>
        <v/>
      </c>
      <c r="DC39" t="s">
        <v>0</v>
      </c>
      <c r="DD39" s="14" t="str">
        <f t="shared" si="55"/>
        <v/>
      </c>
      <c r="DE39" s="27" t="s">
        <v>0</v>
      </c>
      <c r="DF39" s="14" t="str">
        <f t="shared" si="56"/>
        <v/>
      </c>
      <c r="DG39" s="27" t="s">
        <v>0</v>
      </c>
      <c r="DH39" s="32" t="str">
        <f t="shared" si="57"/>
        <v>Matija – Razum</v>
      </c>
      <c r="DI39" s="33">
        <f t="shared" si="58"/>
        <v>766</v>
      </c>
      <c r="DJ39" s="27" t="s">
        <v>0</v>
      </c>
      <c r="DK39" s="32" t="str">
        <f t="shared" si="59"/>
        <v>Matija – Razum – OK Japetić</v>
      </c>
      <c r="DL39" s="33">
        <f t="shared" si="60"/>
        <v>766</v>
      </c>
      <c r="DM39" s="27" t="s">
        <v>0</v>
      </c>
      <c r="DN39" s="32" t="str">
        <f t="shared" si="61"/>
        <v>Matija – Razum – OK Japetić – M21A</v>
      </c>
      <c r="DO39" s="33">
        <f t="shared" si="62"/>
        <v>766</v>
      </c>
      <c r="DP39" s="27" t="s">
        <v>0</v>
      </c>
      <c r="DQ39" s="38">
        <f t="shared" si="63"/>
        <v>766</v>
      </c>
      <c r="DR39" s="33" cm="1">
        <f t="array" ref="DR39">IF(DQ39&lt;&gt;"",INDEX(regNatjecatelj_id,DQ39,0),IF(BF39&lt;&gt;"",BF39,""))</f>
        <v>1459</v>
      </c>
      <c r="DS39" s="27" t="s">
        <v>0</v>
      </c>
      <c r="DT39" s="38" t="str">
        <f t="shared" si="64"/>
        <v>imepre</v>
      </c>
      <c r="DU39" s="53" t="str">
        <f t="shared" si="10"/>
        <v>klu</v>
      </c>
      <c r="DV39" s="53" t="str">
        <f t="shared" si="65"/>
        <v>kat</v>
      </c>
      <c r="DW39" s="53" t="str">
        <f t="shared" si="66"/>
        <v/>
      </c>
      <c r="DX39" s="46" t="str">
        <f t="shared" si="67"/>
        <v>imepre-klu-kat</v>
      </c>
      <c r="DY39" s="27" t="s">
        <v>0</v>
      </c>
      <c r="DZ39" s="38">
        <f>IF(AN39="","",MAX(DZ$12:DZ38)+1)</f>
        <v>5502</v>
      </c>
      <c r="EA39" s="53">
        <f t="shared" si="68"/>
        <v>605</v>
      </c>
      <c r="EB39" s="53">
        <f t="shared" si="69"/>
        <v>1459</v>
      </c>
      <c r="EC39" s="53" t="str">
        <f t="shared" si="70"/>
        <v/>
      </c>
      <c r="ED39" s="53">
        <f t="shared" si="71"/>
        <v>6</v>
      </c>
      <c r="EE39" s="53">
        <f t="shared" si="11"/>
        <v>0</v>
      </c>
      <c r="EF39" s="53">
        <f t="shared" si="72"/>
        <v>1</v>
      </c>
      <c r="EG39" s="53" t="str">
        <f t="shared" si="73"/>
        <v>1</v>
      </c>
      <c r="EH39" s="53" t="str">
        <f t="shared" si="12"/>
        <v/>
      </c>
      <c r="EI39" s="53" t="str">
        <f t="shared" si="74"/>
        <v/>
      </c>
      <c r="EJ39" s="33" t="str">
        <f t="shared" si="75"/>
        <v/>
      </c>
      <c r="EK39" s="27" t="s">
        <v>0</v>
      </c>
      <c r="EL39" s="14" t="str">
        <f t="shared" si="76"/>
        <v>INSERT INTO rezultat(id,stazakategorija_id,imeprezime_id,vrijeme_sec,status_id,registracija,uparivanje_id,originalstatus_id,imeprezimealias_id,klubalias_id,kategorijaalias_id) VALUES (5502,605,1459,Null,6,0,1,1,Null,Null,Null);</v>
      </c>
      <c r="EM39" s="27" t="s">
        <v>0</v>
      </c>
      <c r="EN39" s="14" t="str">
        <f t="shared" si="13"/>
        <v/>
      </c>
      <c r="EO39" s="27" t="s">
        <v>0</v>
      </c>
      <c r="EP39" s="115" t="str">
        <f t="shared" si="77"/>
        <v xml:space="preserve">
INSERT INTO rezultat(id,stazakategorija_id,imeprezime_id,vrijeme_sec,status_id,registracija,uparivanje_id,originalstatus_id,imeprezimealias_id,klubalias_id,kategorijaalias_id) VALUES (5502,605,1459,Null,6,0,1,1,Null,Null,Null);</v>
      </c>
      <c r="EQ39" s="27" t="s">
        <v>0</v>
      </c>
    </row>
    <row r="40" spans="1:147" x14ac:dyDescent="0.25">
      <c r="A40" t="s">
        <v>0</v>
      </c>
      <c r="B40" s="32" t="str">
        <f>IF(csv!F30="","",TRIM(csv!T30))</f>
        <v>M21A</v>
      </c>
      <c r="C40" s="21" t="s">
        <v>0</v>
      </c>
      <c r="D40" s="21" t="str">
        <f>IF(csv!F30="","",TRIM(csv!F30))</f>
        <v>Vacant</v>
      </c>
      <c r="E40" s="21" t="str">
        <f>IF(csv!E30="","",TRIM(csv!E30))</f>
        <v/>
      </c>
      <c r="F40" s="21" t="s">
        <v>0</v>
      </c>
      <c r="G40" s="53" t="str">
        <f>IF(csv!M30="","",TRIM(csv!M30))</f>
        <v/>
      </c>
      <c r="H40" s="53" t="str">
        <f>IF(csv!N30="","",TRIM(csv!N30))</f>
        <v>0</v>
      </c>
      <c r="I40" s="21" t="s">
        <v>0</v>
      </c>
      <c r="J40" s="21" t="str">
        <f>IF(csv!P30="","",TRIM(csv!P30))</f>
        <v/>
      </c>
      <c r="K40" s="21" t="str">
        <f>IF(csv!Q30="","",TRIM(csv!Q30))</f>
        <v/>
      </c>
      <c r="L40" s="21" t="s">
        <v>0</v>
      </c>
      <c r="M40" s="46" t="str">
        <f>IF(csv!R30="","",TRIM(csv!R30))</f>
        <v/>
      </c>
      <c r="N40" s="27" t="s">
        <v>0</v>
      </c>
      <c r="O40" s="172" t="str">
        <f t="shared" si="14"/>
        <v/>
      </c>
      <c r="P40" s="27"/>
      <c r="Q40" s="32" t="str">
        <f t="shared" si="15"/>
        <v>M21A</v>
      </c>
      <c r="R40" s="53">
        <f>IF(Q40="","",IF(COUNTIF(Q$12:Q39,Q40)=0,R39+1,R39))</f>
        <v>5</v>
      </c>
      <c r="S40" s="53">
        <f t="shared" si="16"/>
        <v>101</v>
      </c>
      <c r="T40" s="53">
        <f t="shared" si="17"/>
        <v>413</v>
      </c>
      <c r="U40" s="46" t="str">
        <f t="shared" si="18"/>
        <v>M21A</v>
      </c>
      <c r="V40" s="27" t="s">
        <v>0</v>
      </c>
      <c r="W40" s="157" t="str">
        <f t="shared" si="19"/>
        <v/>
      </c>
      <c r="X40" s="207" t="str">
        <f t="shared" si="20"/>
        <v/>
      </c>
      <c r="Y40" s="158" t="str">
        <f t="shared" si="0"/>
        <v/>
      </c>
      <c r="Z40" s="27" t="s">
        <v>0</v>
      </c>
      <c r="AA40" s="32" t="str">
        <f t="shared" si="21"/>
        <v/>
      </c>
      <c r="AB40" s="53" t="str">
        <f t="shared" si="22"/>
        <v/>
      </c>
      <c r="AC40" s="21" t="str">
        <f>IF(OR(AB40="",AB40&lt;&gt;"NEMA"),"",IF(IFERROR(MATCH(AA40,AA$12:AA39,0),0)&lt;&gt;0,"",AA40))</f>
        <v/>
      </c>
      <c r="AD40" s="46" t="str">
        <f>IF(AC40="","",MAX(AD$12:AD39)+1)</f>
        <v/>
      </c>
      <c r="AE40" s="27" t="s">
        <v>0</v>
      </c>
      <c r="AF40" s="84"/>
      <c r="AG40" s="27" t="s">
        <v>0</v>
      </c>
      <c r="AH40" s="14" t="str">
        <f t="shared" si="23"/>
        <v/>
      </c>
      <c r="AI40" s="27" t="s">
        <v>0</v>
      </c>
      <c r="AJ40" s="157" t="str">
        <f t="shared" si="24"/>
        <v/>
      </c>
      <c r="AK40" s="108" t="str">
        <f t="shared" si="25"/>
        <v/>
      </c>
      <c r="AL40" s="27"/>
      <c r="AM40" s="32" t="str">
        <f t="shared" si="26"/>
        <v/>
      </c>
      <c r="AN40" s="21" t="str">
        <f t="shared" si="27"/>
        <v/>
      </c>
      <c r="AO40" s="53" t="str">
        <f t="shared" si="28"/>
        <v/>
      </c>
      <c r="AP40" s="53" t="str">
        <f t="shared" si="29"/>
        <v/>
      </c>
      <c r="AQ40" s="21" t="str">
        <f t="shared" si="30"/>
        <v/>
      </c>
      <c r="AR40" s="46" t="str">
        <f t="shared" si="31"/>
        <v/>
      </c>
      <c r="AS40" s="27" t="s">
        <v>0</v>
      </c>
      <c r="AT40" s="62" t="str">
        <f t="shared" si="32"/>
        <v/>
      </c>
      <c r="AU40" s="27" t="s">
        <v>0</v>
      </c>
      <c r="AV40" s="228" t="str">
        <f t="shared" si="1"/>
        <v/>
      </c>
      <c r="AW40" s="27" t="s">
        <v>0</v>
      </c>
      <c r="AX40" s="79"/>
      <c r="AY40" s="80"/>
      <c r="AZ40" s="27" t="s">
        <v>0</v>
      </c>
      <c r="BA40" s="184" t="str">
        <f t="shared" si="33"/>
        <v/>
      </c>
      <c r="BB40" s="27" t="s">
        <v>0</v>
      </c>
      <c r="BC40" s="32" t="str">
        <f t="shared" si="34"/>
        <v/>
      </c>
      <c r="BD40" s="53" t="str">
        <f>IF(AX40&amp;AY40="","",MAX(BD$12:BD39)+1)</f>
        <v/>
      </c>
      <c r="BE40" s="196" t="str">
        <f t="shared" si="35"/>
        <v/>
      </c>
      <c r="BF40" s="33" t="str">
        <f>IF(AND(AO40="NEMA",AP40="NEMA",OR(AX40&amp;AY40="",BE40="NEMA")),MAX(BF$12:BF39)+1,"")</f>
        <v/>
      </c>
      <c r="BG40" s="27" t="s">
        <v>0</v>
      </c>
      <c r="BH40" s="32" t="str">
        <f t="shared" si="36"/>
        <v/>
      </c>
      <c r="BI40" s="21" t="str">
        <f t="shared" si="37"/>
        <v/>
      </c>
      <c r="BJ40" s="53" t="str">
        <f t="shared" si="38"/>
        <v/>
      </c>
      <c r="BK40" s="33" t="str">
        <f t="shared" si="39"/>
        <v/>
      </c>
      <c r="BL40" s="27" t="s">
        <v>0</v>
      </c>
      <c r="BM40" s="32" t="str">
        <f t="shared" si="40"/>
        <v/>
      </c>
      <c r="BN40" s="21" t="str">
        <f t="shared" si="41"/>
        <v/>
      </c>
      <c r="BO40" s="53" t="str">
        <f t="shared" si="42"/>
        <v/>
      </c>
      <c r="BP40" s="53" t="str">
        <f t="shared" si="2"/>
        <v/>
      </c>
      <c r="BQ40" s="21" t="str">
        <f t="shared" si="3"/>
        <v/>
      </c>
      <c r="BR40" s="21" t="str" cm="1">
        <f t="array" ref="BR40">IFERROR(""&amp;INDEX(regNatjecatelj_klub,DI40),"")</f>
        <v/>
      </c>
      <c r="BS40" s="66" t="str">
        <f t="shared" si="43"/>
        <v/>
      </c>
      <c r="BT40" s="46" t="str">
        <f t="shared" si="44"/>
        <v/>
      </c>
      <c r="BU40" s="27" t="s">
        <v>0</v>
      </c>
      <c r="BV40" s="62" t="str">
        <f>IF(BP40&lt;&gt;"NEMA","",IF(IFERROR(MATCH(BN40,BN$12:BN39,0),0)&lt;&gt;0,"",BN40))</f>
        <v/>
      </c>
      <c r="BW40" s="27" t="s">
        <v>0</v>
      </c>
      <c r="BX40" s="84"/>
      <c r="BY40" s="27" t="s">
        <v>0</v>
      </c>
      <c r="BZ40" s="38" t="str">
        <f t="shared" si="45"/>
        <v/>
      </c>
      <c r="CA40" s="21" t="str">
        <f t="shared" si="46"/>
        <v/>
      </c>
      <c r="CB40" s="21" t="str">
        <f>IF(CA40="","",MAX(CB$12:CB39)+1)</f>
        <v/>
      </c>
      <c r="CC40" s="21" t="str">
        <f>IF(CA40="","",IF(AB40="","",IF(AB40="NEMA",IF(AD40="",INDEX(AD$12:AD39,MATCH(AA40,AA$12:AA39,0),1),AD40),AB40)))</f>
        <v/>
      </c>
      <c r="CD40" s="21" t="str">
        <f t="shared" si="47"/>
        <v/>
      </c>
      <c r="CE40" s="21" t="str">
        <f>IF(BX40="","",MAX(CE$12:CE39)+1)</f>
        <v/>
      </c>
      <c r="CF40" s="21" t="str">
        <f t="shared" si="48"/>
        <v/>
      </c>
      <c r="CG40" s="46" t="str">
        <f t="shared" si="49"/>
        <v/>
      </c>
      <c r="CH40" s="27" t="s">
        <v>0</v>
      </c>
      <c r="CI40" s="14" t="str">
        <f t="shared" si="50"/>
        <v/>
      </c>
      <c r="CJ40" s="27" t="s">
        <v>0</v>
      </c>
      <c r="CK40" s="157" t="str">
        <f>IF(BN40="","",IF(AND(BO40&lt;&gt;"",BO40&lt;&gt;"NEMA",BS40=1),BR40,IFERROR(INDEX(CK$12:CK39,MATCH(BN40,BN$12:BN39,0)),IF(BX40&lt;&gt;"",BX40,BT40))))</f>
        <v/>
      </c>
      <c r="CL40" s="210" t="str">
        <f>IF(BN40="","",IF(BT40&lt;&gt;BN40,INDEX(regKlub_id,MATCH(BT40,regKlub_naziv,0)),IF(AND(BO40&lt;&gt;"",BO40&lt;&gt;"NEMA"),BO40,IF(CF40&lt;&gt;"",CF40,IF(CB40&lt;&gt;"",CB40,IFERROR(INDEX(CL$12:CL39,MATCH(BN40,BN$12:BN39,0)),"GREŠKA"))))))</f>
        <v/>
      </c>
      <c r="CM40" s="108" t="str">
        <f>IF(BP40="","",IF(BP40&lt;&gt;"NEMA",BP40,IF(CE40&lt;&gt;"",CE40,IFERROR(INDEX(CM$12:CM39,MATCH(BN40,BN$12:BN39,0)),""))))</f>
        <v/>
      </c>
      <c r="CN40" s="27" t="s">
        <v>0</v>
      </c>
      <c r="CO40" s="38" t="str">
        <f t="shared" si="51"/>
        <v/>
      </c>
      <c r="CP40" s="53" t="str">
        <f t="shared" si="52"/>
        <v>0</v>
      </c>
      <c r="CQ40" s="164" t="str">
        <f t="shared" si="53"/>
        <v/>
      </c>
      <c r="CR40" s="165" t="str">
        <f t="shared" si="4"/>
        <v/>
      </c>
      <c r="CS40" s="108" t="str">
        <f t="shared" si="5"/>
        <v/>
      </c>
      <c r="CT40" s="27" t="s">
        <v>0</v>
      </c>
      <c r="CU40" s="224" t="str">
        <f t="shared" si="54"/>
        <v xml:space="preserve">
</v>
      </c>
      <c r="CV40" s="27" t="s">
        <v>0</v>
      </c>
      <c r="CW40" s="184" t="str">
        <f t="shared" si="6"/>
        <v/>
      </c>
      <c r="CX40" t="s">
        <v>0</v>
      </c>
      <c r="CY40" s="86" t="str">
        <f t="shared" si="7"/>
        <v>M</v>
      </c>
      <c r="CZ40" t="s">
        <v>0</v>
      </c>
      <c r="DA40" s="32" t="str">
        <f t="shared" si="8"/>
        <v/>
      </c>
      <c r="DB40" s="46" t="str">
        <f t="shared" si="9"/>
        <v/>
      </c>
      <c r="DC40" t="s">
        <v>0</v>
      </c>
      <c r="DD40" s="14" t="str">
        <f t="shared" si="55"/>
        <v/>
      </c>
      <c r="DE40" s="27" t="s">
        <v>0</v>
      </c>
      <c r="DF40" s="14" t="str">
        <f t="shared" si="56"/>
        <v/>
      </c>
      <c r="DG40" s="27" t="s">
        <v>0</v>
      </c>
      <c r="DH40" s="32" t="str">
        <f t="shared" si="57"/>
        <v/>
      </c>
      <c r="DI40" s="33" t="str">
        <f t="shared" si="58"/>
        <v/>
      </c>
      <c r="DJ40" s="27" t="s">
        <v>0</v>
      </c>
      <c r="DK40" s="32" t="str">
        <f t="shared" si="59"/>
        <v/>
      </c>
      <c r="DL40" s="33" t="str">
        <f t="shared" si="60"/>
        <v/>
      </c>
      <c r="DM40" s="27" t="s">
        <v>0</v>
      </c>
      <c r="DN40" s="32" t="str">
        <f t="shared" si="61"/>
        <v/>
      </c>
      <c r="DO40" s="33" t="str">
        <f t="shared" si="62"/>
        <v/>
      </c>
      <c r="DP40" s="27" t="s">
        <v>0</v>
      </c>
      <c r="DQ40" s="38" t="str">
        <f t="shared" si="63"/>
        <v/>
      </c>
      <c r="DR40" s="33" t="str" cm="1">
        <f t="array" ref="DR40">IF(DQ40&lt;&gt;"",INDEX(regNatjecatelj_id,DQ40,0),IF(BF40&lt;&gt;"",BF40,""))</f>
        <v/>
      </c>
      <c r="DS40" s="27" t="s">
        <v>0</v>
      </c>
      <c r="DT40" s="38" t="str">
        <f t="shared" si="64"/>
        <v/>
      </c>
      <c r="DU40" s="53" t="str">
        <f t="shared" si="10"/>
        <v/>
      </c>
      <c r="DV40" s="53" t="str">
        <f t="shared" si="65"/>
        <v/>
      </c>
      <c r="DW40" s="53" t="str">
        <f t="shared" si="66"/>
        <v/>
      </c>
      <c r="DX40" s="46" t="str">
        <f t="shared" si="67"/>
        <v/>
      </c>
      <c r="DY40" s="27" t="s">
        <v>0</v>
      </c>
      <c r="DZ40" s="38" t="str">
        <f>IF(AN40="","",MAX(DZ$12:DZ39)+1)</f>
        <v/>
      </c>
      <c r="EA40" s="53" t="str">
        <f t="shared" si="68"/>
        <v/>
      </c>
      <c r="EB40" s="53" t="str">
        <f t="shared" si="69"/>
        <v/>
      </c>
      <c r="EC40" s="53" t="str">
        <f t="shared" si="70"/>
        <v/>
      </c>
      <c r="ED40" s="53" t="str">
        <f t="shared" si="71"/>
        <v/>
      </c>
      <c r="EE40" s="53" t="str">
        <f t="shared" si="11"/>
        <v/>
      </c>
      <c r="EF40" s="53" t="str">
        <f t="shared" si="72"/>
        <v/>
      </c>
      <c r="EG40" s="53" t="str">
        <f t="shared" si="73"/>
        <v/>
      </c>
      <c r="EH40" s="53" t="str">
        <f t="shared" si="12"/>
        <v/>
      </c>
      <c r="EI40" s="53" t="str">
        <f t="shared" si="74"/>
        <v/>
      </c>
      <c r="EJ40" s="33" t="str">
        <f t="shared" si="75"/>
        <v/>
      </c>
      <c r="EK40" s="27" t="s">
        <v>0</v>
      </c>
      <c r="EL40" s="14" t="str">
        <f t="shared" si="76"/>
        <v/>
      </c>
      <c r="EM40" s="27" t="s">
        <v>0</v>
      </c>
      <c r="EN40" s="14" t="str">
        <f t="shared" si="13"/>
        <v/>
      </c>
      <c r="EO40" s="27" t="s">
        <v>0</v>
      </c>
      <c r="EP40" s="115" t="str">
        <f t="shared" si="77"/>
        <v/>
      </c>
      <c r="EQ40" s="27" t="s">
        <v>0</v>
      </c>
    </row>
    <row r="41" spans="1:147" x14ac:dyDescent="0.25">
      <c r="A41" t="s">
        <v>0</v>
      </c>
      <c r="B41" s="32" t="str">
        <f>IF(csv!F31="","",TRIM(csv!T31))</f>
        <v>M21A</v>
      </c>
      <c r="C41" s="21" t="s">
        <v>0</v>
      </c>
      <c r="D41" s="21" t="str">
        <f>IF(csv!F31="","",TRIM(csv!F31))</f>
        <v>Vacant</v>
      </c>
      <c r="E41" s="21" t="str">
        <f>IF(csv!E31="","",TRIM(csv!E31))</f>
        <v/>
      </c>
      <c r="F41" s="21" t="s">
        <v>0</v>
      </c>
      <c r="G41" s="53" t="str">
        <f>IF(csv!M31="","",TRIM(csv!M31))</f>
        <v/>
      </c>
      <c r="H41" s="53" t="str">
        <f>IF(csv!N31="","",TRIM(csv!N31))</f>
        <v>0</v>
      </c>
      <c r="I41" s="21" t="s">
        <v>0</v>
      </c>
      <c r="J41" s="21" t="str">
        <f>IF(csv!P31="","",TRIM(csv!P31))</f>
        <v/>
      </c>
      <c r="K41" s="21" t="str">
        <f>IF(csv!Q31="","",TRIM(csv!Q31))</f>
        <v/>
      </c>
      <c r="L41" s="21" t="s">
        <v>0</v>
      </c>
      <c r="M41" s="46" t="str">
        <f>IF(csv!R31="","",TRIM(csv!R31))</f>
        <v/>
      </c>
      <c r="N41" s="27" t="s">
        <v>0</v>
      </c>
      <c r="O41" s="172" t="str">
        <f t="shared" si="14"/>
        <v/>
      </c>
      <c r="P41" s="27"/>
      <c r="Q41" s="32" t="str">
        <f t="shared" si="15"/>
        <v>M21A</v>
      </c>
      <c r="R41" s="53">
        <f>IF(Q41="","",IF(COUNTIF(Q$12:Q40,Q41)=0,R40+1,R40))</f>
        <v>5</v>
      </c>
      <c r="S41" s="53">
        <f t="shared" si="16"/>
        <v>101</v>
      </c>
      <c r="T41" s="53">
        <f t="shared" si="17"/>
        <v>413</v>
      </c>
      <c r="U41" s="46" t="str">
        <f t="shared" si="18"/>
        <v>M21A</v>
      </c>
      <c r="V41" s="27" t="s">
        <v>0</v>
      </c>
      <c r="W41" s="157" t="str">
        <f t="shared" si="19"/>
        <v/>
      </c>
      <c r="X41" s="207" t="str">
        <f t="shared" si="20"/>
        <v/>
      </c>
      <c r="Y41" s="158" t="str">
        <f t="shared" si="0"/>
        <v/>
      </c>
      <c r="Z41" s="27" t="s">
        <v>0</v>
      </c>
      <c r="AA41" s="32" t="str">
        <f t="shared" si="21"/>
        <v/>
      </c>
      <c r="AB41" s="53" t="str">
        <f t="shared" si="22"/>
        <v/>
      </c>
      <c r="AC41" s="21" t="str">
        <f>IF(OR(AB41="",AB41&lt;&gt;"NEMA"),"",IF(IFERROR(MATCH(AA41,AA$12:AA40,0),0)&lt;&gt;0,"",AA41))</f>
        <v/>
      </c>
      <c r="AD41" s="46" t="str">
        <f>IF(AC41="","",MAX(AD$12:AD40)+1)</f>
        <v/>
      </c>
      <c r="AE41" s="27" t="s">
        <v>0</v>
      </c>
      <c r="AF41" s="84"/>
      <c r="AG41" s="27" t="s">
        <v>0</v>
      </c>
      <c r="AH41" s="14" t="str">
        <f t="shared" si="23"/>
        <v/>
      </c>
      <c r="AI41" s="27" t="s">
        <v>0</v>
      </c>
      <c r="AJ41" s="157" t="str">
        <f t="shared" si="24"/>
        <v/>
      </c>
      <c r="AK41" s="108" t="str">
        <f t="shared" si="25"/>
        <v/>
      </c>
      <c r="AL41" s="27"/>
      <c r="AM41" s="32" t="str">
        <f t="shared" si="26"/>
        <v/>
      </c>
      <c r="AN41" s="21" t="str">
        <f t="shared" si="27"/>
        <v/>
      </c>
      <c r="AO41" s="53" t="str">
        <f t="shared" si="28"/>
        <v/>
      </c>
      <c r="AP41" s="53" t="str">
        <f t="shared" si="29"/>
        <v/>
      </c>
      <c r="AQ41" s="21" t="str">
        <f t="shared" si="30"/>
        <v/>
      </c>
      <c r="AR41" s="46" t="str">
        <f t="shared" si="31"/>
        <v/>
      </c>
      <c r="AS41" s="27" t="s">
        <v>0</v>
      </c>
      <c r="AT41" s="62" t="str">
        <f t="shared" si="32"/>
        <v/>
      </c>
      <c r="AU41" s="27" t="s">
        <v>0</v>
      </c>
      <c r="AV41" s="228" t="str">
        <f t="shared" si="1"/>
        <v/>
      </c>
      <c r="AW41" s="27" t="s">
        <v>0</v>
      </c>
      <c r="AX41" s="79"/>
      <c r="AY41" s="80"/>
      <c r="AZ41" s="27" t="s">
        <v>0</v>
      </c>
      <c r="BA41" s="184" t="str">
        <f t="shared" si="33"/>
        <v/>
      </c>
      <c r="BB41" s="27" t="s">
        <v>0</v>
      </c>
      <c r="BC41" s="32" t="str">
        <f t="shared" si="34"/>
        <v/>
      </c>
      <c r="BD41" s="53" t="str">
        <f>IF(AX41&amp;AY41="","",MAX(BD$12:BD40)+1)</f>
        <v/>
      </c>
      <c r="BE41" s="196" t="str">
        <f t="shared" si="35"/>
        <v/>
      </c>
      <c r="BF41" s="33" t="str">
        <f>IF(AND(AO41="NEMA",AP41="NEMA",OR(AX41&amp;AY41="",BE41="NEMA")),MAX(BF$12:BF40)+1,"")</f>
        <v/>
      </c>
      <c r="BG41" s="27" t="s">
        <v>0</v>
      </c>
      <c r="BH41" s="32" t="str">
        <f t="shared" si="36"/>
        <v/>
      </c>
      <c r="BI41" s="21" t="str">
        <f t="shared" si="37"/>
        <v/>
      </c>
      <c r="BJ41" s="53" t="str">
        <f t="shared" si="38"/>
        <v/>
      </c>
      <c r="BK41" s="33" t="str">
        <f t="shared" si="39"/>
        <v/>
      </c>
      <c r="BL41" s="27" t="s">
        <v>0</v>
      </c>
      <c r="BM41" s="32" t="str">
        <f t="shared" si="40"/>
        <v/>
      </c>
      <c r="BN41" s="21" t="str">
        <f t="shared" si="41"/>
        <v/>
      </c>
      <c r="BO41" s="53" t="str">
        <f t="shared" si="42"/>
        <v/>
      </c>
      <c r="BP41" s="53" t="str">
        <f t="shared" si="2"/>
        <v/>
      </c>
      <c r="BQ41" s="21" t="str">
        <f t="shared" si="3"/>
        <v/>
      </c>
      <c r="BR41" s="21" t="str" cm="1">
        <f t="array" ref="BR41">IFERROR(""&amp;INDEX(regNatjecatelj_klub,DI41),"")</f>
        <v/>
      </c>
      <c r="BS41" s="66" t="str">
        <f t="shared" si="43"/>
        <v/>
      </c>
      <c r="BT41" s="46" t="str">
        <f t="shared" si="44"/>
        <v/>
      </c>
      <c r="BU41" s="27" t="s">
        <v>0</v>
      </c>
      <c r="BV41" s="62" t="str">
        <f>IF(BP41&lt;&gt;"NEMA","",IF(IFERROR(MATCH(BN41,BN$12:BN40,0),0)&lt;&gt;0,"",BN41))</f>
        <v/>
      </c>
      <c r="BW41" s="27" t="s">
        <v>0</v>
      </c>
      <c r="BX41" s="84"/>
      <c r="BY41" s="27" t="s">
        <v>0</v>
      </c>
      <c r="BZ41" s="38" t="str">
        <f t="shared" si="45"/>
        <v/>
      </c>
      <c r="CA41" s="21" t="str">
        <f t="shared" si="46"/>
        <v/>
      </c>
      <c r="CB41" s="21" t="str">
        <f>IF(CA41="","",MAX(CB$12:CB40)+1)</f>
        <v/>
      </c>
      <c r="CC41" s="21" t="str">
        <f>IF(CA41="","",IF(AB41="","",IF(AB41="NEMA",IF(AD41="",INDEX(AD$12:AD40,MATCH(AA41,AA$12:AA40,0),1),AD41),AB41)))</f>
        <v/>
      </c>
      <c r="CD41" s="21" t="str">
        <f t="shared" si="47"/>
        <v/>
      </c>
      <c r="CE41" s="21" t="str">
        <f>IF(BX41="","",MAX(CE$12:CE40)+1)</f>
        <v/>
      </c>
      <c r="CF41" s="21" t="str">
        <f t="shared" si="48"/>
        <v/>
      </c>
      <c r="CG41" s="46" t="str">
        <f t="shared" si="49"/>
        <v/>
      </c>
      <c r="CH41" s="27" t="s">
        <v>0</v>
      </c>
      <c r="CI41" s="14" t="str">
        <f t="shared" si="50"/>
        <v/>
      </c>
      <c r="CJ41" s="27" t="s">
        <v>0</v>
      </c>
      <c r="CK41" s="157" t="str">
        <f>IF(BN41="","",IF(AND(BO41&lt;&gt;"",BO41&lt;&gt;"NEMA",BS41=1),BR41,IFERROR(INDEX(CK$12:CK40,MATCH(BN41,BN$12:BN40,0)),IF(BX41&lt;&gt;"",BX41,BT41))))</f>
        <v/>
      </c>
      <c r="CL41" s="210" t="str">
        <f>IF(BN41="","",IF(BT41&lt;&gt;BN41,INDEX(regKlub_id,MATCH(BT41,regKlub_naziv,0)),IF(AND(BO41&lt;&gt;"",BO41&lt;&gt;"NEMA"),BO41,IF(CF41&lt;&gt;"",CF41,IF(CB41&lt;&gt;"",CB41,IFERROR(INDEX(CL$12:CL40,MATCH(BN41,BN$12:BN40,0)),"GREŠKA"))))))</f>
        <v/>
      </c>
      <c r="CM41" s="108" t="str">
        <f>IF(BP41="","",IF(BP41&lt;&gt;"NEMA",BP41,IF(CE41&lt;&gt;"",CE41,IFERROR(INDEX(CM$12:CM40,MATCH(BN41,BN$12:BN40,0)),""))))</f>
        <v/>
      </c>
      <c r="CN41" s="27" t="s">
        <v>0</v>
      </c>
      <c r="CO41" s="38" t="str">
        <f t="shared" si="51"/>
        <v/>
      </c>
      <c r="CP41" s="53" t="str">
        <f t="shared" si="52"/>
        <v>0</v>
      </c>
      <c r="CQ41" s="164" t="str">
        <f t="shared" si="53"/>
        <v/>
      </c>
      <c r="CR41" s="165" t="str">
        <f t="shared" si="4"/>
        <v/>
      </c>
      <c r="CS41" s="108" t="str">
        <f t="shared" si="5"/>
        <v/>
      </c>
      <c r="CT41" s="27" t="s">
        <v>0</v>
      </c>
      <c r="CU41" s="224" t="str">
        <f t="shared" si="54"/>
        <v xml:space="preserve">
</v>
      </c>
      <c r="CV41" s="27" t="s">
        <v>0</v>
      </c>
      <c r="CW41" s="184" t="str">
        <f t="shared" si="6"/>
        <v/>
      </c>
      <c r="CX41" t="s">
        <v>0</v>
      </c>
      <c r="CY41" s="86" t="str">
        <f t="shared" si="7"/>
        <v>M</v>
      </c>
      <c r="CZ41" t="s">
        <v>0</v>
      </c>
      <c r="DA41" s="32" t="str">
        <f t="shared" si="8"/>
        <v/>
      </c>
      <c r="DB41" s="46" t="str">
        <f t="shared" si="9"/>
        <v/>
      </c>
      <c r="DC41" t="s">
        <v>0</v>
      </c>
      <c r="DD41" s="14" t="str">
        <f t="shared" si="55"/>
        <v/>
      </c>
      <c r="DE41" s="27" t="s">
        <v>0</v>
      </c>
      <c r="DF41" s="14" t="str">
        <f t="shared" si="56"/>
        <v/>
      </c>
      <c r="DG41" s="27" t="s">
        <v>0</v>
      </c>
      <c r="DH41" s="32" t="str">
        <f t="shared" si="57"/>
        <v/>
      </c>
      <c r="DI41" s="33" t="str">
        <f t="shared" si="58"/>
        <v/>
      </c>
      <c r="DJ41" s="27" t="s">
        <v>0</v>
      </c>
      <c r="DK41" s="32" t="str">
        <f t="shared" si="59"/>
        <v/>
      </c>
      <c r="DL41" s="33" t="str">
        <f t="shared" si="60"/>
        <v/>
      </c>
      <c r="DM41" s="27" t="s">
        <v>0</v>
      </c>
      <c r="DN41" s="32" t="str">
        <f t="shared" si="61"/>
        <v/>
      </c>
      <c r="DO41" s="33" t="str">
        <f t="shared" si="62"/>
        <v/>
      </c>
      <c r="DP41" s="27" t="s">
        <v>0</v>
      </c>
      <c r="DQ41" s="38" t="str">
        <f t="shared" si="63"/>
        <v/>
      </c>
      <c r="DR41" s="33" t="str" cm="1">
        <f t="array" ref="DR41">IF(DQ41&lt;&gt;"",INDEX(regNatjecatelj_id,DQ41,0),IF(BF41&lt;&gt;"",BF41,""))</f>
        <v/>
      </c>
      <c r="DS41" s="27" t="s">
        <v>0</v>
      </c>
      <c r="DT41" s="38" t="str">
        <f t="shared" si="64"/>
        <v/>
      </c>
      <c r="DU41" s="53" t="str">
        <f t="shared" si="10"/>
        <v/>
      </c>
      <c r="DV41" s="53" t="str">
        <f t="shared" si="65"/>
        <v/>
      </c>
      <c r="DW41" s="53" t="str">
        <f t="shared" si="66"/>
        <v/>
      </c>
      <c r="DX41" s="46" t="str">
        <f t="shared" si="67"/>
        <v/>
      </c>
      <c r="DY41" s="27" t="s">
        <v>0</v>
      </c>
      <c r="DZ41" s="38" t="str">
        <f>IF(AN41="","",MAX(DZ$12:DZ40)+1)</f>
        <v/>
      </c>
      <c r="EA41" s="53" t="str">
        <f t="shared" si="68"/>
        <v/>
      </c>
      <c r="EB41" s="53" t="str">
        <f t="shared" si="69"/>
        <v/>
      </c>
      <c r="EC41" s="53" t="str">
        <f t="shared" si="70"/>
        <v/>
      </c>
      <c r="ED41" s="53" t="str">
        <f t="shared" si="71"/>
        <v/>
      </c>
      <c r="EE41" s="53" t="str">
        <f t="shared" si="11"/>
        <v/>
      </c>
      <c r="EF41" s="53" t="str">
        <f t="shared" si="72"/>
        <v/>
      </c>
      <c r="EG41" s="53" t="str">
        <f t="shared" si="73"/>
        <v/>
      </c>
      <c r="EH41" s="53" t="str">
        <f t="shared" si="12"/>
        <v/>
      </c>
      <c r="EI41" s="53" t="str">
        <f t="shared" si="74"/>
        <v/>
      </c>
      <c r="EJ41" s="33" t="str">
        <f t="shared" si="75"/>
        <v/>
      </c>
      <c r="EK41" s="27" t="s">
        <v>0</v>
      </c>
      <c r="EL41" s="14" t="str">
        <f t="shared" si="76"/>
        <v/>
      </c>
      <c r="EM41" s="27" t="s">
        <v>0</v>
      </c>
      <c r="EN41" s="14" t="str">
        <f t="shared" si="13"/>
        <v/>
      </c>
      <c r="EO41" s="27" t="s">
        <v>0</v>
      </c>
      <c r="EP41" s="115" t="str">
        <f t="shared" si="77"/>
        <v/>
      </c>
      <c r="EQ41" s="27" t="s">
        <v>0</v>
      </c>
    </row>
    <row r="42" spans="1:147" x14ac:dyDescent="0.25">
      <c r="A42" t="s">
        <v>0</v>
      </c>
      <c r="B42" s="32" t="str">
        <f>IF(csv!F32="","",TRIM(csv!T32))</f>
        <v>M21B</v>
      </c>
      <c r="C42" s="21" t="s">
        <v>0</v>
      </c>
      <c r="D42" s="21" t="str">
        <f>IF(csv!F32="","",TRIM(csv!F32))</f>
        <v>Branimir</v>
      </c>
      <c r="E42" s="21" t="str">
        <f>IF(csv!E32="","",TRIM(csv!E32))</f>
        <v>Putniković</v>
      </c>
      <c r="F42" s="21" t="s">
        <v>0</v>
      </c>
      <c r="G42" s="53" t="str">
        <f>IF(csv!M32="","",TRIM(csv!M32))</f>
        <v>50:27</v>
      </c>
      <c r="H42" s="53" t="str">
        <f>IF(csv!N32="","",TRIM(csv!N32))</f>
        <v>0</v>
      </c>
      <c r="I42" s="21" t="s">
        <v>0</v>
      </c>
      <c r="J42" s="21" t="str">
        <f>IF(csv!P32="","",TRIM(csv!P32))</f>
        <v>KAP</v>
      </c>
      <c r="K42" s="21" t="str">
        <f>IF(csv!Q32="","",TRIM(csv!Q32))</f>
        <v>OK Kapela</v>
      </c>
      <c r="L42" s="21" t="s">
        <v>0</v>
      </c>
      <c r="M42" s="46" t="str">
        <f>IF(csv!R32="","",TRIM(csv!R32))</f>
        <v>CRO</v>
      </c>
      <c r="N42" s="27" t="s">
        <v>0</v>
      </c>
      <c r="O42" s="172" t="str">
        <f t="shared" si="14"/>
        <v>ok</v>
      </c>
      <c r="P42" s="27"/>
      <c r="Q42" s="32" t="str">
        <f t="shared" si="15"/>
        <v>M21B</v>
      </c>
      <c r="R42" s="53">
        <f>IF(Q42="","",IF(COUNTIF(Q$12:Q41,Q42)=0,R41+1,R41))</f>
        <v>6</v>
      </c>
      <c r="S42" s="53">
        <f t="shared" si="16"/>
        <v>108</v>
      </c>
      <c r="T42" s="53">
        <f t="shared" si="17"/>
        <v>418</v>
      </c>
      <c r="U42" s="46" t="str">
        <f t="shared" si="18"/>
        <v>M21B – M16</v>
      </c>
      <c r="V42" s="27" t="s">
        <v>0</v>
      </c>
      <c r="W42" s="157" t="str">
        <f t="shared" si="19"/>
        <v>M21B</v>
      </c>
      <c r="X42" s="207">
        <f t="shared" si="20"/>
        <v>606</v>
      </c>
      <c r="Y42" s="158" t="str">
        <f t="shared" si="0"/>
        <v/>
      </c>
      <c r="Z42" s="27" t="s">
        <v>0</v>
      </c>
      <c r="AA42" s="32" t="str">
        <f t="shared" si="21"/>
        <v>CRO</v>
      </c>
      <c r="AB42" s="53">
        <f t="shared" si="22"/>
        <v>1</v>
      </c>
      <c r="AC42" s="21" t="str">
        <f>IF(OR(AB42="",AB42&lt;&gt;"NEMA"),"",IF(IFERROR(MATCH(AA42,AA$12:AA41,0),0)&lt;&gt;0,"",AA42))</f>
        <v/>
      </c>
      <c r="AD42" s="46" t="str">
        <f>IF(AC42="","",MAX(AD$12:AD41)+1)</f>
        <v/>
      </c>
      <c r="AE42" s="27" t="s">
        <v>0</v>
      </c>
      <c r="AF42" s="84"/>
      <c r="AG42" s="27" t="s">
        <v>0</v>
      </c>
      <c r="AH42" s="14" t="str">
        <f t="shared" si="23"/>
        <v/>
      </c>
      <c r="AI42" s="27" t="s">
        <v>0</v>
      </c>
      <c r="AJ42" s="157" t="str">
        <f t="shared" si="24"/>
        <v>CRO</v>
      </c>
      <c r="AK42" s="108">
        <f t="shared" si="25"/>
        <v>1</v>
      </c>
      <c r="AL42" s="27"/>
      <c r="AM42" s="32" t="str">
        <f t="shared" si="26"/>
        <v>Branimir</v>
      </c>
      <c r="AN42" s="21" t="str">
        <f t="shared" si="27"/>
        <v>Putniković</v>
      </c>
      <c r="AO42" s="53">
        <f t="shared" si="28"/>
        <v>1350</v>
      </c>
      <c r="AP42" s="53" t="str">
        <f t="shared" si="29"/>
        <v/>
      </c>
      <c r="AQ42" s="21" t="str">
        <f t="shared" si="30"/>
        <v>Branimir</v>
      </c>
      <c r="AR42" s="46" t="str">
        <f t="shared" si="31"/>
        <v>Putniković</v>
      </c>
      <c r="AS42" s="27" t="s">
        <v>0</v>
      </c>
      <c r="AT42" s="62" t="str">
        <f t="shared" si="32"/>
        <v/>
      </c>
      <c r="AU42" s="27" t="s">
        <v>0</v>
      </c>
      <c r="AV42" s="228" t="str">
        <f t="shared" si="1"/>
        <v/>
      </c>
      <c r="AW42" s="27" t="s">
        <v>0</v>
      </c>
      <c r="AX42" s="79"/>
      <c r="AY42" s="80"/>
      <c r="AZ42" s="27" t="s">
        <v>0</v>
      </c>
      <c r="BA42" s="184" t="str">
        <f t="shared" si="33"/>
        <v/>
      </c>
      <c r="BB42" s="27" t="s">
        <v>0</v>
      </c>
      <c r="BC42" s="32" t="str">
        <f t="shared" si="34"/>
        <v/>
      </c>
      <c r="BD42" s="53" t="str">
        <f>IF(AX42&amp;AY42="","",MAX(BD$12:BD41)+1)</f>
        <v/>
      </c>
      <c r="BE42" s="196" t="str">
        <f t="shared" si="35"/>
        <v/>
      </c>
      <c r="BF42" s="33" t="str">
        <f>IF(AND(AO42="NEMA",AP42="NEMA",OR(AX42&amp;AY42="",BE42="NEMA")),MAX(BF$12:BF41)+1,"")</f>
        <v/>
      </c>
      <c r="BG42" s="27" t="s">
        <v>0</v>
      </c>
      <c r="BH42" s="32" t="str">
        <f t="shared" si="36"/>
        <v>Branimir</v>
      </c>
      <c r="BI42" s="21" t="str">
        <f t="shared" si="37"/>
        <v>Putniković</v>
      </c>
      <c r="BJ42" s="53" t="str">
        <f t="shared" si="38"/>
        <v/>
      </c>
      <c r="BK42" s="33">
        <f t="shared" si="39"/>
        <v>1350</v>
      </c>
      <c r="BL42" s="27" t="s">
        <v>0</v>
      </c>
      <c r="BM42" s="32" t="str">
        <f t="shared" si="40"/>
        <v>KAP</v>
      </c>
      <c r="BN42" s="21" t="str">
        <f t="shared" si="41"/>
        <v>OK Kapela</v>
      </c>
      <c r="BO42" s="53">
        <f t="shared" si="42"/>
        <v>5</v>
      </c>
      <c r="BP42" s="53" t="str">
        <f t="shared" si="2"/>
        <v/>
      </c>
      <c r="BQ42" s="21" t="str">
        <f t="shared" si="3"/>
        <v>OK Kapela</v>
      </c>
      <c r="BR42" s="21" t="str" cm="1">
        <f t="array" ref="BR42">IFERROR(""&amp;INDEX(regNatjecatelj_klub,DI42),"")</f>
        <v>OK Kapela</v>
      </c>
      <c r="BS42" s="66" t="str">
        <f t="shared" si="43"/>
        <v/>
      </c>
      <c r="BT42" s="46" t="str">
        <f t="shared" si="44"/>
        <v>OK Kapela</v>
      </c>
      <c r="BU42" s="27" t="s">
        <v>0</v>
      </c>
      <c r="BV42" s="62" t="str">
        <f>IF(BP42&lt;&gt;"NEMA","",IF(IFERROR(MATCH(BN42,BN$12:BN41,0),0)&lt;&gt;0,"",BN42))</f>
        <v/>
      </c>
      <c r="BW42" s="27" t="s">
        <v>0</v>
      </c>
      <c r="BX42" s="84"/>
      <c r="BY42" s="27" t="s">
        <v>0</v>
      </c>
      <c r="BZ42" s="38" t="str">
        <f t="shared" si="45"/>
        <v/>
      </c>
      <c r="CA42" s="21" t="str">
        <f t="shared" si="46"/>
        <v/>
      </c>
      <c r="CB42" s="21" t="str">
        <f>IF(CA42="","",MAX(CB$12:CB41)+1)</f>
        <v/>
      </c>
      <c r="CC42" s="21" t="str">
        <f>IF(CA42="","",IF(AB42="","",IF(AB42="NEMA",IF(AD42="",INDEX(AD$12:AD41,MATCH(AA42,AA$12:AA41,0),1),AD42),AB42)))</f>
        <v/>
      </c>
      <c r="CD42" s="21" t="str">
        <f t="shared" si="47"/>
        <v/>
      </c>
      <c r="CE42" s="21" t="str">
        <f>IF(BX42="","",MAX(CE$12:CE41)+1)</f>
        <v/>
      </c>
      <c r="CF42" s="21" t="str">
        <f t="shared" si="48"/>
        <v/>
      </c>
      <c r="CG42" s="46" t="str">
        <f t="shared" si="49"/>
        <v/>
      </c>
      <c r="CH42" s="27" t="s">
        <v>0</v>
      </c>
      <c r="CI42" s="14" t="str">
        <f t="shared" si="50"/>
        <v/>
      </c>
      <c r="CJ42" s="27" t="s">
        <v>0</v>
      </c>
      <c r="CK42" s="157" t="str">
        <f>IF(BN42="","",IF(AND(BO42&lt;&gt;"",BO42&lt;&gt;"NEMA",BS42=1),BR42,IFERROR(INDEX(CK$12:CK41,MATCH(BN42,BN$12:BN41,0)),IF(BX42&lt;&gt;"",BX42,BT42))))</f>
        <v>OK Kapela</v>
      </c>
      <c r="CL42" s="210">
        <f>IF(BN42="","",IF(BT42&lt;&gt;BN42,INDEX(regKlub_id,MATCH(BT42,regKlub_naziv,0)),IF(AND(BO42&lt;&gt;"",BO42&lt;&gt;"NEMA"),BO42,IF(CF42&lt;&gt;"",CF42,IF(CB42&lt;&gt;"",CB42,IFERROR(INDEX(CL$12:CL41,MATCH(BN42,BN$12:BN41,0)),"GREŠKA"))))))</f>
        <v>5</v>
      </c>
      <c r="CM42" s="108" t="str">
        <f>IF(BP42="","",IF(BP42&lt;&gt;"NEMA",BP42,IF(CE42&lt;&gt;"",CE42,IFERROR(INDEX(CM$12:CM41,MATCH(BN42,BN$12:BN41,0)),""))))</f>
        <v/>
      </c>
      <c r="CN42" s="27" t="s">
        <v>0</v>
      </c>
      <c r="CO42" s="38" t="str">
        <f t="shared" si="51"/>
        <v>50:27</v>
      </c>
      <c r="CP42" s="53" t="str">
        <f t="shared" si="52"/>
        <v>0</v>
      </c>
      <c r="CQ42" s="164" t="str">
        <f t="shared" si="53"/>
        <v/>
      </c>
      <c r="CR42" s="165">
        <f t="shared" si="4"/>
        <v>3027</v>
      </c>
      <c r="CS42" s="108">
        <f t="shared" si="5"/>
        <v>1</v>
      </c>
      <c r="CT42" s="27" t="s">
        <v>0</v>
      </c>
      <c r="CU42" s="224" t="str">
        <f t="shared" si="54"/>
        <v xml:space="preserve">
</v>
      </c>
      <c r="CV42" s="27" t="s">
        <v>0</v>
      </c>
      <c r="CW42" s="184" t="str">
        <f t="shared" si="6"/>
        <v/>
      </c>
      <c r="CX42" t="s">
        <v>0</v>
      </c>
      <c r="CY42" s="86" t="str">
        <f t="shared" si="7"/>
        <v>M</v>
      </c>
      <c r="CZ42" t="s">
        <v>0</v>
      </c>
      <c r="DA42" s="32" t="str">
        <f t="shared" si="8"/>
        <v/>
      </c>
      <c r="DB42" s="46" t="str">
        <f t="shared" si="9"/>
        <v/>
      </c>
      <c r="DC42" t="s">
        <v>0</v>
      </c>
      <c r="DD42" s="14" t="str">
        <f t="shared" si="55"/>
        <v/>
      </c>
      <c r="DE42" s="27" t="s">
        <v>0</v>
      </c>
      <c r="DF42" s="14" t="str">
        <f t="shared" si="56"/>
        <v/>
      </c>
      <c r="DG42" s="27" t="s">
        <v>0</v>
      </c>
      <c r="DH42" s="32" t="str">
        <f t="shared" si="57"/>
        <v>Branimir – Putniković</v>
      </c>
      <c r="DI42" s="33">
        <f t="shared" si="58"/>
        <v>142</v>
      </c>
      <c r="DJ42" s="27" t="s">
        <v>0</v>
      </c>
      <c r="DK42" s="32" t="str">
        <f t="shared" si="59"/>
        <v>Branimir – Putniković – OK Kapela</v>
      </c>
      <c r="DL42" s="33">
        <f t="shared" si="60"/>
        <v>142</v>
      </c>
      <c r="DM42" s="27" t="s">
        <v>0</v>
      </c>
      <c r="DN42" s="32" t="str">
        <f t="shared" si="61"/>
        <v>Branimir – Putniković – OK Kapela – M21B</v>
      </c>
      <c r="DO42" s="33">
        <f t="shared" si="62"/>
        <v>142</v>
      </c>
      <c r="DP42" s="27" t="s">
        <v>0</v>
      </c>
      <c r="DQ42" s="38">
        <f t="shared" si="63"/>
        <v>142</v>
      </c>
      <c r="DR42" s="33" cm="1">
        <f t="array" ref="DR42">IF(DQ42&lt;&gt;"",INDEX(regNatjecatelj_id,DQ42,0),IF(BF42&lt;&gt;"",BF42,""))</f>
        <v>1350</v>
      </c>
      <c r="DS42" s="27" t="s">
        <v>0</v>
      </c>
      <c r="DT42" s="38" t="str">
        <f t="shared" si="64"/>
        <v>imepre</v>
      </c>
      <c r="DU42" s="53" t="str">
        <f t="shared" si="10"/>
        <v>klu</v>
      </c>
      <c r="DV42" s="53" t="str">
        <f t="shared" si="65"/>
        <v>kat</v>
      </c>
      <c r="DW42" s="53" t="str">
        <f t="shared" si="66"/>
        <v/>
      </c>
      <c r="DX42" s="46" t="str">
        <f t="shared" si="67"/>
        <v>imepre-klu-kat</v>
      </c>
      <c r="DY42" s="27" t="s">
        <v>0</v>
      </c>
      <c r="DZ42" s="38">
        <f>IF(AN42="","",MAX(DZ$12:DZ41)+1)</f>
        <v>5503</v>
      </c>
      <c r="EA42" s="53">
        <f t="shared" si="68"/>
        <v>606</v>
      </c>
      <c r="EB42" s="53">
        <f t="shared" si="69"/>
        <v>1350</v>
      </c>
      <c r="EC42" s="53">
        <f t="shared" si="70"/>
        <v>3027</v>
      </c>
      <c r="ED42" s="53">
        <f t="shared" si="71"/>
        <v>1</v>
      </c>
      <c r="EE42" s="53">
        <f t="shared" si="11"/>
        <v>0</v>
      </c>
      <c r="EF42" s="53">
        <f t="shared" si="72"/>
        <v>1</v>
      </c>
      <c r="EG42" s="53" t="str">
        <f t="shared" si="73"/>
        <v>0</v>
      </c>
      <c r="EH42" s="53" t="str">
        <f t="shared" si="12"/>
        <v/>
      </c>
      <c r="EI42" s="53" t="str">
        <f t="shared" si="74"/>
        <v/>
      </c>
      <c r="EJ42" s="33" t="str">
        <f t="shared" si="75"/>
        <v/>
      </c>
      <c r="EK42" s="27" t="s">
        <v>0</v>
      </c>
      <c r="EL42" s="14" t="str">
        <f t="shared" si="76"/>
        <v>INSERT INTO rezultat(id,stazakategorija_id,imeprezime_id,vrijeme_sec,status_id,registracija,uparivanje_id,originalstatus_id,imeprezimealias_id,klubalias_id,kategorijaalias_id) VALUES (5503,606,1350,3027,1,0,1,0,Null,Null,Null);</v>
      </c>
      <c r="EM42" s="27" t="s">
        <v>0</v>
      </c>
      <c r="EN42" s="14" t="str">
        <f t="shared" si="13"/>
        <v/>
      </c>
      <c r="EO42" s="27" t="s">
        <v>0</v>
      </c>
      <c r="EP42" s="115" t="str">
        <f t="shared" si="77"/>
        <v xml:space="preserve">
INSERT INTO rezultat(id,stazakategorija_id,imeprezime_id,vrijeme_sec,status_id,registracija,uparivanje_id,originalstatus_id,imeprezimealias_id,klubalias_id,kategorijaalias_id) VALUES (5503,606,1350,3027,1,0,1,0,Null,Null,Null);</v>
      </c>
      <c r="EQ42" s="27" t="s">
        <v>0</v>
      </c>
    </row>
    <row r="43" spans="1:147" x14ac:dyDescent="0.25">
      <c r="A43" t="s">
        <v>0</v>
      </c>
      <c r="B43" s="32" t="str">
        <f>IF(csv!F33="","",TRIM(csv!T33))</f>
        <v>M21B</v>
      </c>
      <c r="C43" s="21" t="s">
        <v>0</v>
      </c>
      <c r="D43" s="21" t="str">
        <f>IF(csv!F33="","",TRIM(csv!F33))</f>
        <v>Ivan</v>
      </c>
      <c r="E43" s="21" t="str">
        <f>IF(csv!E33="","",TRIM(csv!E33))</f>
        <v>Šantek</v>
      </c>
      <c r="F43" s="21" t="s">
        <v>0</v>
      </c>
      <c r="G43" s="53" t="str">
        <f>IF(csv!M33="","",TRIM(csv!M33))</f>
        <v>83:48</v>
      </c>
      <c r="H43" s="53" t="str">
        <f>IF(csv!N33="","",TRIM(csv!N33))</f>
        <v>0</v>
      </c>
      <c r="I43" s="21" t="s">
        <v>0</v>
      </c>
      <c r="J43" s="21" t="str">
        <f>IF(csv!P33="","",TRIM(csv!P33))</f>
        <v>OK Varaždin</v>
      </c>
      <c r="K43" s="21" t="str">
        <f>IF(csv!Q33="","",TRIM(csv!Q33))</f>
        <v>OK Varaždin</v>
      </c>
      <c r="L43" s="21" t="s">
        <v>0</v>
      </c>
      <c r="M43" s="46" t="str">
        <f>IF(csv!R33="","",TRIM(csv!R33))</f>
        <v>CRO</v>
      </c>
      <c r="N43" s="27" t="s">
        <v>0</v>
      </c>
      <c r="O43" s="172" t="str">
        <f t="shared" si="14"/>
        <v>ok</v>
      </c>
      <c r="P43" s="27"/>
      <c r="Q43" s="32" t="str">
        <f t="shared" si="15"/>
        <v>M21B</v>
      </c>
      <c r="R43" s="53">
        <f>IF(Q43="","",IF(COUNTIF(Q$12:Q42,Q43)=0,R42+1,R42))</f>
        <v>6</v>
      </c>
      <c r="S43" s="53">
        <f t="shared" si="16"/>
        <v>108</v>
      </c>
      <c r="T43" s="53">
        <f t="shared" si="17"/>
        <v>418</v>
      </c>
      <c r="U43" s="46" t="str">
        <f t="shared" si="18"/>
        <v>M21B – M16</v>
      </c>
      <c r="V43" s="27" t="s">
        <v>0</v>
      </c>
      <c r="W43" s="157" t="str">
        <f t="shared" si="19"/>
        <v>M21B</v>
      </c>
      <c r="X43" s="207">
        <f t="shared" si="20"/>
        <v>606</v>
      </c>
      <c r="Y43" s="158" t="str">
        <f t="shared" si="0"/>
        <v/>
      </c>
      <c r="Z43" s="27" t="s">
        <v>0</v>
      </c>
      <c r="AA43" s="32" t="str">
        <f t="shared" si="21"/>
        <v>CRO</v>
      </c>
      <c r="AB43" s="53">
        <f t="shared" si="22"/>
        <v>1</v>
      </c>
      <c r="AC43" s="21" t="str">
        <f>IF(OR(AB43="",AB43&lt;&gt;"NEMA"),"",IF(IFERROR(MATCH(AA43,AA$12:AA42,0),0)&lt;&gt;0,"",AA43))</f>
        <v/>
      </c>
      <c r="AD43" s="46" t="str">
        <f>IF(AC43="","",MAX(AD$12:AD42)+1)</f>
        <v/>
      </c>
      <c r="AE43" s="27" t="s">
        <v>0</v>
      </c>
      <c r="AF43" s="84"/>
      <c r="AG43" s="27" t="s">
        <v>0</v>
      </c>
      <c r="AH43" s="14" t="str">
        <f t="shared" si="23"/>
        <v/>
      </c>
      <c r="AI43" s="27" t="s">
        <v>0</v>
      </c>
      <c r="AJ43" s="157" t="str">
        <f t="shared" si="24"/>
        <v>CRO</v>
      </c>
      <c r="AK43" s="108">
        <f t="shared" si="25"/>
        <v>1</v>
      </c>
      <c r="AL43" s="27"/>
      <c r="AM43" s="32" t="str">
        <f t="shared" si="26"/>
        <v>Ivan</v>
      </c>
      <c r="AN43" s="21" t="str">
        <f t="shared" si="27"/>
        <v>Šantek</v>
      </c>
      <c r="AO43" s="53">
        <f t="shared" si="28"/>
        <v>1149</v>
      </c>
      <c r="AP43" s="53" t="str">
        <f t="shared" si="29"/>
        <v/>
      </c>
      <c r="AQ43" s="21" t="str">
        <f t="shared" si="30"/>
        <v>Ivan</v>
      </c>
      <c r="AR43" s="46" t="str">
        <f t="shared" si="31"/>
        <v>Šantek</v>
      </c>
      <c r="AS43" s="27" t="s">
        <v>0</v>
      </c>
      <c r="AT43" s="62" t="str">
        <f t="shared" si="32"/>
        <v/>
      </c>
      <c r="AU43" s="27" t="s">
        <v>0</v>
      </c>
      <c r="AV43" s="228" t="str">
        <f t="shared" si="1"/>
        <v/>
      </c>
      <c r="AW43" s="27" t="s">
        <v>0</v>
      </c>
      <c r="AX43" s="79"/>
      <c r="AY43" s="80"/>
      <c r="AZ43" s="27" t="s">
        <v>0</v>
      </c>
      <c r="BA43" s="184" t="str">
        <f t="shared" si="33"/>
        <v/>
      </c>
      <c r="BB43" s="27" t="s">
        <v>0</v>
      </c>
      <c r="BC43" s="32" t="str">
        <f t="shared" si="34"/>
        <v/>
      </c>
      <c r="BD43" s="53" t="str">
        <f>IF(AX43&amp;AY43="","",MAX(BD$12:BD42)+1)</f>
        <v/>
      </c>
      <c r="BE43" s="196" t="str">
        <f t="shared" si="35"/>
        <v/>
      </c>
      <c r="BF43" s="33" t="str">
        <f>IF(AND(AO43="NEMA",AP43="NEMA",OR(AX43&amp;AY43="",BE43="NEMA")),MAX(BF$12:BF42)+1,"")</f>
        <v/>
      </c>
      <c r="BG43" s="27" t="s">
        <v>0</v>
      </c>
      <c r="BH43" s="32" t="str">
        <f t="shared" si="36"/>
        <v>Ivan</v>
      </c>
      <c r="BI43" s="21" t="str">
        <f t="shared" si="37"/>
        <v>Šantek</v>
      </c>
      <c r="BJ43" s="53" t="str">
        <f t="shared" si="38"/>
        <v/>
      </c>
      <c r="BK43" s="33">
        <f t="shared" si="39"/>
        <v>1149</v>
      </c>
      <c r="BL43" s="27" t="s">
        <v>0</v>
      </c>
      <c r="BM43" s="32" t="str">
        <f t="shared" si="40"/>
        <v>OK Varaždin</v>
      </c>
      <c r="BN43" s="21" t="str">
        <f t="shared" si="41"/>
        <v>OK Varaždin</v>
      </c>
      <c r="BO43" s="53">
        <f t="shared" si="42"/>
        <v>11</v>
      </c>
      <c r="BP43" s="53" t="str">
        <f t="shared" si="2"/>
        <v/>
      </c>
      <c r="BQ43" s="21" t="str">
        <f t="shared" si="3"/>
        <v>OK Varaždin</v>
      </c>
      <c r="BR43" s="21" t="str" cm="1">
        <f t="array" ref="BR43">IFERROR(""&amp;INDEX(regNatjecatelj_klub,DI43),"")</f>
        <v>OK Varaždin</v>
      </c>
      <c r="BS43" s="66" t="str">
        <f t="shared" si="43"/>
        <v/>
      </c>
      <c r="BT43" s="46" t="str">
        <f t="shared" si="44"/>
        <v>OK Varaždin</v>
      </c>
      <c r="BU43" s="27" t="s">
        <v>0</v>
      </c>
      <c r="BV43" s="62" t="str">
        <f>IF(BP43&lt;&gt;"NEMA","",IF(IFERROR(MATCH(BN43,BN$12:BN42,0),0)&lt;&gt;0,"",BN43))</f>
        <v/>
      </c>
      <c r="BW43" s="27" t="s">
        <v>0</v>
      </c>
      <c r="BX43" s="84"/>
      <c r="BY43" s="27" t="s">
        <v>0</v>
      </c>
      <c r="BZ43" s="38" t="str">
        <f t="shared" si="45"/>
        <v/>
      </c>
      <c r="CA43" s="21" t="str">
        <f t="shared" si="46"/>
        <v/>
      </c>
      <c r="CB43" s="21" t="str">
        <f>IF(CA43="","",MAX(CB$12:CB42)+1)</f>
        <v/>
      </c>
      <c r="CC43" s="21" t="str">
        <f>IF(CA43="","",IF(AB43="","",IF(AB43="NEMA",IF(AD43="",INDEX(AD$12:AD42,MATCH(AA43,AA$12:AA42,0),1),AD43),AB43)))</f>
        <v/>
      </c>
      <c r="CD43" s="21" t="str">
        <f t="shared" si="47"/>
        <v/>
      </c>
      <c r="CE43" s="21" t="str">
        <f>IF(BX43="","",MAX(CE$12:CE42)+1)</f>
        <v/>
      </c>
      <c r="CF43" s="21" t="str">
        <f t="shared" si="48"/>
        <v/>
      </c>
      <c r="CG43" s="46" t="str">
        <f t="shared" si="49"/>
        <v/>
      </c>
      <c r="CH43" s="27" t="s">
        <v>0</v>
      </c>
      <c r="CI43" s="14" t="str">
        <f t="shared" si="50"/>
        <v/>
      </c>
      <c r="CJ43" s="27" t="s">
        <v>0</v>
      </c>
      <c r="CK43" s="157" t="str">
        <f>IF(BN43="","",IF(AND(BO43&lt;&gt;"",BO43&lt;&gt;"NEMA",BS43=1),BR43,IFERROR(INDEX(CK$12:CK42,MATCH(BN43,BN$12:BN42,0)),IF(BX43&lt;&gt;"",BX43,BT43))))</f>
        <v>OK Varaždin</v>
      </c>
      <c r="CL43" s="210">
        <f>IF(BN43="","",IF(BT43&lt;&gt;BN43,INDEX(regKlub_id,MATCH(BT43,regKlub_naziv,0)),IF(AND(BO43&lt;&gt;"",BO43&lt;&gt;"NEMA"),BO43,IF(CF43&lt;&gt;"",CF43,IF(CB43&lt;&gt;"",CB43,IFERROR(INDEX(CL$12:CL42,MATCH(BN43,BN$12:BN42,0)),"GREŠKA"))))))</f>
        <v>11</v>
      </c>
      <c r="CM43" s="108" t="str">
        <f>IF(BP43="","",IF(BP43&lt;&gt;"NEMA",BP43,IF(CE43&lt;&gt;"",CE43,IFERROR(INDEX(CM$12:CM42,MATCH(BN43,BN$12:BN42,0)),""))))</f>
        <v/>
      </c>
      <c r="CN43" s="27" t="s">
        <v>0</v>
      </c>
      <c r="CO43" s="38" t="str">
        <f t="shared" si="51"/>
        <v>83:48</v>
      </c>
      <c r="CP43" s="53" t="str">
        <f t="shared" si="52"/>
        <v>0</v>
      </c>
      <c r="CQ43" s="164" t="str">
        <f t="shared" si="53"/>
        <v/>
      </c>
      <c r="CR43" s="165">
        <f t="shared" si="4"/>
        <v>5028</v>
      </c>
      <c r="CS43" s="108">
        <f t="shared" si="5"/>
        <v>1</v>
      </c>
      <c r="CT43" s="27" t="s">
        <v>0</v>
      </c>
      <c r="CU43" s="224" t="str">
        <f t="shared" si="54"/>
        <v xml:space="preserve">
</v>
      </c>
      <c r="CV43" s="27" t="s">
        <v>0</v>
      </c>
      <c r="CW43" s="184" t="str">
        <f t="shared" si="6"/>
        <v/>
      </c>
      <c r="CX43" t="s">
        <v>0</v>
      </c>
      <c r="CY43" s="86" t="str">
        <f t="shared" si="7"/>
        <v>M</v>
      </c>
      <c r="CZ43" t="s">
        <v>0</v>
      </c>
      <c r="DA43" s="32" t="str">
        <f t="shared" si="8"/>
        <v/>
      </c>
      <c r="DB43" s="46" t="str">
        <f t="shared" si="9"/>
        <v/>
      </c>
      <c r="DC43" t="s">
        <v>0</v>
      </c>
      <c r="DD43" s="14" t="str">
        <f t="shared" si="55"/>
        <v/>
      </c>
      <c r="DE43" s="27" t="s">
        <v>0</v>
      </c>
      <c r="DF43" s="14" t="str">
        <f t="shared" si="56"/>
        <v/>
      </c>
      <c r="DG43" s="27" t="s">
        <v>0</v>
      </c>
      <c r="DH43" s="32" t="str">
        <f t="shared" si="57"/>
        <v>Ivan – Šantek</v>
      </c>
      <c r="DI43" s="33">
        <f t="shared" si="58"/>
        <v>425</v>
      </c>
      <c r="DJ43" s="27" t="s">
        <v>0</v>
      </c>
      <c r="DK43" s="32" t="str">
        <f t="shared" si="59"/>
        <v>Ivan – Šantek – OK Varaždin</v>
      </c>
      <c r="DL43" s="33">
        <f t="shared" si="60"/>
        <v>425</v>
      </c>
      <c r="DM43" s="27" t="s">
        <v>0</v>
      </c>
      <c r="DN43" s="32" t="str">
        <f t="shared" si="61"/>
        <v>Ivan – Šantek – OK Varaždin – M21B</v>
      </c>
      <c r="DO43" s="33" t="str">
        <f t="shared" si="62"/>
        <v>NEMA</v>
      </c>
      <c r="DP43" s="27" t="s">
        <v>0</v>
      </c>
      <c r="DQ43" s="38">
        <f t="shared" si="63"/>
        <v>425</v>
      </c>
      <c r="DR43" s="33" cm="1">
        <f t="array" ref="DR43">IF(DQ43&lt;&gt;"",INDEX(regNatjecatelj_id,DQ43,0),IF(BF43&lt;&gt;"",BF43,""))</f>
        <v>1149</v>
      </c>
      <c r="DS43" s="27" t="s">
        <v>0</v>
      </c>
      <c r="DT43" s="38" t="str">
        <f t="shared" si="64"/>
        <v>imepre</v>
      </c>
      <c r="DU43" s="53" t="str">
        <f t="shared" si="10"/>
        <v>klu</v>
      </c>
      <c r="DV43" s="53" t="str">
        <f t="shared" si="65"/>
        <v>kat</v>
      </c>
      <c r="DW43" s="53" t="str">
        <f t="shared" si="66"/>
        <v/>
      </c>
      <c r="DX43" s="46" t="str">
        <f t="shared" si="67"/>
        <v>imepre-klu-kat</v>
      </c>
      <c r="DY43" s="27" t="s">
        <v>0</v>
      </c>
      <c r="DZ43" s="38">
        <f>IF(AN43="","",MAX(DZ$12:DZ42)+1)</f>
        <v>5504</v>
      </c>
      <c r="EA43" s="53">
        <f t="shared" si="68"/>
        <v>606</v>
      </c>
      <c r="EB43" s="53">
        <f t="shared" si="69"/>
        <v>1149</v>
      </c>
      <c r="EC43" s="53">
        <f t="shared" si="70"/>
        <v>5028</v>
      </c>
      <c r="ED43" s="53">
        <f t="shared" si="71"/>
        <v>1</v>
      </c>
      <c r="EE43" s="53">
        <f t="shared" si="11"/>
        <v>0</v>
      </c>
      <c r="EF43" s="53">
        <f t="shared" si="72"/>
        <v>1</v>
      </c>
      <c r="EG43" s="53" t="str">
        <f t="shared" si="73"/>
        <v>0</v>
      </c>
      <c r="EH43" s="53" t="str">
        <f t="shared" si="12"/>
        <v/>
      </c>
      <c r="EI43" s="53" t="str">
        <f t="shared" si="74"/>
        <v/>
      </c>
      <c r="EJ43" s="33" t="str">
        <f t="shared" si="75"/>
        <v/>
      </c>
      <c r="EK43" s="27" t="s">
        <v>0</v>
      </c>
      <c r="EL43" s="14" t="str">
        <f t="shared" si="76"/>
        <v>INSERT INTO rezultat(id,stazakategorija_id,imeprezime_id,vrijeme_sec,status_id,registracija,uparivanje_id,originalstatus_id,imeprezimealias_id,klubalias_id,kategorijaalias_id) VALUES (5504,606,1149,5028,1,0,1,0,Null,Null,Null);</v>
      </c>
      <c r="EM43" s="27" t="s">
        <v>0</v>
      </c>
      <c r="EN43" s="14" t="str">
        <f t="shared" si="13"/>
        <v/>
      </c>
      <c r="EO43" s="27" t="s">
        <v>0</v>
      </c>
      <c r="EP43" s="115" t="str">
        <f t="shared" si="77"/>
        <v xml:space="preserve">
INSERT INTO rezultat(id,stazakategorija_id,imeprezime_id,vrijeme_sec,status_id,registracija,uparivanje_id,originalstatus_id,imeprezimealias_id,klubalias_id,kategorijaalias_id) VALUES (5504,606,1149,5028,1,0,1,0,Null,Null,Null);</v>
      </c>
      <c r="EQ43" s="27" t="s">
        <v>0</v>
      </c>
    </row>
    <row r="44" spans="1:147" x14ac:dyDescent="0.25">
      <c r="A44" t="s">
        <v>0</v>
      </c>
      <c r="B44" s="32" t="str">
        <f>IF(csv!F34="","",TRIM(csv!T34))</f>
        <v>M21B</v>
      </c>
      <c r="C44" s="21" t="s">
        <v>0</v>
      </c>
      <c r="D44" s="21" t="str">
        <f>IF(csv!F34="","",TRIM(csv!F34))</f>
        <v>Vacant</v>
      </c>
      <c r="E44" s="21" t="str">
        <f>IF(csv!E34="","",TRIM(csv!E34))</f>
        <v/>
      </c>
      <c r="F44" s="21" t="s">
        <v>0</v>
      </c>
      <c r="G44" s="53" t="str">
        <f>IF(csv!M34="","",TRIM(csv!M34))</f>
        <v/>
      </c>
      <c r="H44" s="53" t="str">
        <f>IF(csv!N34="","",TRIM(csv!N34))</f>
        <v>0</v>
      </c>
      <c r="I44" s="21" t="s">
        <v>0</v>
      </c>
      <c r="J44" s="21" t="str">
        <f>IF(csv!P34="","",TRIM(csv!P34))</f>
        <v/>
      </c>
      <c r="K44" s="21" t="str">
        <f>IF(csv!Q34="","",TRIM(csv!Q34))</f>
        <v/>
      </c>
      <c r="L44" s="21" t="s">
        <v>0</v>
      </c>
      <c r="M44" s="46" t="str">
        <f>IF(csv!R34="","",TRIM(csv!R34))</f>
        <v/>
      </c>
      <c r="N44" s="27" t="s">
        <v>0</v>
      </c>
      <c r="O44" s="172" t="str">
        <f t="shared" si="14"/>
        <v/>
      </c>
      <c r="P44" s="27"/>
      <c r="Q44" s="32" t="str">
        <f t="shared" si="15"/>
        <v>M21B</v>
      </c>
      <c r="R44" s="53">
        <f>IF(Q44="","",IF(COUNTIF(Q$12:Q43,Q44)=0,R43+1,R43))</f>
        <v>6</v>
      </c>
      <c r="S44" s="53">
        <f t="shared" si="16"/>
        <v>108</v>
      </c>
      <c r="T44" s="53">
        <f t="shared" si="17"/>
        <v>418</v>
      </c>
      <c r="U44" s="46" t="str">
        <f t="shared" si="18"/>
        <v>M21B – M16</v>
      </c>
      <c r="V44" s="27" t="s">
        <v>0</v>
      </c>
      <c r="W44" s="157" t="str">
        <f t="shared" si="19"/>
        <v/>
      </c>
      <c r="X44" s="207" t="str">
        <f t="shared" si="20"/>
        <v/>
      </c>
      <c r="Y44" s="158" t="str">
        <f t="shared" si="0"/>
        <v/>
      </c>
      <c r="Z44" s="27" t="s">
        <v>0</v>
      </c>
      <c r="AA44" s="32" t="str">
        <f t="shared" si="21"/>
        <v/>
      </c>
      <c r="AB44" s="53" t="str">
        <f t="shared" si="22"/>
        <v/>
      </c>
      <c r="AC44" s="21" t="str">
        <f>IF(OR(AB44="",AB44&lt;&gt;"NEMA"),"",IF(IFERROR(MATCH(AA44,AA$12:AA43,0),0)&lt;&gt;0,"",AA44))</f>
        <v/>
      </c>
      <c r="AD44" s="46" t="str">
        <f>IF(AC44="","",MAX(AD$12:AD43)+1)</f>
        <v/>
      </c>
      <c r="AE44" s="27" t="s">
        <v>0</v>
      </c>
      <c r="AF44" s="84"/>
      <c r="AG44" s="27" t="s">
        <v>0</v>
      </c>
      <c r="AH44" s="14" t="str">
        <f t="shared" si="23"/>
        <v/>
      </c>
      <c r="AI44" s="27" t="s">
        <v>0</v>
      </c>
      <c r="AJ44" s="157" t="str">
        <f t="shared" si="24"/>
        <v/>
      </c>
      <c r="AK44" s="108" t="str">
        <f t="shared" si="25"/>
        <v/>
      </c>
      <c r="AL44" s="27"/>
      <c r="AM44" s="32" t="str">
        <f t="shared" si="26"/>
        <v/>
      </c>
      <c r="AN44" s="21" t="str">
        <f t="shared" si="27"/>
        <v/>
      </c>
      <c r="AO44" s="53" t="str">
        <f t="shared" si="28"/>
        <v/>
      </c>
      <c r="AP44" s="53" t="str">
        <f t="shared" si="29"/>
        <v/>
      </c>
      <c r="AQ44" s="21" t="str">
        <f t="shared" si="30"/>
        <v/>
      </c>
      <c r="AR44" s="46" t="str">
        <f t="shared" si="31"/>
        <v/>
      </c>
      <c r="AS44" s="27" t="s">
        <v>0</v>
      </c>
      <c r="AT44" s="62" t="str">
        <f t="shared" si="32"/>
        <v/>
      </c>
      <c r="AU44" s="27" t="s">
        <v>0</v>
      </c>
      <c r="AV44" s="228" t="str">
        <f t="shared" si="1"/>
        <v/>
      </c>
      <c r="AW44" s="27" t="s">
        <v>0</v>
      </c>
      <c r="AX44" s="79"/>
      <c r="AY44" s="80"/>
      <c r="AZ44" s="27" t="s">
        <v>0</v>
      </c>
      <c r="BA44" s="184" t="str">
        <f t="shared" si="33"/>
        <v/>
      </c>
      <c r="BB44" s="27" t="s">
        <v>0</v>
      </c>
      <c r="BC44" s="32" t="str">
        <f t="shared" si="34"/>
        <v/>
      </c>
      <c r="BD44" s="53" t="str">
        <f>IF(AX44&amp;AY44="","",MAX(BD$12:BD43)+1)</f>
        <v/>
      </c>
      <c r="BE44" s="196" t="str">
        <f t="shared" si="35"/>
        <v/>
      </c>
      <c r="BF44" s="33" t="str">
        <f>IF(AND(AO44="NEMA",AP44="NEMA",OR(AX44&amp;AY44="",BE44="NEMA")),MAX(BF$12:BF43)+1,"")</f>
        <v/>
      </c>
      <c r="BG44" s="27" t="s">
        <v>0</v>
      </c>
      <c r="BH44" s="32" t="str">
        <f t="shared" si="36"/>
        <v/>
      </c>
      <c r="BI44" s="21" t="str">
        <f t="shared" si="37"/>
        <v/>
      </c>
      <c r="BJ44" s="53" t="str">
        <f t="shared" si="38"/>
        <v/>
      </c>
      <c r="BK44" s="33" t="str">
        <f t="shared" si="39"/>
        <v/>
      </c>
      <c r="BL44" s="27" t="s">
        <v>0</v>
      </c>
      <c r="BM44" s="32" t="str">
        <f t="shared" si="40"/>
        <v/>
      </c>
      <c r="BN44" s="21" t="str">
        <f t="shared" si="41"/>
        <v/>
      </c>
      <c r="BO44" s="53" t="str">
        <f t="shared" si="42"/>
        <v/>
      </c>
      <c r="BP44" s="53" t="str">
        <f t="shared" si="2"/>
        <v/>
      </c>
      <c r="BQ44" s="21" t="str">
        <f t="shared" si="3"/>
        <v/>
      </c>
      <c r="BR44" s="21" t="str" cm="1">
        <f t="array" ref="BR44">IFERROR(""&amp;INDEX(regNatjecatelj_klub,DI44),"")</f>
        <v/>
      </c>
      <c r="BS44" s="66" t="str">
        <f t="shared" si="43"/>
        <v/>
      </c>
      <c r="BT44" s="46" t="str">
        <f t="shared" si="44"/>
        <v/>
      </c>
      <c r="BU44" s="27" t="s">
        <v>0</v>
      </c>
      <c r="BV44" s="62" t="str">
        <f>IF(BP44&lt;&gt;"NEMA","",IF(IFERROR(MATCH(BN44,BN$12:BN43,0),0)&lt;&gt;0,"",BN44))</f>
        <v/>
      </c>
      <c r="BW44" s="27" t="s">
        <v>0</v>
      </c>
      <c r="BX44" s="84"/>
      <c r="BY44" s="27" t="s">
        <v>0</v>
      </c>
      <c r="BZ44" s="38" t="str">
        <f t="shared" si="45"/>
        <v/>
      </c>
      <c r="CA44" s="21" t="str">
        <f t="shared" si="46"/>
        <v/>
      </c>
      <c r="CB44" s="21" t="str">
        <f>IF(CA44="","",MAX(CB$12:CB43)+1)</f>
        <v/>
      </c>
      <c r="CC44" s="21" t="str">
        <f>IF(CA44="","",IF(AB44="","",IF(AB44="NEMA",IF(AD44="",INDEX(AD$12:AD43,MATCH(AA44,AA$12:AA43,0),1),AD44),AB44)))</f>
        <v/>
      </c>
      <c r="CD44" s="21" t="str">
        <f t="shared" si="47"/>
        <v/>
      </c>
      <c r="CE44" s="21" t="str">
        <f>IF(BX44="","",MAX(CE$12:CE43)+1)</f>
        <v/>
      </c>
      <c r="CF44" s="21" t="str">
        <f t="shared" si="48"/>
        <v/>
      </c>
      <c r="CG44" s="46" t="str">
        <f t="shared" si="49"/>
        <v/>
      </c>
      <c r="CH44" s="27" t="s">
        <v>0</v>
      </c>
      <c r="CI44" s="14" t="str">
        <f t="shared" si="50"/>
        <v/>
      </c>
      <c r="CJ44" s="27" t="s">
        <v>0</v>
      </c>
      <c r="CK44" s="157" t="str">
        <f>IF(BN44="","",IF(AND(BO44&lt;&gt;"",BO44&lt;&gt;"NEMA",BS44=1),BR44,IFERROR(INDEX(CK$12:CK43,MATCH(BN44,BN$12:BN43,0)),IF(BX44&lt;&gt;"",BX44,BT44))))</f>
        <v/>
      </c>
      <c r="CL44" s="210" t="str">
        <f>IF(BN44="","",IF(BT44&lt;&gt;BN44,INDEX(regKlub_id,MATCH(BT44,regKlub_naziv,0)),IF(AND(BO44&lt;&gt;"",BO44&lt;&gt;"NEMA"),BO44,IF(CF44&lt;&gt;"",CF44,IF(CB44&lt;&gt;"",CB44,IFERROR(INDEX(CL$12:CL43,MATCH(BN44,BN$12:BN43,0)),"GREŠKA"))))))</f>
        <v/>
      </c>
      <c r="CM44" s="108" t="str">
        <f>IF(BP44="","",IF(BP44&lt;&gt;"NEMA",BP44,IF(CE44&lt;&gt;"",CE44,IFERROR(INDEX(CM$12:CM43,MATCH(BN44,BN$12:BN43,0)),""))))</f>
        <v/>
      </c>
      <c r="CN44" s="27" t="s">
        <v>0</v>
      </c>
      <c r="CO44" s="38" t="str">
        <f t="shared" si="51"/>
        <v/>
      </c>
      <c r="CP44" s="53" t="str">
        <f t="shared" si="52"/>
        <v>0</v>
      </c>
      <c r="CQ44" s="164" t="str">
        <f t="shared" si="53"/>
        <v/>
      </c>
      <c r="CR44" s="165" t="str">
        <f t="shared" si="4"/>
        <v/>
      </c>
      <c r="CS44" s="108" t="str">
        <f t="shared" si="5"/>
        <v/>
      </c>
      <c r="CT44" s="27" t="s">
        <v>0</v>
      </c>
      <c r="CU44" s="224" t="str">
        <f t="shared" si="54"/>
        <v xml:space="preserve">
</v>
      </c>
      <c r="CV44" s="27" t="s">
        <v>0</v>
      </c>
      <c r="CW44" s="184" t="str">
        <f t="shared" si="6"/>
        <v/>
      </c>
      <c r="CX44" t="s">
        <v>0</v>
      </c>
      <c r="CY44" s="86" t="str">
        <f t="shared" si="7"/>
        <v>M</v>
      </c>
      <c r="CZ44" t="s">
        <v>0</v>
      </c>
      <c r="DA44" s="32" t="str">
        <f t="shared" si="8"/>
        <v/>
      </c>
      <c r="DB44" s="46" t="str">
        <f t="shared" si="9"/>
        <v/>
      </c>
      <c r="DC44" t="s">
        <v>0</v>
      </c>
      <c r="DD44" s="14" t="str">
        <f t="shared" si="55"/>
        <v/>
      </c>
      <c r="DE44" s="27" t="s">
        <v>0</v>
      </c>
      <c r="DF44" s="14" t="str">
        <f t="shared" si="56"/>
        <v/>
      </c>
      <c r="DG44" s="27" t="s">
        <v>0</v>
      </c>
      <c r="DH44" s="32" t="str">
        <f t="shared" si="57"/>
        <v/>
      </c>
      <c r="DI44" s="33" t="str">
        <f t="shared" si="58"/>
        <v/>
      </c>
      <c r="DJ44" s="27" t="s">
        <v>0</v>
      </c>
      <c r="DK44" s="32" t="str">
        <f t="shared" si="59"/>
        <v/>
      </c>
      <c r="DL44" s="33" t="str">
        <f t="shared" si="60"/>
        <v/>
      </c>
      <c r="DM44" s="27" t="s">
        <v>0</v>
      </c>
      <c r="DN44" s="32" t="str">
        <f t="shared" si="61"/>
        <v/>
      </c>
      <c r="DO44" s="33" t="str">
        <f t="shared" si="62"/>
        <v/>
      </c>
      <c r="DP44" s="27" t="s">
        <v>0</v>
      </c>
      <c r="DQ44" s="38" t="str">
        <f t="shared" si="63"/>
        <v/>
      </c>
      <c r="DR44" s="33" t="str" cm="1">
        <f t="array" ref="DR44">IF(DQ44&lt;&gt;"",INDEX(regNatjecatelj_id,DQ44,0),IF(BF44&lt;&gt;"",BF44,""))</f>
        <v/>
      </c>
      <c r="DS44" s="27" t="s">
        <v>0</v>
      </c>
      <c r="DT44" s="38" t="str">
        <f t="shared" si="64"/>
        <v/>
      </c>
      <c r="DU44" s="53" t="str">
        <f t="shared" si="10"/>
        <v/>
      </c>
      <c r="DV44" s="53" t="str">
        <f t="shared" si="65"/>
        <v/>
      </c>
      <c r="DW44" s="53" t="str">
        <f t="shared" si="66"/>
        <v/>
      </c>
      <c r="DX44" s="46" t="str">
        <f t="shared" si="67"/>
        <v/>
      </c>
      <c r="DY44" s="27" t="s">
        <v>0</v>
      </c>
      <c r="DZ44" s="38" t="str">
        <f>IF(AN44="","",MAX(DZ$12:DZ43)+1)</f>
        <v/>
      </c>
      <c r="EA44" s="53" t="str">
        <f t="shared" si="68"/>
        <v/>
      </c>
      <c r="EB44" s="53" t="str">
        <f t="shared" si="69"/>
        <v/>
      </c>
      <c r="EC44" s="53" t="str">
        <f t="shared" si="70"/>
        <v/>
      </c>
      <c r="ED44" s="53" t="str">
        <f t="shared" si="71"/>
        <v/>
      </c>
      <c r="EE44" s="53" t="str">
        <f t="shared" si="11"/>
        <v/>
      </c>
      <c r="EF44" s="53" t="str">
        <f t="shared" si="72"/>
        <v/>
      </c>
      <c r="EG44" s="53" t="str">
        <f t="shared" si="73"/>
        <v/>
      </c>
      <c r="EH44" s="53" t="str">
        <f t="shared" si="12"/>
        <v/>
      </c>
      <c r="EI44" s="53" t="str">
        <f t="shared" si="74"/>
        <v/>
      </c>
      <c r="EJ44" s="33" t="str">
        <f t="shared" si="75"/>
        <v/>
      </c>
      <c r="EK44" s="27" t="s">
        <v>0</v>
      </c>
      <c r="EL44" s="14" t="str">
        <f t="shared" si="76"/>
        <v/>
      </c>
      <c r="EM44" s="27" t="s">
        <v>0</v>
      </c>
      <c r="EN44" s="14" t="str">
        <f t="shared" si="13"/>
        <v/>
      </c>
      <c r="EO44" s="27" t="s">
        <v>0</v>
      </c>
      <c r="EP44" s="115" t="str">
        <f t="shared" si="77"/>
        <v/>
      </c>
      <c r="EQ44" s="27" t="s">
        <v>0</v>
      </c>
    </row>
    <row r="45" spans="1:147" x14ac:dyDescent="0.25">
      <c r="A45" t="s">
        <v>0</v>
      </c>
      <c r="B45" s="32" t="str">
        <f>IF(csv!F35="","",TRIM(csv!T35))</f>
        <v>M21B</v>
      </c>
      <c r="C45" s="21" t="s">
        <v>0</v>
      </c>
      <c r="D45" s="21" t="str">
        <f>IF(csv!F35="","",TRIM(csv!F35))</f>
        <v>Davor</v>
      </c>
      <c r="E45" s="21" t="str">
        <f>IF(csv!E35="","",TRIM(csv!E35))</f>
        <v>Ambreković</v>
      </c>
      <c r="F45" s="21" t="s">
        <v>0</v>
      </c>
      <c r="G45" s="53" t="str">
        <f>IF(csv!M35="","",TRIM(csv!M35))</f>
        <v/>
      </c>
      <c r="H45" s="53" t="str">
        <f>IF(csv!N35="","",TRIM(csv!N35))</f>
        <v>2</v>
      </c>
      <c r="I45" s="21" t="s">
        <v>0</v>
      </c>
      <c r="J45" s="21" t="str">
        <f>IF(csv!P35="","",TRIM(csv!P35))</f>
        <v>Vihor</v>
      </c>
      <c r="K45" s="21" t="str">
        <f>IF(csv!Q35="","",TRIM(csv!Q35))</f>
        <v>OK Vihor</v>
      </c>
      <c r="L45" s="21" t="s">
        <v>0</v>
      </c>
      <c r="M45" s="46" t="str">
        <f>IF(csv!R35="","",TRIM(csv!R35))</f>
        <v>CRO</v>
      </c>
      <c r="N45" s="27" t="s">
        <v>0</v>
      </c>
      <c r="O45" s="172" t="str">
        <f t="shared" si="14"/>
        <v>ok</v>
      </c>
      <c r="P45" s="27"/>
      <c r="Q45" s="32" t="str">
        <f t="shared" si="15"/>
        <v>M21B</v>
      </c>
      <c r="R45" s="53">
        <f>IF(Q45="","",IF(COUNTIF(Q$12:Q44,Q45)=0,R44+1,R44))</f>
        <v>6</v>
      </c>
      <c r="S45" s="53">
        <f t="shared" si="16"/>
        <v>108</v>
      </c>
      <c r="T45" s="53">
        <f t="shared" si="17"/>
        <v>418</v>
      </c>
      <c r="U45" s="46" t="str">
        <f t="shared" si="18"/>
        <v>M21B – M16</v>
      </c>
      <c r="V45" s="27" t="s">
        <v>0</v>
      </c>
      <c r="W45" s="157" t="str">
        <f t="shared" si="19"/>
        <v>M21B</v>
      </c>
      <c r="X45" s="207">
        <f t="shared" si="20"/>
        <v>606</v>
      </c>
      <c r="Y45" s="158" t="str">
        <f t="shared" si="0"/>
        <v/>
      </c>
      <c r="Z45" s="27" t="s">
        <v>0</v>
      </c>
      <c r="AA45" s="32" t="str">
        <f t="shared" si="21"/>
        <v>CRO</v>
      </c>
      <c r="AB45" s="53">
        <f t="shared" si="22"/>
        <v>1</v>
      </c>
      <c r="AC45" s="21" t="str">
        <f>IF(OR(AB45="",AB45&lt;&gt;"NEMA"),"",IF(IFERROR(MATCH(AA45,AA$12:AA44,0),0)&lt;&gt;0,"",AA45))</f>
        <v/>
      </c>
      <c r="AD45" s="46" t="str">
        <f>IF(AC45="","",MAX(AD$12:AD44)+1)</f>
        <v/>
      </c>
      <c r="AE45" s="27" t="s">
        <v>0</v>
      </c>
      <c r="AF45" s="84"/>
      <c r="AG45" s="27" t="s">
        <v>0</v>
      </c>
      <c r="AH45" s="14" t="str">
        <f t="shared" si="23"/>
        <v/>
      </c>
      <c r="AI45" s="27" t="s">
        <v>0</v>
      </c>
      <c r="AJ45" s="157" t="str">
        <f t="shared" si="24"/>
        <v>CRO</v>
      </c>
      <c r="AK45" s="108">
        <f t="shared" si="25"/>
        <v>1</v>
      </c>
      <c r="AL45" s="27"/>
      <c r="AM45" s="32" t="str">
        <f t="shared" si="26"/>
        <v>Davor</v>
      </c>
      <c r="AN45" s="21" t="str">
        <f t="shared" si="27"/>
        <v>Ambreković</v>
      </c>
      <c r="AO45" s="53">
        <f t="shared" si="28"/>
        <v>2221</v>
      </c>
      <c r="AP45" s="53" t="str">
        <f t="shared" si="29"/>
        <v/>
      </c>
      <c r="AQ45" s="21" t="str">
        <f t="shared" si="30"/>
        <v>Davor</v>
      </c>
      <c r="AR45" s="46" t="str">
        <f t="shared" si="31"/>
        <v>Ambreković</v>
      </c>
      <c r="AS45" s="27" t="s">
        <v>0</v>
      </c>
      <c r="AT45" s="62" t="str">
        <f t="shared" si="32"/>
        <v/>
      </c>
      <c r="AU45" s="27" t="s">
        <v>0</v>
      </c>
      <c r="AV45" s="228" t="str">
        <f t="shared" si="1"/>
        <v/>
      </c>
      <c r="AW45" s="27" t="s">
        <v>0</v>
      </c>
      <c r="AX45" s="79"/>
      <c r="AY45" s="80"/>
      <c r="AZ45" s="27" t="s">
        <v>0</v>
      </c>
      <c r="BA45" s="184" t="str">
        <f t="shared" si="33"/>
        <v/>
      </c>
      <c r="BB45" s="27" t="s">
        <v>0</v>
      </c>
      <c r="BC45" s="32" t="str">
        <f t="shared" si="34"/>
        <v/>
      </c>
      <c r="BD45" s="53" t="str">
        <f>IF(AX45&amp;AY45="","",MAX(BD$12:BD44)+1)</f>
        <v/>
      </c>
      <c r="BE45" s="196" t="str">
        <f t="shared" si="35"/>
        <v/>
      </c>
      <c r="BF45" s="33" t="str">
        <f>IF(AND(AO45="NEMA",AP45="NEMA",OR(AX45&amp;AY45="",BE45="NEMA")),MAX(BF$12:BF44)+1,"")</f>
        <v/>
      </c>
      <c r="BG45" s="27" t="s">
        <v>0</v>
      </c>
      <c r="BH45" s="32" t="str">
        <f t="shared" si="36"/>
        <v>Davor</v>
      </c>
      <c r="BI45" s="21" t="str">
        <f t="shared" si="37"/>
        <v>Ambreković</v>
      </c>
      <c r="BJ45" s="53" t="str">
        <f t="shared" si="38"/>
        <v/>
      </c>
      <c r="BK45" s="33">
        <f t="shared" si="39"/>
        <v>2221</v>
      </c>
      <c r="BL45" s="27" t="s">
        <v>0</v>
      </c>
      <c r="BM45" s="32" t="str">
        <f t="shared" si="40"/>
        <v>Vihor</v>
      </c>
      <c r="BN45" s="21" t="str">
        <f t="shared" si="41"/>
        <v>OK Vihor</v>
      </c>
      <c r="BO45" s="53">
        <f t="shared" si="42"/>
        <v>12</v>
      </c>
      <c r="BP45" s="53" t="str">
        <f t="shared" si="2"/>
        <v/>
      </c>
      <c r="BQ45" s="21" t="str">
        <f t="shared" si="3"/>
        <v>OK Vihor</v>
      </c>
      <c r="BR45" s="21" t="str" cm="1">
        <f t="array" ref="BR45">IFERROR(""&amp;INDEX(regNatjecatelj_klub,DI45),"")</f>
        <v>OK Vihor</v>
      </c>
      <c r="BS45" s="66" t="str">
        <f t="shared" si="43"/>
        <v/>
      </c>
      <c r="BT45" s="46" t="str">
        <f t="shared" si="44"/>
        <v>OK Vihor</v>
      </c>
      <c r="BU45" s="27" t="s">
        <v>0</v>
      </c>
      <c r="BV45" s="62" t="str">
        <f>IF(BP45&lt;&gt;"NEMA","",IF(IFERROR(MATCH(BN45,BN$12:BN44,0),0)&lt;&gt;0,"",BN45))</f>
        <v/>
      </c>
      <c r="BW45" s="27" t="s">
        <v>0</v>
      </c>
      <c r="BX45" s="84"/>
      <c r="BY45" s="27" t="s">
        <v>0</v>
      </c>
      <c r="BZ45" s="38" t="str">
        <f t="shared" si="45"/>
        <v/>
      </c>
      <c r="CA45" s="21" t="str">
        <f t="shared" si="46"/>
        <v/>
      </c>
      <c r="CB45" s="21" t="str">
        <f>IF(CA45="","",MAX(CB$12:CB44)+1)</f>
        <v/>
      </c>
      <c r="CC45" s="21" t="str">
        <f>IF(CA45="","",IF(AB45="","",IF(AB45="NEMA",IF(AD45="",INDEX(AD$12:AD44,MATCH(AA45,AA$12:AA44,0),1),AD45),AB45)))</f>
        <v/>
      </c>
      <c r="CD45" s="21" t="str">
        <f t="shared" si="47"/>
        <v/>
      </c>
      <c r="CE45" s="21" t="str">
        <f>IF(BX45="","",MAX(CE$12:CE44)+1)</f>
        <v/>
      </c>
      <c r="CF45" s="21" t="str">
        <f t="shared" si="48"/>
        <v/>
      </c>
      <c r="CG45" s="46" t="str">
        <f t="shared" si="49"/>
        <v/>
      </c>
      <c r="CH45" s="27" t="s">
        <v>0</v>
      </c>
      <c r="CI45" s="14" t="str">
        <f t="shared" si="50"/>
        <v/>
      </c>
      <c r="CJ45" s="27" t="s">
        <v>0</v>
      </c>
      <c r="CK45" s="157" t="str">
        <f>IF(BN45="","",IF(AND(BO45&lt;&gt;"",BO45&lt;&gt;"NEMA",BS45=1),BR45,IFERROR(INDEX(CK$12:CK44,MATCH(BN45,BN$12:BN44,0)),IF(BX45&lt;&gt;"",BX45,BT45))))</f>
        <v>OK Vihor</v>
      </c>
      <c r="CL45" s="210">
        <f>IF(BN45="","",IF(BT45&lt;&gt;BN45,INDEX(regKlub_id,MATCH(BT45,regKlub_naziv,0)),IF(AND(BO45&lt;&gt;"",BO45&lt;&gt;"NEMA"),BO45,IF(CF45&lt;&gt;"",CF45,IF(CB45&lt;&gt;"",CB45,IFERROR(INDEX(CL$12:CL44,MATCH(BN45,BN$12:BN44,0)),"GREŠKA"))))))</f>
        <v>12</v>
      </c>
      <c r="CM45" s="108" t="str">
        <f>IF(BP45="","",IF(BP45&lt;&gt;"NEMA",BP45,IF(CE45&lt;&gt;"",CE45,IFERROR(INDEX(CM$12:CM44,MATCH(BN45,BN$12:BN44,0)),""))))</f>
        <v/>
      </c>
      <c r="CN45" s="27" t="s">
        <v>0</v>
      </c>
      <c r="CO45" s="38" t="str">
        <f t="shared" si="51"/>
        <v/>
      </c>
      <c r="CP45" s="53" t="str">
        <f t="shared" si="52"/>
        <v>2</v>
      </c>
      <c r="CQ45" s="164" t="str">
        <f t="shared" si="53"/>
        <v/>
      </c>
      <c r="CR45" s="165" t="str">
        <f t="shared" si="4"/>
        <v/>
      </c>
      <c r="CS45" s="108">
        <f t="shared" si="5"/>
        <v>4</v>
      </c>
      <c r="CT45" s="27" t="s">
        <v>0</v>
      </c>
      <c r="CU45" s="224" t="str">
        <f t="shared" si="54"/>
        <v xml:space="preserve">
</v>
      </c>
      <c r="CV45" s="27" t="s">
        <v>0</v>
      </c>
      <c r="CW45" s="184" t="str">
        <f t="shared" si="6"/>
        <v/>
      </c>
      <c r="CX45" t="s">
        <v>0</v>
      </c>
      <c r="CY45" s="86" t="str">
        <f t="shared" si="7"/>
        <v>M</v>
      </c>
      <c r="CZ45" t="s">
        <v>0</v>
      </c>
      <c r="DA45" s="32" t="str">
        <f t="shared" si="8"/>
        <v/>
      </c>
      <c r="DB45" s="46" t="str">
        <f t="shared" si="9"/>
        <v/>
      </c>
      <c r="DC45" t="s">
        <v>0</v>
      </c>
      <c r="DD45" s="14" t="str">
        <f t="shared" si="55"/>
        <v/>
      </c>
      <c r="DE45" s="27" t="s">
        <v>0</v>
      </c>
      <c r="DF45" s="14" t="str">
        <f t="shared" si="56"/>
        <v/>
      </c>
      <c r="DG45" s="27" t="s">
        <v>0</v>
      </c>
      <c r="DH45" s="32" t="str">
        <f t="shared" si="57"/>
        <v>Davor – Ambreković</v>
      </c>
      <c r="DI45" s="33">
        <f t="shared" si="58"/>
        <v>199</v>
      </c>
      <c r="DJ45" s="27" t="s">
        <v>0</v>
      </c>
      <c r="DK45" s="32" t="str">
        <f t="shared" si="59"/>
        <v>Davor – Ambreković – OK Vihor</v>
      </c>
      <c r="DL45" s="33">
        <f t="shared" si="60"/>
        <v>199</v>
      </c>
      <c r="DM45" s="27" t="s">
        <v>0</v>
      </c>
      <c r="DN45" s="32" t="str">
        <f t="shared" si="61"/>
        <v>Davor – Ambreković – OK Vihor – M21B</v>
      </c>
      <c r="DO45" s="33">
        <f t="shared" si="62"/>
        <v>199</v>
      </c>
      <c r="DP45" s="27" t="s">
        <v>0</v>
      </c>
      <c r="DQ45" s="38">
        <f t="shared" si="63"/>
        <v>199</v>
      </c>
      <c r="DR45" s="33" cm="1">
        <f t="array" ref="DR45">IF(DQ45&lt;&gt;"",INDEX(regNatjecatelj_id,DQ45,0),IF(BF45&lt;&gt;"",BF45,""))</f>
        <v>2221</v>
      </c>
      <c r="DS45" s="27" t="s">
        <v>0</v>
      </c>
      <c r="DT45" s="38" t="str">
        <f t="shared" si="64"/>
        <v>imepre</v>
      </c>
      <c r="DU45" s="53" t="str">
        <f t="shared" si="10"/>
        <v>klu</v>
      </c>
      <c r="DV45" s="53" t="str">
        <f t="shared" si="65"/>
        <v>kat</v>
      </c>
      <c r="DW45" s="53" t="str">
        <f t="shared" si="66"/>
        <v/>
      </c>
      <c r="DX45" s="46" t="str">
        <f t="shared" si="67"/>
        <v>imepre-klu-kat</v>
      </c>
      <c r="DY45" s="27" t="s">
        <v>0</v>
      </c>
      <c r="DZ45" s="38">
        <f>IF(AN45="","",MAX(DZ$12:DZ44)+1)</f>
        <v>5505</v>
      </c>
      <c r="EA45" s="53">
        <f t="shared" si="68"/>
        <v>606</v>
      </c>
      <c r="EB45" s="53">
        <f t="shared" si="69"/>
        <v>2221</v>
      </c>
      <c r="EC45" s="53" t="str">
        <f t="shared" si="70"/>
        <v/>
      </c>
      <c r="ED45" s="53">
        <f t="shared" si="71"/>
        <v>4</v>
      </c>
      <c r="EE45" s="53">
        <f t="shared" si="11"/>
        <v>0</v>
      </c>
      <c r="EF45" s="53">
        <f t="shared" si="72"/>
        <v>1</v>
      </c>
      <c r="EG45" s="53" t="str">
        <f t="shared" si="73"/>
        <v>2</v>
      </c>
      <c r="EH45" s="53" t="str">
        <f t="shared" si="12"/>
        <v/>
      </c>
      <c r="EI45" s="53" t="str">
        <f t="shared" si="74"/>
        <v/>
      </c>
      <c r="EJ45" s="33" t="str">
        <f t="shared" si="75"/>
        <v/>
      </c>
      <c r="EK45" s="27" t="s">
        <v>0</v>
      </c>
      <c r="EL45" s="14" t="str">
        <f t="shared" si="76"/>
        <v>INSERT INTO rezultat(id,stazakategorija_id,imeprezime_id,vrijeme_sec,status_id,registracija,uparivanje_id,originalstatus_id,imeprezimealias_id,klubalias_id,kategorijaalias_id) VALUES (5505,606,2221,Null,4,0,1,2,Null,Null,Null);</v>
      </c>
      <c r="EM45" s="27" t="s">
        <v>0</v>
      </c>
      <c r="EN45" s="14" t="str">
        <f t="shared" si="13"/>
        <v/>
      </c>
      <c r="EO45" s="27" t="s">
        <v>0</v>
      </c>
      <c r="EP45" s="115" t="str">
        <f t="shared" si="77"/>
        <v xml:space="preserve">
INSERT INTO rezultat(id,stazakategorija_id,imeprezime_id,vrijeme_sec,status_id,registracija,uparivanje_id,originalstatus_id,imeprezimealias_id,klubalias_id,kategorijaalias_id) VALUES (5505,606,2221,Null,4,0,1,2,Null,Null,Null);</v>
      </c>
      <c r="EQ45" s="27" t="s">
        <v>0</v>
      </c>
    </row>
    <row r="46" spans="1:147" x14ac:dyDescent="0.25">
      <c r="A46" t="s">
        <v>0</v>
      </c>
      <c r="B46" s="32" t="str">
        <f>IF(csv!F36="","",TRIM(csv!T36))</f>
        <v>M21B</v>
      </c>
      <c r="C46" s="21" t="s">
        <v>0</v>
      </c>
      <c r="D46" s="21" t="str">
        <f>IF(csv!F36="","",TRIM(csv!F36))</f>
        <v>Roman</v>
      </c>
      <c r="E46" s="21" t="str">
        <f>IF(csv!E36="","",TRIM(csv!E36))</f>
        <v>Sladič</v>
      </c>
      <c r="F46" s="21" t="s">
        <v>0</v>
      </c>
      <c r="G46" s="53" t="str">
        <f>IF(csv!M36="","",TRIM(csv!M36))</f>
        <v/>
      </c>
      <c r="H46" s="53" t="str">
        <f>IF(csv!N36="","",TRIM(csv!N36))</f>
        <v>1</v>
      </c>
      <c r="I46" s="21" t="s">
        <v>0</v>
      </c>
      <c r="J46" s="21" t="str">
        <f>IF(csv!P36="","",TRIM(csv!P36))</f>
        <v>ŠOK</v>
      </c>
      <c r="K46" s="21" t="str">
        <f>IF(csv!Q36="","",TRIM(csv!Q36))</f>
        <v>Škofjeloški orientacijski klub</v>
      </c>
      <c r="L46" s="21" t="s">
        <v>0</v>
      </c>
      <c r="M46" s="46" t="str">
        <f>IF(csv!R36="","",TRIM(csv!R36))</f>
        <v>SLO</v>
      </c>
      <c r="N46" s="27" t="s">
        <v>0</v>
      </c>
      <c r="O46" s="172" t="str">
        <f t="shared" si="14"/>
        <v>ok</v>
      </c>
      <c r="P46" s="27"/>
      <c r="Q46" s="32" t="str">
        <f t="shared" si="15"/>
        <v>M21B</v>
      </c>
      <c r="R46" s="53">
        <f>IF(Q46="","",IF(COUNTIF(Q$12:Q45,Q46)=0,R45+1,R45))</f>
        <v>6</v>
      </c>
      <c r="S46" s="53">
        <f t="shared" si="16"/>
        <v>108</v>
      </c>
      <c r="T46" s="53">
        <f t="shared" si="17"/>
        <v>418</v>
      </c>
      <c r="U46" s="46" t="str">
        <f t="shared" si="18"/>
        <v>M21B – M16</v>
      </c>
      <c r="V46" s="27" t="s">
        <v>0</v>
      </c>
      <c r="W46" s="157" t="str">
        <f t="shared" si="19"/>
        <v>M21B</v>
      </c>
      <c r="X46" s="207">
        <f t="shared" si="20"/>
        <v>606</v>
      </c>
      <c r="Y46" s="158" t="str">
        <f t="shared" si="0"/>
        <v/>
      </c>
      <c r="Z46" s="27" t="s">
        <v>0</v>
      </c>
      <c r="AA46" s="32" t="str">
        <f t="shared" si="21"/>
        <v>SLO</v>
      </c>
      <c r="AB46" s="53">
        <f t="shared" si="22"/>
        <v>2</v>
      </c>
      <c r="AC46" s="21" t="str">
        <f>IF(OR(AB46="",AB46&lt;&gt;"NEMA"),"",IF(IFERROR(MATCH(AA46,AA$12:AA45,0),0)&lt;&gt;0,"",AA46))</f>
        <v/>
      </c>
      <c r="AD46" s="46" t="str">
        <f>IF(AC46="","",MAX(AD$12:AD45)+1)</f>
        <v/>
      </c>
      <c r="AE46" s="27" t="s">
        <v>0</v>
      </c>
      <c r="AF46" s="84"/>
      <c r="AG46" s="27" t="s">
        <v>0</v>
      </c>
      <c r="AH46" s="14" t="str">
        <f t="shared" si="23"/>
        <v/>
      </c>
      <c r="AI46" s="27" t="s">
        <v>0</v>
      </c>
      <c r="AJ46" s="157" t="str">
        <f t="shared" si="24"/>
        <v>SLO</v>
      </c>
      <c r="AK46" s="108">
        <f t="shared" si="25"/>
        <v>2</v>
      </c>
      <c r="AL46" s="27"/>
      <c r="AM46" s="32" t="str">
        <f t="shared" si="26"/>
        <v>Roman</v>
      </c>
      <c r="AN46" s="21" t="str">
        <f t="shared" si="27"/>
        <v>Sladič</v>
      </c>
      <c r="AO46" s="53">
        <f t="shared" si="28"/>
        <v>2076</v>
      </c>
      <c r="AP46" s="53" t="str">
        <f t="shared" si="29"/>
        <v/>
      </c>
      <c r="AQ46" s="21" t="str">
        <f t="shared" si="30"/>
        <v>Roman</v>
      </c>
      <c r="AR46" s="46" t="str">
        <f t="shared" si="31"/>
        <v>Sladič</v>
      </c>
      <c r="AS46" s="27" t="s">
        <v>0</v>
      </c>
      <c r="AT46" s="62" t="str">
        <f t="shared" si="32"/>
        <v/>
      </c>
      <c r="AU46" s="27" t="s">
        <v>0</v>
      </c>
      <c r="AV46" s="228" t="str">
        <f t="shared" si="1"/>
        <v/>
      </c>
      <c r="AW46" s="27" t="s">
        <v>0</v>
      </c>
      <c r="AX46" s="79"/>
      <c r="AY46" s="80"/>
      <c r="AZ46" s="27" t="s">
        <v>0</v>
      </c>
      <c r="BA46" s="184" t="str">
        <f t="shared" si="33"/>
        <v/>
      </c>
      <c r="BB46" s="27" t="s">
        <v>0</v>
      </c>
      <c r="BC46" s="32" t="str">
        <f t="shared" si="34"/>
        <v/>
      </c>
      <c r="BD46" s="53" t="str">
        <f>IF(AX46&amp;AY46="","",MAX(BD$12:BD45)+1)</f>
        <v/>
      </c>
      <c r="BE46" s="196" t="str">
        <f t="shared" si="35"/>
        <v/>
      </c>
      <c r="BF46" s="33" t="str">
        <f>IF(AND(AO46="NEMA",AP46="NEMA",OR(AX46&amp;AY46="",BE46="NEMA")),MAX(BF$12:BF45)+1,"")</f>
        <v/>
      </c>
      <c r="BG46" s="27" t="s">
        <v>0</v>
      </c>
      <c r="BH46" s="32" t="str">
        <f t="shared" si="36"/>
        <v>Roman</v>
      </c>
      <c r="BI46" s="21" t="str">
        <f t="shared" si="37"/>
        <v>Sladič</v>
      </c>
      <c r="BJ46" s="53" t="str">
        <f t="shared" si="38"/>
        <v/>
      </c>
      <c r="BK46" s="33">
        <f t="shared" si="39"/>
        <v>2076</v>
      </c>
      <c r="BL46" s="27" t="s">
        <v>0</v>
      </c>
      <c r="BM46" s="32" t="str">
        <f t="shared" si="40"/>
        <v>ŠOK</v>
      </c>
      <c r="BN46" s="21" t="str">
        <f t="shared" si="41"/>
        <v>Škofjeloški orientacijski klub</v>
      </c>
      <c r="BO46" s="53" t="str">
        <f t="shared" si="42"/>
        <v>NEMA</v>
      </c>
      <c r="BP46" s="53">
        <f t="shared" si="2"/>
        <v>12</v>
      </c>
      <c r="BQ46" s="21" t="str">
        <f t="shared" si="3"/>
        <v>Škofjeloški OK</v>
      </c>
      <c r="BR46" s="21" t="str" cm="1">
        <f t="array" ref="BR46">IFERROR(""&amp;INDEX(regNatjecatelj_klub,DI46),"")</f>
        <v>Škofjeloški OK</v>
      </c>
      <c r="BS46" s="66" t="str">
        <f t="shared" si="43"/>
        <v/>
      </c>
      <c r="BT46" s="46" t="str">
        <f t="shared" si="44"/>
        <v>Škofjeloški OK</v>
      </c>
      <c r="BU46" s="27" t="s">
        <v>0</v>
      </c>
      <c r="BV46" s="62" t="str">
        <f>IF(BP46&lt;&gt;"NEMA","",IF(IFERROR(MATCH(BN46,BN$12:BN45,0),0)&lt;&gt;0,"",BN46))</f>
        <v/>
      </c>
      <c r="BW46" s="27" t="s">
        <v>0</v>
      </c>
      <c r="BX46" s="84"/>
      <c r="BY46" s="27" t="s">
        <v>0</v>
      </c>
      <c r="BZ46" s="38" t="str">
        <f t="shared" si="45"/>
        <v/>
      </c>
      <c r="CA46" s="21" t="str">
        <f t="shared" si="46"/>
        <v/>
      </c>
      <c r="CB46" s="21" t="str">
        <f>IF(CA46="","",MAX(CB$12:CB45)+1)</f>
        <v/>
      </c>
      <c r="CC46" s="21" t="str">
        <f>IF(CA46="","",IF(AB46="","",IF(AB46="NEMA",IF(AD46="",INDEX(AD$12:AD45,MATCH(AA46,AA$12:AA45,0),1),AD46),AB46)))</f>
        <v/>
      </c>
      <c r="CD46" s="21" t="str">
        <f t="shared" si="47"/>
        <v/>
      </c>
      <c r="CE46" s="21" t="str">
        <f>IF(BX46="","",MAX(CE$12:CE45)+1)</f>
        <v/>
      </c>
      <c r="CF46" s="21" t="str">
        <f t="shared" si="48"/>
        <v/>
      </c>
      <c r="CG46" s="46" t="str">
        <f t="shared" si="49"/>
        <v/>
      </c>
      <c r="CH46" s="27" t="s">
        <v>0</v>
      </c>
      <c r="CI46" s="14" t="str">
        <f t="shared" si="50"/>
        <v/>
      </c>
      <c r="CJ46" s="27" t="s">
        <v>0</v>
      </c>
      <c r="CK46" s="157" t="str">
        <f>IF(BN46="","",IF(AND(BO46&lt;&gt;"",BO46&lt;&gt;"NEMA",BS46=1),BR46,IFERROR(INDEX(CK$12:CK45,MATCH(BN46,BN$12:BN45,0)),IF(BX46&lt;&gt;"",BX46,BT46))))</f>
        <v>Škofjeloški OK</v>
      </c>
      <c r="CL46" s="210">
        <f>IF(BN46="","",IF(BT46&lt;&gt;BN46,INDEX(regKlub_id,MATCH(BT46,regKlub_naziv,0)),IF(AND(BO46&lt;&gt;"",BO46&lt;&gt;"NEMA"),BO46,IF(CF46&lt;&gt;"",CF46,IF(CB46&lt;&gt;"",CB46,IFERROR(INDEX(CL$12:CL45,MATCH(BN46,BN$12:BN45,0)),"GREŠKA"))))))</f>
        <v>31</v>
      </c>
      <c r="CM46" s="108">
        <f>IF(BP46="","",IF(BP46&lt;&gt;"NEMA",BP46,IF(CE46&lt;&gt;"",CE46,IFERROR(INDEX(CM$12:CM45,MATCH(BN46,BN$12:BN45,0)),""))))</f>
        <v>12</v>
      </c>
      <c r="CN46" s="27" t="s">
        <v>0</v>
      </c>
      <c r="CO46" s="38" t="str">
        <f t="shared" si="51"/>
        <v/>
      </c>
      <c r="CP46" s="53" t="str">
        <f t="shared" si="52"/>
        <v>1</v>
      </c>
      <c r="CQ46" s="164" t="str">
        <f t="shared" si="53"/>
        <v/>
      </c>
      <c r="CR46" s="165" t="str">
        <f t="shared" si="4"/>
        <v/>
      </c>
      <c r="CS46" s="108">
        <f t="shared" si="5"/>
        <v>6</v>
      </c>
      <c r="CT46" s="27" t="s">
        <v>0</v>
      </c>
      <c r="CU46" s="224" t="str">
        <f t="shared" si="54"/>
        <v xml:space="preserve">
</v>
      </c>
      <c r="CV46" s="27" t="s">
        <v>0</v>
      </c>
      <c r="CW46" s="184" t="str">
        <f t="shared" si="6"/>
        <v/>
      </c>
      <c r="CX46" t="s">
        <v>0</v>
      </c>
      <c r="CY46" s="86" t="str">
        <f t="shared" si="7"/>
        <v>M</v>
      </c>
      <c r="CZ46" t="s">
        <v>0</v>
      </c>
      <c r="DA46" s="32" t="str">
        <f t="shared" si="8"/>
        <v/>
      </c>
      <c r="DB46" s="46" t="str">
        <f t="shared" si="9"/>
        <v/>
      </c>
      <c r="DC46" t="s">
        <v>0</v>
      </c>
      <c r="DD46" s="14" t="str">
        <f t="shared" si="55"/>
        <v/>
      </c>
      <c r="DE46" s="27" t="s">
        <v>0</v>
      </c>
      <c r="DF46" s="14" t="str">
        <f t="shared" si="56"/>
        <v/>
      </c>
      <c r="DG46" s="27" t="s">
        <v>0</v>
      </c>
      <c r="DH46" s="32" t="str">
        <f t="shared" si="57"/>
        <v>Roman – Sladič</v>
      </c>
      <c r="DI46" s="33">
        <f t="shared" si="58"/>
        <v>979</v>
      </c>
      <c r="DJ46" s="27" t="s">
        <v>0</v>
      </c>
      <c r="DK46" s="32" t="str">
        <f t="shared" si="59"/>
        <v>Roman – Sladič – Škofjeloški OK</v>
      </c>
      <c r="DL46" s="33">
        <f t="shared" si="60"/>
        <v>979</v>
      </c>
      <c r="DM46" s="27" t="s">
        <v>0</v>
      </c>
      <c r="DN46" s="32" t="str">
        <f t="shared" si="61"/>
        <v>Roman – Sladič – Škofjeloški OK – M21B</v>
      </c>
      <c r="DO46" s="33" t="str">
        <f t="shared" si="62"/>
        <v>NEMA</v>
      </c>
      <c r="DP46" s="27" t="s">
        <v>0</v>
      </c>
      <c r="DQ46" s="38">
        <f t="shared" si="63"/>
        <v>979</v>
      </c>
      <c r="DR46" s="33" cm="1">
        <f t="array" ref="DR46">IF(DQ46&lt;&gt;"",INDEX(regNatjecatelj_id,DQ46,0),IF(BF46&lt;&gt;"",BF46,""))</f>
        <v>2076</v>
      </c>
      <c r="DS46" s="27" t="s">
        <v>0</v>
      </c>
      <c r="DT46" s="38" t="str">
        <f t="shared" si="64"/>
        <v>imepre</v>
      </c>
      <c r="DU46" s="53" t="str">
        <f t="shared" si="10"/>
        <v>klu(ali)</v>
      </c>
      <c r="DV46" s="53" t="str">
        <f t="shared" si="65"/>
        <v>kat</v>
      </c>
      <c r="DW46" s="53" t="str">
        <f t="shared" si="66"/>
        <v/>
      </c>
      <c r="DX46" s="46" t="str">
        <f t="shared" si="67"/>
        <v>imepre-klu(ali)-kat</v>
      </c>
      <c r="DY46" s="27" t="s">
        <v>0</v>
      </c>
      <c r="DZ46" s="38">
        <f>IF(AN46="","",MAX(DZ$12:DZ45)+1)</f>
        <v>5506</v>
      </c>
      <c r="EA46" s="53">
        <f t="shared" si="68"/>
        <v>606</v>
      </c>
      <c r="EB46" s="53">
        <f t="shared" si="69"/>
        <v>2076</v>
      </c>
      <c r="EC46" s="53" t="str">
        <f t="shared" si="70"/>
        <v/>
      </c>
      <c r="ED46" s="53">
        <f t="shared" si="71"/>
        <v>6</v>
      </c>
      <c r="EE46" s="53">
        <f t="shared" si="11"/>
        <v>0</v>
      </c>
      <c r="EF46" s="53">
        <f t="shared" si="72"/>
        <v>3</v>
      </c>
      <c r="EG46" s="53" t="str">
        <f t="shared" si="73"/>
        <v>1</v>
      </c>
      <c r="EH46" s="53" t="str">
        <f t="shared" si="12"/>
        <v/>
      </c>
      <c r="EI46" s="53">
        <f t="shared" si="74"/>
        <v>12</v>
      </c>
      <c r="EJ46" s="33" t="str">
        <f t="shared" si="75"/>
        <v/>
      </c>
      <c r="EK46" s="27" t="s">
        <v>0</v>
      </c>
      <c r="EL46" s="14" t="str">
        <f t="shared" si="76"/>
        <v>INSERT INTO rezultat(id,stazakategorija_id,imeprezime_id,vrijeme_sec,status_id,registracija,uparivanje_id,originalstatus_id,imeprezimealias_id,klubalias_id,kategorijaalias_id) VALUES (5506,606,2076,Null,6,0,3,1,Null,12,Null);</v>
      </c>
      <c r="EM46" s="27" t="s">
        <v>0</v>
      </c>
      <c r="EN46" s="14" t="str">
        <f t="shared" si="13"/>
        <v/>
      </c>
      <c r="EO46" s="27" t="s">
        <v>0</v>
      </c>
      <c r="EP46" s="115" t="str">
        <f t="shared" si="77"/>
        <v xml:space="preserve">
INSERT INTO rezultat(id,stazakategorija_id,imeprezime_id,vrijeme_sec,status_id,registracija,uparivanje_id,originalstatus_id,imeprezimealias_id,klubalias_id,kategorijaalias_id) VALUES (5506,606,2076,Null,6,0,3,1,Null,12,Null);</v>
      </c>
      <c r="EQ46" s="27" t="s">
        <v>0</v>
      </c>
    </row>
    <row r="47" spans="1:147" x14ac:dyDescent="0.25">
      <c r="A47" t="s">
        <v>0</v>
      </c>
      <c r="B47" s="32" t="str">
        <f>IF(csv!F37="","",TRIM(csv!T37))</f>
        <v>M35</v>
      </c>
      <c r="C47" s="21" t="s">
        <v>0</v>
      </c>
      <c r="D47" s="21" t="str">
        <f>IF(csv!F37="","",TRIM(csv!F37))</f>
        <v>Branimir</v>
      </c>
      <c r="E47" s="21" t="str">
        <f>IF(csv!E37="","",TRIM(csv!E37))</f>
        <v>Pongrac</v>
      </c>
      <c r="F47" s="21" t="s">
        <v>0</v>
      </c>
      <c r="G47" s="53" t="str">
        <f>IF(csv!M37="","",TRIM(csv!M37))</f>
        <v>44:10</v>
      </c>
      <c r="H47" s="53" t="str">
        <f>IF(csv!N37="","",TRIM(csv!N37))</f>
        <v>0</v>
      </c>
      <c r="I47" s="21" t="s">
        <v>0</v>
      </c>
      <c r="J47" s="21" t="str">
        <f>IF(csv!P37="","",TRIM(csv!P37))</f>
        <v>JAP</v>
      </c>
      <c r="K47" s="21" t="str">
        <f>IF(csv!Q37="","",TRIM(csv!Q37))</f>
        <v>OK Japetić</v>
      </c>
      <c r="L47" s="21" t="s">
        <v>0</v>
      </c>
      <c r="M47" s="46" t="str">
        <f>IF(csv!R37="","",TRIM(csv!R37))</f>
        <v>CRO</v>
      </c>
      <c r="N47" s="27" t="s">
        <v>0</v>
      </c>
      <c r="O47" s="172" t="str">
        <f t="shared" si="14"/>
        <v>ok</v>
      </c>
      <c r="P47" s="27"/>
      <c r="Q47" s="32" t="str">
        <f t="shared" si="15"/>
        <v>M35</v>
      </c>
      <c r="R47" s="53">
        <f>IF(Q47="","",IF(COUNTIF(Q$12:Q46,Q47)=0,R46+1,R46))</f>
        <v>7</v>
      </c>
      <c r="S47" s="53">
        <f t="shared" si="16"/>
        <v>107</v>
      </c>
      <c r="T47" s="53">
        <f t="shared" si="17"/>
        <v>414</v>
      </c>
      <c r="U47" s="46" t="str">
        <f t="shared" si="18"/>
        <v>Ž21A – M35 – M20</v>
      </c>
      <c r="V47" s="27" t="s">
        <v>0</v>
      </c>
      <c r="W47" s="157" t="str">
        <f t="shared" si="19"/>
        <v>M35</v>
      </c>
      <c r="X47" s="207">
        <f t="shared" si="20"/>
        <v>607</v>
      </c>
      <c r="Y47" s="158" t="str">
        <f t="shared" si="0"/>
        <v/>
      </c>
      <c r="Z47" s="27" t="s">
        <v>0</v>
      </c>
      <c r="AA47" s="32" t="str">
        <f t="shared" si="21"/>
        <v>CRO</v>
      </c>
      <c r="AB47" s="53">
        <f t="shared" si="22"/>
        <v>1</v>
      </c>
      <c r="AC47" s="21" t="str">
        <f>IF(OR(AB47="",AB47&lt;&gt;"NEMA"),"",IF(IFERROR(MATCH(AA47,AA$12:AA46,0),0)&lt;&gt;0,"",AA47))</f>
        <v/>
      </c>
      <c r="AD47" s="46" t="str">
        <f>IF(AC47="","",MAX(AD$12:AD46)+1)</f>
        <v/>
      </c>
      <c r="AE47" s="27" t="s">
        <v>0</v>
      </c>
      <c r="AF47" s="84"/>
      <c r="AG47" s="27" t="s">
        <v>0</v>
      </c>
      <c r="AH47" s="14" t="str">
        <f t="shared" si="23"/>
        <v/>
      </c>
      <c r="AI47" s="27" t="s">
        <v>0</v>
      </c>
      <c r="AJ47" s="157" t="str">
        <f t="shared" si="24"/>
        <v>CRO</v>
      </c>
      <c r="AK47" s="108">
        <f t="shared" si="25"/>
        <v>1</v>
      </c>
      <c r="AL47" s="27"/>
      <c r="AM47" s="32" t="str">
        <f t="shared" si="26"/>
        <v>Branimir</v>
      </c>
      <c r="AN47" s="21" t="str">
        <f t="shared" si="27"/>
        <v>Pongrac</v>
      </c>
      <c r="AO47" s="53">
        <f t="shared" si="28"/>
        <v>1206</v>
      </c>
      <c r="AP47" s="53" t="str">
        <f t="shared" si="29"/>
        <v/>
      </c>
      <c r="AQ47" s="21" t="str">
        <f t="shared" si="30"/>
        <v>Branimir</v>
      </c>
      <c r="AR47" s="46" t="str">
        <f t="shared" si="31"/>
        <v>Pongrac</v>
      </c>
      <c r="AS47" s="27" t="s">
        <v>0</v>
      </c>
      <c r="AT47" s="62" t="str">
        <f t="shared" si="32"/>
        <v/>
      </c>
      <c r="AU47" s="27" t="s">
        <v>0</v>
      </c>
      <c r="AV47" s="228" t="str">
        <f t="shared" si="1"/>
        <v/>
      </c>
      <c r="AW47" s="27" t="s">
        <v>0</v>
      </c>
      <c r="AX47" s="79"/>
      <c r="AY47" s="80"/>
      <c r="AZ47" s="27" t="s">
        <v>0</v>
      </c>
      <c r="BA47" s="184" t="str">
        <f t="shared" si="33"/>
        <v/>
      </c>
      <c r="BB47" s="27" t="s">
        <v>0</v>
      </c>
      <c r="BC47" s="32" t="str">
        <f t="shared" si="34"/>
        <v/>
      </c>
      <c r="BD47" s="53" t="str">
        <f>IF(AX47&amp;AY47="","",MAX(BD$12:BD46)+1)</f>
        <v/>
      </c>
      <c r="BE47" s="196" t="str">
        <f t="shared" si="35"/>
        <v/>
      </c>
      <c r="BF47" s="33" t="str">
        <f>IF(AND(AO47="NEMA",AP47="NEMA",OR(AX47&amp;AY47="",BE47="NEMA")),MAX(BF$12:BF46)+1,"")</f>
        <v/>
      </c>
      <c r="BG47" s="27" t="s">
        <v>0</v>
      </c>
      <c r="BH47" s="32" t="str">
        <f t="shared" si="36"/>
        <v>Branimir</v>
      </c>
      <c r="BI47" s="21" t="str">
        <f t="shared" si="37"/>
        <v>Pongrac</v>
      </c>
      <c r="BJ47" s="53" t="str">
        <f t="shared" si="38"/>
        <v/>
      </c>
      <c r="BK47" s="33">
        <f t="shared" si="39"/>
        <v>1206</v>
      </c>
      <c r="BL47" s="27" t="s">
        <v>0</v>
      </c>
      <c r="BM47" s="32" t="str">
        <f t="shared" si="40"/>
        <v>JAP</v>
      </c>
      <c r="BN47" s="21" t="str">
        <f t="shared" si="41"/>
        <v>OK Japetić</v>
      </c>
      <c r="BO47" s="53">
        <f t="shared" si="42"/>
        <v>3</v>
      </c>
      <c r="BP47" s="53" t="str">
        <f t="shared" si="2"/>
        <v/>
      </c>
      <c r="BQ47" s="21" t="str">
        <f t="shared" si="3"/>
        <v>OK Japetić</v>
      </c>
      <c r="BR47" s="21" t="str" cm="1">
        <f t="array" ref="BR47">IFERROR(""&amp;INDEX(regNatjecatelj_klub,DI47),"")</f>
        <v>OK Japetić</v>
      </c>
      <c r="BS47" s="66" t="str">
        <f t="shared" si="43"/>
        <v/>
      </c>
      <c r="BT47" s="46" t="str">
        <f t="shared" si="44"/>
        <v>OK Japetić</v>
      </c>
      <c r="BU47" s="27" t="s">
        <v>0</v>
      </c>
      <c r="BV47" s="62" t="str">
        <f>IF(BP47&lt;&gt;"NEMA","",IF(IFERROR(MATCH(BN47,BN$12:BN46,0),0)&lt;&gt;0,"",BN47))</f>
        <v/>
      </c>
      <c r="BW47" s="27" t="s">
        <v>0</v>
      </c>
      <c r="BX47" s="84"/>
      <c r="BY47" s="27" t="s">
        <v>0</v>
      </c>
      <c r="BZ47" s="38" t="str">
        <f t="shared" si="45"/>
        <v/>
      </c>
      <c r="CA47" s="21" t="str">
        <f t="shared" si="46"/>
        <v/>
      </c>
      <c r="CB47" s="21" t="str">
        <f>IF(CA47="","",MAX(CB$12:CB46)+1)</f>
        <v/>
      </c>
      <c r="CC47" s="21" t="str">
        <f>IF(CA47="","",IF(AB47="","",IF(AB47="NEMA",IF(AD47="",INDEX(AD$12:AD46,MATCH(AA47,AA$12:AA46,0),1),AD47),AB47)))</f>
        <v/>
      </c>
      <c r="CD47" s="21" t="str">
        <f t="shared" si="47"/>
        <v/>
      </c>
      <c r="CE47" s="21" t="str">
        <f>IF(BX47="","",MAX(CE$12:CE46)+1)</f>
        <v/>
      </c>
      <c r="CF47" s="21" t="str">
        <f t="shared" si="48"/>
        <v/>
      </c>
      <c r="CG47" s="46" t="str">
        <f t="shared" si="49"/>
        <v/>
      </c>
      <c r="CH47" s="27" t="s">
        <v>0</v>
      </c>
      <c r="CI47" s="14" t="str">
        <f t="shared" si="50"/>
        <v/>
      </c>
      <c r="CJ47" s="27" t="s">
        <v>0</v>
      </c>
      <c r="CK47" s="157" t="str">
        <f>IF(BN47="","",IF(AND(BO47&lt;&gt;"",BO47&lt;&gt;"NEMA",BS47=1),BR47,IFERROR(INDEX(CK$12:CK46,MATCH(BN47,BN$12:BN46,0)),IF(BX47&lt;&gt;"",BX47,BT47))))</f>
        <v>OK Japetić</v>
      </c>
      <c r="CL47" s="210">
        <f>IF(BN47="","",IF(BT47&lt;&gt;BN47,INDEX(regKlub_id,MATCH(BT47,regKlub_naziv,0)),IF(AND(BO47&lt;&gt;"",BO47&lt;&gt;"NEMA"),BO47,IF(CF47&lt;&gt;"",CF47,IF(CB47&lt;&gt;"",CB47,IFERROR(INDEX(CL$12:CL46,MATCH(BN47,BN$12:BN46,0)),"GREŠKA"))))))</f>
        <v>3</v>
      </c>
      <c r="CM47" s="108" t="str">
        <f>IF(BP47="","",IF(BP47&lt;&gt;"NEMA",BP47,IF(CE47&lt;&gt;"",CE47,IFERROR(INDEX(CM$12:CM46,MATCH(BN47,BN$12:BN46,0)),""))))</f>
        <v/>
      </c>
      <c r="CN47" s="27" t="s">
        <v>0</v>
      </c>
      <c r="CO47" s="38" t="str">
        <f t="shared" si="51"/>
        <v>44:10</v>
      </c>
      <c r="CP47" s="53" t="str">
        <f t="shared" si="52"/>
        <v>0</v>
      </c>
      <c r="CQ47" s="164" t="str">
        <f t="shared" si="53"/>
        <v/>
      </c>
      <c r="CR47" s="165">
        <f t="shared" si="4"/>
        <v>2650</v>
      </c>
      <c r="CS47" s="108">
        <f t="shared" si="5"/>
        <v>1</v>
      </c>
      <c r="CT47" s="27" t="s">
        <v>0</v>
      </c>
      <c r="CU47" s="224" t="str">
        <f t="shared" si="54"/>
        <v xml:space="preserve">
</v>
      </c>
      <c r="CV47" s="27" t="s">
        <v>0</v>
      </c>
      <c r="CW47" s="184" t="str">
        <f t="shared" si="6"/>
        <v/>
      </c>
      <c r="CX47" t="s">
        <v>0</v>
      </c>
      <c r="CY47" s="86" t="str">
        <f t="shared" si="7"/>
        <v>M</v>
      </c>
      <c r="CZ47" t="s">
        <v>0</v>
      </c>
      <c r="DA47" s="32" t="str">
        <f t="shared" si="8"/>
        <v/>
      </c>
      <c r="DB47" s="46" t="str">
        <f t="shared" si="9"/>
        <v/>
      </c>
      <c r="DC47" t="s">
        <v>0</v>
      </c>
      <c r="DD47" s="14" t="str">
        <f t="shared" si="55"/>
        <v/>
      </c>
      <c r="DE47" s="27" t="s">
        <v>0</v>
      </c>
      <c r="DF47" s="14" t="str">
        <f t="shared" si="56"/>
        <v/>
      </c>
      <c r="DG47" s="27" t="s">
        <v>0</v>
      </c>
      <c r="DH47" s="32" t="str">
        <f t="shared" si="57"/>
        <v>Branimir – Pongrac</v>
      </c>
      <c r="DI47" s="33">
        <f t="shared" si="58"/>
        <v>143</v>
      </c>
      <c r="DJ47" s="27" t="s">
        <v>0</v>
      </c>
      <c r="DK47" s="32" t="str">
        <f t="shared" si="59"/>
        <v>Branimir – Pongrac – OK Japetić</v>
      </c>
      <c r="DL47" s="33">
        <f t="shared" si="60"/>
        <v>143</v>
      </c>
      <c r="DM47" s="27" t="s">
        <v>0</v>
      </c>
      <c r="DN47" s="32" t="str">
        <f t="shared" si="61"/>
        <v>Branimir – Pongrac – OK Japetić – M35</v>
      </c>
      <c r="DO47" s="33">
        <f t="shared" si="62"/>
        <v>143</v>
      </c>
      <c r="DP47" s="27" t="s">
        <v>0</v>
      </c>
      <c r="DQ47" s="38">
        <f t="shared" si="63"/>
        <v>143</v>
      </c>
      <c r="DR47" s="33" cm="1">
        <f t="array" ref="DR47">IF(DQ47&lt;&gt;"",INDEX(regNatjecatelj_id,DQ47,0),IF(BF47&lt;&gt;"",BF47,""))</f>
        <v>1206</v>
      </c>
      <c r="DS47" s="27" t="s">
        <v>0</v>
      </c>
      <c r="DT47" s="38" t="str">
        <f t="shared" si="64"/>
        <v>imepre</v>
      </c>
      <c r="DU47" s="53" t="str">
        <f t="shared" si="10"/>
        <v>klu</v>
      </c>
      <c r="DV47" s="53" t="str">
        <f t="shared" si="65"/>
        <v>kat</v>
      </c>
      <c r="DW47" s="53" t="str">
        <f t="shared" si="66"/>
        <v/>
      </c>
      <c r="DX47" s="46" t="str">
        <f t="shared" si="67"/>
        <v>imepre-klu-kat</v>
      </c>
      <c r="DY47" s="27" t="s">
        <v>0</v>
      </c>
      <c r="DZ47" s="38">
        <f>IF(AN47="","",MAX(DZ$12:DZ46)+1)</f>
        <v>5507</v>
      </c>
      <c r="EA47" s="53">
        <f t="shared" si="68"/>
        <v>607</v>
      </c>
      <c r="EB47" s="53">
        <f t="shared" si="69"/>
        <v>1206</v>
      </c>
      <c r="EC47" s="53">
        <f t="shared" si="70"/>
        <v>2650</v>
      </c>
      <c r="ED47" s="53">
        <f t="shared" si="71"/>
        <v>1</v>
      </c>
      <c r="EE47" s="53">
        <f t="shared" si="11"/>
        <v>0</v>
      </c>
      <c r="EF47" s="53">
        <f t="shared" si="72"/>
        <v>1</v>
      </c>
      <c r="EG47" s="53" t="str">
        <f t="shared" si="73"/>
        <v>0</v>
      </c>
      <c r="EH47" s="53" t="str">
        <f t="shared" si="12"/>
        <v/>
      </c>
      <c r="EI47" s="53" t="str">
        <f t="shared" si="74"/>
        <v/>
      </c>
      <c r="EJ47" s="33" t="str">
        <f t="shared" si="75"/>
        <v/>
      </c>
      <c r="EK47" s="27" t="s">
        <v>0</v>
      </c>
      <c r="EL47" s="14" t="str">
        <f t="shared" si="76"/>
        <v>INSERT INTO rezultat(id,stazakategorija_id,imeprezime_id,vrijeme_sec,status_id,registracija,uparivanje_id,originalstatus_id,imeprezimealias_id,klubalias_id,kategorijaalias_id) VALUES (5507,607,1206,2650,1,0,1,0,Null,Null,Null);</v>
      </c>
      <c r="EM47" s="27" t="s">
        <v>0</v>
      </c>
      <c r="EN47" s="14" t="str">
        <f t="shared" si="13"/>
        <v/>
      </c>
      <c r="EO47" s="27" t="s">
        <v>0</v>
      </c>
      <c r="EP47" s="115" t="str">
        <f t="shared" si="77"/>
        <v xml:space="preserve">
INSERT INTO rezultat(id,stazakategorija_id,imeprezime_id,vrijeme_sec,status_id,registracija,uparivanje_id,originalstatus_id,imeprezimealias_id,klubalias_id,kategorijaalias_id) VALUES (5507,607,1206,2650,1,0,1,0,Null,Null,Null);</v>
      </c>
      <c r="EQ47" s="27" t="s">
        <v>0</v>
      </c>
    </row>
    <row r="48" spans="1:147" x14ac:dyDescent="0.25">
      <c r="A48" t="s">
        <v>0</v>
      </c>
      <c r="B48" s="32" t="str">
        <f>IF(csv!F38="","",TRIM(csv!T38))</f>
        <v>M35</v>
      </c>
      <c r="C48" s="21" t="s">
        <v>0</v>
      </c>
      <c r="D48" s="21" t="str">
        <f>IF(csv!F38="","",TRIM(csv!F38))</f>
        <v>Vedran</v>
      </c>
      <c r="E48" s="21" t="str">
        <f>IF(csv!E38="","",TRIM(csv!E38))</f>
        <v>Bijelić</v>
      </c>
      <c r="F48" s="21" t="s">
        <v>0</v>
      </c>
      <c r="G48" s="53" t="str">
        <f>IF(csv!M38="","",TRIM(csv!M38))</f>
        <v>51:04</v>
      </c>
      <c r="H48" s="53" t="str">
        <f>IF(csv!N38="","",TRIM(csv!N38))</f>
        <v>0</v>
      </c>
      <c r="I48" s="21" t="s">
        <v>0</v>
      </c>
      <c r="J48" s="21" t="str">
        <f>IF(csv!P38="","",TRIM(csv!P38))</f>
        <v>BJE</v>
      </c>
      <c r="K48" s="21" t="str">
        <f>IF(csv!Q38="","",TRIM(csv!Q38))</f>
        <v>OK Bjelovar</v>
      </c>
      <c r="L48" s="21" t="s">
        <v>0</v>
      </c>
      <c r="M48" s="46" t="str">
        <f>IF(csv!R38="","",TRIM(csv!R38))</f>
        <v>CRO</v>
      </c>
      <c r="N48" s="27" t="s">
        <v>0</v>
      </c>
      <c r="O48" s="172" t="str">
        <f t="shared" si="14"/>
        <v>ok</v>
      </c>
      <c r="P48" s="27"/>
      <c r="Q48" s="32" t="str">
        <f t="shared" si="15"/>
        <v>M35</v>
      </c>
      <c r="R48" s="53">
        <f>IF(Q48="","",IF(COUNTIF(Q$12:Q47,Q48)=0,R47+1,R47))</f>
        <v>7</v>
      </c>
      <c r="S48" s="53">
        <f t="shared" si="16"/>
        <v>107</v>
      </c>
      <c r="T48" s="53">
        <f t="shared" si="17"/>
        <v>414</v>
      </c>
      <c r="U48" s="46" t="str">
        <f t="shared" si="18"/>
        <v>Ž21A – M35 – M20</v>
      </c>
      <c r="V48" s="27" t="s">
        <v>0</v>
      </c>
      <c r="W48" s="157" t="str">
        <f t="shared" si="19"/>
        <v>M35</v>
      </c>
      <c r="X48" s="207">
        <f t="shared" si="20"/>
        <v>607</v>
      </c>
      <c r="Y48" s="158" t="str">
        <f t="shared" si="0"/>
        <v/>
      </c>
      <c r="Z48" s="27" t="s">
        <v>0</v>
      </c>
      <c r="AA48" s="32" t="str">
        <f t="shared" si="21"/>
        <v>CRO</v>
      </c>
      <c r="AB48" s="53">
        <f t="shared" si="22"/>
        <v>1</v>
      </c>
      <c r="AC48" s="21" t="str">
        <f>IF(OR(AB48="",AB48&lt;&gt;"NEMA"),"",IF(IFERROR(MATCH(AA48,AA$12:AA47,0),0)&lt;&gt;0,"",AA48))</f>
        <v/>
      </c>
      <c r="AD48" s="46" t="str">
        <f>IF(AC48="","",MAX(AD$12:AD47)+1)</f>
        <v/>
      </c>
      <c r="AE48" s="27" t="s">
        <v>0</v>
      </c>
      <c r="AF48" s="84"/>
      <c r="AG48" s="27" t="s">
        <v>0</v>
      </c>
      <c r="AH48" s="14" t="str">
        <f t="shared" si="23"/>
        <v/>
      </c>
      <c r="AI48" s="27" t="s">
        <v>0</v>
      </c>
      <c r="AJ48" s="157" t="str">
        <f t="shared" si="24"/>
        <v>CRO</v>
      </c>
      <c r="AK48" s="108">
        <f t="shared" si="25"/>
        <v>1</v>
      </c>
      <c r="AL48" s="27"/>
      <c r="AM48" s="32" t="str">
        <f t="shared" si="26"/>
        <v>Vedran</v>
      </c>
      <c r="AN48" s="21" t="str">
        <f t="shared" si="27"/>
        <v>Bijelić</v>
      </c>
      <c r="AO48" s="53">
        <f t="shared" si="28"/>
        <v>1537</v>
      </c>
      <c r="AP48" s="53" t="str">
        <f t="shared" si="29"/>
        <v/>
      </c>
      <c r="AQ48" s="21" t="str">
        <f t="shared" si="30"/>
        <v>Vedran</v>
      </c>
      <c r="AR48" s="46" t="str">
        <f t="shared" si="31"/>
        <v>Bijelić</v>
      </c>
      <c r="AS48" s="27" t="s">
        <v>0</v>
      </c>
      <c r="AT48" s="62" t="str">
        <f t="shared" si="32"/>
        <v/>
      </c>
      <c r="AU48" s="27" t="s">
        <v>0</v>
      </c>
      <c r="AV48" s="228" t="str">
        <f t="shared" si="1"/>
        <v/>
      </c>
      <c r="AW48" s="27" t="s">
        <v>0</v>
      </c>
      <c r="AX48" s="79"/>
      <c r="AY48" s="80"/>
      <c r="AZ48" s="27" t="s">
        <v>0</v>
      </c>
      <c r="BA48" s="184" t="str">
        <f t="shared" si="33"/>
        <v/>
      </c>
      <c r="BB48" s="27" t="s">
        <v>0</v>
      </c>
      <c r="BC48" s="32" t="str">
        <f t="shared" si="34"/>
        <v/>
      </c>
      <c r="BD48" s="53" t="str">
        <f>IF(AX48&amp;AY48="","",MAX(BD$12:BD47)+1)</f>
        <v/>
      </c>
      <c r="BE48" s="196" t="str">
        <f t="shared" si="35"/>
        <v/>
      </c>
      <c r="BF48" s="33" t="str">
        <f>IF(AND(AO48="NEMA",AP48="NEMA",OR(AX48&amp;AY48="",BE48="NEMA")),MAX(BF$12:BF47)+1,"")</f>
        <v/>
      </c>
      <c r="BG48" s="27" t="s">
        <v>0</v>
      </c>
      <c r="BH48" s="32" t="str">
        <f t="shared" si="36"/>
        <v>Vedran</v>
      </c>
      <c r="BI48" s="21" t="str">
        <f t="shared" si="37"/>
        <v>Bijelić</v>
      </c>
      <c r="BJ48" s="53" t="str">
        <f t="shared" si="38"/>
        <v/>
      </c>
      <c r="BK48" s="33">
        <f t="shared" si="39"/>
        <v>1537</v>
      </c>
      <c r="BL48" s="27" t="s">
        <v>0</v>
      </c>
      <c r="BM48" s="32" t="str">
        <f t="shared" si="40"/>
        <v>BJE</v>
      </c>
      <c r="BN48" s="21" t="str">
        <f t="shared" si="41"/>
        <v>OK Bjelovar</v>
      </c>
      <c r="BO48" s="53">
        <f t="shared" si="42"/>
        <v>1</v>
      </c>
      <c r="BP48" s="53" t="str">
        <f t="shared" si="2"/>
        <v/>
      </c>
      <c r="BQ48" s="21" t="str">
        <f t="shared" si="3"/>
        <v>OK Bjelovar</v>
      </c>
      <c r="BR48" s="21" t="str" cm="1">
        <f t="array" ref="BR48">IFERROR(""&amp;INDEX(regNatjecatelj_klub,DI48),"")</f>
        <v>OK Bjelovar</v>
      </c>
      <c r="BS48" s="66" t="str">
        <f t="shared" si="43"/>
        <v/>
      </c>
      <c r="BT48" s="46" t="str">
        <f t="shared" si="44"/>
        <v>OK Bjelovar</v>
      </c>
      <c r="BU48" s="27" t="s">
        <v>0</v>
      </c>
      <c r="BV48" s="62" t="str">
        <f>IF(BP48&lt;&gt;"NEMA","",IF(IFERROR(MATCH(BN48,BN$12:BN47,0),0)&lt;&gt;0,"",BN48))</f>
        <v/>
      </c>
      <c r="BW48" s="27" t="s">
        <v>0</v>
      </c>
      <c r="BX48" s="84"/>
      <c r="BY48" s="27" t="s">
        <v>0</v>
      </c>
      <c r="BZ48" s="38" t="str">
        <f t="shared" si="45"/>
        <v/>
      </c>
      <c r="CA48" s="21" t="str">
        <f t="shared" si="46"/>
        <v/>
      </c>
      <c r="CB48" s="21" t="str">
        <f>IF(CA48="","",MAX(CB$12:CB47)+1)</f>
        <v/>
      </c>
      <c r="CC48" s="21" t="str">
        <f>IF(CA48="","",IF(AB48="","",IF(AB48="NEMA",IF(AD48="",INDEX(AD$12:AD47,MATCH(AA48,AA$12:AA47,0),1),AD48),AB48)))</f>
        <v/>
      </c>
      <c r="CD48" s="21" t="str">
        <f t="shared" si="47"/>
        <v/>
      </c>
      <c r="CE48" s="21" t="str">
        <f>IF(BX48="","",MAX(CE$12:CE47)+1)</f>
        <v/>
      </c>
      <c r="CF48" s="21" t="str">
        <f t="shared" si="48"/>
        <v/>
      </c>
      <c r="CG48" s="46" t="str">
        <f t="shared" si="49"/>
        <v/>
      </c>
      <c r="CH48" s="27" t="s">
        <v>0</v>
      </c>
      <c r="CI48" s="14" t="str">
        <f t="shared" si="50"/>
        <v/>
      </c>
      <c r="CJ48" s="27" t="s">
        <v>0</v>
      </c>
      <c r="CK48" s="157" t="str">
        <f>IF(BN48="","",IF(AND(BO48&lt;&gt;"",BO48&lt;&gt;"NEMA",BS48=1),BR48,IFERROR(INDEX(CK$12:CK47,MATCH(BN48,BN$12:BN47,0)),IF(BX48&lt;&gt;"",BX48,BT48))))</f>
        <v>OK Bjelovar</v>
      </c>
      <c r="CL48" s="210">
        <f>IF(BN48="","",IF(BT48&lt;&gt;BN48,INDEX(regKlub_id,MATCH(BT48,regKlub_naziv,0)),IF(AND(BO48&lt;&gt;"",BO48&lt;&gt;"NEMA"),BO48,IF(CF48&lt;&gt;"",CF48,IF(CB48&lt;&gt;"",CB48,IFERROR(INDEX(CL$12:CL47,MATCH(BN48,BN$12:BN47,0)),"GREŠKA"))))))</f>
        <v>1</v>
      </c>
      <c r="CM48" s="108" t="str">
        <f>IF(BP48="","",IF(BP48&lt;&gt;"NEMA",BP48,IF(CE48&lt;&gt;"",CE48,IFERROR(INDEX(CM$12:CM47,MATCH(BN48,BN$12:BN47,0)),""))))</f>
        <v/>
      </c>
      <c r="CN48" s="27" t="s">
        <v>0</v>
      </c>
      <c r="CO48" s="38" t="str">
        <f t="shared" si="51"/>
        <v>51:04</v>
      </c>
      <c r="CP48" s="53" t="str">
        <f t="shared" si="52"/>
        <v>0</v>
      </c>
      <c r="CQ48" s="164" t="str">
        <f t="shared" si="53"/>
        <v/>
      </c>
      <c r="CR48" s="165">
        <f t="shared" si="4"/>
        <v>3064</v>
      </c>
      <c r="CS48" s="108">
        <f t="shared" si="5"/>
        <v>1</v>
      </c>
      <c r="CT48" s="27" t="s">
        <v>0</v>
      </c>
      <c r="CU48" s="224" t="str">
        <f t="shared" si="54"/>
        <v xml:space="preserve">
</v>
      </c>
      <c r="CV48" s="27" t="s">
        <v>0</v>
      </c>
      <c r="CW48" s="184" t="str">
        <f t="shared" si="6"/>
        <v/>
      </c>
      <c r="CX48" t="s">
        <v>0</v>
      </c>
      <c r="CY48" s="86" t="str">
        <f t="shared" si="7"/>
        <v>M</v>
      </c>
      <c r="CZ48" t="s">
        <v>0</v>
      </c>
      <c r="DA48" s="32" t="str">
        <f t="shared" si="8"/>
        <v/>
      </c>
      <c r="DB48" s="46" t="str">
        <f t="shared" si="9"/>
        <v/>
      </c>
      <c r="DC48" t="s">
        <v>0</v>
      </c>
      <c r="DD48" s="14" t="str">
        <f t="shared" si="55"/>
        <v/>
      </c>
      <c r="DE48" s="27" t="s">
        <v>0</v>
      </c>
      <c r="DF48" s="14" t="str">
        <f t="shared" si="56"/>
        <v/>
      </c>
      <c r="DG48" s="27" t="s">
        <v>0</v>
      </c>
      <c r="DH48" s="32" t="str">
        <f t="shared" si="57"/>
        <v>Vedran – Bijelić</v>
      </c>
      <c r="DI48" s="33">
        <f t="shared" si="58"/>
        <v>1128</v>
      </c>
      <c r="DJ48" s="27" t="s">
        <v>0</v>
      </c>
      <c r="DK48" s="32" t="str">
        <f t="shared" si="59"/>
        <v>Vedran – Bijelić – OK Bjelovar</v>
      </c>
      <c r="DL48" s="33">
        <f t="shared" si="60"/>
        <v>1128</v>
      </c>
      <c r="DM48" s="27" t="s">
        <v>0</v>
      </c>
      <c r="DN48" s="32" t="str">
        <f t="shared" si="61"/>
        <v>Vedran – Bijelić – OK Bjelovar – M35</v>
      </c>
      <c r="DO48" s="33">
        <f t="shared" si="62"/>
        <v>1128</v>
      </c>
      <c r="DP48" s="27" t="s">
        <v>0</v>
      </c>
      <c r="DQ48" s="38">
        <f t="shared" si="63"/>
        <v>1128</v>
      </c>
      <c r="DR48" s="33" cm="1">
        <f t="array" ref="DR48">IF(DQ48&lt;&gt;"",INDEX(regNatjecatelj_id,DQ48,0),IF(BF48&lt;&gt;"",BF48,""))</f>
        <v>1537</v>
      </c>
      <c r="DS48" s="27" t="s">
        <v>0</v>
      </c>
      <c r="DT48" s="38" t="str">
        <f t="shared" si="64"/>
        <v>imepre</v>
      </c>
      <c r="DU48" s="53" t="str">
        <f t="shared" si="10"/>
        <v>klu</v>
      </c>
      <c r="DV48" s="53" t="str">
        <f t="shared" si="65"/>
        <v>kat</v>
      </c>
      <c r="DW48" s="53" t="str">
        <f t="shared" si="66"/>
        <v/>
      </c>
      <c r="DX48" s="46" t="str">
        <f t="shared" si="67"/>
        <v>imepre-klu-kat</v>
      </c>
      <c r="DY48" s="27" t="s">
        <v>0</v>
      </c>
      <c r="DZ48" s="38">
        <f>IF(AN48="","",MAX(DZ$12:DZ47)+1)</f>
        <v>5508</v>
      </c>
      <c r="EA48" s="53">
        <f t="shared" si="68"/>
        <v>607</v>
      </c>
      <c r="EB48" s="53">
        <f t="shared" si="69"/>
        <v>1537</v>
      </c>
      <c r="EC48" s="53">
        <f t="shared" si="70"/>
        <v>3064</v>
      </c>
      <c r="ED48" s="53">
        <f t="shared" si="71"/>
        <v>1</v>
      </c>
      <c r="EE48" s="53">
        <f t="shared" si="11"/>
        <v>0</v>
      </c>
      <c r="EF48" s="53">
        <f t="shared" si="72"/>
        <v>1</v>
      </c>
      <c r="EG48" s="53" t="str">
        <f t="shared" si="73"/>
        <v>0</v>
      </c>
      <c r="EH48" s="53" t="str">
        <f t="shared" si="12"/>
        <v/>
      </c>
      <c r="EI48" s="53" t="str">
        <f t="shared" si="74"/>
        <v/>
      </c>
      <c r="EJ48" s="33" t="str">
        <f t="shared" si="75"/>
        <v/>
      </c>
      <c r="EK48" s="27" t="s">
        <v>0</v>
      </c>
      <c r="EL48" s="14" t="str">
        <f t="shared" si="76"/>
        <v>INSERT INTO rezultat(id,stazakategorija_id,imeprezime_id,vrijeme_sec,status_id,registracija,uparivanje_id,originalstatus_id,imeprezimealias_id,klubalias_id,kategorijaalias_id) VALUES (5508,607,1537,3064,1,0,1,0,Null,Null,Null);</v>
      </c>
      <c r="EM48" s="27" t="s">
        <v>0</v>
      </c>
      <c r="EN48" s="14" t="str">
        <f t="shared" si="13"/>
        <v/>
      </c>
      <c r="EO48" s="27" t="s">
        <v>0</v>
      </c>
      <c r="EP48" s="115" t="str">
        <f t="shared" si="77"/>
        <v xml:space="preserve">
INSERT INTO rezultat(id,stazakategorija_id,imeprezime_id,vrijeme_sec,status_id,registracija,uparivanje_id,originalstatus_id,imeprezimealias_id,klubalias_id,kategorijaalias_id) VALUES (5508,607,1537,3064,1,0,1,0,Null,Null,Null);</v>
      </c>
      <c r="EQ48" s="27" t="s">
        <v>0</v>
      </c>
    </row>
    <row r="49" spans="1:147" x14ac:dyDescent="0.25">
      <c r="A49" t="s">
        <v>0</v>
      </c>
      <c r="B49" s="32" t="str">
        <f>IF(csv!F39="","",TRIM(csv!T39))</f>
        <v>M35</v>
      </c>
      <c r="C49" s="21" t="s">
        <v>0</v>
      </c>
      <c r="D49" s="21" t="str">
        <f>IF(csv!F39="","",TRIM(csv!F39))</f>
        <v>Miroslav</v>
      </c>
      <c r="E49" s="21" t="str">
        <f>IF(csv!E39="","",TRIM(csv!E39))</f>
        <v>Hainž</v>
      </c>
      <c r="F49" s="21" t="s">
        <v>0</v>
      </c>
      <c r="G49" s="53" t="str">
        <f>IF(csv!M39="","",TRIM(csv!M39))</f>
        <v>63:43</v>
      </c>
      <c r="H49" s="53" t="str">
        <f>IF(csv!N39="","",TRIM(csv!N39))</f>
        <v>0</v>
      </c>
      <c r="I49" s="21" t="s">
        <v>0</v>
      </c>
      <c r="J49" s="21" t="str">
        <f>IF(csv!P39="","",TRIM(csv!P39))</f>
        <v>OK Varaždin</v>
      </c>
      <c r="K49" s="21" t="str">
        <f>IF(csv!Q39="","",TRIM(csv!Q39))</f>
        <v>OK Varaždin</v>
      </c>
      <c r="L49" s="21" t="s">
        <v>0</v>
      </c>
      <c r="M49" s="46" t="str">
        <f>IF(csv!R39="","",TRIM(csv!R39))</f>
        <v>CRO</v>
      </c>
      <c r="N49" s="27" t="s">
        <v>0</v>
      </c>
      <c r="O49" s="172" t="str">
        <f t="shared" si="14"/>
        <v>ok</v>
      </c>
      <c r="P49" s="27"/>
      <c r="Q49" s="32" t="str">
        <f t="shared" si="15"/>
        <v>M35</v>
      </c>
      <c r="R49" s="53">
        <f>IF(Q49="","",IF(COUNTIF(Q$12:Q48,Q49)=0,R48+1,R48))</f>
        <v>7</v>
      </c>
      <c r="S49" s="53">
        <f t="shared" si="16"/>
        <v>107</v>
      </c>
      <c r="T49" s="53">
        <f t="shared" si="17"/>
        <v>414</v>
      </c>
      <c r="U49" s="46" t="str">
        <f t="shared" si="18"/>
        <v>Ž21A – M35 – M20</v>
      </c>
      <c r="V49" s="27" t="s">
        <v>0</v>
      </c>
      <c r="W49" s="157" t="str">
        <f t="shared" si="19"/>
        <v>M35</v>
      </c>
      <c r="X49" s="207">
        <f t="shared" si="20"/>
        <v>607</v>
      </c>
      <c r="Y49" s="158" t="str">
        <f t="shared" si="0"/>
        <v/>
      </c>
      <c r="Z49" s="27" t="s">
        <v>0</v>
      </c>
      <c r="AA49" s="32" t="str">
        <f t="shared" si="21"/>
        <v>CRO</v>
      </c>
      <c r="AB49" s="53">
        <f t="shared" si="22"/>
        <v>1</v>
      </c>
      <c r="AC49" s="21" t="str">
        <f>IF(OR(AB49="",AB49&lt;&gt;"NEMA"),"",IF(IFERROR(MATCH(AA49,AA$12:AA48,0),0)&lt;&gt;0,"",AA49))</f>
        <v/>
      </c>
      <c r="AD49" s="46" t="str">
        <f>IF(AC49="","",MAX(AD$12:AD48)+1)</f>
        <v/>
      </c>
      <c r="AE49" s="27" t="s">
        <v>0</v>
      </c>
      <c r="AF49" s="84"/>
      <c r="AG49" s="27" t="s">
        <v>0</v>
      </c>
      <c r="AH49" s="14" t="str">
        <f t="shared" si="23"/>
        <v/>
      </c>
      <c r="AI49" s="27" t="s">
        <v>0</v>
      </c>
      <c r="AJ49" s="157" t="str">
        <f t="shared" si="24"/>
        <v>CRO</v>
      </c>
      <c r="AK49" s="108">
        <f t="shared" si="25"/>
        <v>1</v>
      </c>
      <c r="AL49" s="27"/>
      <c r="AM49" s="32" t="str">
        <f t="shared" si="26"/>
        <v>Miroslav</v>
      </c>
      <c r="AN49" s="21" t="str">
        <f t="shared" si="27"/>
        <v>Hainž</v>
      </c>
      <c r="AO49" s="53">
        <f t="shared" si="28"/>
        <v>1151</v>
      </c>
      <c r="AP49" s="53" t="str">
        <f t="shared" si="29"/>
        <v/>
      </c>
      <c r="AQ49" s="21" t="str">
        <f t="shared" si="30"/>
        <v>Miroslav</v>
      </c>
      <c r="AR49" s="46" t="str">
        <f t="shared" si="31"/>
        <v>Hainž</v>
      </c>
      <c r="AS49" s="27" t="s">
        <v>0</v>
      </c>
      <c r="AT49" s="62" t="str">
        <f t="shared" si="32"/>
        <v/>
      </c>
      <c r="AU49" s="27" t="s">
        <v>0</v>
      </c>
      <c r="AV49" s="228" t="str">
        <f t="shared" si="1"/>
        <v/>
      </c>
      <c r="AW49" s="27" t="s">
        <v>0</v>
      </c>
      <c r="AX49" s="79"/>
      <c r="AY49" s="80"/>
      <c r="AZ49" s="27" t="s">
        <v>0</v>
      </c>
      <c r="BA49" s="184" t="str">
        <f t="shared" si="33"/>
        <v/>
      </c>
      <c r="BB49" s="27" t="s">
        <v>0</v>
      </c>
      <c r="BC49" s="32" t="str">
        <f t="shared" si="34"/>
        <v/>
      </c>
      <c r="BD49" s="53" t="str">
        <f>IF(AX49&amp;AY49="","",MAX(BD$12:BD48)+1)</f>
        <v/>
      </c>
      <c r="BE49" s="196" t="str">
        <f t="shared" si="35"/>
        <v/>
      </c>
      <c r="BF49" s="33" t="str">
        <f>IF(AND(AO49="NEMA",AP49="NEMA",OR(AX49&amp;AY49="",BE49="NEMA")),MAX(BF$12:BF48)+1,"")</f>
        <v/>
      </c>
      <c r="BG49" s="27" t="s">
        <v>0</v>
      </c>
      <c r="BH49" s="32" t="str">
        <f t="shared" si="36"/>
        <v>Miroslav</v>
      </c>
      <c r="BI49" s="21" t="str">
        <f t="shared" si="37"/>
        <v>Hainž</v>
      </c>
      <c r="BJ49" s="53" t="str">
        <f t="shared" si="38"/>
        <v/>
      </c>
      <c r="BK49" s="33">
        <f t="shared" si="39"/>
        <v>1151</v>
      </c>
      <c r="BL49" s="27" t="s">
        <v>0</v>
      </c>
      <c r="BM49" s="32" t="str">
        <f t="shared" si="40"/>
        <v>OK Varaždin</v>
      </c>
      <c r="BN49" s="21" t="str">
        <f t="shared" si="41"/>
        <v>OK Varaždin</v>
      </c>
      <c r="BO49" s="53">
        <f t="shared" si="42"/>
        <v>11</v>
      </c>
      <c r="BP49" s="53" t="str">
        <f t="shared" si="2"/>
        <v/>
      </c>
      <c r="BQ49" s="21" t="str">
        <f t="shared" si="3"/>
        <v>OK Varaždin</v>
      </c>
      <c r="BR49" s="21" t="str" cm="1">
        <f t="array" ref="BR49">IFERROR(""&amp;INDEX(regNatjecatelj_klub,DI49),"")</f>
        <v>OK Varaždin</v>
      </c>
      <c r="BS49" s="66" t="str">
        <f t="shared" si="43"/>
        <v/>
      </c>
      <c r="BT49" s="46" t="str">
        <f t="shared" si="44"/>
        <v>OK Varaždin</v>
      </c>
      <c r="BU49" s="27" t="s">
        <v>0</v>
      </c>
      <c r="BV49" s="62" t="str">
        <f>IF(BP49&lt;&gt;"NEMA","",IF(IFERROR(MATCH(BN49,BN$12:BN48,0),0)&lt;&gt;0,"",BN49))</f>
        <v/>
      </c>
      <c r="BW49" s="27" t="s">
        <v>0</v>
      </c>
      <c r="BX49" s="84"/>
      <c r="BY49" s="27" t="s">
        <v>0</v>
      </c>
      <c r="BZ49" s="38" t="str">
        <f t="shared" si="45"/>
        <v/>
      </c>
      <c r="CA49" s="21" t="str">
        <f t="shared" si="46"/>
        <v/>
      </c>
      <c r="CB49" s="21" t="str">
        <f>IF(CA49="","",MAX(CB$12:CB48)+1)</f>
        <v/>
      </c>
      <c r="CC49" s="21" t="str">
        <f>IF(CA49="","",IF(AB49="","",IF(AB49="NEMA",IF(AD49="",INDEX(AD$12:AD48,MATCH(AA49,AA$12:AA48,0),1),AD49),AB49)))</f>
        <v/>
      </c>
      <c r="CD49" s="21" t="str">
        <f t="shared" si="47"/>
        <v/>
      </c>
      <c r="CE49" s="21" t="str">
        <f>IF(BX49="","",MAX(CE$12:CE48)+1)</f>
        <v/>
      </c>
      <c r="CF49" s="21" t="str">
        <f t="shared" si="48"/>
        <v/>
      </c>
      <c r="CG49" s="46" t="str">
        <f t="shared" si="49"/>
        <v/>
      </c>
      <c r="CH49" s="27" t="s">
        <v>0</v>
      </c>
      <c r="CI49" s="14" t="str">
        <f t="shared" si="50"/>
        <v/>
      </c>
      <c r="CJ49" s="27" t="s">
        <v>0</v>
      </c>
      <c r="CK49" s="157" t="str">
        <f>IF(BN49="","",IF(AND(BO49&lt;&gt;"",BO49&lt;&gt;"NEMA",BS49=1),BR49,IFERROR(INDEX(CK$12:CK48,MATCH(BN49,BN$12:BN48,0)),IF(BX49&lt;&gt;"",BX49,BT49))))</f>
        <v>OK Varaždin</v>
      </c>
      <c r="CL49" s="210">
        <f>IF(BN49="","",IF(BT49&lt;&gt;BN49,INDEX(regKlub_id,MATCH(BT49,regKlub_naziv,0)),IF(AND(BO49&lt;&gt;"",BO49&lt;&gt;"NEMA"),BO49,IF(CF49&lt;&gt;"",CF49,IF(CB49&lt;&gt;"",CB49,IFERROR(INDEX(CL$12:CL48,MATCH(BN49,BN$12:BN48,0)),"GREŠKA"))))))</f>
        <v>11</v>
      </c>
      <c r="CM49" s="108" t="str">
        <f>IF(BP49="","",IF(BP49&lt;&gt;"NEMA",BP49,IF(CE49&lt;&gt;"",CE49,IFERROR(INDEX(CM$12:CM48,MATCH(BN49,BN$12:BN48,0)),""))))</f>
        <v/>
      </c>
      <c r="CN49" s="27" t="s">
        <v>0</v>
      </c>
      <c r="CO49" s="38" t="str">
        <f t="shared" si="51"/>
        <v>63:43</v>
      </c>
      <c r="CP49" s="53" t="str">
        <f t="shared" si="52"/>
        <v>0</v>
      </c>
      <c r="CQ49" s="164" t="str">
        <f t="shared" si="53"/>
        <v/>
      </c>
      <c r="CR49" s="165">
        <f t="shared" si="4"/>
        <v>3823</v>
      </c>
      <c r="CS49" s="108">
        <f t="shared" si="5"/>
        <v>1</v>
      </c>
      <c r="CT49" s="27" t="s">
        <v>0</v>
      </c>
      <c r="CU49" s="224" t="str">
        <f t="shared" si="54"/>
        <v xml:space="preserve">
</v>
      </c>
      <c r="CV49" s="27" t="s">
        <v>0</v>
      </c>
      <c r="CW49" s="184" t="str">
        <f t="shared" si="6"/>
        <v/>
      </c>
      <c r="CX49" t="s">
        <v>0</v>
      </c>
      <c r="CY49" s="86" t="str">
        <f t="shared" si="7"/>
        <v>M</v>
      </c>
      <c r="CZ49" t="s">
        <v>0</v>
      </c>
      <c r="DA49" s="32" t="str">
        <f t="shared" si="8"/>
        <v/>
      </c>
      <c r="DB49" s="46" t="str">
        <f t="shared" si="9"/>
        <v/>
      </c>
      <c r="DC49" t="s">
        <v>0</v>
      </c>
      <c r="DD49" s="14" t="str">
        <f t="shared" si="55"/>
        <v/>
      </c>
      <c r="DE49" s="27" t="s">
        <v>0</v>
      </c>
      <c r="DF49" s="14" t="str">
        <f t="shared" si="56"/>
        <v/>
      </c>
      <c r="DG49" s="27" t="s">
        <v>0</v>
      </c>
      <c r="DH49" s="32" t="str">
        <f t="shared" si="57"/>
        <v>Miroslav – Hainž</v>
      </c>
      <c r="DI49" s="33">
        <f t="shared" si="58"/>
        <v>814</v>
      </c>
      <c r="DJ49" s="27" t="s">
        <v>0</v>
      </c>
      <c r="DK49" s="32" t="str">
        <f t="shared" si="59"/>
        <v>Miroslav – Hainž – OK Varaždin</v>
      </c>
      <c r="DL49" s="33">
        <f t="shared" si="60"/>
        <v>814</v>
      </c>
      <c r="DM49" s="27" t="s">
        <v>0</v>
      </c>
      <c r="DN49" s="32" t="str">
        <f t="shared" si="61"/>
        <v>Miroslav – Hainž – OK Varaždin – M35</v>
      </c>
      <c r="DO49" s="33">
        <f t="shared" si="62"/>
        <v>814</v>
      </c>
      <c r="DP49" s="27" t="s">
        <v>0</v>
      </c>
      <c r="DQ49" s="38">
        <f t="shared" si="63"/>
        <v>814</v>
      </c>
      <c r="DR49" s="33" cm="1">
        <f t="array" ref="DR49">IF(DQ49&lt;&gt;"",INDEX(regNatjecatelj_id,DQ49,0),IF(BF49&lt;&gt;"",BF49,""))</f>
        <v>1151</v>
      </c>
      <c r="DS49" s="27" t="s">
        <v>0</v>
      </c>
      <c r="DT49" s="38" t="str">
        <f t="shared" si="64"/>
        <v>imepre</v>
      </c>
      <c r="DU49" s="53" t="str">
        <f t="shared" si="10"/>
        <v>klu</v>
      </c>
      <c r="DV49" s="53" t="str">
        <f t="shared" si="65"/>
        <v>kat</v>
      </c>
      <c r="DW49" s="53" t="str">
        <f t="shared" si="66"/>
        <v/>
      </c>
      <c r="DX49" s="46" t="str">
        <f t="shared" si="67"/>
        <v>imepre-klu-kat</v>
      </c>
      <c r="DY49" s="27" t="s">
        <v>0</v>
      </c>
      <c r="DZ49" s="38">
        <f>IF(AN49="","",MAX(DZ$12:DZ48)+1)</f>
        <v>5509</v>
      </c>
      <c r="EA49" s="53">
        <f t="shared" si="68"/>
        <v>607</v>
      </c>
      <c r="EB49" s="53">
        <f t="shared" si="69"/>
        <v>1151</v>
      </c>
      <c r="EC49" s="53">
        <f t="shared" si="70"/>
        <v>3823</v>
      </c>
      <c r="ED49" s="53">
        <f t="shared" si="71"/>
        <v>1</v>
      </c>
      <c r="EE49" s="53">
        <f t="shared" si="11"/>
        <v>0</v>
      </c>
      <c r="EF49" s="53">
        <f t="shared" si="72"/>
        <v>1</v>
      </c>
      <c r="EG49" s="53" t="str">
        <f t="shared" si="73"/>
        <v>0</v>
      </c>
      <c r="EH49" s="53" t="str">
        <f t="shared" si="12"/>
        <v/>
      </c>
      <c r="EI49" s="53" t="str">
        <f t="shared" si="74"/>
        <v/>
      </c>
      <c r="EJ49" s="33" t="str">
        <f t="shared" si="75"/>
        <v/>
      </c>
      <c r="EK49" s="27" t="s">
        <v>0</v>
      </c>
      <c r="EL49" s="14" t="str">
        <f t="shared" si="76"/>
        <v>INSERT INTO rezultat(id,stazakategorija_id,imeprezime_id,vrijeme_sec,status_id,registracija,uparivanje_id,originalstatus_id,imeprezimealias_id,klubalias_id,kategorijaalias_id) VALUES (5509,607,1151,3823,1,0,1,0,Null,Null,Null);</v>
      </c>
      <c r="EM49" s="27" t="s">
        <v>0</v>
      </c>
      <c r="EN49" s="14" t="str">
        <f t="shared" si="13"/>
        <v/>
      </c>
      <c r="EO49" s="27" t="s">
        <v>0</v>
      </c>
      <c r="EP49" s="115" t="str">
        <f t="shared" si="77"/>
        <v xml:space="preserve">
INSERT INTO rezultat(id,stazakategorija_id,imeprezime_id,vrijeme_sec,status_id,registracija,uparivanje_id,originalstatus_id,imeprezimealias_id,klubalias_id,kategorijaalias_id) VALUES (5509,607,1151,3823,1,0,1,0,Null,Null,Null);</v>
      </c>
      <c r="EQ49" s="27" t="s">
        <v>0</v>
      </c>
    </row>
    <row r="50" spans="1:147" x14ac:dyDescent="0.25">
      <c r="A50" t="s">
        <v>0</v>
      </c>
      <c r="B50" s="32" t="str">
        <f>IF(csv!F40="","",TRIM(csv!T40))</f>
        <v>M35</v>
      </c>
      <c r="C50" s="21" t="s">
        <v>0</v>
      </c>
      <c r="D50" s="21" t="str">
        <f>IF(csv!F40="","",TRIM(csv!F40))</f>
        <v>Ivan Ivo</v>
      </c>
      <c r="E50" s="21" t="str">
        <f>IF(csv!E40="","",TRIM(csv!E40))</f>
        <v>Penić</v>
      </c>
      <c r="F50" s="21" t="s">
        <v>0</v>
      </c>
      <c r="G50" s="53" t="str">
        <f>IF(csv!M40="","",TRIM(csv!M40))</f>
        <v>64:45</v>
      </c>
      <c r="H50" s="53" t="str">
        <f>IF(csv!N40="","",TRIM(csv!N40))</f>
        <v>0</v>
      </c>
      <c r="I50" s="21" t="s">
        <v>0</v>
      </c>
      <c r="J50" s="21" t="str">
        <f>IF(csv!P40="","",TRIM(csv!P40))</f>
        <v>KAP</v>
      </c>
      <c r="K50" s="21" t="str">
        <f>IF(csv!Q40="","",TRIM(csv!Q40))</f>
        <v>OK Kapela</v>
      </c>
      <c r="L50" s="21" t="s">
        <v>0</v>
      </c>
      <c r="M50" s="46" t="str">
        <f>IF(csv!R40="","",TRIM(csv!R40))</f>
        <v>CRO</v>
      </c>
      <c r="N50" s="27" t="s">
        <v>0</v>
      </c>
      <c r="O50" s="172" t="str">
        <f t="shared" si="14"/>
        <v>ok</v>
      </c>
      <c r="P50" s="27"/>
      <c r="Q50" s="32" t="str">
        <f t="shared" si="15"/>
        <v>M35</v>
      </c>
      <c r="R50" s="53">
        <f>IF(Q50="","",IF(COUNTIF(Q$12:Q49,Q50)=0,R49+1,R49))</f>
        <v>7</v>
      </c>
      <c r="S50" s="53">
        <f t="shared" si="16"/>
        <v>107</v>
      </c>
      <c r="T50" s="53">
        <f t="shared" si="17"/>
        <v>414</v>
      </c>
      <c r="U50" s="46" t="str">
        <f t="shared" si="18"/>
        <v>Ž21A – M35 – M20</v>
      </c>
      <c r="V50" s="27" t="s">
        <v>0</v>
      </c>
      <c r="W50" s="157" t="str">
        <f t="shared" si="19"/>
        <v>M35</v>
      </c>
      <c r="X50" s="207">
        <f t="shared" si="20"/>
        <v>607</v>
      </c>
      <c r="Y50" s="158" t="str">
        <f t="shared" si="0"/>
        <v/>
      </c>
      <c r="Z50" s="27" t="s">
        <v>0</v>
      </c>
      <c r="AA50" s="32" t="str">
        <f t="shared" si="21"/>
        <v>CRO</v>
      </c>
      <c r="AB50" s="53">
        <f t="shared" si="22"/>
        <v>1</v>
      </c>
      <c r="AC50" s="21" t="str">
        <f>IF(OR(AB50="",AB50&lt;&gt;"NEMA"),"",IF(IFERROR(MATCH(AA50,AA$12:AA49,0),0)&lt;&gt;0,"",AA50))</f>
        <v/>
      </c>
      <c r="AD50" s="46" t="str">
        <f>IF(AC50="","",MAX(AD$12:AD49)+1)</f>
        <v/>
      </c>
      <c r="AE50" s="27" t="s">
        <v>0</v>
      </c>
      <c r="AF50" s="84"/>
      <c r="AG50" s="27" t="s">
        <v>0</v>
      </c>
      <c r="AH50" s="14" t="str">
        <f t="shared" si="23"/>
        <v/>
      </c>
      <c r="AI50" s="27" t="s">
        <v>0</v>
      </c>
      <c r="AJ50" s="157" t="str">
        <f t="shared" si="24"/>
        <v>CRO</v>
      </c>
      <c r="AK50" s="108">
        <f t="shared" si="25"/>
        <v>1</v>
      </c>
      <c r="AL50" s="27"/>
      <c r="AM50" s="32" t="str">
        <f t="shared" si="26"/>
        <v>Ivan Ivo</v>
      </c>
      <c r="AN50" s="21" t="str">
        <f t="shared" si="27"/>
        <v>Penić</v>
      </c>
      <c r="AO50" s="53">
        <f t="shared" si="28"/>
        <v>1211</v>
      </c>
      <c r="AP50" s="53" t="str">
        <f t="shared" si="29"/>
        <v/>
      </c>
      <c r="AQ50" s="21" t="str">
        <f t="shared" si="30"/>
        <v>Ivan Ivo</v>
      </c>
      <c r="AR50" s="46" t="str">
        <f t="shared" si="31"/>
        <v>Penić</v>
      </c>
      <c r="AS50" s="27" t="s">
        <v>0</v>
      </c>
      <c r="AT50" s="62" t="str">
        <f t="shared" si="32"/>
        <v/>
      </c>
      <c r="AU50" s="27" t="s">
        <v>0</v>
      </c>
      <c r="AV50" s="228" t="str">
        <f t="shared" si="1"/>
        <v/>
      </c>
      <c r="AW50" s="27" t="s">
        <v>0</v>
      </c>
      <c r="AX50" s="79"/>
      <c r="AY50" s="80"/>
      <c r="AZ50" s="27" t="s">
        <v>0</v>
      </c>
      <c r="BA50" s="184" t="str">
        <f t="shared" si="33"/>
        <v/>
      </c>
      <c r="BB50" s="27" t="s">
        <v>0</v>
      </c>
      <c r="BC50" s="32" t="str">
        <f t="shared" si="34"/>
        <v/>
      </c>
      <c r="BD50" s="53" t="str">
        <f>IF(AX50&amp;AY50="","",MAX(BD$12:BD49)+1)</f>
        <v/>
      </c>
      <c r="BE50" s="196" t="str">
        <f t="shared" si="35"/>
        <v/>
      </c>
      <c r="BF50" s="33" t="str">
        <f>IF(AND(AO50="NEMA",AP50="NEMA",OR(AX50&amp;AY50="",BE50="NEMA")),MAX(BF$12:BF49)+1,"")</f>
        <v/>
      </c>
      <c r="BG50" s="27" t="s">
        <v>0</v>
      </c>
      <c r="BH50" s="32" t="str">
        <f t="shared" si="36"/>
        <v>Ivan Ivo</v>
      </c>
      <c r="BI50" s="21" t="str">
        <f t="shared" si="37"/>
        <v>Penić</v>
      </c>
      <c r="BJ50" s="53" t="str">
        <f t="shared" si="38"/>
        <v/>
      </c>
      <c r="BK50" s="33">
        <f t="shared" si="39"/>
        <v>1211</v>
      </c>
      <c r="BL50" s="27" t="s">
        <v>0</v>
      </c>
      <c r="BM50" s="32" t="str">
        <f t="shared" si="40"/>
        <v>KAP</v>
      </c>
      <c r="BN50" s="21" t="str">
        <f t="shared" si="41"/>
        <v>OK Kapela</v>
      </c>
      <c r="BO50" s="53">
        <f t="shared" si="42"/>
        <v>5</v>
      </c>
      <c r="BP50" s="53" t="str">
        <f t="shared" si="2"/>
        <v/>
      </c>
      <c r="BQ50" s="21" t="str">
        <f t="shared" si="3"/>
        <v>OK Kapela</v>
      </c>
      <c r="BR50" s="21" t="str" cm="1">
        <f t="array" ref="BR50">IFERROR(""&amp;INDEX(regNatjecatelj_klub,DI50),"")</f>
        <v>OK Kapela</v>
      </c>
      <c r="BS50" s="66" t="str">
        <f t="shared" si="43"/>
        <v/>
      </c>
      <c r="BT50" s="46" t="str">
        <f t="shared" si="44"/>
        <v>OK Kapela</v>
      </c>
      <c r="BU50" s="27" t="s">
        <v>0</v>
      </c>
      <c r="BV50" s="62" t="str">
        <f>IF(BP50&lt;&gt;"NEMA","",IF(IFERROR(MATCH(BN50,BN$12:BN49,0),0)&lt;&gt;0,"",BN50))</f>
        <v/>
      </c>
      <c r="BW50" s="27" t="s">
        <v>0</v>
      </c>
      <c r="BX50" s="84"/>
      <c r="BY50" s="27" t="s">
        <v>0</v>
      </c>
      <c r="BZ50" s="38" t="str">
        <f t="shared" si="45"/>
        <v/>
      </c>
      <c r="CA50" s="21" t="str">
        <f t="shared" si="46"/>
        <v/>
      </c>
      <c r="CB50" s="21" t="str">
        <f>IF(CA50="","",MAX(CB$12:CB49)+1)</f>
        <v/>
      </c>
      <c r="CC50" s="21" t="str">
        <f>IF(CA50="","",IF(AB50="","",IF(AB50="NEMA",IF(AD50="",INDEX(AD$12:AD49,MATCH(AA50,AA$12:AA49,0),1),AD50),AB50)))</f>
        <v/>
      </c>
      <c r="CD50" s="21" t="str">
        <f t="shared" si="47"/>
        <v/>
      </c>
      <c r="CE50" s="21" t="str">
        <f>IF(BX50="","",MAX(CE$12:CE49)+1)</f>
        <v/>
      </c>
      <c r="CF50" s="21" t="str">
        <f t="shared" si="48"/>
        <v/>
      </c>
      <c r="CG50" s="46" t="str">
        <f t="shared" si="49"/>
        <v/>
      </c>
      <c r="CH50" s="27" t="s">
        <v>0</v>
      </c>
      <c r="CI50" s="14" t="str">
        <f t="shared" si="50"/>
        <v/>
      </c>
      <c r="CJ50" s="27" t="s">
        <v>0</v>
      </c>
      <c r="CK50" s="157" t="str">
        <f>IF(BN50="","",IF(AND(BO50&lt;&gt;"",BO50&lt;&gt;"NEMA",BS50=1),BR50,IFERROR(INDEX(CK$12:CK49,MATCH(BN50,BN$12:BN49,0)),IF(BX50&lt;&gt;"",BX50,BT50))))</f>
        <v>OK Kapela</v>
      </c>
      <c r="CL50" s="210">
        <f>IF(BN50="","",IF(BT50&lt;&gt;BN50,INDEX(regKlub_id,MATCH(BT50,regKlub_naziv,0)),IF(AND(BO50&lt;&gt;"",BO50&lt;&gt;"NEMA"),BO50,IF(CF50&lt;&gt;"",CF50,IF(CB50&lt;&gt;"",CB50,IFERROR(INDEX(CL$12:CL49,MATCH(BN50,BN$12:BN49,0)),"GREŠKA"))))))</f>
        <v>5</v>
      </c>
      <c r="CM50" s="108" t="str">
        <f>IF(BP50="","",IF(BP50&lt;&gt;"NEMA",BP50,IF(CE50&lt;&gt;"",CE50,IFERROR(INDEX(CM$12:CM49,MATCH(BN50,BN$12:BN49,0)),""))))</f>
        <v/>
      </c>
      <c r="CN50" s="27" t="s">
        <v>0</v>
      </c>
      <c r="CO50" s="38" t="str">
        <f t="shared" si="51"/>
        <v>64:45</v>
      </c>
      <c r="CP50" s="53" t="str">
        <f t="shared" si="52"/>
        <v>0</v>
      </c>
      <c r="CQ50" s="164" t="str">
        <f t="shared" si="53"/>
        <v/>
      </c>
      <c r="CR50" s="165">
        <f t="shared" si="4"/>
        <v>3885</v>
      </c>
      <c r="CS50" s="108">
        <f t="shared" si="5"/>
        <v>1</v>
      </c>
      <c r="CT50" s="27" t="s">
        <v>0</v>
      </c>
      <c r="CU50" s="224" t="str">
        <f t="shared" si="54"/>
        <v xml:space="preserve">
</v>
      </c>
      <c r="CV50" s="27" t="s">
        <v>0</v>
      </c>
      <c r="CW50" s="184" t="str">
        <f t="shared" si="6"/>
        <v/>
      </c>
      <c r="CX50" t="s">
        <v>0</v>
      </c>
      <c r="CY50" s="86" t="str">
        <f t="shared" si="7"/>
        <v>M</v>
      </c>
      <c r="CZ50" t="s">
        <v>0</v>
      </c>
      <c r="DA50" s="32" t="str">
        <f t="shared" si="8"/>
        <v/>
      </c>
      <c r="DB50" s="46" t="str">
        <f t="shared" si="9"/>
        <v/>
      </c>
      <c r="DC50" t="s">
        <v>0</v>
      </c>
      <c r="DD50" s="14" t="str">
        <f t="shared" si="55"/>
        <v/>
      </c>
      <c r="DE50" s="27" t="s">
        <v>0</v>
      </c>
      <c r="DF50" s="14" t="str">
        <f t="shared" si="56"/>
        <v/>
      </c>
      <c r="DG50" s="27" t="s">
        <v>0</v>
      </c>
      <c r="DH50" s="32" t="str">
        <f t="shared" si="57"/>
        <v>Ivan Ivo – Penić</v>
      </c>
      <c r="DI50" s="33">
        <f t="shared" si="58"/>
        <v>446</v>
      </c>
      <c r="DJ50" s="27" t="s">
        <v>0</v>
      </c>
      <c r="DK50" s="32" t="str">
        <f t="shared" si="59"/>
        <v>Ivan Ivo – Penić – OK Kapela</v>
      </c>
      <c r="DL50" s="33">
        <f t="shared" si="60"/>
        <v>446</v>
      </c>
      <c r="DM50" s="27" t="s">
        <v>0</v>
      </c>
      <c r="DN50" s="32" t="str">
        <f t="shared" si="61"/>
        <v>Ivan Ivo – Penić – OK Kapela – M35</v>
      </c>
      <c r="DO50" s="33">
        <f t="shared" si="62"/>
        <v>446</v>
      </c>
      <c r="DP50" s="27" t="s">
        <v>0</v>
      </c>
      <c r="DQ50" s="38">
        <f t="shared" si="63"/>
        <v>446</v>
      </c>
      <c r="DR50" s="33" cm="1">
        <f t="array" ref="DR50">IF(DQ50&lt;&gt;"",INDEX(regNatjecatelj_id,DQ50,0),IF(BF50&lt;&gt;"",BF50,""))</f>
        <v>1211</v>
      </c>
      <c r="DS50" s="27" t="s">
        <v>0</v>
      </c>
      <c r="DT50" s="38" t="str">
        <f t="shared" si="64"/>
        <v>imepre</v>
      </c>
      <c r="DU50" s="53" t="str">
        <f t="shared" si="10"/>
        <v>klu</v>
      </c>
      <c r="DV50" s="53" t="str">
        <f t="shared" si="65"/>
        <v>kat</v>
      </c>
      <c r="DW50" s="53" t="str">
        <f t="shared" si="66"/>
        <v/>
      </c>
      <c r="DX50" s="46" t="str">
        <f t="shared" si="67"/>
        <v>imepre-klu-kat</v>
      </c>
      <c r="DY50" s="27" t="s">
        <v>0</v>
      </c>
      <c r="DZ50" s="38">
        <f>IF(AN50="","",MAX(DZ$12:DZ49)+1)</f>
        <v>5510</v>
      </c>
      <c r="EA50" s="53">
        <f t="shared" si="68"/>
        <v>607</v>
      </c>
      <c r="EB50" s="53">
        <f t="shared" si="69"/>
        <v>1211</v>
      </c>
      <c r="EC50" s="53">
        <f t="shared" si="70"/>
        <v>3885</v>
      </c>
      <c r="ED50" s="53">
        <f t="shared" si="71"/>
        <v>1</v>
      </c>
      <c r="EE50" s="53">
        <f t="shared" si="11"/>
        <v>0</v>
      </c>
      <c r="EF50" s="53">
        <f t="shared" si="72"/>
        <v>1</v>
      </c>
      <c r="EG50" s="53" t="str">
        <f t="shared" si="73"/>
        <v>0</v>
      </c>
      <c r="EH50" s="53" t="str">
        <f t="shared" si="12"/>
        <v/>
      </c>
      <c r="EI50" s="53" t="str">
        <f t="shared" si="74"/>
        <v/>
      </c>
      <c r="EJ50" s="33" t="str">
        <f t="shared" si="75"/>
        <v/>
      </c>
      <c r="EK50" s="27" t="s">
        <v>0</v>
      </c>
      <c r="EL50" s="14" t="str">
        <f t="shared" si="76"/>
        <v>INSERT INTO rezultat(id,stazakategorija_id,imeprezime_id,vrijeme_sec,status_id,registracija,uparivanje_id,originalstatus_id,imeprezimealias_id,klubalias_id,kategorijaalias_id) VALUES (5510,607,1211,3885,1,0,1,0,Null,Null,Null);</v>
      </c>
      <c r="EM50" s="27" t="s">
        <v>0</v>
      </c>
      <c r="EN50" s="14" t="str">
        <f t="shared" si="13"/>
        <v/>
      </c>
      <c r="EO50" s="27" t="s">
        <v>0</v>
      </c>
      <c r="EP50" s="115" t="str">
        <f t="shared" si="77"/>
        <v xml:space="preserve">
INSERT INTO rezultat(id,stazakategorija_id,imeprezime_id,vrijeme_sec,status_id,registracija,uparivanje_id,originalstatus_id,imeprezimealias_id,klubalias_id,kategorijaalias_id) VALUES (5510,607,1211,3885,1,0,1,0,Null,Null,Null);</v>
      </c>
      <c r="EQ50" s="27" t="s">
        <v>0</v>
      </c>
    </row>
    <row r="51" spans="1:147" x14ac:dyDescent="0.25">
      <c r="A51" t="s">
        <v>0</v>
      </c>
      <c r="B51" s="32" t="str">
        <f>IF(csv!F41="","",TRIM(csv!T41))</f>
        <v>M35</v>
      </c>
      <c r="C51" s="21" t="s">
        <v>0</v>
      </c>
      <c r="D51" s="21" t="str">
        <f>IF(csv!F41="","",TRIM(csv!F41))</f>
        <v>Daniel</v>
      </c>
      <c r="E51" s="21" t="str">
        <f>IF(csv!E41="","",TRIM(csv!E41))</f>
        <v>Fabijanić</v>
      </c>
      <c r="F51" s="21" t="s">
        <v>0</v>
      </c>
      <c r="G51" s="53" t="str">
        <f>IF(csv!M41="","",TRIM(csv!M41))</f>
        <v>66:18</v>
      </c>
      <c r="H51" s="53" t="str">
        <f>IF(csv!N41="","",TRIM(csv!N41))</f>
        <v>0</v>
      </c>
      <c r="I51" s="21" t="s">
        <v>0</v>
      </c>
      <c r="J51" s="21" t="str">
        <f>IF(csv!P41="","",TRIM(csv!P41))</f>
        <v>JEL</v>
      </c>
      <c r="K51" s="21" t="str">
        <f>IF(csv!Q41="","",TRIM(csv!Q41))</f>
        <v>OK Jelen</v>
      </c>
      <c r="L51" s="21" t="s">
        <v>0</v>
      </c>
      <c r="M51" s="46" t="str">
        <f>IF(csv!R41="","",TRIM(csv!R41))</f>
        <v>CRO</v>
      </c>
      <c r="N51" s="27" t="s">
        <v>0</v>
      </c>
      <c r="O51" s="172" t="str">
        <f t="shared" si="14"/>
        <v>ok</v>
      </c>
      <c r="P51" s="27"/>
      <c r="Q51" s="32" t="str">
        <f t="shared" si="15"/>
        <v>M35</v>
      </c>
      <c r="R51" s="53">
        <f>IF(Q51="","",IF(COUNTIF(Q$12:Q50,Q51)=0,R50+1,R50))</f>
        <v>7</v>
      </c>
      <c r="S51" s="53">
        <f t="shared" si="16"/>
        <v>107</v>
      </c>
      <c r="T51" s="53">
        <f t="shared" si="17"/>
        <v>414</v>
      </c>
      <c r="U51" s="46" t="str">
        <f t="shared" si="18"/>
        <v>Ž21A – M35 – M20</v>
      </c>
      <c r="V51" s="27" t="s">
        <v>0</v>
      </c>
      <c r="W51" s="157" t="str">
        <f t="shared" si="19"/>
        <v>M35</v>
      </c>
      <c r="X51" s="207">
        <f t="shared" si="20"/>
        <v>607</v>
      </c>
      <c r="Y51" s="158" t="str">
        <f t="shared" si="0"/>
        <v/>
      </c>
      <c r="Z51" s="27" t="s">
        <v>0</v>
      </c>
      <c r="AA51" s="32" t="str">
        <f t="shared" si="21"/>
        <v>CRO</v>
      </c>
      <c r="AB51" s="53">
        <f t="shared" si="22"/>
        <v>1</v>
      </c>
      <c r="AC51" s="21" t="str">
        <f>IF(OR(AB51="",AB51&lt;&gt;"NEMA"),"",IF(IFERROR(MATCH(AA51,AA$12:AA50,0),0)&lt;&gt;0,"",AA51))</f>
        <v/>
      </c>
      <c r="AD51" s="46" t="str">
        <f>IF(AC51="","",MAX(AD$12:AD50)+1)</f>
        <v/>
      </c>
      <c r="AE51" s="27" t="s">
        <v>0</v>
      </c>
      <c r="AF51" s="84"/>
      <c r="AG51" s="27" t="s">
        <v>0</v>
      </c>
      <c r="AH51" s="14" t="str">
        <f t="shared" si="23"/>
        <v/>
      </c>
      <c r="AI51" s="27" t="s">
        <v>0</v>
      </c>
      <c r="AJ51" s="157" t="str">
        <f t="shared" si="24"/>
        <v>CRO</v>
      </c>
      <c r="AK51" s="108">
        <f t="shared" si="25"/>
        <v>1</v>
      </c>
      <c r="AL51" s="27"/>
      <c r="AM51" s="32" t="str">
        <f t="shared" si="26"/>
        <v>Daniel</v>
      </c>
      <c r="AN51" s="21" t="str">
        <f t="shared" si="27"/>
        <v>Fabijanić</v>
      </c>
      <c r="AO51" s="53">
        <f t="shared" si="28"/>
        <v>1254</v>
      </c>
      <c r="AP51" s="53" t="str">
        <f t="shared" si="29"/>
        <v/>
      </c>
      <c r="AQ51" s="21" t="str">
        <f t="shared" si="30"/>
        <v>Daniel</v>
      </c>
      <c r="AR51" s="46" t="str">
        <f t="shared" si="31"/>
        <v>Fabijanić</v>
      </c>
      <c r="AS51" s="27" t="s">
        <v>0</v>
      </c>
      <c r="AT51" s="62" t="str">
        <f t="shared" si="32"/>
        <v/>
      </c>
      <c r="AU51" s="27" t="s">
        <v>0</v>
      </c>
      <c r="AV51" s="228" t="str">
        <f t="shared" si="1"/>
        <v/>
      </c>
      <c r="AW51" s="27" t="s">
        <v>0</v>
      </c>
      <c r="AX51" s="79"/>
      <c r="AY51" s="80"/>
      <c r="AZ51" s="27" t="s">
        <v>0</v>
      </c>
      <c r="BA51" s="184" t="str">
        <f t="shared" si="33"/>
        <v/>
      </c>
      <c r="BB51" s="27" t="s">
        <v>0</v>
      </c>
      <c r="BC51" s="32" t="str">
        <f t="shared" si="34"/>
        <v/>
      </c>
      <c r="BD51" s="53" t="str">
        <f>IF(AX51&amp;AY51="","",MAX(BD$12:BD50)+1)</f>
        <v/>
      </c>
      <c r="BE51" s="196" t="str">
        <f t="shared" si="35"/>
        <v/>
      </c>
      <c r="BF51" s="33" t="str">
        <f>IF(AND(AO51="NEMA",AP51="NEMA",OR(AX51&amp;AY51="",BE51="NEMA")),MAX(BF$12:BF50)+1,"")</f>
        <v/>
      </c>
      <c r="BG51" s="27" t="s">
        <v>0</v>
      </c>
      <c r="BH51" s="32" t="str">
        <f t="shared" si="36"/>
        <v>Daniel</v>
      </c>
      <c r="BI51" s="21" t="str">
        <f t="shared" si="37"/>
        <v>Fabijanić</v>
      </c>
      <c r="BJ51" s="53" t="str">
        <f t="shared" si="38"/>
        <v/>
      </c>
      <c r="BK51" s="33">
        <f t="shared" si="39"/>
        <v>1254</v>
      </c>
      <c r="BL51" s="27" t="s">
        <v>0</v>
      </c>
      <c r="BM51" s="32" t="str">
        <f t="shared" si="40"/>
        <v>JEL</v>
      </c>
      <c r="BN51" s="21" t="str">
        <f t="shared" si="41"/>
        <v>OK Jelen</v>
      </c>
      <c r="BO51" s="53">
        <f t="shared" si="42"/>
        <v>4</v>
      </c>
      <c r="BP51" s="53" t="str">
        <f t="shared" si="2"/>
        <v/>
      </c>
      <c r="BQ51" s="21" t="str">
        <f t="shared" si="3"/>
        <v>OK Jelen</v>
      </c>
      <c r="BR51" s="21" t="str" cm="1">
        <f t="array" ref="BR51">IFERROR(""&amp;INDEX(regNatjecatelj_klub,DI51),"")</f>
        <v>OK Jelen</v>
      </c>
      <c r="BS51" s="66" t="str">
        <f t="shared" si="43"/>
        <v/>
      </c>
      <c r="BT51" s="46" t="str">
        <f t="shared" si="44"/>
        <v>OK Jelen</v>
      </c>
      <c r="BU51" s="27" t="s">
        <v>0</v>
      </c>
      <c r="BV51" s="62" t="str">
        <f>IF(BP51&lt;&gt;"NEMA","",IF(IFERROR(MATCH(BN51,BN$12:BN50,0),0)&lt;&gt;0,"",BN51))</f>
        <v/>
      </c>
      <c r="BW51" s="27" t="s">
        <v>0</v>
      </c>
      <c r="BX51" s="84"/>
      <c r="BY51" s="27" t="s">
        <v>0</v>
      </c>
      <c r="BZ51" s="38" t="str">
        <f t="shared" si="45"/>
        <v/>
      </c>
      <c r="CA51" s="21" t="str">
        <f t="shared" si="46"/>
        <v/>
      </c>
      <c r="CB51" s="21" t="str">
        <f>IF(CA51="","",MAX(CB$12:CB50)+1)</f>
        <v/>
      </c>
      <c r="CC51" s="21" t="str">
        <f>IF(CA51="","",IF(AB51="","",IF(AB51="NEMA",IF(AD51="",INDEX(AD$12:AD50,MATCH(AA51,AA$12:AA50,0),1),AD51),AB51)))</f>
        <v/>
      </c>
      <c r="CD51" s="21" t="str">
        <f t="shared" si="47"/>
        <v/>
      </c>
      <c r="CE51" s="21" t="str">
        <f>IF(BX51="","",MAX(CE$12:CE50)+1)</f>
        <v/>
      </c>
      <c r="CF51" s="21" t="str">
        <f t="shared" si="48"/>
        <v/>
      </c>
      <c r="CG51" s="46" t="str">
        <f t="shared" si="49"/>
        <v/>
      </c>
      <c r="CH51" s="27" t="s">
        <v>0</v>
      </c>
      <c r="CI51" s="14" t="str">
        <f t="shared" si="50"/>
        <v/>
      </c>
      <c r="CJ51" s="27" t="s">
        <v>0</v>
      </c>
      <c r="CK51" s="157" t="str">
        <f>IF(BN51="","",IF(AND(BO51&lt;&gt;"",BO51&lt;&gt;"NEMA",BS51=1),BR51,IFERROR(INDEX(CK$12:CK50,MATCH(BN51,BN$12:BN50,0)),IF(BX51&lt;&gt;"",BX51,BT51))))</f>
        <v>OK Jelen</v>
      </c>
      <c r="CL51" s="210">
        <f>IF(BN51="","",IF(BT51&lt;&gt;BN51,INDEX(regKlub_id,MATCH(BT51,regKlub_naziv,0)),IF(AND(BO51&lt;&gt;"",BO51&lt;&gt;"NEMA"),BO51,IF(CF51&lt;&gt;"",CF51,IF(CB51&lt;&gt;"",CB51,IFERROR(INDEX(CL$12:CL50,MATCH(BN51,BN$12:BN50,0)),"GREŠKA"))))))</f>
        <v>4</v>
      </c>
      <c r="CM51" s="108" t="str">
        <f>IF(BP51="","",IF(BP51&lt;&gt;"NEMA",BP51,IF(CE51&lt;&gt;"",CE51,IFERROR(INDEX(CM$12:CM50,MATCH(BN51,BN$12:BN50,0)),""))))</f>
        <v/>
      </c>
      <c r="CN51" s="27" t="s">
        <v>0</v>
      </c>
      <c r="CO51" s="38" t="str">
        <f t="shared" si="51"/>
        <v>66:18</v>
      </c>
      <c r="CP51" s="53" t="str">
        <f t="shared" si="52"/>
        <v>0</v>
      </c>
      <c r="CQ51" s="164" t="str">
        <f t="shared" si="53"/>
        <v/>
      </c>
      <c r="CR51" s="165">
        <f t="shared" si="4"/>
        <v>3978</v>
      </c>
      <c r="CS51" s="108">
        <f t="shared" si="5"/>
        <v>1</v>
      </c>
      <c r="CT51" s="27" t="s">
        <v>0</v>
      </c>
      <c r="CU51" s="224" t="str">
        <f t="shared" si="54"/>
        <v xml:space="preserve">
</v>
      </c>
      <c r="CV51" s="27" t="s">
        <v>0</v>
      </c>
      <c r="CW51" s="184" t="str">
        <f t="shared" si="6"/>
        <v/>
      </c>
      <c r="CX51" t="s">
        <v>0</v>
      </c>
      <c r="CY51" s="86" t="str">
        <f t="shared" si="7"/>
        <v>M</v>
      </c>
      <c r="CZ51" t="s">
        <v>0</v>
      </c>
      <c r="DA51" s="32" t="str">
        <f t="shared" si="8"/>
        <v/>
      </c>
      <c r="DB51" s="46" t="str">
        <f t="shared" si="9"/>
        <v/>
      </c>
      <c r="DC51" t="s">
        <v>0</v>
      </c>
      <c r="DD51" s="14" t="str">
        <f t="shared" si="55"/>
        <v/>
      </c>
      <c r="DE51" s="27" t="s">
        <v>0</v>
      </c>
      <c r="DF51" s="14" t="str">
        <f t="shared" si="56"/>
        <v/>
      </c>
      <c r="DG51" s="27" t="s">
        <v>0</v>
      </c>
      <c r="DH51" s="32" t="str">
        <f t="shared" si="57"/>
        <v>Daniel – Fabijanić</v>
      </c>
      <c r="DI51" s="33">
        <f t="shared" si="58"/>
        <v>175</v>
      </c>
      <c r="DJ51" s="27" t="s">
        <v>0</v>
      </c>
      <c r="DK51" s="32" t="str">
        <f t="shared" si="59"/>
        <v>Daniel – Fabijanić – OK Jelen</v>
      </c>
      <c r="DL51" s="33">
        <f t="shared" si="60"/>
        <v>175</v>
      </c>
      <c r="DM51" s="27" t="s">
        <v>0</v>
      </c>
      <c r="DN51" s="32" t="str">
        <f t="shared" si="61"/>
        <v>Daniel – Fabijanić – OK Jelen – M35</v>
      </c>
      <c r="DO51" s="33">
        <f t="shared" si="62"/>
        <v>175</v>
      </c>
      <c r="DP51" s="27" t="s">
        <v>0</v>
      </c>
      <c r="DQ51" s="38">
        <f t="shared" si="63"/>
        <v>175</v>
      </c>
      <c r="DR51" s="33" cm="1">
        <f t="array" ref="DR51">IF(DQ51&lt;&gt;"",INDEX(regNatjecatelj_id,DQ51,0),IF(BF51&lt;&gt;"",BF51,""))</f>
        <v>1254</v>
      </c>
      <c r="DS51" s="27" t="s">
        <v>0</v>
      </c>
      <c r="DT51" s="38" t="str">
        <f t="shared" si="64"/>
        <v>imepre</v>
      </c>
      <c r="DU51" s="53" t="str">
        <f t="shared" si="10"/>
        <v>klu</v>
      </c>
      <c r="DV51" s="53" t="str">
        <f t="shared" si="65"/>
        <v>kat</v>
      </c>
      <c r="DW51" s="53" t="str">
        <f t="shared" si="66"/>
        <v/>
      </c>
      <c r="DX51" s="46" t="str">
        <f t="shared" si="67"/>
        <v>imepre-klu-kat</v>
      </c>
      <c r="DY51" s="27" t="s">
        <v>0</v>
      </c>
      <c r="DZ51" s="38">
        <f>IF(AN51="","",MAX(DZ$12:DZ50)+1)</f>
        <v>5511</v>
      </c>
      <c r="EA51" s="53">
        <f t="shared" si="68"/>
        <v>607</v>
      </c>
      <c r="EB51" s="53">
        <f t="shared" si="69"/>
        <v>1254</v>
      </c>
      <c r="EC51" s="53">
        <f t="shared" si="70"/>
        <v>3978</v>
      </c>
      <c r="ED51" s="53">
        <f t="shared" si="71"/>
        <v>1</v>
      </c>
      <c r="EE51" s="53">
        <f t="shared" si="11"/>
        <v>0</v>
      </c>
      <c r="EF51" s="53">
        <f t="shared" si="72"/>
        <v>1</v>
      </c>
      <c r="EG51" s="53" t="str">
        <f t="shared" si="73"/>
        <v>0</v>
      </c>
      <c r="EH51" s="53" t="str">
        <f t="shared" si="12"/>
        <v/>
      </c>
      <c r="EI51" s="53" t="str">
        <f t="shared" si="74"/>
        <v/>
      </c>
      <c r="EJ51" s="33" t="str">
        <f t="shared" si="75"/>
        <v/>
      </c>
      <c r="EK51" s="27" t="s">
        <v>0</v>
      </c>
      <c r="EL51" s="14" t="str">
        <f t="shared" si="76"/>
        <v>INSERT INTO rezultat(id,stazakategorija_id,imeprezime_id,vrijeme_sec,status_id,registracija,uparivanje_id,originalstatus_id,imeprezimealias_id,klubalias_id,kategorijaalias_id) VALUES (5511,607,1254,3978,1,0,1,0,Null,Null,Null);</v>
      </c>
      <c r="EM51" s="27" t="s">
        <v>0</v>
      </c>
      <c r="EN51" s="14" t="str">
        <f t="shared" si="13"/>
        <v/>
      </c>
      <c r="EO51" s="27" t="s">
        <v>0</v>
      </c>
      <c r="EP51" s="115" t="str">
        <f t="shared" si="77"/>
        <v xml:space="preserve">
INSERT INTO rezultat(id,stazakategorija_id,imeprezime_id,vrijeme_sec,status_id,registracija,uparivanje_id,originalstatus_id,imeprezimealias_id,klubalias_id,kategorijaalias_id) VALUES (5511,607,1254,3978,1,0,1,0,Null,Null,Null);</v>
      </c>
      <c r="EQ51" s="27" t="s">
        <v>0</v>
      </c>
    </row>
    <row r="52" spans="1:147" x14ac:dyDescent="0.25">
      <c r="A52" t="s">
        <v>0</v>
      </c>
      <c r="B52" s="32" t="str">
        <f>IF(csv!F42="","",TRIM(csv!T42))</f>
        <v>M35</v>
      </c>
      <c r="C52" s="21" t="s">
        <v>0</v>
      </c>
      <c r="D52" s="21" t="str">
        <f>IF(csv!F42="","",TRIM(csv!F42))</f>
        <v>Damir</v>
      </c>
      <c r="E52" s="21" t="str">
        <f>IF(csv!E42="","",TRIM(csv!E42))</f>
        <v>Tubin</v>
      </c>
      <c r="F52" s="21" t="s">
        <v>0</v>
      </c>
      <c r="G52" s="53" t="str">
        <f>IF(csv!M42="","",TRIM(csv!M42))</f>
        <v>70:46</v>
      </c>
      <c r="H52" s="53" t="str">
        <f>IF(csv!N42="","",TRIM(csv!N42))</f>
        <v>0</v>
      </c>
      <c r="I52" s="21" t="s">
        <v>0</v>
      </c>
      <c r="J52" s="21" t="str">
        <f>IF(csv!P42="","",TRIM(csv!P42))</f>
        <v>JEL</v>
      </c>
      <c r="K52" s="21" t="str">
        <f>IF(csv!Q42="","",TRIM(csv!Q42))</f>
        <v>OK Jelen</v>
      </c>
      <c r="L52" s="21" t="s">
        <v>0</v>
      </c>
      <c r="M52" s="46" t="str">
        <f>IF(csv!R42="","",TRIM(csv!R42))</f>
        <v>CRO</v>
      </c>
      <c r="N52" s="27" t="s">
        <v>0</v>
      </c>
      <c r="O52" s="172" t="str">
        <f t="shared" si="14"/>
        <v>ok</v>
      </c>
      <c r="P52" s="27"/>
      <c r="Q52" s="32" t="str">
        <f t="shared" si="15"/>
        <v>M35</v>
      </c>
      <c r="R52" s="53">
        <f>IF(Q52="","",IF(COUNTIF(Q$12:Q51,Q52)=0,R51+1,R51))</f>
        <v>7</v>
      </c>
      <c r="S52" s="53">
        <f t="shared" si="16"/>
        <v>107</v>
      </c>
      <c r="T52" s="53">
        <f t="shared" si="17"/>
        <v>414</v>
      </c>
      <c r="U52" s="46" t="str">
        <f t="shared" si="18"/>
        <v>Ž21A – M35 – M20</v>
      </c>
      <c r="V52" s="27" t="s">
        <v>0</v>
      </c>
      <c r="W52" s="157" t="str">
        <f t="shared" si="19"/>
        <v>M35</v>
      </c>
      <c r="X52" s="207">
        <f t="shared" si="20"/>
        <v>607</v>
      </c>
      <c r="Y52" s="158" t="str">
        <f t="shared" si="0"/>
        <v/>
      </c>
      <c r="Z52" s="27" t="s">
        <v>0</v>
      </c>
      <c r="AA52" s="32" t="str">
        <f t="shared" si="21"/>
        <v>CRO</v>
      </c>
      <c r="AB52" s="53">
        <f t="shared" si="22"/>
        <v>1</v>
      </c>
      <c r="AC52" s="21" t="str">
        <f>IF(OR(AB52="",AB52&lt;&gt;"NEMA"),"",IF(IFERROR(MATCH(AA52,AA$12:AA51,0),0)&lt;&gt;0,"",AA52))</f>
        <v/>
      </c>
      <c r="AD52" s="46" t="str">
        <f>IF(AC52="","",MAX(AD$12:AD51)+1)</f>
        <v/>
      </c>
      <c r="AE52" s="27" t="s">
        <v>0</v>
      </c>
      <c r="AF52" s="84"/>
      <c r="AG52" s="27" t="s">
        <v>0</v>
      </c>
      <c r="AH52" s="14" t="str">
        <f t="shared" si="23"/>
        <v/>
      </c>
      <c r="AI52" s="27" t="s">
        <v>0</v>
      </c>
      <c r="AJ52" s="157" t="str">
        <f t="shared" si="24"/>
        <v>CRO</v>
      </c>
      <c r="AK52" s="108">
        <f t="shared" si="25"/>
        <v>1</v>
      </c>
      <c r="AL52" s="27"/>
      <c r="AM52" s="32" t="str">
        <f t="shared" si="26"/>
        <v>Damir</v>
      </c>
      <c r="AN52" s="21" t="str">
        <f t="shared" si="27"/>
        <v>Tubin</v>
      </c>
      <c r="AO52" s="53">
        <f t="shared" si="28"/>
        <v>1355</v>
      </c>
      <c r="AP52" s="53" t="str">
        <f t="shared" si="29"/>
        <v/>
      </c>
      <c r="AQ52" s="21" t="str">
        <f t="shared" si="30"/>
        <v>Damir</v>
      </c>
      <c r="AR52" s="46" t="str">
        <f t="shared" si="31"/>
        <v>Tubin</v>
      </c>
      <c r="AS52" s="27" t="s">
        <v>0</v>
      </c>
      <c r="AT52" s="62" t="str">
        <f t="shared" si="32"/>
        <v/>
      </c>
      <c r="AU52" s="27" t="s">
        <v>0</v>
      </c>
      <c r="AV52" s="228" t="str">
        <f t="shared" si="1"/>
        <v/>
      </c>
      <c r="AW52" s="27" t="s">
        <v>0</v>
      </c>
      <c r="AX52" s="79"/>
      <c r="AY52" s="80"/>
      <c r="AZ52" s="27" t="s">
        <v>0</v>
      </c>
      <c r="BA52" s="184" t="str">
        <f t="shared" si="33"/>
        <v/>
      </c>
      <c r="BB52" s="27" t="s">
        <v>0</v>
      </c>
      <c r="BC52" s="32" t="str">
        <f t="shared" si="34"/>
        <v/>
      </c>
      <c r="BD52" s="53" t="str">
        <f>IF(AX52&amp;AY52="","",MAX(BD$12:BD51)+1)</f>
        <v/>
      </c>
      <c r="BE52" s="196" t="str">
        <f t="shared" si="35"/>
        <v/>
      </c>
      <c r="BF52" s="33" t="str">
        <f>IF(AND(AO52="NEMA",AP52="NEMA",OR(AX52&amp;AY52="",BE52="NEMA")),MAX(BF$12:BF51)+1,"")</f>
        <v/>
      </c>
      <c r="BG52" s="27" t="s">
        <v>0</v>
      </c>
      <c r="BH52" s="32" t="str">
        <f t="shared" si="36"/>
        <v>Damir</v>
      </c>
      <c r="BI52" s="21" t="str">
        <f t="shared" si="37"/>
        <v>Tubin</v>
      </c>
      <c r="BJ52" s="53" t="str">
        <f t="shared" si="38"/>
        <v/>
      </c>
      <c r="BK52" s="33">
        <f t="shared" si="39"/>
        <v>1355</v>
      </c>
      <c r="BL52" s="27" t="s">
        <v>0</v>
      </c>
      <c r="BM52" s="32" t="str">
        <f t="shared" si="40"/>
        <v>JEL</v>
      </c>
      <c r="BN52" s="21" t="str">
        <f t="shared" si="41"/>
        <v>OK Jelen</v>
      </c>
      <c r="BO52" s="53">
        <f t="shared" si="42"/>
        <v>4</v>
      </c>
      <c r="BP52" s="53" t="str">
        <f t="shared" si="2"/>
        <v/>
      </c>
      <c r="BQ52" s="21" t="str">
        <f t="shared" si="3"/>
        <v>OK Jelen</v>
      </c>
      <c r="BR52" s="21" t="str" cm="1">
        <f t="array" ref="BR52">IFERROR(""&amp;INDEX(regNatjecatelj_klub,DI52),"")</f>
        <v>OK Jelen</v>
      </c>
      <c r="BS52" s="66" t="str">
        <f t="shared" si="43"/>
        <v/>
      </c>
      <c r="BT52" s="46" t="str">
        <f t="shared" si="44"/>
        <v>OK Jelen</v>
      </c>
      <c r="BU52" s="27" t="s">
        <v>0</v>
      </c>
      <c r="BV52" s="62" t="str">
        <f>IF(BP52&lt;&gt;"NEMA","",IF(IFERROR(MATCH(BN52,BN$12:BN51,0),0)&lt;&gt;0,"",BN52))</f>
        <v/>
      </c>
      <c r="BW52" s="27" t="s">
        <v>0</v>
      </c>
      <c r="BX52" s="84"/>
      <c r="BY52" s="27" t="s">
        <v>0</v>
      </c>
      <c r="BZ52" s="38" t="str">
        <f t="shared" si="45"/>
        <v/>
      </c>
      <c r="CA52" s="21" t="str">
        <f t="shared" si="46"/>
        <v/>
      </c>
      <c r="CB52" s="21" t="str">
        <f>IF(CA52="","",MAX(CB$12:CB51)+1)</f>
        <v/>
      </c>
      <c r="CC52" s="21" t="str">
        <f>IF(CA52="","",IF(AB52="","",IF(AB52="NEMA",IF(AD52="",INDEX(AD$12:AD51,MATCH(AA52,AA$12:AA51,0),1),AD52),AB52)))</f>
        <v/>
      </c>
      <c r="CD52" s="21" t="str">
        <f t="shared" si="47"/>
        <v/>
      </c>
      <c r="CE52" s="21" t="str">
        <f>IF(BX52="","",MAX(CE$12:CE51)+1)</f>
        <v/>
      </c>
      <c r="CF52" s="21" t="str">
        <f t="shared" si="48"/>
        <v/>
      </c>
      <c r="CG52" s="46" t="str">
        <f t="shared" si="49"/>
        <v/>
      </c>
      <c r="CH52" s="27" t="s">
        <v>0</v>
      </c>
      <c r="CI52" s="14" t="str">
        <f t="shared" si="50"/>
        <v/>
      </c>
      <c r="CJ52" s="27" t="s">
        <v>0</v>
      </c>
      <c r="CK52" s="157" t="str">
        <f>IF(BN52="","",IF(AND(BO52&lt;&gt;"",BO52&lt;&gt;"NEMA",BS52=1),BR52,IFERROR(INDEX(CK$12:CK51,MATCH(BN52,BN$12:BN51,0)),IF(BX52&lt;&gt;"",BX52,BT52))))</f>
        <v>OK Jelen</v>
      </c>
      <c r="CL52" s="210">
        <f>IF(BN52="","",IF(BT52&lt;&gt;BN52,INDEX(regKlub_id,MATCH(BT52,regKlub_naziv,0)),IF(AND(BO52&lt;&gt;"",BO52&lt;&gt;"NEMA"),BO52,IF(CF52&lt;&gt;"",CF52,IF(CB52&lt;&gt;"",CB52,IFERROR(INDEX(CL$12:CL51,MATCH(BN52,BN$12:BN51,0)),"GREŠKA"))))))</f>
        <v>4</v>
      </c>
      <c r="CM52" s="108" t="str">
        <f>IF(BP52="","",IF(BP52&lt;&gt;"NEMA",BP52,IF(CE52&lt;&gt;"",CE52,IFERROR(INDEX(CM$12:CM51,MATCH(BN52,BN$12:BN51,0)),""))))</f>
        <v/>
      </c>
      <c r="CN52" s="27" t="s">
        <v>0</v>
      </c>
      <c r="CO52" s="38" t="str">
        <f t="shared" si="51"/>
        <v>70:46</v>
      </c>
      <c r="CP52" s="53" t="str">
        <f t="shared" si="52"/>
        <v>0</v>
      </c>
      <c r="CQ52" s="164" t="str">
        <f t="shared" si="53"/>
        <v/>
      </c>
      <c r="CR52" s="165">
        <f t="shared" si="4"/>
        <v>4246</v>
      </c>
      <c r="CS52" s="108">
        <f t="shared" si="5"/>
        <v>1</v>
      </c>
      <c r="CT52" s="27" t="s">
        <v>0</v>
      </c>
      <c r="CU52" s="224" t="str">
        <f t="shared" si="54"/>
        <v xml:space="preserve">
</v>
      </c>
      <c r="CV52" s="27" t="s">
        <v>0</v>
      </c>
      <c r="CW52" s="184" t="str">
        <f t="shared" si="6"/>
        <v/>
      </c>
      <c r="CX52" t="s">
        <v>0</v>
      </c>
      <c r="CY52" s="86" t="str">
        <f t="shared" si="7"/>
        <v>M</v>
      </c>
      <c r="CZ52" t="s">
        <v>0</v>
      </c>
      <c r="DA52" s="32" t="str">
        <f t="shared" si="8"/>
        <v/>
      </c>
      <c r="DB52" s="46" t="str">
        <f t="shared" si="9"/>
        <v/>
      </c>
      <c r="DC52" t="s">
        <v>0</v>
      </c>
      <c r="DD52" s="14" t="str">
        <f t="shared" si="55"/>
        <v/>
      </c>
      <c r="DE52" s="27" t="s">
        <v>0</v>
      </c>
      <c r="DF52" s="14" t="str">
        <f t="shared" si="56"/>
        <v/>
      </c>
      <c r="DG52" s="27" t="s">
        <v>0</v>
      </c>
      <c r="DH52" s="32" t="str">
        <f t="shared" si="57"/>
        <v>Damir – Tubin</v>
      </c>
      <c r="DI52" s="33">
        <f t="shared" si="58"/>
        <v>165</v>
      </c>
      <c r="DJ52" s="27" t="s">
        <v>0</v>
      </c>
      <c r="DK52" s="32" t="str">
        <f t="shared" si="59"/>
        <v>Damir – Tubin – OK Jelen</v>
      </c>
      <c r="DL52" s="33">
        <f t="shared" si="60"/>
        <v>165</v>
      </c>
      <c r="DM52" s="27" t="s">
        <v>0</v>
      </c>
      <c r="DN52" s="32" t="str">
        <f t="shared" si="61"/>
        <v>Damir – Tubin – OK Jelen – M35</v>
      </c>
      <c r="DO52" s="33">
        <f t="shared" si="62"/>
        <v>165</v>
      </c>
      <c r="DP52" s="27" t="s">
        <v>0</v>
      </c>
      <c r="DQ52" s="38">
        <f t="shared" si="63"/>
        <v>165</v>
      </c>
      <c r="DR52" s="33" cm="1">
        <f t="array" ref="DR52">IF(DQ52&lt;&gt;"",INDEX(regNatjecatelj_id,DQ52,0),IF(BF52&lt;&gt;"",BF52,""))</f>
        <v>1355</v>
      </c>
      <c r="DS52" s="27" t="s">
        <v>0</v>
      </c>
      <c r="DT52" s="38" t="str">
        <f t="shared" si="64"/>
        <v>imepre</v>
      </c>
      <c r="DU52" s="53" t="str">
        <f t="shared" si="10"/>
        <v>klu</v>
      </c>
      <c r="DV52" s="53" t="str">
        <f t="shared" si="65"/>
        <v>kat</v>
      </c>
      <c r="DW52" s="53" t="str">
        <f t="shared" si="66"/>
        <v/>
      </c>
      <c r="DX52" s="46" t="str">
        <f t="shared" si="67"/>
        <v>imepre-klu-kat</v>
      </c>
      <c r="DY52" s="27" t="s">
        <v>0</v>
      </c>
      <c r="DZ52" s="38">
        <f>IF(AN52="","",MAX(DZ$12:DZ51)+1)</f>
        <v>5512</v>
      </c>
      <c r="EA52" s="53">
        <f t="shared" si="68"/>
        <v>607</v>
      </c>
      <c r="EB52" s="53">
        <f t="shared" si="69"/>
        <v>1355</v>
      </c>
      <c r="EC52" s="53">
        <f t="shared" si="70"/>
        <v>4246</v>
      </c>
      <c r="ED52" s="53">
        <f t="shared" si="71"/>
        <v>1</v>
      </c>
      <c r="EE52" s="53">
        <f t="shared" si="11"/>
        <v>0</v>
      </c>
      <c r="EF52" s="53">
        <f t="shared" si="72"/>
        <v>1</v>
      </c>
      <c r="EG52" s="53" t="str">
        <f t="shared" si="73"/>
        <v>0</v>
      </c>
      <c r="EH52" s="53" t="str">
        <f t="shared" si="12"/>
        <v/>
      </c>
      <c r="EI52" s="53" t="str">
        <f t="shared" si="74"/>
        <v/>
      </c>
      <c r="EJ52" s="33" t="str">
        <f t="shared" si="75"/>
        <v/>
      </c>
      <c r="EK52" s="27" t="s">
        <v>0</v>
      </c>
      <c r="EL52" s="14" t="str">
        <f t="shared" si="76"/>
        <v>INSERT INTO rezultat(id,stazakategorija_id,imeprezime_id,vrijeme_sec,status_id,registracija,uparivanje_id,originalstatus_id,imeprezimealias_id,klubalias_id,kategorijaalias_id) VALUES (5512,607,1355,4246,1,0,1,0,Null,Null,Null);</v>
      </c>
      <c r="EM52" s="27" t="s">
        <v>0</v>
      </c>
      <c r="EN52" s="14" t="str">
        <f t="shared" si="13"/>
        <v/>
      </c>
      <c r="EO52" s="27" t="s">
        <v>0</v>
      </c>
      <c r="EP52" s="115" t="str">
        <f t="shared" si="77"/>
        <v xml:space="preserve">
INSERT INTO rezultat(id,stazakategorija_id,imeprezime_id,vrijeme_sec,status_id,registracija,uparivanje_id,originalstatus_id,imeprezimealias_id,klubalias_id,kategorijaalias_id) VALUES (5512,607,1355,4246,1,0,1,0,Null,Null,Null);</v>
      </c>
      <c r="EQ52" s="27" t="s">
        <v>0</v>
      </c>
    </row>
    <row r="53" spans="1:147" x14ac:dyDescent="0.25">
      <c r="A53" t="s">
        <v>0</v>
      </c>
      <c r="B53" s="32" t="str">
        <f>IF(csv!F43="","",TRIM(csv!T43))</f>
        <v>M35</v>
      </c>
      <c r="C53" s="21" t="s">
        <v>0</v>
      </c>
      <c r="D53" s="21" t="str">
        <f>IF(csv!F43="","",TRIM(csv!F43))</f>
        <v>Žarko</v>
      </c>
      <c r="E53" s="21" t="str">
        <f>IF(csv!E43="","",TRIM(csv!E43))</f>
        <v>Horvat</v>
      </c>
      <c r="F53" s="21" t="s">
        <v>0</v>
      </c>
      <c r="G53" s="53" t="str">
        <f>IF(csv!M43="","",TRIM(csv!M43))</f>
        <v>101:22</v>
      </c>
      <c r="H53" s="53" t="str">
        <f>IF(csv!N43="","",TRIM(csv!N43))</f>
        <v>0</v>
      </c>
      <c r="I53" s="21" t="s">
        <v>0</v>
      </c>
      <c r="J53" s="21" t="str">
        <f>IF(csv!P43="","",TRIM(csv!P43))</f>
        <v>OKM</v>
      </c>
      <c r="K53" s="21" t="str">
        <f>IF(csv!Q43="","",TRIM(csv!Q43))</f>
        <v>OK Medjimurje</v>
      </c>
      <c r="L53" s="21" t="s">
        <v>0</v>
      </c>
      <c r="M53" s="46" t="str">
        <f>IF(csv!R43="","",TRIM(csv!R43))</f>
        <v>CRO</v>
      </c>
      <c r="N53" s="27" t="s">
        <v>0</v>
      </c>
      <c r="O53" s="172" t="str">
        <f t="shared" si="14"/>
        <v>ok</v>
      </c>
      <c r="P53" s="27"/>
      <c r="Q53" s="32" t="str">
        <f t="shared" si="15"/>
        <v>M35</v>
      </c>
      <c r="R53" s="53">
        <f>IF(Q53="","",IF(COUNTIF(Q$12:Q52,Q53)=0,R52+1,R52))</f>
        <v>7</v>
      </c>
      <c r="S53" s="53">
        <f t="shared" si="16"/>
        <v>107</v>
      </c>
      <c r="T53" s="53">
        <f t="shared" si="17"/>
        <v>414</v>
      </c>
      <c r="U53" s="46" t="str">
        <f t="shared" si="18"/>
        <v>Ž21A – M35 – M20</v>
      </c>
      <c r="V53" s="27" t="s">
        <v>0</v>
      </c>
      <c r="W53" s="157" t="str">
        <f t="shared" si="19"/>
        <v>M35</v>
      </c>
      <c r="X53" s="207">
        <f t="shared" si="20"/>
        <v>607</v>
      </c>
      <c r="Y53" s="158" t="str">
        <f t="shared" si="0"/>
        <v/>
      </c>
      <c r="Z53" s="27" t="s">
        <v>0</v>
      </c>
      <c r="AA53" s="32" t="str">
        <f t="shared" si="21"/>
        <v>CRO</v>
      </c>
      <c r="AB53" s="53">
        <f t="shared" si="22"/>
        <v>1</v>
      </c>
      <c r="AC53" s="21" t="str">
        <f>IF(OR(AB53="",AB53&lt;&gt;"NEMA"),"",IF(IFERROR(MATCH(AA53,AA$12:AA52,0),0)&lt;&gt;0,"",AA53))</f>
        <v/>
      </c>
      <c r="AD53" s="46" t="str">
        <f>IF(AC53="","",MAX(AD$12:AD52)+1)</f>
        <v/>
      </c>
      <c r="AE53" s="27" t="s">
        <v>0</v>
      </c>
      <c r="AF53" s="84"/>
      <c r="AG53" s="27" t="s">
        <v>0</v>
      </c>
      <c r="AH53" s="14" t="str">
        <f t="shared" si="23"/>
        <v/>
      </c>
      <c r="AI53" s="27" t="s">
        <v>0</v>
      </c>
      <c r="AJ53" s="157" t="str">
        <f t="shared" si="24"/>
        <v>CRO</v>
      </c>
      <c r="AK53" s="108">
        <f t="shared" si="25"/>
        <v>1</v>
      </c>
      <c r="AL53" s="27"/>
      <c r="AM53" s="32" t="str">
        <f t="shared" si="26"/>
        <v>Žarko</v>
      </c>
      <c r="AN53" s="21" t="str">
        <f t="shared" si="27"/>
        <v>Horvat</v>
      </c>
      <c r="AO53" s="53">
        <f t="shared" si="28"/>
        <v>2275</v>
      </c>
      <c r="AP53" s="53" t="str">
        <f t="shared" si="29"/>
        <v/>
      </c>
      <c r="AQ53" s="21" t="str">
        <f t="shared" si="30"/>
        <v>Žarko</v>
      </c>
      <c r="AR53" s="46" t="str">
        <f t="shared" si="31"/>
        <v>Horvat</v>
      </c>
      <c r="AS53" s="27" t="s">
        <v>0</v>
      </c>
      <c r="AT53" s="62" t="str">
        <f t="shared" si="32"/>
        <v/>
      </c>
      <c r="AU53" s="27" t="s">
        <v>0</v>
      </c>
      <c r="AV53" s="228" t="str">
        <f t="shared" si="1"/>
        <v/>
      </c>
      <c r="AW53" s="27" t="s">
        <v>0</v>
      </c>
      <c r="AX53" s="79"/>
      <c r="AY53" s="80"/>
      <c r="AZ53" s="27" t="s">
        <v>0</v>
      </c>
      <c r="BA53" s="184" t="str">
        <f t="shared" si="33"/>
        <v/>
      </c>
      <c r="BB53" s="27" t="s">
        <v>0</v>
      </c>
      <c r="BC53" s="32" t="str">
        <f t="shared" si="34"/>
        <v/>
      </c>
      <c r="BD53" s="53" t="str">
        <f>IF(AX53&amp;AY53="","",MAX(BD$12:BD52)+1)</f>
        <v/>
      </c>
      <c r="BE53" s="196" t="str">
        <f t="shared" si="35"/>
        <v/>
      </c>
      <c r="BF53" s="33" t="str">
        <f>IF(AND(AO53="NEMA",AP53="NEMA",OR(AX53&amp;AY53="",BE53="NEMA")),MAX(BF$12:BF52)+1,"")</f>
        <v/>
      </c>
      <c r="BG53" s="27" t="s">
        <v>0</v>
      </c>
      <c r="BH53" s="32" t="str">
        <f t="shared" si="36"/>
        <v>Žarko</v>
      </c>
      <c r="BI53" s="21" t="str">
        <f t="shared" si="37"/>
        <v>Horvat</v>
      </c>
      <c r="BJ53" s="53" t="str">
        <f t="shared" si="38"/>
        <v/>
      </c>
      <c r="BK53" s="33">
        <f t="shared" si="39"/>
        <v>2275</v>
      </c>
      <c r="BL53" s="27" t="s">
        <v>0</v>
      </c>
      <c r="BM53" s="32" t="str">
        <f t="shared" si="40"/>
        <v>OKM</v>
      </c>
      <c r="BN53" s="21" t="str">
        <f t="shared" si="41"/>
        <v>OK Medjimurje</v>
      </c>
      <c r="BO53" s="53" t="str">
        <f t="shared" si="42"/>
        <v>NEMA</v>
      </c>
      <c r="BP53" s="53">
        <f t="shared" si="2"/>
        <v>2</v>
      </c>
      <c r="BQ53" s="21" t="str">
        <f t="shared" si="3"/>
        <v>OK Međimurje</v>
      </c>
      <c r="BR53" s="21" t="str" cm="1">
        <f t="array" ref="BR53">IFERROR(""&amp;INDEX(regNatjecatelj_klub,DI53),"")</f>
        <v>OK Međimurje</v>
      </c>
      <c r="BS53" s="66" t="str">
        <f t="shared" si="43"/>
        <v/>
      </c>
      <c r="BT53" s="46" t="str">
        <f t="shared" si="44"/>
        <v>OK Međimurje</v>
      </c>
      <c r="BU53" s="27" t="s">
        <v>0</v>
      </c>
      <c r="BV53" s="62" t="str">
        <f>IF(BP53&lt;&gt;"NEMA","",IF(IFERROR(MATCH(BN53,BN$12:BN52,0),0)&lt;&gt;0,"",BN53))</f>
        <v/>
      </c>
      <c r="BW53" s="27" t="s">
        <v>0</v>
      </c>
      <c r="BX53" s="84"/>
      <c r="BY53" s="27" t="s">
        <v>0</v>
      </c>
      <c r="BZ53" s="38" t="str">
        <f t="shared" si="45"/>
        <v/>
      </c>
      <c r="CA53" s="21" t="str">
        <f t="shared" si="46"/>
        <v/>
      </c>
      <c r="CB53" s="21" t="str">
        <f>IF(CA53="","",MAX(CB$12:CB52)+1)</f>
        <v/>
      </c>
      <c r="CC53" s="21" t="str">
        <f>IF(CA53="","",IF(AB53="","",IF(AB53="NEMA",IF(AD53="",INDEX(AD$12:AD52,MATCH(AA53,AA$12:AA52,0),1),AD53),AB53)))</f>
        <v/>
      </c>
      <c r="CD53" s="21" t="str">
        <f t="shared" si="47"/>
        <v/>
      </c>
      <c r="CE53" s="21" t="str">
        <f>IF(BX53="","",MAX(CE$12:CE52)+1)</f>
        <v/>
      </c>
      <c r="CF53" s="21" t="str">
        <f t="shared" si="48"/>
        <v/>
      </c>
      <c r="CG53" s="46" t="str">
        <f t="shared" si="49"/>
        <v/>
      </c>
      <c r="CH53" s="27" t="s">
        <v>0</v>
      </c>
      <c r="CI53" s="14" t="str">
        <f t="shared" si="50"/>
        <v/>
      </c>
      <c r="CJ53" s="27" t="s">
        <v>0</v>
      </c>
      <c r="CK53" s="157" t="str">
        <f>IF(BN53="","",IF(AND(BO53&lt;&gt;"",BO53&lt;&gt;"NEMA",BS53=1),BR53,IFERROR(INDEX(CK$12:CK52,MATCH(BN53,BN$12:BN52,0)),IF(BX53&lt;&gt;"",BX53,BT53))))</f>
        <v>OK Međimurje</v>
      </c>
      <c r="CL53" s="210">
        <f>IF(BN53="","",IF(BT53&lt;&gt;BN53,INDEX(regKlub_id,MATCH(BT53,regKlub_naziv,0)),IF(AND(BO53&lt;&gt;"",BO53&lt;&gt;"NEMA"),BO53,IF(CF53&lt;&gt;"",CF53,IF(CB53&lt;&gt;"",CB53,IFERROR(INDEX(CL$12:CL52,MATCH(BN53,BN$12:BN52,0)),"GREŠKA"))))))</f>
        <v>7</v>
      </c>
      <c r="CM53" s="108">
        <f>IF(BP53="","",IF(BP53&lt;&gt;"NEMA",BP53,IF(CE53&lt;&gt;"",CE53,IFERROR(INDEX(CM$12:CM52,MATCH(BN53,BN$12:BN52,0)),""))))</f>
        <v>2</v>
      </c>
      <c r="CN53" s="27" t="s">
        <v>0</v>
      </c>
      <c r="CO53" s="38" t="str">
        <f t="shared" si="51"/>
        <v>101:22</v>
      </c>
      <c r="CP53" s="53" t="str">
        <f t="shared" si="52"/>
        <v>0</v>
      </c>
      <c r="CQ53" s="164" t="str">
        <f t="shared" si="53"/>
        <v/>
      </c>
      <c r="CR53" s="165">
        <f t="shared" si="4"/>
        <v>6082</v>
      </c>
      <c r="CS53" s="108">
        <f t="shared" si="5"/>
        <v>1</v>
      </c>
      <c r="CT53" s="27" t="s">
        <v>0</v>
      </c>
      <c r="CU53" s="224" t="str">
        <f t="shared" si="54"/>
        <v xml:space="preserve">
</v>
      </c>
      <c r="CV53" s="27" t="s">
        <v>0</v>
      </c>
      <c r="CW53" s="184" t="str">
        <f t="shared" si="6"/>
        <v/>
      </c>
      <c r="CX53" t="s">
        <v>0</v>
      </c>
      <c r="CY53" s="86" t="str">
        <f t="shared" si="7"/>
        <v>M</v>
      </c>
      <c r="CZ53" t="s">
        <v>0</v>
      </c>
      <c r="DA53" s="32" t="str">
        <f t="shared" si="8"/>
        <v/>
      </c>
      <c r="DB53" s="46" t="str">
        <f t="shared" si="9"/>
        <v/>
      </c>
      <c r="DC53" t="s">
        <v>0</v>
      </c>
      <c r="DD53" s="14" t="str">
        <f t="shared" si="55"/>
        <v/>
      </c>
      <c r="DE53" s="27" t="s">
        <v>0</v>
      </c>
      <c r="DF53" s="14" t="str">
        <f t="shared" si="56"/>
        <v/>
      </c>
      <c r="DG53" s="27" t="s">
        <v>0</v>
      </c>
      <c r="DH53" s="32" t="str">
        <f t="shared" si="57"/>
        <v>Žarko – Horvat</v>
      </c>
      <c r="DI53" s="33">
        <f t="shared" si="58"/>
        <v>1183</v>
      </c>
      <c r="DJ53" s="27" t="s">
        <v>0</v>
      </c>
      <c r="DK53" s="32" t="str">
        <f t="shared" si="59"/>
        <v>Žarko – Horvat – OK Međimurje</v>
      </c>
      <c r="DL53" s="33">
        <f t="shared" si="60"/>
        <v>1183</v>
      </c>
      <c r="DM53" s="27" t="s">
        <v>0</v>
      </c>
      <c r="DN53" s="32" t="str">
        <f t="shared" si="61"/>
        <v>Žarko – Horvat – OK Međimurje – M35</v>
      </c>
      <c r="DO53" s="33" t="str">
        <f t="shared" si="62"/>
        <v>NEMA</v>
      </c>
      <c r="DP53" s="27" t="s">
        <v>0</v>
      </c>
      <c r="DQ53" s="38">
        <f t="shared" si="63"/>
        <v>1183</v>
      </c>
      <c r="DR53" s="33" cm="1">
        <f t="array" ref="DR53">IF(DQ53&lt;&gt;"",INDEX(regNatjecatelj_id,DQ53,0),IF(BF53&lt;&gt;"",BF53,""))</f>
        <v>2275</v>
      </c>
      <c r="DS53" s="27" t="s">
        <v>0</v>
      </c>
      <c r="DT53" s="38" t="str">
        <f t="shared" si="64"/>
        <v>imepre</v>
      </c>
      <c r="DU53" s="53" t="str">
        <f t="shared" si="10"/>
        <v>klu(ali)</v>
      </c>
      <c r="DV53" s="53" t="str">
        <f t="shared" si="65"/>
        <v>kat</v>
      </c>
      <c r="DW53" s="53" t="str">
        <f t="shared" si="66"/>
        <v/>
      </c>
      <c r="DX53" s="46" t="str">
        <f t="shared" si="67"/>
        <v>imepre-klu(ali)-kat</v>
      </c>
      <c r="DY53" s="27" t="s">
        <v>0</v>
      </c>
      <c r="DZ53" s="38">
        <f>IF(AN53="","",MAX(DZ$12:DZ52)+1)</f>
        <v>5513</v>
      </c>
      <c r="EA53" s="53">
        <f t="shared" si="68"/>
        <v>607</v>
      </c>
      <c r="EB53" s="53">
        <f t="shared" si="69"/>
        <v>2275</v>
      </c>
      <c r="EC53" s="53">
        <f t="shared" si="70"/>
        <v>6082</v>
      </c>
      <c r="ED53" s="53">
        <f t="shared" si="71"/>
        <v>1</v>
      </c>
      <c r="EE53" s="53">
        <f t="shared" si="11"/>
        <v>0</v>
      </c>
      <c r="EF53" s="53">
        <f t="shared" si="72"/>
        <v>3</v>
      </c>
      <c r="EG53" s="53" t="str">
        <f t="shared" si="73"/>
        <v>0</v>
      </c>
      <c r="EH53" s="53" t="str">
        <f t="shared" si="12"/>
        <v/>
      </c>
      <c r="EI53" s="53">
        <f t="shared" si="74"/>
        <v>2</v>
      </c>
      <c r="EJ53" s="33" t="str">
        <f t="shared" si="75"/>
        <v/>
      </c>
      <c r="EK53" s="27" t="s">
        <v>0</v>
      </c>
      <c r="EL53" s="14" t="str">
        <f t="shared" si="76"/>
        <v>INSERT INTO rezultat(id,stazakategorija_id,imeprezime_id,vrijeme_sec,status_id,registracija,uparivanje_id,originalstatus_id,imeprezimealias_id,klubalias_id,kategorijaalias_id) VALUES (5513,607,2275,6082,1,0,3,0,Null,2,Null);</v>
      </c>
      <c r="EM53" s="27" t="s">
        <v>0</v>
      </c>
      <c r="EN53" s="14" t="str">
        <f t="shared" si="13"/>
        <v/>
      </c>
      <c r="EO53" s="27" t="s">
        <v>0</v>
      </c>
      <c r="EP53" s="115" t="str">
        <f t="shared" si="77"/>
        <v xml:space="preserve">
INSERT INTO rezultat(id,stazakategorija_id,imeprezime_id,vrijeme_sec,status_id,registracija,uparivanje_id,originalstatus_id,imeprezimealias_id,klubalias_id,kategorijaalias_id) VALUES (5513,607,2275,6082,1,0,3,0,Null,2,Null);</v>
      </c>
      <c r="EQ53" s="27" t="s">
        <v>0</v>
      </c>
    </row>
    <row r="54" spans="1:147" x14ac:dyDescent="0.25">
      <c r="A54" t="s">
        <v>0</v>
      </c>
      <c r="B54" s="32" t="str">
        <f>IF(csv!F44="","",TRIM(csv!T44))</f>
        <v>M35</v>
      </c>
      <c r="C54" s="21" t="s">
        <v>0</v>
      </c>
      <c r="D54" s="21" t="str">
        <f>IF(csv!F44="","",TRIM(csv!F44))</f>
        <v>Vacant</v>
      </c>
      <c r="E54" s="21" t="str">
        <f>IF(csv!E44="","",TRIM(csv!E44))</f>
        <v/>
      </c>
      <c r="F54" s="21" t="s">
        <v>0</v>
      </c>
      <c r="G54" s="53" t="str">
        <f>IF(csv!M44="","",TRIM(csv!M44))</f>
        <v/>
      </c>
      <c r="H54" s="53" t="str">
        <f>IF(csv!N44="","",TRIM(csv!N44))</f>
        <v>0</v>
      </c>
      <c r="I54" s="21" t="s">
        <v>0</v>
      </c>
      <c r="J54" s="21" t="str">
        <f>IF(csv!P44="","",TRIM(csv!P44))</f>
        <v/>
      </c>
      <c r="K54" s="21" t="str">
        <f>IF(csv!Q44="","",TRIM(csv!Q44))</f>
        <v/>
      </c>
      <c r="L54" s="21" t="s">
        <v>0</v>
      </c>
      <c r="M54" s="46" t="str">
        <f>IF(csv!R44="","",TRIM(csv!R44))</f>
        <v/>
      </c>
      <c r="N54" s="27" t="s">
        <v>0</v>
      </c>
      <c r="O54" s="172" t="str">
        <f t="shared" si="14"/>
        <v/>
      </c>
      <c r="P54" s="27"/>
      <c r="Q54" s="32" t="str">
        <f t="shared" si="15"/>
        <v>M35</v>
      </c>
      <c r="R54" s="53">
        <f>IF(Q54="","",IF(COUNTIF(Q$12:Q53,Q54)=0,R53+1,R53))</f>
        <v>7</v>
      </c>
      <c r="S54" s="53">
        <f t="shared" si="16"/>
        <v>107</v>
      </c>
      <c r="T54" s="53">
        <f t="shared" si="17"/>
        <v>414</v>
      </c>
      <c r="U54" s="46" t="str">
        <f t="shared" si="18"/>
        <v>Ž21A – M35 – M20</v>
      </c>
      <c r="V54" s="27" t="s">
        <v>0</v>
      </c>
      <c r="W54" s="157" t="str">
        <f t="shared" si="19"/>
        <v/>
      </c>
      <c r="X54" s="207" t="str">
        <f t="shared" si="20"/>
        <v/>
      </c>
      <c r="Y54" s="158" t="str">
        <f t="shared" si="0"/>
        <v/>
      </c>
      <c r="Z54" s="27" t="s">
        <v>0</v>
      </c>
      <c r="AA54" s="32" t="str">
        <f t="shared" si="21"/>
        <v/>
      </c>
      <c r="AB54" s="53" t="str">
        <f t="shared" si="22"/>
        <v/>
      </c>
      <c r="AC54" s="21" t="str">
        <f>IF(OR(AB54="",AB54&lt;&gt;"NEMA"),"",IF(IFERROR(MATCH(AA54,AA$12:AA53,0),0)&lt;&gt;0,"",AA54))</f>
        <v/>
      </c>
      <c r="AD54" s="46" t="str">
        <f>IF(AC54="","",MAX(AD$12:AD53)+1)</f>
        <v/>
      </c>
      <c r="AE54" s="27" t="s">
        <v>0</v>
      </c>
      <c r="AF54" s="84"/>
      <c r="AG54" s="27" t="s">
        <v>0</v>
      </c>
      <c r="AH54" s="14" t="str">
        <f t="shared" si="23"/>
        <v/>
      </c>
      <c r="AI54" s="27" t="s">
        <v>0</v>
      </c>
      <c r="AJ54" s="157" t="str">
        <f t="shared" si="24"/>
        <v/>
      </c>
      <c r="AK54" s="108" t="str">
        <f t="shared" si="25"/>
        <v/>
      </c>
      <c r="AL54" s="27"/>
      <c r="AM54" s="32" t="str">
        <f t="shared" si="26"/>
        <v/>
      </c>
      <c r="AN54" s="21" t="str">
        <f t="shared" si="27"/>
        <v/>
      </c>
      <c r="AO54" s="53" t="str">
        <f t="shared" si="28"/>
        <v/>
      </c>
      <c r="AP54" s="53" t="str">
        <f t="shared" si="29"/>
        <v/>
      </c>
      <c r="AQ54" s="21" t="str">
        <f t="shared" si="30"/>
        <v/>
      </c>
      <c r="AR54" s="46" t="str">
        <f t="shared" si="31"/>
        <v/>
      </c>
      <c r="AS54" s="27" t="s">
        <v>0</v>
      </c>
      <c r="AT54" s="62" t="str">
        <f t="shared" si="32"/>
        <v/>
      </c>
      <c r="AU54" s="27" t="s">
        <v>0</v>
      </c>
      <c r="AV54" s="228" t="str">
        <f t="shared" si="1"/>
        <v/>
      </c>
      <c r="AW54" s="27" t="s">
        <v>0</v>
      </c>
      <c r="AX54" s="79"/>
      <c r="AY54" s="80"/>
      <c r="AZ54" s="27" t="s">
        <v>0</v>
      </c>
      <c r="BA54" s="184" t="str">
        <f t="shared" si="33"/>
        <v/>
      </c>
      <c r="BB54" s="27" t="s">
        <v>0</v>
      </c>
      <c r="BC54" s="32" t="str">
        <f t="shared" si="34"/>
        <v/>
      </c>
      <c r="BD54" s="53" t="str">
        <f>IF(AX54&amp;AY54="","",MAX(BD$12:BD53)+1)</f>
        <v/>
      </c>
      <c r="BE54" s="196" t="str">
        <f t="shared" si="35"/>
        <v/>
      </c>
      <c r="BF54" s="33" t="str">
        <f>IF(AND(AO54="NEMA",AP54="NEMA",OR(AX54&amp;AY54="",BE54="NEMA")),MAX(BF$12:BF53)+1,"")</f>
        <v/>
      </c>
      <c r="BG54" s="27" t="s">
        <v>0</v>
      </c>
      <c r="BH54" s="32" t="str">
        <f t="shared" si="36"/>
        <v/>
      </c>
      <c r="BI54" s="21" t="str">
        <f t="shared" si="37"/>
        <v/>
      </c>
      <c r="BJ54" s="53" t="str">
        <f t="shared" si="38"/>
        <v/>
      </c>
      <c r="BK54" s="33" t="str">
        <f t="shared" si="39"/>
        <v/>
      </c>
      <c r="BL54" s="27" t="s">
        <v>0</v>
      </c>
      <c r="BM54" s="32" t="str">
        <f t="shared" si="40"/>
        <v/>
      </c>
      <c r="BN54" s="21" t="str">
        <f t="shared" si="41"/>
        <v/>
      </c>
      <c r="BO54" s="53" t="str">
        <f t="shared" si="42"/>
        <v/>
      </c>
      <c r="BP54" s="53" t="str">
        <f t="shared" si="2"/>
        <v/>
      </c>
      <c r="BQ54" s="21" t="str">
        <f t="shared" si="3"/>
        <v/>
      </c>
      <c r="BR54" s="21" t="str" cm="1">
        <f t="array" ref="BR54">IFERROR(""&amp;INDEX(regNatjecatelj_klub,DI54),"")</f>
        <v/>
      </c>
      <c r="BS54" s="66" t="str">
        <f t="shared" si="43"/>
        <v/>
      </c>
      <c r="BT54" s="46" t="str">
        <f t="shared" si="44"/>
        <v/>
      </c>
      <c r="BU54" s="27" t="s">
        <v>0</v>
      </c>
      <c r="BV54" s="62" t="str">
        <f>IF(BP54&lt;&gt;"NEMA","",IF(IFERROR(MATCH(BN54,BN$12:BN53,0),0)&lt;&gt;0,"",BN54))</f>
        <v/>
      </c>
      <c r="BW54" s="27" t="s">
        <v>0</v>
      </c>
      <c r="BX54" s="84"/>
      <c r="BY54" s="27" t="s">
        <v>0</v>
      </c>
      <c r="BZ54" s="38" t="str">
        <f t="shared" si="45"/>
        <v/>
      </c>
      <c r="CA54" s="21" t="str">
        <f t="shared" si="46"/>
        <v/>
      </c>
      <c r="CB54" s="21" t="str">
        <f>IF(CA54="","",MAX(CB$12:CB53)+1)</f>
        <v/>
      </c>
      <c r="CC54" s="21" t="str">
        <f>IF(CA54="","",IF(AB54="","",IF(AB54="NEMA",IF(AD54="",INDEX(AD$12:AD53,MATCH(AA54,AA$12:AA53,0),1),AD54),AB54)))</f>
        <v/>
      </c>
      <c r="CD54" s="21" t="str">
        <f t="shared" si="47"/>
        <v/>
      </c>
      <c r="CE54" s="21" t="str">
        <f>IF(BX54="","",MAX(CE$12:CE53)+1)</f>
        <v/>
      </c>
      <c r="CF54" s="21" t="str">
        <f t="shared" si="48"/>
        <v/>
      </c>
      <c r="CG54" s="46" t="str">
        <f t="shared" si="49"/>
        <v/>
      </c>
      <c r="CH54" s="27" t="s">
        <v>0</v>
      </c>
      <c r="CI54" s="14" t="str">
        <f t="shared" si="50"/>
        <v/>
      </c>
      <c r="CJ54" s="27" t="s">
        <v>0</v>
      </c>
      <c r="CK54" s="157" t="str">
        <f>IF(BN54="","",IF(AND(BO54&lt;&gt;"",BO54&lt;&gt;"NEMA",BS54=1),BR54,IFERROR(INDEX(CK$12:CK53,MATCH(BN54,BN$12:BN53,0)),IF(BX54&lt;&gt;"",BX54,BT54))))</f>
        <v/>
      </c>
      <c r="CL54" s="210" t="str">
        <f>IF(BN54="","",IF(BT54&lt;&gt;BN54,INDEX(regKlub_id,MATCH(BT54,regKlub_naziv,0)),IF(AND(BO54&lt;&gt;"",BO54&lt;&gt;"NEMA"),BO54,IF(CF54&lt;&gt;"",CF54,IF(CB54&lt;&gt;"",CB54,IFERROR(INDEX(CL$12:CL53,MATCH(BN54,BN$12:BN53,0)),"GREŠKA"))))))</f>
        <v/>
      </c>
      <c r="CM54" s="108" t="str">
        <f>IF(BP54="","",IF(BP54&lt;&gt;"NEMA",BP54,IF(CE54&lt;&gt;"",CE54,IFERROR(INDEX(CM$12:CM53,MATCH(BN54,BN$12:BN53,0)),""))))</f>
        <v/>
      </c>
      <c r="CN54" s="27" t="s">
        <v>0</v>
      </c>
      <c r="CO54" s="38" t="str">
        <f t="shared" si="51"/>
        <v/>
      </c>
      <c r="CP54" s="53" t="str">
        <f t="shared" si="52"/>
        <v>0</v>
      </c>
      <c r="CQ54" s="164" t="str">
        <f t="shared" si="53"/>
        <v/>
      </c>
      <c r="CR54" s="165" t="str">
        <f t="shared" si="4"/>
        <v/>
      </c>
      <c r="CS54" s="108" t="str">
        <f t="shared" si="5"/>
        <v/>
      </c>
      <c r="CT54" s="27" t="s">
        <v>0</v>
      </c>
      <c r="CU54" s="224" t="str">
        <f t="shared" si="54"/>
        <v xml:space="preserve">
</v>
      </c>
      <c r="CV54" s="27" t="s">
        <v>0</v>
      </c>
      <c r="CW54" s="184" t="str">
        <f t="shared" si="6"/>
        <v/>
      </c>
      <c r="CX54" t="s">
        <v>0</v>
      </c>
      <c r="CY54" s="86" t="str">
        <f t="shared" si="7"/>
        <v>M</v>
      </c>
      <c r="CZ54" t="s">
        <v>0</v>
      </c>
      <c r="DA54" s="32" t="str">
        <f t="shared" si="8"/>
        <v/>
      </c>
      <c r="DB54" s="46" t="str">
        <f t="shared" si="9"/>
        <v/>
      </c>
      <c r="DC54" t="s">
        <v>0</v>
      </c>
      <c r="DD54" s="14" t="str">
        <f t="shared" si="55"/>
        <v/>
      </c>
      <c r="DE54" s="27" t="s">
        <v>0</v>
      </c>
      <c r="DF54" s="14" t="str">
        <f t="shared" si="56"/>
        <v/>
      </c>
      <c r="DG54" s="27" t="s">
        <v>0</v>
      </c>
      <c r="DH54" s="32" t="str">
        <f t="shared" si="57"/>
        <v/>
      </c>
      <c r="DI54" s="33" t="str">
        <f t="shared" si="58"/>
        <v/>
      </c>
      <c r="DJ54" s="27" t="s">
        <v>0</v>
      </c>
      <c r="DK54" s="32" t="str">
        <f t="shared" si="59"/>
        <v/>
      </c>
      <c r="DL54" s="33" t="str">
        <f t="shared" si="60"/>
        <v/>
      </c>
      <c r="DM54" s="27" t="s">
        <v>0</v>
      </c>
      <c r="DN54" s="32" t="str">
        <f t="shared" si="61"/>
        <v/>
      </c>
      <c r="DO54" s="33" t="str">
        <f t="shared" si="62"/>
        <v/>
      </c>
      <c r="DP54" s="27" t="s">
        <v>0</v>
      </c>
      <c r="DQ54" s="38" t="str">
        <f t="shared" si="63"/>
        <v/>
      </c>
      <c r="DR54" s="33" t="str" cm="1">
        <f t="array" ref="DR54">IF(DQ54&lt;&gt;"",INDEX(regNatjecatelj_id,DQ54,0),IF(BF54&lt;&gt;"",BF54,""))</f>
        <v/>
      </c>
      <c r="DS54" s="27" t="s">
        <v>0</v>
      </c>
      <c r="DT54" s="38" t="str">
        <f t="shared" si="64"/>
        <v/>
      </c>
      <c r="DU54" s="53" t="str">
        <f t="shared" si="10"/>
        <v/>
      </c>
      <c r="DV54" s="53" t="str">
        <f t="shared" si="65"/>
        <v/>
      </c>
      <c r="DW54" s="53" t="str">
        <f t="shared" si="66"/>
        <v/>
      </c>
      <c r="DX54" s="46" t="str">
        <f t="shared" si="67"/>
        <v/>
      </c>
      <c r="DY54" s="27" t="s">
        <v>0</v>
      </c>
      <c r="DZ54" s="38" t="str">
        <f>IF(AN54="","",MAX(DZ$12:DZ53)+1)</f>
        <v/>
      </c>
      <c r="EA54" s="53" t="str">
        <f t="shared" si="68"/>
        <v/>
      </c>
      <c r="EB54" s="53" t="str">
        <f t="shared" si="69"/>
        <v/>
      </c>
      <c r="EC54" s="53" t="str">
        <f t="shared" si="70"/>
        <v/>
      </c>
      <c r="ED54" s="53" t="str">
        <f t="shared" si="71"/>
        <v/>
      </c>
      <c r="EE54" s="53" t="str">
        <f t="shared" si="11"/>
        <v/>
      </c>
      <c r="EF54" s="53" t="str">
        <f t="shared" si="72"/>
        <v/>
      </c>
      <c r="EG54" s="53" t="str">
        <f t="shared" si="73"/>
        <v/>
      </c>
      <c r="EH54" s="53" t="str">
        <f t="shared" si="12"/>
        <v/>
      </c>
      <c r="EI54" s="53" t="str">
        <f t="shared" si="74"/>
        <v/>
      </c>
      <c r="EJ54" s="33" t="str">
        <f t="shared" si="75"/>
        <v/>
      </c>
      <c r="EK54" s="27" t="s">
        <v>0</v>
      </c>
      <c r="EL54" s="14" t="str">
        <f t="shared" si="76"/>
        <v/>
      </c>
      <c r="EM54" s="27" t="s">
        <v>0</v>
      </c>
      <c r="EN54" s="14" t="str">
        <f t="shared" si="13"/>
        <v/>
      </c>
      <c r="EO54" s="27" t="s">
        <v>0</v>
      </c>
      <c r="EP54" s="115" t="str">
        <f t="shared" si="77"/>
        <v/>
      </c>
      <c r="EQ54" s="27" t="s">
        <v>0</v>
      </c>
    </row>
    <row r="55" spans="1:147" x14ac:dyDescent="0.25">
      <c r="A55" t="s">
        <v>0</v>
      </c>
      <c r="B55" s="32" t="str">
        <f>IF(csv!F45="","",TRIM(csv!T45))</f>
        <v>M35</v>
      </c>
      <c r="C55" s="21" t="s">
        <v>0</v>
      </c>
      <c r="D55" s="21" t="str">
        <f>IF(csv!F45="","",TRIM(csv!F45))</f>
        <v>Vacant</v>
      </c>
      <c r="E55" s="21" t="str">
        <f>IF(csv!E45="","",TRIM(csv!E45))</f>
        <v/>
      </c>
      <c r="F55" s="21" t="s">
        <v>0</v>
      </c>
      <c r="G55" s="53" t="str">
        <f>IF(csv!M45="","",TRIM(csv!M45))</f>
        <v/>
      </c>
      <c r="H55" s="53" t="str">
        <f>IF(csv!N45="","",TRIM(csv!N45))</f>
        <v>0</v>
      </c>
      <c r="I55" s="21" t="s">
        <v>0</v>
      </c>
      <c r="J55" s="21" t="str">
        <f>IF(csv!P45="","",TRIM(csv!P45))</f>
        <v/>
      </c>
      <c r="K55" s="21" t="str">
        <f>IF(csv!Q45="","",TRIM(csv!Q45))</f>
        <v/>
      </c>
      <c r="L55" s="21" t="s">
        <v>0</v>
      </c>
      <c r="M55" s="46" t="str">
        <f>IF(csv!R45="","",TRIM(csv!R45))</f>
        <v/>
      </c>
      <c r="N55" s="27" t="s">
        <v>0</v>
      </c>
      <c r="O55" s="172" t="str">
        <f t="shared" si="14"/>
        <v/>
      </c>
      <c r="P55" s="27"/>
      <c r="Q55" s="32" t="str">
        <f t="shared" si="15"/>
        <v>M35</v>
      </c>
      <c r="R55" s="53">
        <f>IF(Q55="","",IF(COUNTIF(Q$12:Q54,Q55)=0,R54+1,R54))</f>
        <v>7</v>
      </c>
      <c r="S55" s="53">
        <f t="shared" si="16"/>
        <v>107</v>
      </c>
      <c r="T55" s="53">
        <f t="shared" si="17"/>
        <v>414</v>
      </c>
      <c r="U55" s="46" t="str">
        <f t="shared" si="18"/>
        <v>Ž21A – M35 – M20</v>
      </c>
      <c r="V55" s="27" t="s">
        <v>0</v>
      </c>
      <c r="W55" s="157" t="str">
        <f t="shared" si="19"/>
        <v/>
      </c>
      <c r="X55" s="207" t="str">
        <f t="shared" si="20"/>
        <v/>
      </c>
      <c r="Y55" s="158" t="str">
        <f t="shared" si="0"/>
        <v/>
      </c>
      <c r="Z55" s="27" t="s">
        <v>0</v>
      </c>
      <c r="AA55" s="32" t="str">
        <f t="shared" si="21"/>
        <v/>
      </c>
      <c r="AB55" s="53" t="str">
        <f t="shared" si="22"/>
        <v/>
      </c>
      <c r="AC55" s="21" t="str">
        <f>IF(OR(AB55="",AB55&lt;&gt;"NEMA"),"",IF(IFERROR(MATCH(AA55,AA$12:AA54,0),0)&lt;&gt;0,"",AA55))</f>
        <v/>
      </c>
      <c r="AD55" s="46" t="str">
        <f>IF(AC55="","",MAX(AD$12:AD54)+1)</f>
        <v/>
      </c>
      <c r="AE55" s="27" t="s">
        <v>0</v>
      </c>
      <c r="AF55" s="84"/>
      <c r="AG55" s="27" t="s">
        <v>0</v>
      </c>
      <c r="AH55" s="14" t="str">
        <f t="shared" si="23"/>
        <v/>
      </c>
      <c r="AI55" s="27" t="s">
        <v>0</v>
      </c>
      <c r="AJ55" s="157" t="str">
        <f t="shared" si="24"/>
        <v/>
      </c>
      <c r="AK55" s="108" t="str">
        <f t="shared" si="25"/>
        <v/>
      </c>
      <c r="AL55" s="27"/>
      <c r="AM55" s="32" t="str">
        <f t="shared" si="26"/>
        <v/>
      </c>
      <c r="AN55" s="21" t="str">
        <f t="shared" si="27"/>
        <v/>
      </c>
      <c r="AO55" s="53" t="str">
        <f t="shared" si="28"/>
        <v/>
      </c>
      <c r="AP55" s="53" t="str">
        <f t="shared" si="29"/>
        <v/>
      </c>
      <c r="AQ55" s="21" t="str">
        <f t="shared" si="30"/>
        <v/>
      </c>
      <c r="AR55" s="46" t="str">
        <f t="shared" si="31"/>
        <v/>
      </c>
      <c r="AS55" s="27" t="s">
        <v>0</v>
      </c>
      <c r="AT55" s="62" t="str">
        <f t="shared" si="32"/>
        <v/>
      </c>
      <c r="AU55" s="27" t="s">
        <v>0</v>
      </c>
      <c r="AV55" s="228" t="str">
        <f t="shared" si="1"/>
        <v/>
      </c>
      <c r="AW55" s="27" t="s">
        <v>0</v>
      </c>
      <c r="AX55" s="79"/>
      <c r="AY55" s="80"/>
      <c r="AZ55" s="27" t="s">
        <v>0</v>
      </c>
      <c r="BA55" s="184" t="str">
        <f t="shared" si="33"/>
        <v/>
      </c>
      <c r="BB55" s="27" t="s">
        <v>0</v>
      </c>
      <c r="BC55" s="32" t="str">
        <f t="shared" si="34"/>
        <v/>
      </c>
      <c r="BD55" s="53" t="str">
        <f>IF(AX55&amp;AY55="","",MAX(BD$12:BD54)+1)</f>
        <v/>
      </c>
      <c r="BE55" s="196" t="str">
        <f t="shared" si="35"/>
        <v/>
      </c>
      <c r="BF55" s="33" t="str">
        <f>IF(AND(AO55="NEMA",AP55="NEMA",OR(AX55&amp;AY55="",BE55="NEMA")),MAX(BF$12:BF54)+1,"")</f>
        <v/>
      </c>
      <c r="BG55" s="27" t="s">
        <v>0</v>
      </c>
      <c r="BH55" s="32" t="str">
        <f t="shared" si="36"/>
        <v/>
      </c>
      <c r="BI55" s="21" t="str">
        <f t="shared" si="37"/>
        <v/>
      </c>
      <c r="BJ55" s="53" t="str">
        <f t="shared" si="38"/>
        <v/>
      </c>
      <c r="BK55" s="33" t="str">
        <f t="shared" si="39"/>
        <v/>
      </c>
      <c r="BL55" s="27" t="s">
        <v>0</v>
      </c>
      <c r="BM55" s="32" t="str">
        <f t="shared" si="40"/>
        <v/>
      </c>
      <c r="BN55" s="21" t="str">
        <f t="shared" si="41"/>
        <v/>
      </c>
      <c r="BO55" s="53" t="str">
        <f t="shared" si="42"/>
        <v/>
      </c>
      <c r="BP55" s="53" t="str">
        <f t="shared" si="2"/>
        <v/>
      </c>
      <c r="BQ55" s="21" t="str">
        <f t="shared" si="3"/>
        <v/>
      </c>
      <c r="BR55" s="21" t="str" cm="1">
        <f t="array" ref="BR55">IFERROR(""&amp;INDEX(regNatjecatelj_klub,DI55),"")</f>
        <v/>
      </c>
      <c r="BS55" s="66" t="str">
        <f t="shared" si="43"/>
        <v/>
      </c>
      <c r="BT55" s="46" t="str">
        <f t="shared" si="44"/>
        <v/>
      </c>
      <c r="BU55" s="27" t="s">
        <v>0</v>
      </c>
      <c r="BV55" s="62" t="str">
        <f>IF(BP55&lt;&gt;"NEMA","",IF(IFERROR(MATCH(BN55,BN$12:BN54,0),0)&lt;&gt;0,"",BN55))</f>
        <v/>
      </c>
      <c r="BW55" s="27" t="s">
        <v>0</v>
      </c>
      <c r="BX55" s="84"/>
      <c r="BY55" s="27" t="s">
        <v>0</v>
      </c>
      <c r="BZ55" s="38" t="str">
        <f t="shared" si="45"/>
        <v/>
      </c>
      <c r="CA55" s="21" t="str">
        <f t="shared" si="46"/>
        <v/>
      </c>
      <c r="CB55" s="21" t="str">
        <f>IF(CA55="","",MAX(CB$12:CB54)+1)</f>
        <v/>
      </c>
      <c r="CC55" s="21" t="str">
        <f>IF(CA55="","",IF(AB55="","",IF(AB55="NEMA",IF(AD55="",INDEX(AD$12:AD54,MATCH(AA55,AA$12:AA54,0),1),AD55),AB55)))</f>
        <v/>
      </c>
      <c r="CD55" s="21" t="str">
        <f t="shared" si="47"/>
        <v/>
      </c>
      <c r="CE55" s="21" t="str">
        <f>IF(BX55="","",MAX(CE$12:CE54)+1)</f>
        <v/>
      </c>
      <c r="CF55" s="21" t="str">
        <f t="shared" si="48"/>
        <v/>
      </c>
      <c r="CG55" s="46" t="str">
        <f t="shared" si="49"/>
        <v/>
      </c>
      <c r="CH55" s="27" t="s">
        <v>0</v>
      </c>
      <c r="CI55" s="14" t="str">
        <f t="shared" si="50"/>
        <v/>
      </c>
      <c r="CJ55" s="27" t="s">
        <v>0</v>
      </c>
      <c r="CK55" s="157" t="str">
        <f>IF(BN55="","",IF(AND(BO55&lt;&gt;"",BO55&lt;&gt;"NEMA",BS55=1),BR55,IFERROR(INDEX(CK$12:CK54,MATCH(BN55,BN$12:BN54,0)),IF(BX55&lt;&gt;"",BX55,BT55))))</f>
        <v/>
      </c>
      <c r="CL55" s="210" t="str">
        <f>IF(BN55="","",IF(BT55&lt;&gt;BN55,INDEX(regKlub_id,MATCH(BT55,regKlub_naziv,0)),IF(AND(BO55&lt;&gt;"",BO55&lt;&gt;"NEMA"),BO55,IF(CF55&lt;&gt;"",CF55,IF(CB55&lt;&gt;"",CB55,IFERROR(INDEX(CL$12:CL54,MATCH(BN55,BN$12:BN54,0)),"GREŠKA"))))))</f>
        <v/>
      </c>
      <c r="CM55" s="108" t="str">
        <f>IF(BP55="","",IF(BP55&lt;&gt;"NEMA",BP55,IF(CE55&lt;&gt;"",CE55,IFERROR(INDEX(CM$12:CM54,MATCH(BN55,BN$12:BN54,0)),""))))</f>
        <v/>
      </c>
      <c r="CN55" s="27" t="s">
        <v>0</v>
      </c>
      <c r="CO55" s="38" t="str">
        <f t="shared" si="51"/>
        <v/>
      </c>
      <c r="CP55" s="53" t="str">
        <f t="shared" si="52"/>
        <v>0</v>
      </c>
      <c r="CQ55" s="164" t="str">
        <f t="shared" si="53"/>
        <v/>
      </c>
      <c r="CR55" s="165" t="str">
        <f t="shared" si="4"/>
        <v/>
      </c>
      <c r="CS55" s="108" t="str">
        <f t="shared" si="5"/>
        <v/>
      </c>
      <c r="CT55" s="27" t="s">
        <v>0</v>
      </c>
      <c r="CU55" s="224" t="str">
        <f t="shared" si="54"/>
        <v xml:space="preserve">
</v>
      </c>
      <c r="CV55" s="27" t="s">
        <v>0</v>
      </c>
      <c r="CW55" s="184" t="str">
        <f t="shared" si="6"/>
        <v/>
      </c>
      <c r="CX55" t="s">
        <v>0</v>
      </c>
      <c r="CY55" s="86" t="str">
        <f t="shared" si="7"/>
        <v>M</v>
      </c>
      <c r="CZ55" t="s">
        <v>0</v>
      </c>
      <c r="DA55" s="32" t="str">
        <f t="shared" si="8"/>
        <v/>
      </c>
      <c r="DB55" s="46" t="str">
        <f t="shared" si="9"/>
        <v/>
      </c>
      <c r="DC55" t="s">
        <v>0</v>
      </c>
      <c r="DD55" s="14" t="str">
        <f t="shared" si="55"/>
        <v/>
      </c>
      <c r="DE55" s="27" t="s">
        <v>0</v>
      </c>
      <c r="DF55" s="14" t="str">
        <f t="shared" si="56"/>
        <v/>
      </c>
      <c r="DG55" s="27" t="s">
        <v>0</v>
      </c>
      <c r="DH55" s="32" t="str">
        <f t="shared" si="57"/>
        <v/>
      </c>
      <c r="DI55" s="33" t="str">
        <f t="shared" si="58"/>
        <v/>
      </c>
      <c r="DJ55" s="27" t="s">
        <v>0</v>
      </c>
      <c r="DK55" s="32" t="str">
        <f t="shared" si="59"/>
        <v/>
      </c>
      <c r="DL55" s="33" t="str">
        <f t="shared" si="60"/>
        <v/>
      </c>
      <c r="DM55" s="27" t="s">
        <v>0</v>
      </c>
      <c r="DN55" s="32" t="str">
        <f t="shared" si="61"/>
        <v/>
      </c>
      <c r="DO55" s="33" t="str">
        <f t="shared" si="62"/>
        <v/>
      </c>
      <c r="DP55" s="27" t="s">
        <v>0</v>
      </c>
      <c r="DQ55" s="38" t="str">
        <f t="shared" si="63"/>
        <v/>
      </c>
      <c r="DR55" s="33" t="str" cm="1">
        <f t="array" ref="DR55">IF(DQ55&lt;&gt;"",INDEX(regNatjecatelj_id,DQ55,0),IF(BF55&lt;&gt;"",BF55,""))</f>
        <v/>
      </c>
      <c r="DS55" s="27" t="s">
        <v>0</v>
      </c>
      <c r="DT55" s="38" t="str">
        <f t="shared" si="64"/>
        <v/>
      </c>
      <c r="DU55" s="53" t="str">
        <f t="shared" si="10"/>
        <v/>
      </c>
      <c r="DV55" s="53" t="str">
        <f t="shared" si="65"/>
        <v/>
      </c>
      <c r="DW55" s="53" t="str">
        <f t="shared" si="66"/>
        <v/>
      </c>
      <c r="DX55" s="46" t="str">
        <f t="shared" si="67"/>
        <v/>
      </c>
      <c r="DY55" s="27" t="s">
        <v>0</v>
      </c>
      <c r="DZ55" s="38" t="str">
        <f>IF(AN55="","",MAX(DZ$12:DZ54)+1)</f>
        <v/>
      </c>
      <c r="EA55" s="53" t="str">
        <f t="shared" si="68"/>
        <v/>
      </c>
      <c r="EB55" s="53" t="str">
        <f t="shared" si="69"/>
        <v/>
      </c>
      <c r="EC55" s="53" t="str">
        <f t="shared" si="70"/>
        <v/>
      </c>
      <c r="ED55" s="53" t="str">
        <f t="shared" si="71"/>
        <v/>
      </c>
      <c r="EE55" s="53" t="str">
        <f t="shared" si="11"/>
        <v/>
      </c>
      <c r="EF55" s="53" t="str">
        <f t="shared" si="72"/>
        <v/>
      </c>
      <c r="EG55" s="53" t="str">
        <f t="shared" si="73"/>
        <v/>
      </c>
      <c r="EH55" s="53" t="str">
        <f t="shared" si="12"/>
        <v/>
      </c>
      <c r="EI55" s="53" t="str">
        <f t="shared" si="74"/>
        <v/>
      </c>
      <c r="EJ55" s="33" t="str">
        <f t="shared" si="75"/>
        <v/>
      </c>
      <c r="EK55" s="27" t="s">
        <v>0</v>
      </c>
      <c r="EL55" s="14" t="str">
        <f t="shared" si="76"/>
        <v/>
      </c>
      <c r="EM55" s="27" t="s">
        <v>0</v>
      </c>
      <c r="EN55" s="14" t="str">
        <f t="shared" si="13"/>
        <v/>
      </c>
      <c r="EO55" s="27" t="s">
        <v>0</v>
      </c>
      <c r="EP55" s="115" t="str">
        <f t="shared" si="77"/>
        <v/>
      </c>
      <c r="EQ55" s="27" t="s">
        <v>0</v>
      </c>
    </row>
    <row r="56" spans="1:147" x14ac:dyDescent="0.25">
      <c r="A56" t="s">
        <v>0</v>
      </c>
      <c r="B56" s="32" t="str">
        <f>IF(csv!F46="","",TRIM(csv!T46))</f>
        <v>M45</v>
      </c>
      <c r="C56" s="21" t="s">
        <v>0</v>
      </c>
      <c r="D56" s="21" t="str">
        <f>IF(csv!F46="","",TRIM(csv!F46))</f>
        <v>Robert</v>
      </c>
      <c r="E56" s="21" t="str">
        <f>IF(csv!E46="","",TRIM(csv!E46))</f>
        <v>Orehoci</v>
      </c>
      <c r="F56" s="21" t="s">
        <v>0</v>
      </c>
      <c r="G56" s="53" t="str">
        <f>IF(csv!M46="","",TRIM(csv!M46))</f>
        <v>47:04</v>
      </c>
      <c r="H56" s="53" t="str">
        <f>IF(csv!N46="","",TRIM(csv!N46))</f>
        <v>0</v>
      </c>
      <c r="I56" s="21" t="s">
        <v>0</v>
      </c>
      <c r="J56" s="21" t="str">
        <f>IF(csv!P46="","",TRIM(csv!P46))</f>
        <v>BJE</v>
      </c>
      <c r="K56" s="21" t="str">
        <f>IF(csv!Q46="","",TRIM(csv!Q46))</f>
        <v>OK Bjelovar</v>
      </c>
      <c r="L56" s="21" t="s">
        <v>0</v>
      </c>
      <c r="M56" s="46" t="str">
        <f>IF(csv!R46="","",TRIM(csv!R46))</f>
        <v>CRO</v>
      </c>
      <c r="N56" s="27" t="s">
        <v>0</v>
      </c>
      <c r="O56" s="172" t="str">
        <f t="shared" si="14"/>
        <v>ok</v>
      </c>
      <c r="P56" s="27"/>
      <c r="Q56" s="32" t="str">
        <f t="shared" si="15"/>
        <v>M45</v>
      </c>
      <c r="R56" s="53">
        <f>IF(Q56="","",IF(COUNTIF(Q$12:Q55,Q56)=0,R55+1,R55))</f>
        <v>8</v>
      </c>
      <c r="S56" s="53">
        <f t="shared" si="16"/>
        <v>106</v>
      </c>
      <c r="T56" s="53">
        <f t="shared" si="17"/>
        <v>417</v>
      </c>
      <c r="U56" s="46" t="str">
        <f t="shared" si="18"/>
        <v>M45 – Ž35 – Ž20</v>
      </c>
      <c r="V56" s="27" t="s">
        <v>0</v>
      </c>
      <c r="W56" s="157" t="str">
        <f t="shared" si="19"/>
        <v>M45</v>
      </c>
      <c r="X56" s="207">
        <f t="shared" si="20"/>
        <v>608</v>
      </c>
      <c r="Y56" s="158" t="str">
        <f t="shared" si="0"/>
        <v/>
      </c>
      <c r="Z56" s="27" t="s">
        <v>0</v>
      </c>
      <c r="AA56" s="32" t="str">
        <f t="shared" si="21"/>
        <v>CRO</v>
      </c>
      <c r="AB56" s="53">
        <f t="shared" si="22"/>
        <v>1</v>
      </c>
      <c r="AC56" s="21" t="str">
        <f>IF(OR(AB56="",AB56&lt;&gt;"NEMA"),"",IF(IFERROR(MATCH(AA56,AA$12:AA55,0),0)&lt;&gt;0,"",AA56))</f>
        <v/>
      </c>
      <c r="AD56" s="46" t="str">
        <f>IF(AC56="","",MAX(AD$12:AD55)+1)</f>
        <v/>
      </c>
      <c r="AE56" s="27" t="s">
        <v>0</v>
      </c>
      <c r="AF56" s="84"/>
      <c r="AG56" s="27" t="s">
        <v>0</v>
      </c>
      <c r="AH56" s="14" t="str">
        <f t="shared" si="23"/>
        <v/>
      </c>
      <c r="AI56" s="27" t="s">
        <v>0</v>
      </c>
      <c r="AJ56" s="157" t="str">
        <f t="shared" si="24"/>
        <v>CRO</v>
      </c>
      <c r="AK56" s="108">
        <f t="shared" si="25"/>
        <v>1</v>
      </c>
      <c r="AL56" s="27"/>
      <c r="AM56" s="32" t="str">
        <f t="shared" si="26"/>
        <v>Robert</v>
      </c>
      <c r="AN56" s="21" t="str">
        <f t="shared" si="27"/>
        <v>Orehoci</v>
      </c>
      <c r="AO56" s="53">
        <f t="shared" si="28"/>
        <v>1453</v>
      </c>
      <c r="AP56" s="53" t="str">
        <f t="shared" si="29"/>
        <v/>
      </c>
      <c r="AQ56" s="21" t="str">
        <f t="shared" si="30"/>
        <v>Robert</v>
      </c>
      <c r="AR56" s="46" t="str">
        <f t="shared" si="31"/>
        <v>Orehoci</v>
      </c>
      <c r="AS56" s="27" t="s">
        <v>0</v>
      </c>
      <c r="AT56" s="62" t="str">
        <f t="shared" si="32"/>
        <v/>
      </c>
      <c r="AU56" s="27" t="s">
        <v>0</v>
      </c>
      <c r="AV56" s="228" t="str">
        <f t="shared" si="1"/>
        <v/>
      </c>
      <c r="AW56" s="27" t="s">
        <v>0</v>
      </c>
      <c r="AX56" s="79"/>
      <c r="AY56" s="80"/>
      <c r="AZ56" s="27" t="s">
        <v>0</v>
      </c>
      <c r="BA56" s="184" t="str">
        <f t="shared" si="33"/>
        <v/>
      </c>
      <c r="BB56" s="27" t="s">
        <v>0</v>
      </c>
      <c r="BC56" s="32" t="str">
        <f t="shared" si="34"/>
        <v/>
      </c>
      <c r="BD56" s="53" t="str">
        <f>IF(AX56&amp;AY56="","",MAX(BD$12:BD55)+1)</f>
        <v/>
      </c>
      <c r="BE56" s="196" t="str">
        <f t="shared" si="35"/>
        <v/>
      </c>
      <c r="BF56" s="33" t="str">
        <f>IF(AND(AO56="NEMA",AP56="NEMA",OR(AX56&amp;AY56="",BE56="NEMA")),MAX(BF$12:BF55)+1,"")</f>
        <v/>
      </c>
      <c r="BG56" s="27" t="s">
        <v>0</v>
      </c>
      <c r="BH56" s="32" t="str">
        <f t="shared" si="36"/>
        <v>Robert</v>
      </c>
      <c r="BI56" s="21" t="str">
        <f t="shared" si="37"/>
        <v>Orehoci</v>
      </c>
      <c r="BJ56" s="53" t="str">
        <f t="shared" si="38"/>
        <v/>
      </c>
      <c r="BK56" s="33">
        <f t="shared" si="39"/>
        <v>1453</v>
      </c>
      <c r="BL56" s="27" t="s">
        <v>0</v>
      </c>
      <c r="BM56" s="32" t="str">
        <f t="shared" si="40"/>
        <v>BJE</v>
      </c>
      <c r="BN56" s="21" t="str">
        <f t="shared" si="41"/>
        <v>OK Bjelovar</v>
      </c>
      <c r="BO56" s="53">
        <f t="shared" si="42"/>
        <v>1</v>
      </c>
      <c r="BP56" s="53" t="str">
        <f t="shared" si="2"/>
        <v/>
      </c>
      <c r="BQ56" s="21" t="str">
        <f t="shared" si="3"/>
        <v>OK Bjelovar</v>
      </c>
      <c r="BR56" s="21" t="str" cm="1">
        <f t="array" ref="BR56">IFERROR(""&amp;INDEX(regNatjecatelj_klub,DI56),"")</f>
        <v>OK Bjelovar</v>
      </c>
      <c r="BS56" s="66" t="str">
        <f t="shared" si="43"/>
        <v/>
      </c>
      <c r="BT56" s="46" t="str">
        <f t="shared" si="44"/>
        <v>OK Bjelovar</v>
      </c>
      <c r="BU56" s="27" t="s">
        <v>0</v>
      </c>
      <c r="BV56" s="62" t="str">
        <f>IF(BP56&lt;&gt;"NEMA","",IF(IFERROR(MATCH(BN56,BN$12:BN55,0),0)&lt;&gt;0,"",BN56))</f>
        <v/>
      </c>
      <c r="BW56" s="27" t="s">
        <v>0</v>
      </c>
      <c r="BX56" s="84"/>
      <c r="BY56" s="27" t="s">
        <v>0</v>
      </c>
      <c r="BZ56" s="38" t="str">
        <f t="shared" si="45"/>
        <v/>
      </c>
      <c r="CA56" s="21" t="str">
        <f t="shared" si="46"/>
        <v/>
      </c>
      <c r="CB56" s="21" t="str">
        <f>IF(CA56="","",MAX(CB$12:CB55)+1)</f>
        <v/>
      </c>
      <c r="CC56" s="21" t="str">
        <f>IF(CA56="","",IF(AB56="","",IF(AB56="NEMA",IF(AD56="",INDEX(AD$12:AD55,MATCH(AA56,AA$12:AA55,0),1),AD56),AB56)))</f>
        <v/>
      </c>
      <c r="CD56" s="21" t="str">
        <f t="shared" si="47"/>
        <v/>
      </c>
      <c r="CE56" s="21" t="str">
        <f>IF(BX56="","",MAX(CE$12:CE55)+1)</f>
        <v/>
      </c>
      <c r="CF56" s="21" t="str">
        <f t="shared" si="48"/>
        <v/>
      </c>
      <c r="CG56" s="46" t="str">
        <f t="shared" si="49"/>
        <v/>
      </c>
      <c r="CH56" s="27" t="s">
        <v>0</v>
      </c>
      <c r="CI56" s="14" t="str">
        <f t="shared" si="50"/>
        <v/>
      </c>
      <c r="CJ56" s="27" t="s">
        <v>0</v>
      </c>
      <c r="CK56" s="157" t="str">
        <f>IF(BN56="","",IF(AND(BO56&lt;&gt;"",BO56&lt;&gt;"NEMA",BS56=1),BR56,IFERROR(INDEX(CK$12:CK55,MATCH(BN56,BN$12:BN55,0)),IF(BX56&lt;&gt;"",BX56,BT56))))</f>
        <v>OK Bjelovar</v>
      </c>
      <c r="CL56" s="210">
        <f>IF(BN56="","",IF(BT56&lt;&gt;BN56,INDEX(regKlub_id,MATCH(BT56,regKlub_naziv,0)),IF(AND(BO56&lt;&gt;"",BO56&lt;&gt;"NEMA"),BO56,IF(CF56&lt;&gt;"",CF56,IF(CB56&lt;&gt;"",CB56,IFERROR(INDEX(CL$12:CL55,MATCH(BN56,BN$12:BN55,0)),"GREŠKA"))))))</f>
        <v>1</v>
      </c>
      <c r="CM56" s="108" t="str">
        <f>IF(BP56="","",IF(BP56&lt;&gt;"NEMA",BP56,IF(CE56&lt;&gt;"",CE56,IFERROR(INDEX(CM$12:CM55,MATCH(BN56,BN$12:BN55,0)),""))))</f>
        <v/>
      </c>
      <c r="CN56" s="27" t="s">
        <v>0</v>
      </c>
      <c r="CO56" s="38" t="str">
        <f t="shared" si="51"/>
        <v>47:04</v>
      </c>
      <c r="CP56" s="53" t="str">
        <f t="shared" si="52"/>
        <v>0</v>
      </c>
      <c r="CQ56" s="164" t="str">
        <f t="shared" si="53"/>
        <v/>
      </c>
      <c r="CR56" s="165">
        <f>IF(CO56="","",IF(VALUE(LEFT(CO56,SEARCH(":",CO56)-1))&gt;999,59999,VALUE(LEFT(CO56,SEARCH(":",CO56)-1))*60+VALUE(RIGHT(CO56,2))))</f>
        <v>2824</v>
      </c>
      <c r="CS56" s="108">
        <f t="shared" si="5"/>
        <v>1</v>
      </c>
      <c r="CT56" s="27" t="s">
        <v>0</v>
      </c>
      <c r="CU56" s="224" t="str">
        <f t="shared" si="54"/>
        <v xml:space="preserve">
</v>
      </c>
      <c r="CV56" s="27" t="s">
        <v>0</v>
      </c>
      <c r="CW56" s="184" t="str">
        <f t="shared" si="6"/>
        <v/>
      </c>
      <c r="CX56" t="s">
        <v>0</v>
      </c>
      <c r="CY56" s="86" t="str">
        <f t="shared" si="7"/>
        <v>M</v>
      </c>
      <c r="CZ56" t="s">
        <v>0</v>
      </c>
      <c r="DA56" s="32" t="str">
        <f t="shared" si="8"/>
        <v/>
      </c>
      <c r="DB56" s="46" t="str">
        <f t="shared" si="9"/>
        <v/>
      </c>
      <c r="DC56" t="s">
        <v>0</v>
      </c>
      <c r="DD56" s="14" t="str">
        <f t="shared" si="55"/>
        <v/>
      </c>
      <c r="DE56" s="27" t="s">
        <v>0</v>
      </c>
      <c r="DF56" s="14" t="str">
        <f t="shared" si="56"/>
        <v/>
      </c>
      <c r="DG56" s="27" t="s">
        <v>0</v>
      </c>
      <c r="DH56" s="32" t="str">
        <f t="shared" si="57"/>
        <v>Robert – Orehoci</v>
      </c>
      <c r="DI56" s="33">
        <f t="shared" si="58"/>
        <v>966</v>
      </c>
      <c r="DJ56" s="27" t="s">
        <v>0</v>
      </c>
      <c r="DK56" s="32" t="str">
        <f t="shared" si="59"/>
        <v>Robert – Orehoci – OK Bjelovar</v>
      </c>
      <c r="DL56" s="33">
        <f t="shared" si="60"/>
        <v>966</v>
      </c>
      <c r="DM56" s="27" t="s">
        <v>0</v>
      </c>
      <c r="DN56" s="32" t="str">
        <f t="shared" si="61"/>
        <v>Robert – Orehoci – OK Bjelovar – M45</v>
      </c>
      <c r="DO56" s="33">
        <f t="shared" si="62"/>
        <v>966</v>
      </c>
      <c r="DP56" s="27" t="s">
        <v>0</v>
      </c>
      <c r="DQ56" s="38">
        <f t="shared" si="63"/>
        <v>966</v>
      </c>
      <c r="DR56" s="33" cm="1">
        <f t="array" ref="DR56">IF(DQ56&lt;&gt;"",INDEX(regNatjecatelj_id,DQ56,0),IF(BF56&lt;&gt;"",BF56,""))</f>
        <v>1453</v>
      </c>
      <c r="DS56" s="27" t="s">
        <v>0</v>
      </c>
      <c r="DT56" s="38" t="str">
        <f t="shared" si="64"/>
        <v>imepre</v>
      </c>
      <c r="DU56" s="53" t="str">
        <f t="shared" si="10"/>
        <v>klu</v>
      </c>
      <c r="DV56" s="53" t="str">
        <f t="shared" si="65"/>
        <v>kat</v>
      </c>
      <c r="DW56" s="53" t="str">
        <f t="shared" si="66"/>
        <v/>
      </c>
      <c r="DX56" s="46" t="str">
        <f t="shared" si="67"/>
        <v>imepre-klu-kat</v>
      </c>
      <c r="DY56" s="27" t="s">
        <v>0</v>
      </c>
      <c r="DZ56" s="38">
        <f>IF(AN56="","",MAX(DZ$12:DZ55)+1)</f>
        <v>5514</v>
      </c>
      <c r="EA56" s="53">
        <f t="shared" si="68"/>
        <v>608</v>
      </c>
      <c r="EB56" s="53">
        <f t="shared" si="69"/>
        <v>1453</v>
      </c>
      <c r="EC56" s="53">
        <f t="shared" si="70"/>
        <v>2824</v>
      </c>
      <c r="ED56" s="53">
        <f t="shared" si="71"/>
        <v>1</v>
      </c>
      <c r="EE56" s="53">
        <f t="shared" si="11"/>
        <v>0</v>
      </c>
      <c r="EF56" s="53">
        <f t="shared" si="72"/>
        <v>1</v>
      </c>
      <c r="EG56" s="53" t="str">
        <f t="shared" si="73"/>
        <v>0</v>
      </c>
      <c r="EH56" s="53" t="str">
        <f t="shared" si="12"/>
        <v/>
      </c>
      <c r="EI56" s="53" t="str">
        <f t="shared" si="74"/>
        <v/>
      </c>
      <c r="EJ56" s="33" t="str">
        <f t="shared" si="75"/>
        <v/>
      </c>
      <c r="EK56" s="27" t="s">
        <v>0</v>
      </c>
      <c r="EL56" s="14" t="str">
        <f t="shared" si="76"/>
        <v>INSERT INTO rezultat(id,stazakategorija_id,imeprezime_id,vrijeme_sec,status_id,registracija,uparivanje_id,originalstatus_id,imeprezimealias_id,klubalias_id,kategorijaalias_id) VALUES (5514,608,1453,2824,1,0,1,0,Null,Null,Null);</v>
      </c>
      <c r="EM56" s="27" t="s">
        <v>0</v>
      </c>
      <c r="EN56" s="14" t="str">
        <f t="shared" si="13"/>
        <v/>
      </c>
      <c r="EO56" s="27" t="s">
        <v>0</v>
      </c>
      <c r="EP56" s="115" t="str">
        <f t="shared" si="77"/>
        <v xml:space="preserve">
INSERT INTO rezultat(id,stazakategorija_id,imeprezime_id,vrijeme_sec,status_id,registracija,uparivanje_id,originalstatus_id,imeprezimealias_id,klubalias_id,kategorijaalias_id) VALUES (5514,608,1453,2824,1,0,1,0,Null,Null,Null);</v>
      </c>
      <c r="EQ56" s="27" t="s">
        <v>0</v>
      </c>
    </row>
    <row r="57" spans="1:147" x14ac:dyDescent="0.25">
      <c r="A57" t="s">
        <v>0</v>
      </c>
      <c r="B57" s="32" t="str">
        <f>IF(csv!F47="","",TRIM(csv!T47))</f>
        <v>M45</v>
      </c>
      <c r="C57" s="21" t="s">
        <v>0</v>
      </c>
      <c r="D57" s="21" t="str">
        <f>IF(csv!F47="","",TRIM(csv!F47))</f>
        <v>Damir</v>
      </c>
      <c r="E57" s="21" t="str">
        <f>IF(csv!E47="","",TRIM(csv!E47))</f>
        <v>Gobec</v>
      </c>
      <c r="F57" s="21" t="s">
        <v>0</v>
      </c>
      <c r="G57" s="53" t="str">
        <f>IF(csv!M47="","",TRIM(csv!M47))</f>
        <v>48:26</v>
      </c>
      <c r="H57" s="53" t="str">
        <f>IF(csv!N47="","",TRIM(csv!N47))</f>
        <v>0</v>
      </c>
      <c r="I57" s="21" t="s">
        <v>0</v>
      </c>
      <c r="J57" s="21" t="str">
        <f>IF(csv!P47="","",TRIM(csv!P47))</f>
        <v>Vihor</v>
      </c>
      <c r="K57" s="21" t="str">
        <f>IF(csv!Q47="","",TRIM(csv!Q47))</f>
        <v>OK Vihor</v>
      </c>
      <c r="L57" s="21" t="s">
        <v>0</v>
      </c>
      <c r="M57" s="46" t="str">
        <f>IF(csv!R47="","",TRIM(csv!R47))</f>
        <v>CRO</v>
      </c>
      <c r="N57" s="27" t="s">
        <v>0</v>
      </c>
      <c r="O57" s="172" t="str">
        <f t="shared" si="14"/>
        <v>ok</v>
      </c>
      <c r="P57" s="27"/>
      <c r="Q57" s="32" t="str">
        <f t="shared" si="15"/>
        <v>M45</v>
      </c>
      <c r="R57" s="53">
        <f>IF(Q57="","",IF(COUNTIF(Q$12:Q56,Q57)=0,R56+1,R56))</f>
        <v>8</v>
      </c>
      <c r="S57" s="53">
        <f t="shared" si="16"/>
        <v>106</v>
      </c>
      <c r="T57" s="53">
        <f t="shared" si="17"/>
        <v>417</v>
      </c>
      <c r="U57" s="46" t="str">
        <f t="shared" si="18"/>
        <v>M45 – Ž35 – Ž20</v>
      </c>
      <c r="V57" s="27" t="s">
        <v>0</v>
      </c>
      <c r="W57" s="157" t="str">
        <f t="shared" si="19"/>
        <v>M45</v>
      </c>
      <c r="X57" s="207">
        <f t="shared" si="20"/>
        <v>608</v>
      </c>
      <c r="Y57" s="158" t="str">
        <f t="shared" si="0"/>
        <v/>
      </c>
      <c r="Z57" s="27" t="s">
        <v>0</v>
      </c>
      <c r="AA57" s="32" t="str">
        <f t="shared" si="21"/>
        <v>CRO</v>
      </c>
      <c r="AB57" s="53">
        <f t="shared" si="22"/>
        <v>1</v>
      </c>
      <c r="AC57" s="21" t="str">
        <f>IF(OR(AB57="",AB57&lt;&gt;"NEMA"),"",IF(IFERROR(MATCH(AA57,AA$12:AA56,0),0)&lt;&gt;0,"",AA57))</f>
        <v/>
      </c>
      <c r="AD57" s="46" t="str">
        <f>IF(AC57="","",MAX(AD$12:AD56)+1)</f>
        <v/>
      </c>
      <c r="AE57" s="27" t="s">
        <v>0</v>
      </c>
      <c r="AF57" s="84"/>
      <c r="AG57" s="27" t="s">
        <v>0</v>
      </c>
      <c r="AH57" s="14" t="str">
        <f t="shared" si="23"/>
        <v/>
      </c>
      <c r="AI57" s="27" t="s">
        <v>0</v>
      </c>
      <c r="AJ57" s="157" t="str">
        <f t="shared" si="24"/>
        <v>CRO</v>
      </c>
      <c r="AK57" s="108">
        <f t="shared" si="25"/>
        <v>1</v>
      </c>
      <c r="AL57" s="27"/>
      <c r="AM57" s="32" t="str">
        <f t="shared" si="26"/>
        <v>Damir</v>
      </c>
      <c r="AN57" s="21" t="str">
        <f t="shared" si="27"/>
        <v>Gobec</v>
      </c>
      <c r="AO57" s="53">
        <f t="shared" si="28"/>
        <v>1209</v>
      </c>
      <c r="AP57" s="53" t="str">
        <f t="shared" si="29"/>
        <v/>
      </c>
      <c r="AQ57" s="21" t="str">
        <f t="shared" si="30"/>
        <v>Damir</v>
      </c>
      <c r="AR57" s="46" t="str">
        <f t="shared" si="31"/>
        <v>Gobec</v>
      </c>
      <c r="AS57" s="27" t="s">
        <v>0</v>
      </c>
      <c r="AT57" s="62" t="str">
        <f t="shared" si="32"/>
        <v/>
      </c>
      <c r="AU57" s="27" t="s">
        <v>0</v>
      </c>
      <c r="AV57" s="228" t="str">
        <f t="shared" si="1"/>
        <v/>
      </c>
      <c r="AW57" s="27" t="s">
        <v>0</v>
      </c>
      <c r="AX57" s="79"/>
      <c r="AY57" s="80"/>
      <c r="AZ57" s="27" t="s">
        <v>0</v>
      </c>
      <c r="BA57" s="184" t="str">
        <f t="shared" si="33"/>
        <v/>
      </c>
      <c r="BB57" s="27" t="s">
        <v>0</v>
      </c>
      <c r="BC57" s="32" t="str">
        <f t="shared" si="34"/>
        <v/>
      </c>
      <c r="BD57" s="53" t="str">
        <f>IF(AX57&amp;AY57="","",MAX(BD$12:BD56)+1)</f>
        <v/>
      </c>
      <c r="BE57" s="196" t="str">
        <f t="shared" si="35"/>
        <v/>
      </c>
      <c r="BF57" s="33" t="str">
        <f>IF(AND(AO57="NEMA",AP57="NEMA",OR(AX57&amp;AY57="",BE57="NEMA")),MAX(BF$12:BF56)+1,"")</f>
        <v/>
      </c>
      <c r="BG57" s="27" t="s">
        <v>0</v>
      </c>
      <c r="BH57" s="32" t="str">
        <f t="shared" si="36"/>
        <v>Damir</v>
      </c>
      <c r="BI57" s="21" t="str">
        <f t="shared" si="37"/>
        <v>Gobec</v>
      </c>
      <c r="BJ57" s="53" t="str">
        <f t="shared" si="38"/>
        <v/>
      </c>
      <c r="BK57" s="33">
        <f t="shared" si="39"/>
        <v>1209</v>
      </c>
      <c r="BL57" s="27" t="s">
        <v>0</v>
      </c>
      <c r="BM57" s="32" t="str">
        <f t="shared" si="40"/>
        <v>Vihor</v>
      </c>
      <c r="BN57" s="21" t="str">
        <f t="shared" si="41"/>
        <v>OK Vihor</v>
      </c>
      <c r="BO57" s="53">
        <f t="shared" si="42"/>
        <v>12</v>
      </c>
      <c r="BP57" s="53" t="str">
        <f t="shared" si="2"/>
        <v/>
      </c>
      <c r="BQ57" s="21" t="str">
        <f t="shared" si="3"/>
        <v>OK Vihor</v>
      </c>
      <c r="BR57" s="21" t="str" cm="1">
        <f t="array" ref="BR57">IFERROR(""&amp;INDEX(regNatjecatelj_klub,DI57),"")</f>
        <v>OK Vihor</v>
      </c>
      <c r="BS57" s="66" t="str">
        <f t="shared" si="43"/>
        <v/>
      </c>
      <c r="BT57" s="46" t="str">
        <f t="shared" si="44"/>
        <v>OK Vihor</v>
      </c>
      <c r="BU57" s="27" t="s">
        <v>0</v>
      </c>
      <c r="BV57" s="62" t="str">
        <f>IF(BP57&lt;&gt;"NEMA","",IF(IFERROR(MATCH(BN57,BN$12:BN56,0),0)&lt;&gt;0,"",BN57))</f>
        <v/>
      </c>
      <c r="BW57" s="27" t="s">
        <v>0</v>
      </c>
      <c r="BX57" s="84"/>
      <c r="BY57" s="27" t="s">
        <v>0</v>
      </c>
      <c r="BZ57" s="38" t="str">
        <f t="shared" si="45"/>
        <v/>
      </c>
      <c r="CA57" s="21" t="str">
        <f t="shared" si="46"/>
        <v/>
      </c>
      <c r="CB57" s="21" t="str">
        <f>IF(CA57="","",MAX(CB$12:CB56)+1)</f>
        <v/>
      </c>
      <c r="CC57" s="21" t="str">
        <f>IF(CA57="","",IF(AB57="","",IF(AB57="NEMA",IF(AD57="",INDEX(AD$12:AD56,MATCH(AA57,AA$12:AA56,0),1),AD57),AB57)))</f>
        <v/>
      </c>
      <c r="CD57" s="21" t="str">
        <f t="shared" si="47"/>
        <v/>
      </c>
      <c r="CE57" s="21" t="str">
        <f>IF(BX57="","",MAX(CE$12:CE56)+1)</f>
        <v/>
      </c>
      <c r="CF57" s="21" t="str">
        <f t="shared" si="48"/>
        <v/>
      </c>
      <c r="CG57" s="46" t="str">
        <f t="shared" si="49"/>
        <v/>
      </c>
      <c r="CH57" s="27" t="s">
        <v>0</v>
      </c>
      <c r="CI57" s="14" t="str">
        <f t="shared" si="50"/>
        <v/>
      </c>
      <c r="CJ57" s="27" t="s">
        <v>0</v>
      </c>
      <c r="CK57" s="157" t="str">
        <f>IF(BN57="","",IF(AND(BO57&lt;&gt;"",BO57&lt;&gt;"NEMA",BS57=1),BR57,IFERROR(INDEX(CK$12:CK56,MATCH(BN57,BN$12:BN56,0)),IF(BX57&lt;&gt;"",BX57,BT57))))</f>
        <v>OK Vihor</v>
      </c>
      <c r="CL57" s="210">
        <f>IF(BN57="","",IF(BT57&lt;&gt;BN57,INDEX(regKlub_id,MATCH(BT57,regKlub_naziv,0)),IF(AND(BO57&lt;&gt;"",BO57&lt;&gt;"NEMA"),BO57,IF(CF57&lt;&gt;"",CF57,IF(CB57&lt;&gt;"",CB57,IFERROR(INDEX(CL$12:CL56,MATCH(BN57,BN$12:BN56,0)),"GREŠKA"))))))</f>
        <v>12</v>
      </c>
      <c r="CM57" s="108" t="str">
        <f>IF(BP57="","",IF(BP57&lt;&gt;"NEMA",BP57,IF(CE57&lt;&gt;"",CE57,IFERROR(INDEX(CM$12:CM56,MATCH(BN57,BN$12:BN56,0)),""))))</f>
        <v/>
      </c>
      <c r="CN57" s="27" t="s">
        <v>0</v>
      </c>
      <c r="CO57" s="38" t="str">
        <f t="shared" si="51"/>
        <v>48:26</v>
      </c>
      <c r="CP57" s="53" t="str">
        <f t="shared" si="52"/>
        <v>0</v>
      </c>
      <c r="CQ57" s="164" t="str">
        <f t="shared" si="53"/>
        <v/>
      </c>
      <c r="CR57" s="165">
        <f t="shared" ref="CR57:CR120" si="78">IF(CO57="","",IF(VALUE(LEFT(CO57,SEARCH(":",CO57)-1))&gt;999,59999,VALUE(LEFT(CO57,SEARCH(":",CO57)-1))*60+VALUE(RIGHT(CO57,2))))</f>
        <v>2906</v>
      </c>
      <c r="CS57" s="108">
        <f t="shared" si="5"/>
        <v>1</v>
      </c>
      <c r="CT57" s="27" t="s">
        <v>0</v>
      </c>
      <c r="CU57" s="224" t="str">
        <f t="shared" si="54"/>
        <v xml:space="preserve">
</v>
      </c>
      <c r="CV57" s="27" t="s">
        <v>0</v>
      </c>
      <c r="CW57" s="184" t="str">
        <f t="shared" si="6"/>
        <v/>
      </c>
      <c r="CX57" t="s">
        <v>0</v>
      </c>
      <c r="CY57" s="86" t="str">
        <f t="shared" si="7"/>
        <v>M</v>
      </c>
      <c r="CZ57" t="s">
        <v>0</v>
      </c>
      <c r="DA57" s="32" t="str">
        <f t="shared" si="8"/>
        <v/>
      </c>
      <c r="DB57" s="46" t="str">
        <f t="shared" si="9"/>
        <v/>
      </c>
      <c r="DC57" t="s">
        <v>0</v>
      </c>
      <c r="DD57" s="14" t="str">
        <f t="shared" si="55"/>
        <v/>
      </c>
      <c r="DE57" s="27" t="s">
        <v>0</v>
      </c>
      <c r="DF57" s="14" t="str">
        <f t="shared" si="56"/>
        <v/>
      </c>
      <c r="DG57" s="27" t="s">
        <v>0</v>
      </c>
      <c r="DH57" s="32" t="str">
        <f t="shared" si="57"/>
        <v>Damir – Gobec</v>
      </c>
      <c r="DI57" s="33">
        <f t="shared" si="58"/>
        <v>167</v>
      </c>
      <c r="DJ57" s="27" t="s">
        <v>0</v>
      </c>
      <c r="DK57" s="32" t="str">
        <f t="shared" si="59"/>
        <v>Damir – Gobec – OK Vihor</v>
      </c>
      <c r="DL57" s="33">
        <f t="shared" si="60"/>
        <v>167</v>
      </c>
      <c r="DM57" s="27" t="s">
        <v>0</v>
      </c>
      <c r="DN57" s="32" t="str">
        <f t="shared" si="61"/>
        <v>Damir – Gobec – OK Vihor – M45</v>
      </c>
      <c r="DO57" s="33">
        <f t="shared" si="62"/>
        <v>167</v>
      </c>
      <c r="DP57" s="27" t="s">
        <v>0</v>
      </c>
      <c r="DQ57" s="38">
        <f t="shared" si="63"/>
        <v>167</v>
      </c>
      <c r="DR57" s="33" cm="1">
        <f t="array" ref="DR57">IF(DQ57&lt;&gt;"",INDEX(regNatjecatelj_id,DQ57,0),IF(BF57&lt;&gt;"",BF57,""))</f>
        <v>1209</v>
      </c>
      <c r="DS57" s="27" t="s">
        <v>0</v>
      </c>
      <c r="DT57" s="38" t="str">
        <f t="shared" si="64"/>
        <v>imepre</v>
      </c>
      <c r="DU57" s="53" t="str">
        <f t="shared" si="10"/>
        <v>klu</v>
      </c>
      <c r="DV57" s="53" t="str">
        <f t="shared" si="65"/>
        <v>kat</v>
      </c>
      <c r="DW57" s="53" t="str">
        <f t="shared" si="66"/>
        <v/>
      </c>
      <c r="DX57" s="46" t="str">
        <f t="shared" si="67"/>
        <v>imepre-klu-kat</v>
      </c>
      <c r="DY57" s="27" t="s">
        <v>0</v>
      </c>
      <c r="DZ57" s="38">
        <f>IF(AN57="","",MAX(DZ$12:DZ56)+1)</f>
        <v>5515</v>
      </c>
      <c r="EA57" s="53">
        <f t="shared" si="68"/>
        <v>608</v>
      </c>
      <c r="EB57" s="53">
        <f t="shared" si="69"/>
        <v>1209</v>
      </c>
      <c r="EC57" s="53">
        <f t="shared" si="70"/>
        <v>2906</v>
      </c>
      <c r="ED57" s="53">
        <f t="shared" si="71"/>
        <v>1</v>
      </c>
      <c r="EE57" s="53">
        <f t="shared" si="11"/>
        <v>0</v>
      </c>
      <c r="EF57" s="53">
        <f t="shared" si="72"/>
        <v>1</v>
      </c>
      <c r="EG57" s="53" t="str">
        <f t="shared" si="73"/>
        <v>0</v>
      </c>
      <c r="EH57" s="53" t="str">
        <f t="shared" si="12"/>
        <v/>
      </c>
      <c r="EI57" s="53" t="str">
        <f t="shared" si="74"/>
        <v/>
      </c>
      <c r="EJ57" s="33" t="str">
        <f t="shared" si="75"/>
        <v/>
      </c>
      <c r="EK57" s="27" t="s">
        <v>0</v>
      </c>
      <c r="EL57" s="14" t="str">
        <f t="shared" si="76"/>
        <v>INSERT INTO rezultat(id,stazakategorija_id,imeprezime_id,vrijeme_sec,status_id,registracija,uparivanje_id,originalstatus_id,imeprezimealias_id,klubalias_id,kategorijaalias_id) VALUES (5515,608,1209,2906,1,0,1,0,Null,Null,Null);</v>
      </c>
      <c r="EM57" s="27" t="s">
        <v>0</v>
      </c>
      <c r="EN57" s="14" t="str">
        <f t="shared" si="13"/>
        <v/>
      </c>
      <c r="EO57" s="27" t="s">
        <v>0</v>
      </c>
      <c r="EP57" s="115" t="str">
        <f t="shared" si="77"/>
        <v xml:space="preserve">
INSERT INTO rezultat(id,stazakategorija_id,imeprezime_id,vrijeme_sec,status_id,registracija,uparivanje_id,originalstatus_id,imeprezimealias_id,klubalias_id,kategorijaalias_id) VALUES (5515,608,1209,2906,1,0,1,0,Null,Null,Null);</v>
      </c>
      <c r="EQ57" s="27" t="s">
        <v>0</v>
      </c>
    </row>
    <row r="58" spans="1:147" x14ac:dyDescent="0.25">
      <c r="A58" t="s">
        <v>0</v>
      </c>
      <c r="B58" s="32" t="str">
        <f>IF(csv!F48="","",TRIM(csv!T48))</f>
        <v>M45</v>
      </c>
      <c r="C58" s="21" t="s">
        <v>0</v>
      </c>
      <c r="D58" s="21" t="str">
        <f>IF(csv!F48="","",TRIM(csv!F48))</f>
        <v>Igor</v>
      </c>
      <c r="E58" s="21" t="str">
        <f>IF(csv!E48="","",TRIM(csv!E48))</f>
        <v>Bončina</v>
      </c>
      <c r="F58" s="21" t="s">
        <v>0</v>
      </c>
      <c r="G58" s="53" t="str">
        <f>IF(csv!M48="","",TRIM(csv!M48))</f>
        <v>62:55</v>
      </c>
      <c r="H58" s="53" t="str">
        <f>IF(csv!N48="","",TRIM(csv!N48))</f>
        <v>0</v>
      </c>
      <c r="I58" s="21" t="s">
        <v>0</v>
      </c>
      <c r="J58" s="21" t="str">
        <f>IF(csv!P48="","",TRIM(csv!P48))</f>
        <v>Orientacijski klub</v>
      </c>
      <c r="K58" s="21" t="str">
        <f>IF(csv!Q48="","",TRIM(csv!Q48))</f>
        <v>OK SK</v>
      </c>
      <c r="L58" s="21" t="s">
        <v>0</v>
      </c>
      <c r="M58" s="46" t="str">
        <f>IF(csv!R48="","",TRIM(csv!R48))</f>
        <v>SLO</v>
      </c>
      <c r="N58" s="27" t="s">
        <v>0</v>
      </c>
      <c r="O58" s="172" t="str">
        <f t="shared" si="14"/>
        <v>ok</v>
      </c>
      <c r="P58" s="27"/>
      <c r="Q58" s="32" t="str">
        <f t="shared" si="15"/>
        <v>M45</v>
      </c>
      <c r="R58" s="53">
        <f>IF(Q58="","",IF(COUNTIF(Q$12:Q57,Q58)=0,R57+1,R57))</f>
        <v>8</v>
      </c>
      <c r="S58" s="53">
        <f t="shared" si="16"/>
        <v>106</v>
      </c>
      <c r="T58" s="53">
        <f t="shared" si="17"/>
        <v>417</v>
      </c>
      <c r="U58" s="46" t="str">
        <f t="shared" si="18"/>
        <v>M45 – Ž35 – Ž20</v>
      </c>
      <c r="V58" s="27" t="s">
        <v>0</v>
      </c>
      <c r="W58" s="157" t="str">
        <f t="shared" si="19"/>
        <v>M45</v>
      </c>
      <c r="X58" s="207">
        <f t="shared" si="20"/>
        <v>608</v>
      </c>
      <c r="Y58" s="158" t="str">
        <f t="shared" si="0"/>
        <v/>
      </c>
      <c r="Z58" s="27" t="s">
        <v>0</v>
      </c>
      <c r="AA58" s="32" t="str">
        <f t="shared" si="21"/>
        <v>SLO</v>
      </c>
      <c r="AB58" s="53">
        <f t="shared" si="22"/>
        <v>2</v>
      </c>
      <c r="AC58" s="21" t="str">
        <f>IF(OR(AB58="",AB58&lt;&gt;"NEMA"),"",IF(IFERROR(MATCH(AA58,AA$12:AA57,0),0)&lt;&gt;0,"",AA58))</f>
        <v/>
      </c>
      <c r="AD58" s="46" t="str">
        <f>IF(AC58="","",MAX(AD$12:AD57)+1)</f>
        <v/>
      </c>
      <c r="AE58" s="27" t="s">
        <v>0</v>
      </c>
      <c r="AF58" s="84"/>
      <c r="AG58" s="27" t="s">
        <v>0</v>
      </c>
      <c r="AH58" s="14" t="str">
        <f t="shared" si="23"/>
        <v/>
      </c>
      <c r="AI58" s="27" t="s">
        <v>0</v>
      </c>
      <c r="AJ58" s="157" t="str">
        <f t="shared" si="24"/>
        <v>SLO</v>
      </c>
      <c r="AK58" s="108">
        <f t="shared" si="25"/>
        <v>2</v>
      </c>
      <c r="AL58" s="27"/>
      <c r="AM58" s="32" t="str">
        <f t="shared" si="26"/>
        <v>Igor</v>
      </c>
      <c r="AN58" s="21" t="str">
        <f t="shared" si="27"/>
        <v>Bončina</v>
      </c>
      <c r="AO58" s="53">
        <f t="shared" si="28"/>
        <v>2195</v>
      </c>
      <c r="AP58" s="53" t="str">
        <f t="shared" si="29"/>
        <v/>
      </c>
      <c r="AQ58" s="21" t="str">
        <f t="shared" si="30"/>
        <v>Igor</v>
      </c>
      <c r="AR58" s="46" t="str">
        <f t="shared" si="31"/>
        <v>Bončina</v>
      </c>
      <c r="AS58" s="27" t="s">
        <v>0</v>
      </c>
      <c r="AT58" s="62" t="str">
        <f t="shared" si="32"/>
        <v/>
      </c>
      <c r="AU58" s="27" t="s">
        <v>0</v>
      </c>
      <c r="AV58" s="228" t="str">
        <f t="shared" si="1"/>
        <v/>
      </c>
      <c r="AW58" s="27" t="s">
        <v>0</v>
      </c>
      <c r="AX58" s="79"/>
      <c r="AY58" s="80"/>
      <c r="AZ58" s="27" t="s">
        <v>0</v>
      </c>
      <c r="BA58" s="184" t="str">
        <f t="shared" si="33"/>
        <v/>
      </c>
      <c r="BB58" s="27" t="s">
        <v>0</v>
      </c>
      <c r="BC58" s="32" t="str">
        <f t="shared" si="34"/>
        <v/>
      </c>
      <c r="BD58" s="53" t="str">
        <f>IF(AX58&amp;AY58="","",MAX(BD$12:BD57)+1)</f>
        <v/>
      </c>
      <c r="BE58" s="196" t="str">
        <f t="shared" si="35"/>
        <v/>
      </c>
      <c r="BF58" s="33" t="str">
        <f>IF(AND(AO58="NEMA",AP58="NEMA",OR(AX58&amp;AY58="",BE58="NEMA")),MAX(BF$12:BF57)+1,"")</f>
        <v/>
      </c>
      <c r="BG58" s="27" t="s">
        <v>0</v>
      </c>
      <c r="BH58" s="32" t="str">
        <f t="shared" si="36"/>
        <v>Igor</v>
      </c>
      <c r="BI58" s="21" t="str">
        <f t="shared" si="37"/>
        <v>Bončina</v>
      </c>
      <c r="BJ58" s="53" t="str">
        <f t="shared" si="38"/>
        <v/>
      </c>
      <c r="BK58" s="33">
        <f t="shared" si="39"/>
        <v>2195</v>
      </c>
      <c r="BL58" s="27" t="s">
        <v>0</v>
      </c>
      <c r="BM58" s="32" t="str">
        <f t="shared" si="40"/>
        <v>Orientacijski klub</v>
      </c>
      <c r="BN58" s="21" t="str">
        <f t="shared" si="41"/>
        <v>OK SK</v>
      </c>
      <c r="BO58" s="53" t="str">
        <f t="shared" si="42"/>
        <v>NEMA</v>
      </c>
      <c r="BP58" s="53" t="str">
        <f t="shared" si="2"/>
        <v>NEMA</v>
      </c>
      <c r="BQ58" s="21" t="str">
        <f t="shared" si="3"/>
        <v>OK SK</v>
      </c>
      <c r="BR58" s="21" t="str" cm="1">
        <f t="array" ref="BR58">IFERROR(""&amp;INDEX(regNatjecatelj_klub,DI58),"")</f>
        <v>OK Slov. Konjice</v>
      </c>
      <c r="BS58" s="66">
        <f t="shared" si="43"/>
        <v>1</v>
      </c>
      <c r="BT58" s="46" t="str">
        <f t="shared" si="44"/>
        <v>OK Slov. Konjice</v>
      </c>
      <c r="BU58" s="27" t="s">
        <v>0</v>
      </c>
      <c r="BV58" s="62" t="str">
        <f>IF(BP58&lt;&gt;"NEMA","",IF(IFERROR(MATCH(BN58,BN$12:BN57,0),0)&lt;&gt;0,"",BN58))</f>
        <v>OK SK</v>
      </c>
      <c r="BW58" s="27" t="s">
        <v>0</v>
      </c>
      <c r="BX58" s="84" t="s">
        <v>2562</v>
      </c>
      <c r="BY58" s="27" t="s">
        <v>0</v>
      </c>
      <c r="BZ58" s="38">
        <f t="shared" si="45"/>
        <v>58</v>
      </c>
      <c r="CA58" s="21" t="str">
        <f t="shared" si="46"/>
        <v/>
      </c>
      <c r="CB58" s="21" t="str">
        <f>IF(CA58="","",MAX(CB$12:CB57)+1)</f>
        <v/>
      </c>
      <c r="CC58" s="21" t="str">
        <f>IF(CA58="","",IF(AB58="","",IF(AB58="NEMA",IF(AD58="",INDEX(AD$12:AD57,MATCH(AA58,AA$12:AA57,0),1),AD58),AB58)))</f>
        <v/>
      </c>
      <c r="CD58" s="21" t="str">
        <f t="shared" si="47"/>
        <v/>
      </c>
      <c r="CE58" s="21">
        <f>IF(BX58="","",MAX(CE$12:CE57)+1)</f>
        <v>32</v>
      </c>
      <c r="CF58" s="21">
        <f t="shared" si="48"/>
        <v>58</v>
      </c>
      <c r="CG58" s="46" t="str">
        <f t="shared" si="49"/>
        <v>INSERT INTO klub_alias(id,alias,klub_id) VALUES (32,'OK SK',58);</v>
      </c>
      <c r="CH58" s="27" t="s">
        <v>0</v>
      </c>
      <c r="CI58" s="14" t="str">
        <f t="shared" si="50"/>
        <v>INSERT INTO klub_alias(id,alias,klub_id) VALUES (32,'OK SK',58);</v>
      </c>
      <c r="CJ58" s="27" t="s">
        <v>0</v>
      </c>
      <c r="CK58" s="157" t="str">
        <f>IF(BN58="","",IF(AND(BO58&lt;&gt;"",BO58&lt;&gt;"NEMA",BS58=1),BR58,IFERROR(INDEX(CK$12:CK57,MATCH(BN58,BN$12:BN57,0)),IF(BX58&lt;&gt;"",BX58,BT58))))</f>
        <v>OK Slov. Konjice</v>
      </c>
      <c r="CL58" s="210">
        <f>IF(BN58="","",IF(BT58&lt;&gt;BN58,INDEX(regKlub_id,MATCH(BT58,regKlub_naziv,0)),IF(AND(BO58&lt;&gt;"",BO58&lt;&gt;"NEMA"),BO58,IF(CF58&lt;&gt;"",CF58,IF(CB58&lt;&gt;"",CB58,IFERROR(INDEX(CL$12:CL57,MATCH(BN58,BN$12:BN57,0)),"GREŠKA"))))))</f>
        <v>58</v>
      </c>
      <c r="CM58" s="108">
        <f>IF(BP58="","",IF(BP58&lt;&gt;"NEMA",BP58,IF(CE58&lt;&gt;"",CE58,IFERROR(INDEX(CM$12:CM57,MATCH(BN58,BN$12:BN57,0)),""))))</f>
        <v>32</v>
      </c>
      <c r="CN58" s="27" t="s">
        <v>0</v>
      </c>
      <c r="CO58" s="38" t="str">
        <f t="shared" si="51"/>
        <v>62:55</v>
      </c>
      <c r="CP58" s="53" t="str">
        <f t="shared" si="52"/>
        <v>0</v>
      </c>
      <c r="CQ58" s="164" t="str">
        <f t="shared" si="53"/>
        <v/>
      </c>
      <c r="CR58" s="165">
        <f t="shared" si="78"/>
        <v>3775</v>
      </c>
      <c r="CS58" s="108">
        <f t="shared" si="5"/>
        <v>1</v>
      </c>
      <c r="CT58" s="27" t="s">
        <v>0</v>
      </c>
      <c r="CU58" s="224" t="str">
        <f t="shared" si="54"/>
        <v xml:space="preserve">
</v>
      </c>
      <c r="CV58" s="27" t="s">
        <v>0</v>
      </c>
      <c r="CW58" s="184" t="str">
        <f t="shared" si="6"/>
        <v/>
      </c>
      <c r="CX58" t="s">
        <v>0</v>
      </c>
      <c r="CY58" s="86" t="str">
        <f t="shared" si="7"/>
        <v>M</v>
      </c>
      <c r="CZ58" t="s">
        <v>0</v>
      </c>
      <c r="DA58" s="32" t="str">
        <f t="shared" si="8"/>
        <v/>
      </c>
      <c r="DB58" s="46" t="str">
        <f t="shared" si="9"/>
        <v/>
      </c>
      <c r="DC58" t="s">
        <v>0</v>
      </c>
      <c r="DD58" s="14" t="str">
        <f t="shared" si="55"/>
        <v/>
      </c>
      <c r="DE58" s="27" t="s">
        <v>0</v>
      </c>
      <c r="DF58" s="14" t="str">
        <f t="shared" si="56"/>
        <v/>
      </c>
      <c r="DG58" s="27" t="s">
        <v>0</v>
      </c>
      <c r="DH58" s="32" t="str">
        <f t="shared" si="57"/>
        <v>Igor – Bončina</v>
      </c>
      <c r="DI58" s="33">
        <f t="shared" si="58"/>
        <v>381</v>
      </c>
      <c r="DJ58" s="27" t="s">
        <v>0</v>
      </c>
      <c r="DK58" s="32" t="str">
        <f t="shared" si="59"/>
        <v>Igor – Bončina – OK Slov. Konjice</v>
      </c>
      <c r="DL58" s="33">
        <f t="shared" si="60"/>
        <v>381</v>
      </c>
      <c r="DM58" s="27" t="s">
        <v>0</v>
      </c>
      <c r="DN58" s="32" t="str">
        <f t="shared" si="61"/>
        <v>Igor – Bončina – OK Slov. Konjice – M45</v>
      </c>
      <c r="DO58" s="33" t="str">
        <f t="shared" si="62"/>
        <v>NEMA</v>
      </c>
      <c r="DP58" s="27" t="s">
        <v>0</v>
      </c>
      <c r="DQ58" s="38">
        <f t="shared" si="63"/>
        <v>381</v>
      </c>
      <c r="DR58" s="33" cm="1">
        <f t="array" ref="DR58">IF(DQ58&lt;&gt;"",INDEX(regNatjecatelj_id,DQ58,0),IF(BF58&lt;&gt;"",BF58,""))</f>
        <v>2195</v>
      </c>
      <c r="DS58" s="27" t="s">
        <v>0</v>
      </c>
      <c r="DT58" s="38" t="str">
        <f t="shared" si="64"/>
        <v>imepre</v>
      </c>
      <c r="DU58" s="53" t="str">
        <f t="shared" si="10"/>
        <v>klu(ali)</v>
      </c>
      <c r="DV58" s="53" t="str">
        <f t="shared" si="65"/>
        <v>kat</v>
      </c>
      <c r="DW58" s="53" t="str">
        <f t="shared" si="66"/>
        <v/>
      </c>
      <c r="DX58" s="46" t="str">
        <f t="shared" si="67"/>
        <v>imepre-klu(ali)-kat</v>
      </c>
      <c r="DY58" s="27" t="s">
        <v>0</v>
      </c>
      <c r="DZ58" s="38">
        <f>IF(AN58="","",MAX(DZ$12:DZ57)+1)</f>
        <v>5516</v>
      </c>
      <c r="EA58" s="53">
        <f t="shared" si="68"/>
        <v>608</v>
      </c>
      <c r="EB58" s="53">
        <f t="shared" si="69"/>
        <v>2195</v>
      </c>
      <c r="EC58" s="53">
        <f t="shared" si="70"/>
        <v>3775</v>
      </c>
      <c r="ED58" s="53">
        <f t="shared" si="71"/>
        <v>1</v>
      </c>
      <c r="EE58" s="53">
        <f t="shared" si="11"/>
        <v>0</v>
      </c>
      <c r="EF58" s="53">
        <f t="shared" si="72"/>
        <v>3</v>
      </c>
      <c r="EG58" s="53" t="str">
        <f t="shared" si="73"/>
        <v>0</v>
      </c>
      <c r="EH58" s="53" t="str">
        <f t="shared" si="12"/>
        <v/>
      </c>
      <c r="EI58" s="53">
        <f t="shared" si="74"/>
        <v>32</v>
      </c>
      <c r="EJ58" s="33" t="str">
        <f t="shared" si="75"/>
        <v/>
      </c>
      <c r="EK58" s="27" t="s">
        <v>0</v>
      </c>
      <c r="EL58" s="14" t="str">
        <f t="shared" si="76"/>
        <v>INSERT INTO rezultat(id,stazakategorija_id,imeprezime_id,vrijeme_sec,status_id,registracija,uparivanje_id,originalstatus_id,imeprezimealias_id,klubalias_id,kategorijaalias_id) VALUES (5516,608,2195,3775,1,0,3,0,Null,32,Null);</v>
      </c>
      <c r="EM58" s="27" t="s">
        <v>0</v>
      </c>
      <c r="EN58" s="14" t="str">
        <f t="shared" si="13"/>
        <v/>
      </c>
      <c r="EO58" s="27" t="s">
        <v>0</v>
      </c>
      <c r="EP58" s="115" t="str">
        <f t="shared" si="77"/>
        <v xml:space="preserve">
INSERT INTO klub_alias(id,alias,klub_id) VALUES (32,'OK SK',58);
INSERT INTO rezultat(id,stazakategorija_id,imeprezime_id,vrijeme_sec,status_id,registracija,uparivanje_id,originalstatus_id,imeprezimealias_id,klubalias_id,kategorijaalias_id) VALUES (5516,608,2195,3775,1,0,3,0,Null,32,Null);</v>
      </c>
      <c r="EQ58" s="27" t="s">
        <v>0</v>
      </c>
    </row>
    <row r="59" spans="1:147" x14ac:dyDescent="0.25">
      <c r="A59" t="s">
        <v>0</v>
      </c>
      <c r="B59" s="32" t="str">
        <f>IF(csv!F49="","",TRIM(csv!T49))</f>
        <v>M45</v>
      </c>
      <c r="C59" s="21" t="s">
        <v>0</v>
      </c>
      <c r="D59" s="21" t="str">
        <f>IF(csv!F49="","",TRIM(csv!F49))</f>
        <v>Domagoj</v>
      </c>
      <c r="E59" s="21" t="str">
        <f>IF(csv!E49="","",TRIM(csv!E49))</f>
        <v>Šantić</v>
      </c>
      <c r="F59" s="21" t="s">
        <v>0</v>
      </c>
      <c r="G59" s="53" t="str">
        <f>IF(csv!M49="","",TRIM(csv!M49))</f>
        <v>67:39</v>
      </c>
      <c r="H59" s="53" t="str">
        <f>IF(csv!N49="","",TRIM(csv!N49))</f>
        <v>0</v>
      </c>
      <c r="I59" s="21" t="s">
        <v>0</v>
      </c>
      <c r="J59" s="21" t="str">
        <f>IF(csv!P49="","",TRIM(csv!P49))</f>
        <v>BJE</v>
      </c>
      <c r="K59" s="21" t="str">
        <f>IF(csv!Q49="","",TRIM(csv!Q49))</f>
        <v>OK Bjelovar</v>
      </c>
      <c r="L59" s="21" t="s">
        <v>0</v>
      </c>
      <c r="M59" s="46" t="str">
        <f>IF(csv!R49="","",TRIM(csv!R49))</f>
        <v>CRO</v>
      </c>
      <c r="N59" s="27" t="s">
        <v>0</v>
      </c>
      <c r="O59" s="172" t="str">
        <f t="shared" si="14"/>
        <v>ok</v>
      </c>
      <c r="P59" s="27"/>
      <c r="Q59" s="32" t="str">
        <f t="shared" si="15"/>
        <v>M45</v>
      </c>
      <c r="R59" s="53">
        <f>IF(Q59="","",IF(COUNTIF(Q$12:Q58,Q59)=0,R58+1,R58))</f>
        <v>8</v>
      </c>
      <c r="S59" s="53">
        <f t="shared" si="16"/>
        <v>106</v>
      </c>
      <c r="T59" s="53">
        <f t="shared" si="17"/>
        <v>417</v>
      </c>
      <c r="U59" s="46" t="str">
        <f t="shared" si="18"/>
        <v>M45 – Ž35 – Ž20</v>
      </c>
      <c r="V59" s="27" t="s">
        <v>0</v>
      </c>
      <c r="W59" s="157" t="str">
        <f t="shared" si="19"/>
        <v>M45</v>
      </c>
      <c r="X59" s="207">
        <f t="shared" si="20"/>
        <v>608</v>
      </c>
      <c r="Y59" s="158" t="str">
        <f t="shared" si="0"/>
        <v/>
      </c>
      <c r="Z59" s="27" t="s">
        <v>0</v>
      </c>
      <c r="AA59" s="32" t="str">
        <f t="shared" si="21"/>
        <v>CRO</v>
      </c>
      <c r="AB59" s="53">
        <f t="shared" si="22"/>
        <v>1</v>
      </c>
      <c r="AC59" s="21" t="str">
        <f>IF(OR(AB59="",AB59&lt;&gt;"NEMA"),"",IF(IFERROR(MATCH(AA59,AA$12:AA58,0),0)&lt;&gt;0,"",AA59))</f>
        <v/>
      </c>
      <c r="AD59" s="46" t="str">
        <f>IF(AC59="","",MAX(AD$12:AD58)+1)</f>
        <v/>
      </c>
      <c r="AE59" s="27" t="s">
        <v>0</v>
      </c>
      <c r="AF59" s="84"/>
      <c r="AG59" s="27" t="s">
        <v>0</v>
      </c>
      <c r="AH59" s="14" t="str">
        <f t="shared" si="23"/>
        <v/>
      </c>
      <c r="AI59" s="27" t="s">
        <v>0</v>
      </c>
      <c r="AJ59" s="157" t="str">
        <f t="shared" si="24"/>
        <v>CRO</v>
      </c>
      <c r="AK59" s="108">
        <f t="shared" si="25"/>
        <v>1</v>
      </c>
      <c r="AL59" s="27"/>
      <c r="AM59" s="32" t="str">
        <f t="shared" si="26"/>
        <v>Domagoj</v>
      </c>
      <c r="AN59" s="21" t="str">
        <f t="shared" si="27"/>
        <v>Šantić</v>
      </c>
      <c r="AO59" s="53">
        <f t="shared" si="28"/>
        <v>1266</v>
      </c>
      <c r="AP59" s="53" t="str">
        <f t="shared" si="29"/>
        <v/>
      </c>
      <c r="AQ59" s="21" t="str">
        <f t="shared" si="30"/>
        <v>Domagoj</v>
      </c>
      <c r="AR59" s="46" t="str">
        <f t="shared" si="31"/>
        <v>Šantić</v>
      </c>
      <c r="AS59" s="27" t="s">
        <v>0</v>
      </c>
      <c r="AT59" s="62" t="str">
        <f t="shared" si="32"/>
        <v/>
      </c>
      <c r="AU59" s="27" t="s">
        <v>0</v>
      </c>
      <c r="AV59" s="228" t="str">
        <f t="shared" si="1"/>
        <v/>
      </c>
      <c r="AW59" s="27" t="s">
        <v>0</v>
      </c>
      <c r="AX59" s="79"/>
      <c r="AY59" s="80"/>
      <c r="AZ59" s="27" t="s">
        <v>0</v>
      </c>
      <c r="BA59" s="184" t="str">
        <f t="shared" si="33"/>
        <v/>
      </c>
      <c r="BB59" s="27" t="s">
        <v>0</v>
      </c>
      <c r="BC59" s="32" t="str">
        <f t="shared" si="34"/>
        <v/>
      </c>
      <c r="BD59" s="53" t="str">
        <f>IF(AX59&amp;AY59="","",MAX(BD$12:BD58)+1)</f>
        <v/>
      </c>
      <c r="BE59" s="196" t="str">
        <f t="shared" si="35"/>
        <v/>
      </c>
      <c r="BF59" s="33" t="str">
        <f>IF(AND(AO59="NEMA",AP59="NEMA",OR(AX59&amp;AY59="",BE59="NEMA")),MAX(BF$12:BF58)+1,"")</f>
        <v/>
      </c>
      <c r="BG59" s="27" t="s">
        <v>0</v>
      </c>
      <c r="BH59" s="32" t="str">
        <f t="shared" si="36"/>
        <v>Domagoj</v>
      </c>
      <c r="BI59" s="21" t="str">
        <f t="shared" si="37"/>
        <v>Šantić</v>
      </c>
      <c r="BJ59" s="53" t="str">
        <f t="shared" si="38"/>
        <v/>
      </c>
      <c r="BK59" s="33">
        <f t="shared" si="39"/>
        <v>1266</v>
      </c>
      <c r="BL59" s="27" t="s">
        <v>0</v>
      </c>
      <c r="BM59" s="32" t="str">
        <f t="shared" si="40"/>
        <v>BJE</v>
      </c>
      <c r="BN59" s="21" t="str">
        <f t="shared" si="41"/>
        <v>OK Bjelovar</v>
      </c>
      <c r="BO59" s="53">
        <f t="shared" si="42"/>
        <v>1</v>
      </c>
      <c r="BP59" s="53" t="str">
        <f t="shared" si="2"/>
        <v/>
      </c>
      <c r="BQ59" s="21" t="str">
        <f t="shared" si="3"/>
        <v>OK Bjelovar</v>
      </c>
      <c r="BR59" s="21" t="str" cm="1">
        <f t="array" ref="BR59">IFERROR(""&amp;INDEX(regNatjecatelj_klub,DI59),"")</f>
        <v>OK Bjelovar</v>
      </c>
      <c r="BS59" s="66" t="str">
        <f t="shared" si="43"/>
        <v/>
      </c>
      <c r="BT59" s="46" t="str">
        <f t="shared" si="44"/>
        <v>OK Bjelovar</v>
      </c>
      <c r="BU59" s="27" t="s">
        <v>0</v>
      </c>
      <c r="BV59" s="62" t="str">
        <f>IF(BP59&lt;&gt;"NEMA","",IF(IFERROR(MATCH(BN59,BN$12:BN58,0),0)&lt;&gt;0,"",BN59))</f>
        <v/>
      </c>
      <c r="BW59" s="27" t="s">
        <v>0</v>
      </c>
      <c r="BX59" s="84"/>
      <c r="BY59" s="27" t="s">
        <v>0</v>
      </c>
      <c r="BZ59" s="38" t="str">
        <f t="shared" si="45"/>
        <v/>
      </c>
      <c r="CA59" s="21" t="str">
        <f t="shared" si="46"/>
        <v/>
      </c>
      <c r="CB59" s="21" t="str">
        <f>IF(CA59="","",MAX(CB$12:CB58)+1)</f>
        <v/>
      </c>
      <c r="CC59" s="21" t="str">
        <f>IF(CA59="","",IF(AB59="","",IF(AB59="NEMA",IF(AD59="",INDEX(AD$12:AD58,MATCH(AA59,AA$12:AA58,0),1),AD59),AB59)))</f>
        <v/>
      </c>
      <c r="CD59" s="21" t="str">
        <f t="shared" si="47"/>
        <v/>
      </c>
      <c r="CE59" s="21" t="str">
        <f>IF(BX59="","",MAX(CE$12:CE58)+1)</f>
        <v/>
      </c>
      <c r="CF59" s="21" t="str">
        <f t="shared" si="48"/>
        <v/>
      </c>
      <c r="CG59" s="46" t="str">
        <f t="shared" si="49"/>
        <v/>
      </c>
      <c r="CH59" s="27" t="s">
        <v>0</v>
      </c>
      <c r="CI59" s="14" t="str">
        <f t="shared" si="50"/>
        <v/>
      </c>
      <c r="CJ59" s="27" t="s">
        <v>0</v>
      </c>
      <c r="CK59" s="157" t="str">
        <f>IF(BN59="","",IF(AND(BO59&lt;&gt;"",BO59&lt;&gt;"NEMA",BS59=1),BR59,IFERROR(INDEX(CK$12:CK58,MATCH(BN59,BN$12:BN58,0)),IF(BX59&lt;&gt;"",BX59,BT59))))</f>
        <v>OK Bjelovar</v>
      </c>
      <c r="CL59" s="210">
        <f>IF(BN59="","",IF(BT59&lt;&gt;BN59,INDEX(regKlub_id,MATCH(BT59,regKlub_naziv,0)),IF(AND(BO59&lt;&gt;"",BO59&lt;&gt;"NEMA"),BO59,IF(CF59&lt;&gt;"",CF59,IF(CB59&lt;&gt;"",CB59,IFERROR(INDEX(CL$12:CL58,MATCH(BN59,BN$12:BN58,0)),"GREŠKA"))))))</f>
        <v>1</v>
      </c>
      <c r="CM59" s="108" t="str">
        <f>IF(BP59="","",IF(BP59&lt;&gt;"NEMA",BP59,IF(CE59&lt;&gt;"",CE59,IFERROR(INDEX(CM$12:CM58,MATCH(BN59,BN$12:BN58,0)),""))))</f>
        <v/>
      </c>
      <c r="CN59" s="27" t="s">
        <v>0</v>
      </c>
      <c r="CO59" s="38" t="str">
        <f t="shared" si="51"/>
        <v>67:39</v>
      </c>
      <c r="CP59" s="53" t="str">
        <f t="shared" si="52"/>
        <v>0</v>
      </c>
      <c r="CQ59" s="164" t="str">
        <f t="shared" si="53"/>
        <v/>
      </c>
      <c r="CR59" s="165">
        <f t="shared" si="78"/>
        <v>4059</v>
      </c>
      <c r="CS59" s="108">
        <f t="shared" si="5"/>
        <v>1</v>
      </c>
      <c r="CT59" s="27" t="s">
        <v>0</v>
      </c>
      <c r="CU59" s="224" t="str">
        <f t="shared" si="54"/>
        <v xml:space="preserve">
</v>
      </c>
      <c r="CV59" s="27" t="s">
        <v>0</v>
      </c>
      <c r="CW59" s="184" t="str">
        <f t="shared" si="6"/>
        <v/>
      </c>
      <c r="CX59" t="s">
        <v>0</v>
      </c>
      <c r="CY59" s="86" t="str">
        <f t="shared" si="7"/>
        <v>M</v>
      </c>
      <c r="CZ59" t="s">
        <v>0</v>
      </c>
      <c r="DA59" s="32" t="str">
        <f t="shared" si="8"/>
        <v/>
      </c>
      <c r="DB59" s="46" t="str">
        <f t="shared" si="9"/>
        <v/>
      </c>
      <c r="DC59" t="s">
        <v>0</v>
      </c>
      <c r="DD59" s="14" t="str">
        <f t="shared" si="55"/>
        <v/>
      </c>
      <c r="DE59" s="27" t="s">
        <v>0</v>
      </c>
      <c r="DF59" s="14" t="str">
        <f t="shared" si="56"/>
        <v/>
      </c>
      <c r="DG59" s="27" t="s">
        <v>0</v>
      </c>
      <c r="DH59" s="32" t="str">
        <f t="shared" si="57"/>
        <v>Domagoj – Šantić</v>
      </c>
      <c r="DI59" s="33">
        <f t="shared" si="58"/>
        <v>212</v>
      </c>
      <c r="DJ59" s="27" t="s">
        <v>0</v>
      </c>
      <c r="DK59" s="32" t="str">
        <f t="shared" si="59"/>
        <v>Domagoj – Šantić – OK Bjelovar</v>
      </c>
      <c r="DL59" s="33">
        <f t="shared" si="60"/>
        <v>212</v>
      </c>
      <c r="DM59" s="27" t="s">
        <v>0</v>
      </c>
      <c r="DN59" s="32" t="str">
        <f t="shared" si="61"/>
        <v>Domagoj – Šantić – OK Bjelovar – M45</v>
      </c>
      <c r="DO59" s="33">
        <f t="shared" si="62"/>
        <v>212</v>
      </c>
      <c r="DP59" s="27" t="s">
        <v>0</v>
      </c>
      <c r="DQ59" s="38">
        <f t="shared" si="63"/>
        <v>212</v>
      </c>
      <c r="DR59" s="33" cm="1">
        <f t="array" ref="DR59">IF(DQ59&lt;&gt;"",INDEX(regNatjecatelj_id,DQ59,0),IF(BF59&lt;&gt;"",BF59,""))</f>
        <v>1266</v>
      </c>
      <c r="DS59" s="27" t="s">
        <v>0</v>
      </c>
      <c r="DT59" s="38" t="str">
        <f t="shared" si="64"/>
        <v>imepre</v>
      </c>
      <c r="DU59" s="53" t="str">
        <f t="shared" si="10"/>
        <v>klu</v>
      </c>
      <c r="DV59" s="53" t="str">
        <f t="shared" si="65"/>
        <v>kat</v>
      </c>
      <c r="DW59" s="53" t="str">
        <f t="shared" si="66"/>
        <v/>
      </c>
      <c r="DX59" s="46" t="str">
        <f t="shared" si="67"/>
        <v>imepre-klu-kat</v>
      </c>
      <c r="DY59" s="27" t="s">
        <v>0</v>
      </c>
      <c r="DZ59" s="38">
        <f>IF(AN59="","",MAX(DZ$12:DZ58)+1)</f>
        <v>5517</v>
      </c>
      <c r="EA59" s="53">
        <f t="shared" si="68"/>
        <v>608</v>
      </c>
      <c r="EB59" s="53">
        <f t="shared" si="69"/>
        <v>1266</v>
      </c>
      <c r="EC59" s="53">
        <f t="shared" si="70"/>
        <v>4059</v>
      </c>
      <c r="ED59" s="53">
        <f t="shared" si="71"/>
        <v>1</v>
      </c>
      <c r="EE59" s="53">
        <f t="shared" si="11"/>
        <v>0</v>
      </c>
      <c r="EF59" s="53">
        <f t="shared" si="72"/>
        <v>1</v>
      </c>
      <c r="EG59" s="53" t="str">
        <f t="shared" si="73"/>
        <v>0</v>
      </c>
      <c r="EH59" s="53" t="str">
        <f t="shared" si="12"/>
        <v/>
      </c>
      <c r="EI59" s="53" t="str">
        <f t="shared" si="74"/>
        <v/>
      </c>
      <c r="EJ59" s="33" t="str">
        <f t="shared" si="75"/>
        <v/>
      </c>
      <c r="EK59" s="27" t="s">
        <v>0</v>
      </c>
      <c r="EL59" s="14" t="str">
        <f t="shared" si="76"/>
        <v>INSERT INTO rezultat(id,stazakategorija_id,imeprezime_id,vrijeme_sec,status_id,registracija,uparivanje_id,originalstatus_id,imeprezimealias_id,klubalias_id,kategorijaalias_id) VALUES (5517,608,1266,4059,1,0,1,0,Null,Null,Null);</v>
      </c>
      <c r="EM59" s="27" t="s">
        <v>0</v>
      </c>
      <c r="EN59" s="14" t="str">
        <f t="shared" si="13"/>
        <v/>
      </c>
      <c r="EO59" s="27" t="s">
        <v>0</v>
      </c>
      <c r="EP59" s="115" t="str">
        <f t="shared" si="77"/>
        <v xml:space="preserve">
INSERT INTO rezultat(id,stazakategorija_id,imeprezime_id,vrijeme_sec,status_id,registracija,uparivanje_id,originalstatus_id,imeprezimealias_id,klubalias_id,kategorijaalias_id) VALUES (5517,608,1266,4059,1,0,1,0,Null,Null,Null);</v>
      </c>
      <c r="EQ59" s="27" t="s">
        <v>0</v>
      </c>
    </row>
    <row r="60" spans="1:147" x14ac:dyDescent="0.25">
      <c r="A60" t="s">
        <v>0</v>
      </c>
      <c r="B60" s="32" t="str">
        <f>IF(csv!F50="","",TRIM(csv!T50))</f>
        <v>M45</v>
      </c>
      <c r="C60" s="21" t="s">
        <v>0</v>
      </c>
      <c r="D60" s="21" t="str">
        <f>IF(csv!F50="","",TRIM(csv!F50))</f>
        <v>Tomislav</v>
      </c>
      <c r="E60" s="21" t="str">
        <f>IF(csv!E50="","",TRIM(csv!E50))</f>
        <v>Filipčić</v>
      </c>
      <c r="F60" s="21" t="s">
        <v>0</v>
      </c>
      <c r="G60" s="53" t="str">
        <f>IF(csv!M50="","",TRIM(csv!M50))</f>
        <v>73:14</v>
      </c>
      <c r="H60" s="53" t="str">
        <f>IF(csv!N50="","",TRIM(csv!N50))</f>
        <v>0</v>
      </c>
      <c r="I60" s="21" t="s">
        <v>0</v>
      </c>
      <c r="J60" s="21" t="str">
        <f>IF(csv!P50="","",TRIM(csv!P50))</f>
        <v>BJE</v>
      </c>
      <c r="K60" s="21" t="str">
        <f>IF(csv!Q50="","",TRIM(csv!Q50))</f>
        <v>OK Bjelovar</v>
      </c>
      <c r="L60" s="21" t="s">
        <v>0</v>
      </c>
      <c r="M60" s="46" t="str">
        <f>IF(csv!R50="","",TRIM(csv!R50))</f>
        <v>CRO</v>
      </c>
      <c r="N60" s="27" t="s">
        <v>0</v>
      </c>
      <c r="O60" s="172" t="str">
        <f t="shared" si="14"/>
        <v>ok</v>
      </c>
      <c r="P60" s="27"/>
      <c r="Q60" s="32" t="str">
        <f t="shared" si="15"/>
        <v>M45</v>
      </c>
      <c r="R60" s="53">
        <f>IF(Q60="","",IF(COUNTIF(Q$12:Q59,Q60)=0,R59+1,R59))</f>
        <v>8</v>
      </c>
      <c r="S60" s="53">
        <f t="shared" si="16"/>
        <v>106</v>
      </c>
      <c r="T60" s="53">
        <f t="shared" si="17"/>
        <v>417</v>
      </c>
      <c r="U60" s="46" t="str">
        <f t="shared" si="18"/>
        <v>M45 – Ž35 – Ž20</v>
      </c>
      <c r="V60" s="27" t="s">
        <v>0</v>
      </c>
      <c r="W60" s="157" t="str">
        <f t="shared" si="19"/>
        <v>M45</v>
      </c>
      <c r="X60" s="207">
        <f t="shared" si="20"/>
        <v>608</v>
      </c>
      <c r="Y60" s="158" t="str">
        <f t="shared" si="0"/>
        <v/>
      </c>
      <c r="Z60" s="27" t="s">
        <v>0</v>
      </c>
      <c r="AA60" s="32" t="str">
        <f t="shared" si="21"/>
        <v>CRO</v>
      </c>
      <c r="AB60" s="53">
        <f t="shared" si="22"/>
        <v>1</v>
      </c>
      <c r="AC60" s="21" t="str">
        <f>IF(OR(AB60="",AB60&lt;&gt;"NEMA"),"",IF(IFERROR(MATCH(AA60,AA$12:AA59,0),0)&lt;&gt;0,"",AA60))</f>
        <v/>
      </c>
      <c r="AD60" s="46" t="str">
        <f>IF(AC60="","",MAX(AD$12:AD59)+1)</f>
        <v/>
      </c>
      <c r="AE60" s="27" t="s">
        <v>0</v>
      </c>
      <c r="AF60" s="84"/>
      <c r="AG60" s="27" t="s">
        <v>0</v>
      </c>
      <c r="AH60" s="14" t="str">
        <f t="shared" si="23"/>
        <v/>
      </c>
      <c r="AI60" s="27" t="s">
        <v>0</v>
      </c>
      <c r="AJ60" s="157" t="str">
        <f t="shared" si="24"/>
        <v>CRO</v>
      </c>
      <c r="AK60" s="108">
        <f t="shared" si="25"/>
        <v>1</v>
      </c>
      <c r="AL60" s="27"/>
      <c r="AM60" s="32" t="str">
        <f t="shared" si="26"/>
        <v>Tomislav</v>
      </c>
      <c r="AN60" s="21" t="str">
        <f t="shared" si="27"/>
        <v>Filipčić</v>
      </c>
      <c r="AO60" s="53">
        <f t="shared" si="28"/>
        <v>2028</v>
      </c>
      <c r="AP60" s="53" t="str">
        <f t="shared" si="29"/>
        <v/>
      </c>
      <c r="AQ60" s="21" t="str">
        <f t="shared" si="30"/>
        <v>Tomislav</v>
      </c>
      <c r="AR60" s="46" t="str">
        <f t="shared" si="31"/>
        <v>Filipčić</v>
      </c>
      <c r="AS60" s="27" t="s">
        <v>0</v>
      </c>
      <c r="AT60" s="62" t="str">
        <f t="shared" si="32"/>
        <v/>
      </c>
      <c r="AU60" s="27" t="s">
        <v>0</v>
      </c>
      <c r="AV60" s="228" t="str">
        <f t="shared" si="1"/>
        <v/>
      </c>
      <c r="AW60" s="27" t="s">
        <v>0</v>
      </c>
      <c r="AX60" s="79"/>
      <c r="AY60" s="80"/>
      <c r="AZ60" s="27" t="s">
        <v>0</v>
      </c>
      <c r="BA60" s="184" t="str">
        <f t="shared" si="33"/>
        <v/>
      </c>
      <c r="BB60" s="27" t="s">
        <v>0</v>
      </c>
      <c r="BC60" s="32" t="str">
        <f t="shared" si="34"/>
        <v/>
      </c>
      <c r="BD60" s="53" t="str">
        <f>IF(AX60&amp;AY60="","",MAX(BD$12:BD59)+1)</f>
        <v/>
      </c>
      <c r="BE60" s="196" t="str">
        <f t="shared" si="35"/>
        <v/>
      </c>
      <c r="BF60" s="33" t="str">
        <f>IF(AND(AO60="NEMA",AP60="NEMA",OR(AX60&amp;AY60="",BE60="NEMA")),MAX(BF$12:BF59)+1,"")</f>
        <v/>
      </c>
      <c r="BG60" s="27" t="s">
        <v>0</v>
      </c>
      <c r="BH60" s="32" t="str">
        <f t="shared" si="36"/>
        <v>Tomislav</v>
      </c>
      <c r="BI60" s="21" t="str">
        <f t="shared" si="37"/>
        <v>Filipčić</v>
      </c>
      <c r="BJ60" s="53" t="str">
        <f t="shared" si="38"/>
        <v/>
      </c>
      <c r="BK60" s="33">
        <f t="shared" si="39"/>
        <v>2028</v>
      </c>
      <c r="BL60" s="27" t="s">
        <v>0</v>
      </c>
      <c r="BM60" s="32" t="str">
        <f t="shared" si="40"/>
        <v>BJE</v>
      </c>
      <c r="BN60" s="21" t="str">
        <f t="shared" si="41"/>
        <v>OK Bjelovar</v>
      </c>
      <c r="BO60" s="53">
        <f t="shared" si="42"/>
        <v>1</v>
      </c>
      <c r="BP60" s="53" t="str">
        <f t="shared" si="2"/>
        <v/>
      </c>
      <c r="BQ60" s="21" t="str">
        <f t="shared" si="3"/>
        <v>OK Bjelovar</v>
      </c>
      <c r="BR60" s="21" t="str" cm="1">
        <f t="array" ref="BR60">IFERROR(""&amp;INDEX(regNatjecatelj_klub,DI60),"")</f>
        <v>OK Bjelovar</v>
      </c>
      <c r="BS60" s="66" t="str">
        <f t="shared" si="43"/>
        <v/>
      </c>
      <c r="BT60" s="46" t="str">
        <f t="shared" si="44"/>
        <v>OK Bjelovar</v>
      </c>
      <c r="BU60" s="27" t="s">
        <v>0</v>
      </c>
      <c r="BV60" s="62" t="str">
        <f>IF(BP60&lt;&gt;"NEMA","",IF(IFERROR(MATCH(BN60,BN$12:BN59,0),0)&lt;&gt;0,"",BN60))</f>
        <v/>
      </c>
      <c r="BW60" s="27" t="s">
        <v>0</v>
      </c>
      <c r="BX60" s="84"/>
      <c r="BY60" s="27" t="s">
        <v>0</v>
      </c>
      <c r="BZ60" s="38" t="str">
        <f t="shared" si="45"/>
        <v/>
      </c>
      <c r="CA60" s="21" t="str">
        <f t="shared" si="46"/>
        <v/>
      </c>
      <c r="CB60" s="21" t="str">
        <f>IF(CA60="","",MAX(CB$12:CB59)+1)</f>
        <v/>
      </c>
      <c r="CC60" s="21" t="str">
        <f>IF(CA60="","",IF(AB60="","",IF(AB60="NEMA",IF(AD60="",INDEX(AD$12:AD59,MATCH(AA60,AA$12:AA59,0),1),AD60),AB60)))</f>
        <v/>
      </c>
      <c r="CD60" s="21" t="str">
        <f t="shared" si="47"/>
        <v/>
      </c>
      <c r="CE60" s="21" t="str">
        <f>IF(BX60="","",MAX(CE$12:CE59)+1)</f>
        <v/>
      </c>
      <c r="CF60" s="21" t="str">
        <f t="shared" si="48"/>
        <v/>
      </c>
      <c r="CG60" s="46" t="str">
        <f t="shared" si="49"/>
        <v/>
      </c>
      <c r="CH60" s="27" t="s">
        <v>0</v>
      </c>
      <c r="CI60" s="14" t="str">
        <f t="shared" si="50"/>
        <v/>
      </c>
      <c r="CJ60" s="27" t="s">
        <v>0</v>
      </c>
      <c r="CK60" s="157" t="str">
        <f>IF(BN60="","",IF(AND(BO60&lt;&gt;"",BO60&lt;&gt;"NEMA",BS60=1),BR60,IFERROR(INDEX(CK$12:CK59,MATCH(BN60,BN$12:BN59,0)),IF(BX60&lt;&gt;"",BX60,BT60))))</f>
        <v>OK Bjelovar</v>
      </c>
      <c r="CL60" s="210">
        <f>IF(BN60="","",IF(BT60&lt;&gt;BN60,INDEX(regKlub_id,MATCH(BT60,regKlub_naziv,0)),IF(AND(BO60&lt;&gt;"",BO60&lt;&gt;"NEMA"),BO60,IF(CF60&lt;&gt;"",CF60,IF(CB60&lt;&gt;"",CB60,IFERROR(INDEX(CL$12:CL59,MATCH(BN60,BN$12:BN59,0)),"GREŠKA"))))))</f>
        <v>1</v>
      </c>
      <c r="CM60" s="108" t="str">
        <f>IF(BP60="","",IF(BP60&lt;&gt;"NEMA",BP60,IF(CE60&lt;&gt;"",CE60,IFERROR(INDEX(CM$12:CM59,MATCH(BN60,BN$12:BN59,0)),""))))</f>
        <v/>
      </c>
      <c r="CN60" s="27" t="s">
        <v>0</v>
      </c>
      <c r="CO60" s="38" t="str">
        <f t="shared" si="51"/>
        <v>73:14</v>
      </c>
      <c r="CP60" s="53" t="str">
        <f t="shared" si="52"/>
        <v>0</v>
      </c>
      <c r="CQ60" s="164" t="str">
        <f t="shared" si="53"/>
        <v/>
      </c>
      <c r="CR60" s="165">
        <f t="shared" si="78"/>
        <v>4394</v>
      </c>
      <c r="CS60" s="108">
        <f t="shared" si="5"/>
        <v>1</v>
      </c>
      <c r="CT60" s="27" t="s">
        <v>0</v>
      </c>
      <c r="CU60" s="224" t="str">
        <f t="shared" si="54"/>
        <v xml:space="preserve">
</v>
      </c>
      <c r="CV60" s="27" t="s">
        <v>0</v>
      </c>
      <c r="CW60" s="184" t="str">
        <f t="shared" si="6"/>
        <v/>
      </c>
      <c r="CX60" t="s">
        <v>0</v>
      </c>
      <c r="CY60" s="86" t="str">
        <f t="shared" si="7"/>
        <v>M</v>
      </c>
      <c r="CZ60" t="s">
        <v>0</v>
      </c>
      <c r="DA60" s="32" t="str">
        <f t="shared" si="8"/>
        <v/>
      </c>
      <c r="DB60" s="46" t="str">
        <f t="shared" si="9"/>
        <v/>
      </c>
      <c r="DC60" t="s">
        <v>0</v>
      </c>
      <c r="DD60" s="14" t="str">
        <f t="shared" si="55"/>
        <v/>
      </c>
      <c r="DE60" s="27" t="s">
        <v>0</v>
      </c>
      <c r="DF60" s="14" t="str">
        <f t="shared" si="56"/>
        <v/>
      </c>
      <c r="DG60" s="27" t="s">
        <v>0</v>
      </c>
      <c r="DH60" s="32" t="str">
        <f t="shared" si="57"/>
        <v>Tomislav – Filipčić</v>
      </c>
      <c r="DI60" s="33">
        <f t="shared" si="58"/>
        <v>1089</v>
      </c>
      <c r="DJ60" s="27" t="s">
        <v>0</v>
      </c>
      <c r="DK60" s="32" t="str">
        <f t="shared" si="59"/>
        <v>Tomislav – Filipčić – OK Bjelovar</v>
      </c>
      <c r="DL60" s="33">
        <f t="shared" si="60"/>
        <v>1089</v>
      </c>
      <c r="DM60" s="27" t="s">
        <v>0</v>
      </c>
      <c r="DN60" s="32" t="str">
        <f t="shared" si="61"/>
        <v>Tomislav – Filipčić – OK Bjelovar – M45</v>
      </c>
      <c r="DO60" s="33">
        <f t="shared" si="62"/>
        <v>1089</v>
      </c>
      <c r="DP60" s="27" t="s">
        <v>0</v>
      </c>
      <c r="DQ60" s="38">
        <f t="shared" si="63"/>
        <v>1089</v>
      </c>
      <c r="DR60" s="33" cm="1">
        <f t="array" ref="DR60">IF(DQ60&lt;&gt;"",INDEX(regNatjecatelj_id,DQ60,0),IF(BF60&lt;&gt;"",BF60,""))</f>
        <v>2028</v>
      </c>
      <c r="DS60" s="27" t="s">
        <v>0</v>
      </c>
      <c r="DT60" s="38" t="str">
        <f t="shared" si="64"/>
        <v>imepre</v>
      </c>
      <c r="DU60" s="53" t="str">
        <f t="shared" si="10"/>
        <v>klu</v>
      </c>
      <c r="DV60" s="53" t="str">
        <f t="shared" si="65"/>
        <v>kat</v>
      </c>
      <c r="DW60" s="53" t="str">
        <f t="shared" si="66"/>
        <v/>
      </c>
      <c r="DX60" s="46" t="str">
        <f t="shared" si="67"/>
        <v>imepre-klu-kat</v>
      </c>
      <c r="DY60" s="27" t="s">
        <v>0</v>
      </c>
      <c r="DZ60" s="38">
        <f>IF(AN60="","",MAX(DZ$12:DZ59)+1)</f>
        <v>5518</v>
      </c>
      <c r="EA60" s="53">
        <f t="shared" si="68"/>
        <v>608</v>
      </c>
      <c r="EB60" s="53">
        <f t="shared" si="69"/>
        <v>2028</v>
      </c>
      <c r="EC60" s="53">
        <f t="shared" si="70"/>
        <v>4394</v>
      </c>
      <c r="ED60" s="53">
        <f t="shared" si="71"/>
        <v>1</v>
      </c>
      <c r="EE60" s="53">
        <f t="shared" si="11"/>
        <v>0</v>
      </c>
      <c r="EF60" s="53">
        <f t="shared" si="72"/>
        <v>1</v>
      </c>
      <c r="EG60" s="53" t="str">
        <f t="shared" si="73"/>
        <v>0</v>
      </c>
      <c r="EH60" s="53" t="str">
        <f t="shared" si="12"/>
        <v/>
      </c>
      <c r="EI60" s="53" t="str">
        <f t="shared" si="74"/>
        <v/>
      </c>
      <c r="EJ60" s="33" t="str">
        <f t="shared" si="75"/>
        <v/>
      </c>
      <c r="EK60" s="27" t="s">
        <v>0</v>
      </c>
      <c r="EL60" s="14" t="str">
        <f t="shared" si="76"/>
        <v>INSERT INTO rezultat(id,stazakategorija_id,imeprezime_id,vrijeme_sec,status_id,registracija,uparivanje_id,originalstatus_id,imeprezimealias_id,klubalias_id,kategorijaalias_id) VALUES (5518,608,2028,4394,1,0,1,0,Null,Null,Null);</v>
      </c>
      <c r="EM60" s="27" t="s">
        <v>0</v>
      </c>
      <c r="EN60" s="14" t="str">
        <f t="shared" si="13"/>
        <v/>
      </c>
      <c r="EO60" s="27" t="s">
        <v>0</v>
      </c>
      <c r="EP60" s="115" t="str">
        <f t="shared" si="77"/>
        <v xml:space="preserve">
INSERT INTO rezultat(id,stazakategorija_id,imeprezime_id,vrijeme_sec,status_id,registracija,uparivanje_id,originalstatus_id,imeprezimealias_id,klubalias_id,kategorijaalias_id) VALUES (5518,608,2028,4394,1,0,1,0,Null,Null,Null);</v>
      </c>
      <c r="EQ60" s="27" t="s">
        <v>0</v>
      </c>
    </row>
    <row r="61" spans="1:147" x14ac:dyDescent="0.25">
      <c r="A61" t="s">
        <v>0</v>
      </c>
      <c r="B61" s="32" t="str">
        <f>IF(csv!F51="","",TRIM(csv!T51))</f>
        <v>M45</v>
      </c>
      <c r="C61" s="21" t="s">
        <v>0</v>
      </c>
      <c r="D61" s="21" t="str">
        <f>IF(csv!F51="","",TRIM(csv!F51))</f>
        <v>Emil</v>
      </c>
      <c r="E61" s="21" t="str">
        <f>IF(csv!E51="","",TRIM(csv!E51))</f>
        <v>Anadolac</v>
      </c>
      <c r="F61" s="21" t="s">
        <v>0</v>
      </c>
      <c r="G61" s="53" t="str">
        <f>IF(csv!M51="","",TRIM(csv!M51))</f>
        <v>114:55</v>
      </c>
      <c r="H61" s="53" t="str">
        <f>IF(csv!N51="","",TRIM(csv!N51))</f>
        <v>0</v>
      </c>
      <c r="I61" s="21" t="s">
        <v>0</v>
      </c>
      <c r="J61" s="21" t="str">
        <f>IF(csv!P51="","",TRIM(csv!P51))</f>
        <v>OK Varaždin</v>
      </c>
      <c r="K61" s="21" t="str">
        <f>IF(csv!Q51="","",TRIM(csv!Q51))</f>
        <v>OK Varaždin</v>
      </c>
      <c r="L61" s="21" t="s">
        <v>0</v>
      </c>
      <c r="M61" s="46" t="str">
        <f>IF(csv!R51="","",TRIM(csv!R51))</f>
        <v>CRO</v>
      </c>
      <c r="N61" s="27" t="s">
        <v>0</v>
      </c>
      <c r="O61" s="172" t="str">
        <f t="shared" si="14"/>
        <v>ok</v>
      </c>
      <c r="P61" s="27"/>
      <c r="Q61" s="32" t="str">
        <f t="shared" si="15"/>
        <v>M45</v>
      </c>
      <c r="R61" s="53">
        <f>IF(Q61="","",IF(COUNTIF(Q$12:Q60,Q61)=0,R60+1,R60))</f>
        <v>8</v>
      </c>
      <c r="S61" s="53">
        <f t="shared" si="16"/>
        <v>106</v>
      </c>
      <c r="T61" s="53">
        <f t="shared" si="17"/>
        <v>417</v>
      </c>
      <c r="U61" s="46" t="str">
        <f t="shared" si="18"/>
        <v>M45 – Ž35 – Ž20</v>
      </c>
      <c r="V61" s="27" t="s">
        <v>0</v>
      </c>
      <c r="W61" s="157" t="str">
        <f t="shared" si="19"/>
        <v>M45</v>
      </c>
      <c r="X61" s="207">
        <f t="shared" si="20"/>
        <v>608</v>
      </c>
      <c r="Y61" s="158" t="str">
        <f t="shared" si="0"/>
        <v/>
      </c>
      <c r="Z61" s="27" t="s">
        <v>0</v>
      </c>
      <c r="AA61" s="32" t="str">
        <f t="shared" si="21"/>
        <v>CRO</v>
      </c>
      <c r="AB61" s="53">
        <f t="shared" si="22"/>
        <v>1</v>
      </c>
      <c r="AC61" s="21" t="str">
        <f>IF(OR(AB61="",AB61&lt;&gt;"NEMA"),"",IF(IFERROR(MATCH(AA61,AA$12:AA60,0),0)&lt;&gt;0,"",AA61))</f>
        <v/>
      </c>
      <c r="AD61" s="46" t="str">
        <f>IF(AC61="","",MAX(AD$12:AD60)+1)</f>
        <v/>
      </c>
      <c r="AE61" s="27" t="s">
        <v>0</v>
      </c>
      <c r="AF61" s="84"/>
      <c r="AG61" s="27" t="s">
        <v>0</v>
      </c>
      <c r="AH61" s="14" t="str">
        <f t="shared" si="23"/>
        <v/>
      </c>
      <c r="AI61" s="27" t="s">
        <v>0</v>
      </c>
      <c r="AJ61" s="157" t="str">
        <f t="shared" si="24"/>
        <v>CRO</v>
      </c>
      <c r="AK61" s="108">
        <f t="shared" si="25"/>
        <v>1</v>
      </c>
      <c r="AL61" s="27"/>
      <c r="AM61" s="32" t="str">
        <f t="shared" si="26"/>
        <v>Emil</v>
      </c>
      <c r="AN61" s="21" t="str">
        <f t="shared" si="27"/>
        <v>Anadolac</v>
      </c>
      <c r="AO61" s="53">
        <f t="shared" si="28"/>
        <v>1179</v>
      </c>
      <c r="AP61" s="53" t="str">
        <f t="shared" si="29"/>
        <v/>
      </c>
      <c r="AQ61" s="21" t="str">
        <f t="shared" si="30"/>
        <v>Emil</v>
      </c>
      <c r="AR61" s="46" t="str">
        <f t="shared" si="31"/>
        <v>Anadolac</v>
      </c>
      <c r="AS61" s="27" t="s">
        <v>0</v>
      </c>
      <c r="AT61" s="62" t="str">
        <f t="shared" si="32"/>
        <v/>
      </c>
      <c r="AU61" s="27" t="s">
        <v>0</v>
      </c>
      <c r="AV61" s="228" t="str">
        <f t="shared" si="1"/>
        <v/>
      </c>
      <c r="AW61" s="27" t="s">
        <v>0</v>
      </c>
      <c r="AX61" s="79"/>
      <c r="AY61" s="80"/>
      <c r="AZ61" s="27" t="s">
        <v>0</v>
      </c>
      <c r="BA61" s="184" t="str">
        <f t="shared" si="33"/>
        <v/>
      </c>
      <c r="BB61" s="27" t="s">
        <v>0</v>
      </c>
      <c r="BC61" s="32" t="str">
        <f t="shared" si="34"/>
        <v/>
      </c>
      <c r="BD61" s="53" t="str">
        <f>IF(AX61&amp;AY61="","",MAX(BD$12:BD60)+1)</f>
        <v/>
      </c>
      <c r="BE61" s="196" t="str">
        <f t="shared" si="35"/>
        <v/>
      </c>
      <c r="BF61" s="33" t="str">
        <f>IF(AND(AO61="NEMA",AP61="NEMA",OR(AX61&amp;AY61="",BE61="NEMA")),MAX(BF$12:BF60)+1,"")</f>
        <v/>
      </c>
      <c r="BG61" s="27" t="s">
        <v>0</v>
      </c>
      <c r="BH61" s="32" t="str">
        <f t="shared" si="36"/>
        <v>Emil</v>
      </c>
      <c r="BI61" s="21" t="str">
        <f t="shared" si="37"/>
        <v>Anadolac</v>
      </c>
      <c r="BJ61" s="53" t="str">
        <f t="shared" si="38"/>
        <v/>
      </c>
      <c r="BK61" s="33">
        <f t="shared" si="39"/>
        <v>1179</v>
      </c>
      <c r="BL61" s="27" t="s">
        <v>0</v>
      </c>
      <c r="BM61" s="32" t="str">
        <f t="shared" si="40"/>
        <v>OK Varaždin</v>
      </c>
      <c r="BN61" s="21" t="str">
        <f t="shared" si="41"/>
        <v>OK Varaždin</v>
      </c>
      <c r="BO61" s="53">
        <f t="shared" si="42"/>
        <v>11</v>
      </c>
      <c r="BP61" s="53" t="str">
        <f t="shared" si="2"/>
        <v/>
      </c>
      <c r="BQ61" s="21" t="str">
        <f t="shared" si="3"/>
        <v>OK Varaždin</v>
      </c>
      <c r="BR61" s="21" t="str" cm="1">
        <f t="array" ref="BR61">IFERROR(""&amp;INDEX(regNatjecatelj_klub,DI61),"")</f>
        <v>OK Varaždin</v>
      </c>
      <c r="BS61" s="66" t="str">
        <f t="shared" si="43"/>
        <v/>
      </c>
      <c r="BT61" s="46" t="str">
        <f t="shared" si="44"/>
        <v>OK Varaždin</v>
      </c>
      <c r="BU61" s="27" t="s">
        <v>0</v>
      </c>
      <c r="BV61" s="62" t="str">
        <f>IF(BP61&lt;&gt;"NEMA","",IF(IFERROR(MATCH(BN61,BN$12:BN60,0),0)&lt;&gt;0,"",BN61))</f>
        <v/>
      </c>
      <c r="BW61" s="27" t="s">
        <v>0</v>
      </c>
      <c r="BX61" s="84"/>
      <c r="BY61" s="27" t="s">
        <v>0</v>
      </c>
      <c r="BZ61" s="38" t="str">
        <f t="shared" si="45"/>
        <v/>
      </c>
      <c r="CA61" s="21" t="str">
        <f t="shared" si="46"/>
        <v/>
      </c>
      <c r="CB61" s="21" t="str">
        <f>IF(CA61="","",MAX(CB$12:CB60)+1)</f>
        <v/>
      </c>
      <c r="CC61" s="21" t="str">
        <f>IF(CA61="","",IF(AB61="","",IF(AB61="NEMA",IF(AD61="",INDEX(AD$12:AD60,MATCH(AA61,AA$12:AA60,0),1),AD61),AB61)))</f>
        <v/>
      </c>
      <c r="CD61" s="21" t="str">
        <f t="shared" si="47"/>
        <v/>
      </c>
      <c r="CE61" s="21" t="str">
        <f>IF(BX61="","",MAX(CE$12:CE60)+1)</f>
        <v/>
      </c>
      <c r="CF61" s="21" t="str">
        <f t="shared" si="48"/>
        <v/>
      </c>
      <c r="CG61" s="46" t="str">
        <f t="shared" si="49"/>
        <v/>
      </c>
      <c r="CH61" s="27" t="s">
        <v>0</v>
      </c>
      <c r="CI61" s="14" t="str">
        <f t="shared" si="50"/>
        <v/>
      </c>
      <c r="CJ61" s="27" t="s">
        <v>0</v>
      </c>
      <c r="CK61" s="157" t="str">
        <f>IF(BN61="","",IF(AND(BO61&lt;&gt;"",BO61&lt;&gt;"NEMA",BS61=1),BR61,IFERROR(INDEX(CK$12:CK60,MATCH(BN61,BN$12:BN60,0)),IF(BX61&lt;&gt;"",BX61,BT61))))</f>
        <v>OK Varaždin</v>
      </c>
      <c r="CL61" s="210">
        <f>IF(BN61="","",IF(BT61&lt;&gt;BN61,INDEX(regKlub_id,MATCH(BT61,regKlub_naziv,0)),IF(AND(BO61&lt;&gt;"",BO61&lt;&gt;"NEMA"),BO61,IF(CF61&lt;&gt;"",CF61,IF(CB61&lt;&gt;"",CB61,IFERROR(INDEX(CL$12:CL60,MATCH(BN61,BN$12:BN60,0)),"GREŠKA"))))))</f>
        <v>11</v>
      </c>
      <c r="CM61" s="108" t="str">
        <f>IF(BP61="","",IF(BP61&lt;&gt;"NEMA",BP61,IF(CE61&lt;&gt;"",CE61,IFERROR(INDEX(CM$12:CM60,MATCH(BN61,BN$12:BN60,0)),""))))</f>
        <v/>
      </c>
      <c r="CN61" s="27" t="s">
        <v>0</v>
      </c>
      <c r="CO61" s="38" t="str">
        <f t="shared" si="51"/>
        <v>114:55</v>
      </c>
      <c r="CP61" s="53" t="str">
        <f t="shared" si="52"/>
        <v>0</v>
      </c>
      <c r="CQ61" s="164" t="str">
        <f t="shared" si="53"/>
        <v/>
      </c>
      <c r="CR61" s="165">
        <f t="shared" si="78"/>
        <v>6895</v>
      </c>
      <c r="CS61" s="108">
        <f t="shared" si="5"/>
        <v>1</v>
      </c>
      <c r="CT61" s="27" t="s">
        <v>0</v>
      </c>
      <c r="CU61" s="224" t="str">
        <f t="shared" si="54"/>
        <v xml:space="preserve">
</v>
      </c>
      <c r="CV61" s="27" t="s">
        <v>0</v>
      </c>
      <c r="CW61" s="184" t="str">
        <f t="shared" si="6"/>
        <v/>
      </c>
      <c r="CX61" t="s">
        <v>0</v>
      </c>
      <c r="CY61" s="86" t="str">
        <f t="shared" si="7"/>
        <v>M</v>
      </c>
      <c r="CZ61" t="s">
        <v>0</v>
      </c>
      <c r="DA61" s="32" t="str">
        <f t="shared" si="8"/>
        <v/>
      </c>
      <c r="DB61" s="46" t="str">
        <f t="shared" si="9"/>
        <v/>
      </c>
      <c r="DC61" t="s">
        <v>0</v>
      </c>
      <c r="DD61" s="14" t="str">
        <f t="shared" si="55"/>
        <v/>
      </c>
      <c r="DE61" s="27" t="s">
        <v>0</v>
      </c>
      <c r="DF61" s="14" t="str">
        <f t="shared" si="56"/>
        <v/>
      </c>
      <c r="DG61" s="27" t="s">
        <v>0</v>
      </c>
      <c r="DH61" s="32" t="str">
        <f t="shared" si="57"/>
        <v>Emil – Anadolac</v>
      </c>
      <c r="DI61" s="33">
        <f t="shared" si="58"/>
        <v>275</v>
      </c>
      <c r="DJ61" s="27" t="s">
        <v>0</v>
      </c>
      <c r="DK61" s="32" t="str">
        <f t="shared" si="59"/>
        <v>Emil – Anadolac – OK Varaždin</v>
      </c>
      <c r="DL61" s="33">
        <f t="shared" si="60"/>
        <v>275</v>
      </c>
      <c r="DM61" s="27" t="s">
        <v>0</v>
      </c>
      <c r="DN61" s="32" t="str">
        <f t="shared" si="61"/>
        <v>Emil – Anadolac – OK Varaždin – M45</v>
      </c>
      <c r="DO61" s="33">
        <f t="shared" si="62"/>
        <v>275</v>
      </c>
      <c r="DP61" s="27" t="s">
        <v>0</v>
      </c>
      <c r="DQ61" s="38">
        <f t="shared" si="63"/>
        <v>275</v>
      </c>
      <c r="DR61" s="33" cm="1">
        <f t="array" ref="DR61">IF(DQ61&lt;&gt;"",INDEX(regNatjecatelj_id,DQ61,0),IF(BF61&lt;&gt;"",BF61,""))</f>
        <v>1179</v>
      </c>
      <c r="DS61" s="27" t="s">
        <v>0</v>
      </c>
      <c r="DT61" s="38" t="str">
        <f t="shared" si="64"/>
        <v>imepre</v>
      </c>
      <c r="DU61" s="53" t="str">
        <f t="shared" si="10"/>
        <v>klu</v>
      </c>
      <c r="DV61" s="53" t="str">
        <f t="shared" si="65"/>
        <v>kat</v>
      </c>
      <c r="DW61" s="53" t="str">
        <f t="shared" si="66"/>
        <v/>
      </c>
      <c r="DX61" s="46" t="str">
        <f t="shared" si="67"/>
        <v>imepre-klu-kat</v>
      </c>
      <c r="DY61" s="27" t="s">
        <v>0</v>
      </c>
      <c r="DZ61" s="38">
        <f>IF(AN61="","",MAX(DZ$12:DZ60)+1)</f>
        <v>5519</v>
      </c>
      <c r="EA61" s="53">
        <f t="shared" si="68"/>
        <v>608</v>
      </c>
      <c r="EB61" s="53">
        <f t="shared" si="69"/>
        <v>1179</v>
      </c>
      <c r="EC61" s="53">
        <f t="shared" si="70"/>
        <v>6895</v>
      </c>
      <c r="ED61" s="53">
        <f t="shared" si="71"/>
        <v>1</v>
      </c>
      <c r="EE61" s="53">
        <f t="shared" si="11"/>
        <v>0</v>
      </c>
      <c r="EF61" s="53">
        <f t="shared" si="72"/>
        <v>1</v>
      </c>
      <c r="EG61" s="53" t="str">
        <f t="shared" si="73"/>
        <v>0</v>
      </c>
      <c r="EH61" s="53" t="str">
        <f t="shared" si="12"/>
        <v/>
      </c>
      <c r="EI61" s="53" t="str">
        <f t="shared" si="74"/>
        <v/>
      </c>
      <c r="EJ61" s="33" t="str">
        <f t="shared" si="75"/>
        <v/>
      </c>
      <c r="EK61" s="27" t="s">
        <v>0</v>
      </c>
      <c r="EL61" s="14" t="str">
        <f t="shared" si="76"/>
        <v>INSERT INTO rezultat(id,stazakategorija_id,imeprezime_id,vrijeme_sec,status_id,registracija,uparivanje_id,originalstatus_id,imeprezimealias_id,klubalias_id,kategorijaalias_id) VALUES (5519,608,1179,6895,1,0,1,0,Null,Null,Null);</v>
      </c>
      <c r="EM61" s="27" t="s">
        <v>0</v>
      </c>
      <c r="EN61" s="14" t="str">
        <f t="shared" si="13"/>
        <v/>
      </c>
      <c r="EO61" s="27" t="s">
        <v>0</v>
      </c>
      <c r="EP61" s="115" t="str">
        <f t="shared" si="77"/>
        <v xml:space="preserve">
INSERT INTO rezultat(id,stazakategorija_id,imeprezime_id,vrijeme_sec,status_id,registracija,uparivanje_id,originalstatus_id,imeprezimealias_id,klubalias_id,kategorijaalias_id) VALUES (5519,608,1179,6895,1,0,1,0,Null,Null,Null);</v>
      </c>
      <c r="EQ61" s="27" t="s">
        <v>0</v>
      </c>
    </row>
    <row r="62" spans="1:147" x14ac:dyDescent="0.25">
      <c r="A62" t="s">
        <v>0</v>
      </c>
      <c r="B62" s="32" t="str">
        <f>IF(csv!F52="","",TRIM(csv!T52))</f>
        <v>M45</v>
      </c>
      <c r="C62" s="21" t="s">
        <v>0</v>
      </c>
      <c r="D62" s="21" t="str">
        <f>IF(csv!F52="","",TRIM(csv!F52))</f>
        <v>Vacant</v>
      </c>
      <c r="E62" s="21" t="str">
        <f>IF(csv!E52="","",TRIM(csv!E52))</f>
        <v/>
      </c>
      <c r="F62" s="21" t="s">
        <v>0</v>
      </c>
      <c r="G62" s="53" t="str">
        <f>IF(csv!M52="","",TRIM(csv!M52))</f>
        <v/>
      </c>
      <c r="H62" s="53" t="str">
        <f>IF(csv!N52="","",TRIM(csv!N52))</f>
        <v>0</v>
      </c>
      <c r="I62" s="21" t="s">
        <v>0</v>
      </c>
      <c r="J62" s="21" t="str">
        <f>IF(csv!P52="","",TRIM(csv!P52))</f>
        <v/>
      </c>
      <c r="K62" s="21" t="str">
        <f>IF(csv!Q52="","",TRIM(csv!Q52))</f>
        <v/>
      </c>
      <c r="L62" s="21" t="s">
        <v>0</v>
      </c>
      <c r="M62" s="46" t="str">
        <f>IF(csv!R52="","",TRIM(csv!R52))</f>
        <v/>
      </c>
      <c r="N62" s="27" t="s">
        <v>0</v>
      </c>
      <c r="O62" s="172" t="str">
        <f t="shared" si="14"/>
        <v/>
      </c>
      <c r="P62" s="27"/>
      <c r="Q62" s="32" t="str">
        <f t="shared" si="15"/>
        <v>M45</v>
      </c>
      <c r="R62" s="53">
        <f>IF(Q62="","",IF(COUNTIF(Q$12:Q61,Q62)=0,R61+1,R61))</f>
        <v>8</v>
      </c>
      <c r="S62" s="53">
        <f t="shared" si="16"/>
        <v>106</v>
      </c>
      <c r="T62" s="53">
        <f t="shared" si="17"/>
        <v>417</v>
      </c>
      <c r="U62" s="46" t="str">
        <f t="shared" si="18"/>
        <v>M45 – Ž35 – Ž20</v>
      </c>
      <c r="V62" s="27" t="s">
        <v>0</v>
      </c>
      <c r="W62" s="157" t="str">
        <f t="shared" si="19"/>
        <v/>
      </c>
      <c r="X62" s="207" t="str">
        <f t="shared" si="20"/>
        <v/>
      </c>
      <c r="Y62" s="158" t="str">
        <f t="shared" si="0"/>
        <v/>
      </c>
      <c r="Z62" s="27" t="s">
        <v>0</v>
      </c>
      <c r="AA62" s="32" t="str">
        <f t="shared" si="21"/>
        <v/>
      </c>
      <c r="AB62" s="53" t="str">
        <f t="shared" si="22"/>
        <v/>
      </c>
      <c r="AC62" s="21" t="str">
        <f>IF(OR(AB62="",AB62&lt;&gt;"NEMA"),"",IF(IFERROR(MATCH(AA62,AA$12:AA61,0),0)&lt;&gt;0,"",AA62))</f>
        <v/>
      </c>
      <c r="AD62" s="46" t="str">
        <f>IF(AC62="","",MAX(AD$12:AD61)+1)</f>
        <v/>
      </c>
      <c r="AE62" s="27" t="s">
        <v>0</v>
      </c>
      <c r="AF62" s="84"/>
      <c r="AG62" s="27" t="s">
        <v>0</v>
      </c>
      <c r="AH62" s="14" t="str">
        <f t="shared" si="23"/>
        <v/>
      </c>
      <c r="AI62" s="27" t="s">
        <v>0</v>
      </c>
      <c r="AJ62" s="157" t="str">
        <f t="shared" si="24"/>
        <v/>
      </c>
      <c r="AK62" s="108" t="str">
        <f t="shared" si="25"/>
        <v/>
      </c>
      <c r="AL62" s="27"/>
      <c r="AM62" s="32" t="str">
        <f t="shared" si="26"/>
        <v/>
      </c>
      <c r="AN62" s="21" t="str">
        <f t="shared" si="27"/>
        <v/>
      </c>
      <c r="AO62" s="53" t="str">
        <f t="shared" si="28"/>
        <v/>
      </c>
      <c r="AP62" s="53" t="str">
        <f t="shared" si="29"/>
        <v/>
      </c>
      <c r="AQ62" s="21" t="str">
        <f t="shared" si="30"/>
        <v/>
      </c>
      <c r="AR62" s="46" t="str">
        <f t="shared" si="31"/>
        <v/>
      </c>
      <c r="AS62" s="27" t="s">
        <v>0</v>
      </c>
      <c r="AT62" s="62" t="str">
        <f t="shared" si="32"/>
        <v/>
      </c>
      <c r="AU62" s="27" t="s">
        <v>0</v>
      </c>
      <c r="AV62" s="228" t="str">
        <f t="shared" si="1"/>
        <v/>
      </c>
      <c r="AW62" s="27" t="s">
        <v>0</v>
      </c>
      <c r="AX62" s="79"/>
      <c r="AY62" s="80"/>
      <c r="AZ62" s="27" t="s">
        <v>0</v>
      </c>
      <c r="BA62" s="184" t="str">
        <f t="shared" si="33"/>
        <v/>
      </c>
      <c r="BB62" s="27" t="s">
        <v>0</v>
      </c>
      <c r="BC62" s="32" t="str">
        <f t="shared" si="34"/>
        <v/>
      </c>
      <c r="BD62" s="53" t="str">
        <f>IF(AX62&amp;AY62="","",MAX(BD$12:BD61)+1)</f>
        <v/>
      </c>
      <c r="BE62" s="196" t="str">
        <f t="shared" si="35"/>
        <v/>
      </c>
      <c r="BF62" s="33" t="str">
        <f>IF(AND(AO62="NEMA",AP62="NEMA",OR(AX62&amp;AY62="",BE62="NEMA")),MAX(BF$12:BF61)+1,"")</f>
        <v/>
      </c>
      <c r="BG62" s="27" t="s">
        <v>0</v>
      </c>
      <c r="BH62" s="32" t="str">
        <f t="shared" si="36"/>
        <v/>
      </c>
      <c r="BI62" s="21" t="str">
        <f t="shared" si="37"/>
        <v/>
      </c>
      <c r="BJ62" s="53" t="str">
        <f t="shared" si="38"/>
        <v/>
      </c>
      <c r="BK62" s="33" t="str">
        <f t="shared" si="39"/>
        <v/>
      </c>
      <c r="BL62" s="27" t="s">
        <v>0</v>
      </c>
      <c r="BM62" s="32" t="str">
        <f t="shared" si="40"/>
        <v/>
      </c>
      <c r="BN62" s="21" t="str">
        <f t="shared" si="41"/>
        <v/>
      </c>
      <c r="BO62" s="53" t="str">
        <f t="shared" si="42"/>
        <v/>
      </c>
      <c r="BP62" s="53" t="str">
        <f t="shared" si="2"/>
        <v/>
      </c>
      <c r="BQ62" s="21" t="str">
        <f t="shared" si="3"/>
        <v/>
      </c>
      <c r="BR62" s="21" t="str" cm="1">
        <f t="array" ref="BR62">IFERROR(""&amp;INDEX(regNatjecatelj_klub,DI62),"")</f>
        <v/>
      </c>
      <c r="BS62" s="66" t="str">
        <f t="shared" si="43"/>
        <v/>
      </c>
      <c r="BT62" s="46" t="str">
        <f t="shared" si="44"/>
        <v/>
      </c>
      <c r="BU62" s="27" t="s">
        <v>0</v>
      </c>
      <c r="BV62" s="62" t="str">
        <f>IF(BP62&lt;&gt;"NEMA","",IF(IFERROR(MATCH(BN62,BN$12:BN61,0),0)&lt;&gt;0,"",BN62))</f>
        <v/>
      </c>
      <c r="BW62" s="27" t="s">
        <v>0</v>
      </c>
      <c r="BX62" s="84"/>
      <c r="BY62" s="27" t="s">
        <v>0</v>
      </c>
      <c r="BZ62" s="38" t="str">
        <f t="shared" si="45"/>
        <v/>
      </c>
      <c r="CA62" s="21" t="str">
        <f t="shared" si="46"/>
        <v/>
      </c>
      <c r="CB62" s="21" t="str">
        <f>IF(CA62="","",MAX(CB$12:CB61)+1)</f>
        <v/>
      </c>
      <c r="CC62" s="21" t="str">
        <f>IF(CA62="","",IF(AB62="","",IF(AB62="NEMA",IF(AD62="",INDEX(AD$12:AD61,MATCH(AA62,AA$12:AA61,0),1),AD62),AB62)))</f>
        <v/>
      </c>
      <c r="CD62" s="21" t="str">
        <f t="shared" si="47"/>
        <v/>
      </c>
      <c r="CE62" s="21" t="str">
        <f>IF(BX62="","",MAX(CE$12:CE61)+1)</f>
        <v/>
      </c>
      <c r="CF62" s="21" t="str">
        <f t="shared" si="48"/>
        <v/>
      </c>
      <c r="CG62" s="46" t="str">
        <f t="shared" si="49"/>
        <v/>
      </c>
      <c r="CH62" s="27" t="s">
        <v>0</v>
      </c>
      <c r="CI62" s="14" t="str">
        <f t="shared" si="50"/>
        <v/>
      </c>
      <c r="CJ62" s="27" t="s">
        <v>0</v>
      </c>
      <c r="CK62" s="157" t="str">
        <f>IF(BN62="","",IF(AND(BO62&lt;&gt;"",BO62&lt;&gt;"NEMA",BS62=1),BR62,IFERROR(INDEX(CK$12:CK61,MATCH(BN62,BN$12:BN61,0)),IF(BX62&lt;&gt;"",BX62,BT62))))</f>
        <v/>
      </c>
      <c r="CL62" s="210" t="str">
        <f>IF(BN62="","",IF(BT62&lt;&gt;BN62,INDEX(regKlub_id,MATCH(BT62,regKlub_naziv,0)),IF(AND(BO62&lt;&gt;"",BO62&lt;&gt;"NEMA"),BO62,IF(CF62&lt;&gt;"",CF62,IF(CB62&lt;&gt;"",CB62,IFERROR(INDEX(CL$12:CL61,MATCH(BN62,BN$12:BN61,0)),"GREŠKA"))))))</f>
        <v/>
      </c>
      <c r="CM62" s="108" t="str">
        <f>IF(BP62="","",IF(BP62&lt;&gt;"NEMA",BP62,IF(CE62&lt;&gt;"",CE62,IFERROR(INDEX(CM$12:CM61,MATCH(BN62,BN$12:BN61,0)),""))))</f>
        <v/>
      </c>
      <c r="CN62" s="27" t="s">
        <v>0</v>
      </c>
      <c r="CO62" s="38" t="str">
        <f t="shared" si="51"/>
        <v/>
      </c>
      <c r="CP62" s="53" t="str">
        <f t="shared" si="52"/>
        <v>0</v>
      </c>
      <c r="CQ62" s="164" t="str">
        <f t="shared" si="53"/>
        <v/>
      </c>
      <c r="CR62" s="165" t="str">
        <f t="shared" si="78"/>
        <v/>
      </c>
      <c r="CS62" s="108" t="str">
        <f t="shared" si="5"/>
        <v/>
      </c>
      <c r="CT62" s="27" t="s">
        <v>0</v>
      </c>
      <c r="CU62" s="224" t="str">
        <f t="shared" si="54"/>
        <v xml:space="preserve">
</v>
      </c>
      <c r="CV62" s="27" t="s">
        <v>0</v>
      </c>
      <c r="CW62" s="184" t="str">
        <f t="shared" si="6"/>
        <v/>
      </c>
      <c r="CX62" t="s">
        <v>0</v>
      </c>
      <c r="CY62" s="86" t="str">
        <f t="shared" si="7"/>
        <v>M</v>
      </c>
      <c r="CZ62" t="s">
        <v>0</v>
      </c>
      <c r="DA62" s="32" t="str">
        <f t="shared" si="8"/>
        <v/>
      </c>
      <c r="DB62" s="46" t="str">
        <f t="shared" si="9"/>
        <v/>
      </c>
      <c r="DC62" t="s">
        <v>0</v>
      </c>
      <c r="DD62" s="14" t="str">
        <f t="shared" si="55"/>
        <v/>
      </c>
      <c r="DE62" s="27" t="s">
        <v>0</v>
      </c>
      <c r="DF62" s="14" t="str">
        <f t="shared" si="56"/>
        <v/>
      </c>
      <c r="DG62" s="27" t="s">
        <v>0</v>
      </c>
      <c r="DH62" s="32" t="str">
        <f t="shared" si="57"/>
        <v/>
      </c>
      <c r="DI62" s="33" t="str">
        <f t="shared" si="58"/>
        <v/>
      </c>
      <c r="DJ62" s="27" t="s">
        <v>0</v>
      </c>
      <c r="DK62" s="32" t="str">
        <f t="shared" si="59"/>
        <v/>
      </c>
      <c r="DL62" s="33" t="str">
        <f t="shared" si="60"/>
        <v/>
      </c>
      <c r="DM62" s="27" t="s">
        <v>0</v>
      </c>
      <c r="DN62" s="32" t="str">
        <f t="shared" si="61"/>
        <v/>
      </c>
      <c r="DO62" s="33" t="str">
        <f t="shared" si="62"/>
        <v/>
      </c>
      <c r="DP62" s="27" t="s">
        <v>0</v>
      </c>
      <c r="DQ62" s="38" t="str">
        <f t="shared" si="63"/>
        <v/>
      </c>
      <c r="DR62" s="33" t="str" cm="1">
        <f t="array" ref="DR62">IF(DQ62&lt;&gt;"",INDEX(regNatjecatelj_id,DQ62,0),IF(BF62&lt;&gt;"",BF62,""))</f>
        <v/>
      </c>
      <c r="DS62" s="27" t="s">
        <v>0</v>
      </c>
      <c r="DT62" s="38" t="str">
        <f t="shared" si="64"/>
        <v/>
      </c>
      <c r="DU62" s="53" t="str">
        <f t="shared" si="10"/>
        <v/>
      </c>
      <c r="DV62" s="53" t="str">
        <f t="shared" si="65"/>
        <v/>
      </c>
      <c r="DW62" s="53" t="str">
        <f t="shared" si="66"/>
        <v/>
      </c>
      <c r="DX62" s="46" t="str">
        <f t="shared" si="67"/>
        <v/>
      </c>
      <c r="DY62" s="27" t="s">
        <v>0</v>
      </c>
      <c r="DZ62" s="38" t="str">
        <f>IF(AN62="","",MAX(DZ$12:DZ61)+1)</f>
        <v/>
      </c>
      <c r="EA62" s="53" t="str">
        <f t="shared" si="68"/>
        <v/>
      </c>
      <c r="EB62" s="53" t="str">
        <f t="shared" si="69"/>
        <v/>
      </c>
      <c r="EC62" s="53" t="str">
        <f t="shared" si="70"/>
        <v/>
      </c>
      <c r="ED62" s="53" t="str">
        <f t="shared" si="71"/>
        <v/>
      </c>
      <c r="EE62" s="53" t="str">
        <f t="shared" si="11"/>
        <v/>
      </c>
      <c r="EF62" s="53" t="str">
        <f t="shared" si="72"/>
        <v/>
      </c>
      <c r="EG62" s="53" t="str">
        <f t="shared" si="73"/>
        <v/>
      </c>
      <c r="EH62" s="53" t="str">
        <f t="shared" si="12"/>
        <v/>
      </c>
      <c r="EI62" s="53" t="str">
        <f t="shared" si="74"/>
        <v/>
      </c>
      <c r="EJ62" s="33" t="str">
        <f t="shared" si="75"/>
        <v/>
      </c>
      <c r="EK62" s="27" t="s">
        <v>0</v>
      </c>
      <c r="EL62" s="14" t="str">
        <f t="shared" si="76"/>
        <v/>
      </c>
      <c r="EM62" s="27" t="s">
        <v>0</v>
      </c>
      <c r="EN62" s="14" t="str">
        <f t="shared" si="13"/>
        <v/>
      </c>
      <c r="EO62" s="27" t="s">
        <v>0</v>
      </c>
      <c r="EP62" s="115" t="str">
        <f t="shared" si="77"/>
        <v/>
      </c>
      <c r="EQ62" s="27" t="s">
        <v>0</v>
      </c>
    </row>
    <row r="63" spans="1:147" x14ac:dyDescent="0.25">
      <c r="A63" t="s">
        <v>0</v>
      </c>
      <c r="B63" s="32" t="str">
        <f>IF(csv!F53="","",TRIM(csv!T53))</f>
        <v>M45</v>
      </c>
      <c r="C63" s="21" t="s">
        <v>0</v>
      </c>
      <c r="D63" s="21" t="str">
        <f>IF(csv!F53="","",TRIM(csv!F53))</f>
        <v>Vacant</v>
      </c>
      <c r="E63" s="21" t="str">
        <f>IF(csv!E53="","",TRIM(csv!E53))</f>
        <v/>
      </c>
      <c r="F63" s="21" t="s">
        <v>0</v>
      </c>
      <c r="G63" s="53" t="str">
        <f>IF(csv!M53="","",TRIM(csv!M53))</f>
        <v/>
      </c>
      <c r="H63" s="53" t="str">
        <f>IF(csv!N53="","",TRIM(csv!N53))</f>
        <v>0</v>
      </c>
      <c r="I63" s="21" t="s">
        <v>0</v>
      </c>
      <c r="J63" s="21" t="str">
        <f>IF(csv!P53="","",TRIM(csv!P53))</f>
        <v/>
      </c>
      <c r="K63" s="21" t="str">
        <f>IF(csv!Q53="","",TRIM(csv!Q53))</f>
        <v/>
      </c>
      <c r="L63" s="21" t="s">
        <v>0</v>
      </c>
      <c r="M63" s="46" t="str">
        <f>IF(csv!R53="","",TRIM(csv!R53))</f>
        <v/>
      </c>
      <c r="N63" s="27" t="s">
        <v>0</v>
      </c>
      <c r="O63" s="172" t="str">
        <f t="shared" si="14"/>
        <v/>
      </c>
      <c r="P63" s="27"/>
      <c r="Q63" s="32" t="str">
        <f t="shared" si="15"/>
        <v>M45</v>
      </c>
      <c r="R63" s="53">
        <f>IF(Q63="","",IF(COUNTIF(Q$12:Q62,Q63)=0,R62+1,R62))</f>
        <v>8</v>
      </c>
      <c r="S63" s="53">
        <f t="shared" si="16"/>
        <v>106</v>
      </c>
      <c r="T63" s="53">
        <f t="shared" si="17"/>
        <v>417</v>
      </c>
      <c r="U63" s="46" t="str">
        <f t="shared" si="18"/>
        <v>M45 – Ž35 – Ž20</v>
      </c>
      <c r="V63" s="27" t="s">
        <v>0</v>
      </c>
      <c r="W63" s="157" t="str">
        <f t="shared" si="19"/>
        <v/>
      </c>
      <c r="X63" s="207" t="str">
        <f t="shared" si="20"/>
        <v/>
      </c>
      <c r="Y63" s="158" t="str">
        <f t="shared" si="0"/>
        <v/>
      </c>
      <c r="Z63" s="27" t="s">
        <v>0</v>
      </c>
      <c r="AA63" s="32" t="str">
        <f t="shared" si="21"/>
        <v/>
      </c>
      <c r="AB63" s="53" t="str">
        <f t="shared" si="22"/>
        <v/>
      </c>
      <c r="AC63" s="21" t="str">
        <f>IF(OR(AB63="",AB63&lt;&gt;"NEMA"),"",IF(IFERROR(MATCH(AA63,AA$12:AA62,0),0)&lt;&gt;0,"",AA63))</f>
        <v/>
      </c>
      <c r="AD63" s="46" t="str">
        <f>IF(AC63="","",MAX(AD$12:AD62)+1)</f>
        <v/>
      </c>
      <c r="AE63" s="27" t="s">
        <v>0</v>
      </c>
      <c r="AF63" s="84"/>
      <c r="AG63" s="27" t="s">
        <v>0</v>
      </c>
      <c r="AH63" s="14" t="str">
        <f t="shared" si="23"/>
        <v/>
      </c>
      <c r="AI63" s="27" t="s">
        <v>0</v>
      </c>
      <c r="AJ63" s="157" t="str">
        <f t="shared" si="24"/>
        <v/>
      </c>
      <c r="AK63" s="108" t="str">
        <f t="shared" si="25"/>
        <v/>
      </c>
      <c r="AL63" s="27"/>
      <c r="AM63" s="32" t="str">
        <f t="shared" si="26"/>
        <v/>
      </c>
      <c r="AN63" s="21" t="str">
        <f t="shared" si="27"/>
        <v/>
      </c>
      <c r="AO63" s="53" t="str">
        <f t="shared" si="28"/>
        <v/>
      </c>
      <c r="AP63" s="53" t="str">
        <f t="shared" si="29"/>
        <v/>
      </c>
      <c r="AQ63" s="21" t="str">
        <f t="shared" si="30"/>
        <v/>
      </c>
      <c r="AR63" s="46" t="str">
        <f t="shared" si="31"/>
        <v/>
      </c>
      <c r="AS63" s="27" t="s">
        <v>0</v>
      </c>
      <c r="AT63" s="62" t="str">
        <f t="shared" si="32"/>
        <v/>
      </c>
      <c r="AU63" s="27" t="s">
        <v>0</v>
      </c>
      <c r="AV63" s="228" t="str">
        <f t="shared" si="1"/>
        <v/>
      </c>
      <c r="AW63" s="27" t="s">
        <v>0</v>
      </c>
      <c r="AX63" s="79"/>
      <c r="AY63" s="80"/>
      <c r="AZ63" s="27" t="s">
        <v>0</v>
      </c>
      <c r="BA63" s="184" t="str">
        <f t="shared" si="33"/>
        <v/>
      </c>
      <c r="BB63" s="27" t="s">
        <v>0</v>
      </c>
      <c r="BC63" s="32" t="str">
        <f t="shared" si="34"/>
        <v/>
      </c>
      <c r="BD63" s="53" t="str">
        <f>IF(AX63&amp;AY63="","",MAX(BD$12:BD62)+1)</f>
        <v/>
      </c>
      <c r="BE63" s="196" t="str">
        <f t="shared" si="35"/>
        <v/>
      </c>
      <c r="BF63" s="33" t="str">
        <f>IF(AND(AO63="NEMA",AP63="NEMA",OR(AX63&amp;AY63="",BE63="NEMA")),MAX(BF$12:BF62)+1,"")</f>
        <v/>
      </c>
      <c r="BG63" s="27" t="s">
        <v>0</v>
      </c>
      <c r="BH63" s="32" t="str">
        <f t="shared" si="36"/>
        <v/>
      </c>
      <c r="BI63" s="21" t="str">
        <f t="shared" si="37"/>
        <v/>
      </c>
      <c r="BJ63" s="53" t="str">
        <f t="shared" si="38"/>
        <v/>
      </c>
      <c r="BK63" s="33" t="str">
        <f t="shared" si="39"/>
        <v/>
      </c>
      <c r="BL63" s="27" t="s">
        <v>0</v>
      </c>
      <c r="BM63" s="32" t="str">
        <f t="shared" si="40"/>
        <v/>
      </c>
      <c r="BN63" s="21" t="str">
        <f t="shared" si="41"/>
        <v/>
      </c>
      <c r="BO63" s="53" t="str">
        <f t="shared" si="42"/>
        <v/>
      </c>
      <c r="BP63" s="53" t="str">
        <f t="shared" si="2"/>
        <v/>
      </c>
      <c r="BQ63" s="21" t="str">
        <f t="shared" si="3"/>
        <v/>
      </c>
      <c r="BR63" s="21" t="str" cm="1">
        <f t="array" ref="BR63">IFERROR(""&amp;INDEX(regNatjecatelj_klub,DI63),"")</f>
        <v/>
      </c>
      <c r="BS63" s="66" t="str">
        <f t="shared" si="43"/>
        <v/>
      </c>
      <c r="BT63" s="46" t="str">
        <f t="shared" si="44"/>
        <v/>
      </c>
      <c r="BU63" s="27" t="s">
        <v>0</v>
      </c>
      <c r="BV63" s="62" t="str">
        <f>IF(BP63&lt;&gt;"NEMA","",IF(IFERROR(MATCH(BN63,BN$12:BN62,0),0)&lt;&gt;0,"",BN63))</f>
        <v/>
      </c>
      <c r="BW63" s="27" t="s">
        <v>0</v>
      </c>
      <c r="BX63" s="84"/>
      <c r="BY63" s="27" t="s">
        <v>0</v>
      </c>
      <c r="BZ63" s="38" t="str">
        <f t="shared" si="45"/>
        <v/>
      </c>
      <c r="CA63" s="21" t="str">
        <f t="shared" si="46"/>
        <v/>
      </c>
      <c r="CB63" s="21" t="str">
        <f>IF(CA63="","",MAX(CB$12:CB62)+1)</f>
        <v/>
      </c>
      <c r="CC63" s="21" t="str">
        <f>IF(CA63="","",IF(AB63="","",IF(AB63="NEMA",IF(AD63="",INDEX(AD$12:AD62,MATCH(AA63,AA$12:AA62,0),1),AD63),AB63)))</f>
        <v/>
      </c>
      <c r="CD63" s="21" t="str">
        <f t="shared" si="47"/>
        <v/>
      </c>
      <c r="CE63" s="21" t="str">
        <f>IF(BX63="","",MAX(CE$12:CE62)+1)</f>
        <v/>
      </c>
      <c r="CF63" s="21" t="str">
        <f t="shared" si="48"/>
        <v/>
      </c>
      <c r="CG63" s="46" t="str">
        <f t="shared" si="49"/>
        <v/>
      </c>
      <c r="CH63" s="27" t="s">
        <v>0</v>
      </c>
      <c r="CI63" s="14" t="str">
        <f t="shared" si="50"/>
        <v/>
      </c>
      <c r="CJ63" s="27" t="s">
        <v>0</v>
      </c>
      <c r="CK63" s="157" t="str">
        <f>IF(BN63="","",IF(AND(BO63&lt;&gt;"",BO63&lt;&gt;"NEMA",BS63=1),BR63,IFERROR(INDEX(CK$12:CK62,MATCH(BN63,BN$12:BN62,0)),IF(BX63&lt;&gt;"",BX63,BT63))))</f>
        <v/>
      </c>
      <c r="CL63" s="210" t="str">
        <f>IF(BN63="","",IF(BT63&lt;&gt;BN63,INDEX(regKlub_id,MATCH(BT63,regKlub_naziv,0)),IF(AND(BO63&lt;&gt;"",BO63&lt;&gt;"NEMA"),BO63,IF(CF63&lt;&gt;"",CF63,IF(CB63&lt;&gt;"",CB63,IFERROR(INDEX(CL$12:CL62,MATCH(BN63,BN$12:BN62,0)),"GREŠKA"))))))</f>
        <v/>
      </c>
      <c r="CM63" s="108" t="str">
        <f>IF(BP63="","",IF(BP63&lt;&gt;"NEMA",BP63,IF(CE63&lt;&gt;"",CE63,IFERROR(INDEX(CM$12:CM62,MATCH(BN63,BN$12:BN62,0)),""))))</f>
        <v/>
      </c>
      <c r="CN63" s="27" t="s">
        <v>0</v>
      </c>
      <c r="CO63" s="38" t="str">
        <f t="shared" si="51"/>
        <v/>
      </c>
      <c r="CP63" s="53" t="str">
        <f t="shared" si="52"/>
        <v>0</v>
      </c>
      <c r="CQ63" s="164" t="str">
        <f t="shared" si="53"/>
        <v/>
      </c>
      <c r="CR63" s="165" t="str">
        <f t="shared" si="78"/>
        <v/>
      </c>
      <c r="CS63" s="108" t="str">
        <f t="shared" si="5"/>
        <v/>
      </c>
      <c r="CT63" s="27" t="s">
        <v>0</v>
      </c>
      <c r="CU63" s="224" t="str">
        <f t="shared" si="54"/>
        <v xml:space="preserve">
</v>
      </c>
      <c r="CV63" s="27" t="s">
        <v>0</v>
      </c>
      <c r="CW63" s="184" t="str">
        <f t="shared" si="6"/>
        <v/>
      </c>
      <c r="CX63" t="s">
        <v>0</v>
      </c>
      <c r="CY63" s="86" t="str">
        <f t="shared" si="7"/>
        <v>M</v>
      </c>
      <c r="CZ63" t="s">
        <v>0</v>
      </c>
      <c r="DA63" s="32" t="str">
        <f t="shared" si="8"/>
        <v/>
      </c>
      <c r="DB63" s="46" t="str">
        <f t="shared" si="9"/>
        <v/>
      </c>
      <c r="DC63" t="s">
        <v>0</v>
      </c>
      <c r="DD63" s="14" t="str">
        <f t="shared" si="55"/>
        <v/>
      </c>
      <c r="DE63" s="27" t="s">
        <v>0</v>
      </c>
      <c r="DF63" s="14" t="str">
        <f t="shared" si="56"/>
        <v/>
      </c>
      <c r="DG63" s="27" t="s">
        <v>0</v>
      </c>
      <c r="DH63" s="32" t="str">
        <f t="shared" si="57"/>
        <v/>
      </c>
      <c r="DI63" s="33" t="str">
        <f t="shared" si="58"/>
        <v/>
      </c>
      <c r="DJ63" s="27" t="s">
        <v>0</v>
      </c>
      <c r="DK63" s="32" t="str">
        <f t="shared" si="59"/>
        <v/>
      </c>
      <c r="DL63" s="33" t="str">
        <f t="shared" si="60"/>
        <v/>
      </c>
      <c r="DM63" s="27" t="s">
        <v>0</v>
      </c>
      <c r="DN63" s="32" t="str">
        <f t="shared" si="61"/>
        <v/>
      </c>
      <c r="DO63" s="33" t="str">
        <f t="shared" si="62"/>
        <v/>
      </c>
      <c r="DP63" s="27" t="s">
        <v>0</v>
      </c>
      <c r="DQ63" s="38" t="str">
        <f t="shared" si="63"/>
        <v/>
      </c>
      <c r="DR63" s="33" t="str" cm="1">
        <f t="array" ref="DR63">IF(DQ63&lt;&gt;"",INDEX(regNatjecatelj_id,DQ63,0),IF(BF63&lt;&gt;"",BF63,""))</f>
        <v/>
      </c>
      <c r="DS63" s="27" t="s">
        <v>0</v>
      </c>
      <c r="DT63" s="38" t="str">
        <f t="shared" si="64"/>
        <v/>
      </c>
      <c r="DU63" s="53" t="str">
        <f t="shared" si="10"/>
        <v/>
      </c>
      <c r="DV63" s="53" t="str">
        <f t="shared" si="65"/>
        <v/>
      </c>
      <c r="DW63" s="53" t="str">
        <f t="shared" si="66"/>
        <v/>
      </c>
      <c r="DX63" s="46" t="str">
        <f t="shared" si="67"/>
        <v/>
      </c>
      <c r="DY63" s="27" t="s">
        <v>0</v>
      </c>
      <c r="DZ63" s="38" t="str">
        <f>IF(AN63="","",MAX(DZ$12:DZ62)+1)</f>
        <v/>
      </c>
      <c r="EA63" s="53" t="str">
        <f t="shared" si="68"/>
        <v/>
      </c>
      <c r="EB63" s="53" t="str">
        <f t="shared" si="69"/>
        <v/>
      </c>
      <c r="EC63" s="53" t="str">
        <f t="shared" si="70"/>
        <v/>
      </c>
      <c r="ED63" s="53" t="str">
        <f t="shared" si="71"/>
        <v/>
      </c>
      <c r="EE63" s="53" t="str">
        <f t="shared" si="11"/>
        <v/>
      </c>
      <c r="EF63" s="53" t="str">
        <f t="shared" si="72"/>
        <v/>
      </c>
      <c r="EG63" s="53" t="str">
        <f t="shared" si="73"/>
        <v/>
      </c>
      <c r="EH63" s="53" t="str">
        <f t="shared" si="12"/>
        <v/>
      </c>
      <c r="EI63" s="53" t="str">
        <f t="shared" si="74"/>
        <v/>
      </c>
      <c r="EJ63" s="33" t="str">
        <f t="shared" si="75"/>
        <v/>
      </c>
      <c r="EK63" s="27" t="s">
        <v>0</v>
      </c>
      <c r="EL63" s="14" t="str">
        <f t="shared" si="76"/>
        <v/>
      </c>
      <c r="EM63" s="27" t="s">
        <v>0</v>
      </c>
      <c r="EN63" s="14" t="str">
        <f t="shared" si="13"/>
        <v/>
      </c>
      <c r="EO63" s="27" t="s">
        <v>0</v>
      </c>
      <c r="EP63" s="115" t="str">
        <f t="shared" si="77"/>
        <v/>
      </c>
      <c r="EQ63" s="27" t="s">
        <v>0</v>
      </c>
    </row>
    <row r="64" spans="1:147" x14ac:dyDescent="0.25">
      <c r="A64" t="s">
        <v>0</v>
      </c>
      <c r="B64" s="32" t="str">
        <f>IF(csv!F54="","",TRIM(csv!T54))</f>
        <v>M55</v>
      </c>
      <c r="C64" s="21" t="s">
        <v>0</v>
      </c>
      <c r="D64" s="21" t="str">
        <f>IF(csv!F54="","",TRIM(csv!F54))</f>
        <v>Karlo</v>
      </c>
      <c r="E64" s="21" t="str">
        <f>IF(csv!E54="","",TRIM(csv!E54))</f>
        <v>Gobec</v>
      </c>
      <c r="F64" s="21" t="s">
        <v>0</v>
      </c>
      <c r="G64" s="53" t="str">
        <f>IF(csv!M54="","",TRIM(csv!M54))</f>
        <v>55:24</v>
      </c>
      <c r="H64" s="53" t="str">
        <f>IF(csv!N54="","",TRIM(csv!N54))</f>
        <v>0</v>
      </c>
      <c r="I64" s="21" t="s">
        <v>0</v>
      </c>
      <c r="J64" s="21" t="str">
        <f>IF(csv!P54="","",TRIM(csv!P54))</f>
        <v>Vihor</v>
      </c>
      <c r="K64" s="21" t="str">
        <f>IF(csv!Q54="","",TRIM(csv!Q54))</f>
        <v>OK Vihor</v>
      </c>
      <c r="L64" s="21" t="s">
        <v>0</v>
      </c>
      <c r="M64" s="46" t="str">
        <f>IF(csv!R54="","",TRIM(csv!R54))</f>
        <v>CRO</v>
      </c>
      <c r="N64" s="27" t="s">
        <v>0</v>
      </c>
      <c r="O64" s="172" t="str">
        <f t="shared" si="14"/>
        <v>ok</v>
      </c>
      <c r="P64" s="27"/>
      <c r="Q64" s="32" t="str">
        <f t="shared" si="15"/>
        <v>M55</v>
      </c>
      <c r="R64" s="53">
        <f>IF(Q64="","",IF(COUNTIF(Q$12:Q63,Q64)=0,R63+1,R63))</f>
        <v>9</v>
      </c>
      <c r="S64" s="53">
        <f t="shared" si="16"/>
        <v>105</v>
      </c>
      <c r="T64" s="53">
        <f t="shared" si="17"/>
        <v>416</v>
      </c>
      <c r="U64" s="46" t="str">
        <f t="shared" si="18"/>
        <v>M55 – Ž45</v>
      </c>
      <c r="V64" s="27" t="s">
        <v>0</v>
      </c>
      <c r="W64" s="157" t="str">
        <f t="shared" si="19"/>
        <v>M55</v>
      </c>
      <c r="X64" s="207">
        <f t="shared" si="20"/>
        <v>609</v>
      </c>
      <c r="Y64" s="158" t="str">
        <f t="shared" si="0"/>
        <v/>
      </c>
      <c r="Z64" s="27" t="s">
        <v>0</v>
      </c>
      <c r="AA64" s="32" t="str">
        <f t="shared" si="21"/>
        <v>CRO</v>
      </c>
      <c r="AB64" s="53">
        <f t="shared" si="22"/>
        <v>1</v>
      </c>
      <c r="AC64" s="21" t="str">
        <f>IF(OR(AB64="",AB64&lt;&gt;"NEMA"),"",IF(IFERROR(MATCH(AA64,AA$12:AA63,0),0)&lt;&gt;0,"",AA64))</f>
        <v/>
      </c>
      <c r="AD64" s="46" t="str">
        <f>IF(AC64="","",MAX(AD$12:AD63)+1)</f>
        <v/>
      </c>
      <c r="AE64" s="27" t="s">
        <v>0</v>
      </c>
      <c r="AF64" s="84"/>
      <c r="AG64" s="27" t="s">
        <v>0</v>
      </c>
      <c r="AH64" s="14" t="str">
        <f t="shared" si="23"/>
        <v/>
      </c>
      <c r="AI64" s="27" t="s">
        <v>0</v>
      </c>
      <c r="AJ64" s="157" t="str">
        <f t="shared" si="24"/>
        <v>CRO</v>
      </c>
      <c r="AK64" s="108">
        <f t="shared" si="25"/>
        <v>1</v>
      </c>
      <c r="AL64" s="27"/>
      <c r="AM64" s="32" t="str">
        <f t="shared" si="26"/>
        <v>Karlo</v>
      </c>
      <c r="AN64" s="21" t="str">
        <f t="shared" si="27"/>
        <v>Gobec</v>
      </c>
      <c r="AO64" s="53">
        <f t="shared" si="28"/>
        <v>1494</v>
      </c>
      <c r="AP64" s="53" t="str">
        <f t="shared" si="29"/>
        <v/>
      </c>
      <c r="AQ64" s="21" t="str">
        <f t="shared" si="30"/>
        <v>Karlo</v>
      </c>
      <c r="AR64" s="46" t="str">
        <f t="shared" si="31"/>
        <v>Gobec</v>
      </c>
      <c r="AS64" s="27" t="s">
        <v>0</v>
      </c>
      <c r="AT64" s="62" t="str">
        <f t="shared" si="32"/>
        <v/>
      </c>
      <c r="AU64" s="27" t="s">
        <v>0</v>
      </c>
      <c r="AV64" s="228" t="str">
        <f t="shared" si="1"/>
        <v/>
      </c>
      <c r="AW64" s="27" t="s">
        <v>0</v>
      </c>
      <c r="AX64" s="79"/>
      <c r="AY64" s="80"/>
      <c r="AZ64" s="27" t="s">
        <v>0</v>
      </c>
      <c r="BA64" s="184" t="str">
        <f t="shared" si="33"/>
        <v/>
      </c>
      <c r="BB64" s="27" t="s">
        <v>0</v>
      </c>
      <c r="BC64" s="32" t="str">
        <f t="shared" si="34"/>
        <v/>
      </c>
      <c r="BD64" s="53" t="str">
        <f>IF(AX64&amp;AY64="","",MAX(BD$12:BD63)+1)</f>
        <v/>
      </c>
      <c r="BE64" s="196" t="str">
        <f t="shared" si="35"/>
        <v/>
      </c>
      <c r="BF64" s="33" t="str">
        <f>IF(AND(AO64="NEMA",AP64="NEMA",OR(AX64&amp;AY64="",BE64="NEMA")),MAX(BF$12:BF63)+1,"")</f>
        <v/>
      </c>
      <c r="BG64" s="27" t="s">
        <v>0</v>
      </c>
      <c r="BH64" s="32" t="str">
        <f t="shared" si="36"/>
        <v>Karlo</v>
      </c>
      <c r="BI64" s="21" t="str">
        <f t="shared" si="37"/>
        <v>Gobec</v>
      </c>
      <c r="BJ64" s="53" t="str">
        <f t="shared" si="38"/>
        <v/>
      </c>
      <c r="BK64" s="33">
        <f t="shared" si="39"/>
        <v>1494</v>
      </c>
      <c r="BL64" s="27" t="s">
        <v>0</v>
      </c>
      <c r="BM64" s="32" t="str">
        <f t="shared" si="40"/>
        <v>Vihor</v>
      </c>
      <c r="BN64" s="21" t="str">
        <f t="shared" si="41"/>
        <v>OK Vihor</v>
      </c>
      <c r="BO64" s="53">
        <f t="shared" si="42"/>
        <v>12</v>
      </c>
      <c r="BP64" s="53" t="str">
        <f t="shared" si="2"/>
        <v/>
      </c>
      <c r="BQ64" s="21" t="str">
        <f t="shared" si="3"/>
        <v>OK Vihor</v>
      </c>
      <c r="BR64" s="21" t="str" cm="1">
        <f t="array" ref="BR64">IFERROR(""&amp;INDEX(regNatjecatelj_klub,DI64),"")</f>
        <v>OK Vihor</v>
      </c>
      <c r="BS64" s="66" t="str">
        <f t="shared" si="43"/>
        <v/>
      </c>
      <c r="BT64" s="46" t="str">
        <f t="shared" si="44"/>
        <v>OK Vihor</v>
      </c>
      <c r="BU64" s="27" t="s">
        <v>0</v>
      </c>
      <c r="BV64" s="62" t="str">
        <f>IF(BP64&lt;&gt;"NEMA","",IF(IFERROR(MATCH(BN64,BN$12:BN63,0),0)&lt;&gt;0,"",BN64))</f>
        <v/>
      </c>
      <c r="BW64" s="27" t="s">
        <v>0</v>
      </c>
      <c r="BX64" s="84"/>
      <c r="BY64" s="27" t="s">
        <v>0</v>
      </c>
      <c r="BZ64" s="38" t="str">
        <f t="shared" si="45"/>
        <v/>
      </c>
      <c r="CA64" s="21" t="str">
        <f t="shared" si="46"/>
        <v/>
      </c>
      <c r="CB64" s="21" t="str">
        <f>IF(CA64="","",MAX(CB$12:CB63)+1)</f>
        <v/>
      </c>
      <c r="CC64" s="21" t="str">
        <f>IF(CA64="","",IF(AB64="","",IF(AB64="NEMA",IF(AD64="",INDEX(AD$12:AD63,MATCH(AA64,AA$12:AA63,0),1),AD64),AB64)))</f>
        <v/>
      </c>
      <c r="CD64" s="21" t="str">
        <f t="shared" si="47"/>
        <v/>
      </c>
      <c r="CE64" s="21" t="str">
        <f>IF(BX64="","",MAX(CE$12:CE63)+1)</f>
        <v/>
      </c>
      <c r="CF64" s="21" t="str">
        <f t="shared" si="48"/>
        <v/>
      </c>
      <c r="CG64" s="46" t="str">
        <f t="shared" si="49"/>
        <v/>
      </c>
      <c r="CH64" s="27" t="s">
        <v>0</v>
      </c>
      <c r="CI64" s="14" t="str">
        <f t="shared" si="50"/>
        <v/>
      </c>
      <c r="CJ64" s="27" t="s">
        <v>0</v>
      </c>
      <c r="CK64" s="157" t="str">
        <f>IF(BN64="","",IF(AND(BO64&lt;&gt;"",BO64&lt;&gt;"NEMA",BS64=1),BR64,IFERROR(INDEX(CK$12:CK63,MATCH(BN64,BN$12:BN63,0)),IF(BX64&lt;&gt;"",BX64,BT64))))</f>
        <v>OK Vihor</v>
      </c>
      <c r="CL64" s="210">
        <f>IF(BN64="","",IF(BT64&lt;&gt;BN64,INDEX(regKlub_id,MATCH(BT64,regKlub_naziv,0)),IF(AND(BO64&lt;&gt;"",BO64&lt;&gt;"NEMA"),BO64,IF(CF64&lt;&gt;"",CF64,IF(CB64&lt;&gt;"",CB64,IFERROR(INDEX(CL$12:CL63,MATCH(BN64,BN$12:BN63,0)),"GREŠKA"))))))</f>
        <v>12</v>
      </c>
      <c r="CM64" s="108" t="str">
        <f>IF(BP64="","",IF(BP64&lt;&gt;"NEMA",BP64,IF(CE64&lt;&gt;"",CE64,IFERROR(INDEX(CM$12:CM63,MATCH(BN64,BN$12:BN63,0)),""))))</f>
        <v/>
      </c>
      <c r="CN64" s="27" t="s">
        <v>0</v>
      </c>
      <c r="CO64" s="38" t="str">
        <f t="shared" si="51"/>
        <v>55:24</v>
      </c>
      <c r="CP64" s="53" t="str">
        <f t="shared" si="52"/>
        <v>0</v>
      </c>
      <c r="CQ64" s="164" t="str">
        <f t="shared" si="53"/>
        <v/>
      </c>
      <c r="CR64" s="165">
        <f t="shared" si="78"/>
        <v>3324</v>
      </c>
      <c r="CS64" s="108">
        <f t="shared" si="5"/>
        <v>1</v>
      </c>
      <c r="CT64" s="27" t="s">
        <v>0</v>
      </c>
      <c r="CU64" s="224" t="str">
        <f t="shared" si="54"/>
        <v xml:space="preserve">
</v>
      </c>
      <c r="CV64" s="27" t="s">
        <v>0</v>
      </c>
      <c r="CW64" s="184" t="str">
        <f t="shared" si="6"/>
        <v/>
      </c>
      <c r="CX64" t="s">
        <v>0</v>
      </c>
      <c r="CY64" s="86" t="str">
        <f t="shared" si="7"/>
        <v>M</v>
      </c>
      <c r="CZ64" t="s">
        <v>0</v>
      </c>
      <c r="DA64" s="32" t="str">
        <f t="shared" si="8"/>
        <v/>
      </c>
      <c r="DB64" s="46" t="str">
        <f t="shared" si="9"/>
        <v/>
      </c>
      <c r="DC64" t="s">
        <v>0</v>
      </c>
      <c r="DD64" s="14" t="str">
        <f t="shared" si="55"/>
        <v/>
      </c>
      <c r="DE64" s="27" t="s">
        <v>0</v>
      </c>
      <c r="DF64" s="14" t="str">
        <f t="shared" si="56"/>
        <v/>
      </c>
      <c r="DG64" s="27" t="s">
        <v>0</v>
      </c>
      <c r="DH64" s="32" t="str">
        <f t="shared" si="57"/>
        <v>Karlo – Gobec</v>
      </c>
      <c r="DI64" s="33">
        <f t="shared" si="58"/>
        <v>557</v>
      </c>
      <c r="DJ64" s="27" t="s">
        <v>0</v>
      </c>
      <c r="DK64" s="32" t="str">
        <f t="shared" si="59"/>
        <v>Karlo – Gobec – OK Vihor</v>
      </c>
      <c r="DL64" s="33">
        <f t="shared" si="60"/>
        <v>557</v>
      </c>
      <c r="DM64" s="27" t="s">
        <v>0</v>
      </c>
      <c r="DN64" s="32" t="str">
        <f t="shared" si="61"/>
        <v>Karlo – Gobec – OK Vihor – M55</v>
      </c>
      <c r="DO64" s="33">
        <f t="shared" si="62"/>
        <v>557</v>
      </c>
      <c r="DP64" s="27" t="s">
        <v>0</v>
      </c>
      <c r="DQ64" s="38">
        <f t="shared" si="63"/>
        <v>557</v>
      </c>
      <c r="DR64" s="33" cm="1">
        <f t="array" ref="DR64">IF(DQ64&lt;&gt;"",INDEX(regNatjecatelj_id,DQ64,0),IF(BF64&lt;&gt;"",BF64,""))</f>
        <v>1494</v>
      </c>
      <c r="DS64" s="27" t="s">
        <v>0</v>
      </c>
      <c r="DT64" s="38" t="str">
        <f t="shared" si="64"/>
        <v>imepre</v>
      </c>
      <c r="DU64" s="53" t="str">
        <f t="shared" si="10"/>
        <v>klu</v>
      </c>
      <c r="DV64" s="53" t="str">
        <f t="shared" si="65"/>
        <v>kat</v>
      </c>
      <c r="DW64" s="53" t="str">
        <f t="shared" si="66"/>
        <v/>
      </c>
      <c r="DX64" s="46" t="str">
        <f t="shared" si="67"/>
        <v>imepre-klu-kat</v>
      </c>
      <c r="DY64" s="27" t="s">
        <v>0</v>
      </c>
      <c r="DZ64" s="38">
        <f>IF(AN64="","",MAX(DZ$12:DZ63)+1)</f>
        <v>5520</v>
      </c>
      <c r="EA64" s="53">
        <f t="shared" si="68"/>
        <v>609</v>
      </c>
      <c r="EB64" s="53">
        <f t="shared" si="69"/>
        <v>1494</v>
      </c>
      <c r="EC64" s="53">
        <f t="shared" si="70"/>
        <v>3324</v>
      </c>
      <c r="ED64" s="53">
        <f t="shared" si="71"/>
        <v>1</v>
      </c>
      <c r="EE64" s="53">
        <f t="shared" si="11"/>
        <v>0</v>
      </c>
      <c r="EF64" s="53">
        <f t="shared" si="72"/>
        <v>1</v>
      </c>
      <c r="EG64" s="53" t="str">
        <f t="shared" si="73"/>
        <v>0</v>
      </c>
      <c r="EH64" s="53" t="str">
        <f t="shared" si="12"/>
        <v/>
      </c>
      <c r="EI64" s="53" t="str">
        <f t="shared" si="74"/>
        <v/>
      </c>
      <c r="EJ64" s="33" t="str">
        <f t="shared" si="75"/>
        <v/>
      </c>
      <c r="EK64" s="27" t="s">
        <v>0</v>
      </c>
      <c r="EL64" s="14" t="str">
        <f t="shared" si="76"/>
        <v>INSERT INTO rezultat(id,stazakategorija_id,imeprezime_id,vrijeme_sec,status_id,registracija,uparivanje_id,originalstatus_id,imeprezimealias_id,klubalias_id,kategorijaalias_id) VALUES (5520,609,1494,3324,1,0,1,0,Null,Null,Null);</v>
      </c>
      <c r="EM64" s="27" t="s">
        <v>0</v>
      </c>
      <c r="EN64" s="14" t="str">
        <f t="shared" si="13"/>
        <v/>
      </c>
      <c r="EO64" s="27" t="s">
        <v>0</v>
      </c>
      <c r="EP64" s="115" t="str">
        <f t="shared" si="77"/>
        <v xml:space="preserve">
INSERT INTO rezultat(id,stazakategorija_id,imeprezime_id,vrijeme_sec,status_id,registracija,uparivanje_id,originalstatus_id,imeprezimealias_id,klubalias_id,kategorijaalias_id) VALUES (5520,609,1494,3324,1,0,1,0,Null,Null,Null);</v>
      </c>
      <c r="EQ64" s="27" t="s">
        <v>0</v>
      </c>
    </row>
    <row r="65" spans="1:147" x14ac:dyDescent="0.25">
      <c r="A65" t="s">
        <v>0</v>
      </c>
      <c r="B65" s="32" t="str">
        <f>IF(csv!F55="","",TRIM(csv!T55))</f>
        <v>M55</v>
      </c>
      <c r="C65" s="21" t="s">
        <v>0</v>
      </c>
      <c r="D65" s="21" t="str">
        <f>IF(csv!F55="","",TRIM(csv!F55))</f>
        <v>Mile</v>
      </c>
      <c r="E65" s="21" t="str">
        <f>IF(csv!E55="","",TRIM(csv!E55))</f>
        <v>Mioković</v>
      </c>
      <c r="F65" s="21" t="s">
        <v>0</v>
      </c>
      <c r="G65" s="53" t="str">
        <f>IF(csv!M55="","",TRIM(csv!M55))</f>
        <v>57:22</v>
      </c>
      <c r="H65" s="53" t="str">
        <f>IF(csv!N55="","",TRIM(csv!N55))</f>
        <v>0</v>
      </c>
      <c r="I65" s="21" t="s">
        <v>0</v>
      </c>
      <c r="J65" s="21" t="str">
        <f>IF(csv!P55="","",TRIM(csv!P55))</f>
        <v>KAP</v>
      </c>
      <c r="K65" s="21" t="str">
        <f>IF(csv!Q55="","",TRIM(csv!Q55))</f>
        <v>OK Kapela</v>
      </c>
      <c r="L65" s="21" t="s">
        <v>0</v>
      </c>
      <c r="M65" s="46" t="str">
        <f>IF(csv!R55="","",TRIM(csv!R55))</f>
        <v>CRO</v>
      </c>
      <c r="N65" s="27" t="s">
        <v>0</v>
      </c>
      <c r="O65" s="172" t="str">
        <f t="shared" si="14"/>
        <v>ok</v>
      </c>
      <c r="P65" s="27"/>
      <c r="Q65" s="32" t="str">
        <f t="shared" si="15"/>
        <v>M55</v>
      </c>
      <c r="R65" s="53">
        <f>IF(Q65="","",IF(COUNTIF(Q$12:Q64,Q65)=0,R64+1,R64))</f>
        <v>9</v>
      </c>
      <c r="S65" s="53">
        <f t="shared" si="16"/>
        <v>105</v>
      </c>
      <c r="T65" s="53">
        <f t="shared" si="17"/>
        <v>416</v>
      </c>
      <c r="U65" s="46" t="str">
        <f t="shared" si="18"/>
        <v>M55 – Ž45</v>
      </c>
      <c r="V65" s="27" t="s">
        <v>0</v>
      </c>
      <c r="W65" s="157" t="str">
        <f t="shared" si="19"/>
        <v>M55</v>
      </c>
      <c r="X65" s="207">
        <f t="shared" si="20"/>
        <v>609</v>
      </c>
      <c r="Y65" s="158" t="str">
        <f t="shared" si="0"/>
        <v/>
      </c>
      <c r="Z65" s="27" t="s">
        <v>0</v>
      </c>
      <c r="AA65" s="32" t="str">
        <f t="shared" si="21"/>
        <v>CRO</v>
      </c>
      <c r="AB65" s="53">
        <f t="shared" si="22"/>
        <v>1</v>
      </c>
      <c r="AC65" s="21" t="str">
        <f>IF(OR(AB65="",AB65&lt;&gt;"NEMA"),"",IF(IFERROR(MATCH(AA65,AA$12:AA64,0),0)&lt;&gt;0,"",AA65))</f>
        <v/>
      </c>
      <c r="AD65" s="46" t="str">
        <f>IF(AC65="","",MAX(AD$12:AD64)+1)</f>
        <v/>
      </c>
      <c r="AE65" s="27" t="s">
        <v>0</v>
      </c>
      <c r="AF65" s="84"/>
      <c r="AG65" s="27" t="s">
        <v>0</v>
      </c>
      <c r="AH65" s="14" t="str">
        <f t="shared" si="23"/>
        <v/>
      </c>
      <c r="AI65" s="27" t="s">
        <v>0</v>
      </c>
      <c r="AJ65" s="157" t="str">
        <f t="shared" si="24"/>
        <v>CRO</v>
      </c>
      <c r="AK65" s="108">
        <f t="shared" si="25"/>
        <v>1</v>
      </c>
      <c r="AL65" s="27"/>
      <c r="AM65" s="32" t="str">
        <f t="shared" si="26"/>
        <v>Mile</v>
      </c>
      <c r="AN65" s="21" t="str">
        <f t="shared" si="27"/>
        <v>Mioković</v>
      </c>
      <c r="AO65" s="53">
        <f t="shared" si="28"/>
        <v>1430</v>
      </c>
      <c r="AP65" s="53" t="str">
        <f t="shared" si="29"/>
        <v/>
      </c>
      <c r="AQ65" s="21" t="str">
        <f t="shared" si="30"/>
        <v>Mile</v>
      </c>
      <c r="AR65" s="46" t="str">
        <f t="shared" si="31"/>
        <v>Mioković</v>
      </c>
      <c r="AS65" s="27" t="s">
        <v>0</v>
      </c>
      <c r="AT65" s="62" t="str">
        <f t="shared" si="32"/>
        <v/>
      </c>
      <c r="AU65" s="27" t="s">
        <v>0</v>
      </c>
      <c r="AV65" s="228" t="str">
        <f t="shared" si="1"/>
        <v/>
      </c>
      <c r="AW65" s="27" t="s">
        <v>0</v>
      </c>
      <c r="AX65" s="79"/>
      <c r="AY65" s="80"/>
      <c r="AZ65" s="27" t="s">
        <v>0</v>
      </c>
      <c r="BA65" s="184" t="str">
        <f t="shared" si="33"/>
        <v/>
      </c>
      <c r="BB65" s="27" t="s">
        <v>0</v>
      </c>
      <c r="BC65" s="32" t="str">
        <f t="shared" si="34"/>
        <v/>
      </c>
      <c r="BD65" s="53" t="str">
        <f>IF(AX65&amp;AY65="","",MAX(BD$12:BD64)+1)</f>
        <v/>
      </c>
      <c r="BE65" s="196" t="str">
        <f t="shared" si="35"/>
        <v/>
      </c>
      <c r="BF65" s="33" t="str">
        <f>IF(AND(AO65="NEMA",AP65="NEMA",OR(AX65&amp;AY65="",BE65="NEMA")),MAX(BF$12:BF64)+1,"")</f>
        <v/>
      </c>
      <c r="BG65" s="27" t="s">
        <v>0</v>
      </c>
      <c r="BH65" s="32" t="str">
        <f t="shared" si="36"/>
        <v>Mile</v>
      </c>
      <c r="BI65" s="21" t="str">
        <f t="shared" si="37"/>
        <v>Mioković</v>
      </c>
      <c r="BJ65" s="53" t="str">
        <f t="shared" si="38"/>
        <v/>
      </c>
      <c r="BK65" s="33">
        <f t="shared" si="39"/>
        <v>1430</v>
      </c>
      <c r="BL65" s="27" t="s">
        <v>0</v>
      </c>
      <c r="BM65" s="32" t="str">
        <f t="shared" si="40"/>
        <v>KAP</v>
      </c>
      <c r="BN65" s="21" t="str">
        <f t="shared" si="41"/>
        <v>OK Kapela</v>
      </c>
      <c r="BO65" s="53">
        <f t="shared" si="42"/>
        <v>5</v>
      </c>
      <c r="BP65" s="53" t="str">
        <f t="shared" si="2"/>
        <v/>
      </c>
      <c r="BQ65" s="21" t="str">
        <f t="shared" si="3"/>
        <v>OK Kapela</v>
      </c>
      <c r="BR65" s="21" t="str" cm="1">
        <f t="array" ref="BR65">IFERROR(""&amp;INDEX(regNatjecatelj_klub,DI65),"")</f>
        <v>OK Kapela</v>
      </c>
      <c r="BS65" s="66" t="str">
        <f t="shared" si="43"/>
        <v/>
      </c>
      <c r="BT65" s="46" t="str">
        <f t="shared" si="44"/>
        <v>OK Kapela</v>
      </c>
      <c r="BU65" s="27" t="s">
        <v>0</v>
      </c>
      <c r="BV65" s="62" t="str">
        <f>IF(BP65&lt;&gt;"NEMA","",IF(IFERROR(MATCH(BN65,BN$12:BN64,0),0)&lt;&gt;0,"",BN65))</f>
        <v/>
      </c>
      <c r="BW65" s="27" t="s">
        <v>0</v>
      </c>
      <c r="BX65" s="84"/>
      <c r="BY65" s="27" t="s">
        <v>0</v>
      </c>
      <c r="BZ65" s="38" t="str">
        <f t="shared" si="45"/>
        <v/>
      </c>
      <c r="CA65" s="21" t="str">
        <f t="shared" si="46"/>
        <v/>
      </c>
      <c r="CB65" s="21" t="str">
        <f>IF(CA65="","",MAX(CB$12:CB64)+1)</f>
        <v/>
      </c>
      <c r="CC65" s="21" t="str">
        <f>IF(CA65="","",IF(AB65="","",IF(AB65="NEMA",IF(AD65="",INDEX(AD$12:AD64,MATCH(AA65,AA$12:AA64,0),1),AD65),AB65)))</f>
        <v/>
      </c>
      <c r="CD65" s="21" t="str">
        <f t="shared" si="47"/>
        <v/>
      </c>
      <c r="CE65" s="21" t="str">
        <f>IF(BX65="","",MAX(CE$12:CE64)+1)</f>
        <v/>
      </c>
      <c r="CF65" s="21" t="str">
        <f t="shared" si="48"/>
        <v/>
      </c>
      <c r="CG65" s="46" t="str">
        <f t="shared" si="49"/>
        <v/>
      </c>
      <c r="CH65" s="27" t="s">
        <v>0</v>
      </c>
      <c r="CI65" s="14" t="str">
        <f t="shared" si="50"/>
        <v/>
      </c>
      <c r="CJ65" s="27" t="s">
        <v>0</v>
      </c>
      <c r="CK65" s="157" t="str">
        <f>IF(BN65="","",IF(AND(BO65&lt;&gt;"",BO65&lt;&gt;"NEMA",BS65=1),BR65,IFERROR(INDEX(CK$12:CK64,MATCH(BN65,BN$12:BN64,0)),IF(BX65&lt;&gt;"",BX65,BT65))))</f>
        <v>OK Kapela</v>
      </c>
      <c r="CL65" s="210">
        <f>IF(BN65="","",IF(BT65&lt;&gt;BN65,INDEX(regKlub_id,MATCH(BT65,regKlub_naziv,0)),IF(AND(BO65&lt;&gt;"",BO65&lt;&gt;"NEMA"),BO65,IF(CF65&lt;&gt;"",CF65,IF(CB65&lt;&gt;"",CB65,IFERROR(INDEX(CL$12:CL64,MATCH(BN65,BN$12:BN64,0)),"GREŠKA"))))))</f>
        <v>5</v>
      </c>
      <c r="CM65" s="108" t="str">
        <f>IF(BP65="","",IF(BP65&lt;&gt;"NEMA",BP65,IF(CE65&lt;&gt;"",CE65,IFERROR(INDEX(CM$12:CM64,MATCH(BN65,BN$12:BN64,0)),""))))</f>
        <v/>
      </c>
      <c r="CN65" s="27" t="s">
        <v>0</v>
      </c>
      <c r="CO65" s="38" t="str">
        <f t="shared" si="51"/>
        <v>57:22</v>
      </c>
      <c r="CP65" s="53" t="str">
        <f t="shared" si="52"/>
        <v>0</v>
      </c>
      <c r="CQ65" s="164" t="str">
        <f t="shared" si="53"/>
        <v/>
      </c>
      <c r="CR65" s="165">
        <f t="shared" si="78"/>
        <v>3442</v>
      </c>
      <c r="CS65" s="108">
        <f t="shared" si="5"/>
        <v>1</v>
      </c>
      <c r="CT65" s="27" t="s">
        <v>0</v>
      </c>
      <c r="CU65" s="224" t="str">
        <f t="shared" si="54"/>
        <v xml:space="preserve">
</v>
      </c>
      <c r="CV65" s="27" t="s">
        <v>0</v>
      </c>
      <c r="CW65" s="184" t="str">
        <f t="shared" si="6"/>
        <v/>
      </c>
      <c r="CX65" t="s">
        <v>0</v>
      </c>
      <c r="CY65" s="86" t="str">
        <f t="shared" si="7"/>
        <v>M</v>
      </c>
      <c r="CZ65" t="s">
        <v>0</v>
      </c>
      <c r="DA65" s="32" t="str">
        <f t="shared" si="8"/>
        <v/>
      </c>
      <c r="DB65" s="46" t="str">
        <f t="shared" si="9"/>
        <v/>
      </c>
      <c r="DC65" t="s">
        <v>0</v>
      </c>
      <c r="DD65" s="14" t="str">
        <f t="shared" si="55"/>
        <v/>
      </c>
      <c r="DE65" s="27" t="s">
        <v>0</v>
      </c>
      <c r="DF65" s="14" t="str">
        <f t="shared" si="56"/>
        <v/>
      </c>
      <c r="DG65" s="27" t="s">
        <v>0</v>
      </c>
      <c r="DH65" s="32" t="str">
        <f t="shared" si="57"/>
        <v>Mile – Mioković</v>
      </c>
      <c r="DI65" s="33">
        <f t="shared" si="58"/>
        <v>796</v>
      </c>
      <c r="DJ65" s="27" t="s">
        <v>0</v>
      </c>
      <c r="DK65" s="32" t="str">
        <f t="shared" si="59"/>
        <v>Mile – Mioković – OK Kapela</v>
      </c>
      <c r="DL65" s="33">
        <f t="shared" si="60"/>
        <v>796</v>
      </c>
      <c r="DM65" s="27" t="s">
        <v>0</v>
      </c>
      <c r="DN65" s="32" t="str">
        <f t="shared" si="61"/>
        <v>Mile – Mioković – OK Kapela – M55</v>
      </c>
      <c r="DO65" s="33">
        <f t="shared" si="62"/>
        <v>796</v>
      </c>
      <c r="DP65" s="27" t="s">
        <v>0</v>
      </c>
      <c r="DQ65" s="38">
        <f t="shared" si="63"/>
        <v>796</v>
      </c>
      <c r="DR65" s="33" cm="1">
        <f t="array" ref="DR65">IF(DQ65&lt;&gt;"",INDEX(regNatjecatelj_id,DQ65,0),IF(BF65&lt;&gt;"",BF65,""))</f>
        <v>1430</v>
      </c>
      <c r="DS65" s="27" t="s">
        <v>0</v>
      </c>
      <c r="DT65" s="38" t="str">
        <f t="shared" si="64"/>
        <v>imepre</v>
      </c>
      <c r="DU65" s="53" t="str">
        <f t="shared" si="10"/>
        <v>klu</v>
      </c>
      <c r="DV65" s="53" t="str">
        <f t="shared" si="65"/>
        <v>kat</v>
      </c>
      <c r="DW65" s="53" t="str">
        <f t="shared" si="66"/>
        <v/>
      </c>
      <c r="DX65" s="46" t="str">
        <f t="shared" si="67"/>
        <v>imepre-klu-kat</v>
      </c>
      <c r="DY65" s="27" t="s">
        <v>0</v>
      </c>
      <c r="DZ65" s="38">
        <f>IF(AN65="","",MAX(DZ$12:DZ64)+1)</f>
        <v>5521</v>
      </c>
      <c r="EA65" s="53">
        <f t="shared" si="68"/>
        <v>609</v>
      </c>
      <c r="EB65" s="53">
        <f t="shared" si="69"/>
        <v>1430</v>
      </c>
      <c r="EC65" s="53">
        <f t="shared" si="70"/>
        <v>3442</v>
      </c>
      <c r="ED65" s="53">
        <f t="shared" si="71"/>
        <v>1</v>
      </c>
      <c r="EE65" s="53">
        <f t="shared" si="11"/>
        <v>0</v>
      </c>
      <c r="EF65" s="53">
        <f t="shared" si="72"/>
        <v>1</v>
      </c>
      <c r="EG65" s="53" t="str">
        <f t="shared" si="73"/>
        <v>0</v>
      </c>
      <c r="EH65" s="53" t="str">
        <f t="shared" si="12"/>
        <v/>
      </c>
      <c r="EI65" s="53" t="str">
        <f t="shared" si="74"/>
        <v/>
      </c>
      <c r="EJ65" s="33" t="str">
        <f t="shared" si="75"/>
        <v/>
      </c>
      <c r="EK65" s="27" t="s">
        <v>0</v>
      </c>
      <c r="EL65" s="14" t="str">
        <f t="shared" si="76"/>
        <v>INSERT INTO rezultat(id,stazakategorija_id,imeprezime_id,vrijeme_sec,status_id,registracija,uparivanje_id,originalstatus_id,imeprezimealias_id,klubalias_id,kategorijaalias_id) VALUES (5521,609,1430,3442,1,0,1,0,Null,Null,Null);</v>
      </c>
      <c r="EM65" s="27" t="s">
        <v>0</v>
      </c>
      <c r="EN65" s="14" t="str">
        <f t="shared" si="13"/>
        <v/>
      </c>
      <c r="EO65" s="27" t="s">
        <v>0</v>
      </c>
      <c r="EP65" s="115" t="str">
        <f t="shared" si="77"/>
        <v xml:space="preserve">
INSERT INTO rezultat(id,stazakategorija_id,imeprezime_id,vrijeme_sec,status_id,registracija,uparivanje_id,originalstatus_id,imeprezimealias_id,klubalias_id,kategorijaalias_id) VALUES (5521,609,1430,3442,1,0,1,0,Null,Null,Null);</v>
      </c>
      <c r="EQ65" s="27" t="s">
        <v>0</v>
      </c>
    </row>
    <row r="66" spans="1:147" x14ac:dyDescent="0.25">
      <c r="A66" t="s">
        <v>0</v>
      </c>
      <c r="B66" s="32" t="str">
        <f>IF(csv!F56="","",TRIM(csv!T56))</f>
        <v>M55</v>
      </c>
      <c r="C66" s="21" t="s">
        <v>0</v>
      </c>
      <c r="D66" s="21" t="str">
        <f>IF(csv!F56="","",TRIM(csv!F56))</f>
        <v>Petar</v>
      </c>
      <c r="E66" s="21" t="str">
        <f>IF(csv!E56="","",TRIM(csv!E56))</f>
        <v>Strmečki</v>
      </c>
      <c r="F66" s="21" t="s">
        <v>0</v>
      </c>
      <c r="G66" s="53" t="str">
        <f>IF(csv!M56="","",TRIM(csv!M56))</f>
        <v>60:57</v>
      </c>
      <c r="H66" s="53" t="str">
        <f>IF(csv!N56="","",TRIM(csv!N56))</f>
        <v>0</v>
      </c>
      <c r="I66" s="21" t="s">
        <v>0</v>
      </c>
      <c r="J66" s="21" t="str">
        <f>IF(csv!P56="","",TRIM(csv!P56))</f>
        <v>Maksimir</v>
      </c>
      <c r="K66" s="21" t="str">
        <f>IF(csv!Q56="","",TRIM(csv!Q56))</f>
        <v>OK Maksimir</v>
      </c>
      <c r="L66" s="21" t="s">
        <v>0</v>
      </c>
      <c r="M66" s="46" t="str">
        <f>IF(csv!R56="","",TRIM(csv!R56))</f>
        <v>CRO</v>
      </c>
      <c r="N66" s="27" t="s">
        <v>0</v>
      </c>
      <c r="O66" s="172" t="str">
        <f t="shared" si="14"/>
        <v>ok</v>
      </c>
      <c r="P66" s="27"/>
      <c r="Q66" s="32" t="str">
        <f t="shared" si="15"/>
        <v>M55</v>
      </c>
      <c r="R66" s="53">
        <f>IF(Q66="","",IF(COUNTIF(Q$12:Q65,Q66)=0,R65+1,R65))</f>
        <v>9</v>
      </c>
      <c r="S66" s="53">
        <f t="shared" si="16"/>
        <v>105</v>
      </c>
      <c r="T66" s="53">
        <f t="shared" si="17"/>
        <v>416</v>
      </c>
      <c r="U66" s="46" t="str">
        <f t="shared" si="18"/>
        <v>M55 – Ž45</v>
      </c>
      <c r="V66" s="27" t="s">
        <v>0</v>
      </c>
      <c r="W66" s="157" t="str">
        <f t="shared" si="19"/>
        <v>M55</v>
      </c>
      <c r="X66" s="207">
        <f t="shared" si="20"/>
        <v>609</v>
      </c>
      <c r="Y66" s="158" t="str">
        <f t="shared" si="0"/>
        <v/>
      </c>
      <c r="Z66" s="27" t="s">
        <v>0</v>
      </c>
      <c r="AA66" s="32" t="str">
        <f t="shared" si="21"/>
        <v>CRO</v>
      </c>
      <c r="AB66" s="53">
        <f t="shared" si="22"/>
        <v>1</v>
      </c>
      <c r="AC66" s="21" t="str">
        <f>IF(OR(AB66="",AB66&lt;&gt;"NEMA"),"",IF(IFERROR(MATCH(AA66,AA$12:AA65,0),0)&lt;&gt;0,"",AA66))</f>
        <v/>
      </c>
      <c r="AD66" s="46" t="str">
        <f>IF(AC66="","",MAX(AD$12:AD65)+1)</f>
        <v/>
      </c>
      <c r="AE66" s="27" t="s">
        <v>0</v>
      </c>
      <c r="AF66" s="84"/>
      <c r="AG66" s="27" t="s">
        <v>0</v>
      </c>
      <c r="AH66" s="14" t="str">
        <f t="shared" si="23"/>
        <v/>
      </c>
      <c r="AI66" s="27" t="s">
        <v>0</v>
      </c>
      <c r="AJ66" s="157" t="str">
        <f t="shared" si="24"/>
        <v>CRO</v>
      </c>
      <c r="AK66" s="108">
        <f t="shared" si="25"/>
        <v>1</v>
      </c>
      <c r="AL66" s="27"/>
      <c r="AM66" s="32" t="str">
        <f t="shared" si="26"/>
        <v>Petar</v>
      </c>
      <c r="AN66" s="21" t="str">
        <f t="shared" si="27"/>
        <v>Strmečki</v>
      </c>
      <c r="AO66" s="53">
        <f t="shared" si="28"/>
        <v>1257</v>
      </c>
      <c r="AP66" s="53" t="str">
        <f t="shared" si="29"/>
        <v/>
      </c>
      <c r="AQ66" s="21" t="str">
        <f t="shared" si="30"/>
        <v>Petar</v>
      </c>
      <c r="AR66" s="46" t="str">
        <f t="shared" si="31"/>
        <v>Strmečki</v>
      </c>
      <c r="AS66" s="27" t="s">
        <v>0</v>
      </c>
      <c r="AT66" s="62" t="str">
        <f t="shared" si="32"/>
        <v/>
      </c>
      <c r="AU66" s="27" t="s">
        <v>0</v>
      </c>
      <c r="AV66" s="228" t="str">
        <f t="shared" si="1"/>
        <v/>
      </c>
      <c r="AW66" s="27" t="s">
        <v>0</v>
      </c>
      <c r="AX66" s="79"/>
      <c r="AY66" s="80"/>
      <c r="AZ66" s="27" t="s">
        <v>0</v>
      </c>
      <c r="BA66" s="184" t="str">
        <f t="shared" si="33"/>
        <v/>
      </c>
      <c r="BB66" s="27" t="s">
        <v>0</v>
      </c>
      <c r="BC66" s="32" t="str">
        <f t="shared" si="34"/>
        <v/>
      </c>
      <c r="BD66" s="53" t="str">
        <f>IF(AX66&amp;AY66="","",MAX(BD$12:BD65)+1)</f>
        <v/>
      </c>
      <c r="BE66" s="196" t="str">
        <f t="shared" si="35"/>
        <v/>
      </c>
      <c r="BF66" s="33" t="str">
        <f>IF(AND(AO66="NEMA",AP66="NEMA",OR(AX66&amp;AY66="",BE66="NEMA")),MAX(BF$12:BF65)+1,"")</f>
        <v/>
      </c>
      <c r="BG66" s="27" t="s">
        <v>0</v>
      </c>
      <c r="BH66" s="32" t="str">
        <f t="shared" si="36"/>
        <v>Petar</v>
      </c>
      <c r="BI66" s="21" t="str">
        <f t="shared" si="37"/>
        <v>Strmečki</v>
      </c>
      <c r="BJ66" s="53" t="str">
        <f t="shared" si="38"/>
        <v/>
      </c>
      <c r="BK66" s="33">
        <f t="shared" si="39"/>
        <v>1257</v>
      </c>
      <c r="BL66" s="27" t="s">
        <v>0</v>
      </c>
      <c r="BM66" s="32" t="str">
        <f t="shared" si="40"/>
        <v>Maksimir</v>
      </c>
      <c r="BN66" s="21" t="str">
        <f t="shared" si="41"/>
        <v>OK Maksimir</v>
      </c>
      <c r="BO66" s="53">
        <f t="shared" si="42"/>
        <v>6</v>
      </c>
      <c r="BP66" s="53" t="str">
        <f t="shared" si="2"/>
        <v/>
      </c>
      <c r="BQ66" s="21" t="str">
        <f t="shared" si="3"/>
        <v>OK Maksimir</v>
      </c>
      <c r="BR66" s="21" t="str" cm="1">
        <f t="array" ref="BR66">IFERROR(""&amp;INDEX(regNatjecatelj_klub,DI66),"")</f>
        <v>OK Maksimir</v>
      </c>
      <c r="BS66" s="66" t="str">
        <f t="shared" si="43"/>
        <v/>
      </c>
      <c r="BT66" s="46" t="str">
        <f t="shared" si="44"/>
        <v>OK Maksimir</v>
      </c>
      <c r="BU66" s="27" t="s">
        <v>0</v>
      </c>
      <c r="BV66" s="62" t="str">
        <f>IF(BP66&lt;&gt;"NEMA","",IF(IFERROR(MATCH(BN66,BN$12:BN65,0),0)&lt;&gt;0,"",BN66))</f>
        <v/>
      </c>
      <c r="BW66" s="27" t="s">
        <v>0</v>
      </c>
      <c r="BX66" s="84"/>
      <c r="BY66" s="27" t="s">
        <v>0</v>
      </c>
      <c r="BZ66" s="38" t="str">
        <f t="shared" si="45"/>
        <v/>
      </c>
      <c r="CA66" s="21" t="str">
        <f t="shared" si="46"/>
        <v/>
      </c>
      <c r="CB66" s="21" t="str">
        <f>IF(CA66="","",MAX(CB$12:CB65)+1)</f>
        <v/>
      </c>
      <c r="CC66" s="21" t="str">
        <f>IF(CA66="","",IF(AB66="","",IF(AB66="NEMA",IF(AD66="",INDEX(AD$12:AD65,MATCH(AA66,AA$12:AA65,0),1),AD66),AB66)))</f>
        <v/>
      </c>
      <c r="CD66" s="21" t="str">
        <f t="shared" si="47"/>
        <v/>
      </c>
      <c r="CE66" s="21" t="str">
        <f>IF(BX66="","",MAX(CE$12:CE65)+1)</f>
        <v/>
      </c>
      <c r="CF66" s="21" t="str">
        <f t="shared" si="48"/>
        <v/>
      </c>
      <c r="CG66" s="46" t="str">
        <f t="shared" si="49"/>
        <v/>
      </c>
      <c r="CH66" s="27" t="s">
        <v>0</v>
      </c>
      <c r="CI66" s="14" t="str">
        <f t="shared" si="50"/>
        <v/>
      </c>
      <c r="CJ66" s="27" t="s">
        <v>0</v>
      </c>
      <c r="CK66" s="157" t="str">
        <f>IF(BN66="","",IF(AND(BO66&lt;&gt;"",BO66&lt;&gt;"NEMA",BS66=1),BR66,IFERROR(INDEX(CK$12:CK65,MATCH(BN66,BN$12:BN65,0)),IF(BX66&lt;&gt;"",BX66,BT66))))</f>
        <v>OK Maksimir</v>
      </c>
      <c r="CL66" s="210">
        <f>IF(BN66="","",IF(BT66&lt;&gt;BN66,INDEX(regKlub_id,MATCH(BT66,regKlub_naziv,0)),IF(AND(BO66&lt;&gt;"",BO66&lt;&gt;"NEMA"),BO66,IF(CF66&lt;&gt;"",CF66,IF(CB66&lt;&gt;"",CB66,IFERROR(INDEX(CL$12:CL65,MATCH(BN66,BN$12:BN65,0)),"GREŠKA"))))))</f>
        <v>6</v>
      </c>
      <c r="CM66" s="108" t="str">
        <f>IF(BP66="","",IF(BP66&lt;&gt;"NEMA",BP66,IF(CE66&lt;&gt;"",CE66,IFERROR(INDEX(CM$12:CM65,MATCH(BN66,BN$12:BN65,0)),""))))</f>
        <v/>
      </c>
      <c r="CN66" s="27" t="s">
        <v>0</v>
      </c>
      <c r="CO66" s="38" t="str">
        <f t="shared" si="51"/>
        <v>60:57</v>
      </c>
      <c r="CP66" s="53" t="str">
        <f t="shared" si="52"/>
        <v>0</v>
      </c>
      <c r="CQ66" s="164" t="str">
        <f t="shared" si="53"/>
        <v/>
      </c>
      <c r="CR66" s="165">
        <f t="shared" si="78"/>
        <v>3657</v>
      </c>
      <c r="CS66" s="108">
        <f t="shared" si="5"/>
        <v>1</v>
      </c>
      <c r="CT66" s="27" t="s">
        <v>0</v>
      </c>
      <c r="CU66" s="224" t="str">
        <f t="shared" si="54"/>
        <v xml:space="preserve">
</v>
      </c>
      <c r="CV66" s="27" t="s">
        <v>0</v>
      </c>
      <c r="CW66" s="184" t="str">
        <f t="shared" si="6"/>
        <v/>
      </c>
      <c r="CX66" t="s">
        <v>0</v>
      </c>
      <c r="CY66" s="86" t="str">
        <f t="shared" si="7"/>
        <v>M</v>
      </c>
      <c r="CZ66" t="s">
        <v>0</v>
      </c>
      <c r="DA66" s="32" t="str">
        <f t="shared" si="8"/>
        <v/>
      </c>
      <c r="DB66" s="46" t="str">
        <f t="shared" si="9"/>
        <v/>
      </c>
      <c r="DC66" t="s">
        <v>0</v>
      </c>
      <c r="DD66" s="14" t="str">
        <f t="shared" si="55"/>
        <v/>
      </c>
      <c r="DE66" s="27" t="s">
        <v>0</v>
      </c>
      <c r="DF66" s="14" t="str">
        <f t="shared" si="56"/>
        <v/>
      </c>
      <c r="DG66" s="27" t="s">
        <v>0</v>
      </c>
      <c r="DH66" s="32" t="str">
        <f t="shared" si="57"/>
        <v>Petar – Strmečki</v>
      </c>
      <c r="DI66" s="33">
        <f t="shared" si="58"/>
        <v>918</v>
      </c>
      <c r="DJ66" s="27" t="s">
        <v>0</v>
      </c>
      <c r="DK66" s="32" t="str">
        <f t="shared" si="59"/>
        <v>Petar – Strmečki – OK Maksimir</v>
      </c>
      <c r="DL66" s="33">
        <f t="shared" si="60"/>
        <v>918</v>
      </c>
      <c r="DM66" s="27" t="s">
        <v>0</v>
      </c>
      <c r="DN66" s="32" t="str">
        <f t="shared" si="61"/>
        <v>Petar – Strmečki – OK Maksimir – M55</v>
      </c>
      <c r="DO66" s="33">
        <f t="shared" si="62"/>
        <v>918</v>
      </c>
      <c r="DP66" s="27" t="s">
        <v>0</v>
      </c>
      <c r="DQ66" s="38">
        <f t="shared" si="63"/>
        <v>918</v>
      </c>
      <c r="DR66" s="33" cm="1">
        <f t="array" ref="DR66">IF(DQ66&lt;&gt;"",INDEX(regNatjecatelj_id,DQ66,0),IF(BF66&lt;&gt;"",BF66,""))</f>
        <v>1257</v>
      </c>
      <c r="DS66" s="27" t="s">
        <v>0</v>
      </c>
      <c r="DT66" s="38" t="str">
        <f t="shared" si="64"/>
        <v>imepre</v>
      </c>
      <c r="DU66" s="53" t="str">
        <f t="shared" si="10"/>
        <v>klu</v>
      </c>
      <c r="DV66" s="53" t="str">
        <f t="shared" si="65"/>
        <v>kat</v>
      </c>
      <c r="DW66" s="53" t="str">
        <f t="shared" si="66"/>
        <v/>
      </c>
      <c r="DX66" s="46" t="str">
        <f t="shared" si="67"/>
        <v>imepre-klu-kat</v>
      </c>
      <c r="DY66" s="27" t="s">
        <v>0</v>
      </c>
      <c r="DZ66" s="38">
        <f>IF(AN66="","",MAX(DZ$12:DZ65)+1)</f>
        <v>5522</v>
      </c>
      <c r="EA66" s="53">
        <f t="shared" si="68"/>
        <v>609</v>
      </c>
      <c r="EB66" s="53">
        <f t="shared" si="69"/>
        <v>1257</v>
      </c>
      <c r="EC66" s="53">
        <f t="shared" si="70"/>
        <v>3657</v>
      </c>
      <c r="ED66" s="53">
        <f t="shared" si="71"/>
        <v>1</v>
      </c>
      <c r="EE66" s="53">
        <f t="shared" si="11"/>
        <v>0</v>
      </c>
      <c r="EF66" s="53">
        <f t="shared" si="72"/>
        <v>1</v>
      </c>
      <c r="EG66" s="53" t="str">
        <f t="shared" si="73"/>
        <v>0</v>
      </c>
      <c r="EH66" s="53" t="str">
        <f t="shared" si="12"/>
        <v/>
      </c>
      <c r="EI66" s="53" t="str">
        <f t="shared" si="74"/>
        <v/>
      </c>
      <c r="EJ66" s="33" t="str">
        <f t="shared" si="75"/>
        <v/>
      </c>
      <c r="EK66" s="27" t="s">
        <v>0</v>
      </c>
      <c r="EL66" s="14" t="str">
        <f t="shared" si="76"/>
        <v>INSERT INTO rezultat(id,stazakategorija_id,imeprezime_id,vrijeme_sec,status_id,registracija,uparivanje_id,originalstatus_id,imeprezimealias_id,klubalias_id,kategorijaalias_id) VALUES (5522,609,1257,3657,1,0,1,0,Null,Null,Null);</v>
      </c>
      <c r="EM66" s="27" t="s">
        <v>0</v>
      </c>
      <c r="EN66" s="14" t="str">
        <f t="shared" si="13"/>
        <v/>
      </c>
      <c r="EO66" s="27" t="s">
        <v>0</v>
      </c>
      <c r="EP66" s="115" t="str">
        <f t="shared" si="77"/>
        <v xml:space="preserve">
INSERT INTO rezultat(id,stazakategorija_id,imeprezime_id,vrijeme_sec,status_id,registracija,uparivanje_id,originalstatus_id,imeprezimealias_id,klubalias_id,kategorijaalias_id) VALUES (5522,609,1257,3657,1,0,1,0,Null,Null,Null);</v>
      </c>
      <c r="EQ66" s="27" t="s">
        <v>0</v>
      </c>
    </row>
    <row r="67" spans="1:147" x14ac:dyDescent="0.25">
      <c r="A67" t="s">
        <v>0</v>
      </c>
      <c r="B67" s="32" t="str">
        <f>IF(csv!F57="","",TRIM(csv!T57))</f>
        <v>M55</v>
      </c>
      <c r="C67" s="21" t="s">
        <v>0</v>
      </c>
      <c r="D67" s="21" t="str">
        <f>IF(csv!F57="","",TRIM(csv!F57))</f>
        <v>Dražen</v>
      </c>
      <c r="E67" s="21" t="str">
        <f>IF(csv!E57="","",TRIM(csv!E57))</f>
        <v>Janžek</v>
      </c>
      <c r="F67" s="21" t="s">
        <v>0</v>
      </c>
      <c r="G67" s="53" t="str">
        <f>IF(csv!M57="","",TRIM(csv!M57))</f>
        <v>67:33</v>
      </c>
      <c r="H67" s="53" t="str">
        <f>IF(csv!N57="","",TRIM(csv!N57))</f>
        <v>0</v>
      </c>
      <c r="I67" s="21" t="s">
        <v>0</v>
      </c>
      <c r="J67" s="21" t="str">
        <f>IF(csv!P57="","",TRIM(csv!P57))</f>
        <v>OKM</v>
      </c>
      <c r="K67" s="21" t="str">
        <f>IF(csv!Q57="","",TRIM(csv!Q57))</f>
        <v>OK Medjimurje</v>
      </c>
      <c r="L67" s="21" t="s">
        <v>0</v>
      </c>
      <c r="M67" s="46" t="str">
        <f>IF(csv!R57="","",TRIM(csv!R57))</f>
        <v>CRO</v>
      </c>
      <c r="N67" s="27" t="s">
        <v>0</v>
      </c>
      <c r="O67" s="172" t="str">
        <f t="shared" si="14"/>
        <v>ok</v>
      </c>
      <c r="P67" s="27"/>
      <c r="Q67" s="32" t="str">
        <f t="shared" si="15"/>
        <v>M55</v>
      </c>
      <c r="R67" s="53">
        <f>IF(Q67="","",IF(COUNTIF(Q$12:Q66,Q67)=0,R66+1,R66))</f>
        <v>9</v>
      </c>
      <c r="S67" s="53">
        <f t="shared" si="16"/>
        <v>105</v>
      </c>
      <c r="T67" s="53">
        <f t="shared" si="17"/>
        <v>416</v>
      </c>
      <c r="U67" s="46" t="str">
        <f t="shared" si="18"/>
        <v>M55 – Ž45</v>
      </c>
      <c r="V67" s="27" t="s">
        <v>0</v>
      </c>
      <c r="W67" s="157" t="str">
        <f t="shared" si="19"/>
        <v>M55</v>
      </c>
      <c r="X67" s="207">
        <f t="shared" si="20"/>
        <v>609</v>
      </c>
      <c r="Y67" s="158" t="str">
        <f t="shared" si="0"/>
        <v/>
      </c>
      <c r="Z67" s="27" t="s">
        <v>0</v>
      </c>
      <c r="AA67" s="32" t="str">
        <f t="shared" si="21"/>
        <v>CRO</v>
      </c>
      <c r="AB67" s="53">
        <f t="shared" si="22"/>
        <v>1</v>
      </c>
      <c r="AC67" s="21" t="str">
        <f>IF(OR(AB67="",AB67&lt;&gt;"NEMA"),"",IF(IFERROR(MATCH(AA67,AA$12:AA66,0),0)&lt;&gt;0,"",AA67))</f>
        <v/>
      </c>
      <c r="AD67" s="46" t="str">
        <f>IF(AC67="","",MAX(AD$12:AD66)+1)</f>
        <v/>
      </c>
      <c r="AE67" s="27" t="s">
        <v>0</v>
      </c>
      <c r="AF67" s="84"/>
      <c r="AG67" s="27" t="s">
        <v>0</v>
      </c>
      <c r="AH67" s="14" t="str">
        <f t="shared" si="23"/>
        <v/>
      </c>
      <c r="AI67" s="27" t="s">
        <v>0</v>
      </c>
      <c r="AJ67" s="157" t="str">
        <f t="shared" si="24"/>
        <v>CRO</v>
      </c>
      <c r="AK67" s="108">
        <f t="shared" si="25"/>
        <v>1</v>
      </c>
      <c r="AL67" s="27"/>
      <c r="AM67" s="32" t="str">
        <f t="shared" si="26"/>
        <v>Dražen</v>
      </c>
      <c r="AN67" s="21" t="str">
        <f t="shared" si="27"/>
        <v>Janžek</v>
      </c>
      <c r="AO67" s="53">
        <f t="shared" si="28"/>
        <v>1318</v>
      </c>
      <c r="AP67" s="53" t="str">
        <f t="shared" si="29"/>
        <v/>
      </c>
      <c r="AQ67" s="21" t="str">
        <f t="shared" si="30"/>
        <v>Dražen</v>
      </c>
      <c r="AR67" s="46" t="str">
        <f t="shared" si="31"/>
        <v>Janžek</v>
      </c>
      <c r="AS67" s="27" t="s">
        <v>0</v>
      </c>
      <c r="AT67" s="62" t="str">
        <f t="shared" si="32"/>
        <v/>
      </c>
      <c r="AU67" s="27" t="s">
        <v>0</v>
      </c>
      <c r="AV67" s="228" t="str">
        <f t="shared" si="1"/>
        <v/>
      </c>
      <c r="AW67" s="27" t="s">
        <v>0</v>
      </c>
      <c r="AX67" s="79"/>
      <c r="AY67" s="80"/>
      <c r="AZ67" s="27" t="s">
        <v>0</v>
      </c>
      <c r="BA67" s="184" t="str">
        <f t="shared" si="33"/>
        <v/>
      </c>
      <c r="BB67" s="27" t="s">
        <v>0</v>
      </c>
      <c r="BC67" s="32" t="str">
        <f t="shared" si="34"/>
        <v/>
      </c>
      <c r="BD67" s="53" t="str">
        <f>IF(AX67&amp;AY67="","",MAX(BD$12:BD66)+1)</f>
        <v/>
      </c>
      <c r="BE67" s="196" t="str">
        <f t="shared" si="35"/>
        <v/>
      </c>
      <c r="BF67" s="33" t="str">
        <f>IF(AND(AO67="NEMA",AP67="NEMA",OR(AX67&amp;AY67="",BE67="NEMA")),MAX(BF$12:BF66)+1,"")</f>
        <v/>
      </c>
      <c r="BG67" s="27" t="s">
        <v>0</v>
      </c>
      <c r="BH67" s="32" t="str">
        <f t="shared" si="36"/>
        <v>Dražen</v>
      </c>
      <c r="BI67" s="21" t="str">
        <f t="shared" si="37"/>
        <v>Janžek</v>
      </c>
      <c r="BJ67" s="53" t="str">
        <f t="shared" si="38"/>
        <v/>
      </c>
      <c r="BK67" s="33">
        <f t="shared" si="39"/>
        <v>1318</v>
      </c>
      <c r="BL67" s="27" t="s">
        <v>0</v>
      </c>
      <c r="BM67" s="32" t="str">
        <f t="shared" si="40"/>
        <v>OKM</v>
      </c>
      <c r="BN67" s="21" t="str">
        <f t="shared" si="41"/>
        <v>OK Medjimurje</v>
      </c>
      <c r="BO67" s="53" t="str">
        <f t="shared" si="42"/>
        <v>NEMA</v>
      </c>
      <c r="BP67" s="53">
        <f t="shared" si="2"/>
        <v>2</v>
      </c>
      <c r="BQ67" s="21" t="str">
        <f t="shared" si="3"/>
        <v>OK Međimurje</v>
      </c>
      <c r="BR67" s="21" t="str" cm="1">
        <f t="array" ref="BR67">IFERROR(""&amp;INDEX(regNatjecatelj_klub,DI67),"")</f>
        <v>OK Međimurje</v>
      </c>
      <c r="BS67" s="66" t="str">
        <f t="shared" si="43"/>
        <v/>
      </c>
      <c r="BT67" s="46" t="str">
        <f t="shared" si="44"/>
        <v>OK Međimurje</v>
      </c>
      <c r="BU67" s="27" t="s">
        <v>0</v>
      </c>
      <c r="BV67" s="62" t="str">
        <f>IF(BP67&lt;&gt;"NEMA","",IF(IFERROR(MATCH(BN67,BN$12:BN66,0),0)&lt;&gt;0,"",BN67))</f>
        <v/>
      </c>
      <c r="BW67" s="27" t="s">
        <v>0</v>
      </c>
      <c r="BX67" s="84"/>
      <c r="BY67" s="27" t="s">
        <v>0</v>
      </c>
      <c r="BZ67" s="38" t="str">
        <f t="shared" si="45"/>
        <v/>
      </c>
      <c r="CA67" s="21" t="str">
        <f t="shared" si="46"/>
        <v/>
      </c>
      <c r="CB67" s="21" t="str">
        <f>IF(CA67="","",MAX(CB$12:CB66)+1)</f>
        <v/>
      </c>
      <c r="CC67" s="21" t="str">
        <f>IF(CA67="","",IF(AB67="","",IF(AB67="NEMA",IF(AD67="",INDEX(AD$12:AD66,MATCH(AA67,AA$12:AA66,0),1),AD67),AB67)))</f>
        <v/>
      </c>
      <c r="CD67" s="21" t="str">
        <f t="shared" si="47"/>
        <v/>
      </c>
      <c r="CE67" s="21" t="str">
        <f>IF(BX67="","",MAX(CE$12:CE66)+1)</f>
        <v/>
      </c>
      <c r="CF67" s="21" t="str">
        <f t="shared" si="48"/>
        <v/>
      </c>
      <c r="CG67" s="46" t="str">
        <f t="shared" si="49"/>
        <v/>
      </c>
      <c r="CH67" s="27" t="s">
        <v>0</v>
      </c>
      <c r="CI67" s="14" t="str">
        <f t="shared" si="50"/>
        <v/>
      </c>
      <c r="CJ67" s="27" t="s">
        <v>0</v>
      </c>
      <c r="CK67" s="157" t="str">
        <f>IF(BN67="","",IF(AND(BO67&lt;&gt;"",BO67&lt;&gt;"NEMA",BS67=1),BR67,IFERROR(INDEX(CK$12:CK66,MATCH(BN67,BN$12:BN66,0)),IF(BX67&lt;&gt;"",BX67,BT67))))</f>
        <v>OK Međimurje</v>
      </c>
      <c r="CL67" s="210">
        <f>IF(BN67="","",IF(BT67&lt;&gt;BN67,INDEX(regKlub_id,MATCH(BT67,regKlub_naziv,0)),IF(AND(BO67&lt;&gt;"",BO67&lt;&gt;"NEMA"),BO67,IF(CF67&lt;&gt;"",CF67,IF(CB67&lt;&gt;"",CB67,IFERROR(INDEX(CL$12:CL66,MATCH(BN67,BN$12:BN66,0)),"GREŠKA"))))))</f>
        <v>7</v>
      </c>
      <c r="CM67" s="108">
        <f>IF(BP67="","",IF(BP67&lt;&gt;"NEMA",BP67,IF(CE67&lt;&gt;"",CE67,IFERROR(INDEX(CM$12:CM66,MATCH(BN67,BN$12:BN66,0)),""))))</f>
        <v>2</v>
      </c>
      <c r="CN67" s="27" t="s">
        <v>0</v>
      </c>
      <c r="CO67" s="38" t="str">
        <f t="shared" si="51"/>
        <v>67:33</v>
      </c>
      <c r="CP67" s="53" t="str">
        <f t="shared" si="52"/>
        <v>0</v>
      </c>
      <c r="CQ67" s="164" t="str">
        <f t="shared" si="53"/>
        <v/>
      </c>
      <c r="CR67" s="165">
        <f t="shared" si="78"/>
        <v>4053</v>
      </c>
      <c r="CS67" s="108">
        <f t="shared" si="5"/>
        <v>1</v>
      </c>
      <c r="CT67" s="27" t="s">
        <v>0</v>
      </c>
      <c r="CU67" s="224" t="str">
        <f t="shared" si="54"/>
        <v xml:space="preserve">
</v>
      </c>
      <c r="CV67" s="27" t="s">
        <v>0</v>
      </c>
      <c r="CW67" s="184" t="str">
        <f t="shared" si="6"/>
        <v/>
      </c>
      <c r="CX67" t="s">
        <v>0</v>
      </c>
      <c r="CY67" s="86" t="str">
        <f t="shared" si="7"/>
        <v>M</v>
      </c>
      <c r="CZ67" t="s">
        <v>0</v>
      </c>
      <c r="DA67" s="32" t="str">
        <f t="shared" si="8"/>
        <v/>
      </c>
      <c r="DB67" s="46" t="str">
        <f t="shared" si="9"/>
        <v/>
      </c>
      <c r="DC67" t="s">
        <v>0</v>
      </c>
      <c r="DD67" s="14" t="str">
        <f t="shared" si="55"/>
        <v/>
      </c>
      <c r="DE67" s="27" t="s">
        <v>0</v>
      </c>
      <c r="DF67" s="14" t="str">
        <f t="shared" si="56"/>
        <v/>
      </c>
      <c r="DG67" s="27" t="s">
        <v>0</v>
      </c>
      <c r="DH67" s="32" t="str">
        <f t="shared" si="57"/>
        <v>Dražen – Janžek</v>
      </c>
      <c r="DI67" s="33">
        <f t="shared" si="58"/>
        <v>248</v>
      </c>
      <c r="DJ67" s="27" t="s">
        <v>0</v>
      </c>
      <c r="DK67" s="32" t="str">
        <f t="shared" si="59"/>
        <v>Dražen – Janžek – OK Međimurje</v>
      </c>
      <c r="DL67" s="33">
        <f t="shared" si="60"/>
        <v>248</v>
      </c>
      <c r="DM67" s="27" t="s">
        <v>0</v>
      </c>
      <c r="DN67" s="32" t="str">
        <f t="shared" si="61"/>
        <v>Dražen – Janžek – OK Međimurje – M55</v>
      </c>
      <c r="DO67" s="33">
        <f t="shared" si="62"/>
        <v>248</v>
      </c>
      <c r="DP67" s="27" t="s">
        <v>0</v>
      </c>
      <c r="DQ67" s="38">
        <f t="shared" si="63"/>
        <v>248</v>
      </c>
      <c r="DR67" s="33" cm="1">
        <f t="array" ref="DR67">IF(DQ67&lt;&gt;"",INDEX(regNatjecatelj_id,DQ67,0),IF(BF67&lt;&gt;"",BF67,""))</f>
        <v>1318</v>
      </c>
      <c r="DS67" s="27" t="s">
        <v>0</v>
      </c>
      <c r="DT67" s="38" t="str">
        <f t="shared" si="64"/>
        <v>imepre</v>
      </c>
      <c r="DU67" s="53" t="str">
        <f t="shared" si="10"/>
        <v>klu(ali)</v>
      </c>
      <c r="DV67" s="53" t="str">
        <f t="shared" si="65"/>
        <v>kat</v>
      </c>
      <c r="DW67" s="53" t="str">
        <f t="shared" si="66"/>
        <v/>
      </c>
      <c r="DX67" s="46" t="str">
        <f t="shared" si="67"/>
        <v>imepre-klu(ali)-kat</v>
      </c>
      <c r="DY67" s="27" t="s">
        <v>0</v>
      </c>
      <c r="DZ67" s="38">
        <f>IF(AN67="","",MAX(DZ$12:DZ66)+1)</f>
        <v>5523</v>
      </c>
      <c r="EA67" s="53">
        <f t="shared" si="68"/>
        <v>609</v>
      </c>
      <c r="EB67" s="53">
        <f t="shared" si="69"/>
        <v>1318</v>
      </c>
      <c r="EC67" s="53">
        <f t="shared" si="70"/>
        <v>4053</v>
      </c>
      <c r="ED67" s="53">
        <f t="shared" si="71"/>
        <v>1</v>
      </c>
      <c r="EE67" s="53">
        <f t="shared" si="11"/>
        <v>0</v>
      </c>
      <c r="EF67" s="53">
        <f t="shared" si="72"/>
        <v>3</v>
      </c>
      <c r="EG67" s="53" t="str">
        <f t="shared" si="73"/>
        <v>0</v>
      </c>
      <c r="EH67" s="53" t="str">
        <f t="shared" si="12"/>
        <v/>
      </c>
      <c r="EI67" s="53">
        <f t="shared" si="74"/>
        <v>2</v>
      </c>
      <c r="EJ67" s="33" t="str">
        <f t="shared" si="75"/>
        <v/>
      </c>
      <c r="EK67" s="27" t="s">
        <v>0</v>
      </c>
      <c r="EL67" s="14" t="str">
        <f t="shared" si="76"/>
        <v>INSERT INTO rezultat(id,stazakategorija_id,imeprezime_id,vrijeme_sec,status_id,registracija,uparivanje_id,originalstatus_id,imeprezimealias_id,klubalias_id,kategorijaalias_id) VALUES (5523,609,1318,4053,1,0,3,0,Null,2,Null);</v>
      </c>
      <c r="EM67" s="27" t="s">
        <v>0</v>
      </c>
      <c r="EN67" s="14" t="str">
        <f t="shared" si="13"/>
        <v/>
      </c>
      <c r="EO67" s="27" t="s">
        <v>0</v>
      </c>
      <c r="EP67" s="115" t="str">
        <f t="shared" si="77"/>
        <v xml:space="preserve">
INSERT INTO rezultat(id,stazakategorija_id,imeprezime_id,vrijeme_sec,status_id,registracija,uparivanje_id,originalstatus_id,imeprezimealias_id,klubalias_id,kategorijaalias_id) VALUES (5523,609,1318,4053,1,0,3,0,Null,2,Null);</v>
      </c>
      <c r="EQ67" s="27" t="s">
        <v>0</v>
      </c>
    </row>
    <row r="68" spans="1:147" x14ac:dyDescent="0.25">
      <c r="A68" t="s">
        <v>0</v>
      </c>
      <c r="B68" s="32" t="str">
        <f>IF(csv!F58="","",TRIM(csv!T58))</f>
        <v>M55</v>
      </c>
      <c r="C68" s="21" t="s">
        <v>0</v>
      </c>
      <c r="D68" s="21" t="str">
        <f>IF(csv!F58="","",TRIM(csv!F58))</f>
        <v>Mladen</v>
      </c>
      <c r="E68" s="21" t="str">
        <f>IF(csv!E58="","",TRIM(csv!E58))</f>
        <v>Jelić</v>
      </c>
      <c r="F68" s="21" t="s">
        <v>0</v>
      </c>
      <c r="G68" s="53" t="str">
        <f>IF(csv!M58="","",TRIM(csv!M58))</f>
        <v>77:20</v>
      </c>
      <c r="H68" s="53" t="str">
        <f>IF(csv!N58="","",TRIM(csv!N58))</f>
        <v>0</v>
      </c>
      <c r="I68" s="21" t="s">
        <v>0</v>
      </c>
      <c r="J68" s="21" t="str">
        <f>IF(csv!P58="","",TRIM(csv!P58))</f>
        <v>KAP</v>
      </c>
      <c r="K68" s="21" t="str">
        <f>IF(csv!Q58="","",TRIM(csv!Q58))</f>
        <v>OK Kapela</v>
      </c>
      <c r="L68" s="21" t="s">
        <v>0</v>
      </c>
      <c r="M68" s="46" t="str">
        <f>IF(csv!R58="","",TRIM(csv!R58))</f>
        <v>CRO</v>
      </c>
      <c r="N68" s="27" t="s">
        <v>0</v>
      </c>
      <c r="O68" s="172" t="str">
        <f t="shared" si="14"/>
        <v>ok</v>
      </c>
      <c r="P68" s="27"/>
      <c r="Q68" s="32" t="str">
        <f t="shared" si="15"/>
        <v>M55</v>
      </c>
      <c r="R68" s="53">
        <f>IF(Q68="","",IF(COUNTIF(Q$12:Q67,Q68)=0,R67+1,R67))</f>
        <v>9</v>
      </c>
      <c r="S68" s="53">
        <f t="shared" si="16"/>
        <v>105</v>
      </c>
      <c r="T68" s="53">
        <f t="shared" si="17"/>
        <v>416</v>
      </c>
      <c r="U68" s="46" t="str">
        <f t="shared" si="18"/>
        <v>M55 – Ž45</v>
      </c>
      <c r="V68" s="27" t="s">
        <v>0</v>
      </c>
      <c r="W68" s="157" t="str">
        <f t="shared" si="19"/>
        <v>M55</v>
      </c>
      <c r="X68" s="207">
        <f t="shared" si="20"/>
        <v>609</v>
      </c>
      <c r="Y68" s="158" t="str">
        <f t="shared" si="0"/>
        <v/>
      </c>
      <c r="Z68" s="27" t="s">
        <v>0</v>
      </c>
      <c r="AA68" s="32" t="str">
        <f t="shared" si="21"/>
        <v>CRO</v>
      </c>
      <c r="AB68" s="53">
        <f t="shared" si="22"/>
        <v>1</v>
      </c>
      <c r="AC68" s="21" t="str">
        <f>IF(OR(AB68="",AB68&lt;&gt;"NEMA"),"",IF(IFERROR(MATCH(AA68,AA$12:AA67,0),0)&lt;&gt;0,"",AA68))</f>
        <v/>
      </c>
      <c r="AD68" s="46" t="str">
        <f>IF(AC68="","",MAX(AD$12:AD67)+1)</f>
        <v/>
      </c>
      <c r="AE68" s="27" t="s">
        <v>0</v>
      </c>
      <c r="AF68" s="84"/>
      <c r="AG68" s="27" t="s">
        <v>0</v>
      </c>
      <c r="AH68" s="14" t="str">
        <f t="shared" si="23"/>
        <v/>
      </c>
      <c r="AI68" s="27" t="s">
        <v>0</v>
      </c>
      <c r="AJ68" s="157" t="str">
        <f t="shared" si="24"/>
        <v>CRO</v>
      </c>
      <c r="AK68" s="108">
        <f t="shared" si="25"/>
        <v>1</v>
      </c>
      <c r="AL68" s="27"/>
      <c r="AM68" s="32" t="str">
        <f t="shared" si="26"/>
        <v>Mladen</v>
      </c>
      <c r="AN68" s="21" t="str">
        <f t="shared" si="27"/>
        <v>Jelić</v>
      </c>
      <c r="AO68" s="53">
        <f t="shared" si="28"/>
        <v>1188</v>
      </c>
      <c r="AP68" s="53" t="str">
        <f t="shared" si="29"/>
        <v/>
      </c>
      <c r="AQ68" s="21" t="str">
        <f t="shared" si="30"/>
        <v>Mladen</v>
      </c>
      <c r="AR68" s="46" t="str">
        <f t="shared" si="31"/>
        <v>Jelić</v>
      </c>
      <c r="AS68" s="27" t="s">
        <v>0</v>
      </c>
      <c r="AT68" s="62" t="str">
        <f t="shared" si="32"/>
        <v/>
      </c>
      <c r="AU68" s="27" t="s">
        <v>0</v>
      </c>
      <c r="AV68" s="228" t="str">
        <f t="shared" si="1"/>
        <v/>
      </c>
      <c r="AW68" s="27" t="s">
        <v>0</v>
      </c>
      <c r="AX68" s="79"/>
      <c r="AY68" s="80"/>
      <c r="AZ68" s="27" t="s">
        <v>0</v>
      </c>
      <c r="BA68" s="184" t="str">
        <f t="shared" si="33"/>
        <v/>
      </c>
      <c r="BB68" s="27" t="s">
        <v>0</v>
      </c>
      <c r="BC68" s="32" t="str">
        <f t="shared" si="34"/>
        <v/>
      </c>
      <c r="BD68" s="53" t="str">
        <f>IF(AX68&amp;AY68="","",MAX(BD$12:BD67)+1)</f>
        <v/>
      </c>
      <c r="BE68" s="196" t="str">
        <f t="shared" si="35"/>
        <v/>
      </c>
      <c r="BF68" s="33" t="str">
        <f>IF(AND(AO68="NEMA",AP68="NEMA",OR(AX68&amp;AY68="",BE68="NEMA")),MAX(BF$12:BF67)+1,"")</f>
        <v/>
      </c>
      <c r="BG68" s="27" t="s">
        <v>0</v>
      </c>
      <c r="BH68" s="32" t="str">
        <f t="shared" si="36"/>
        <v>Mladen</v>
      </c>
      <c r="BI68" s="21" t="str">
        <f t="shared" si="37"/>
        <v>Jelić</v>
      </c>
      <c r="BJ68" s="53" t="str">
        <f t="shared" si="38"/>
        <v/>
      </c>
      <c r="BK68" s="33">
        <f t="shared" si="39"/>
        <v>1188</v>
      </c>
      <c r="BL68" s="27" t="s">
        <v>0</v>
      </c>
      <c r="BM68" s="32" t="str">
        <f t="shared" si="40"/>
        <v>KAP</v>
      </c>
      <c r="BN68" s="21" t="str">
        <f t="shared" si="41"/>
        <v>OK Kapela</v>
      </c>
      <c r="BO68" s="53">
        <f t="shared" si="42"/>
        <v>5</v>
      </c>
      <c r="BP68" s="53" t="str">
        <f t="shared" si="2"/>
        <v/>
      </c>
      <c r="BQ68" s="21" t="str">
        <f t="shared" si="3"/>
        <v>OK Kapela</v>
      </c>
      <c r="BR68" s="21" t="str" cm="1">
        <f t="array" ref="BR68">IFERROR(""&amp;INDEX(regNatjecatelj_klub,DI68),"")</f>
        <v>OK Kapela</v>
      </c>
      <c r="BS68" s="66" t="str">
        <f t="shared" si="43"/>
        <v/>
      </c>
      <c r="BT68" s="46" t="str">
        <f t="shared" si="44"/>
        <v>OK Kapela</v>
      </c>
      <c r="BU68" s="27" t="s">
        <v>0</v>
      </c>
      <c r="BV68" s="62" t="str">
        <f>IF(BP68&lt;&gt;"NEMA","",IF(IFERROR(MATCH(BN68,BN$12:BN67,0),0)&lt;&gt;0,"",BN68))</f>
        <v/>
      </c>
      <c r="BW68" s="27" t="s">
        <v>0</v>
      </c>
      <c r="BX68" s="84"/>
      <c r="BY68" s="27" t="s">
        <v>0</v>
      </c>
      <c r="BZ68" s="38" t="str">
        <f t="shared" si="45"/>
        <v/>
      </c>
      <c r="CA68" s="21" t="str">
        <f t="shared" si="46"/>
        <v/>
      </c>
      <c r="CB68" s="21" t="str">
        <f>IF(CA68="","",MAX(CB$12:CB67)+1)</f>
        <v/>
      </c>
      <c r="CC68" s="21" t="str">
        <f>IF(CA68="","",IF(AB68="","",IF(AB68="NEMA",IF(AD68="",INDEX(AD$12:AD67,MATCH(AA68,AA$12:AA67,0),1),AD68),AB68)))</f>
        <v/>
      </c>
      <c r="CD68" s="21" t="str">
        <f t="shared" si="47"/>
        <v/>
      </c>
      <c r="CE68" s="21" t="str">
        <f>IF(BX68="","",MAX(CE$12:CE67)+1)</f>
        <v/>
      </c>
      <c r="CF68" s="21" t="str">
        <f t="shared" si="48"/>
        <v/>
      </c>
      <c r="CG68" s="46" t="str">
        <f t="shared" si="49"/>
        <v/>
      </c>
      <c r="CH68" s="27" t="s">
        <v>0</v>
      </c>
      <c r="CI68" s="14" t="str">
        <f t="shared" si="50"/>
        <v/>
      </c>
      <c r="CJ68" s="27" t="s">
        <v>0</v>
      </c>
      <c r="CK68" s="157" t="str">
        <f>IF(BN68="","",IF(AND(BO68&lt;&gt;"",BO68&lt;&gt;"NEMA",BS68=1),BR68,IFERROR(INDEX(CK$12:CK67,MATCH(BN68,BN$12:BN67,0)),IF(BX68&lt;&gt;"",BX68,BT68))))</f>
        <v>OK Kapela</v>
      </c>
      <c r="CL68" s="210">
        <f>IF(BN68="","",IF(BT68&lt;&gt;BN68,INDEX(regKlub_id,MATCH(BT68,regKlub_naziv,0)),IF(AND(BO68&lt;&gt;"",BO68&lt;&gt;"NEMA"),BO68,IF(CF68&lt;&gt;"",CF68,IF(CB68&lt;&gt;"",CB68,IFERROR(INDEX(CL$12:CL67,MATCH(BN68,BN$12:BN67,0)),"GREŠKA"))))))</f>
        <v>5</v>
      </c>
      <c r="CM68" s="108" t="str">
        <f>IF(BP68="","",IF(BP68&lt;&gt;"NEMA",BP68,IF(CE68&lt;&gt;"",CE68,IFERROR(INDEX(CM$12:CM67,MATCH(BN68,BN$12:BN67,0)),""))))</f>
        <v/>
      </c>
      <c r="CN68" s="27" t="s">
        <v>0</v>
      </c>
      <c r="CO68" s="38" t="str">
        <f t="shared" si="51"/>
        <v>77:20</v>
      </c>
      <c r="CP68" s="53" t="str">
        <f t="shared" si="52"/>
        <v>0</v>
      </c>
      <c r="CQ68" s="164" t="str">
        <f t="shared" si="53"/>
        <v/>
      </c>
      <c r="CR68" s="165">
        <f t="shared" si="78"/>
        <v>4640</v>
      </c>
      <c r="CS68" s="108">
        <f t="shared" si="5"/>
        <v>1</v>
      </c>
      <c r="CT68" s="27" t="s">
        <v>0</v>
      </c>
      <c r="CU68" s="224" t="str">
        <f t="shared" si="54"/>
        <v xml:space="preserve">
</v>
      </c>
      <c r="CV68" s="27" t="s">
        <v>0</v>
      </c>
      <c r="CW68" s="184" t="str">
        <f t="shared" si="6"/>
        <v/>
      </c>
      <c r="CX68" t="s">
        <v>0</v>
      </c>
      <c r="CY68" s="86" t="str">
        <f t="shared" si="7"/>
        <v>M</v>
      </c>
      <c r="CZ68" t="s">
        <v>0</v>
      </c>
      <c r="DA68" s="32" t="str">
        <f t="shared" si="8"/>
        <v/>
      </c>
      <c r="DB68" s="46" t="str">
        <f t="shared" si="9"/>
        <v/>
      </c>
      <c r="DC68" t="s">
        <v>0</v>
      </c>
      <c r="DD68" s="14" t="str">
        <f t="shared" si="55"/>
        <v/>
      </c>
      <c r="DE68" s="27" t="s">
        <v>0</v>
      </c>
      <c r="DF68" s="14" t="str">
        <f t="shared" si="56"/>
        <v/>
      </c>
      <c r="DG68" s="27" t="s">
        <v>0</v>
      </c>
      <c r="DH68" s="32" t="str">
        <f t="shared" si="57"/>
        <v>Mladen – Jelić</v>
      </c>
      <c r="DI68" s="33">
        <f t="shared" si="58"/>
        <v>828</v>
      </c>
      <c r="DJ68" s="27" t="s">
        <v>0</v>
      </c>
      <c r="DK68" s="32" t="str">
        <f t="shared" si="59"/>
        <v>Mladen – Jelić – OK Kapela</v>
      </c>
      <c r="DL68" s="33">
        <f t="shared" si="60"/>
        <v>828</v>
      </c>
      <c r="DM68" s="27" t="s">
        <v>0</v>
      </c>
      <c r="DN68" s="32" t="str">
        <f t="shared" si="61"/>
        <v>Mladen – Jelić – OK Kapela – M55</v>
      </c>
      <c r="DO68" s="33">
        <f t="shared" si="62"/>
        <v>828</v>
      </c>
      <c r="DP68" s="27" t="s">
        <v>0</v>
      </c>
      <c r="DQ68" s="38">
        <f t="shared" si="63"/>
        <v>828</v>
      </c>
      <c r="DR68" s="33" cm="1">
        <f t="array" ref="DR68">IF(DQ68&lt;&gt;"",INDEX(regNatjecatelj_id,DQ68,0),IF(BF68&lt;&gt;"",BF68,""))</f>
        <v>1188</v>
      </c>
      <c r="DS68" s="27" t="s">
        <v>0</v>
      </c>
      <c r="DT68" s="38" t="str">
        <f t="shared" si="64"/>
        <v>imepre</v>
      </c>
      <c r="DU68" s="53" t="str">
        <f t="shared" si="10"/>
        <v>klu</v>
      </c>
      <c r="DV68" s="53" t="str">
        <f t="shared" si="65"/>
        <v>kat</v>
      </c>
      <c r="DW68" s="53" t="str">
        <f t="shared" si="66"/>
        <v/>
      </c>
      <c r="DX68" s="46" t="str">
        <f t="shared" si="67"/>
        <v>imepre-klu-kat</v>
      </c>
      <c r="DY68" s="27" t="s">
        <v>0</v>
      </c>
      <c r="DZ68" s="38">
        <f>IF(AN68="","",MAX(DZ$12:DZ67)+1)</f>
        <v>5524</v>
      </c>
      <c r="EA68" s="53">
        <f t="shared" si="68"/>
        <v>609</v>
      </c>
      <c r="EB68" s="53">
        <f t="shared" si="69"/>
        <v>1188</v>
      </c>
      <c r="EC68" s="53">
        <f t="shared" si="70"/>
        <v>4640</v>
      </c>
      <c r="ED68" s="53">
        <f t="shared" si="71"/>
        <v>1</v>
      </c>
      <c r="EE68" s="53">
        <f t="shared" si="11"/>
        <v>0</v>
      </c>
      <c r="EF68" s="53">
        <f t="shared" si="72"/>
        <v>1</v>
      </c>
      <c r="EG68" s="53" t="str">
        <f t="shared" si="73"/>
        <v>0</v>
      </c>
      <c r="EH68" s="53" t="str">
        <f t="shared" si="12"/>
        <v/>
      </c>
      <c r="EI68" s="53" t="str">
        <f t="shared" si="74"/>
        <v/>
      </c>
      <c r="EJ68" s="33" t="str">
        <f t="shared" si="75"/>
        <v/>
      </c>
      <c r="EK68" s="27" t="s">
        <v>0</v>
      </c>
      <c r="EL68" s="14" t="str">
        <f t="shared" si="76"/>
        <v>INSERT INTO rezultat(id,stazakategorija_id,imeprezime_id,vrijeme_sec,status_id,registracija,uparivanje_id,originalstatus_id,imeprezimealias_id,klubalias_id,kategorijaalias_id) VALUES (5524,609,1188,4640,1,0,1,0,Null,Null,Null);</v>
      </c>
      <c r="EM68" s="27" t="s">
        <v>0</v>
      </c>
      <c r="EN68" s="14" t="str">
        <f t="shared" si="13"/>
        <v/>
      </c>
      <c r="EO68" s="27" t="s">
        <v>0</v>
      </c>
      <c r="EP68" s="115" t="str">
        <f t="shared" si="77"/>
        <v xml:space="preserve">
INSERT INTO rezultat(id,stazakategorija_id,imeprezime_id,vrijeme_sec,status_id,registracija,uparivanje_id,originalstatus_id,imeprezimealias_id,klubalias_id,kategorijaalias_id) VALUES (5524,609,1188,4640,1,0,1,0,Null,Null,Null);</v>
      </c>
      <c r="EQ68" s="27" t="s">
        <v>0</v>
      </c>
    </row>
    <row r="69" spans="1:147" x14ac:dyDescent="0.25">
      <c r="A69" t="s">
        <v>0</v>
      </c>
      <c r="B69" s="32" t="str">
        <f>IF(csv!F59="","",TRIM(csv!T59))</f>
        <v>M55</v>
      </c>
      <c r="C69" s="21" t="s">
        <v>0</v>
      </c>
      <c r="D69" s="21" t="str">
        <f>IF(csv!F59="","",TRIM(csv!F59))</f>
        <v>Gábor</v>
      </c>
      <c r="E69" s="21" t="str">
        <f>IF(csv!E59="","",TRIM(csv!E59))</f>
        <v>Erdős</v>
      </c>
      <c r="F69" s="21" t="s">
        <v>0</v>
      </c>
      <c r="G69" s="53" t="str">
        <f>IF(csv!M59="","",TRIM(csv!M59))</f>
        <v>81:09</v>
      </c>
      <c r="H69" s="53" t="str">
        <f>IF(csv!N59="","",TRIM(csv!N59))</f>
        <v>0</v>
      </c>
      <c r="I69" s="21" t="s">
        <v>0</v>
      </c>
      <c r="J69" s="21" t="str">
        <f>IF(csv!P59="","",TRIM(csv!P59))</f>
        <v>Kanizsa</v>
      </c>
      <c r="K69" s="21" t="str">
        <f>IF(csv!Q59="","",TRIM(csv!Q59))</f>
        <v>Nagykanizsa</v>
      </c>
      <c r="L69" s="21" t="s">
        <v>0</v>
      </c>
      <c r="M69" s="46" t="str">
        <f>IF(csv!R59="","",TRIM(csv!R59))</f>
        <v>HUN</v>
      </c>
      <c r="N69" s="27" t="s">
        <v>0</v>
      </c>
      <c r="O69" s="172" t="str">
        <f t="shared" si="14"/>
        <v>ok</v>
      </c>
      <c r="P69" s="27"/>
      <c r="Q69" s="32" t="str">
        <f t="shared" si="15"/>
        <v>M55</v>
      </c>
      <c r="R69" s="53">
        <f>IF(Q69="","",IF(COUNTIF(Q$12:Q68,Q69)=0,R68+1,R68))</f>
        <v>9</v>
      </c>
      <c r="S69" s="53">
        <f t="shared" si="16"/>
        <v>105</v>
      </c>
      <c r="T69" s="53">
        <f t="shared" si="17"/>
        <v>416</v>
      </c>
      <c r="U69" s="46" t="str">
        <f t="shared" si="18"/>
        <v>M55 – Ž45</v>
      </c>
      <c r="V69" s="27" t="s">
        <v>0</v>
      </c>
      <c r="W69" s="157" t="str">
        <f t="shared" si="19"/>
        <v>M55</v>
      </c>
      <c r="X69" s="207">
        <f t="shared" si="20"/>
        <v>609</v>
      </c>
      <c r="Y69" s="158" t="str">
        <f t="shared" si="0"/>
        <v/>
      </c>
      <c r="Z69" s="27" t="s">
        <v>0</v>
      </c>
      <c r="AA69" s="32" t="str">
        <f t="shared" si="21"/>
        <v>HUN</v>
      </c>
      <c r="AB69" s="53">
        <f t="shared" si="22"/>
        <v>3</v>
      </c>
      <c r="AC69" s="21" t="str">
        <f>IF(OR(AB69="",AB69&lt;&gt;"NEMA"),"",IF(IFERROR(MATCH(AA69,AA$12:AA68,0),0)&lt;&gt;0,"",AA69))</f>
        <v/>
      </c>
      <c r="AD69" s="46" t="str">
        <f>IF(AC69="","",MAX(AD$12:AD68)+1)</f>
        <v/>
      </c>
      <c r="AE69" s="27" t="s">
        <v>0</v>
      </c>
      <c r="AF69" s="84"/>
      <c r="AG69" s="27" t="s">
        <v>0</v>
      </c>
      <c r="AH69" s="14" t="str">
        <f t="shared" si="23"/>
        <v/>
      </c>
      <c r="AI69" s="27" t="s">
        <v>0</v>
      </c>
      <c r="AJ69" s="157" t="str">
        <f t="shared" si="24"/>
        <v>HUN</v>
      </c>
      <c r="AK69" s="108">
        <f t="shared" si="25"/>
        <v>3</v>
      </c>
      <c r="AL69" s="27"/>
      <c r="AM69" s="32" t="str">
        <f t="shared" si="26"/>
        <v>Gábor</v>
      </c>
      <c r="AN69" s="21" t="str">
        <f t="shared" si="27"/>
        <v>Erdős</v>
      </c>
      <c r="AO69" s="53">
        <f t="shared" si="28"/>
        <v>2184</v>
      </c>
      <c r="AP69" s="53" t="str">
        <f t="shared" si="29"/>
        <v/>
      </c>
      <c r="AQ69" s="21" t="str">
        <f t="shared" si="30"/>
        <v>Gábor</v>
      </c>
      <c r="AR69" s="46" t="str">
        <f t="shared" si="31"/>
        <v>Erdős</v>
      </c>
      <c r="AS69" s="27" t="s">
        <v>0</v>
      </c>
      <c r="AT69" s="62" t="str">
        <f t="shared" si="32"/>
        <v/>
      </c>
      <c r="AU69" s="27" t="s">
        <v>0</v>
      </c>
      <c r="AV69" s="228" t="str">
        <f t="shared" si="1"/>
        <v/>
      </c>
      <c r="AW69" s="27" t="s">
        <v>0</v>
      </c>
      <c r="AX69" s="79"/>
      <c r="AY69" s="80"/>
      <c r="AZ69" s="27" t="s">
        <v>0</v>
      </c>
      <c r="BA69" s="184" t="str">
        <f t="shared" si="33"/>
        <v/>
      </c>
      <c r="BB69" s="27" t="s">
        <v>0</v>
      </c>
      <c r="BC69" s="32" t="str">
        <f t="shared" si="34"/>
        <v/>
      </c>
      <c r="BD69" s="53" t="str">
        <f>IF(AX69&amp;AY69="","",MAX(BD$12:BD68)+1)</f>
        <v/>
      </c>
      <c r="BE69" s="196" t="str">
        <f t="shared" si="35"/>
        <v/>
      </c>
      <c r="BF69" s="33" t="str">
        <f>IF(AND(AO69="NEMA",AP69="NEMA",OR(AX69&amp;AY69="",BE69="NEMA")),MAX(BF$12:BF68)+1,"")</f>
        <v/>
      </c>
      <c r="BG69" s="27" t="s">
        <v>0</v>
      </c>
      <c r="BH69" s="32" t="str">
        <f t="shared" si="36"/>
        <v>Gábor</v>
      </c>
      <c r="BI69" s="21" t="str">
        <f t="shared" si="37"/>
        <v>Erdős</v>
      </c>
      <c r="BJ69" s="53" t="str">
        <f t="shared" si="38"/>
        <v/>
      </c>
      <c r="BK69" s="33">
        <f t="shared" si="39"/>
        <v>2184</v>
      </c>
      <c r="BL69" s="27" t="s">
        <v>0</v>
      </c>
      <c r="BM69" s="32" t="str">
        <f t="shared" si="40"/>
        <v>Kanizsa</v>
      </c>
      <c r="BN69" s="21" t="str">
        <f t="shared" si="41"/>
        <v>Nagykanizsa</v>
      </c>
      <c r="BO69" s="53" t="str">
        <f t="shared" si="42"/>
        <v>NEMA</v>
      </c>
      <c r="BP69" s="53">
        <f t="shared" si="2"/>
        <v>7</v>
      </c>
      <c r="BQ69" s="21" t="str">
        <f t="shared" si="3"/>
        <v>Nagykanizsai ZSE</v>
      </c>
      <c r="BR69" s="21" t="str" cm="1">
        <f t="array" ref="BR69">IFERROR(""&amp;INDEX(regNatjecatelj_klub,DI69),"")</f>
        <v>Nagykanizsai ZSE</v>
      </c>
      <c r="BS69" s="66" t="str">
        <f t="shared" si="43"/>
        <v/>
      </c>
      <c r="BT69" s="46" t="str">
        <f t="shared" si="44"/>
        <v>Nagykanizsai ZSE</v>
      </c>
      <c r="BU69" s="27" t="s">
        <v>0</v>
      </c>
      <c r="BV69" s="62" t="str">
        <f>IF(BP69&lt;&gt;"NEMA","",IF(IFERROR(MATCH(BN69,BN$12:BN68,0),0)&lt;&gt;0,"",BN69))</f>
        <v/>
      </c>
      <c r="BW69" s="27" t="s">
        <v>0</v>
      </c>
      <c r="BX69" s="84"/>
      <c r="BY69" s="27" t="s">
        <v>0</v>
      </c>
      <c r="BZ69" s="38" t="str">
        <f t="shared" si="45"/>
        <v/>
      </c>
      <c r="CA69" s="21" t="str">
        <f t="shared" si="46"/>
        <v/>
      </c>
      <c r="CB69" s="21" t="str">
        <f>IF(CA69="","",MAX(CB$12:CB68)+1)</f>
        <v/>
      </c>
      <c r="CC69" s="21" t="str">
        <f>IF(CA69="","",IF(AB69="","",IF(AB69="NEMA",IF(AD69="",INDEX(AD$12:AD68,MATCH(AA69,AA$12:AA68,0),1),AD69),AB69)))</f>
        <v/>
      </c>
      <c r="CD69" s="21" t="str">
        <f t="shared" si="47"/>
        <v/>
      </c>
      <c r="CE69" s="21" t="str">
        <f>IF(BX69="","",MAX(CE$12:CE68)+1)</f>
        <v/>
      </c>
      <c r="CF69" s="21" t="str">
        <f t="shared" si="48"/>
        <v/>
      </c>
      <c r="CG69" s="46" t="str">
        <f t="shared" si="49"/>
        <v/>
      </c>
      <c r="CH69" s="27" t="s">
        <v>0</v>
      </c>
      <c r="CI69" s="14" t="str">
        <f t="shared" si="50"/>
        <v/>
      </c>
      <c r="CJ69" s="27" t="s">
        <v>0</v>
      </c>
      <c r="CK69" s="157" t="str">
        <f>IF(BN69="","",IF(AND(BO69&lt;&gt;"",BO69&lt;&gt;"NEMA",BS69=1),BR69,IFERROR(INDEX(CK$12:CK68,MATCH(BN69,BN$12:BN68,0)),IF(BX69&lt;&gt;"",BX69,BT69))))</f>
        <v>Nagykanizsai ZSE</v>
      </c>
      <c r="CL69" s="210">
        <f>IF(BN69="","",IF(BT69&lt;&gt;BN69,INDEX(regKlub_id,MATCH(BT69,regKlub_naziv,0)),IF(AND(BO69&lt;&gt;"",BO69&lt;&gt;"NEMA"),BO69,IF(CF69&lt;&gt;"",CF69,IF(CB69&lt;&gt;"",CB69,IFERROR(INDEX(CL$12:CL68,MATCH(BN69,BN$12:BN68,0)),"GREŠKA"))))))</f>
        <v>23</v>
      </c>
      <c r="CM69" s="108">
        <f>IF(BP69="","",IF(BP69&lt;&gt;"NEMA",BP69,IF(CE69&lt;&gt;"",CE69,IFERROR(INDEX(CM$12:CM68,MATCH(BN69,BN$12:BN68,0)),""))))</f>
        <v>7</v>
      </c>
      <c r="CN69" s="27" t="s">
        <v>0</v>
      </c>
      <c r="CO69" s="38" t="str">
        <f t="shared" si="51"/>
        <v>81:09</v>
      </c>
      <c r="CP69" s="53" t="str">
        <f t="shared" si="52"/>
        <v>0</v>
      </c>
      <c r="CQ69" s="164" t="str">
        <f t="shared" si="53"/>
        <v/>
      </c>
      <c r="CR69" s="165">
        <f t="shared" si="78"/>
        <v>4869</v>
      </c>
      <c r="CS69" s="108">
        <f t="shared" si="5"/>
        <v>1</v>
      </c>
      <c r="CT69" s="27" t="s">
        <v>0</v>
      </c>
      <c r="CU69" s="224" t="str">
        <f t="shared" si="54"/>
        <v xml:space="preserve">
</v>
      </c>
      <c r="CV69" s="27" t="s">
        <v>0</v>
      </c>
      <c r="CW69" s="184" t="str">
        <f t="shared" si="6"/>
        <v/>
      </c>
      <c r="CX69" t="s">
        <v>0</v>
      </c>
      <c r="CY69" s="86" t="str">
        <f t="shared" si="7"/>
        <v>M</v>
      </c>
      <c r="CZ69" t="s">
        <v>0</v>
      </c>
      <c r="DA69" s="32" t="str">
        <f t="shared" si="8"/>
        <v/>
      </c>
      <c r="DB69" s="46" t="str">
        <f t="shared" si="9"/>
        <v/>
      </c>
      <c r="DC69" t="s">
        <v>0</v>
      </c>
      <c r="DD69" s="14" t="str">
        <f t="shared" si="55"/>
        <v/>
      </c>
      <c r="DE69" s="27" t="s">
        <v>0</v>
      </c>
      <c r="DF69" s="14" t="str">
        <f t="shared" si="56"/>
        <v/>
      </c>
      <c r="DG69" s="27" t="s">
        <v>0</v>
      </c>
      <c r="DH69" s="32" t="str">
        <f t="shared" si="57"/>
        <v>Gábor – Erdős</v>
      </c>
      <c r="DI69" s="33">
        <f t="shared" si="58"/>
        <v>324</v>
      </c>
      <c r="DJ69" s="27" t="s">
        <v>0</v>
      </c>
      <c r="DK69" s="32" t="str">
        <f t="shared" si="59"/>
        <v>Gábor – Erdős – Nagykanizsai ZSE</v>
      </c>
      <c r="DL69" s="33">
        <f t="shared" si="60"/>
        <v>324</v>
      </c>
      <c r="DM69" s="27" t="s">
        <v>0</v>
      </c>
      <c r="DN69" s="32" t="str">
        <f t="shared" si="61"/>
        <v>Gábor – Erdős – Nagykanizsai ZSE – M55</v>
      </c>
      <c r="DO69" s="33" t="str">
        <f t="shared" si="62"/>
        <v>NEMA</v>
      </c>
      <c r="DP69" s="27" t="s">
        <v>0</v>
      </c>
      <c r="DQ69" s="38">
        <f t="shared" si="63"/>
        <v>324</v>
      </c>
      <c r="DR69" s="33" cm="1">
        <f t="array" ref="DR69">IF(DQ69&lt;&gt;"",INDEX(regNatjecatelj_id,DQ69,0),IF(BF69&lt;&gt;"",BF69,""))</f>
        <v>2184</v>
      </c>
      <c r="DS69" s="27" t="s">
        <v>0</v>
      </c>
      <c r="DT69" s="38" t="str">
        <f t="shared" si="64"/>
        <v>imepre</v>
      </c>
      <c r="DU69" s="53" t="str">
        <f t="shared" si="10"/>
        <v>klu(ali)</v>
      </c>
      <c r="DV69" s="53" t="str">
        <f t="shared" si="65"/>
        <v>kat</v>
      </c>
      <c r="DW69" s="53" t="str">
        <f t="shared" si="66"/>
        <v/>
      </c>
      <c r="DX69" s="46" t="str">
        <f t="shared" si="67"/>
        <v>imepre-klu(ali)-kat</v>
      </c>
      <c r="DY69" s="27" t="s">
        <v>0</v>
      </c>
      <c r="DZ69" s="38">
        <f>IF(AN69="","",MAX(DZ$12:DZ68)+1)</f>
        <v>5525</v>
      </c>
      <c r="EA69" s="53">
        <f t="shared" si="68"/>
        <v>609</v>
      </c>
      <c r="EB69" s="53">
        <f t="shared" si="69"/>
        <v>2184</v>
      </c>
      <c r="EC69" s="53">
        <f t="shared" si="70"/>
        <v>4869</v>
      </c>
      <c r="ED69" s="53">
        <f t="shared" si="71"/>
        <v>1</v>
      </c>
      <c r="EE69" s="53">
        <f t="shared" si="11"/>
        <v>0</v>
      </c>
      <c r="EF69" s="53">
        <f t="shared" si="72"/>
        <v>3</v>
      </c>
      <c r="EG69" s="53" t="str">
        <f t="shared" si="73"/>
        <v>0</v>
      </c>
      <c r="EH69" s="53" t="str">
        <f t="shared" si="12"/>
        <v/>
      </c>
      <c r="EI69" s="53">
        <f t="shared" si="74"/>
        <v>7</v>
      </c>
      <c r="EJ69" s="33" t="str">
        <f t="shared" si="75"/>
        <v/>
      </c>
      <c r="EK69" s="27" t="s">
        <v>0</v>
      </c>
      <c r="EL69" s="14" t="str">
        <f t="shared" si="76"/>
        <v>INSERT INTO rezultat(id,stazakategorija_id,imeprezime_id,vrijeme_sec,status_id,registracija,uparivanje_id,originalstatus_id,imeprezimealias_id,klubalias_id,kategorijaalias_id) VALUES (5525,609,2184,4869,1,0,3,0,Null,7,Null);</v>
      </c>
      <c r="EM69" s="27" t="s">
        <v>0</v>
      </c>
      <c r="EN69" s="14" t="str">
        <f t="shared" si="13"/>
        <v/>
      </c>
      <c r="EO69" s="27" t="s">
        <v>0</v>
      </c>
      <c r="EP69" s="115" t="str">
        <f t="shared" si="77"/>
        <v xml:space="preserve">
INSERT INTO rezultat(id,stazakategorija_id,imeprezime_id,vrijeme_sec,status_id,registracija,uparivanje_id,originalstatus_id,imeprezimealias_id,klubalias_id,kategorijaalias_id) VALUES (5525,609,2184,4869,1,0,3,0,Null,7,Null);</v>
      </c>
      <c r="EQ69" s="27" t="s">
        <v>0</v>
      </c>
    </row>
    <row r="70" spans="1:147" x14ac:dyDescent="0.25">
      <c r="A70" t="s">
        <v>0</v>
      </c>
      <c r="B70" s="32" t="str">
        <f>IF(csv!F60="","",TRIM(csv!T60))</f>
        <v>M55</v>
      </c>
      <c r="C70" s="21" t="s">
        <v>0</v>
      </c>
      <c r="D70" s="21" t="str">
        <f>IF(csv!F60="","",TRIM(csv!F60))</f>
        <v>Josip</v>
      </c>
      <c r="E70" s="21" t="str">
        <f>IF(csv!E60="","",TRIM(csv!E60))</f>
        <v>Matijašić</v>
      </c>
      <c r="F70" s="21" t="s">
        <v>0</v>
      </c>
      <c r="G70" s="53" t="str">
        <f>IF(csv!M60="","",TRIM(csv!M60))</f>
        <v>85:42</v>
      </c>
      <c r="H70" s="53" t="str">
        <f>IF(csv!N60="","",TRIM(csv!N60))</f>
        <v>0</v>
      </c>
      <c r="I70" s="21" t="s">
        <v>0</v>
      </c>
      <c r="J70" s="21" t="str">
        <f>IF(csv!P60="","",TRIM(csv!P60))</f>
        <v>Vihor</v>
      </c>
      <c r="K70" s="21" t="str">
        <f>IF(csv!Q60="","",TRIM(csv!Q60))</f>
        <v>OK Vihor</v>
      </c>
      <c r="L70" s="21" t="s">
        <v>0</v>
      </c>
      <c r="M70" s="46" t="str">
        <f>IF(csv!R60="","",TRIM(csv!R60))</f>
        <v>CRO</v>
      </c>
      <c r="N70" s="27" t="s">
        <v>0</v>
      </c>
      <c r="O70" s="172" t="str">
        <f t="shared" si="14"/>
        <v>ok</v>
      </c>
      <c r="P70" s="27"/>
      <c r="Q70" s="32" t="str">
        <f t="shared" si="15"/>
        <v>M55</v>
      </c>
      <c r="R70" s="53">
        <f>IF(Q70="","",IF(COUNTIF(Q$12:Q69,Q70)=0,R69+1,R69))</f>
        <v>9</v>
      </c>
      <c r="S70" s="53">
        <f t="shared" si="16"/>
        <v>105</v>
      </c>
      <c r="T70" s="53">
        <f t="shared" si="17"/>
        <v>416</v>
      </c>
      <c r="U70" s="46" t="str">
        <f t="shared" si="18"/>
        <v>M55 – Ž45</v>
      </c>
      <c r="V70" s="27" t="s">
        <v>0</v>
      </c>
      <c r="W70" s="157" t="str">
        <f t="shared" si="19"/>
        <v>M55</v>
      </c>
      <c r="X70" s="207">
        <f t="shared" si="20"/>
        <v>609</v>
      </c>
      <c r="Y70" s="158" t="str">
        <f t="shared" si="0"/>
        <v/>
      </c>
      <c r="Z70" s="27" t="s">
        <v>0</v>
      </c>
      <c r="AA70" s="32" t="str">
        <f t="shared" si="21"/>
        <v>CRO</v>
      </c>
      <c r="AB70" s="53">
        <f t="shared" si="22"/>
        <v>1</v>
      </c>
      <c r="AC70" s="21" t="str">
        <f>IF(OR(AB70="",AB70&lt;&gt;"NEMA"),"",IF(IFERROR(MATCH(AA70,AA$12:AA69,0),0)&lt;&gt;0,"",AA70))</f>
        <v/>
      </c>
      <c r="AD70" s="46" t="str">
        <f>IF(AC70="","",MAX(AD$12:AD69)+1)</f>
        <v/>
      </c>
      <c r="AE70" s="27" t="s">
        <v>0</v>
      </c>
      <c r="AF70" s="84"/>
      <c r="AG70" s="27" t="s">
        <v>0</v>
      </c>
      <c r="AH70" s="14" t="str">
        <f t="shared" si="23"/>
        <v/>
      </c>
      <c r="AI70" s="27" t="s">
        <v>0</v>
      </c>
      <c r="AJ70" s="157" t="str">
        <f t="shared" si="24"/>
        <v>CRO</v>
      </c>
      <c r="AK70" s="108">
        <f t="shared" si="25"/>
        <v>1</v>
      </c>
      <c r="AL70" s="27"/>
      <c r="AM70" s="32" t="str">
        <f t="shared" si="26"/>
        <v>Josip</v>
      </c>
      <c r="AN70" s="21" t="str">
        <f t="shared" si="27"/>
        <v>Matijašić</v>
      </c>
      <c r="AO70" s="53">
        <f t="shared" si="28"/>
        <v>1271</v>
      </c>
      <c r="AP70" s="53" t="str">
        <f t="shared" si="29"/>
        <v/>
      </c>
      <c r="AQ70" s="21" t="str">
        <f t="shared" si="30"/>
        <v>Josip</v>
      </c>
      <c r="AR70" s="46" t="str">
        <f t="shared" si="31"/>
        <v>Matijašić</v>
      </c>
      <c r="AS70" s="27" t="s">
        <v>0</v>
      </c>
      <c r="AT70" s="62" t="str">
        <f t="shared" si="32"/>
        <v/>
      </c>
      <c r="AU70" s="27" t="s">
        <v>0</v>
      </c>
      <c r="AV70" s="228" t="str">
        <f t="shared" si="1"/>
        <v/>
      </c>
      <c r="AW70" s="27" t="s">
        <v>0</v>
      </c>
      <c r="AX70" s="79"/>
      <c r="AY70" s="80"/>
      <c r="AZ70" s="27" t="s">
        <v>0</v>
      </c>
      <c r="BA70" s="184" t="str">
        <f t="shared" si="33"/>
        <v/>
      </c>
      <c r="BB70" s="27" t="s">
        <v>0</v>
      </c>
      <c r="BC70" s="32" t="str">
        <f t="shared" si="34"/>
        <v/>
      </c>
      <c r="BD70" s="53" t="str">
        <f>IF(AX70&amp;AY70="","",MAX(BD$12:BD69)+1)</f>
        <v/>
      </c>
      <c r="BE70" s="196" t="str">
        <f t="shared" si="35"/>
        <v/>
      </c>
      <c r="BF70" s="33" t="str">
        <f>IF(AND(AO70="NEMA",AP70="NEMA",OR(AX70&amp;AY70="",BE70="NEMA")),MAX(BF$12:BF69)+1,"")</f>
        <v/>
      </c>
      <c r="BG70" s="27" t="s">
        <v>0</v>
      </c>
      <c r="BH70" s="32" t="str">
        <f t="shared" si="36"/>
        <v>Josip</v>
      </c>
      <c r="BI70" s="21" t="str">
        <f t="shared" si="37"/>
        <v>Matijašić</v>
      </c>
      <c r="BJ70" s="53" t="str">
        <f t="shared" si="38"/>
        <v/>
      </c>
      <c r="BK70" s="33">
        <f t="shared" si="39"/>
        <v>1271</v>
      </c>
      <c r="BL70" s="27" t="s">
        <v>0</v>
      </c>
      <c r="BM70" s="32" t="str">
        <f t="shared" si="40"/>
        <v>Vihor</v>
      </c>
      <c r="BN70" s="21" t="str">
        <f t="shared" si="41"/>
        <v>OK Vihor</v>
      </c>
      <c r="BO70" s="53">
        <f t="shared" si="42"/>
        <v>12</v>
      </c>
      <c r="BP70" s="53" t="str">
        <f t="shared" si="2"/>
        <v/>
      </c>
      <c r="BQ70" s="21" t="str">
        <f t="shared" si="3"/>
        <v>OK Vihor</v>
      </c>
      <c r="BR70" s="21" t="str" cm="1">
        <f t="array" ref="BR70">IFERROR(""&amp;INDEX(regNatjecatelj_klub,DI70),"")</f>
        <v>OK Vihor</v>
      </c>
      <c r="BS70" s="66" t="str">
        <f t="shared" si="43"/>
        <v/>
      </c>
      <c r="BT70" s="46" t="str">
        <f t="shared" si="44"/>
        <v>OK Vihor</v>
      </c>
      <c r="BU70" s="27" t="s">
        <v>0</v>
      </c>
      <c r="BV70" s="62" t="str">
        <f>IF(BP70&lt;&gt;"NEMA","",IF(IFERROR(MATCH(BN70,BN$12:BN69,0),0)&lt;&gt;0,"",BN70))</f>
        <v/>
      </c>
      <c r="BW70" s="27" t="s">
        <v>0</v>
      </c>
      <c r="BX70" s="84"/>
      <c r="BY70" s="27" t="s">
        <v>0</v>
      </c>
      <c r="BZ70" s="38" t="str">
        <f t="shared" si="45"/>
        <v/>
      </c>
      <c r="CA70" s="21" t="str">
        <f t="shared" si="46"/>
        <v/>
      </c>
      <c r="CB70" s="21" t="str">
        <f>IF(CA70="","",MAX(CB$12:CB69)+1)</f>
        <v/>
      </c>
      <c r="CC70" s="21" t="str">
        <f>IF(CA70="","",IF(AB70="","",IF(AB70="NEMA",IF(AD70="",INDEX(AD$12:AD69,MATCH(AA70,AA$12:AA69,0),1),AD70),AB70)))</f>
        <v/>
      </c>
      <c r="CD70" s="21" t="str">
        <f t="shared" si="47"/>
        <v/>
      </c>
      <c r="CE70" s="21" t="str">
        <f>IF(BX70="","",MAX(CE$12:CE69)+1)</f>
        <v/>
      </c>
      <c r="CF70" s="21" t="str">
        <f t="shared" si="48"/>
        <v/>
      </c>
      <c r="CG70" s="46" t="str">
        <f t="shared" si="49"/>
        <v/>
      </c>
      <c r="CH70" s="27" t="s">
        <v>0</v>
      </c>
      <c r="CI70" s="14" t="str">
        <f t="shared" si="50"/>
        <v/>
      </c>
      <c r="CJ70" s="27" t="s">
        <v>0</v>
      </c>
      <c r="CK70" s="157" t="str">
        <f>IF(BN70="","",IF(AND(BO70&lt;&gt;"",BO70&lt;&gt;"NEMA",BS70=1),BR70,IFERROR(INDEX(CK$12:CK69,MATCH(BN70,BN$12:BN69,0)),IF(BX70&lt;&gt;"",BX70,BT70))))</f>
        <v>OK Vihor</v>
      </c>
      <c r="CL70" s="210">
        <f>IF(BN70="","",IF(BT70&lt;&gt;BN70,INDEX(regKlub_id,MATCH(BT70,regKlub_naziv,0)),IF(AND(BO70&lt;&gt;"",BO70&lt;&gt;"NEMA"),BO70,IF(CF70&lt;&gt;"",CF70,IF(CB70&lt;&gt;"",CB70,IFERROR(INDEX(CL$12:CL69,MATCH(BN70,BN$12:BN69,0)),"GREŠKA"))))))</f>
        <v>12</v>
      </c>
      <c r="CM70" s="108" t="str">
        <f>IF(BP70="","",IF(BP70&lt;&gt;"NEMA",BP70,IF(CE70&lt;&gt;"",CE70,IFERROR(INDEX(CM$12:CM69,MATCH(BN70,BN$12:BN69,0)),""))))</f>
        <v/>
      </c>
      <c r="CN70" s="27" t="s">
        <v>0</v>
      </c>
      <c r="CO70" s="38" t="str">
        <f t="shared" si="51"/>
        <v>85:42</v>
      </c>
      <c r="CP70" s="53" t="str">
        <f t="shared" si="52"/>
        <v>0</v>
      </c>
      <c r="CQ70" s="164" t="str">
        <f t="shared" si="53"/>
        <v/>
      </c>
      <c r="CR70" s="165">
        <f t="shared" si="78"/>
        <v>5142</v>
      </c>
      <c r="CS70" s="108">
        <f t="shared" si="5"/>
        <v>1</v>
      </c>
      <c r="CT70" s="27" t="s">
        <v>0</v>
      </c>
      <c r="CU70" s="224" t="str">
        <f t="shared" si="54"/>
        <v xml:space="preserve">
</v>
      </c>
      <c r="CV70" s="27" t="s">
        <v>0</v>
      </c>
      <c r="CW70" s="184" t="str">
        <f t="shared" si="6"/>
        <v/>
      </c>
      <c r="CX70" t="s">
        <v>0</v>
      </c>
      <c r="CY70" s="86" t="str">
        <f t="shared" si="7"/>
        <v>M</v>
      </c>
      <c r="CZ70" t="s">
        <v>0</v>
      </c>
      <c r="DA70" s="32" t="str">
        <f t="shared" si="8"/>
        <v/>
      </c>
      <c r="DB70" s="46" t="str">
        <f t="shared" si="9"/>
        <v/>
      </c>
      <c r="DC70" t="s">
        <v>0</v>
      </c>
      <c r="DD70" s="14" t="str">
        <f t="shared" si="55"/>
        <v/>
      </c>
      <c r="DE70" s="27" t="s">
        <v>0</v>
      </c>
      <c r="DF70" s="14" t="str">
        <f t="shared" si="56"/>
        <v/>
      </c>
      <c r="DG70" s="27" t="s">
        <v>0</v>
      </c>
      <c r="DH70" s="32" t="str">
        <f t="shared" si="57"/>
        <v>Josip – Matijašić</v>
      </c>
      <c r="DI70" s="33">
        <f t="shared" si="58"/>
        <v>525</v>
      </c>
      <c r="DJ70" s="27" t="s">
        <v>0</v>
      </c>
      <c r="DK70" s="32" t="str">
        <f t="shared" si="59"/>
        <v>Josip – Matijašić – OK Vihor</v>
      </c>
      <c r="DL70" s="33">
        <f t="shared" si="60"/>
        <v>525</v>
      </c>
      <c r="DM70" s="27" t="s">
        <v>0</v>
      </c>
      <c r="DN70" s="32" t="str">
        <f t="shared" si="61"/>
        <v>Josip – Matijašić – OK Vihor – M55</v>
      </c>
      <c r="DO70" s="33">
        <f t="shared" si="62"/>
        <v>525</v>
      </c>
      <c r="DP70" s="27" t="s">
        <v>0</v>
      </c>
      <c r="DQ70" s="38">
        <f t="shared" si="63"/>
        <v>525</v>
      </c>
      <c r="DR70" s="33" cm="1">
        <f t="array" ref="DR70">IF(DQ70&lt;&gt;"",INDEX(regNatjecatelj_id,DQ70,0),IF(BF70&lt;&gt;"",BF70,""))</f>
        <v>1271</v>
      </c>
      <c r="DS70" s="27" t="s">
        <v>0</v>
      </c>
      <c r="DT70" s="38" t="str">
        <f t="shared" si="64"/>
        <v>imepre</v>
      </c>
      <c r="DU70" s="53" t="str">
        <f t="shared" si="10"/>
        <v>klu</v>
      </c>
      <c r="DV70" s="53" t="str">
        <f t="shared" si="65"/>
        <v>kat</v>
      </c>
      <c r="DW70" s="53" t="str">
        <f t="shared" si="66"/>
        <v/>
      </c>
      <c r="DX70" s="46" t="str">
        <f t="shared" si="67"/>
        <v>imepre-klu-kat</v>
      </c>
      <c r="DY70" s="27" t="s">
        <v>0</v>
      </c>
      <c r="DZ70" s="38">
        <f>IF(AN70="","",MAX(DZ$12:DZ69)+1)</f>
        <v>5526</v>
      </c>
      <c r="EA70" s="53">
        <f t="shared" si="68"/>
        <v>609</v>
      </c>
      <c r="EB70" s="53">
        <f t="shared" si="69"/>
        <v>1271</v>
      </c>
      <c r="EC70" s="53">
        <f t="shared" si="70"/>
        <v>5142</v>
      </c>
      <c r="ED70" s="53">
        <f t="shared" si="71"/>
        <v>1</v>
      </c>
      <c r="EE70" s="53">
        <f t="shared" si="11"/>
        <v>0</v>
      </c>
      <c r="EF70" s="53">
        <f t="shared" si="72"/>
        <v>1</v>
      </c>
      <c r="EG70" s="53" t="str">
        <f t="shared" si="73"/>
        <v>0</v>
      </c>
      <c r="EH70" s="53" t="str">
        <f t="shared" si="12"/>
        <v/>
      </c>
      <c r="EI70" s="53" t="str">
        <f t="shared" si="74"/>
        <v/>
      </c>
      <c r="EJ70" s="33" t="str">
        <f t="shared" si="75"/>
        <v/>
      </c>
      <c r="EK70" s="27" t="s">
        <v>0</v>
      </c>
      <c r="EL70" s="14" t="str">
        <f t="shared" si="76"/>
        <v>INSERT INTO rezultat(id,stazakategorija_id,imeprezime_id,vrijeme_sec,status_id,registracija,uparivanje_id,originalstatus_id,imeprezimealias_id,klubalias_id,kategorijaalias_id) VALUES (5526,609,1271,5142,1,0,1,0,Null,Null,Null);</v>
      </c>
      <c r="EM70" s="27" t="s">
        <v>0</v>
      </c>
      <c r="EN70" s="14" t="str">
        <f t="shared" si="13"/>
        <v/>
      </c>
      <c r="EO70" s="27" t="s">
        <v>0</v>
      </c>
      <c r="EP70" s="115" t="str">
        <f t="shared" si="77"/>
        <v xml:space="preserve">
INSERT INTO rezultat(id,stazakategorija_id,imeprezime_id,vrijeme_sec,status_id,registracija,uparivanje_id,originalstatus_id,imeprezimealias_id,klubalias_id,kategorijaalias_id) VALUES (5526,609,1271,5142,1,0,1,0,Null,Null,Null);</v>
      </c>
      <c r="EQ70" s="27" t="s">
        <v>0</v>
      </c>
    </row>
    <row r="71" spans="1:147" x14ac:dyDescent="0.25">
      <c r="A71" t="s">
        <v>0</v>
      </c>
      <c r="B71" s="32" t="str">
        <f>IF(csv!F61="","",TRIM(csv!T61))</f>
        <v>M55</v>
      </c>
      <c r="C71" s="21" t="s">
        <v>0</v>
      </c>
      <c r="D71" s="21" t="str">
        <f>IF(csv!F61="","",TRIM(csv!F61))</f>
        <v>Rafael</v>
      </c>
      <c r="E71" s="21" t="str">
        <f>IF(csv!E61="","",TRIM(csv!E61))</f>
        <v>Sandalj</v>
      </c>
      <c r="F71" s="21" t="s">
        <v>0</v>
      </c>
      <c r="G71" s="53" t="str">
        <f>IF(csv!M61="","",TRIM(csv!M61))</f>
        <v>121:11</v>
      </c>
      <c r="H71" s="53" t="str">
        <f>IF(csv!N61="","",TRIM(csv!N61))</f>
        <v>0</v>
      </c>
      <c r="I71" s="21" t="s">
        <v>0</v>
      </c>
      <c r="J71" s="21" t="str">
        <f>IF(csv!P61="","",TRIM(csv!P61))</f>
        <v>JAP</v>
      </c>
      <c r="K71" s="21" t="str">
        <f>IF(csv!Q61="","",TRIM(csv!Q61))</f>
        <v>OK Japetić</v>
      </c>
      <c r="L71" s="21" t="s">
        <v>0</v>
      </c>
      <c r="M71" s="46" t="str">
        <f>IF(csv!R61="","",TRIM(csv!R61))</f>
        <v>CRO</v>
      </c>
      <c r="N71" s="27" t="s">
        <v>0</v>
      </c>
      <c r="O71" s="172" t="str">
        <f t="shared" si="14"/>
        <v>ok</v>
      </c>
      <c r="P71" s="27"/>
      <c r="Q71" s="32" t="str">
        <f t="shared" si="15"/>
        <v>M55</v>
      </c>
      <c r="R71" s="53">
        <f>IF(Q71="","",IF(COUNTIF(Q$12:Q70,Q71)=0,R70+1,R70))</f>
        <v>9</v>
      </c>
      <c r="S71" s="53">
        <f t="shared" si="16"/>
        <v>105</v>
      </c>
      <c r="T71" s="53">
        <f t="shared" si="17"/>
        <v>416</v>
      </c>
      <c r="U71" s="46" t="str">
        <f t="shared" si="18"/>
        <v>M55 – Ž45</v>
      </c>
      <c r="V71" s="27" t="s">
        <v>0</v>
      </c>
      <c r="W71" s="157" t="str">
        <f t="shared" si="19"/>
        <v>M55</v>
      </c>
      <c r="X71" s="207">
        <f t="shared" si="20"/>
        <v>609</v>
      </c>
      <c r="Y71" s="158" t="str">
        <f t="shared" si="0"/>
        <v/>
      </c>
      <c r="Z71" s="27" t="s">
        <v>0</v>
      </c>
      <c r="AA71" s="32" t="str">
        <f t="shared" si="21"/>
        <v>CRO</v>
      </c>
      <c r="AB71" s="53">
        <f t="shared" si="22"/>
        <v>1</v>
      </c>
      <c r="AC71" s="21" t="str">
        <f>IF(OR(AB71="",AB71&lt;&gt;"NEMA"),"",IF(IFERROR(MATCH(AA71,AA$12:AA70,0),0)&lt;&gt;0,"",AA71))</f>
        <v/>
      </c>
      <c r="AD71" s="46" t="str">
        <f>IF(AC71="","",MAX(AD$12:AD70)+1)</f>
        <v/>
      </c>
      <c r="AE71" s="27" t="s">
        <v>0</v>
      </c>
      <c r="AF71" s="84"/>
      <c r="AG71" s="27" t="s">
        <v>0</v>
      </c>
      <c r="AH71" s="14" t="str">
        <f t="shared" si="23"/>
        <v/>
      </c>
      <c r="AI71" s="27" t="s">
        <v>0</v>
      </c>
      <c r="AJ71" s="157" t="str">
        <f t="shared" si="24"/>
        <v>CRO</v>
      </c>
      <c r="AK71" s="108">
        <f t="shared" si="25"/>
        <v>1</v>
      </c>
      <c r="AL71" s="27"/>
      <c r="AM71" s="32" t="str">
        <f t="shared" si="26"/>
        <v>Rafael</v>
      </c>
      <c r="AN71" s="21" t="str">
        <f t="shared" si="27"/>
        <v>Sandalj</v>
      </c>
      <c r="AO71" s="53">
        <f t="shared" si="28"/>
        <v>2039</v>
      </c>
      <c r="AP71" s="53" t="str">
        <f t="shared" si="29"/>
        <v/>
      </c>
      <c r="AQ71" s="21" t="str">
        <f t="shared" si="30"/>
        <v>Rafael</v>
      </c>
      <c r="AR71" s="46" t="str">
        <f t="shared" si="31"/>
        <v>Sandalj</v>
      </c>
      <c r="AS71" s="27" t="s">
        <v>0</v>
      </c>
      <c r="AT71" s="62" t="str">
        <f t="shared" si="32"/>
        <v/>
      </c>
      <c r="AU71" s="27" t="s">
        <v>0</v>
      </c>
      <c r="AV71" s="228" t="str">
        <f t="shared" si="1"/>
        <v/>
      </c>
      <c r="AW71" s="27" t="s">
        <v>0</v>
      </c>
      <c r="AX71" s="79"/>
      <c r="AY71" s="80"/>
      <c r="AZ71" s="27" t="s">
        <v>0</v>
      </c>
      <c r="BA71" s="184" t="str">
        <f t="shared" si="33"/>
        <v/>
      </c>
      <c r="BB71" s="27" t="s">
        <v>0</v>
      </c>
      <c r="BC71" s="32" t="str">
        <f t="shared" si="34"/>
        <v/>
      </c>
      <c r="BD71" s="53" t="str">
        <f>IF(AX71&amp;AY71="","",MAX(BD$12:BD70)+1)</f>
        <v/>
      </c>
      <c r="BE71" s="196" t="str">
        <f t="shared" si="35"/>
        <v/>
      </c>
      <c r="BF71" s="33" t="str">
        <f>IF(AND(AO71="NEMA",AP71="NEMA",OR(AX71&amp;AY71="",BE71="NEMA")),MAX(BF$12:BF70)+1,"")</f>
        <v/>
      </c>
      <c r="BG71" s="27" t="s">
        <v>0</v>
      </c>
      <c r="BH71" s="32" t="str">
        <f t="shared" si="36"/>
        <v>Rafael</v>
      </c>
      <c r="BI71" s="21" t="str">
        <f t="shared" si="37"/>
        <v>Sandalj</v>
      </c>
      <c r="BJ71" s="53" t="str">
        <f t="shared" si="38"/>
        <v/>
      </c>
      <c r="BK71" s="33">
        <f t="shared" si="39"/>
        <v>2039</v>
      </c>
      <c r="BL71" s="27" t="s">
        <v>0</v>
      </c>
      <c r="BM71" s="32" t="str">
        <f t="shared" si="40"/>
        <v>JAP</v>
      </c>
      <c r="BN71" s="21" t="str">
        <f t="shared" si="41"/>
        <v>OK Japetić</v>
      </c>
      <c r="BO71" s="53">
        <f t="shared" si="42"/>
        <v>3</v>
      </c>
      <c r="BP71" s="53" t="str">
        <f t="shared" si="2"/>
        <v/>
      </c>
      <c r="BQ71" s="21" t="str">
        <f t="shared" si="3"/>
        <v>OK Japetić</v>
      </c>
      <c r="BR71" s="21" t="str" cm="1">
        <f t="array" ref="BR71">IFERROR(""&amp;INDEX(regNatjecatelj_klub,DI71),"")</f>
        <v>OK Japetić</v>
      </c>
      <c r="BS71" s="66" t="str">
        <f t="shared" si="43"/>
        <v/>
      </c>
      <c r="BT71" s="46" t="str">
        <f t="shared" si="44"/>
        <v>OK Japetić</v>
      </c>
      <c r="BU71" s="27" t="s">
        <v>0</v>
      </c>
      <c r="BV71" s="62" t="str">
        <f>IF(BP71&lt;&gt;"NEMA","",IF(IFERROR(MATCH(BN71,BN$12:BN70,0),0)&lt;&gt;0,"",BN71))</f>
        <v/>
      </c>
      <c r="BW71" s="27" t="s">
        <v>0</v>
      </c>
      <c r="BX71" s="84"/>
      <c r="BY71" s="27" t="s">
        <v>0</v>
      </c>
      <c r="BZ71" s="38" t="str">
        <f t="shared" si="45"/>
        <v/>
      </c>
      <c r="CA71" s="21" t="str">
        <f t="shared" si="46"/>
        <v/>
      </c>
      <c r="CB71" s="21" t="str">
        <f>IF(CA71="","",MAX(CB$12:CB70)+1)</f>
        <v/>
      </c>
      <c r="CC71" s="21" t="str">
        <f>IF(CA71="","",IF(AB71="","",IF(AB71="NEMA",IF(AD71="",INDEX(AD$12:AD70,MATCH(AA71,AA$12:AA70,0),1),AD71),AB71)))</f>
        <v/>
      </c>
      <c r="CD71" s="21" t="str">
        <f t="shared" si="47"/>
        <v/>
      </c>
      <c r="CE71" s="21" t="str">
        <f>IF(BX71="","",MAX(CE$12:CE70)+1)</f>
        <v/>
      </c>
      <c r="CF71" s="21" t="str">
        <f t="shared" si="48"/>
        <v/>
      </c>
      <c r="CG71" s="46" t="str">
        <f t="shared" si="49"/>
        <v/>
      </c>
      <c r="CH71" s="27" t="s">
        <v>0</v>
      </c>
      <c r="CI71" s="14" t="str">
        <f t="shared" si="50"/>
        <v/>
      </c>
      <c r="CJ71" s="27" t="s">
        <v>0</v>
      </c>
      <c r="CK71" s="157" t="str">
        <f>IF(BN71="","",IF(AND(BO71&lt;&gt;"",BO71&lt;&gt;"NEMA",BS71=1),BR71,IFERROR(INDEX(CK$12:CK70,MATCH(BN71,BN$12:BN70,0)),IF(BX71&lt;&gt;"",BX71,BT71))))</f>
        <v>OK Japetić</v>
      </c>
      <c r="CL71" s="210">
        <f>IF(BN71="","",IF(BT71&lt;&gt;BN71,INDEX(regKlub_id,MATCH(BT71,regKlub_naziv,0)),IF(AND(BO71&lt;&gt;"",BO71&lt;&gt;"NEMA"),BO71,IF(CF71&lt;&gt;"",CF71,IF(CB71&lt;&gt;"",CB71,IFERROR(INDEX(CL$12:CL70,MATCH(BN71,BN$12:BN70,0)),"GREŠKA"))))))</f>
        <v>3</v>
      </c>
      <c r="CM71" s="108" t="str">
        <f>IF(BP71="","",IF(BP71&lt;&gt;"NEMA",BP71,IF(CE71&lt;&gt;"",CE71,IFERROR(INDEX(CM$12:CM70,MATCH(BN71,BN$12:BN70,0)),""))))</f>
        <v/>
      </c>
      <c r="CN71" s="27" t="s">
        <v>0</v>
      </c>
      <c r="CO71" s="38" t="str">
        <f t="shared" si="51"/>
        <v>121:11</v>
      </c>
      <c r="CP71" s="53" t="str">
        <f t="shared" si="52"/>
        <v>0</v>
      </c>
      <c r="CQ71" s="164" t="str">
        <f t="shared" si="53"/>
        <v/>
      </c>
      <c r="CR71" s="165">
        <f t="shared" si="78"/>
        <v>7271</v>
      </c>
      <c r="CS71" s="108">
        <f t="shared" si="5"/>
        <v>2</v>
      </c>
      <c r="CT71" s="27" t="s">
        <v>0</v>
      </c>
      <c r="CU71" s="224" t="str">
        <f t="shared" si="54"/>
        <v xml:space="preserve">
</v>
      </c>
      <c r="CV71" s="27" t="s">
        <v>0</v>
      </c>
      <c r="CW71" s="184" t="str">
        <f t="shared" si="6"/>
        <v/>
      </c>
      <c r="CX71" t="s">
        <v>0</v>
      </c>
      <c r="CY71" s="86" t="str">
        <f t="shared" si="7"/>
        <v>M</v>
      </c>
      <c r="CZ71" t="s">
        <v>0</v>
      </c>
      <c r="DA71" s="32" t="str">
        <f t="shared" si="8"/>
        <v/>
      </c>
      <c r="DB71" s="46" t="str">
        <f t="shared" si="9"/>
        <v/>
      </c>
      <c r="DC71" t="s">
        <v>0</v>
      </c>
      <c r="DD71" s="14" t="str">
        <f t="shared" si="55"/>
        <v/>
      </c>
      <c r="DE71" s="27" t="s">
        <v>0</v>
      </c>
      <c r="DF71" s="14" t="str">
        <f t="shared" si="56"/>
        <v/>
      </c>
      <c r="DG71" s="27" t="s">
        <v>0</v>
      </c>
      <c r="DH71" s="32" t="str">
        <f t="shared" si="57"/>
        <v>Rafael – Sandalj</v>
      </c>
      <c r="DI71" s="33">
        <f t="shared" si="58"/>
        <v>952</v>
      </c>
      <c r="DJ71" s="27" t="s">
        <v>0</v>
      </c>
      <c r="DK71" s="32" t="str">
        <f t="shared" si="59"/>
        <v>Rafael – Sandalj – OK Japetić</v>
      </c>
      <c r="DL71" s="33">
        <f t="shared" si="60"/>
        <v>952</v>
      </c>
      <c r="DM71" s="27" t="s">
        <v>0</v>
      </c>
      <c r="DN71" s="32" t="str">
        <f t="shared" si="61"/>
        <v>Rafael – Sandalj – OK Japetić – M55</v>
      </c>
      <c r="DO71" s="33">
        <f t="shared" si="62"/>
        <v>952</v>
      </c>
      <c r="DP71" s="27" t="s">
        <v>0</v>
      </c>
      <c r="DQ71" s="38">
        <f t="shared" si="63"/>
        <v>952</v>
      </c>
      <c r="DR71" s="33" cm="1">
        <f t="array" ref="DR71">IF(DQ71&lt;&gt;"",INDEX(regNatjecatelj_id,DQ71,0),IF(BF71&lt;&gt;"",BF71,""))</f>
        <v>2039</v>
      </c>
      <c r="DS71" s="27" t="s">
        <v>0</v>
      </c>
      <c r="DT71" s="38" t="str">
        <f t="shared" si="64"/>
        <v>imepre</v>
      </c>
      <c r="DU71" s="53" t="str">
        <f t="shared" si="10"/>
        <v>klu</v>
      </c>
      <c r="DV71" s="53" t="str">
        <f t="shared" si="65"/>
        <v>kat</v>
      </c>
      <c r="DW71" s="53" t="str">
        <f t="shared" si="66"/>
        <v>ot</v>
      </c>
      <c r="DX71" s="46" t="str">
        <f t="shared" si="67"/>
        <v>imepre-klu-kat-ot</v>
      </c>
      <c r="DY71" s="27" t="s">
        <v>0</v>
      </c>
      <c r="DZ71" s="38">
        <f>IF(AN71="","",MAX(DZ$12:DZ70)+1)</f>
        <v>5527</v>
      </c>
      <c r="EA71" s="53">
        <f t="shared" si="68"/>
        <v>609</v>
      </c>
      <c r="EB71" s="53">
        <f t="shared" si="69"/>
        <v>2039</v>
      </c>
      <c r="EC71" s="53">
        <f t="shared" si="70"/>
        <v>7271</v>
      </c>
      <c r="ED71" s="53">
        <f t="shared" si="71"/>
        <v>2</v>
      </c>
      <c r="EE71" s="53">
        <f t="shared" si="11"/>
        <v>0</v>
      </c>
      <c r="EF71" s="53">
        <f t="shared" si="72"/>
        <v>2</v>
      </c>
      <c r="EG71" s="53" t="str">
        <f t="shared" si="73"/>
        <v>0</v>
      </c>
      <c r="EH71" s="53" t="str">
        <f t="shared" si="12"/>
        <v/>
      </c>
      <c r="EI71" s="53" t="str">
        <f t="shared" si="74"/>
        <v/>
      </c>
      <c r="EJ71" s="33" t="str">
        <f t="shared" si="75"/>
        <v/>
      </c>
      <c r="EK71" s="27" t="s">
        <v>0</v>
      </c>
      <c r="EL71" s="14" t="str">
        <f t="shared" si="76"/>
        <v>INSERT INTO rezultat(id,stazakategorija_id,imeprezime_id,vrijeme_sec,status_id,registracija,uparivanje_id,originalstatus_id,imeprezimealias_id,klubalias_id,kategorijaalias_id) VALUES (5527,609,2039,7271,2,0,2,0,Null,Null,Null);</v>
      </c>
      <c r="EM71" s="27" t="s">
        <v>0</v>
      </c>
      <c r="EN71" s="14" t="str">
        <f t="shared" si="13"/>
        <v/>
      </c>
      <c r="EO71" s="27" t="s">
        <v>0</v>
      </c>
      <c r="EP71" s="115" t="str">
        <f t="shared" si="77"/>
        <v xml:space="preserve">
INSERT INTO rezultat(id,stazakategorija_id,imeprezime_id,vrijeme_sec,status_id,registracija,uparivanje_id,originalstatus_id,imeprezimealias_id,klubalias_id,kategorijaalias_id) VALUES (5527,609,2039,7271,2,0,2,0,Null,Null,Null);</v>
      </c>
      <c r="EQ71" s="27" t="s">
        <v>0</v>
      </c>
    </row>
    <row r="72" spans="1:147" x14ac:dyDescent="0.25">
      <c r="A72" t="s">
        <v>0</v>
      </c>
      <c r="B72" s="32" t="str">
        <f>IF(csv!F62="","",TRIM(csv!T62))</f>
        <v>M55</v>
      </c>
      <c r="C72" s="21" t="s">
        <v>0</v>
      </c>
      <c r="D72" s="21" t="str">
        <f>IF(csv!F62="","",TRIM(csv!F62))</f>
        <v>Predrag</v>
      </c>
      <c r="E72" s="21" t="str">
        <f>IF(csv!E62="","",TRIM(csv!E62))</f>
        <v>Labaš</v>
      </c>
      <c r="F72" s="21" t="s">
        <v>0</v>
      </c>
      <c r="G72" s="53" t="str">
        <f>IF(csv!M62="","",TRIM(csv!M62))</f>
        <v>127:13</v>
      </c>
      <c r="H72" s="53" t="str">
        <f>IF(csv!N62="","",TRIM(csv!N62))</f>
        <v>0</v>
      </c>
      <c r="I72" s="21" t="s">
        <v>0</v>
      </c>
      <c r="J72" s="21" t="str">
        <f>IF(csv!P62="","",TRIM(csv!P62))</f>
        <v>OK Varaždin</v>
      </c>
      <c r="K72" s="21" t="str">
        <f>IF(csv!Q62="","",TRIM(csv!Q62))</f>
        <v>OK Varaždin</v>
      </c>
      <c r="L72" s="21" t="s">
        <v>0</v>
      </c>
      <c r="M72" s="46" t="str">
        <f>IF(csv!R62="","",TRIM(csv!R62))</f>
        <v>CRO</v>
      </c>
      <c r="N72" s="27" t="s">
        <v>0</v>
      </c>
      <c r="O72" s="172" t="str">
        <f t="shared" si="14"/>
        <v>ok</v>
      </c>
      <c r="P72" s="27"/>
      <c r="Q72" s="32" t="str">
        <f t="shared" si="15"/>
        <v>M55</v>
      </c>
      <c r="R72" s="53">
        <f>IF(Q72="","",IF(COUNTIF(Q$12:Q71,Q72)=0,R71+1,R71))</f>
        <v>9</v>
      </c>
      <c r="S72" s="53">
        <f t="shared" si="16"/>
        <v>105</v>
      </c>
      <c r="T72" s="53">
        <f t="shared" si="17"/>
        <v>416</v>
      </c>
      <c r="U72" s="46" t="str">
        <f t="shared" si="18"/>
        <v>M55 – Ž45</v>
      </c>
      <c r="V72" s="27" t="s">
        <v>0</v>
      </c>
      <c r="W72" s="157" t="str">
        <f t="shared" si="19"/>
        <v>M55</v>
      </c>
      <c r="X72" s="207">
        <f t="shared" si="20"/>
        <v>609</v>
      </c>
      <c r="Y72" s="158" t="str">
        <f t="shared" si="0"/>
        <v/>
      </c>
      <c r="Z72" s="27" t="s">
        <v>0</v>
      </c>
      <c r="AA72" s="32" t="str">
        <f t="shared" si="21"/>
        <v>CRO</v>
      </c>
      <c r="AB72" s="53">
        <f t="shared" si="22"/>
        <v>1</v>
      </c>
      <c r="AC72" s="21" t="str">
        <f>IF(OR(AB72="",AB72&lt;&gt;"NEMA"),"",IF(IFERROR(MATCH(AA72,AA$12:AA71,0),0)&lt;&gt;0,"",AA72))</f>
        <v/>
      </c>
      <c r="AD72" s="46" t="str">
        <f>IF(AC72="","",MAX(AD$12:AD71)+1)</f>
        <v/>
      </c>
      <c r="AE72" s="27" t="s">
        <v>0</v>
      </c>
      <c r="AF72" s="84"/>
      <c r="AG72" s="27" t="s">
        <v>0</v>
      </c>
      <c r="AH72" s="14" t="str">
        <f t="shared" si="23"/>
        <v/>
      </c>
      <c r="AI72" s="27" t="s">
        <v>0</v>
      </c>
      <c r="AJ72" s="157" t="str">
        <f t="shared" si="24"/>
        <v>CRO</v>
      </c>
      <c r="AK72" s="108">
        <f t="shared" si="25"/>
        <v>1</v>
      </c>
      <c r="AL72" s="27"/>
      <c r="AM72" s="32" t="str">
        <f t="shared" si="26"/>
        <v>Predrag</v>
      </c>
      <c r="AN72" s="21" t="str">
        <f t="shared" si="27"/>
        <v>Labaš</v>
      </c>
      <c r="AO72" s="53">
        <f t="shared" si="28"/>
        <v>1274</v>
      </c>
      <c r="AP72" s="53" t="str">
        <f t="shared" si="29"/>
        <v/>
      </c>
      <c r="AQ72" s="21" t="str">
        <f t="shared" si="30"/>
        <v>Predrag</v>
      </c>
      <c r="AR72" s="46" t="str">
        <f t="shared" si="31"/>
        <v>Labaš</v>
      </c>
      <c r="AS72" s="27" t="s">
        <v>0</v>
      </c>
      <c r="AT72" s="62" t="str">
        <f t="shared" si="32"/>
        <v/>
      </c>
      <c r="AU72" s="27" t="s">
        <v>0</v>
      </c>
      <c r="AV72" s="228" t="str">
        <f t="shared" si="1"/>
        <v/>
      </c>
      <c r="AW72" s="27" t="s">
        <v>0</v>
      </c>
      <c r="AX72" s="79"/>
      <c r="AY72" s="80"/>
      <c r="AZ72" s="27" t="s">
        <v>0</v>
      </c>
      <c r="BA72" s="184" t="str">
        <f t="shared" si="33"/>
        <v/>
      </c>
      <c r="BB72" s="27" t="s">
        <v>0</v>
      </c>
      <c r="BC72" s="32" t="str">
        <f t="shared" si="34"/>
        <v/>
      </c>
      <c r="BD72" s="53" t="str">
        <f>IF(AX72&amp;AY72="","",MAX(BD$12:BD71)+1)</f>
        <v/>
      </c>
      <c r="BE72" s="196" t="str">
        <f t="shared" si="35"/>
        <v/>
      </c>
      <c r="BF72" s="33" t="str">
        <f>IF(AND(AO72="NEMA",AP72="NEMA",OR(AX72&amp;AY72="",BE72="NEMA")),MAX(BF$12:BF71)+1,"")</f>
        <v/>
      </c>
      <c r="BG72" s="27" t="s">
        <v>0</v>
      </c>
      <c r="BH72" s="32" t="str">
        <f t="shared" si="36"/>
        <v>Predrag</v>
      </c>
      <c r="BI72" s="21" t="str">
        <f t="shared" si="37"/>
        <v>Labaš</v>
      </c>
      <c r="BJ72" s="53" t="str">
        <f t="shared" si="38"/>
        <v/>
      </c>
      <c r="BK72" s="33">
        <f t="shared" si="39"/>
        <v>1274</v>
      </c>
      <c r="BL72" s="27" t="s">
        <v>0</v>
      </c>
      <c r="BM72" s="32" t="str">
        <f t="shared" si="40"/>
        <v>OK Varaždin</v>
      </c>
      <c r="BN72" s="21" t="str">
        <f t="shared" si="41"/>
        <v>OK Varaždin</v>
      </c>
      <c r="BO72" s="53">
        <f t="shared" si="42"/>
        <v>11</v>
      </c>
      <c r="BP72" s="53" t="str">
        <f t="shared" si="2"/>
        <v/>
      </c>
      <c r="BQ72" s="21" t="str">
        <f t="shared" si="3"/>
        <v>OK Varaždin</v>
      </c>
      <c r="BR72" s="21" t="str" cm="1">
        <f t="array" ref="BR72">IFERROR(""&amp;INDEX(regNatjecatelj_klub,DI72),"")</f>
        <v>OK Varaždin</v>
      </c>
      <c r="BS72" s="66" t="str">
        <f t="shared" si="43"/>
        <v/>
      </c>
      <c r="BT72" s="46" t="str">
        <f t="shared" si="44"/>
        <v>OK Varaždin</v>
      </c>
      <c r="BU72" s="27" t="s">
        <v>0</v>
      </c>
      <c r="BV72" s="62" t="str">
        <f>IF(BP72&lt;&gt;"NEMA","",IF(IFERROR(MATCH(BN72,BN$12:BN71,0),0)&lt;&gt;0,"",BN72))</f>
        <v/>
      </c>
      <c r="BW72" s="27" t="s">
        <v>0</v>
      </c>
      <c r="BX72" s="84"/>
      <c r="BY72" s="27" t="s">
        <v>0</v>
      </c>
      <c r="BZ72" s="38" t="str">
        <f t="shared" si="45"/>
        <v/>
      </c>
      <c r="CA72" s="21" t="str">
        <f t="shared" si="46"/>
        <v/>
      </c>
      <c r="CB72" s="21" t="str">
        <f>IF(CA72="","",MAX(CB$12:CB71)+1)</f>
        <v/>
      </c>
      <c r="CC72" s="21" t="str">
        <f>IF(CA72="","",IF(AB72="","",IF(AB72="NEMA",IF(AD72="",INDEX(AD$12:AD71,MATCH(AA72,AA$12:AA71,0),1),AD72),AB72)))</f>
        <v/>
      </c>
      <c r="CD72" s="21" t="str">
        <f t="shared" si="47"/>
        <v/>
      </c>
      <c r="CE72" s="21" t="str">
        <f>IF(BX72="","",MAX(CE$12:CE71)+1)</f>
        <v/>
      </c>
      <c r="CF72" s="21" t="str">
        <f t="shared" si="48"/>
        <v/>
      </c>
      <c r="CG72" s="46" t="str">
        <f t="shared" si="49"/>
        <v/>
      </c>
      <c r="CH72" s="27" t="s">
        <v>0</v>
      </c>
      <c r="CI72" s="14" t="str">
        <f t="shared" si="50"/>
        <v/>
      </c>
      <c r="CJ72" s="27" t="s">
        <v>0</v>
      </c>
      <c r="CK72" s="157" t="str">
        <f>IF(BN72="","",IF(AND(BO72&lt;&gt;"",BO72&lt;&gt;"NEMA",BS72=1),BR72,IFERROR(INDEX(CK$12:CK71,MATCH(BN72,BN$12:BN71,0)),IF(BX72&lt;&gt;"",BX72,BT72))))</f>
        <v>OK Varaždin</v>
      </c>
      <c r="CL72" s="210">
        <f>IF(BN72="","",IF(BT72&lt;&gt;BN72,INDEX(regKlub_id,MATCH(BT72,regKlub_naziv,0)),IF(AND(BO72&lt;&gt;"",BO72&lt;&gt;"NEMA"),BO72,IF(CF72&lt;&gt;"",CF72,IF(CB72&lt;&gt;"",CB72,IFERROR(INDEX(CL$12:CL71,MATCH(BN72,BN$12:BN71,0)),"GREŠKA"))))))</f>
        <v>11</v>
      </c>
      <c r="CM72" s="108" t="str">
        <f>IF(BP72="","",IF(BP72&lt;&gt;"NEMA",BP72,IF(CE72&lt;&gt;"",CE72,IFERROR(INDEX(CM$12:CM71,MATCH(BN72,BN$12:BN71,0)),""))))</f>
        <v/>
      </c>
      <c r="CN72" s="27" t="s">
        <v>0</v>
      </c>
      <c r="CO72" s="38" t="str">
        <f t="shared" si="51"/>
        <v>127:13</v>
      </c>
      <c r="CP72" s="53" t="str">
        <f t="shared" si="52"/>
        <v>0</v>
      </c>
      <c r="CQ72" s="164" t="str">
        <f t="shared" si="53"/>
        <v/>
      </c>
      <c r="CR72" s="165">
        <f t="shared" si="78"/>
        <v>7633</v>
      </c>
      <c r="CS72" s="108">
        <f t="shared" si="5"/>
        <v>2</v>
      </c>
      <c r="CT72" s="27" t="s">
        <v>0</v>
      </c>
      <c r="CU72" s="224" t="str">
        <f t="shared" si="54"/>
        <v xml:space="preserve">
</v>
      </c>
      <c r="CV72" s="27" t="s">
        <v>0</v>
      </c>
      <c r="CW72" s="184" t="str">
        <f t="shared" si="6"/>
        <v/>
      </c>
      <c r="CX72" t="s">
        <v>0</v>
      </c>
      <c r="CY72" s="86" t="str">
        <f t="shared" si="7"/>
        <v>M</v>
      </c>
      <c r="CZ72" t="s">
        <v>0</v>
      </c>
      <c r="DA72" s="32" t="str">
        <f t="shared" si="8"/>
        <v/>
      </c>
      <c r="DB72" s="46" t="str">
        <f t="shared" si="9"/>
        <v/>
      </c>
      <c r="DC72" t="s">
        <v>0</v>
      </c>
      <c r="DD72" s="14" t="str">
        <f t="shared" si="55"/>
        <v/>
      </c>
      <c r="DE72" s="27" t="s">
        <v>0</v>
      </c>
      <c r="DF72" s="14" t="str">
        <f t="shared" si="56"/>
        <v/>
      </c>
      <c r="DG72" s="27" t="s">
        <v>0</v>
      </c>
      <c r="DH72" s="32" t="str">
        <f t="shared" si="57"/>
        <v>Predrag – Labaš</v>
      </c>
      <c r="DI72" s="33">
        <f t="shared" si="58"/>
        <v>948</v>
      </c>
      <c r="DJ72" s="27" t="s">
        <v>0</v>
      </c>
      <c r="DK72" s="32" t="str">
        <f t="shared" si="59"/>
        <v>Predrag – Labaš – OK Varaždin</v>
      </c>
      <c r="DL72" s="33">
        <f t="shared" si="60"/>
        <v>948</v>
      </c>
      <c r="DM72" s="27" t="s">
        <v>0</v>
      </c>
      <c r="DN72" s="32" t="str">
        <f t="shared" si="61"/>
        <v>Predrag – Labaš – OK Varaždin – M55</v>
      </c>
      <c r="DO72" s="33">
        <f t="shared" si="62"/>
        <v>948</v>
      </c>
      <c r="DP72" s="27" t="s">
        <v>0</v>
      </c>
      <c r="DQ72" s="38">
        <f t="shared" si="63"/>
        <v>948</v>
      </c>
      <c r="DR72" s="33" cm="1">
        <f t="array" ref="DR72">IF(DQ72&lt;&gt;"",INDEX(regNatjecatelj_id,DQ72,0),IF(BF72&lt;&gt;"",BF72,""))</f>
        <v>1274</v>
      </c>
      <c r="DS72" s="27" t="s">
        <v>0</v>
      </c>
      <c r="DT72" s="38" t="str">
        <f t="shared" si="64"/>
        <v>imepre</v>
      </c>
      <c r="DU72" s="53" t="str">
        <f t="shared" si="10"/>
        <v>klu</v>
      </c>
      <c r="DV72" s="53" t="str">
        <f t="shared" si="65"/>
        <v>kat</v>
      </c>
      <c r="DW72" s="53" t="str">
        <f t="shared" si="66"/>
        <v>ot</v>
      </c>
      <c r="DX72" s="46" t="str">
        <f t="shared" si="67"/>
        <v>imepre-klu-kat-ot</v>
      </c>
      <c r="DY72" s="27" t="s">
        <v>0</v>
      </c>
      <c r="DZ72" s="38">
        <f>IF(AN72="","",MAX(DZ$12:DZ71)+1)</f>
        <v>5528</v>
      </c>
      <c r="EA72" s="53">
        <f t="shared" si="68"/>
        <v>609</v>
      </c>
      <c r="EB72" s="53">
        <f t="shared" si="69"/>
        <v>1274</v>
      </c>
      <c r="EC72" s="53">
        <f t="shared" si="70"/>
        <v>7633</v>
      </c>
      <c r="ED72" s="53">
        <f t="shared" si="71"/>
        <v>2</v>
      </c>
      <c r="EE72" s="53">
        <f t="shared" si="11"/>
        <v>0</v>
      </c>
      <c r="EF72" s="53">
        <f t="shared" si="72"/>
        <v>2</v>
      </c>
      <c r="EG72" s="53" t="str">
        <f t="shared" si="73"/>
        <v>0</v>
      </c>
      <c r="EH72" s="53" t="str">
        <f t="shared" si="12"/>
        <v/>
      </c>
      <c r="EI72" s="53" t="str">
        <f t="shared" si="74"/>
        <v/>
      </c>
      <c r="EJ72" s="33" t="str">
        <f t="shared" si="75"/>
        <v/>
      </c>
      <c r="EK72" s="27" t="s">
        <v>0</v>
      </c>
      <c r="EL72" s="14" t="str">
        <f t="shared" si="76"/>
        <v>INSERT INTO rezultat(id,stazakategorija_id,imeprezime_id,vrijeme_sec,status_id,registracija,uparivanje_id,originalstatus_id,imeprezimealias_id,klubalias_id,kategorijaalias_id) VALUES (5528,609,1274,7633,2,0,2,0,Null,Null,Null);</v>
      </c>
      <c r="EM72" s="27" t="s">
        <v>0</v>
      </c>
      <c r="EN72" s="14" t="str">
        <f t="shared" si="13"/>
        <v/>
      </c>
      <c r="EO72" s="27" t="s">
        <v>0</v>
      </c>
      <c r="EP72" s="115" t="str">
        <f t="shared" si="77"/>
        <v xml:space="preserve">
INSERT INTO rezultat(id,stazakategorija_id,imeprezime_id,vrijeme_sec,status_id,registracija,uparivanje_id,originalstatus_id,imeprezimealias_id,klubalias_id,kategorijaalias_id) VALUES (5528,609,1274,7633,2,0,2,0,Null,Null,Null);</v>
      </c>
      <c r="EQ72" s="27" t="s">
        <v>0</v>
      </c>
    </row>
    <row r="73" spans="1:147" x14ac:dyDescent="0.25">
      <c r="A73" t="s">
        <v>0</v>
      </c>
      <c r="B73" s="32" t="str">
        <f>IF(csv!F63="","",TRIM(csv!T63))</f>
        <v>M55</v>
      </c>
      <c r="C73" s="21" t="s">
        <v>0</v>
      </c>
      <c r="D73" s="21" t="str">
        <f>IF(csv!F63="","",TRIM(csv!F63))</f>
        <v>Milan</v>
      </c>
      <c r="E73" s="21" t="str">
        <f>IF(csv!E63="","",TRIM(csv!E63))</f>
        <v>Radočaj</v>
      </c>
      <c r="F73" s="21" t="s">
        <v>0</v>
      </c>
      <c r="G73" s="53" t="str">
        <f>IF(csv!M63="","",TRIM(csv!M63))</f>
        <v/>
      </c>
      <c r="H73" s="53" t="str">
        <f>IF(csv!N63="","",TRIM(csv!N63))</f>
        <v>1</v>
      </c>
      <c r="I73" s="21" t="s">
        <v>0</v>
      </c>
      <c r="J73" s="21" t="str">
        <f>IF(csv!P63="","",TRIM(csv!P63))</f>
        <v>BJE</v>
      </c>
      <c r="K73" s="21" t="str">
        <f>IF(csv!Q63="","",TRIM(csv!Q63))</f>
        <v>OK Bjelovar</v>
      </c>
      <c r="L73" s="21" t="s">
        <v>0</v>
      </c>
      <c r="M73" s="46" t="str">
        <f>IF(csv!R63="","",TRIM(csv!R63))</f>
        <v>CRO</v>
      </c>
      <c r="N73" s="27" t="s">
        <v>0</v>
      </c>
      <c r="O73" s="172" t="str">
        <f t="shared" si="14"/>
        <v>ok</v>
      </c>
      <c r="P73" s="27"/>
      <c r="Q73" s="32" t="str">
        <f t="shared" si="15"/>
        <v>M55</v>
      </c>
      <c r="R73" s="53">
        <f>IF(Q73="","",IF(COUNTIF(Q$12:Q72,Q73)=0,R72+1,R72))</f>
        <v>9</v>
      </c>
      <c r="S73" s="53">
        <f t="shared" si="16"/>
        <v>105</v>
      </c>
      <c r="T73" s="53">
        <f t="shared" si="17"/>
        <v>416</v>
      </c>
      <c r="U73" s="46" t="str">
        <f t="shared" si="18"/>
        <v>M55 – Ž45</v>
      </c>
      <c r="V73" s="27" t="s">
        <v>0</v>
      </c>
      <c r="W73" s="157" t="str">
        <f t="shared" si="19"/>
        <v>M55</v>
      </c>
      <c r="X73" s="207">
        <f t="shared" si="20"/>
        <v>609</v>
      </c>
      <c r="Y73" s="158" t="str">
        <f t="shared" si="0"/>
        <v/>
      </c>
      <c r="Z73" s="27" t="s">
        <v>0</v>
      </c>
      <c r="AA73" s="32" t="str">
        <f t="shared" si="21"/>
        <v>CRO</v>
      </c>
      <c r="AB73" s="53">
        <f t="shared" si="22"/>
        <v>1</v>
      </c>
      <c r="AC73" s="21" t="str">
        <f>IF(OR(AB73="",AB73&lt;&gt;"NEMA"),"",IF(IFERROR(MATCH(AA73,AA$12:AA72,0),0)&lt;&gt;0,"",AA73))</f>
        <v/>
      </c>
      <c r="AD73" s="46" t="str">
        <f>IF(AC73="","",MAX(AD$12:AD72)+1)</f>
        <v/>
      </c>
      <c r="AE73" s="27" t="s">
        <v>0</v>
      </c>
      <c r="AF73" s="84"/>
      <c r="AG73" s="27" t="s">
        <v>0</v>
      </c>
      <c r="AH73" s="14" t="str">
        <f t="shared" si="23"/>
        <v/>
      </c>
      <c r="AI73" s="27" t="s">
        <v>0</v>
      </c>
      <c r="AJ73" s="157" t="str">
        <f t="shared" si="24"/>
        <v>CRO</v>
      </c>
      <c r="AK73" s="108">
        <f t="shared" si="25"/>
        <v>1</v>
      </c>
      <c r="AL73" s="27"/>
      <c r="AM73" s="32" t="str">
        <f t="shared" si="26"/>
        <v>Milan</v>
      </c>
      <c r="AN73" s="21" t="str">
        <f t="shared" si="27"/>
        <v>Radočaj</v>
      </c>
      <c r="AO73" s="53">
        <f t="shared" si="28"/>
        <v>1490</v>
      </c>
      <c r="AP73" s="53" t="str">
        <f t="shared" si="29"/>
        <v/>
      </c>
      <c r="AQ73" s="21" t="str">
        <f t="shared" si="30"/>
        <v>Milan</v>
      </c>
      <c r="AR73" s="46" t="str">
        <f t="shared" si="31"/>
        <v>Radočaj</v>
      </c>
      <c r="AS73" s="27" t="s">
        <v>0</v>
      </c>
      <c r="AT73" s="62" t="str">
        <f t="shared" si="32"/>
        <v/>
      </c>
      <c r="AU73" s="27" t="s">
        <v>0</v>
      </c>
      <c r="AV73" s="228" t="str">
        <f t="shared" si="1"/>
        <v/>
      </c>
      <c r="AW73" s="27" t="s">
        <v>0</v>
      </c>
      <c r="AX73" s="79"/>
      <c r="AY73" s="80"/>
      <c r="AZ73" s="27" t="s">
        <v>0</v>
      </c>
      <c r="BA73" s="184" t="str">
        <f t="shared" si="33"/>
        <v/>
      </c>
      <c r="BB73" s="27" t="s">
        <v>0</v>
      </c>
      <c r="BC73" s="32" t="str">
        <f t="shared" si="34"/>
        <v/>
      </c>
      <c r="BD73" s="53" t="str">
        <f>IF(AX73&amp;AY73="","",MAX(BD$12:BD72)+1)</f>
        <v/>
      </c>
      <c r="BE73" s="196" t="str">
        <f t="shared" si="35"/>
        <v/>
      </c>
      <c r="BF73" s="33" t="str">
        <f>IF(AND(AO73="NEMA",AP73="NEMA",OR(AX73&amp;AY73="",BE73="NEMA")),MAX(BF$12:BF72)+1,"")</f>
        <v/>
      </c>
      <c r="BG73" s="27" t="s">
        <v>0</v>
      </c>
      <c r="BH73" s="32" t="str">
        <f t="shared" si="36"/>
        <v>Milan</v>
      </c>
      <c r="BI73" s="21" t="str">
        <f t="shared" si="37"/>
        <v>Radočaj</v>
      </c>
      <c r="BJ73" s="53" t="str">
        <f t="shared" si="38"/>
        <v/>
      </c>
      <c r="BK73" s="33">
        <f t="shared" si="39"/>
        <v>1490</v>
      </c>
      <c r="BL73" s="27" t="s">
        <v>0</v>
      </c>
      <c r="BM73" s="32" t="str">
        <f t="shared" si="40"/>
        <v>BJE</v>
      </c>
      <c r="BN73" s="21" t="str">
        <f t="shared" si="41"/>
        <v>OK Bjelovar</v>
      </c>
      <c r="BO73" s="53">
        <f t="shared" si="42"/>
        <v>1</v>
      </c>
      <c r="BP73" s="53" t="str">
        <f t="shared" si="2"/>
        <v/>
      </c>
      <c r="BQ73" s="21" t="str">
        <f t="shared" si="3"/>
        <v>OK Bjelovar</v>
      </c>
      <c r="BR73" s="21" t="str" cm="1">
        <f t="array" ref="BR73">IFERROR(""&amp;INDEX(regNatjecatelj_klub,DI73),"")</f>
        <v>OK Bjelovar</v>
      </c>
      <c r="BS73" s="66" t="str">
        <f t="shared" si="43"/>
        <v/>
      </c>
      <c r="BT73" s="46" t="str">
        <f t="shared" si="44"/>
        <v>OK Bjelovar</v>
      </c>
      <c r="BU73" s="27" t="s">
        <v>0</v>
      </c>
      <c r="BV73" s="62" t="str">
        <f>IF(BP73&lt;&gt;"NEMA","",IF(IFERROR(MATCH(BN73,BN$12:BN72,0),0)&lt;&gt;0,"",BN73))</f>
        <v/>
      </c>
      <c r="BW73" s="27" t="s">
        <v>0</v>
      </c>
      <c r="BX73" s="84"/>
      <c r="BY73" s="27" t="s">
        <v>0</v>
      </c>
      <c r="BZ73" s="38" t="str">
        <f t="shared" si="45"/>
        <v/>
      </c>
      <c r="CA73" s="21" t="str">
        <f t="shared" si="46"/>
        <v/>
      </c>
      <c r="CB73" s="21" t="str">
        <f>IF(CA73="","",MAX(CB$12:CB72)+1)</f>
        <v/>
      </c>
      <c r="CC73" s="21" t="str">
        <f>IF(CA73="","",IF(AB73="","",IF(AB73="NEMA",IF(AD73="",INDEX(AD$12:AD72,MATCH(AA73,AA$12:AA72,0),1),AD73),AB73)))</f>
        <v/>
      </c>
      <c r="CD73" s="21" t="str">
        <f t="shared" si="47"/>
        <v/>
      </c>
      <c r="CE73" s="21" t="str">
        <f>IF(BX73="","",MAX(CE$12:CE72)+1)</f>
        <v/>
      </c>
      <c r="CF73" s="21" t="str">
        <f t="shared" si="48"/>
        <v/>
      </c>
      <c r="CG73" s="46" t="str">
        <f t="shared" si="49"/>
        <v/>
      </c>
      <c r="CH73" s="27" t="s">
        <v>0</v>
      </c>
      <c r="CI73" s="14" t="str">
        <f t="shared" si="50"/>
        <v/>
      </c>
      <c r="CJ73" s="27" t="s">
        <v>0</v>
      </c>
      <c r="CK73" s="157" t="str">
        <f>IF(BN73="","",IF(AND(BO73&lt;&gt;"",BO73&lt;&gt;"NEMA",BS73=1),BR73,IFERROR(INDEX(CK$12:CK72,MATCH(BN73,BN$12:BN72,0)),IF(BX73&lt;&gt;"",BX73,BT73))))</f>
        <v>OK Bjelovar</v>
      </c>
      <c r="CL73" s="210">
        <f>IF(BN73="","",IF(BT73&lt;&gt;BN73,INDEX(regKlub_id,MATCH(BT73,regKlub_naziv,0)),IF(AND(BO73&lt;&gt;"",BO73&lt;&gt;"NEMA"),BO73,IF(CF73&lt;&gt;"",CF73,IF(CB73&lt;&gt;"",CB73,IFERROR(INDEX(CL$12:CL72,MATCH(BN73,BN$12:BN72,0)),"GREŠKA"))))))</f>
        <v>1</v>
      </c>
      <c r="CM73" s="108" t="str">
        <f>IF(BP73="","",IF(BP73&lt;&gt;"NEMA",BP73,IF(CE73&lt;&gt;"",CE73,IFERROR(INDEX(CM$12:CM72,MATCH(BN73,BN$12:BN72,0)),""))))</f>
        <v/>
      </c>
      <c r="CN73" s="27" t="s">
        <v>0</v>
      </c>
      <c r="CO73" s="38" t="str">
        <f t="shared" si="51"/>
        <v/>
      </c>
      <c r="CP73" s="53" t="str">
        <f t="shared" si="52"/>
        <v>1</v>
      </c>
      <c r="CQ73" s="164" t="str">
        <f t="shared" si="53"/>
        <v/>
      </c>
      <c r="CR73" s="165" t="str">
        <f t="shared" si="78"/>
        <v/>
      </c>
      <c r="CS73" s="108">
        <f t="shared" si="5"/>
        <v>6</v>
      </c>
      <c r="CT73" s="27" t="s">
        <v>0</v>
      </c>
      <c r="CU73" s="224" t="str">
        <f t="shared" si="54"/>
        <v xml:space="preserve">
</v>
      </c>
      <c r="CV73" s="27" t="s">
        <v>0</v>
      </c>
      <c r="CW73" s="184" t="str">
        <f t="shared" si="6"/>
        <v/>
      </c>
      <c r="CX73" t="s">
        <v>0</v>
      </c>
      <c r="CY73" s="86" t="str">
        <f t="shared" si="7"/>
        <v>M</v>
      </c>
      <c r="CZ73" t="s">
        <v>0</v>
      </c>
      <c r="DA73" s="32" t="str">
        <f t="shared" si="8"/>
        <v/>
      </c>
      <c r="DB73" s="46" t="str">
        <f t="shared" si="9"/>
        <v/>
      </c>
      <c r="DC73" t="s">
        <v>0</v>
      </c>
      <c r="DD73" s="14" t="str">
        <f t="shared" si="55"/>
        <v/>
      </c>
      <c r="DE73" s="27" t="s">
        <v>0</v>
      </c>
      <c r="DF73" s="14" t="str">
        <f t="shared" si="56"/>
        <v/>
      </c>
      <c r="DG73" s="27" t="s">
        <v>0</v>
      </c>
      <c r="DH73" s="32" t="str">
        <f t="shared" si="57"/>
        <v>Milan – Radočaj</v>
      </c>
      <c r="DI73" s="33">
        <f t="shared" si="58"/>
        <v>793</v>
      </c>
      <c r="DJ73" s="27" t="s">
        <v>0</v>
      </c>
      <c r="DK73" s="32" t="str">
        <f t="shared" si="59"/>
        <v>Milan – Radočaj – OK Bjelovar</v>
      </c>
      <c r="DL73" s="33">
        <f t="shared" si="60"/>
        <v>793</v>
      </c>
      <c r="DM73" s="27" t="s">
        <v>0</v>
      </c>
      <c r="DN73" s="32" t="str">
        <f t="shared" si="61"/>
        <v>Milan – Radočaj – OK Bjelovar – M55</v>
      </c>
      <c r="DO73" s="33">
        <f t="shared" si="62"/>
        <v>793</v>
      </c>
      <c r="DP73" s="27" t="s">
        <v>0</v>
      </c>
      <c r="DQ73" s="38">
        <f t="shared" si="63"/>
        <v>793</v>
      </c>
      <c r="DR73" s="33" cm="1">
        <f t="array" ref="DR73">IF(DQ73&lt;&gt;"",INDEX(regNatjecatelj_id,DQ73,0),IF(BF73&lt;&gt;"",BF73,""))</f>
        <v>1490</v>
      </c>
      <c r="DS73" s="27" t="s">
        <v>0</v>
      </c>
      <c r="DT73" s="38" t="str">
        <f t="shared" si="64"/>
        <v>imepre</v>
      </c>
      <c r="DU73" s="53" t="str">
        <f t="shared" si="10"/>
        <v>klu</v>
      </c>
      <c r="DV73" s="53" t="str">
        <f t="shared" si="65"/>
        <v>kat</v>
      </c>
      <c r="DW73" s="53" t="str">
        <f t="shared" si="66"/>
        <v/>
      </c>
      <c r="DX73" s="46" t="str">
        <f t="shared" si="67"/>
        <v>imepre-klu-kat</v>
      </c>
      <c r="DY73" s="27" t="s">
        <v>0</v>
      </c>
      <c r="DZ73" s="38">
        <f>IF(AN73="","",MAX(DZ$12:DZ72)+1)</f>
        <v>5529</v>
      </c>
      <c r="EA73" s="53">
        <f t="shared" si="68"/>
        <v>609</v>
      </c>
      <c r="EB73" s="53">
        <f t="shared" si="69"/>
        <v>1490</v>
      </c>
      <c r="EC73" s="53" t="str">
        <f t="shared" si="70"/>
        <v/>
      </c>
      <c r="ED73" s="53">
        <f t="shared" si="71"/>
        <v>6</v>
      </c>
      <c r="EE73" s="53">
        <f t="shared" si="11"/>
        <v>0</v>
      </c>
      <c r="EF73" s="53">
        <f t="shared" si="72"/>
        <v>1</v>
      </c>
      <c r="EG73" s="53" t="str">
        <f t="shared" si="73"/>
        <v>1</v>
      </c>
      <c r="EH73" s="53" t="str">
        <f t="shared" si="12"/>
        <v/>
      </c>
      <c r="EI73" s="53" t="str">
        <f t="shared" si="74"/>
        <v/>
      </c>
      <c r="EJ73" s="33" t="str">
        <f t="shared" si="75"/>
        <v/>
      </c>
      <c r="EK73" s="27" t="s">
        <v>0</v>
      </c>
      <c r="EL73" s="14" t="str">
        <f t="shared" si="76"/>
        <v>INSERT INTO rezultat(id,stazakategorija_id,imeprezime_id,vrijeme_sec,status_id,registracija,uparivanje_id,originalstatus_id,imeprezimealias_id,klubalias_id,kategorijaalias_id) VALUES (5529,609,1490,Null,6,0,1,1,Null,Null,Null);</v>
      </c>
      <c r="EM73" s="27" t="s">
        <v>0</v>
      </c>
      <c r="EN73" s="14" t="str">
        <f t="shared" si="13"/>
        <v/>
      </c>
      <c r="EO73" s="27" t="s">
        <v>0</v>
      </c>
      <c r="EP73" s="115" t="str">
        <f t="shared" si="77"/>
        <v xml:space="preserve">
INSERT INTO rezultat(id,stazakategorija_id,imeprezime_id,vrijeme_sec,status_id,registracija,uparivanje_id,originalstatus_id,imeprezimealias_id,klubalias_id,kategorijaalias_id) VALUES (5529,609,1490,Null,6,0,1,1,Null,Null,Null);</v>
      </c>
      <c r="EQ73" s="27" t="s">
        <v>0</v>
      </c>
    </row>
    <row r="74" spans="1:147" x14ac:dyDescent="0.25">
      <c r="A74" t="s">
        <v>0</v>
      </c>
      <c r="B74" s="32" t="str">
        <f>IF(csv!F64="","",TRIM(csv!T64))</f>
        <v>M55</v>
      </c>
      <c r="C74" s="21" t="s">
        <v>0</v>
      </c>
      <c r="D74" s="21" t="str">
        <f>IF(csv!F64="","",TRIM(csv!F64))</f>
        <v>Krešo</v>
      </c>
      <c r="E74" s="21" t="str">
        <f>IF(csv!E64="","",TRIM(csv!E64))</f>
        <v>Špoljar</v>
      </c>
      <c r="F74" s="21" t="s">
        <v>0</v>
      </c>
      <c r="G74" s="53" t="str">
        <f>IF(csv!M64="","",TRIM(csv!M64))</f>
        <v/>
      </c>
      <c r="H74" s="53" t="str">
        <f>IF(csv!N64="","",TRIM(csv!N64))</f>
        <v>1</v>
      </c>
      <c r="I74" s="21" t="s">
        <v>0</v>
      </c>
      <c r="J74" s="21" t="str">
        <f>IF(csv!P64="","",TRIM(csv!P64))</f>
        <v>KAP</v>
      </c>
      <c r="K74" s="21" t="str">
        <f>IF(csv!Q64="","",TRIM(csv!Q64))</f>
        <v>OK Kapela</v>
      </c>
      <c r="L74" s="21" t="s">
        <v>0</v>
      </c>
      <c r="M74" s="46" t="str">
        <f>IF(csv!R64="","",TRIM(csv!R64))</f>
        <v>CRO</v>
      </c>
      <c r="N74" s="27" t="s">
        <v>0</v>
      </c>
      <c r="O74" s="172" t="str">
        <f t="shared" si="14"/>
        <v>ok</v>
      </c>
      <c r="P74" s="27"/>
      <c r="Q74" s="32" t="str">
        <f t="shared" si="15"/>
        <v>M55</v>
      </c>
      <c r="R74" s="53">
        <f>IF(Q74="","",IF(COUNTIF(Q$12:Q73,Q74)=0,R73+1,R73))</f>
        <v>9</v>
      </c>
      <c r="S74" s="53">
        <f t="shared" si="16"/>
        <v>105</v>
      </c>
      <c r="T74" s="53">
        <f t="shared" si="17"/>
        <v>416</v>
      </c>
      <c r="U74" s="46" t="str">
        <f t="shared" si="18"/>
        <v>M55 – Ž45</v>
      </c>
      <c r="V74" s="27" t="s">
        <v>0</v>
      </c>
      <c r="W74" s="157" t="str">
        <f t="shared" si="19"/>
        <v>M55</v>
      </c>
      <c r="X74" s="207">
        <f t="shared" si="20"/>
        <v>609</v>
      </c>
      <c r="Y74" s="158" t="str">
        <f t="shared" si="0"/>
        <v/>
      </c>
      <c r="Z74" s="27" t="s">
        <v>0</v>
      </c>
      <c r="AA74" s="32" t="str">
        <f t="shared" si="21"/>
        <v>CRO</v>
      </c>
      <c r="AB74" s="53">
        <f t="shared" si="22"/>
        <v>1</v>
      </c>
      <c r="AC74" s="21" t="str">
        <f>IF(OR(AB74="",AB74&lt;&gt;"NEMA"),"",IF(IFERROR(MATCH(AA74,AA$12:AA73,0),0)&lt;&gt;0,"",AA74))</f>
        <v/>
      </c>
      <c r="AD74" s="46" t="str">
        <f>IF(AC74="","",MAX(AD$12:AD73)+1)</f>
        <v/>
      </c>
      <c r="AE74" s="27" t="s">
        <v>0</v>
      </c>
      <c r="AF74" s="84"/>
      <c r="AG74" s="27" t="s">
        <v>0</v>
      </c>
      <c r="AH74" s="14" t="str">
        <f t="shared" si="23"/>
        <v/>
      </c>
      <c r="AI74" s="27" t="s">
        <v>0</v>
      </c>
      <c r="AJ74" s="157" t="str">
        <f t="shared" si="24"/>
        <v>CRO</v>
      </c>
      <c r="AK74" s="108">
        <f t="shared" si="25"/>
        <v>1</v>
      </c>
      <c r="AL74" s="27"/>
      <c r="AM74" s="32" t="str">
        <f t="shared" si="26"/>
        <v>Krešo</v>
      </c>
      <c r="AN74" s="21" t="str">
        <f t="shared" si="27"/>
        <v>Špoljar</v>
      </c>
      <c r="AO74" s="53">
        <f t="shared" si="28"/>
        <v>1358</v>
      </c>
      <c r="AP74" s="53" t="str">
        <f t="shared" si="29"/>
        <v/>
      </c>
      <c r="AQ74" s="21" t="str">
        <f t="shared" si="30"/>
        <v>Krešo</v>
      </c>
      <c r="AR74" s="46" t="str">
        <f t="shared" si="31"/>
        <v>Špoljar</v>
      </c>
      <c r="AS74" s="27" t="s">
        <v>0</v>
      </c>
      <c r="AT74" s="62" t="str">
        <f t="shared" si="32"/>
        <v/>
      </c>
      <c r="AU74" s="27" t="s">
        <v>0</v>
      </c>
      <c r="AV74" s="228" t="str">
        <f t="shared" si="1"/>
        <v/>
      </c>
      <c r="AW74" s="27" t="s">
        <v>0</v>
      </c>
      <c r="AX74" s="79"/>
      <c r="AY74" s="80"/>
      <c r="AZ74" s="27" t="s">
        <v>0</v>
      </c>
      <c r="BA74" s="184" t="str">
        <f t="shared" si="33"/>
        <v/>
      </c>
      <c r="BB74" s="27" t="s">
        <v>0</v>
      </c>
      <c r="BC74" s="32" t="str">
        <f t="shared" si="34"/>
        <v/>
      </c>
      <c r="BD74" s="53" t="str">
        <f>IF(AX74&amp;AY74="","",MAX(BD$12:BD73)+1)</f>
        <v/>
      </c>
      <c r="BE74" s="196" t="str">
        <f t="shared" si="35"/>
        <v/>
      </c>
      <c r="BF74" s="33" t="str">
        <f>IF(AND(AO74="NEMA",AP74="NEMA",OR(AX74&amp;AY74="",BE74="NEMA")),MAX(BF$12:BF73)+1,"")</f>
        <v/>
      </c>
      <c r="BG74" s="27" t="s">
        <v>0</v>
      </c>
      <c r="BH74" s="32" t="str">
        <f t="shared" si="36"/>
        <v>Krešo</v>
      </c>
      <c r="BI74" s="21" t="str">
        <f t="shared" si="37"/>
        <v>Špoljar</v>
      </c>
      <c r="BJ74" s="53" t="str">
        <f t="shared" si="38"/>
        <v/>
      </c>
      <c r="BK74" s="33">
        <f t="shared" si="39"/>
        <v>1358</v>
      </c>
      <c r="BL74" s="27" t="s">
        <v>0</v>
      </c>
      <c r="BM74" s="32" t="str">
        <f t="shared" si="40"/>
        <v>KAP</v>
      </c>
      <c r="BN74" s="21" t="str">
        <f t="shared" si="41"/>
        <v>OK Kapela</v>
      </c>
      <c r="BO74" s="53">
        <f t="shared" si="42"/>
        <v>5</v>
      </c>
      <c r="BP74" s="53" t="str">
        <f t="shared" si="2"/>
        <v/>
      </c>
      <c r="BQ74" s="21" t="str">
        <f t="shared" si="3"/>
        <v>OK Kapela</v>
      </c>
      <c r="BR74" s="21" t="str" cm="1">
        <f t="array" ref="BR74">IFERROR(""&amp;INDEX(regNatjecatelj_klub,DI74),"")</f>
        <v>OK Kapela</v>
      </c>
      <c r="BS74" s="66" t="str">
        <f t="shared" si="43"/>
        <v/>
      </c>
      <c r="BT74" s="46" t="str">
        <f t="shared" si="44"/>
        <v>OK Kapela</v>
      </c>
      <c r="BU74" s="27" t="s">
        <v>0</v>
      </c>
      <c r="BV74" s="62" t="str">
        <f>IF(BP74&lt;&gt;"NEMA","",IF(IFERROR(MATCH(BN74,BN$12:BN73,0),0)&lt;&gt;0,"",BN74))</f>
        <v/>
      </c>
      <c r="BW74" s="27" t="s">
        <v>0</v>
      </c>
      <c r="BX74" s="84"/>
      <c r="BY74" s="27" t="s">
        <v>0</v>
      </c>
      <c r="BZ74" s="38" t="str">
        <f t="shared" si="45"/>
        <v/>
      </c>
      <c r="CA74" s="21" t="str">
        <f t="shared" si="46"/>
        <v/>
      </c>
      <c r="CB74" s="21" t="str">
        <f>IF(CA74="","",MAX(CB$12:CB73)+1)</f>
        <v/>
      </c>
      <c r="CC74" s="21" t="str">
        <f>IF(CA74="","",IF(AB74="","",IF(AB74="NEMA",IF(AD74="",INDEX(AD$12:AD73,MATCH(AA74,AA$12:AA73,0),1),AD74),AB74)))</f>
        <v/>
      </c>
      <c r="CD74" s="21" t="str">
        <f t="shared" si="47"/>
        <v/>
      </c>
      <c r="CE74" s="21" t="str">
        <f>IF(BX74="","",MAX(CE$12:CE73)+1)</f>
        <v/>
      </c>
      <c r="CF74" s="21" t="str">
        <f t="shared" si="48"/>
        <v/>
      </c>
      <c r="CG74" s="46" t="str">
        <f t="shared" si="49"/>
        <v/>
      </c>
      <c r="CH74" s="27" t="s">
        <v>0</v>
      </c>
      <c r="CI74" s="14" t="str">
        <f t="shared" si="50"/>
        <v/>
      </c>
      <c r="CJ74" s="27" t="s">
        <v>0</v>
      </c>
      <c r="CK74" s="157" t="str">
        <f>IF(BN74="","",IF(AND(BO74&lt;&gt;"",BO74&lt;&gt;"NEMA",BS74=1),BR74,IFERROR(INDEX(CK$12:CK73,MATCH(BN74,BN$12:BN73,0)),IF(BX74&lt;&gt;"",BX74,BT74))))</f>
        <v>OK Kapela</v>
      </c>
      <c r="CL74" s="210">
        <f>IF(BN74="","",IF(BT74&lt;&gt;BN74,INDEX(regKlub_id,MATCH(BT74,regKlub_naziv,0)),IF(AND(BO74&lt;&gt;"",BO74&lt;&gt;"NEMA"),BO74,IF(CF74&lt;&gt;"",CF74,IF(CB74&lt;&gt;"",CB74,IFERROR(INDEX(CL$12:CL73,MATCH(BN74,BN$12:BN73,0)),"GREŠKA"))))))</f>
        <v>5</v>
      </c>
      <c r="CM74" s="108" t="str">
        <f>IF(BP74="","",IF(BP74&lt;&gt;"NEMA",BP74,IF(CE74&lt;&gt;"",CE74,IFERROR(INDEX(CM$12:CM73,MATCH(BN74,BN$12:BN73,0)),""))))</f>
        <v/>
      </c>
      <c r="CN74" s="27" t="s">
        <v>0</v>
      </c>
      <c r="CO74" s="38" t="str">
        <f t="shared" si="51"/>
        <v/>
      </c>
      <c r="CP74" s="53" t="str">
        <f t="shared" si="52"/>
        <v>1</v>
      </c>
      <c r="CQ74" s="164" t="str">
        <f t="shared" si="53"/>
        <v/>
      </c>
      <c r="CR74" s="165" t="str">
        <f t="shared" si="78"/>
        <v/>
      </c>
      <c r="CS74" s="108">
        <f t="shared" si="5"/>
        <v>6</v>
      </c>
      <c r="CT74" s="27" t="s">
        <v>0</v>
      </c>
      <c r="CU74" s="224" t="str">
        <f t="shared" si="54"/>
        <v xml:space="preserve">
</v>
      </c>
      <c r="CV74" s="27" t="s">
        <v>0</v>
      </c>
      <c r="CW74" s="184" t="str">
        <f t="shared" si="6"/>
        <v/>
      </c>
      <c r="CX74" t="s">
        <v>0</v>
      </c>
      <c r="CY74" s="86" t="str">
        <f t="shared" si="7"/>
        <v>M</v>
      </c>
      <c r="CZ74" t="s">
        <v>0</v>
      </c>
      <c r="DA74" s="32" t="str">
        <f t="shared" si="8"/>
        <v/>
      </c>
      <c r="DB74" s="46" t="str">
        <f t="shared" si="9"/>
        <v/>
      </c>
      <c r="DC74" t="s">
        <v>0</v>
      </c>
      <c r="DD74" s="14" t="str">
        <f t="shared" si="55"/>
        <v/>
      </c>
      <c r="DE74" s="27" t="s">
        <v>0</v>
      </c>
      <c r="DF74" s="14" t="str">
        <f t="shared" si="56"/>
        <v/>
      </c>
      <c r="DG74" s="27" t="s">
        <v>0</v>
      </c>
      <c r="DH74" s="32" t="str">
        <f t="shared" si="57"/>
        <v>Krešo – Špoljar</v>
      </c>
      <c r="DI74" s="33">
        <f t="shared" si="58"/>
        <v>569</v>
      </c>
      <c r="DJ74" s="27" t="s">
        <v>0</v>
      </c>
      <c r="DK74" s="32" t="str">
        <f t="shared" si="59"/>
        <v>Krešo – Špoljar – OK Kapela</v>
      </c>
      <c r="DL74" s="33">
        <f t="shared" si="60"/>
        <v>569</v>
      </c>
      <c r="DM74" s="27" t="s">
        <v>0</v>
      </c>
      <c r="DN74" s="32" t="str">
        <f t="shared" si="61"/>
        <v>Krešo – Špoljar – OK Kapela – M55</v>
      </c>
      <c r="DO74" s="33">
        <f t="shared" si="62"/>
        <v>569</v>
      </c>
      <c r="DP74" s="27" t="s">
        <v>0</v>
      </c>
      <c r="DQ74" s="38">
        <f t="shared" si="63"/>
        <v>569</v>
      </c>
      <c r="DR74" s="33" cm="1">
        <f t="array" ref="DR74">IF(DQ74&lt;&gt;"",INDEX(regNatjecatelj_id,DQ74,0),IF(BF74&lt;&gt;"",BF74,""))</f>
        <v>1358</v>
      </c>
      <c r="DS74" s="27" t="s">
        <v>0</v>
      </c>
      <c r="DT74" s="38" t="str">
        <f t="shared" si="64"/>
        <v>imepre</v>
      </c>
      <c r="DU74" s="53" t="str">
        <f t="shared" si="10"/>
        <v>klu</v>
      </c>
      <c r="DV74" s="53" t="str">
        <f t="shared" si="65"/>
        <v>kat</v>
      </c>
      <c r="DW74" s="53" t="str">
        <f t="shared" si="66"/>
        <v/>
      </c>
      <c r="DX74" s="46" t="str">
        <f t="shared" si="67"/>
        <v>imepre-klu-kat</v>
      </c>
      <c r="DY74" s="27" t="s">
        <v>0</v>
      </c>
      <c r="DZ74" s="38">
        <f>IF(AN74="","",MAX(DZ$12:DZ73)+1)</f>
        <v>5530</v>
      </c>
      <c r="EA74" s="53">
        <f t="shared" si="68"/>
        <v>609</v>
      </c>
      <c r="EB74" s="53">
        <f t="shared" si="69"/>
        <v>1358</v>
      </c>
      <c r="EC74" s="53" t="str">
        <f t="shared" si="70"/>
        <v/>
      </c>
      <c r="ED74" s="53">
        <f t="shared" si="71"/>
        <v>6</v>
      </c>
      <c r="EE74" s="53">
        <f t="shared" si="11"/>
        <v>0</v>
      </c>
      <c r="EF74" s="53">
        <f t="shared" si="72"/>
        <v>1</v>
      </c>
      <c r="EG74" s="53" t="str">
        <f t="shared" si="73"/>
        <v>1</v>
      </c>
      <c r="EH74" s="53" t="str">
        <f t="shared" si="12"/>
        <v/>
      </c>
      <c r="EI74" s="53" t="str">
        <f t="shared" si="74"/>
        <v/>
      </c>
      <c r="EJ74" s="33" t="str">
        <f t="shared" si="75"/>
        <v/>
      </c>
      <c r="EK74" s="27" t="s">
        <v>0</v>
      </c>
      <c r="EL74" s="14" t="str">
        <f t="shared" si="76"/>
        <v>INSERT INTO rezultat(id,stazakategorija_id,imeprezime_id,vrijeme_sec,status_id,registracija,uparivanje_id,originalstatus_id,imeprezimealias_id,klubalias_id,kategorijaalias_id) VALUES (5530,609,1358,Null,6,0,1,1,Null,Null,Null);</v>
      </c>
      <c r="EM74" s="27" t="s">
        <v>0</v>
      </c>
      <c r="EN74" s="14" t="str">
        <f t="shared" si="13"/>
        <v/>
      </c>
      <c r="EO74" s="27" t="s">
        <v>0</v>
      </c>
      <c r="EP74" s="115" t="str">
        <f t="shared" si="77"/>
        <v xml:space="preserve">
INSERT INTO rezultat(id,stazakategorija_id,imeprezime_id,vrijeme_sec,status_id,registracija,uparivanje_id,originalstatus_id,imeprezimealias_id,klubalias_id,kategorijaalias_id) VALUES (5530,609,1358,Null,6,0,1,1,Null,Null,Null);</v>
      </c>
      <c r="EQ74" s="27" t="s">
        <v>0</v>
      </c>
    </row>
    <row r="75" spans="1:147" x14ac:dyDescent="0.25">
      <c r="A75" t="s">
        <v>0</v>
      </c>
      <c r="B75" s="32" t="str">
        <f>IF(csv!F65="","",TRIM(csv!T65))</f>
        <v>M55</v>
      </c>
      <c r="C75" s="21" t="s">
        <v>0</v>
      </c>
      <c r="D75" s="21" t="str">
        <f>IF(csv!F65="","",TRIM(csv!F65))</f>
        <v>Vacant</v>
      </c>
      <c r="E75" s="21" t="str">
        <f>IF(csv!E65="","",TRIM(csv!E65))</f>
        <v/>
      </c>
      <c r="F75" s="21" t="s">
        <v>0</v>
      </c>
      <c r="G75" s="53" t="str">
        <f>IF(csv!M65="","",TRIM(csv!M65))</f>
        <v/>
      </c>
      <c r="H75" s="53" t="str">
        <f>IF(csv!N65="","",TRIM(csv!N65))</f>
        <v>0</v>
      </c>
      <c r="I75" s="21" t="s">
        <v>0</v>
      </c>
      <c r="J75" s="21" t="str">
        <f>IF(csv!P65="","",TRIM(csv!P65))</f>
        <v/>
      </c>
      <c r="K75" s="21" t="str">
        <f>IF(csv!Q65="","",TRIM(csv!Q65))</f>
        <v/>
      </c>
      <c r="L75" s="21" t="s">
        <v>0</v>
      </c>
      <c r="M75" s="46" t="str">
        <f>IF(csv!R65="","",TRIM(csv!R65))</f>
        <v/>
      </c>
      <c r="N75" s="27" t="s">
        <v>0</v>
      </c>
      <c r="O75" s="172" t="str">
        <f t="shared" si="14"/>
        <v/>
      </c>
      <c r="P75" s="27"/>
      <c r="Q75" s="32" t="str">
        <f t="shared" si="15"/>
        <v>M55</v>
      </c>
      <c r="R75" s="53">
        <f>IF(Q75="","",IF(COUNTIF(Q$12:Q74,Q75)=0,R74+1,R74))</f>
        <v>9</v>
      </c>
      <c r="S75" s="53">
        <f t="shared" si="16"/>
        <v>105</v>
      </c>
      <c r="T75" s="53">
        <f t="shared" si="17"/>
        <v>416</v>
      </c>
      <c r="U75" s="46" t="str">
        <f t="shared" si="18"/>
        <v>M55 – Ž45</v>
      </c>
      <c r="V75" s="27" t="s">
        <v>0</v>
      </c>
      <c r="W75" s="157" t="str">
        <f t="shared" si="19"/>
        <v/>
      </c>
      <c r="X75" s="207" t="str">
        <f t="shared" si="20"/>
        <v/>
      </c>
      <c r="Y75" s="158" t="str">
        <f t="shared" si="0"/>
        <v/>
      </c>
      <c r="Z75" s="27" t="s">
        <v>0</v>
      </c>
      <c r="AA75" s="32" t="str">
        <f t="shared" si="21"/>
        <v/>
      </c>
      <c r="AB75" s="53" t="str">
        <f t="shared" si="22"/>
        <v/>
      </c>
      <c r="AC75" s="21" t="str">
        <f>IF(OR(AB75="",AB75&lt;&gt;"NEMA"),"",IF(IFERROR(MATCH(AA75,AA$12:AA74,0),0)&lt;&gt;0,"",AA75))</f>
        <v/>
      </c>
      <c r="AD75" s="46" t="str">
        <f>IF(AC75="","",MAX(AD$12:AD74)+1)</f>
        <v/>
      </c>
      <c r="AE75" s="27" t="s">
        <v>0</v>
      </c>
      <c r="AF75" s="84"/>
      <c r="AG75" s="27" t="s">
        <v>0</v>
      </c>
      <c r="AH75" s="14" t="str">
        <f t="shared" si="23"/>
        <v/>
      </c>
      <c r="AI75" s="27" t="s">
        <v>0</v>
      </c>
      <c r="AJ75" s="157" t="str">
        <f t="shared" si="24"/>
        <v/>
      </c>
      <c r="AK75" s="108" t="str">
        <f t="shared" si="25"/>
        <v/>
      </c>
      <c r="AL75" s="27"/>
      <c r="AM75" s="32" t="str">
        <f t="shared" si="26"/>
        <v/>
      </c>
      <c r="AN75" s="21" t="str">
        <f t="shared" si="27"/>
        <v/>
      </c>
      <c r="AO75" s="53" t="str">
        <f t="shared" si="28"/>
        <v/>
      </c>
      <c r="AP75" s="53" t="str">
        <f t="shared" si="29"/>
        <v/>
      </c>
      <c r="AQ75" s="21" t="str">
        <f t="shared" si="30"/>
        <v/>
      </c>
      <c r="AR75" s="46" t="str">
        <f t="shared" si="31"/>
        <v/>
      </c>
      <c r="AS75" s="27" t="s">
        <v>0</v>
      </c>
      <c r="AT75" s="62" t="str">
        <f t="shared" si="32"/>
        <v/>
      </c>
      <c r="AU75" s="27" t="s">
        <v>0</v>
      </c>
      <c r="AV75" s="228" t="str">
        <f t="shared" si="1"/>
        <v/>
      </c>
      <c r="AW75" s="27" t="s">
        <v>0</v>
      </c>
      <c r="AX75" s="79"/>
      <c r="AY75" s="80"/>
      <c r="AZ75" s="27" t="s">
        <v>0</v>
      </c>
      <c r="BA75" s="184" t="str">
        <f t="shared" si="33"/>
        <v/>
      </c>
      <c r="BB75" s="27" t="s">
        <v>0</v>
      </c>
      <c r="BC75" s="32" t="str">
        <f t="shared" si="34"/>
        <v/>
      </c>
      <c r="BD75" s="53" t="str">
        <f>IF(AX75&amp;AY75="","",MAX(BD$12:BD74)+1)</f>
        <v/>
      </c>
      <c r="BE75" s="196" t="str">
        <f t="shared" si="35"/>
        <v/>
      </c>
      <c r="BF75" s="33" t="str">
        <f>IF(AND(AO75="NEMA",AP75="NEMA",OR(AX75&amp;AY75="",BE75="NEMA")),MAX(BF$12:BF74)+1,"")</f>
        <v/>
      </c>
      <c r="BG75" s="27" t="s">
        <v>0</v>
      </c>
      <c r="BH75" s="32" t="str">
        <f t="shared" si="36"/>
        <v/>
      </c>
      <c r="BI75" s="21" t="str">
        <f t="shared" si="37"/>
        <v/>
      </c>
      <c r="BJ75" s="53" t="str">
        <f t="shared" si="38"/>
        <v/>
      </c>
      <c r="BK75" s="33" t="str">
        <f t="shared" si="39"/>
        <v/>
      </c>
      <c r="BL75" s="27" t="s">
        <v>0</v>
      </c>
      <c r="BM75" s="32" t="str">
        <f t="shared" si="40"/>
        <v/>
      </c>
      <c r="BN75" s="21" t="str">
        <f t="shared" si="41"/>
        <v/>
      </c>
      <c r="BO75" s="53" t="str">
        <f t="shared" si="42"/>
        <v/>
      </c>
      <c r="BP75" s="53" t="str">
        <f t="shared" si="2"/>
        <v/>
      </c>
      <c r="BQ75" s="21" t="str">
        <f t="shared" si="3"/>
        <v/>
      </c>
      <c r="BR75" s="21" t="str" cm="1">
        <f t="array" ref="BR75">IFERROR(""&amp;INDEX(regNatjecatelj_klub,DI75),"")</f>
        <v/>
      </c>
      <c r="BS75" s="66" t="str">
        <f t="shared" si="43"/>
        <v/>
      </c>
      <c r="BT75" s="46" t="str">
        <f t="shared" si="44"/>
        <v/>
      </c>
      <c r="BU75" s="27" t="s">
        <v>0</v>
      </c>
      <c r="BV75" s="62" t="str">
        <f>IF(BP75&lt;&gt;"NEMA","",IF(IFERROR(MATCH(BN75,BN$12:BN74,0),0)&lt;&gt;0,"",BN75))</f>
        <v/>
      </c>
      <c r="BW75" s="27" t="s">
        <v>0</v>
      </c>
      <c r="BX75" s="84"/>
      <c r="BY75" s="27" t="s">
        <v>0</v>
      </c>
      <c r="BZ75" s="38" t="str">
        <f t="shared" si="45"/>
        <v/>
      </c>
      <c r="CA75" s="21" t="str">
        <f t="shared" si="46"/>
        <v/>
      </c>
      <c r="CB75" s="21" t="str">
        <f>IF(CA75="","",MAX(CB$12:CB74)+1)</f>
        <v/>
      </c>
      <c r="CC75" s="21" t="str">
        <f>IF(CA75="","",IF(AB75="","",IF(AB75="NEMA",IF(AD75="",INDEX(AD$12:AD74,MATCH(AA75,AA$12:AA74,0),1),AD75),AB75)))</f>
        <v/>
      </c>
      <c r="CD75" s="21" t="str">
        <f t="shared" si="47"/>
        <v/>
      </c>
      <c r="CE75" s="21" t="str">
        <f>IF(BX75="","",MAX(CE$12:CE74)+1)</f>
        <v/>
      </c>
      <c r="CF75" s="21" t="str">
        <f t="shared" si="48"/>
        <v/>
      </c>
      <c r="CG75" s="46" t="str">
        <f t="shared" si="49"/>
        <v/>
      </c>
      <c r="CH75" s="27" t="s">
        <v>0</v>
      </c>
      <c r="CI75" s="14" t="str">
        <f t="shared" si="50"/>
        <v/>
      </c>
      <c r="CJ75" s="27" t="s">
        <v>0</v>
      </c>
      <c r="CK75" s="157" t="str">
        <f>IF(BN75="","",IF(AND(BO75&lt;&gt;"",BO75&lt;&gt;"NEMA",BS75=1),BR75,IFERROR(INDEX(CK$12:CK74,MATCH(BN75,BN$12:BN74,0)),IF(BX75&lt;&gt;"",BX75,BT75))))</f>
        <v/>
      </c>
      <c r="CL75" s="210" t="str">
        <f>IF(BN75="","",IF(BT75&lt;&gt;BN75,INDEX(regKlub_id,MATCH(BT75,regKlub_naziv,0)),IF(AND(BO75&lt;&gt;"",BO75&lt;&gt;"NEMA"),BO75,IF(CF75&lt;&gt;"",CF75,IF(CB75&lt;&gt;"",CB75,IFERROR(INDEX(CL$12:CL74,MATCH(BN75,BN$12:BN74,0)),"GREŠKA"))))))</f>
        <v/>
      </c>
      <c r="CM75" s="108" t="str">
        <f>IF(BP75="","",IF(BP75&lt;&gt;"NEMA",BP75,IF(CE75&lt;&gt;"",CE75,IFERROR(INDEX(CM$12:CM74,MATCH(BN75,BN$12:BN74,0)),""))))</f>
        <v/>
      </c>
      <c r="CN75" s="27" t="s">
        <v>0</v>
      </c>
      <c r="CO75" s="38" t="str">
        <f t="shared" si="51"/>
        <v/>
      </c>
      <c r="CP75" s="53" t="str">
        <f t="shared" si="52"/>
        <v>0</v>
      </c>
      <c r="CQ75" s="164" t="str">
        <f t="shared" si="53"/>
        <v/>
      </c>
      <c r="CR75" s="165" t="str">
        <f t="shared" si="78"/>
        <v/>
      </c>
      <c r="CS75" s="108" t="str">
        <f t="shared" si="5"/>
        <v/>
      </c>
      <c r="CT75" s="27" t="s">
        <v>0</v>
      </c>
      <c r="CU75" s="224" t="str">
        <f t="shared" si="54"/>
        <v xml:space="preserve">
</v>
      </c>
      <c r="CV75" s="27" t="s">
        <v>0</v>
      </c>
      <c r="CW75" s="184" t="str">
        <f t="shared" si="6"/>
        <v/>
      </c>
      <c r="CX75" t="s">
        <v>0</v>
      </c>
      <c r="CY75" s="86" t="str">
        <f t="shared" si="7"/>
        <v>M</v>
      </c>
      <c r="CZ75" t="s">
        <v>0</v>
      </c>
      <c r="DA75" s="32" t="str">
        <f t="shared" si="8"/>
        <v/>
      </c>
      <c r="DB75" s="46" t="str">
        <f t="shared" si="9"/>
        <v/>
      </c>
      <c r="DC75" t="s">
        <v>0</v>
      </c>
      <c r="DD75" s="14" t="str">
        <f t="shared" si="55"/>
        <v/>
      </c>
      <c r="DE75" s="27" t="s">
        <v>0</v>
      </c>
      <c r="DF75" s="14" t="str">
        <f t="shared" si="56"/>
        <v/>
      </c>
      <c r="DG75" s="27" t="s">
        <v>0</v>
      </c>
      <c r="DH75" s="32" t="str">
        <f t="shared" si="57"/>
        <v/>
      </c>
      <c r="DI75" s="33" t="str">
        <f t="shared" si="58"/>
        <v/>
      </c>
      <c r="DJ75" s="27" t="s">
        <v>0</v>
      </c>
      <c r="DK75" s="32" t="str">
        <f t="shared" si="59"/>
        <v/>
      </c>
      <c r="DL75" s="33" t="str">
        <f t="shared" si="60"/>
        <v/>
      </c>
      <c r="DM75" s="27" t="s">
        <v>0</v>
      </c>
      <c r="DN75" s="32" t="str">
        <f t="shared" si="61"/>
        <v/>
      </c>
      <c r="DO75" s="33" t="str">
        <f t="shared" si="62"/>
        <v/>
      </c>
      <c r="DP75" s="27" t="s">
        <v>0</v>
      </c>
      <c r="DQ75" s="38" t="str">
        <f t="shared" si="63"/>
        <v/>
      </c>
      <c r="DR75" s="33" t="str" cm="1">
        <f t="array" ref="DR75">IF(DQ75&lt;&gt;"",INDEX(regNatjecatelj_id,DQ75,0),IF(BF75&lt;&gt;"",BF75,""))</f>
        <v/>
      </c>
      <c r="DS75" s="27" t="s">
        <v>0</v>
      </c>
      <c r="DT75" s="38" t="str">
        <f t="shared" si="64"/>
        <v/>
      </c>
      <c r="DU75" s="53" t="str">
        <f t="shared" si="10"/>
        <v/>
      </c>
      <c r="DV75" s="53" t="str">
        <f t="shared" si="65"/>
        <v/>
      </c>
      <c r="DW75" s="53" t="str">
        <f t="shared" si="66"/>
        <v/>
      </c>
      <c r="DX75" s="46" t="str">
        <f t="shared" si="67"/>
        <v/>
      </c>
      <c r="DY75" s="27" t="s">
        <v>0</v>
      </c>
      <c r="DZ75" s="38" t="str">
        <f>IF(AN75="","",MAX(DZ$12:DZ74)+1)</f>
        <v/>
      </c>
      <c r="EA75" s="53" t="str">
        <f t="shared" si="68"/>
        <v/>
      </c>
      <c r="EB75" s="53" t="str">
        <f t="shared" si="69"/>
        <v/>
      </c>
      <c r="EC75" s="53" t="str">
        <f t="shared" si="70"/>
        <v/>
      </c>
      <c r="ED75" s="53" t="str">
        <f t="shared" si="71"/>
        <v/>
      </c>
      <c r="EE75" s="53" t="str">
        <f t="shared" si="11"/>
        <v/>
      </c>
      <c r="EF75" s="53" t="str">
        <f t="shared" si="72"/>
        <v/>
      </c>
      <c r="EG75" s="53" t="str">
        <f t="shared" si="73"/>
        <v/>
      </c>
      <c r="EH75" s="53" t="str">
        <f t="shared" si="12"/>
        <v/>
      </c>
      <c r="EI75" s="53" t="str">
        <f t="shared" si="74"/>
        <v/>
      </c>
      <c r="EJ75" s="33" t="str">
        <f t="shared" si="75"/>
        <v/>
      </c>
      <c r="EK75" s="27" t="s">
        <v>0</v>
      </c>
      <c r="EL75" s="14" t="str">
        <f t="shared" si="76"/>
        <v/>
      </c>
      <c r="EM75" s="27" t="s">
        <v>0</v>
      </c>
      <c r="EN75" s="14" t="str">
        <f t="shared" si="13"/>
        <v/>
      </c>
      <c r="EO75" s="27" t="s">
        <v>0</v>
      </c>
      <c r="EP75" s="115" t="str">
        <f t="shared" si="77"/>
        <v/>
      </c>
      <c r="EQ75" s="27" t="s">
        <v>0</v>
      </c>
    </row>
    <row r="76" spans="1:147" x14ac:dyDescent="0.25">
      <c r="A76" t="s">
        <v>0</v>
      </c>
      <c r="B76" s="32" t="str">
        <f>IF(csv!F66="","",TRIM(csv!T66))</f>
        <v>M55</v>
      </c>
      <c r="C76" s="21" t="s">
        <v>0</v>
      </c>
      <c r="D76" s="21" t="str">
        <f>IF(csv!F66="","",TRIM(csv!F66))</f>
        <v>Vacant</v>
      </c>
      <c r="E76" s="21" t="str">
        <f>IF(csv!E66="","",TRIM(csv!E66))</f>
        <v/>
      </c>
      <c r="F76" s="21" t="s">
        <v>0</v>
      </c>
      <c r="G76" s="53" t="str">
        <f>IF(csv!M66="","",TRIM(csv!M66))</f>
        <v/>
      </c>
      <c r="H76" s="53" t="str">
        <f>IF(csv!N66="","",TRIM(csv!N66))</f>
        <v>0</v>
      </c>
      <c r="I76" s="21" t="s">
        <v>0</v>
      </c>
      <c r="J76" s="21" t="str">
        <f>IF(csv!P66="","",TRIM(csv!P66))</f>
        <v/>
      </c>
      <c r="K76" s="21" t="str">
        <f>IF(csv!Q66="","",TRIM(csv!Q66))</f>
        <v/>
      </c>
      <c r="L76" s="21" t="s">
        <v>0</v>
      </c>
      <c r="M76" s="46" t="str">
        <f>IF(csv!R66="","",TRIM(csv!R66))</f>
        <v/>
      </c>
      <c r="N76" s="27" t="s">
        <v>0</v>
      </c>
      <c r="O76" s="172" t="str">
        <f t="shared" si="14"/>
        <v/>
      </c>
      <c r="P76" s="27"/>
      <c r="Q76" s="32" t="str">
        <f t="shared" si="15"/>
        <v>M55</v>
      </c>
      <c r="R76" s="53">
        <f>IF(Q76="","",IF(COUNTIF(Q$12:Q75,Q76)=0,R75+1,R75))</f>
        <v>9</v>
      </c>
      <c r="S76" s="53">
        <f t="shared" si="16"/>
        <v>105</v>
      </c>
      <c r="T76" s="53">
        <f t="shared" si="17"/>
        <v>416</v>
      </c>
      <c r="U76" s="46" t="str">
        <f t="shared" si="18"/>
        <v>M55 – Ž45</v>
      </c>
      <c r="V76" s="27" t="s">
        <v>0</v>
      </c>
      <c r="W76" s="157" t="str">
        <f t="shared" si="19"/>
        <v/>
      </c>
      <c r="X76" s="207" t="str">
        <f t="shared" si="20"/>
        <v/>
      </c>
      <c r="Y76" s="158" t="str">
        <f t="shared" si="0"/>
        <v/>
      </c>
      <c r="Z76" s="27" t="s">
        <v>0</v>
      </c>
      <c r="AA76" s="32" t="str">
        <f t="shared" si="21"/>
        <v/>
      </c>
      <c r="AB76" s="53" t="str">
        <f t="shared" si="22"/>
        <v/>
      </c>
      <c r="AC76" s="21" t="str">
        <f>IF(OR(AB76="",AB76&lt;&gt;"NEMA"),"",IF(IFERROR(MATCH(AA76,AA$12:AA75,0),0)&lt;&gt;0,"",AA76))</f>
        <v/>
      </c>
      <c r="AD76" s="46" t="str">
        <f>IF(AC76="","",MAX(AD$12:AD75)+1)</f>
        <v/>
      </c>
      <c r="AE76" s="27" t="s">
        <v>0</v>
      </c>
      <c r="AF76" s="84"/>
      <c r="AG76" s="27" t="s">
        <v>0</v>
      </c>
      <c r="AH76" s="14" t="str">
        <f t="shared" si="23"/>
        <v/>
      </c>
      <c r="AI76" s="27" t="s">
        <v>0</v>
      </c>
      <c r="AJ76" s="157" t="str">
        <f t="shared" si="24"/>
        <v/>
      </c>
      <c r="AK76" s="108" t="str">
        <f t="shared" si="25"/>
        <v/>
      </c>
      <c r="AL76" s="27"/>
      <c r="AM76" s="32" t="str">
        <f t="shared" si="26"/>
        <v/>
      </c>
      <c r="AN76" s="21" t="str">
        <f t="shared" si="27"/>
        <v/>
      </c>
      <c r="AO76" s="53" t="str">
        <f t="shared" si="28"/>
        <v/>
      </c>
      <c r="AP76" s="53" t="str">
        <f t="shared" si="29"/>
        <v/>
      </c>
      <c r="AQ76" s="21" t="str">
        <f t="shared" si="30"/>
        <v/>
      </c>
      <c r="AR76" s="46" t="str">
        <f t="shared" si="31"/>
        <v/>
      </c>
      <c r="AS76" s="27" t="s">
        <v>0</v>
      </c>
      <c r="AT76" s="62" t="str">
        <f t="shared" si="32"/>
        <v/>
      </c>
      <c r="AU76" s="27" t="s">
        <v>0</v>
      </c>
      <c r="AV76" s="228" t="str">
        <f t="shared" si="1"/>
        <v/>
      </c>
      <c r="AW76" s="27" t="s">
        <v>0</v>
      </c>
      <c r="AX76" s="79"/>
      <c r="AY76" s="80"/>
      <c r="AZ76" s="27" t="s">
        <v>0</v>
      </c>
      <c r="BA76" s="184" t="str">
        <f t="shared" si="33"/>
        <v/>
      </c>
      <c r="BB76" s="27" t="s">
        <v>0</v>
      </c>
      <c r="BC76" s="32" t="str">
        <f t="shared" si="34"/>
        <v/>
      </c>
      <c r="BD76" s="53" t="str">
        <f>IF(AX76&amp;AY76="","",MAX(BD$12:BD75)+1)</f>
        <v/>
      </c>
      <c r="BE76" s="196" t="str">
        <f t="shared" si="35"/>
        <v/>
      </c>
      <c r="BF76" s="33" t="str">
        <f>IF(AND(AO76="NEMA",AP76="NEMA",OR(AX76&amp;AY76="",BE76="NEMA")),MAX(BF$12:BF75)+1,"")</f>
        <v/>
      </c>
      <c r="BG76" s="27" t="s">
        <v>0</v>
      </c>
      <c r="BH76" s="32" t="str">
        <f t="shared" si="36"/>
        <v/>
      </c>
      <c r="BI76" s="21" t="str">
        <f t="shared" si="37"/>
        <v/>
      </c>
      <c r="BJ76" s="53" t="str">
        <f t="shared" si="38"/>
        <v/>
      </c>
      <c r="BK76" s="33" t="str">
        <f t="shared" si="39"/>
        <v/>
      </c>
      <c r="BL76" s="27" t="s">
        <v>0</v>
      </c>
      <c r="BM76" s="32" t="str">
        <f t="shared" si="40"/>
        <v/>
      </c>
      <c r="BN76" s="21" t="str">
        <f t="shared" si="41"/>
        <v/>
      </c>
      <c r="BO76" s="53" t="str">
        <f t="shared" si="42"/>
        <v/>
      </c>
      <c r="BP76" s="53" t="str">
        <f t="shared" si="2"/>
        <v/>
      </c>
      <c r="BQ76" s="21" t="str">
        <f t="shared" si="3"/>
        <v/>
      </c>
      <c r="BR76" s="21" t="str" cm="1">
        <f t="array" ref="BR76">IFERROR(""&amp;INDEX(regNatjecatelj_klub,DI76),"")</f>
        <v/>
      </c>
      <c r="BS76" s="66" t="str">
        <f t="shared" si="43"/>
        <v/>
      </c>
      <c r="BT76" s="46" t="str">
        <f t="shared" si="44"/>
        <v/>
      </c>
      <c r="BU76" s="27" t="s">
        <v>0</v>
      </c>
      <c r="BV76" s="62" t="str">
        <f>IF(BP76&lt;&gt;"NEMA","",IF(IFERROR(MATCH(BN76,BN$12:BN75,0),0)&lt;&gt;0,"",BN76))</f>
        <v/>
      </c>
      <c r="BW76" s="27" t="s">
        <v>0</v>
      </c>
      <c r="BX76" s="84"/>
      <c r="BY76" s="27" t="s">
        <v>0</v>
      </c>
      <c r="BZ76" s="38" t="str">
        <f t="shared" si="45"/>
        <v/>
      </c>
      <c r="CA76" s="21" t="str">
        <f t="shared" si="46"/>
        <v/>
      </c>
      <c r="CB76" s="21" t="str">
        <f>IF(CA76="","",MAX(CB$12:CB75)+1)</f>
        <v/>
      </c>
      <c r="CC76" s="21" t="str">
        <f>IF(CA76="","",IF(AB76="","",IF(AB76="NEMA",IF(AD76="",INDEX(AD$12:AD75,MATCH(AA76,AA$12:AA75,0),1),AD76),AB76)))</f>
        <v/>
      </c>
      <c r="CD76" s="21" t="str">
        <f t="shared" si="47"/>
        <v/>
      </c>
      <c r="CE76" s="21" t="str">
        <f>IF(BX76="","",MAX(CE$12:CE75)+1)</f>
        <v/>
      </c>
      <c r="CF76" s="21" t="str">
        <f t="shared" si="48"/>
        <v/>
      </c>
      <c r="CG76" s="46" t="str">
        <f t="shared" si="49"/>
        <v/>
      </c>
      <c r="CH76" s="27" t="s">
        <v>0</v>
      </c>
      <c r="CI76" s="14" t="str">
        <f t="shared" si="50"/>
        <v/>
      </c>
      <c r="CJ76" s="27" t="s">
        <v>0</v>
      </c>
      <c r="CK76" s="157" t="str">
        <f>IF(BN76="","",IF(AND(BO76&lt;&gt;"",BO76&lt;&gt;"NEMA",BS76=1),BR76,IFERROR(INDEX(CK$12:CK75,MATCH(BN76,BN$12:BN75,0)),IF(BX76&lt;&gt;"",BX76,BT76))))</f>
        <v/>
      </c>
      <c r="CL76" s="210" t="str">
        <f>IF(BN76="","",IF(BT76&lt;&gt;BN76,INDEX(regKlub_id,MATCH(BT76,regKlub_naziv,0)),IF(AND(BO76&lt;&gt;"",BO76&lt;&gt;"NEMA"),BO76,IF(CF76&lt;&gt;"",CF76,IF(CB76&lt;&gt;"",CB76,IFERROR(INDEX(CL$12:CL75,MATCH(BN76,BN$12:BN75,0)),"GREŠKA"))))))</f>
        <v/>
      </c>
      <c r="CM76" s="108" t="str">
        <f>IF(BP76="","",IF(BP76&lt;&gt;"NEMA",BP76,IF(CE76&lt;&gt;"",CE76,IFERROR(INDEX(CM$12:CM75,MATCH(BN76,BN$12:BN75,0)),""))))</f>
        <v/>
      </c>
      <c r="CN76" s="27" t="s">
        <v>0</v>
      </c>
      <c r="CO76" s="38" t="str">
        <f t="shared" si="51"/>
        <v/>
      </c>
      <c r="CP76" s="53" t="str">
        <f t="shared" si="52"/>
        <v>0</v>
      </c>
      <c r="CQ76" s="164" t="str">
        <f t="shared" si="53"/>
        <v/>
      </c>
      <c r="CR76" s="165" t="str">
        <f t="shared" si="78"/>
        <v/>
      </c>
      <c r="CS76" s="108" t="str">
        <f t="shared" si="5"/>
        <v/>
      </c>
      <c r="CT76" s="27" t="s">
        <v>0</v>
      </c>
      <c r="CU76" s="224" t="str">
        <f t="shared" si="54"/>
        <v xml:space="preserve">
</v>
      </c>
      <c r="CV76" s="27" t="s">
        <v>0</v>
      </c>
      <c r="CW76" s="184" t="str">
        <f t="shared" si="6"/>
        <v/>
      </c>
      <c r="CX76" t="s">
        <v>0</v>
      </c>
      <c r="CY76" s="86" t="str">
        <f t="shared" si="7"/>
        <v>M</v>
      </c>
      <c r="CZ76" t="s">
        <v>0</v>
      </c>
      <c r="DA76" s="32" t="str">
        <f t="shared" si="8"/>
        <v/>
      </c>
      <c r="DB76" s="46" t="str">
        <f t="shared" si="9"/>
        <v/>
      </c>
      <c r="DC76" t="s">
        <v>0</v>
      </c>
      <c r="DD76" s="14" t="str">
        <f t="shared" si="55"/>
        <v/>
      </c>
      <c r="DE76" s="27" t="s">
        <v>0</v>
      </c>
      <c r="DF76" s="14" t="str">
        <f t="shared" si="56"/>
        <v/>
      </c>
      <c r="DG76" s="27" t="s">
        <v>0</v>
      </c>
      <c r="DH76" s="32" t="str">
        <f t="shared" si="57"/>
        <v/>
      </c>
      <c r="DI76" s="33" t="str">
        <f t="shared" si="58"/>
        <v/>
      </c>
      <c r="DJ76" s="27" t="s">
        <v>0</v>
      </c>
      <c r="DK76" s="32" t="str">
        <f t="shared" si="59"/>
        <v/>
      </c>
      <c r="DL76" s="33" t="str">
        <f t="shared" si="60"/>
        <v/>
      </c>
      <c r="DM76" s="27" t="s">
        <v>0</v>
      </c>
      <c r="DN76" s="32" t="str">
        <f t="shared" si="61"/>
        <v/>
      </c>
      <c r="DO76" s="33" t="str">
        <f t="shared" si="62"/>
        <v/>
      </c>
      <c r="DP76" s="27" t="s">
        <v>0</v>
      </c>
      <c r="DQ76" s="38" t="str">
        <f t="shared" si="63"/>
        <v/>
      </c>
      <c r="DR76" s="33" t="str" cm="1">
        <f t="array" ref="DR76">IF(DQ76&lt;&gt;"",INDEX(regNatjecatelj_id,DQ76,0),IF(BF76&lt;&gt;"",BF76,""))</f>
        <v/>
      </c>
      <c r="DS76" s="27" t="s">
        <v>0</v>
      </c>
      <c r="DT76" s="38" t="str">
        <f t="shared" si="64"/>
        <v/>
      </c>
      <c r="DU76" s="53" t="str">
        <f t="shared" si="10"/>
        <v/>
      </c>
      <c r="DV76" s="53" t="str">
        <f t="shared" si="65"/>
        <v/>
      </c>
      <c r="DW76" s="53" t="str">
        <f t="shared" si="66"/>
        <v/>
      </c>
      <c r="DX76" s="46" t="str">
        <f t="shared" si="67"/>
        <v/>
      </c>
      <c r="DY76" s="27" t="s">
        <v>0</v>
      </c>
      <c r="DZ76" s="38" t="str">
        <f>IF(AN76="","",MAX(DZ$12:DZ75)+1)</f>
        <v/>
      </c>
      <c r="EA76" s="53" t="str">
        <f t="shared" si="68"/>
        <v/>
      </c>
      <c r="EB76" s="53" t="str">
        <f t="shared" si="69"/>
        <v/>
      </c>
      <c r="EC76" s="53" t="str">
        <f t="shared" si="70"/>
        <v/>
      </c>
      <c r="ED76" s="53" t="str">
        <f t="shared" si="71"/>
        <v/>
      </c>
      <c r="EE76" s="53" t="str">
        <f t="shared" si="11"/>
        <v/>
      </c>
      <c r="EF76" s="53" t="str">
        <f t="shared" si="72"/>
        <v/>
      </c>
      <c r="EG76" s="53" t="str">
        <f t="shared" si="73"/>
        <v/>
      </c>
      <c r="EH76" s="53" t="str">
        <f t="shared" si="12"/>
        <v/>
      </c>
      <c r="EI76" s="53" t="str">
        <f t="shared" si="74"/>
        <v/>
      </c>
      <c r="EJ76" s="33" t="str">
        <f t="shared" si="75"/>
        <v/>
      </c>
      <c r="EK76" s="27" t="s">
        <v>0</v>
      </c>
      <c r="EL76" s="14" t="str">
        <f t="shared" si="76"/>
        <v/>
      </c>
      <c r="EM76" s="27" t="s">
        <v>0</v>
      </c>
      <c r="EN76" s="14" t="str">
        <f t="shared" si="13"/>
        <v/>
      </c>
      <c r="EO76" s="27" t="s">
        <v>0</v>
      </c>
      <c r="EP76" s="115" t="str">
        <f t="shared" si="77"/>
        <v/>
      </c>
      <c r="EQ76" s="27" t="s">
        <v>0</v>
      </c>
    </row>
    <row r="77" spans="1:147" x14ac:dyDescent="0.25">
      <c r="A77" t="s">
        <v>0</v>
      </c>
      <c r="B77" s="32" t="str">
        <f>IF(csv!F67="","",TRIM(csv!T67))</f>
        <v>M65</v>
      </c>
      <c r="C77" s="21" t="s">
        <v>0</v>
      </c>
      <c r="D77" s="21" t="str">
        <f>IF(csv!F67="","",TRIM(csv!F67))</f>
        <v>Ivica</v>
      </c>
      <c r="E77" s="21" t="str">
        <f>IF(csv!E67="","",TRIM(csv!E67))</f>
        <v>Mesić</v>
      </c>
      <c r="F77" s="21" t="s">
        <v>0</v>
      </c>
      <c r="G77" s="53" t="str">
        <f>IF(csv!M67="","",TRIM(csv!M67))</f>
        <v>123:47</v>
      </c>
      <c r="H77" s="53" t="str">
        <f>IF(csv!N67="","",TRIM(csv!N67))</f>
        <v>0</v>
      </c>
      <c r="I77" s="21" t="s">
        <v>0</v>
      </c>
      <c r="J77" s="21" t="str">
        <f>IF(csv!P67="","",TRIM(csv!P67))</f>
        <v>Vihor</v>
      </c>
      <c r="K77" s="21" t="str">
        <f>IF(csv!Q67="","",TRIM(csv!Q67))</f>
        <v>OK Vihor</v>
      </c>
      <c r="L77" s="21" t="s">
        <v>0</v>
      </c>
      <c r="M77" s="46" t="str">
        <f>IF(csv!R67="","",TRIM(csv!R67))</f>
        <v>CRO</v>
      </c>
      <c r="N77" s="27" t="s">
        <v>0</v>
      </c>
      <c r="O77" s="172" t="str">
        <f t="shared" si="14"/>
        <v>ok</v>
      </c>
      <c r="P77" s="27"/>
      <c r="Q77" s="32" t="str">
        <f t="shared" si="15"/>
        <v>M65</v>
      </c>
      <c r="R77" s="53">
        <f>IF(Q77="","",IF(COUNTIF(Q$12:Q76,Q77)=0,R76+1,R76))</f>
        <v>10</v>
      </c>
      <c r="S77" s="53">
        <f t="shared" si="16"/>
        <v>104</v>
      </c>
      <c r="T77" s="53">
        <f t="shared" si="17"/>
        <v>415</v>
      </c>
      <c r="U77" s="46" t="str">
        <f t="shared" si="18"/>
        <v>M70 – M65 – M14 – Otvorena</v>
      </c>
      <c r="V77" s="27" t="s">
        <v>0</v>
      </c>
      <c r="W77" s="157" t="str">
        <f t="shared" si="19"/>
        <v>M65</v>
      </c>
      <c r="X77" s="207">
        <f t="shared" si="20"/>
        <v>610</v>
      </c>
      <c r="Y77" s="158" t="str">
        <f t="shared" ref="Y77:Y140" si="79">IF(W77="","",INDEX(natKategorija_aliasId,MATCH(X77,natKategorija_stazaKatId,0)))</f>
        <v/>
      </c>
      <c r="Z77" s="27" t="s">
        <v>0</v>
      </c>
      <c r="AA77" s="32" t="str">
        <f t="shared" si="21"/>
        <v>CRO</v>
      </c>
      <c r="AB77" s="53">
        <f t="shared" si="22"/>
        <v>1</v>
      </c>
      <c r="AC77" s="21" t="str">
        <f>IF(OR(AB77="",AB77&lt;&gt;"NEMA"),"",IF(IFERROR(MATCH(AA77,AA$12:AA76,0),0)&lt;&gt;0,"",AA77))</f>
        <v/>
      </c>
      <c r="AD77" s="46" t="str">
        <f>IF(AC77="","",MAX(AD$12:AD76)+1)</f>
        <v/>
      </c>
      <c r="AE77" s="27" t="s">
        <v>0</v>
      </c>
      <c r="AF77" s="84"/>
      <c r="AG77" s="27" t="s">
        <v>0</v>
      </c>
      <c r="AH77" s="14" t="str">
        <f t="shared" si="23"/>
        <v/>
      </c>
      <c r="AI77" s="27" t="s">
        <v>0</v>
      </c>
      <c r="AJ77" s="157" t="str">
        <f t="shared" si="24"/>
        <v>CRO</v>
      </c>
      <c r="AK77" s="108">
        <f t="shared" si="25"/>
        <v>1</v>
      </c>
      <c r="AL77" s="27"/>
      <c r="AM77" s="32" t="str">
        <f t="shared" si="26"/>
        <v>Ivica</v>
      </c>
      <c r="AN77" s="21" t="str">
        <f t="shared" si="27"/>
        <v>Mesić</v>
      </c>
      <c r="AO77" s="53">
        <f t="shared" si="28"/>
        <v>1548</v>
      </c>
      <c r="AP77" s="53" t="str">
        <f t="shared" si="29"/>
        <v/>
      </c>
      <c r="AQ77" s="21" t="str">
        <f t="shared" si="30"/>
        <v>Ivica</v>
      </c>
      <c r="AR77" s="46" t="str">
        <f t="shared" si="31"/>
        <v>Mesić</v>
      </c>
      <c r="AS77" s="27" t="s">
        <v>0</v>
      </c>
      <c r="AT77" s="62" t="str">
        <f t="shared" si="32"/>
        <v/>
      </c>
      <c r="AU77" s="27" t="s">
        <v>0</v>
      </c>
      <c r="AV77" s="228" t="str">
        <f t="shared" ref="AV77:AV140" si="80">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
      </c>
      <c r="AW77" s="27" t="s">
        <v>0</v>
      </c>
      <c r="AX77" s="79"/>
      <c r="AY77" s="80"/>
      <c r="AZ77" s="27" t="s">
        <v>0</v>
      </c>
      <c r="BA77" s="184" t="str">
        <f t="shared" si="33"/>
        <v/>
      </c>
      <c r="BB77" s="27" t="s">
        <v>0</v>
      </c>
      <c r="BC77" s="32" t="str">
        <f t="shared" si="34"/>
        <v/>
      </c>
      <c r="BD77" s="53" t="str">
        <f>IF(AX77&amp;AY77="","",MAX(BD$12:BD76)+1)</f>
        <v/>
      </c>
      <c r="BE77" s="196" t="str">
        <f t="shared" si="35"/>
        <v/>
      </c>
      <c r="BF77" s="33" t="str">
        <f>IF(AND(AO77="NEMA",AP77="NEMA",OR(AX77&amp;AY77="",BE77="NEMA")),MAX(BF$12:BF76)+1,"")</f>
        <v/>
      </c>
      <c r="BG77" s="27" t="s">
        <v>0</v>
      </c>
      <c r="BH77" s="32" t="str">
        <f t="shared" si="36"/>
        <v>Ivica</v>
      </c>
      <c r="BI77" s="21" t="str">
        <f t="shared" si="37"/>
        <v>Mesić</v>
      </c>
      <c r="BJ77" s="53" t="str">
        <f t="shared" si="38"/>
        <v/>
      </c>
      <c r="BK77" s="33">
        <f t="shared" si="39"/>
        <v>1548</v>
      </c>
      <c r="BL77" s="27" t="s">
        <v>0</v>
      </c>
      <c r="BM77" s="32" t="str">
        <f t="shared" si="40"/>
        <v>Vihor</v>
      </c>
      <c r="BN77" s="21" t="str">
        <f t="shared" si="41"/>
        <v>OK Vihor</v>
      </c>
      <c r="BO77" s="53">
        <f t="shared" si="42"/>
        <v>12</v>
      </c>
      <c r="BP77" s="53" t="str">
        <f t="shared" ref="BP77:BP140" si="81">IF(BN77="","",IF(IFERROR(MATCH(BN77,regKlub_naziv,0),"")&lt;&gt;"","",IFERROR(INDEX(regKlub_alias_id,MATCH(BN77,regKlub_alias_alias,0)),"NEMA")))</f>
        <v/>
      </c>
      <c r="BQ77" s="21" t="str">
        <f t="shared" ref="BQ77:BQ140" si="82">IF(BP77="",""&amp;BN77,IF(BP77="NEMA",BN77,INDEX(regKlub_naziv,MATCH(INDEX(regKlub_alias_klubId,MATCH(BP77,regKlub_alias_id,0)),regKlub_id,0))))</f>
        <v>OK Vihor</v>
      </c>
      <c r="BR77" s="21" t="str" cm="1">
        <f t="array" ref="BR77">IFERROR(""&amp;INDEX(regNatjecatelj_klub,DI77),"")</f>
        <v>OK Vihor</v>
      </c>
      <c r="BS77" s="66" t="str">
        <f t="shared" si="43"/>
        <v/>
      </c>
      <c r="BT77" s="46" t="str">
        <f t="shared" si="44"/>
        <v>OK Vihor</v>
      </c>
      <c r="BU77" s="27" t="s">
        <v>0</v>
      </c>
      <c r="BV77" s="62" t="str">
        <f>IF(BP77&lt;&gt;"NEMA","",IF(IFERROR(MATCH(BN77,BN$12:BN76,0),0)&lt;&gt;0,"",BN77))</f>
        <v/>
      </c>
      <c r="BW77" s="27" t="s">
        <v>0</v>
      </c>
      <c r="BX77" s="84"/>
      <c r="BY77" s="27" t="s">
        <v>0</v>
      </c>
      <c r="BZ77" s="38" t="str">
        <f t="shared" si="45"/>
        <v/>
      </c>
      <c r="CA77" s="21" t="str">
        <f t="shared" si="46"/>
        <v/>
      </c>
      <c r="CB77" s="21" t="str">
        <f>IF(CA77="","",MAX(CB$12:CB76)+1)</f>
        <v/>
      </c>
      <c r="CC77" s="21" t="str">
        <f>IF(CA77="","",IF(AB77="","",IF(AB77="NEMA",IF(AD77="",INDEX(AD$12:AD76,MATCH(AA77,AA$12:AA76,0),1),AD77),AB77)))</f>
        <v/>
      </c>
      <c r="CD77" s="21" t="str">
        <f t="shared" si="47"/>
        <v/>
      </c>
      <c r="CE77" s="21" t="str">
        <f>IF(BX77="","",MAX(CE$12:CE76)+1)</f>
        <v/>
      </c>
      <c r="CF77" s="21" t="str">
        <f t="shared" si="48"/>
        <v/>
      </c>
      <c r="CG77" s="46" t="str">
        <f t="shared" si="49"/>
        <v/>
      </c>
      <c r="CH77" s="27" t="s">
        <v>0</v>
      </c>
      <c r="CI77" s="14" t="str">
        <f t="shared" si="50"/>
        <v/>
      </c>
      <c r="CJ77" s="27" t="s">
        <v>0</v>
      </c>
      <c r="CK77" s="157" t="str">
        <f>IF(BN77="","",IF(AND(BO77&lt;&gt;"",BO77&lt;&gt;"NEMA",BS77=1),BR77,IFERROR(INDEX(CK$12:CK76,MATCH(BN77,BN$12:BN76,0)),IF(BX77&lt;&gt;"",BX77,BT77))))</f>
        <v>OK Vihor</v>
      </c>
      <c r="CL77" s="210">
        <f>IF(BN77="","",IF(BT77&lt;&gt;BN77,INDEX(regKlub_id,MATCH(BT77,regKlub_naziv,0)),IF(AND(BO77&lt;&gt;"",BO77&lt;&gt;"NEMA"),BO77,IF(CF77&lt;&gt;"",CF77,IF(CB77&lt;&gt;"",CB77,IFERROR(INDEX(CL$12:CL76,MATCH(BN77,BN$12:BN76,0)),"GREŠKA"))))))</f>
        <v>12</v>
      </c>
      <c r="CM77" s="108" t="str">
        <f>IF(BP77="","",IF(BP77&lt;&gt;"NEMA",BP77,IF(CE77&lt;&gt;"",CE77,IFERROR(INDEX(CM$12:CM76,MATCH(BN77,BN$12:BN76,0)),""))))</f>
        <v/>
      </c>
      <c r="CN77" s="27" t="s">
        <v>0</v>
      </c>
      <c r="CO77" s="38" t="str">
        <f t="shared" si="51"/>
        <v>123:47</v>
      </c>
      <c r="CP77" s="53" t="str">
        <f t="shared" si="52"/>
        <v>0</v>
      </c>
      <c r="CQ77" s="164" t="str">
        <f t="shared" si="53"/>
        <v/>
      </c>
      <c r="CR77" s="165">
        <f t="shared" si="78"/>
        <v>7427</v>
      </c>
      <c r="CS77" s="108">
        <f t="shared" ref="CS77:CS140" si="83">IF(DH77="","",IF(AND(CP77="0",N(CR77)&gt;data_max_minuta*60),2,INDEX(regStatusRezultat_id,MATCH(VALUE(CP77),regStatusRezultat_oEvent,0))))</f>
        <v>2</v>
      </c>
      <c r="CT77" s="27" t="s">
        <v>0</v>
      </c>
      <c r="CU77" s="224" t="str">
        <f t="shared" si="54"/>
        <v xml:space="preserve">
</v>
      </c>
      <c r="CV77" s="27" t="s">
        <v>0</v>
      </c>
      <c r="CW77" s="184" t="str">
        <f t="shared" ref="CW77:CW140" si="84">IF(BF77="","",IF(AND(CY77&lt;&gt;"M",CY77&lt;&gt;"Ž"),1,""))</f>
        <v/>
      </c>
      <c r="CX77" t="s">
        <v>0</v>
      </c>
      <c r="CY77" s="86" t="str">
        <f t="shared" ref="CY77:CY140" si="85">IF(Q77="","",LEFT(INDEX(regKategorija_oznaka,MATCH(S77,regKategorija_id,0)),1))</f>
        <v>M</v>
      </c>
      <c r="CZ77" t="s">
        <v>0</v>
      </c>
      <c r="DA77" s="32" t="str">
        <f t="shared" ref="DA77:DA140" si="86">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7">IF(BF77="","","INSERT INTO imeprezime (id,osoba_id,rbr,ime,prezime,klub_id,identitet_id,sintaksa_id,info,aktivno,dnevnik_id) VALUES ("&amp;BF77&amp;","&amp;IF(DA77="","Null",BF77)&amp;",1,'"&amp;BH77&amp;"','"&amp;BI77&amp;"',"&amp;IF(CL77="","Null",CL77)&amp;",Null,1,'',1,"&amp;data_dnevnik_id&amp;");")</f>
        <v/>
      </c>
      <c r="DC77" t="s">
        <v>0</v>
      </c>
      <c r="DD77" s="14" t="str">
        <f t="shared" si="55"/>
        <v/>
      </c>
      <c r="DE77" s="27" t="s">
        <v>0</v>
      </c>
      <c r="DF77" s="14" t="str">
        <f t="shared" si="56"/>
        <v/>
      </c>
      <c r="DG77" s="27" t="s">
        <v>0</v>
      </c>
      <c r="DH77" s="32" t="str">
        <f t="shared" si="57"/>
        <v>Ivica – Mesić</v>
      </c>
      <c r="DI77" s="33">
        <f t="shared" si="58"/>
        <v>473</v>
      </c>
      <c r="DJ77" s="27" t="s">
        <v>0</v>
      </c>
      <c r="DK77" s="32" t="str">
        <f t="shared" si="59"/>
        <v>Ivica – Mesić – OK Vihor</v>
      </c>
      <c r="DL77" s="33">
        <f t="shared" si="60"/>
        <v>473</v>
      </c>
      <c r="DM77" s="27" t="s">
        <v>0</v>
      </c>
      <c r="DN77" s="32" t="str">
        <f t="shared" si="61"/>
        <v>Ivica – Mesić – OK Vihor – M65</v>
      </c>
      <c r="DO77" s="33">
        <f t="shared" si="62"/>
        <v>473</v>
      </c>
      <c r="DP77" s="27" t="s">
        <v>0</v>
      </c>
      <c r="DQ77" s="38">
        <f t="shared" si="63"/>
        <v>473</v>
      </c>
      <c r="DR77" s="33" cm="1">
        <f t="array" ref="DR77">IF(DQ77&lt;&gt;"",INDEX(regNatjecatelj_id,DQ77,0),IF(BF77&lt;&gt;"",BF77,""))</f>
        <v>1548</v>
      </c>
      <c r="DS77" s="27" t="s">
        <v>0</v>
      </c>
      <c r="DT77" s="38" t="str">
        <f t="shared" si="64"/>
        <v>imepre</v>
      </c>
      <c r="DU77" s="53" t="str">
        <f t="shared" ref="DU77:DU140" si="88">IF(AN77="","",IF(BN77="",IF(BR77&lt;&gt;"","(raz-klu)",IF(IFERROR(INDEX(regNatjecatelj_klub,MATCH(DR77,regNatjecatelj_id,0)),"NEMA")="","klu","")),IF(OR(AND(BP77&lt;&gt;"",BP77&lt;&gt;"NEMA"),CF77&lt;&gt;""),"klu(ali)",IF(AND(BR77&lt;&gt;"",BR77&lt;&gt;BQ77),"(raz-klu)","klu"))))</f>
        <v>klu</v>
      </c>
      <c r="DV77" s="53" t="str">
        <f t="shared" si="65"/>
        <v>kat</v>
      </c>
      <c r="DW77" s="53" t="str">
        <f t="shared" si="66"/>
        <v>ot</v>
      </c>
      <c r="DX77" s="46" t="str">
        <f t="shared" si="67"/>
        <v>imepre-klu-kat-ot</v>
      </c>
      <c r="DY77" s="27" t="s">
        <v>0</v>
      </c>
      <c r="DZ77" s="38">
        <f>IF(AN77="","",MAX(DZ$12:DZ76)+1)</f>
        <v>5531</v>
      </c>
      <c r="EA77" s="53">
        <f t="shared" si="68"/>
        <v>610</v>
      </c>
      <c r="EB77" s="53">
        <f t="shared" si="69"/>
        <v>1548</v>
      </c>
      <c r="EC77" s="53">
        <f t="shared" si="70"/>
        <v>7427</v>
      </c>
      <c r="ED77" s="53">
        <f t="shared" si="71"/>
        <v>2</v>
      </c>
      <c r="EE77" s="53">
        <f t="shared" ref="EE77:EE140" si="89">IF(O77="","",IF(data_trka_je_rangirana=0,0,IF(OR(DO77="",DO77="NEMA"),0,1)))</f>
        <v>0</v>
      </c>
      <c r="EF77" s="53">
        <f t="shared" si="72"/>
        <v>2</v>
      </c>
      <c r="EG77" s="53" t="str">
        <f t="shared" si="73"/>
        <v>0</v>
      </c>
      <c r="EH77" s="53" t="str">
        <f t="shared" ref="EH77:EH140" si="90">IF(OR(AP77="",AP77="NEMA"),BD77,INDEX(regNatjecatelj_alias_id,MATCH(AP77,regNatjecatelj_alias_natjecateljId,0)))</f>
        <v/>
      </c>
      <c r="EI77" s="53" t="str">
        <f t="shared" si="74"/>
        <v/>
      </c>
      <c r="EJ77" s="33" t="str">
        <f t="shared" si="75"/>
        <v/>
      </c>
      <c r="EK77" s="27" t="s">
        <v>0</v>
      </c>
      <c r="EL77" s="14" t="str">
        <f t="shared" si="76"/>
        <v>INSERT INTO rezultat(id,stazakategorija_id,imeprezime_id,vrijeme_sec,status_id,registracija,uparivanje_id,originalstatus_id,imeprezimealias_id,klubalias_id,kategorijaalias_id) VALUES (5531,610,1548,7427,2,0,2,0,Null,Null,Null);</v>
      </c>
      <c r="EM77" s="27" t="s">
        <v>0</v>
      </c>
      <c r="EN77" s="14" t="str">
        <f t="shared" ref="EN77:EN140" si="91">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
      </c>
      <c r="EO77" s="27" t="s">
        <v>0</v>
      </c>
      <c r="EP77" s="115" t="str">
        <f t="shared" si="77"/>
        <v xml:space="preserve">
INSERT INTO rezultat(id,stazakategorija_id,imeprezime_id,vrijeme_sec,status_id,registracija,uparivanje_id,originalstatus_id,imeprezimealias_id,klubalias_id,kategorijaalias_id) VALUES (5531,610,1548,7427,2,0,2,0,Null,Null,Null);</v>
      </c>
      <c r="EQ77" s="27" t="s">
        <v>0</v>
      </c>
    </row>
    <row r="78" spans="1:147" x14ac:dyDescent="0.25">
      <c r="A78" t="s">
        <v>0</v>
      </c>
      <c r="B78" s="32" t="str">
        <f>IF(csv!F68="","",TRIM(csv!T68))</f>
        <v>M65</v>
      </c>
      <c r="C78" s="21" t="s">
        <v>0</v>
      </c>
      <c r="D78" s="21" t="str">
        <f>IF(csv!F68="","",TRIM(csv!F68))</f>
        <v>Vacant</v>
      </c>
      <c r="E78" s="21" t="str">
        <f>IF(csv!E68="","",TRIM(csv!E68))</f>
        <v/>
      </c>
      <c r="F78" s="21" t="s">
        <v>0</v>
      </c>
      <c r="G78" s="53" t="str">
        <f>IF(csv!M68="","",TRIM(csv!M68))</f>
        <v/>
      </c>
      <c r="H78" s="53" t="str">
        <f>IF(csv!N68="","",TRIM(csv!N68))</f>
        <v>0</v>
      </c>
      <c r="I78" s="21" t="s">
        <v>0</v>
      </c>
      <c r="J78" s="21" t="str">
        <f>IF(csv!P68="","",TRIM(csv!P68))</f>
        <v/>
      </c>
      <c r="K78" s="21" t="str">
        <f>IF(csv!Q68="","",TRIM(csv!Q68))</f>
        <v/>
      </c>
      <c r="L78" s="21" t="s">
        <v>0</v>
      </c>
      <c r="M78" s="46" t="str">
        <f>IF(csv!R68="","",TRIM(csv!R68))</f>
        <v/>
      </c>
      <c r="N78" s="27" t="s">
        <v>0</v>
      </c>
      <c r="O78" s="172" t="str">
        <f t="shared" ref="O78:O141" si="92">IF(E78="","","ok")</f>
        <v/>
      </c>
      <c r="P78" s="27"/>
      <c r="Q78" s="32" t="str">
        <f t="shared" ref="Q78:Q141" si="93">IF(B78="","",B78)</f>
        <v>M65</v>
      </c>
      <c r="R78" s="53">
        <f>IF(Q78="","",IF(COUNTIF(Q$12:Q77,Q78)=0,R77+1,R77))</f>
        <v>10</v>
      </c>
      <c r="S78" s="53">
        <f t="shared" ref="S78:S141" si="94">IF(Q78="","",IFERROR(INDEX(regKategorija_id,MATCH(Q78,regKategorija_oznaka,0)),IFERROR(INDEX(regKategorija_alias_kategorijaId,MATCH(Q78,regKategorija_alias_oznaka,0)),INDEX(natKategorija_katRegId,MATCH(Q78,natKategorija_kategorija,0)))))</f>
        <v>104</v>
      </c>
      <c r="T78" s="53">
        <f t="shared" ref="T78:T141" si="95">IF(Q78="","",IFERROR(INDEX(natStaza_id,MATCH(Q78,natStaza_kategorija,0)),""))</f>
        <v>415</v>
      </c>
      <c r="U78" s="46" t="str">
        <f t="shared" ref="U78:U141" si="96">IF(T78="","",INDEX(natStaza_naziv,MATCH(T78,natStaza_id,0)))</f>
        <v>M70 – M65 – M14 – Otvorena</v>
      </c>
      <c r="V78" s="27" t="s">
        <v>0</v>
      </c>
      <c r="W78" s="157" t="str">
        <f t="shared" ref="W78:W141" si="97">IF(O78="","",INDEX(regKategorija_oznaka,MATCH(S78,regKategorija_id,0)))</f>
        <v/>
      </c>
      <c r="X78" s="207" t="str">
        <f t="shared" ref="X78:X141" si="98">IF(W78="","",INDEX(natKategorija_stazaKatId,MATCH(S78,natKategorija_katRegId,0)))</f>
        <v/>
      </c>
      <c r="Y78" s="158" t="str">
        <f t="shared" si="79"/>
        <v/>
      </c>
      <c r="Z78" s="27" t="s">
        <v>0</v>
      </c>
      <c r="AA78" s="32" t="str">
        <f t="shared" ref="AA78:AA141" si="99">IF(O78="","",M78)</f>
        <v/>
      </c>
      <c r="AB78" s="53" t="str">
        <f t="shared" ref="AB78:AB141" si="100">IF(AA78="","",IFERROR(INDEX(regDrzava_id,MATCH(AA78,regDrzava_oznaka,0)),"NEMA"))</f>
        <v/>
      </c>
      <c r="AC78" s="21" t="str">
        <f>IF(OR(AB78="",AB78&lt;&gt;"NEMA"),"",IF(IFERROR(MATCH(AA78,AA$12:AA77,0),0)&lt;&gt;0,"",AA78))</f>
        <v/>
      </c>
      <c r="AD78" s="46" t="str">
        <f>IF(AC78="","",MAX(AD$12:AD77)+1)</f>
        <v/>
      </c>
      <c r="AE78" s="27" t="s">
        <v>0</v>
      </c>
      <c r="AF78" s="84"/>
      <c r="AG78" s="27" t="s">
        <v>0</v>
      </c>
      <c r="AH78" s="14" t="str">
        <f t="shared" ref="AH78:AH141" si="101">IF(AC78="","","INSERT INTO drzava(id,naziv,oznaka) VALUES ("&amp;AD78&amp;",'"&amp;AF78&amp;"','"&amp;UPPER(LEFT(AC78,1))&amp;LOWER(RIGHT(AC78,2))&amp;"');")</f>
        <v/>
      </c>
      <c r="AI78" s="27" t="s">
        <v>0</v>
      </c>
      <c r="AJ78" s="157" t="str">
        <f t="shared" ref="AJ78:AJ141" si="102">IF(AB78="","",IF(AB78="NEMA",AC78,AA78))</f>
        <v/>
      </c>
      <c r="AK78" s="108" t="str">
        <f t="shared" ref="AK78:AK141" si="103">IF(AB78="","",IF(AB78="NEMA",AD78,AB78))</f>
        <v/>
      </c>
      <c r="AL78" s="27"/>
      <c r="AM78" s="32" t="str">
        <f t="shared" ref="AM78:AM141" si="104">IF(O78="","",D78)</f>
        <v/>
      </c>
      <c r="AN78" s="21" t="str">
        <f t="shared" ref="AN78:AN141" si="105">IF(O78="","",E78)</f>
        <v/>
      </c>
      <c r="AO78" s="53" t="str">
        <f t="shared" ref="AO78:AO141" si="106">IF(AN78="","",IFERROR(INDEX(regNatjecatelj_id,MATCH(AM78&amp;" – "&amp;AN78,regNatjecatelj_imePrezime,0)),"NEMA"))</f>
        <v/>
      </c>
      <c r="AP78" s="53" t="str">
        <f t="shared" ref="AP78:AP141" si="107">IF(AO78&lt;&gt;"NEMA","",IFERROR(INDEX(regNatjecatelj_alias_natjecateljId,MATCH(AM78&amp;" "&amp;AN78,regNatjecatelj_alias_alias,0)),"NEMA"))</f>
        <v/>
      </c>
      <c r="AQ78" s="21" t="str">
        <f t="shared" ref="AQ78:AQ141" si="108">IF(O78="","",IF(OR(AP78="",AP78="NEMA"),AM78,INDEX(regNatjecatelj_ime,MATCH(AP78,regNatjecatelj_id,0))))</f>
        <v/>
      </c>
      <c r="AR78" s="46" t="str">
        <f t="shared" ref="AR78:AR141" si="109">IF(O78="","",IF(OR(AP78="",AP78="NEMA"),AN78,INDEX(regNatjecatelj_prezime,MATCH(AP78,regNatjecatelj_id,0))))</f>
        <v/>
      </c>
      <c r="AS78" s="27" t="s">
        <v>0</v>
      </c>
      <c r="AT78" s="62" t="str">
        <f t="shared" ref="AT78:AT141" si="110">IF(OR(O78="",AP78&lt;&gt;"NEMA"),"",AM78&amp;" "&amp;AN78)</f>
        <v/>
      </c>
      <c r="AU78" s="27" t="s">
        <v>0</v>
      </c>
      <c r="AV78" s="228" t="str">
        <f t="shared" si="80"/>
        <v/>
      </c>
      <c r="AW78" s="27" t="s">
        <v>0</v>
      </c>
      <c r="AX78" s="79"/>
      <c r="AY78" s="80"/>
      <c r="AZ78" s="27" t="s">
        <v>0</v>
      </c>
      <c r="BA78" s="184" t="str">
        <f t="shared" ref="BA78:BA141" si="111">IF(AND(AX78="",AY78&lt;&gt;""),"FALI IME",IF(AND(AX78&lt;&gt;"",AY78=""),"FALI PREZIME",IF(OR(AO78="",AND(AO78="NEMA",AP78="NEMA"),AX78&amp;AY78=""),"","GREŠKA")))</f>
        <v/>
      </c>
      <c r="BB78" s="27" t="s">
        <v>0</v>
      </c>
      <c r="BC78" s="32" t="str">
        <f t="shared" ref="BC78:BC141" si="112">IF(AX78&amp;AY78="","",AT78)</f>
        <v/>
      </c>
      <c r="BD78" s="53" t="str">
        <f>IF(AX78&amp;AY78="","",MAX(BD$12:BD77)+1)</f>
        <v/>
      </c>
      <c r="BE78" s="196" t="str">
        <f t="shared" ref="BE78:BE141" si="113">IF(AX78&amp;AY78="","",IFERROR(INDEX(regNatjecatelj_id,MATCH(AX78&amp;" – "&amp;AY78,regNatjecatelj_imePrezime,0)),"NEMA"))</f>
        <v/>
      </c>
      <c r="BF78" s="33" t="str">
        <f>IF(AND(AO78="NEMA",AP78="NEMA",OR(AX78&amp;AY78="",BE78="NEMA")),MAX(BF$12:BF77)+1,"")</f>
        <v/>
      </c>
      <c r="BG78" s="27" t="s">
        <v>0</v>
      </c>
      <c r="BH78" s="32" t="str">
        <f t="shared" ref="BH78:BH141" si="114">IF(O78="","",IF(BE78="",AQ78,IF(BE78="NEMA",AX78,INDEX(regNatjecatelj_ime,MATCH(BE78,regNatjecatelj_id,0)))))</f>
        <v/>
      </c>
      <c r="BI78" s="21" t="str">
        <f t="shared" ref="BI78:BI141" si="115">IF(O78="","",IF(BE78="",AR78,IF(BE78="NEMA",AY78,INDEX(regNatjecatelj_prezime,MATCH(BE78,regNatjecatelj_id,0)))))</f>
        <v/>
      </c>
      <c r="BJ78" s="53" t="str">
        <f t="shared" ref="BJ78:BJ141" si="116">IF(AND(AP78&lt;&gt;"",AP78&lt;&gt;"NEMA"),AP78,IF(BD78&lt;&gt;"",BD78,""))</f>
        <v/>
      </c>
      <c r="BK78" s="33" t="str">
        <f t="shared" ref="BK78:BK141" si="117">IF(AND(AO78&lt;&gt;"",AO78&lt;&gt;"NEMA"),AO78,IF(AND(BE78&lt;&gt;"",BE78&lt;&gt;"NEMA"),BE78,IF(BF78&lt;&gt;"",BF78,"")))</f>
        <v/>
      </c>
      <c r="BL78" s="27" t="s">
        <v>0</v>
      </c>
      <c r="BM78" s="32" t="str">
        <f t="shared" ref="BM78:BM141" si="118">IF(O78="","",J78)</f>
        <v/>
      </c>
      <c r="BN78" s="21" t="str">
        <f t="shared" ref="BN78:BN141" si="119">IF(O78="","",K78)</f>
        <v/>
      </c>
      <c r="BO78" s="53" t="str">
        <f t="shared" ref="BO78:BO141" si="120">IF(BN78="","",IFERROR(INDEX(regKlub_id,MATCH(BN78,regKlub_naziv,0)),"NEMA"))</f>
        <v/>
      </c>
      <c r="BP78" s="53" t="str">
        <f t="shared" si="81"/>
        <v/>
      </c>
      <c r="BQ78" s="21" t="str">
        <f t="shared" si="82"/>
        <v/>
      </c>
      <c r="BR78" s="21" t="str" cm="1">
        <f t="array" ref="BR78">IFERROR(""&amp;INDEX(regNatjecatelj_klub,DI78),"")</f>
        <v/>
      </c>
      <c r="BS78" s="66" t="str">
        <f t="shared" ref="BS78:BS141" si="121">IF(BQ78=BR78,"",IF(BR78="","",1))</f>
        <v/>
      </c>
      <c r="BT78" s="46" t="str">
        <f t="shared" ref="BT78:BT141" si="122">IF(AND(BR78&lt;&gt;"",BR78&lt;&gt;BQ78),BR78,""&amp;BQ78)</f>
        <v/>
      </c>
      <c r="BU78" s="27" t="s">
        <v>0</v>
      </c>
      <c r="BV78" s="62" t="str">
        <f>IF(BP78&lt;&gt;"NEMA","",IF(IFERROR(MATCH(BN78,BN$12:BN77,0),0)&lt;&gt;0,"",BN78))</f>
        <v/>
      </c>
      <c r="BW78" s="27" t="s">
        <v>0</v>
      </c>
      <c r="BX78" s="84"/>
      <c r="BY78" s="27" t="s">
        <v>0</v>
      </c>
      <c r="BZ78" s="38" t="str">
        <f t="shared" ref="BZ78:BZ141" si="123">IF(BX78="","",IFERROR(INDEX(regKlub_id,MATCH(BX78,regKlub_naziv,0)),"NEMA"))</f>
        <v/>
      </c>
      <c r="CA78" s="21" t="str">
        <f t="shared" ref="CA78:CA141" si="124">IF(BV78="","",IF(BX78="",BV78,IF(BZ78="NEMA",BX78,"")))</f>
        <v/>
      </c>
      <c r="CB78" s="21" t="str">
        <f>IF(CA78="","",MAX(CB$12:CB77)+1)</f>
        <v/>
      </c>
      <c r="CC78" s="21" t="str">
        <f>IF(CA78="","",IF(AB78="","",IF(AB78="NEMA",IF(AD78="",INDEX(AD$12:AD77,MATCH(AA78,AA$12:AA77,0),1),AD78),AB78)))</f>
        <v/>
      </c>
      <c r="CD78" s="21" t="str">
        <f t="shared" ref="CD78:CD141" si="125">IF(CA78="","","INSERT INTO klub(id,naziv,drzava_id,aktivan) VALUES ("&amp;CB78&amp;",'"&amp;CA78&amp;"',"&amp;CC78&amp;",1);")</f>
        <v/>
      </c>
      <c r="CE78" s="21" t="str">
        <f>IF(BX78="","",MAX(CE$12:CE77)+1)</f>
        <v/>
      </c>
      <c r="CF78" s="21" t="str">
        <f t="shared" ref="CF78:CF141" si="126">IF(BX78="","",IF(CB78="",INDEX(regKlub_id,MATCH(BX78,regKlub_naziv,0)),CB78))</f>
        <v/>
      </c>
      <c r="CG78" s="46" t="str">
        <f t="shared" ref="CG78:CG141" si="127">IF(BX78="","","INSERT INTO klub_alias(id,alias,klub_id) VALUES ("&amp;CE78&amp;",'"&amp;BV78&amp;"',"&amp;CF78&amp;");")</f>
        <v/>
      </c>
      <c r="CH78" s="27" t="s">
        <v>0</v>
      </c>
      <c r="CI78" s="14" t="str">
        <f t="shared" ref="CI78:CI141" si="128">""&amp;CD78&amp;IF(AND(CD78&lt;&gt;"",CG78&lt;&gt;""),"
","")&amp;CG78</f>
        <v/>
      </c>
      <c r="CJ78" s="27" t="s">
        <v>0</v>
      </c>
      <c r="CK78" s="157" t="str">
        <f>IF(BN78="","",IF(AND(BO78&lt;&gt;"",BO78&lt;&gt;"NEMA",BS78=1),BR78,IFERROR(INDEX(CK$12:CK77,MATCH(BN78,BN$12:BN77,0)),IF(BX78&lt;&gt;"",BX78,BT78))))</f>
        <v/>
      </c>
      <c r="CL78" s="210" t="str">
        <f>IF(BN78="","",IF(BT78&lt;&gt;BN78,INDEX(regKlub_id,MATCH(BT78,regKlub_naziv,0)),IF(AND(BO78&lt;&gt;"",BO78&lt;&gt;"NEMA"),BO78,IF(CF78&lt;&gt;"",CF78,IF(CB78&lt;&gt;"",CB78,IFERROR(INDEX(CL$12:CL77,MATCH(BN78,BN$12:BN77,0)),"GREŠKA"))))))</f>
        <v/>
      </c>
      <c r="CM78" s="108" t="str">
        <f>IF(BP78="","",IF(BP78&lt;&gt;"NEMA",BP78,IF(CE78&lt;&gt;"",CE78,IFERROR(INDEX(CM$12:CM77,MATCH(BN78,BN$12:BN77,0)),""))))</f>
        <v/>
      </c>
      <c r="CN78" s="27" t="s">
        <v>0</v>
      </c>
      <c r="CO78" s="38" t="str">
        <f t="shared" ref="CO78:CO141" si="129">IF(G78="","",G78)</f>
        <v/>
      </c>
      <c r="CP78" s="53" t="str">
        <f t="shared" ref="CP78:CP141" si="130">IF(H78="","",H78)</f>
        <v>0</v>
      </c>
      <c r="CQ78" s="164" t="str">
        <f t="shared" ref="CQ78:CQ141" si="131">IF(CO78="",IF(OR(O78="",CP78&lt;&gt;"0"),"","GREŠKA-1"),IF(AND(65535&gt;=VALUE(LEFT(CO78,SEARCH(":",CO78)-1))*60+VALUE(RIGHT(CO78,2)),OR(CP78="0",CP78="1",CP78="2",CP78="3",CP78="4")),IF(VALUE(RIGHT(CO78,2))&gt;=60,"GREŠKA-2",""),"GREŠKA-3"))</f>
        <v/>
      </c>
      <c r="CR78" s="165" t="str">
        <f t="shared" si="78"/>
        <v/>
      </c>
      <c r="CS78" s="108" t="str">
        <f t="shared" si="83"/>
        <v/>
      </c>
      <c r="CT78" s="27" t="s">
        <v>0</v>
      </c>
      <c r="CU78" s="224" t="str">
        <f t="shared" ref="CU78:CU141" si="132">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184" t="str">
        <f t="shared" si="84"/>
        <v/>
      </c>
      <c r="CX78" t="s">
        <v>0</v>
      </c>
      <c r="CY78" s="86" t="str">
        <f t="shared" si="85"/>
        <v>M</v>
      </c>
      <c r="CZ78" t="s">
        <v>0</v>
      </c>
      <c r="DA78" s="32" t="str">
        <f t="shared" si="86"/>
        <v/>
      </c>
      <c r="DB78" s="46" t="str">
        <f t="shared" si="87"/>
        <v/>
      </c>
      <c r="DC78" t="s">
        <v>0</v>
      </c>
      <c r="DD78" s="14" t="str">
        <f t="shared" ref="DD78:DD141" si="133">IF(DA78="",DB78,DA78&amp;" "&amp;DB78)</f>
        <v/>
      </c>
      <c r="DE78" s="27" t="s">
        <v>0</v>
      </c>
      <c r="DF78" s="14" t="str">
        <f t="shared" ref="DF78:DF141" si="134">IF(BC78="","","INSERT INTO imeprezime_alias(id,alias,imeprezime_id) VALUES ("&amp;BD78&amp;",'"&amp;BC78&amp;"',"&amp;IF(BE78="NEMA",BF78,BE78)&amp;");")</f>
        <v/>
      </c>
      <c r="DG78" s="27" t="s">
        <v>0</v>
      </c>
      <c r="DH78" s="32" t="str">
        <f t="shared" ref="DH78:DH141" si="135">IF(O78="","",BH78&amp;" – "&amp;BI78)</f>
        <v/>
      </c>
      <c r="DI78" s="33" t="str">
        <f t="shared" ref="DI78:DI141" si="136">IF(DH78="","",IFERROR(MATCH(DH78,regNatjecatelj_imePrezime,0),"NEMA"))</f>
        <v/>
      </c>
      <c r="DJ78" s="27" t="s">
        <v>0</v>
      </c>
      <c r="DK78" s="32" t="str">
        <f t="shared" ref="DK78:DK141" si="137">IF(O78="","",DH78 &amp; IF(CK78="",""," – " &amp; CK78))</f>
        <v/>
      </c>
      <c r="DL78" s="33" t="str">
        <f t="shared" ref="DL78:DL141" si="138">IF(DK78="","",IFERROR(MATCH(DK78,regNatjecatelj_imePrezimeKlub,0),"NEMA"))</f>
        <v/>
      </c>
      <c r="DM78" s="27" t="s">
        <v>0</v>
      </c>
      <c r="DN78" s="32" t="str">
        <f t="shared" ref="DN78:DN141" si="139">IF(O78="","",DK78 &amp; IF(W78="",""," – " &amp; W78))</f>
        <v/>
      </c>
      <c r="DO78" s="33" t="str">
        <f t="shared" ref="DO78:DO141" si="140">IF(DN78="","",IFERROR(MATCH(DN78,regNatjecatelj_imePrezimeKlubKategorija,0),"NEMA"))</f>
        <v/>
      </c>
      <c r="DP78" s="27" t="s">
        <v>0</v>
      </c>
      <c r="DQ78" s="38" t="str">
        <f t="shared" ref="DQ78:DQ141" si="141">IF(DO78="","",IF(DO78&lt;&gt;"NEMA",DO78,IF(DL78&lt;&gt;"NEMA",DL78,IF(DI78&lt;&gt;"NEMA",DI78,""))))</f>
        <v/>
      </c>
      <c r="DR78" s="33" t="str" cm="1">
        <f t="array" ref="DR78">IF(DQ78&lt;&gt;"",INDEX(regNatjecatelj_id,DQ78,0),IF(BF78&lt;&gt;"",BF78,""))</f>
        <v/>
      </c>
      <c r="DS78" s="27" t="s">
        <v>0</v>
      </c>
      <c r="DT78" s="38" t="str">
        <f t="shared" ref="DT78:DT141" si="142">IF(AN78="","",IF(BF78&lt;&gt;"","novo",IF(AP78="","imepre","imepre(ali)")))</f>
        <v/>
      </c>
      <c r="DU78" s="53" t="str">
        <f t="shared" si="88"/>
        <v/>
      </c>
      <c r="DV78" s="53" t="str">
        <f t="shared" ref="DV78:DV141" si="143">IF(AN78="","","kat"&amp;IF(AND(W78&lt;&gt;Q78,Q78&lt;&gt;"Open"),"(ali)",""))</f>
        <v/>
      </c>
      <c r="DW78" s="53" t="str">
        <f t="shared" ref="DW78:DW141" si="144">IF(OR(CQ78&lt;&gt;"",CS78=2),"ot","")</f>
        <v/>
      </c>
      <c r="DX78" s="46" t="str">
        <f t="shared" ref="DX78:DX141" si="145">IF(AN78="","",DT78&amp;IF(DT78="novo","","-"&amp;DU78&amp;"-"&amp;DV78)&amp;IF(DW78="","","-"&amp;DW78))</f>
        <v/>
      </c>
      <c r="DY78" s="27" t="s">
        <v>0</v>
      </c>
      <c r="DZ78" s="38" t="str">
        <f>IF(AN78="","",MAX(DZ$12:DZ77)+1)</f>
        <v/>
      </c>
      <c r="EA78" s="53" t="str">
        <f t="shared" ref="EA78:EA141" si="146">IF(AQ78="","",X78)</f>
        <v/>
      </c>
      <c r="EB78" s="53" t="str">
        <f t="shared" ref="EB78:EB141" si="147">IF(DR78="","",DR78)</f>
        <v/>
      </c>
      <c r="EC78" s="53" t="str">
        <f t="shared" ref="EC78:EC141" si="148">IF(CR78="","",CR78)</f>
        <v/>
      </c>
      <c r="ED78" s="53" t="str">
        <f t="shared" ref="ED78:ED141" si="149">IF(CS78="","",IF(AND(EC78="",CS78=1),6,CS78))</f>
        <v/>
      </c>
      <c r="EE78" s="53" t="str">
        <f t="shared" si="89"/>
        <v/>
      </c>
      <c r="EF78" s="53" t="str">
        <f t="shared" ref="EF78:EF141" si="150">IF(DZ78="","",INDEX(regUparivanje_id,MATCH(DX78,regUparivanje_oznaka,0)))</f>
        <v/>
      </c>
      <c r="EG78" s="53" t="str">
        <f t="shared" ref="EG78:EG141" si="151">IF(CS78="","",CP78)</f>
        <v/>
      </c>
      <c r="EH78" s="53" t="str">
        <f t="shared" si="90"/>
        <v/>
      </c>
      <c r="EI78" s="53" t="str">
        <f t="shared" ref="EI78:EI141" si="152">IF(CM78="","",CM78)</f>
        <v/>
      </c>
      <c r="EJ78" s="33" t="str">
        <f t="shared" ref="EJ78:EJ141" si="153">IF(Y78="","",Y78)</f>
        <v/>
      </c>
      <c r="EK78" s="27" t="s">
        <v>0</v>
      </c>
      <c r="EL78" s="14" t="str">
        <f t="shared" ref="EL78:EL141" si="154">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
      </c>
      <c r="EM78" s="27" t="s">
        <v>0</v>
      </c>
      <c r="EN78" s="14" t="str">
        <f t="shared" si="91"/>
        <v/>
      </c>
      <c r="EO78" s="27" t="s">
        <v>0</v>
      </c>
      <c r="EP78" s="115" t="str">
        <f t="shared" ref="EP78:EP141" si="155">AH78&amp;IF(CI78="","","
")&amp;CI78&amp;IF(DD78="","","
")&amp;DD78&amp;IF(DF78="","","
")&amp;DF78&amp;IF(EL78="","","
")&amp;EL78&amp;IF(EN78="","","
")&amp;EN78</f>
        <v/>
      </c>
      <c r="EQ78" s="27" t="s">
        <v>0</v>
      </c>
    </row>
    <row r="79" spans="1:147" x14ac:dyDescent="0.25">
      <c r="A79" t="s">
        <v>0</v>
      </c>
      <c r="B79" s="32" t="str">
        <f>IF(csv!F69="","",TRIM(csv!T69))</f>
        <v>M70</v>
      </c>
      <c r="C79" s="21" t="s">
        <v>0</v>
      </c>
      <c r="D79" s="21" t="str">
        <f>IF(csv!F69="","",TRIM(csv!F69))</f>
        <v>Željko</v>
      </c>
      <c r="E79" s="21" t="str">
        <f>IF(csv!E69="","",TRIM(csv!E69))</f>
        <v>Belaj</v>
      </c>
      <c r="F79" s="21" t="s">
        <v>0</v>
      </c>
      <c r="G79" s="53" t="str">
        <f>IF(csv!M69="","",TRIM(csv!M69))</f>
        <v>45:09</v>
      </c>
      <c r="H79" s="53" t="str">
        <f>IF(csv!N69="","",TRIM(csv!N69))</f>
        <v>0</v>
      </c>
      <c r="I79" s="21" t="s">
        <v>0</v>
      </c>
      <c r="J79" s="21" t="str">
        <f>IF(csv!P69="","",TRIM(csv!P69))</f>
        <v>BJE</v>
      </c>
      <c r="K79" s="21" t="str">
        <f>IF(csv!Q69="","",TRIM(csv!Q69))</f>
        <v>OK Bjelovar</v>
      </c>
      <c r="L79" s="21" t="s">
        <v>0</v>
      </c>
      <c r="M79" s="46" t="str">
        <f>IF(csv!R69="","",TRIM(csv!R69))</f>
        <v>CRO</v>
      </c>
      <c r="N79" s="27" t="s">
        <v>0</v>
      </c>
      <c r="O79" s="172" t="str">
        <f t="shared" si="92"/>
        <v>ok</v>
      </c>
      <c r="P79" s="27"/>
      <c r="Q79" s="32" t="str">
        <f t="shared" si="93"/>
        <v>M70</v>
      </c>
      <c r="R79" s="53">
        <f>IF(Q79="","",IF(COUNTIF(Q$12:Q78,Q79)=0,R78+1,R78))</f>
        <v>11</v>
      </c>
      <c r="S79" s="53">
        <f t="shared" si="94"/>
        <v>103</v>
      </c>
      <c r="T79" s="53">
        <f t="shared" si="95"/>
        <v>415</v>
      </c>
      <c r="U79" s="46" t="str">
        <f t="shared" si="96"/>
        <v>M70 – M65 – M14 – Otvorena</v>
      </c>
      <c r="V79" s="27" t="s">
        <v>0</v>
      </c>
      <c r="W79" s="157" t="str">
        <f t="shared" si="97"/>
        <v>M70</v>
      </c>
      <c r="X79" s="207">
        <f t="shared" si="98"/>
        <v>611</v>
      </c>
      <c r="Y79" s="158" t="str">
        <f t="shared" si="79"/>
        <v/>
      </c>
      <c r="Z79" s="27" t="s">
        <v>0</v>
      </c>
      <c r="AA79" s="32" t="str">
        <f t="shared" si="99"/>
        <v>CRO</v>
      </c>
      <c r="AB79" s="53">
        <f t="shared" si="100"/>
        <v>1</v>
      </c>
      <c r="AC79" s="21" t="str">
        <f>IF(OR(AB79="",AB79&lt;&gt;"NEMA"),"",IF(IFERROR(MATCH(AA79,AA$12:AA78,0),0)&lt;&gt;0,"",AA79))</f>
        <v/>
      </c>
      <c r="AD79" s="46" t="str">
        <f>IF(AC79="","",MAX(AD$12:AD78)+1)</f>
        <v/>
      </c>
      <c r="AE79" s="27" t="s">
        <v>0</v>
      </c>
      <c r="AF79" s="84"/>
      <c r="AG79" s="27" t="s">
        <v>0</v>
      </c>
      <c r="AH79" s="14" t="str">
        <f t="shared" si="101"/>
        <v/>
      </c>
      <c r="AI79" s="27" t="s">
        <v>0</v>
      </c>
      <c r="AJ79" s="157" t="str">
        <f t="shared" si="102"/>
        <v>CRO</v>
      </c>
      <c r="AK79" s="108">
        <f t="shared" si="103"/>
        <v>1</v>
      </c>
      <c r="AL79" s="27"/>
      <c r="AM79" s="32" t="str">
        <f t="shared" si="104"/>
        <v>Željko</v>
      </c>
      <c r="AN79" s="21" t="str">
        <f t="shared" si="105"/>
        <v>Belaj</v>
      </c>
      <c r="AO79" s="53">
        <f t="shared" si="106"/>
        <v>1208</v>
      </c>
      <c r="AP79" s="53" t="str">
        <f t="shared" si="107"/>
        <v/>
      </c>
      <c r="AQ79" s="21" t="str">
        <f t="shared" si="108"/>
        <v>Željko</v>
      </c>
      <c r="AR79" s="46" t="str">
        <f t="shared" si="109"/>
        <v>Belaj</v>
      </c>
      <c r="AS79" s="27" t="s">
        <v>0</v>
      </c>
      <c r="AT79" s="62" t="str">
        <f t="shared" si="110"/>
        <v/>
      </c>
      <c r="AU79" s="27" t="s">
        <v>0</v>
      </c>
      <c r="AV79" s="228" t="str">
        <f t="shared" si="80"/>
        <v/>
      </c>
      <c r="AW79" s="27" t="s">
        <v>0</v>
      </c>
      <c r="AX79" s="79"/>
      <c r="AY79" s="80"/>
      <c r="AZ79" s="27" t="s">
        <v>0</v>
      </c>
      <c r="BA79" s="184" t="str">
        <f t="shared" si="111"/>
        <v/>
      </c>
      <c r="BB79" s="27" t="s">
        <v>0</v>
      </c>
      <c r="BC79" s="32" t="str">
        <f t="shared" si="112"/>
        <v/>
      </c>
      <c r="BD79" s="53" t="str">
        <f>IF(AX79&amp;AY79="","",MAX(BD$12:BD78)+1)</f>
        <v/>
      </c>
      <c r="BE79" s="196" t="str">
        <f t="shared" si="113"/>
        <v/>
      </c>
      <c r="BF79" s="33" t="str">
        <f>IF(AND(AO79="NEMA",AP79="NEMA",OR(AX79&amp;AY79="",BE79="NEMA")),MAX(BF$12:BF78)+1,"")</f>
        <v/>
      </c>
      <c r="BG79" s="27" t="s">
        <v>0</v>
      </c>
      <c r="BH79" s="32" t="str">
        <f t="shared" si="114"/>
        <v>Željko</v>
      </c>
      <c r="BI79" s="21" t="str">
        <f t="shared" si="115"/>
        <v>Belaj</v>
      </c>
      <c r="BJ79" s="53" t="str">
        <f t="shared" si="116"/>
        <v/>
      </c>
      <c r="BK79" s="33">
        <f t="shared" si="117"/>
        <v>1208</v>
      </c>
      <c r="BL79" s="27" t="s">
        <v>0</v>
      </c>
      <c r="BM79" s="32" t="str">
        <f t="shared" si="118"/>
        <v>BJE</v>
      </c>
      <c r="BN79" s="21" t="str">
        <f t="shared" si="119"/>
        <v>OK Bjelovar</v>
      </c>
      <c r="BO79" s="53">
        <f t="shared" si="120"/>
        <v>1</v>
      </c>
      <c r="BP79" s="53" t="str">
        <f t="shared" si="81"/>
        <v/>
      </c>
      <c r="BQ79" s="21" t="str">
        <f t="shared" si="82"/>
        <v>OK Bjelovar</v>
      </c>
      <c r="BR79" s="21" t="str" cm="1">
        <f t="array" ref="BR79">IFERROR(""&amp;INDEX(regNatjecatelj_klub,DI79),"")</f>
        <v>OK Bjelovar</v>
      </c>
      <c r="BS79" s="66" t="str">
        <f t="shared" si="121"/>
        <v/>
      </c>
      <c r="BT79" s="46" t="str">
        <f t="shared" si="122"/>
        <v>OK Bjelovar</v>
      </c>
      <c r="BU79" s="27" t="s">
        <v>0</v>
      </c>
      <c r="BV79" s="62" t="str">
        <f>IF(BP79&lt;&gt;"NEMA","",IF(IFERROR(MATCH(BN79,BN$12:BN78,0),0)&lt;&gt;0,"",BN79))</f>
        <v/>
      </c>
      <c r="BW79" s="27" t="s">
        <v>0</v>
      </c>
      <c r="BX79" s="84"/>
      <c r="BY79" s="27" t="s">
        <v>0</v>
      </c>
      <c r="BZ79" s="38" t="str">
        <f t="shared" si="123"/>
        <v/>
      </c>
      <c r="CA79" s="21" t="str">
        <f t="shared" si="124"/>
        <v/>
      </c>
      <c r="CB79" s="21" t="str">
        <f>IF(CA79="","",MAX(CB$12:CB78)+1)</f>
        <v/>
      </c>
      <c r="CC79" s="21" t="str">
        <f>IF(CA79="","",IF(AB79="","",IF(AB79="NEMA",IF(AD79="",INDEX(AD$12:AD78,MATCH(AA79,AA$12:AA78,0),1),AD79),AB79)))</f>
        <v/>
      </c>
      <c r="CD79" s="21" t="str">
        <f t="shared" si="125"/>
        <v/>
      </c>
      <c r="CE79" s="21" t="str">
        <f>IF(BX79="","",MAX(CE$12:CE78)+1)</f>
        <v/>
      </c>
      <c r="CF79" s="21" t="str">
        <f t="shared" si="126"/>
        <v/>
      </c>
      <c r="CG79" s="46" t="str">
        <f t="shared" si="127"/>
        <v/>
      </c>
      <c r="CH79" s="27" t="s">
        <v>0</v>
      </c>
      <c r="CI79" s="14" t="str">
        <f t="shared" si="128"/>
        <v/>
      </c>
      <c r="CJ79" s="27" t="s">
        <v>0</v>
      </c>
      <c r="CK79" s="157" t="str">
        <f>IF(BN79="","",IF(AND(BO79&lt;&gt;"",BO79&lt;&gt;"NEMA",BS79=1),BR79,IFERROR(INDEX(CK$12:CK78,MATCH(BN79,BN$12:BN78,0)),IF(BX79&lt;&gt;"",BX79,BT79))))</f>
        <v>OK Bjelovar</v>
      </c>
      <c r="CL79" s="210">
        <f>IF(BN79="","",IF(BT79&lt;&gt;BN79,INDEX(regKlub_id,MATCH(BT79,regKlub_naziv,0)),IF(AND(BO79&lt;&gt;"",BO79&lt;&gt;"NEMA"),BO79,IF(CF79&lt;&gt;"",CF79,IF(CB79&lt;&gt;"",CB79,IFERROR(INDEX(CL$12:CL78,MATCH(BN79,BN$12:BN78,0)),"GREŠKA"))))))</f>
        <v>1</v>
      </c>
      <c r="CM79" s="108" t="str">
        <f>IF(BP79="","",IF(BP79&lt;&gt;"NEMA",BP79,IF(CE79&lt;&gt;"",CE79,IFERROR(INDEX(CM$12:CM78,MATCH(BN79,BN$12:BN78,0)),""))))</f>
        <v/>
      </c>
      <c r="CN79" s="27" t="s">
        <v>0</v>
      </c>
      <c r="CO79" s="38" t="str">
        <f t="shared" si="129"/>
        <v>45:09</v>
      </c>
      <c r="CP79" s="53" t="str">
        <f t="shared" si="130"/>
        <v>0</v>
      </c>
      <c r="CQ79" s="164" t="str">
        <f t="shared" si="131"/>
        <v/>
      </c>
      <c r="CR79" s="165">
        <f t="shared" si="78"/>
        <v>2709</v>
      </c>
      <c r="CS79" s="108">
        <f t="shared" si="83"/>
        <v>1</v>
      </c>
      <c r="CT79" s="27" t="s">
        <v>0</v>
      </c>
      <c r="CU79" s="224" t="str">
        <f t="shared" si="132"/>
        <v xml:space="preserve">
</v>
      </c>
      <c r="CV79" s="27" t="s">
        <v>0</v>
      </c>
      <c r="CW79" s="184" t="str">
        <f t="shared" si="84"/>
        <v/>
      </c>
      <c r="CX79" t="s">
        <v>0</v>
      </c>
      <c r="CY79" s="86" t="str">
        <f t="shared" si="85"/>
        <v>M</v>
      </c>
      <c r="CZ79" t="s">
        <v>0</v>
      </c>
      <c r="DA79" s="32" t="str">
        <f t="shared" si="86"/>
        <v/>
      </c>
      <c r="DB79" s="46" t="str">
        <f t="shared" si="87"/>
        <v/>
      </c>
      <c r="DC79" t="s">
        <v>0</v>
      </c>
      <c r="DD79" s="14" t="str">
        <f t="shared" si="133"/>
        <v/>
      </c>
      <c r="DE79" s="27" t="s">
        <v>0</v>
      </c>
      <c r="DF79" s="14" t="str">
        <f t="shared" si="134"/>
        <v/>
      </c>
      <c r="DG79" s="27" t="s">
        <v>0</v>
      </c>
      <c r="DH79" s="32" t="str">
        <f t="shared" si="135"/>
        <v>Željko – Belaj</v>
      </c>
      <c r="DI79" s="33">
        <f t="shared" si="136"/>
        <v>1207</v>
      </c>
      <c r="DJ79" s="27" t="s">
        <v>0</v>
      </c>
      <c r="DK79" s="32" t="str">
        <f t="shared" si="137"/>
        <v>Željko – Belaj – OK Bjelovar</v>
      </c>
      <c r="DL79" s="33">
        <f t="shared" si="138"/>
        <v>1207</v>
      </c>
      <c r="DM79" s="27" t="s">
        <v>0</v>
      </c>
      <c r="DN79" s="32" t="str">
        <f t="shared" si="139"/>
        <v>Željko – Belaj – OK Bjelovar – M70</v>
      </c>
      <c r="DO79" s="33">
        <f t="shared" si="140"/>
        <v>1207</v>
      </c>
      <c r="DP79" s="27" t="s">
        <v>0</v>
      </c>
      <c r="DQ79" s="38">
        <f t="shared" si="141"/>
        <v>1207</v>
      </c>
      <c r="DR79" s="33" cm="1">
        <f t="array" ref="DR79">IF(DQ79&lt;&gt;"",INDEX(regNatjecatelj_id,DQ79,0),IF(BF79&lt;&gt;"",BF79,""))</f>
        <v>1208</v>
      </c>
      <c r="DS79" s="27" t="s">
        <v>0</v>
      </c>
      <c r="DT79" s="38" t="str">
        <f t="shared" si="142"/>
        <v>imepre</v>
      </c>
      <c r="DU79" s="53" t="str">
        <f t="shared" si="88"/>
        <v>klu</v>
      </c>
      <c r="DV79" s="53" t="str">
        <f t="shared" si="143"/>
        <v>kat</v>
      </c>
      <c r="DW79" s="53" t="str">
        <f t="shared" si="144"/>
        <v/>
      </c>
      <c r="DX79" s="46" t="str">
        <f t="shared" si="145"/>
        <v>imepre-klu-kat</v>
      </c>
      <c r="DY79" s="27" t="s">
        <v>0</v>
      </c>
      <c r="DZ79" s="38">
        <f>IF(AN79="","",MAX(DZ$12:DZ78)+1)</f>
        <v>5532</v>
      </c>
      <c r="EA79" s="53">
        <f t="shared" si="146"/>
        <v>611</v>
      </c>
      <c r="EB79" s="53">
        <f t="shared" si="147"/>
        <v>1208</v>
      </c>
      <c r="EC79" s="53">
        <f t="shared" si="148"/>
        <v>2709</v>
      </c>
      <c r="ED79" s="53">
        <f t="shared" si="149"/>
        <v>1</v>
      </c>
      <c r="EE79" s="53">
        <f t="shared" si="89"/>
        <v>0</v>
      </c>
      <c r="EF79" s="53">
        <f t="shared" si="150"/>
        <v>1</v>
      </c>
      <c r="EG79" s="53" t="str">
        <f t="shared" si="151"/>
        <v>0</v>
      </c>
      <c r="EH79" s="53" t="str">
        <f t="shared" si="90"/>
        <v/>
      </c>
      <c r="EI79" s="53" t="str">
        <f t="shared" si="152"/>
        <v/>
      </c>
      <c r="EJ79" s="33" t="str">
        <f t="shared" si="153"/>
        <v/>
      </c>
      <c r="EK79" s="27" t="s">
        <v>0</v>
      </c>
      <c r="EL79" s="14" t="str">
        <f t="shared" si="154"/>
        <v>INSERT INTO rezultat(id,stazakategorija_id,imeprezime_id,vrijeme_sec,status_id,registracija,uparivanje_id,originalstatus_id,imeprezimealias_id,klubalias_id,kategorijaalias_id) VALUES (5532,611,1208,2709,1,0,1,0,Null,Null,Null);</v>
      </c>
      <c r="EM79" s="27" t="s">
        <v>0</v>
      </c>
      <c r="EN79" s="14" t="str">
        <f t="shared" si="91"/>
        <v/>
      </c>
      <c r="EO79" s="27" t="s">
        <v>0</v>
      </c>
      <c r="EP79" s="115" t="str">
        <f t="shared" si="155"/>
        <v xml:space="preserve">
INSERT INTO rezultat(id,stazakategorija_id,imeprezime_id,vrijeme_sec,status_id,registracija,uparivanje_id,originalstatus_id,imeprezimealias_id,klubalias_id,kategorijaalias_id) VALUES (5532,611,1208,2709,1,0,1,0,Null,Null,Null);</v>
      </c>
      <c r="EQ79" s="27" t="s">
        <v>0</v>
      </c>
    </row>
    <row r="80" spans="1:147" x14ac:dyDescent="0.25">
      <c r="A80" t="s">
        <v>0</v>
      </c>
      <c r="B80" s="32" t="str">
        <f>IF(csv!F70="","",TRIM(csv!T70))</f>
        <v>M70</v>
      </c>
      <c r="C80" s="21" t="s">
        <v>0</v>
      </c>
      <c r="D80" s="21" t="str">
        <f>IF(csv!F70="","",TRIM(csv!F70))</f>
        <v>Milan</v>
      </c>
      <c r="E80" s="21" t="str">
        <f>IF(csv!E70="","",TRIM(csv!E70))</f>
        <v>Turkalj</v>
      </c>
      <c r="F80" s="21" t="s">
        <v>0</v>
      </c>
      <c r="G80" s="53" t="str">
        <f>IF(csv!M70="","",TRIM(csv!M70))</f>
        <v>95:03</v>
      </c>
      <c r="H80" s="53" t="str">
        <f>IF(csv!N70="","",TRIM(csv!N70))</f>
        <v>0</v>
      </c>
      <c r="I80" s="21" t="s">
        <v>0</v>
      </c>
      <c r="J80" s="21" t="str">
        <f>IF(csv!P70="","",TRIM(csv!P70))</f>
        <v>OK Varaždin</v>
      </c>
      <c r="K80" s="21" t="str">
        <f>IF(csv!Q70="","",TRIM(csv!Q70))</f>
        <v>OK Varaždin</v>
      </c>
      <c r="L80" s="21" t="s">
        <v>0</v>
      </c>
      <c r="M80" s="46" t="str">
        <f>IF(csv!R70="","",TRIM(csv!R70))</f>
        <v>CRO</v>
      </c>
      <c r="N80" s="27" t="s">
        <v>0</v>
      </c>
      <c r="O80" s="172" t="str">
        <f t="shared" si="92"/>
        <v>ok</v>
      </c>
      <c r="P80" s="27"/>
      <c r="Q80" s="32" t="str">
        <f t="shared" si="93"/>
        <v>M70</v>
      </c>
      <c r="R80" s="53">
        <f>IF(Q80="","",IF(COUNTIF(Q$12:Q79,Q80)=0,R79+1,R79))</f>
        <v>11</v>
      </c>
      <c r="S80" s="53">
        <f t="shared" si="94"/>
        <v>103</v>
      </c>
      <c r="T80" s="53">
        <f t="shared" si="95"/>
        <v>415</v>
      </c>
      <c r="U80" s="46" t="str">
        <f t="shared" si="96"/>
        <v>M70 – M65 – M14 – Otvorena</v>
      </c>
      <c r="V80" s="27" t="s">
        <v>0</v>
      </c>
      <c r="W80" s="157" t="str">
        <f t="shared" si="97"/>
        <v>M70</v>
      </c>
      <c r="X80" s="207">
        <f t="shared" si="98"/>
        <v>611</v>
      </c>
      <c r="Y80" s="158" t="str">
        <f t="shared" si="79"/>
        <v/>
      </c>
      <c r="Z80" s="27" t="s">
        <v>0</v>
      </c>
      <c r="AA80" s="32" t="str">
        <f t="shared" si="99"/>
        <v>CRO</v>
      </c>
      <c r="AB80" s="53">
        <f t="shared" si="100"/>
        <v>1</v>
      </c>
      <c r="AC80" s="21" t="str">
        <f>IF(OR(AB80="",AB80&lt;&gt;"NEMA"),"",IF(IFERROR(MATCH(AA80,AA$12:AA79,0),0)&lt;&gt;0,"",AA80))</f>
        <v/>
      </c>
      <c r="AD80" s="46" t="str">
        <f>IF(AC80="","",MAX(AD$12:AD79)+1)</f>
        <v/>
      </c>
      <c r="AE80" s="27" t="s">
        <v>0</v>
      </c>
      <c r="AF80" s="84"/>
      <c r="AG80" s="27" t="s">
        <v>0</v>
      </c>
      <c r="AH80" s="14" t="str">
        <f t="shared" si="101"/>
        <v/>
      </c>
      <c r="AI80" s="27" t="s">
        <v>0</v>
      </c>
      <c r="AJ80" s="157" t="str">
        <f t="shared" si="102"/>
        <v>CRO</v>
      </c>
      <c r="AK80" s="108">
        <f t="shared" si="103"/>
        <v>1</v>
      </c>
      <c r="AL80" s="27"/>
      <c r="AM80" s="32" t="str">
        <f t="shared" si="104"/>
        <v>Milan</v>
      </c>
      <c r="AN80" s="21" t="str">
        <f t="shared" si="105"/>
        <v>Turkalj</v>
      </c>
      <c r="AO80" s="53">
        <f t="shared" si="106"/>
        <v>1568</v>
      </c>
      <c r="AP80" s="53" t="str">
        <f t="shared" si="107"/>
        <v/>
      </c>
      <c r="AQ80" s="21" t="str">
        <f t="shared" si="108"/>
        <v>Milan</v>
      </c>
      <c r="AR80" s="46" t="str">
        <f t="shared" si="109"/>
        <v>Turkalj</v>
      </c>
      <c r="AS80" s="27" t="s">
        <v>0</v>
      </c>
      <c r="AT80" s="62" t="str">
        <f t="shared" si="110"/>
        <v/>
      </c>
      <c r="AU80" s="27" t="s">
        <v>0</v>
      </c>
      <c r="AV80" s="228" t="str">
        <f t="shared" si="80"/>
        <v/>
      </c>
      <c r="AW80" s="27" t="s">
        <v>0</v>
      </c>
      <c r="AX80" s="79"/>
      <c r="AY80" s="80"/>
      <c r="AZ80" s="27" t="s">
        <v>0</v>
      </c>
      <c r="BA80" s="184" t="str">
        <f t="shared" si="111"/>
        <v/>
      </c>
      <c r="BB80" s="27" t="s">
        <v>0</v>
      </c>
      <c r="BC80" s="32" t="str">
        <f t="shared" si="112"/>
        <v/>
      </c>
      <c r="BD80" s="53" t="str">
        <f>IF(AX80&amp;AY80="","",MAX(BD$12:BD79)+1)</f>
        <v/>
      </c>
      <c r="BE80" s="196" t="str">
        <f t="shared" si="113"/>
        <v/>
      </c>
      <c r="BF80" s="33" t="str">
        <f>IF(AND(AO80="NEMA",AP80="NEMA",OR(AX80&amp;AY80="",BE80="NEMA")),MAX(BF$12:BF79)+1,"")</f>
        <v/>
      </c>
      <c r="BG80" s="27" t="s">
        <v>0</v>
      </c>
      <c r="BH80" s="32" t="str">
        <f t="shared" si="114"/>
        <v>Milan</v>
      </c>
      <c r="BI80" s="21" t="str">
        <f t="shared" si="115"/>
        <v>Turkalj</v>
      </c>
      <c r="BJ80" s="53" t="str">
        <f t="shared" si="116"/>
        <v/>
      </c>
      <c r="BK80" s="33">
        <f t="shared" si="117"/>
        <v>1568</v>
      </c>
      <c r="BL80" s="27" t="s">
        <v>0</v>
      </c>
      <c r="BM80" s="32" t="str">
        <f t="shared" si="118"/>
        <v>OK Varaždin</v>
      </c>
      <c r="BN80" s="21" t="str">
        <f t="shared" si="119"/>
        <v>OK Varaždin</v>
      </c>
      <c r="BO80" s="53">
        <f t="shared" si="120"/>
        <v>11</v>
      </c>
      <c r="BP80" s="53" t="str">
        <f t="shared" si="81"/>
        <v/>
      </c>
      <c r="BQ80" s="21" t="str">
        <f t="shared" si="82"/>
        <v>OK Varaždin</v>
      </c>
      <c r="BR80" s="21" t="str" cm="1">
        <f t="array" ref="BR80">IFERROR(""&amp;INDEX(regNatjecatelj_klub,DI80),"")</f>
        <v>OK Varaždin</v>
      </c>
      <c r="BS80" s="66" t="str">
        <f t="shared" si="121"/>
        <v/>
      </c>
      <c r="BT80" s="46" t="str">
        <f t="shared" si="122"/>
        <v>OK Varaždin</v>
      </c>
      <c r="BU80" s="27" t="s">
        <v>0</v>
      </c>
      <c r="BV80" s="62" t="str">
        <f>IF(BP80&lt;&gt;"NEMA","",IF(IFERROR(MATCH(BN80,BN$12:BN79,0),0)&lt;&gt;0,"",BN80))</f>
        <v/>
      </c>
      <c r="BW80" s="27" t="s">
        <v>0</v>
      </c>
      <c r="BX80" s="84"/>
      <c r="BY80" s="27" t="s">
        <v>0</v>
      </c>
      <c r="BZ80" s="38" t="str">
        <f t="shared" si="123"/>
        <v/>
      </c>
      <c r="CA80" s="21" t="str">
        <f t="shared" si="124"/>
        <v/>
      </c>
      <c r="CB80" s="21" t="str">
        <f>IF(CA80="","",MAX(CB$12:CB79)+1)</f>
        <v/>
      </c>
      <c r="CC80" s="21" t="str">
        <f>IF(CA80="","",IF(AB80="","",IF(AB80="NEMA",IF(AD80="",INDEX(AD$12:AD79,MATCH(AA80,AA$12:AA79,0),1),AD80),AB80)))</f>
        <v/>
      </c>
      <c r="CD80" s="21" t="str">
        <f t="shared" si="125"/>
        <v/>
      </c>
      <c r="CE80" s="21" t="str">
        <f>IF(BX80="","",MAX(CE$12:CE79)+1)</f>
        <v/>
      </c>
      <c r="CF80" s="21" t="str">
        <f t="shared" si="126"/>
        <v/>
      </c>
      <c r="CG80" s="46" t="str">
        <f t="shared" si="127"/>
        <v/>
      </c>
      <c r="CH80" s="27" t="s">
        <v>0</v>
      </c>
      <c r="CI80" s="14" t="str">
        <f t="shared" si="128"/>
        <v/>
      </c>
      <c r="CJ80" s="27" t="s">
        <v>0</v>
      </c>
      <c r="CK80" s="157" t="str">
        <f>IF(BN80="","",IF(AND(BO80&lt;&gt;"",BO80&lt;&gt;"NEMA",BS80=1),BR80,IFERROR(INDEX(CK$12:CK79,MATCH(BN80,BN$12:BN79,0)),IF(BX80&lt;&gt;"",BX80,BT80))))</f>
        <v>OK Varaždin</v>
      </c>
      <c r="CL80" s="210">
        <f>IF(BN80="","",IF(BT80&lt;&gt;BN80,INDEX(regKlub_id,MATCH(BT80,regKlub_naziv,0)),IF(AND(BO80&lt;&gt;"",BO80&lt;&gt;"NEMA"),BO80,IF(CF80&lt;&gt;"",CF80,IF(CB80&lt;&gt;"",CB80,IFERROR(INDEX(CL$12:CL79,MATCH(BN80,BN$12:BN79,0)),"GREŠKA"))))))</f>
        <v>11</v>
      </c>
      <c r="CM80" s="108" t="str">
        <f>IF(BP80="","",IF(BP80&lt;&gt;"NEMA",BP80,IF(CE80&lt;&gt;"",CE80,IFERROR(INDEX(CM$12:CM79,MATCH(BN80,BN$12:BN79,0)),""))))</f>
        <v/>
      </c>
      <c r="CN80" s="27" t="s">
        <v>0</v>
      </c>
      <c r="CO80" s="38" t="str">
        <f t="shared" si="129"/>
        <v>95:03</v>
      </c>
      <c r="CP80" s="53" t="str">
        <f t="shared" si="130"/>
        <v>0</v>
      </c>
      <c r="CQ80" s="164" t="str">
        <f t="shared" si="131"/>
        <v/>
      </c>
      <c r="CR80" s="165">
        <f t="shared" si="78"/>
        <v>5703</v>
      </c>
      <c r="CS80" s="108">
        <f t="shared" si="83"/>
        <v>1</v>
      </c>
      <c r="CT80" s="27" t="s">
        <v>0</v>
      </c>
      <c r="CU80" s="224" t="str">
        <f t="shared" si="132"/>
        <v xml:space="preserve">
</v>
      </c>
      <c r="CV80" s="27" t="s">
        <v>0</v>
      </c>
      <c r="CW80" s="184" t="str">
        <f t="shared" si="84"/>
        <v/>
      </c>
      <c r="CX80" t="s">
        <v>0</v>
      </c>
      <c r="CY80" s="86" t="str">
        <f t="shared" si="85"/>
        <v>M</v>
      </c>
      <c r="CZ80" t="s">
        <v>0</v>
      </c>
      <c r="DA80" s="32" t="str">
        <f t="shared" si="86"/>
        <v/>
      </c>
      <c r="DB80" s="46" t="str">
        <f t="shared" si="87"/>
        <v/>
      </c>
      <c r="DC80" t="s">
        <v>0</v>
      </c>
      <c r="DD80" s="14" t="str">
        <f t="shared" si="133"/>
        <v/>
      </c>
      <c r="DE80" s="27" t="s">
        <v>0</v>
      </c>
      <c r="DF80" s="14" t="str">
        <f t="shared" si="134"/>
        <v/>
      </c>
      <c r="DG80" s="27" t="s">
        <v>0</v>
      </c>
      <c r="DH80" s="32" t="str">
        <f t="shared" si="135"/>
        <v>Milan – Turkalj</v>
      </c>
      <c r="DI80" s="33">
        <f t="shared" si="136"/>
        <v>794</v>
      </c>
      <c r="DJ80" s="27" t="s">
        <v>0</v>
      </c>
      <c r="DK80" s="32" t="str">
        <f t="shared" si="137"/>
        <v>Milan – Turkalj – OK Varaždin</v>
      </c>
      <c r="DL80" s="33">
        <f t="shared" si="138"/>
        <v>794</v>
      </c>
      <c r="DM80" s="27" t="s">
        <v>0</v>
      </c>
      <c r="DN80" s="32" t="str">
        <f t="shared" si="139"/>
        <v>Milan – Turkalj – OK Varaždin – M70</v>
      </c>
      <c r="DO80" s="33">
        <f t="shared" si="140"/>
        <v>794</v>
      </c>
      <c r="DP80" s="27" t="s">
        <v>0</v>
      </c>
      <c r="DQ80" s="38">
        <f t="shared" si="141"/>
        <v>794</v>
      </c>
      <c r="DR80" s="33" cm="1">
        <f t="array" ref="DR80">IF(DQ80&lt;&gt;"",INDEX(regNatjecatelj_id,DQ80,0),IF(BF80&lt;&gt;"",BF80,""))</f>
        <v>1568</v>
      </c>
      <c r="DS80" s="27" t="s">
        <v>0</v>
      </c>
      <c r="DT80" s="38" t="str">
        <f t="shared" si="142"/>
        <v>imepre</v>
      </c>
      <c r="DU80" s="53" t="str">
        <f t="shared" si="88"/>
        <v>klu</v>
      </c>
      <c r="DV80" s="53" t="str">
        <f t="shared" si="143"/>
        <v>kat</v>
      </c>
      <c r="DW80" s="53" t="str">
        <f t="shared" si="144"/>
        <v/>
      </c>
      <c r="DX80" s="46" t="str">
        <f t="shared" si="145"/>
        <v>imepre-klu-kat</v>
      </c>
      <c r="DY80" s="27" t="s">
        <v>0</v>
      </c>
      <c r="DZ80" s="38">
        <f>IF(AN80="","",MAX(DZ$12:DZ79)+1)</f>
        <v>5533</v>
      </c>
      <c r="EA80" s="53">
        <f t="shared" si="146"/>
        <v>611</v>
      </c>
      <c r="EB80" s="53">
        <f t="shared" si="147"/>
        <v>1568</v>
      </c>
      <c r="EC80" s="53">
        <f t="shared" si="148"/>
        <v>5703</v>
      </c>
      <c r="ED80" s="53">
        <f t="shared" si="149"/>
        <v>1</v>
      </c>
      <c r="EE80" s="53">
        <f t="shared" si="89"/>
        <v>0</v>
      </c>
      <c r="EF80" s="53">
        <f t="shared" si="150"/>
        <v>1</v>
      </c>
      <c r="EG80" s="53" t="str">
        <f t="shared" si="151"/>
        <v>0</v>
      </c>
      <c r="EH80" s="53" t="str">
        <f t="shared" si="90"/>
        <v/>
      </c>
      <c r="EI80" s="53" t="str">
        <f t="shared" si="152"/>
        <v/>
      </c>
      <c r="EJ80" s="33" t="str">
        <f t="shared" si="153"/>
        <v/>
      </c>
      <c r="EK80" s="27" t="s">
        <v>0</v>
      </c>
      <c r="EL80" s="14" t="str">
        <f t="shared" si="154"/>
        <v>INSERT INTO rezultat(id,stazakategorija_id,imeprezime_id,vrijeme_sec,status_id,registracija,uparivanje_id,originalstatus_id,imeprezimealias_id,klubalias_id,kategorijaalias_id) VALUES (5533,611,1568,5703,1,0,1,0,Null,Null,Null);</v>
      </c>
      <c r="EM80" s="27" t="s">
        <v>0</v>
      </c>
      <c r="EN80" s="14" t="str">
        <f t="shared" si="91"/>
        <v/>
      </c>
      <c r="EO80" s="27" t="s">
        <v>0</v>
      </c>
      <c r="EP80" s="115" t="str">
        <f t="shared" si="155"/>
        <v xml:space="preserve">
INSERT INTO rezultat(id,stazakategorija_id,imeprezime_id,vrijeme_sec,status_id,registracija,uparivanje_id,originalstatus_id,imeprezimealias_id,klubalias_id,kategorijaalias_id) VALUES (5533,611,1568,5703,1,0,1,0,Null,Null,Null);</v>
      </c>
      <c r="EQ80" s="27" t="s">
        <v>0</v>
      </c>
    </row>
    <row r="81" spans="1:147" x14ac:dyDescent="0.25">
      <c r="A81" t="s">
        <v>0</v>
      </c>
      <c r="B81" s="32" t="str">
        <f>IF(csv!F71="","",TRIM(csv!T71))</f>
        <v>M70</v>
      </c>
      <c r="C81" s="21" t="s">
        <v>0</v>
      </c>
      <c r="D81" s="21" t="str">
        <f>IF(csv!F71="","",TRIM(csv!F71))</f>
        <v>Vacant</v>
      </c>
      <c r="E81" s="21" t="str">
        <f>IF(csv!E71="","",TRIM(csv!E71))</f>
        <v/>
      </c>
      <c r="F81" s="21" t="s">
        <v>0</v>
      </c>
      <c r="G81" s="53" t="str">
        <f>IF(csv!M71="","",TRIM(csv!M71))</f>
        <v/>
      </c>
      <c r="H81" s="53" t="str">
        <f>IF(csv!N71="","",TRIM(csv!N71))</f>
        <v>0</v>
      </c>
      <c r="I81" s="21" t="s">
        <v>0</v>
      </c>
      <c r="J81" s="21" t="str">
        <f>IF(csv!P71="","",TRIM(csv!P71))</f>
        <v/>
      </c>
      <c r="K81" s="21" t="str">
        <f>IF(csv!Q71="","",TRIM(csv!Q71))</f>
        <v/>
      </c>
      <c r="L81" s="21" t="s">
        <v>0</v>
      </c>
      <c r="M81" s="46" t="str">
        <f>IF(csv!R71="","",TRIM(csv!R71))</f>
        <v/>
      </c>
      <c r="N81" s="27" t="s">
        <v>0</v>
      </c>
      <c r="O81" s="172" t="str">
        <f t="shared" si="92"/>
        <v/>
      </c>
      <c r="P81" s="27"/>
      <c r="Q81" s="32" t="str">
        <f t="shared" si="93"/>
        <v>M70</v>
      </c>
      <c r="R81" s="53">
        <f>IF(Q81="","",IF(COUNTIF(Q$12:Q80,Q81)=0,R80+1,R80))</f>
        <v>11</v>
      </c>
      <c r="S81" s="53">
        <f t="shared" si="94"/>
        <v>103</v>
      </c>
      <c r="T81" s="53">
        <f t="shared" si="95"/>
        <v>415</v>
      </c>
      <c r="U81" s="46" t="str">
        <f t="shared" si="96"/>
        <v>M70 – M65 – M14 – Otvorena</v>
      </c>
      <c r="V81" s="27" t="s">
        <v>0</v>
      </c>
      <c r="W81" s="157" t="str">
        <f t="shared" si="97"/>
        <v/>
      </c>
      <c r="X81" s="207" t="str">
        <f t="shared" si="98"/>
        <v/>
      </c>
      <c r="Y81" s="158" t="str">
        <f t="shared" si="79"/>
        <v/>
      </c>
      <c r="Z81" s="27" t="s">
        <v>0</v>
      </c>
      <c r="AA81" s="32" t="str">
        <f t="shared" si="99"/>
        <v/>
      </c>
      <c r="AB81" s="53" t="str">
        <f t="shared" si="100"/>
        <v/>
      </c>
      <c r="AC81" s="21" t="str">
        <f>IF(OR(AB81="",AB81&lt;&gt;"NEMA"),"",IF(IFERROR(MATCH(AA81,AA$12:AA80,0),0)&lt;&gt;0,"",AA81))</f>
        <v/>
      </c>
      <c r="AD81" s="46" t="str">
        <f>IF(AC81="","",MAX(AD$12:AD80)+1)</f>
        <v/>
      </c>
      <c r="AE81" s="27" t="s">
        <v>0</v>
      </c>
      <c r="AF81" s="84"/>
      <c r="AG81" s="27" t="s">
        <v>0</v>
      </c>
      <c r="AH81" s="14" t="str">
        <f t="shared" si="101"/>
        <v/>
      </c>
      <c r="AI81" s="27" t="s">
        <v>0</v>
      </c>
      <c r="AJ81" s="157" t="str">
        <f t="shared" si="102"/>
        <v/>
      </c>
      <c r="AK81" s="108" t="str">
        <f t="shared" si="103"/>
        <v/>
      </c>
      <c r="AL81" s="27"/>
      <c r="AM81" s="32" t="str">
        <f t="shared" si="104"/>
        <v/>
      </c>
      <c r="AN81" s="21" t="str">
        <f t="shared" si="105"/>
        <v/>
      </c>
      <c r="AO81" s="53" t="str">
        <f t="shared" si="106"/>
        <v/>
      </c>
      <c r="AP81" s="53" t="str">
        <f t="shared" si="107"/>
        <v/>
      </c>
      <c r="AQ81" s="21" t="str">
        <f t="shared" si="108"/>
        <v/>
      </c>
      <c r="AR81" s="46" t="str">
        <f t="shared" si="109"/>
        <v/>
      </c>
      <c r="AS81" s="27" t="s">
        <v>0</v>
      </c>
      <c r="AT81" s="62" t="str">
        <f t="shared" si="110"/>
        <v/>
      </c>
      <c r="AU81" s="27" t="s">
        <v>0</v>
      </c>
      <c r="AV81" s="228" t="str">
        <f t="shared" si="80"/>
        <v/>
      </c>
      <c r="AW81" s="27" t="s">
        <v>0</v>
      </c>
      <c r="AX81" s="79"/>
      <c r="AY81" s="80"/>
      <c r="AZ81" s="27" t="s">
        <v>0</v>
      </c>
      <c r="BA81" s="184" t="str">
        <f t="shared" si="111"/>
        <v/>
      </c>
      <c r="BB81" s="27" t="s">
        <v>0</v>
      </c>
      <c r="BC81" s="32" t="str">
        <f t="shared" si="112"/>
        <v/>
      </c>
      <c r="BD81" s="53" t="str">
        <f>IF(AX81&amp;AY81="","",MAX(BD$12:BD80)+1)</f>
        <v/>
      </c>
      <c r="BE81" s="196" t="str">
        <f t="shared" si="113"/>
        <v/>
      </c>
      <c r="BF81" s="33" t="str">
        <f>IF(AND(AO81="NEMA",AP81="NEMA",OR(AX81&amp;AY81="",BE81="NEMA")),MAX(BF$12:BF80)+1,"")</f>
        <v/>
      </c>
      <c r="BG81" s="27" t="s">
        <v>0</v>
      </c>
      <c r="BH81" s="32" t="str">
        <f t="shared" si="114"/>
        <v/>
      </c>
      <c r="BI81" s="21" t="str">
        <f t="shared" si="115"/>
        <v/>
      </c>
      <c r="BJ81" s="53" t="str">
        <f t="shared" si="116"/>
        <v/>
      </c>
      <c r="BK81" s="33" t="str">
        <f t="shared" si="117"/>
        <v/>
      </c>
      <c r="BL81" s="27" t="s">
        <v>0</v>
      </c>
      <c r="BM81" s="32" t="str">
        <f t="shared" si="118"/>
        <v/>
      </c>
      <c r="BN81" s="21" t="str">
        <f t="shared" si="119"/>
        <v/>
      </c>
      <c r="BO81" s="53" t="str">
        <f t="shared" si="120"/>
        <v/>
      </c>
      <c r="BP81" s="53" t="str">
        <f t="shared" si="81"/>
        <v/>
      </c>
      <c r="BQ81" s="21" t="str">
        <f t="shared" si="82"/>
        <v/>
      </c>
      <c r="BR81" s="21" t="str" cm="1">
        <f t="array" ref="BR81">IFERROR(""&amp;INDEX(regNatjecatelj_klub,DI81),"")</f>
        <v/>
      </c>
      <c r="BS81" s="66" t="str">
        <f t="shared" si="121"/>
        <v/>
      </c>
      <c r="BT81" s="46" t="str">
        <f t="shared" si="122"/>
        <v/>
      </c>
      <c r="BU81" s="27" t="s">
        <v>0</v>
      </c>
      <c r="BV81" s="62" t="str">
        <f>IF(BP81&lt;&gt;"NEMA","",IF(IFERROR(MATCH(BN81,BN$12:BN80,0),0)&lt;&gt;0,"",BN81))</f>
        <v/>
      </c>
      <c r="BW81" s="27" t="s">
        <v>0</v>
      </c>
      <c r="BX81" s="84"/>
      <c r="BY81" s="27" t="s">
        <v>0</v>
      </c>
      <c r="BZ81" s="38" t="str">
        <f t="shared" si="123"/>
        <v/>
      </c>
      <c r="CA81" s="21" t="str">
        <f t="shared" si="124"/>
        <v/>
      </c>
      <c r="CB81" s="21" t="str">
        <f>IF(CA81="","",MAX(CB$12:CB80)+1)</f>
        <v/>
      </c>
      <c r="CC81" s="21" t="str">
        <f>IF(CA81="","",IF(AB81="","",IF(AB81="NEMA",IF(AD81="",INDEX(AD$12:AD80,MATCH(AA81,AA$12:AA80,0),1),AD81),AB81)))</f>
        <v/>
      </c>
      <c r="CD81" s="21" t="str">
        <f t="shared" si="125"/>
        <v/>
      </c>
      <c r="CE81" s="21" t="str">
        <f>IF(BX81="","",MAX(CE$12:CE80)+1)</f>
        <v/>
      </c>
      <c r="CF81" s="21" t="str">
        <f t="shared" si="126"/>
        <v/>
      </c>
      <c r="CG81" s="46" t="str">
        <f t="shared" si="127"/>
        <v/>
      </c>
      <c r="CH81" s="27" t="s">
        <v>0</v>
      </c>
      <c r="CI81" s="14" t="str">
        <f t="shared" si="128"/>
        <v/>
      </c>
      <c r="CJ81" s="27" t="s">
        <v>0</v>
      </c>
      <c r="CK81" s="157" t="str">
        <f>IF(BN81="","",IF(AND(BO81&lt;&gt;"",BO81&lt;&gt;"NEMA",BS81=1),BR81,IFERROR(INDEX(CK$12:CK80,MATCH(BN81,BN$12:BN80,0)),IF(BX81&lt;&gt;"",BX81,BT81))))</f>
        <v/>
      </c>
      <c r="CL81" s="210" t="str">
        <f>IF(BN81="","",IF(BT81&lt;&gt;BN81,INDEX(regKlub_id,MATCH(BT81,regKlub_naziv,0)),IF(AND(BO81&lt;&gt;"",BO81&lt;&gt;"NEMA"),BO81,IF(CF81&lt;&gt;"",CF81,IF(CB81&lt;&gt;"",CB81,IFERROR(INDEX(CL$12:CL80,MATCH(BN81,BN$12:BN80,0)),"GREŠKA"))))))</f>
        <v/>
      </c>
      <c r="CM81" s="108" t="str">
        <f>IF(BP81="","",IF(BP81&lt;&gt;"NEMA",BP81,IF(CE81&lt;&gt;"",CE81,IFERROR(INDEX(CM$12:CM80,MATCH(BN81,BN$12:BN80,0)),""))))</f>
        <v/>
      </c>
      <c r="CN81" s="27" t="s">
        <v>0</v>
      </c>
      <c r="CO81" s="38" t="str">
        <f t="shared" si="129"/>
        <v/>
      </c>
      <c r="CP81" s="53" t="str">
        <f t="shared" si="130"/>
        <v>0</v>
      </c>
      <c r="CQ81" s="164" t="str">
        <f t="shared" si="131"/>
        <v/>
      </c>
      <c r="CR81" s="165" t="str">
        <f t="shared" si="78"/>
        <v/>
      </c>
      <c r="CS81" s="108" t="str">
        <f t="shared" si="83"/>
        <v/>
      </c>
      <c r="CT81" s="27" t="s">
        <v>0</v>
      </c>
      <c r="CU81" s="224" t="str">
        <f t="shared" si="132"/>
        <v xml:space="preserve">
</v>
      </c>
      <c r="CV81" s="27" t="s">
        <v>0</v>
      </c>
      <c r="CW81" s="184" t="str">
        <f t="shared" si="84"/>
        <v/>
      </c>
      <c r="CX81" t="s">
        <v>0</v>
      </c>
      <c r="CY81" s="86" t="str">
        <f t="shared" si="85"/>
        <v>M</v>
      </c>
      <c r="CZ81" t="s">
        <v>0</v>
      </c>
      <c r="DA81" s="32" t="str">
        <f t="shared" si="86"/>
        <v/>
      </c>
      <c r="DB81" s="46" t="str">
        <f t="shared" si="87"/>
        <v/>
      </c>
      <c r="DC81" t="s">
        <v>0</v>
      </c>
      <c r="DD81" s="14" t="str">
        <f t="shared" si="133"/>
        <v/>
      </c>
      <c r="DE81" s="27" t="s">
        <v>0</v>
      </c>
      <c r="DF81" s="14" t="str">
        <f t="shared" si="134"/>
        <v/>
      </c>
      <c r="DG81" s="27" t="s">
        <v>0</v>
      </c>
      <c r="DH81" s="32" t="str">
        <f t="shared" si="135"/>
        <v/>
      </c>
      <c r="DI81" s="33" t="str">
        <f t="shared" si="136"/>
        <v/>
      </c>
      <c r="DJ81" s="27" t="s">
        <v>0</v>
      </c>
      <c r="DK81" s="32" t="str">
        <f t="shared" si="137"/>
        <v/>
      </c>
      <c r="DL81" s="33" t="str">
        <f t="shared" si="138"/>
        <v/>
      </c>
      <c r="DM81" s="27" t="s">
        <v>0</v>
      </c>
      <c r="DN81" s="32" t="str">
        <f t="shared" si="139"/>
        <v/>
      </c>
      <c r="DO81" s="33" t="str">
        <f t="shared" si="140"/>
        <v/>
      </c>
      <c r="DP81" s="27" t="s">
        <v>0</v>
      </c>
      <c r="DQ81" s="38" t="str">
        <f t="shared" si="141"/>
        <v/>
      </c>
      <c r="DR81" s="33" t="str" cm="1">
        <f t="array" ref="DR81">IF(DQ81&lt;&gt;"",INDEX(regNatjecatelj_id,DQ81,0),IF(BF81&lt;&gt;"",BF81,""))</f>
        <v/>
      </c>
      <c r="DS81" s="27" t="s">
        <v>0</v>
      </c>
      <c r="DT81" s="38" t="str">
        <f t="shared" si="142"/>
        <v/>
      </c>
      <c r="DU81" s="53" t="str">
        <f t="shared" si="88"/>
        <v/>
      </c>
      <c r="DV81" s="53" t="str">
        <f t="shared" si="143"/>
        <v/>
      </c>
      <c r="DW81" s="53" t="str">
        <f t="shared" si="144"/>
        <v/>
      </c>
      <c r="DX81" s="46" t="str">
        <f t="shared" si="145"/>
        <v/>
      </c>
      <c r="DY81" s="27" t="s">
        <v>0</v>
      </c>
      <c r="DZ81" s="38" t="str">
        <f>IF(AN81="","",MAX(DZ$12:DZ80)+1)</f>
        <v/>
      </c>
      <c r="EA81" s="53" t="str">
        <f t="shared" si="146"/>
        <v/>
      </c>
      <c r="EB81" s="53" t="str">
        <f t="shared" si="147"/>
        <v/>
      </c>
      <c r="EC81" s="53" t="str">
        <f t="shared" si="148"/>
        <v/>
      </c>
      <c r="ED81" s="53" t="str">
        <f t="shared" si="149"/>
        <v/>
      </c>
      <c r="EE81" s="53" t="str">
        <f t="shared" si="89"/>
        <v/>
      </c>
      <c r="EF81" s="53" t="str">
        <f t="shared" si="150"/>
        <v/>
      </c>
      <c r="EG81" s="53" t="str">
        <f t="shared" si="151"/>
        <v/>
      </c>
      <c r="EH81" s="53" t="str">
        <f t="shared" si="90"/>
        <v/>
      </c>
      <c r="EI81" s="53" t="str">
        <f t="shared" si="152"/>
        <v/>
      </c>
      <c r="EJ81" s="33" t="str">
        <f t="shared" si="153"/>
        <v/>
      </c>
      <c r="EK81" s="27" t="s">
        <v>0</v>
      </c>
      <c r="EL81" s="14" t="str">
        <f t="shared" si="154"/>
        <v/>
      </c>
      <c r="EM81" s="27" t="s">
        <v>0</v>
      </c>
      <c r="EN81" s="14" t="str">
        <f t="shared" si="91"/>
        <v/>
      </c>
      <c r="EO81" s="27" t="s">
        <v>0</v>
      </c>
      <c r="EP81" s="115" t="str">
        <f t="shared" si="155"/>
        <v/>
      </c>
      <c r="EQ81" s="27" t="s">
        <v>0</v>
      </c>
    </row>
    <row r="82" spans="1:147" x14ac:dyDescent="0.25">
      <c r="A82" t="s">
        <v>0</v>
      </c>
      <c r="B82" s="32" t="str">
        <f>IF(csv!F72="","",TRIM(csv!T72))</f>
        <v>OPEN</v>
      </c>
      <c r="C82" s="21" t="s">
        <v>0</v>
      </c>
      <c r="D82" s="21" t="str">
        <f>IF(csv!F72="","",TRIM(csv!F72))</f>
        <v>Vida</v>
      </c>
      <c r="E82" s="21" t="str">
        <f>IF(csv!E72="","",TRIM(csv!E72))</f>
        <v>Mlinarić</v>
      </c>
      <c r="F82" s="21" t="s">
        <v>0</v>
      </c>
      <c r="G82" s="53" t="str">
        <f>IF(csv!M72="","",TRIM(csv!M72))</f>
        <v>76:15</v>
      </c>
      <c r="H82" s="53" t="str">
        <f>IF(csv!N72="","",TRIM(csv!N72))</f>
        <v>0</v>
      </c>
      <c r="I82" s="21" t="s">
        <v>0</v>
      </c>
      <c r="J82" s="21" t="str">
        <f>IF(csv!P72="","",TRIM(csv!P72))</f>
        <v>OK Varaždin</v>
      </c>
      <c r="K82" s="21" t="str">
        <f>IF(csv!Q72="","",TRIM(csv!Q72))</f>
        <v>OK Varaždin</v>
      </c>
      <c r="L82" s="21" t="s">
        <v>0</v>
      </c>
      <c r="M82" s="46" t="str">
        <f>IF(csv!R72="","",TRIM(csv!R72))</f>
        <v>CRO</v>
      </c>
      <c r="N82" s="27" t="s">
        <v>0</v>
      </c>
      <c r="O82" s="172" t="str">
        <f t="shared" si="92"/>
        <v>ok</v>
      </c>
      <c r="P82" s="27"/>
      <c r="Q82" s="32" t="str">
        <f t="shared" si="93"/>
        <v>OPEN</v>
      </c>
      <c r="R82" s="53">
        <f>IF(Q82="","",IF(COUNTIF(Q$12:Q81,Q82)=0,R81+1,R81))</f>
        <v>12</v>
      </c>
      <c r="S82" s="53">
        <f t="shared" si="94"/>
        <v>291</v>
      </c>
      <c r="T82" s="53">
        <f t="shared" si="95"/>
        <v>415</v>
      </c>
      <c r="U82" s="46" t="str">
        <f t="shared" si="96"/>
        <v>M70 – M65 – M14 – Otvorena</v>
      </c>
      <c r="V82" s="27" t="s">
        <v>0</v>
      </c>
      <c r="W82" s="157" t="str">
        <f t="shared" si="97"/>
        <v>Otvorena</v>
      </c>
      <c r="X82" s="207">
        <f t="shared" si="98"/>
        <v>612</v>
      </c>
      <c r="Y82" s="158">
        <f t="shared" si="79"/>
        <v>19</v>
      </c>
      <c r="Z82" s="27" t="s">
        <v>0</v>
      </c>
      <c r="AA82" s="32" t="str">
        <f t="shared" si="99"/>
        <v>CRO</v>
      </c>
      <c r="AB82" s="53">
        <f t="shared" si="100"/>
        <v>1</v>
      </c>
      <c r="AC82" s="21" t="str">
        <f>IF(OR(AB82="",AB82&lt;&gt;"NEMA"),"",IF(IFERROR(MATCH(AA82,AA$12:AA81,0),0)&lt;&gt;0,"",AA82))</f>
        <v/>
      </c>
      <c r="AD82" s="46" t="str">
        <f>IF(AC82="","",MAX(AD$12:AD81)+1)</f>
        <v/>
      </c>
      <c r="AE82" s="27" t="s">
        <v>0</v>
      </c>
      <c r="AF82" s="84"/>
      <c r="AG82" s="27" t="s">
        <v>0</v>
      </c>
      <c r="AH82" s="14" t="str">
        <f t="shared" si="101"/>
        <v/>
      </c>
      <c r="AI82" s="27" t="s">
        <v>0</v>
      </c>
      <c r="AJ82" s="157" t="str">
        <f t="shared" si="102"/>
        <v>CRO</v>
      </c>
      <c r="AK82" s="108">
        <f t="shared" si="103"/>
        <v>1</v>
      </c>
      <c r="AL82" s="27"/>
      <c r="AM82" s="32" t="str">
        <f t="shared" si="104"/>
        <v>Vida</v>
      </c>
      <c r="AN82" s="21" t="str">
        <f t="shared" si="105"/>
        <v>Mlinarić</v>
      </c>
      <c r="AO82" s="53">
        <f t="shared" si="106"/>
        <v>2216</v>
      </c>
      <c r="AP82" s="53" t="str">
        <f t="shared" si="107"/>
        <v/>
      </c>
      <c r="AQ82" s="21" t="str">
        <f t="shared" si="108"/>
        <v>Vida</v>
      </c>
      <c r="AR82" s="46" t="str">
        <f t="shared" si="109"/>
        <v>Mlinarić</v>
      </c>
      <c r="AS82" s="27" t="s">
        <v>0</v>
      </c>
      <c r="AT82" s="62" t="str">
        <f t="shared" si="110"/>
        <v/>
      </c>
      <c r="AU82" s="27" t="s">
        <v>0</v>
      </c>
      <c r="AV82" s="228" t="str">
        <f t="shared" si="80"/>
        <v/>
      </c>
      <c r="AW82" s="27" t="s">
        <v>0</v>
      </c>
      <c r="AX82" s="79"/>
      <c r="AY82" s="80"/>
      <c r="AZ82" s="27" t="s">
        <v>0</v>
      </c>
      <c r="BA82" s="184" t="str">
        <f t="shared" si="111"/>
        <v/>
      </c>
      <c r="BB82" s="27" t="s">
        <v>0</v>
      </c>
      <c r="BC82" s="32" t="str">
        <f t="shared" si="112"/>
        <v/>
      </c>
      <c r="BD82" s="53" t="str">
        <f>IF(AX82&amp;AY82="","",MAX(BD$12:BD81)+1)</f>
        <v/>
      </c>
      <c r="BE82" s="196" t="str">
        <f t="shared" si="113"/>
        <v/>
      </c>
      <c r="BF82" s="33" t="str">
        <f>IF(AND(AO82="NEMA",AP82="NEMA",OR(AX82&amp;AY82="",BE82="NEMA")),MAX(BF$12:BF81)+1,"")</f>
        <v/>
      </c>
      <c r="BG82" s="27" t="s">
        <v>0</v>
      </c>
      <c r="BH82" s="32" t="str">
        <f t="shared" si="114"/>
        <v>Vida</v>
      </c>
      <c r="BI82" s="21" t="str">
        <f t="shared" si="115"/>
        <v>Mlinarić</v>
      </c>
      <c r="BJ82" s="53" t="str">
        <f t="shared" si="116"/>
        <v/>
      </c>
      <c r="BK82" s="33">
        <f t="shared" si="117"/>
        <v>2216</v>
      </c>
      <c r="BL82" s="27" t="s">
        <v>0</v>
      </c>
      <c r="BM82" s="32" t="str">
        <f t="shared" si="118"/>
        <v>OK Varaždin</v>
      </c>
      <c r="BN82" s="21" t="str">
        <f t="shared" si="119"/>
        <v>OK Varaždin</v>
      </c>
      <c r="BO82" s="53">
        <f t="shared" si="120"/>
        <v>11</v>
      </c>
      <c r="BP82" s="53" t="str">
        <f t="shared" si="81"/>
        <v/>
      </c>
      <c r="BQ82" s="21" t="str">
        <f t="shared" si="82"/>
        <v>OK Varaždin</v>
      </c>
      <c r="BR82" s="21" t="str" cm="1">
        <f t="array" ref="BR82">IFERROR(""&amp;INDEX(regNatjecatelj_klub,DI82),"")</f>
        <v>OK Varaždin</v>
      </c>
      <c r="BS82" s="66" t="str">
        <f t="shared" si="121"/>
        <v/>
      </c>
      <c r="BT82" s="46" t="str">
        <f t="shared" si="122"/>
        <v>OK Varaždin</v>
      </c>
      <c r="BU82" s="27" t="s">
        <v>0</v>
      </c>
      <c r="BV82" s="62" t="str">
        <f>IF(BP82&lt;&gt;"NEMA","",IF(IFERROR(MATCH(BN82,BN$12:BN81,0),0)&lt;&gt;0,"",BN82))</f>
        <v/>
      </c>
      <c r="BW82" s="27" t="s">
        <v>0</v>
      </c>
      <c r="BX82" s="84"/>
      <c r="BY82" s="27" t="s">
        <v>0</v>
      </c>
      <c r="BZ82" s="38" t="str">
        <f t="shared" si="123"/>
        <v/>
      </c>
      <c r="CA82" s="21" t="str">
        <f t="shared" si="124"/>
        <v/>
      </c>
      <c r="CB82" s="21" t="str">
        <f>IF(CA82="","",MAX(CB$12:CB81)+1)</f>
        <v/>
      </c>
      <c r="CC82" s="21" t="str">
        <f>IF(CA82="","",IF(AB82="","",IF(AB82="NEMA",IF(AD82="",INDEX(AD$12:AD81,MATCH(AA82,AA$12:AA81,0),1),AD82),AB82)))</f>
        <v/>
      </c>
      <c r="CD82" s="21" t="str">
        <f t="shared" si="125"/>
        <v/>
      </c>
      <c r="CE82" s="21" t="str">
        <f>IF(BX82="","",MAX(CE$12:CE81)+1)</f>
        <v/>
      </c>
      <c r="CF82" s="21" t="str">
        <f t="shared" si="126"/>
        <v/>
      </c>
      <c r="CG82" s="46" t="str">
        <f t="shared" si="127"/>
        <v/>
      </c>
      <c r="CH82" s="27" t="s">
        <v>0</v>
      </c>
      <c r="CI82" s="14" t="str">
        <f t="shared" si="128"/>
        <v/>
      </c>
      <c r="CJ82" s="27" t="s">
        <v>0</v>
      </c>
      <c r="CK82" s="157" t="str">
        <f>IF(BN82="","",IF(AND(BO82&lt;&gt;"",BO82&lt;&gt;"NEMA",BS82=1),BR82,IFERROR(INDEX(CK$12:CK81,MATCH(BN82,BN$12:BN81,0)),IF(BX82&lt;&gt;"",BX82,BT82))))</f>
        <v>OK Varaždin</v>
      </c>
      <c r="CL82" s="210">
        <f>IF(BN82="","",IF(BT82&lt;&gt;BN82,INDEX(regKlub_id,MATCH(BT82,regKlub_naziv,0)),IF(AND(BO82&lt;&gt;"",BO82&lt;&gt;"NEMA"),BO82,IF(CF82&lt;&gt;"",CF82,IF(CB82&lt;&gt;"",CB82,IFERROR(INDEX(CL$12:CL81,MATCH(BN82,BN$12:BN81,0)),"GREŠKA"))))))</f>
        <v>11</v>
      </c>
      <c r="CM82" s="108" t="str">
        <f>IF(BP82="","",IF(BP82&lt;&gt;"NEMA",BP82,IF(CE82&lt;&gt;"",CE82,IFERROR(INDEX(CM$12:CM81,MATCH(BN82,BN$12:BN81,0)),""))))</f>
        <v/>
      </c>
      <c r="CN82" s="27" t="s">
        <v>0</v>
      </c>
      <c r="CO82" s="38" t="str">
        <f t="shared" si="129"/>
        <v>76:15</v>
      </c>
      <c r="CP82" s="53" t="str">
        <f t="shared" si="130"/>
        <v>0</v>
      </c>
      <c r="CQ82" s="164" t="str">
        <f t="shared" si="131"/>
        <v/>
      </c>
      <c r="CR82" s="165">
        <f t="shared" si="78"/>
        <v>4575</v>
      </c>
      <c r="CS82" s="108">
        <f t="shared" si="83"/>
        <v>1</v>
      </c>
      <c r="CT82" s="27" t="s">
        <v>0</v>
      </c>
      <c r="CU82" s="224" t="str">
        <f t="shared" si="132"/>
        <v xml:space="preserve">
</v>
      </c>
      <c r="CV82" s="27" t="s">
        <v>0</v>
      </c>
      <c r="CW82" s="184" t="str">
        <f t="shared" si="84"/>
        <v/>
      </c>
      <c r="CX82" t="s">
        <v>0</v>
      </c>
      <c r="CY82" s="86" t="str">
        <f t="shared" si="85"/>
        <v>O</v>
      </c>
      <c r="CZ82" t="s">
        <v>0</v>
      </c>
      <c r="DA82" s="32" t="str">
        <f t="shared" si="86"/>
        <v/>
      </c>
      <c r="DB82" s="46" t="str">
        <f t="shared" si="87"/>
        <v/>
      </c>
      <c r="DC82" t="s">
        <v>0</v>
      </c>
      <c r="DD82" s="14" t="str">
        <f t="shared" si="133"/>
        <v/>
      </c>
      <c r="DE82" s="27" t="s">
        <v>0</v>
      </c>
      <c r="DF82" s="14" t="str">
        <f t="shared" si="134"/>
        <v/>
      </c>
      <c r="DG82" s="27" t="s">
        <v>0</v>
      </c>
      <c r="DH82" s="32" t="str">
        <f t="shared" si="135"/>
        <v>Vida – Mlinarić</v>
      </c>
      <c r="DI82" s="33">
        <f t="shared" si="136"/>
        <v>1149</v>
      </c>
      <c r="DJ82" s="27" t="s">
        <v>0</v>
      </c>
      <c r="DK82" s="32" t="str">
        <f t="shared" si="137"/>
        <v>Vida – Mlinarić – OK Varaždin</v>
      </c>
      <c r="DL82" s="33">
        <f t="shared" si="138"/>
        <v>1149</v>
      </c>
      <c r="DM82" s="27" t="s">
        <v>0</v>
      </c>
      <c r="DN82" s="32" t="str">
        <f t="shared" si="139"/>
        <v>Vida – Mlinarić – OK Varaždin – Otvorena</v>
      </c>
      <c r="DO82" s="33" t="str">
        <f t="shared" si="140"/>
        <v>NEMA</v>
      </c>
      <c r="DP82" s="27" t="s">
        <v>0</v>
      </c>
      <c r="DQ82" s="38">
        <f t="shared" si="141"/>
        <v>1149</v>
      </c>
      <c r="DR82" s="33" cm="1">
        <f t="array" ref="DR82">IF(DQ82&lt;&gt;"",INDEX(regNatjecatelj_id,DQ82,0),IF(BF82&lt;&gt;"",BF82,""))</f>
        <v>2216</v>
      </c>
      <c r="DS82" s="27" t="s">
        <v>0</v>
      </c>
      <c r="DT82" s="38" t="str">
        <f t="shared" si="142"/>
        <v>imepre</v>
      </c>
      <c r="DU82" s="53" t="str">
        <f t="shared" si="88"/>
        <v>klu</v>
      </c>
      <c r="DV82" s="53" t="str">
        <f t="shared" si="143"/>
        <v>kat</v>
      </c>
      <c r="DW82" s="53" t="str">
        <f t="shared" si="144"/>
        <v/>
      </c>
      <c r="DX82" s="46" t="str">
        <f t="shared" si="145"/>
        <v>imepre-klu-kat</v>
      </c>
      <c r="DY82" s="27" t="s">
        <v>0</v>
      </c>
      <c r="DZ82" s="38">
        <f>IF(AN82="","",MAX(DZ$12:DZ81)+1)</f>
        <v>5534</v>
      </c>
      <c r="EA82" s="53">
        <f t="shared" si="146"/>
        <v>612</v>
      </c>
      <c r="EB82" s="53">
        <f t="shared" si="147"/>
        <v>2216</v>
      </c>
      <c r="EC82" s="53">
        <f t="shared" si="148"/>
        <v>4575</v>
      </c>
      <c r="ED82" s="53">
        <f t="shared" si="149"/>
        <v>1</v>
      </c>
      <c r="EE82" s="53">
        <f t="shared" si="89"/>
        <v>0</v>
      </c>
      <c r="EF82" s="53">
        <f t="shared" si="150"/>
        <v>1</v>
      </c>
      <c r="EG82" s="53" t="str">
        <f t="shared" si="151"/>
        <v>0</v>
      </c>
      <c r="EH82" s="53" t="str">
        <f t="shared" si="90"/>
        <v/>
      </c>
      <c r="EI82" s="53" t="str">
        <f t="shared" si="152"/>
        <v/>
      </c>
      <c r="EJ82" s="33">
        <f t="shared" si="153"/>
        <v>19</v>
      </c>
      <c r="EK82" s="27" t="s">
        <v>0</v>
      </c>
      <c r="EL82" s="14" t="str">
        <f t="shared" si="154"/>
        <v>INSERT INTO rezultat(id,stazakategorija_id,imeprezime_id,vrijeme_sec,status_id,registracija,uparivanje_id,originalstatus_id,imeprezimealias_id,klubalias_id,kategorijaalias_id) VALUES (5534,612,2216,4575,1,0,1,0,Null,Null,19);</v>
      </c>
      <c r="EM82" s="27" t="s">
        <v>0</v>
      </c>
      <c r="EN82" s="14" t="str">
        <f t="shared" si="91"/>
        <v/>
      </c>
      <c r="EO82" s="27" t="s">
        <v>0</v>
      </c>
      <c r="EP82" s="115" t="str">
        <f t="shared" si="155"/>
        <v xml:space="preserve">
INSERT INTO rezultat(id,stazakategorija_id,imeprezime_id,vrijeme_sec,status_id,registracija,uparivanje_id,originalstatus_id,imeprezimealias_id,klubalias_id,kategorijaalias_id) VALUES (5534,612,2216,4575,1,0,1,0,Null,Null,19);</v>
      </c>
      <c r="EQ82" s="27" t="s">
        <v>0</v>
      </c>
    </row>
    <row r="83" spans="1:147" x14ac:dyDescent="0.25">
      <c r="A83" t="s">
        <v>0</v>
      </c>
      <c r="B83" s="32" t="str">
        <f>IF(csv!F73="","",TRIM(csv!T73))</f>
        <v>OPEN</v>
      </c>
      <c r="C83" s="21" t="s">
        <v>0</v>
      </c>
      <c r="D83" s="21" t="str">
        <f>IF(csv!F73="","",TRIM(csv!F73))</f>
        <v>Dejan</v>
      </c>
      <c r="E83" s="21" t="str">
        <f>IF(csv!E73="","",TRIM(csv!E73))</f>
        <v>Juranić</v>
      </c>
      <c r="F83" s="21" t="s">
        <v>0</v>
      </c>
      <c r="G83" s="53" t="str">
        <f>IF(csv!M73="","",TRIM(csv!M73))</f>
        <v>78:01</v>
      </c>
      <c r="H83" s="53" t="str">
        <f>IF(csv!N73="","",TRIM(csv!N73))</f>
        <v>0</v>
      </c>
      <c r="I83" s="21" t="s">
        <v>0</v>
      </c>
      <c r="J83" s="21" t="str">
        <f>IF(csv!P73="","",TRIM(csv!P73))</f>
        <v>SK Tilček Team</v>
      </c>
      <c r="K83" s="21" t="str">
        <f>IF(csv!Q73="","",TRIM(csv!Q73))</f>
        <v>SK Tilček Team</v>
      </c>
      <c r="L83" s="21" t="s">
        <v>0</v>
      </c>
      <c r="M83" s="46" t="str">
        <f>IF(csv!R73="","",TRIM(csv!R73))</f>
        <v>CRO</v>
      </c>
      <c r="N83" s="27" t="s">
        <v>0</v>
      </c>
      <c r="O83" s="172" t="str">
        <f t="shared" si="92"/>
        <v>ok</v>
      </c>
      <c r="P83" s="27"/>
      <c r="Q83" s="32" t="str">
        <f t="shared" si="93"/>
        <v>OPEN</v>
      </c>
      <c r="R83" s="53">
        <f>IF(Q83="","",IF(COUNTIF(Q$12:Q82,Q83)=0,R82+1,R82))</f>
        <v>12</v>
      </c>
      <c r="S83" s="53">
        <f t="shared" si="94"/>
        <v>291</v>
      </c>
      <c r="T83" s="53">
        <f t="shared" si="95"/>
        <v>415</v>
      </c>
      <c r="U83" s="46" t="str">
        <f t="shared" si="96"/>
        <v>M70 – M65 – M14 – Otvorena</v>
      </c>
      <c r="V83" s="27" t="s">
        <v>0</v>
      </c>
      <c r="W83" s="157" t="str">
        <f t="shared" si="97"/>
        <v>Otvorena</v>
      </c>
      <c r="X83" s="207">
        <f t="shared" si="98"/>
        <v>612</v>
      </c>
      <c r="Y83" s="158">
        <f t="shared" si="79"/>
        <v>19</v>
      </c>
      <c r="Z83" s="27" t="s">
        <v>0</v>
      </c>
      <c r="AA83" s="32" t="str">
        <f t="shared" si="99"/>
        <v>CRO</v>
      </c>
      <c r="AB83" s="53">
        <f t="shared" si="100"/>
        <v>1</v>
      </c>
      <c r="AC83" s="21" t="str">
        <f>IF(OR(AB83="",AB83&lt;&gt;"NEMA"),"",IF(IFERROR(MATCH(AA83,AA$12:AA82,0),0)&lt;&gt;0,"",AA83))</f>
        <v/>
      </c>
      <c r="AD83" s="46" t="str">
        <f>IF(AC83="","",MAX(AD$12:AD82)+1)</f>
        <v/>
      </c>
      <c r="AE83" s="27" t="s">
        <v>0</v>
      </c>
      <c r="AF83" s="84"/>
      <c r="AG83" s="27" t="s">
        <v>0</v>
      </c>
      <c r="AH83" s="14" t="str">
        <f t="shared" si="101"/>
        <v/>
      </c>
      <c r="AI83" s="27" t="s">
        <v>0</v>
      </c>
      <c r="AJ83" s="157" t="str">
        <f t="shared" si="102"/>
        <v>CRO</v>
      </c>
      <c r="AK83" s="108">
        <f t="shared" si="103"/>
        <v>1</v>
      </c>
      <c r="AL83" s="27"/>
      <c r="AM83" s="32" t="str">
        <f t="shared" si="104"/>
        <v>Dejan</v>
      </c>
      <c r="AN83" s="21" t="str">
        <f t="shared" si="105"/>
        <v>Juranić</v>
      </c>
      <c r="AO83" s="53">
        <f t="shared" si="106"/>
        <v>2020</v>
      </c>
      <c r="AP83" s="53" t="str">
        <f t="shared" si="107"/>
        <v/>
      </c>
      <c r="AQ83" s="21" t="str">
        <f t="shared" si="108"/>
        <v>Dejan</v>
      </c>
      <c r="AR83" s="46" t="str">
        <f t="shared" si="109"/>
        <v>Juranić</v>
      </c>
      <c r="AS83" s="27" t="s">
        <v>0</v>
      </c>
      <c r="AT83" s="62" t="str">
        <f t="shared" si="110"/>
        <v/>
      </c>
      <c r="AU83" s="27" t="s">
        <v>0</v>
      </c>
      <c r="AV83" s="228" t="str">
        <f t="shared" si="80"/>
        <v/>
      </c>
      <c r="AW83" s="27" t="s">
        <v>0</v>
      </c>
      <c r="AX83" s="79"/>
      <c r="AY83" s="80"/>
      <c r="AZ83" s="27" t="s">
        <v>0</v>
      </c>
      <c r="BA83" s="184" t="str">
        <f t="shared" si="111"/>
        <v/>
      </c>
      <c r="BB83" s="27" t="s">
        <v>0</v>
      </c>
      <c r="BC83" s="32" t="str">
        <f t="shared" si="112"/>
        <v/>
      </c>
      <c r="BD83" s="53" t="str">
        <f>IF(AX83&amp;AY83="","",MAX(BD$12:BD82)+1)</f>
        <v/>
      </c>
      <c r="BE83" s="196" t="str">
        <f t="shared" si="113"/>
        <v/>
      </c>
      <c r="BF83" s="33" t="str">
        <f>IF(AND(AO83="NEMA",AP83="NEMA",OR(AX83&amp;AY83="",BE83="NEMA")),MAX(BF$12:BF82)+1,"")</f>
        <v/>
      </c>
      <c r="BG83" s="27" t="s">
        <v>0</v>
      </c>
      <c r="BH83" s="32" t="str">
        <f t="shared" si="114"/>
        <v>Dejan</v>
      </c>
      <c r="BI83" s="21" t="str">
        <f t="shared" si="115"/>
        <v>Juranić</v>
      </c>
      <c r="BJ83" s="53" t="str">
        <f t="shared" si="116"/>
        <v/>
      </c>
      <c r="BK83" s="33">
        <f t="shared" si="117"/>
        <v>2020</v>
      </c>
      <c r="BL83" s="27" t="s">
        <v>0</v>
      </c>
      <c r="BM83" s="32" t="str">
        <f t="shared" si="118"/>
        <v>SK Tilček Team</v>
      </c>
      <c r="BN83" s="21" t="str">
        <f t="shared" si="119"/>
        <v>SK Tilček Team</v>
      </c>
      <c r="BO83" s="53">
        <f t="shared" si="120"/>
        <v>22</v>
      </c>
      <c r="BP83" s="53" t="str">
        <f t="shared" si="81"/>
        <v/>
      </c>
      <c r="BQ83" s="21" t="str">
        <f t="shared" si="82"/>
        <v>SK Tilček Team</v>
      </c>
      <c r="BR83" s="21" t="str" cm="1">
        <f t="array" ref="BR83">IFERROR(""&amp;INDEX(regNatjecatelj_klub,DI83),"")</f>
        <v>SK Tilček Team</v>
      </c>
      <c r="BS83" s="66" t="str">
        <f t="shared" si="121"/>
        <v/>
      </c>
      <c r="BT83" s="46" t="str">
        <f t="shared" si="122"/>
        <v>SK Tilček Team</v>
      </c>
      <c r="BU83" s="27" t="s">
        <v>0</v>
      </c>
      <c r="BV83" s="62" t="str">
        <f>IF(BP83&lt;&gt;"NEMA","",IF(IFERROR(MATCH(BN83,BN$12:BN82,0),0)&lt;&gt;0,"",BN83))</f>
        <v/>
      </c>
      <c r="BW83" s="27" t="s">
        <v>0</v>
      </c>
      <c r="BX83" s="84"/>
      <c r="BY83" s="27" t="s">
        <v>0</v>
      </c>
      <c r="BZ83" s="38" t="str">
        <f t="shared" si="123"/>
        <v/>
      </c>
      <c r="CA83" s="21" t="str">
        <f t="shared" si="124"/>
        <v/>
      </c>
      <c r="CB83" s="21" t="str">
        <f>IF(CA83="","",MAX(CB$12:CB82)+1)</f>
        <v/>
      </c>
      <c r="CC83" s="21" t="str">
        <f>IF(CA83="","",IF(AB83="","",IF(AB83="NEMA",IF(AD83="",INDEX(AD$12:AD82,MATCH(AA83,AA$12:AA82,0),1),AD83),AB83)))</f>
        <v/>
      </c>
      <c r="CD83" s="21" t="str">
        <f t="shared" si="125"/>
        <v/>
      </c>
      <c r="CE83" s="21" t="str">
        <f>IF(BX83="","",MAX(CE$12:CE82)+1)</f>
        <v/>
      </c>
      <c r="CF83" s="21" t="str">
        <f t="shared" si="126"/>
        <v/>
      </c>
      <c r="CG83" s="46" t="str">
        <f t="shared" si="127"/>
        <v/>
      </c>
      <c r="CH83" s="27" t="s">
        <v>0</v>
      </c>
      <c r="CI83" s="14" t="str">
        <f t="shared" si="128"/>
        <v/>
      </c>
      <c r="CJ83" s="27" t="s">
        <v>0</v>
      </c>
      <c r="CK83" s="157" t="str">
        <f>IF(BN83="","",IF(AND(BO83&lt;&gt;"",BO83&lt;&gt;"NEMA",BS83=1),BR83,IFERROR(INDEX(CK$12:CK82,MATCH(BN83,BN$12:BN82,0)),IF(BX83&lt;&gt;"",BX83,BT83))))</f>
        <v>SK Tilček Team</v>
      </c>
      <c r="CL83" s="210">
        <f>IF(BN83="","",IF(BT83&lt;&gt;BN83,INDEX(regKlub_id,MATCH(BT83,regKlub_naziv,0)),IF(AND(BO83&lt;&gt;"",BO83&lt;&gt;"NEMA"),BO83,IF(CF83&lt;&gt;"",CF83,IF(CB83&lt;&gt;"",CB83,IFERROR(INDEX(CL$12:CL82,MATCH(BN83,BN$12:BN82,0)),"GREŠKA"))))))</f>
        <v>22</v>
      </c>
      <c r="CM83" s="108" t="str">
        <f>IF(BP83="","",IF(BP83&lt;&gt;"NEMA",BP83,IF(CE83&lt;&gt;"",CE83,IFERROR(INDEX(CM$12:CM82,MATCH(BN83,BN$12:BN82,0)),""))))</f>
        <v/>
      </c>
      <c r="CN83" s="27" t="s">
        <v>0</v>
      </c>
      <c r="CO83" s="38" t="str">
        <f t="shared" si="129"/>
        <v>78:01</v>
      </c>
      <c r="CP83" s="53" t="str">
        <f t="shared" si="130"/>
        <v>0</v>
      </c>
      <c r="CQ83" s="164" t="str">
        <f t="shared" si="131"/>
        <v/>
      </c>
      <c r="CR83" s="165">
        <f t="shared" si="78"/>
        <v>4681</v>
      </c>
      <c r="CS83" s="108">
        <f t="shared" si="83"/>
        <v>1</v>
      </c>
      <c r="CT83" s="27" t="s">
        <v>0</v>
      </c>
      <c r="CU83" s="224" t="str">
        <f t="shared" si="132"/>
        <v xml:space="preserve">
</v>
      </c>
      <c r="CV83" s="27" t="s">
        <v>0</v>
      </c>
      <c r="CW83" s="184" t="str">
        <f t="shared" si="84"/>
        <v/>
      </c>
      <c r="CX83" t="s">
        <v>0</v>
      </c>
      <c r="CY83" s="86" t="str">
        <f t="shared" si="85"/>
        <v>O</v>
      </c>
      <c r="CZ83" t="s">
        <v>0</v>
      </c>
      <c r="DA83" s="32" t="str">
        <f t="shared" si="86"/>
        <v/>
      </c>
      <c r="DB83" s="46" t="str">
        <f t="shared" si="87"/>
        <v/>
      </c>
      <c r="DC83" t="s">
        <v>0</v>
      </c>
      <c r="DD83" s="14" t="str">
        <f t="shared" si="133"/>
        <v/>
      </c>
      <c r="DE83" s="27" t="s">
        <v>0</v>
      </c>
      <c r="DF83" s="14" t="str">
        <f t="shared" si="134"/>
        <v/>
      </c>
      <c r="DG83" s="27" t="s">
        <v>0</v>
      </c>
      <c r="DH83" s="32" t="str">
        <f t="shared" si="135"/>
        <v>Dejan – Juranić</v>
      </c>
      <c r="DI83" s="33">
        <f t="shared" si="136"/>
        <v>202</v>
      </c>
      <c r="DJ83" s="27" t="s">
        <v>0</v>
      </c>
      <c r="DK83" s="32" t="str">
        <f t="shared" si="137"/>
        <v>Dejan – Juranić – SK Tilček Team</v>
      </c>
      <c r="DL83" s="33">
        <f t="shared" si="138"/>
        <v>202</v>
      </c>
      <c r="DM83" s="27" t="s">
        <v>0</v>
      </c>
      <c r="DN83" s="32" t="str">
        <f t="shared" si="139"/>
        <v>Dejan – Juranić – SK Tilček Team – Otvorena</v>
      </c>
      <c r="DO83" s="33" t="str">
        <f t="shared" si="140"/>
        <v>NEMA</v>
      </c>
      <c r="DP83" s="27" t="s">
        <v>0</v>
      </c>
      <c r="DQ83" s="38">
        <f t="shared" si="141"/>
        <v>202</v>
      </c>
      <c r="DR83" s="33" cm="1">
        <f t="array" ref="DR83">IF(DQ83&lt;&gt;"",INDEX(regNatjecatelj_id,DQ83,0),IF(BF83&lt;&gt;"",BF83,""))</f>
        <v>2020</v>
      </c>
      <c r="DS83" s="27" t="s">
        <v>0</v>
      </c>
      <c r="DT83" s="38" t="str">
        <f t="shared" si="142"/>
        <v>imepre</v>
      </c>
      <c r="DU83" s="53" t="str">
        <f t="shared" si="88"/>
        <v>klu</v>
      </c>
      <c r="DV83" s="53" t="str">
        <f t="shared" si="143"/>
        <v>kat</v>
      </c>
      <c r="DW83" s="53" t="str">
        <f t="shared" si="144"/>
        <v/>
      </c>
      <c r="DX83" s="46" t="str">
        <f t="shared" si="145"/>
        <v>imepre-klu-kat</v>
      </c>
      <c r="DY83" s="27" t="s">
        <v>0</v>
      </c>
      <c r="DZ83" s="38">
        <f>IF(AN83="","",MAX(DZ$12:DZ82)+1)</f>
        <v>5535</v>
      </c>
      <c r="EA83" s="53">
        <f t="shared" si="146"/>
        <v>612</v>
      </c>
      <c r="EB83" s="53">
        <f t="shared" si="147"/>
        <v>2020</v>
      </c>
      <c r="EC83" s="53">
        <f t="shared" si="148"/>
        <v>4681</v>
      </c>
      <c r="ED83" s="53">
        <f t="shared" si="149"/>
        <v>1</v>
      </c>
      <c r="EE83" s="53">
        <f t="shared" si="89"/>
        <v>0</v>
      </c>
      <c r="EF83" s="53">
        <f t="shared" si="150"/>
        <v>1</v>
      </c>
      <c r="EG83" s="53" t="str">
        <f t="shared" si="151"/>
        <v>0</v>
      </c>
      <c r="EH83" s="53" t="str">
        <f t="shared" si="90"/>
        <v/>
      </c>
      <c r="EI83" s="53" t="str">
        <f t="shared" si="152"/>
        <v/>
      </c>
      <c r="EJ83" s="33">
        <f t="shared" si="153"/>
        <v>19</v>
      </c>
      <c r="EK83" s="27" t="s">
        <v>0</v>
      </c>
      <c r="EL83" s="14" t="str">
        <f t="shared" si="154"/>
        <v>INSERT INTO rezultat(id,stazakategorija_id,imeprezime_id,vrijeme_sec,status_id,registracija,uparivanje_id,originalstatus_id,imeprezimealias_id,klubalias_id,kategorijaalias_id) VALUES (5535,612,2020,4681,1,0,1,0,Null,Null,19);</v>
      </c>
      <c r="EM83" s="27" t="s">
        <v>0</v>
      </c>
      <c r="EN83" s="14" t="str">
        <f t="shared" si="91"/>
        <v/>
      </c>
      <c r="EO83" s="27" t="s">
        <v>0</v>
      </c>
      <c r="EP83" s="115" t="str">
        <f t="shared" si="155"/>
        <v xml:space="preserve">
INSERT INTO rezultat(id,stazakategorija_id,imeprezime_id,vrijeme_sec,status_id,registracija,uparivanje_id,originalstatus_id,imeprezimealias_id,klubalias_id,kategorijaalias_id) VALUES (5535,612,2020,4681,1,0,1,0,Null,Null,19);</v>
      </c>
      <c r="EQ83" s="27" t="s">
        <v>0</v>
      </c>
    </row>
    <row r="84" spans="1:147" x14ac:dyDescent="0.25">
      <c r="A84" t="s">
        <v>0</v>
      </c>
      <c r="B84" s="32" t="str">
        <f>IF(csv!F74="","",TRIM(csv!T74))</f>
        <v>OPEN</v>
      </c>
      <c r="C84" s="21" t="s">
        <v>0</v>
      </c>
      <c r="D84" s="21" t="str">
        <f>IF(csv!F74="","",TRIM(csv!F74))</f>
        <v>Goran</v>
      </c>
      <c r="E84" s="21" t="str">
        <f>IF(csv!E74="","",TRIM(csv!E74))</f>
        <v>Kočiš</v>
      </c>
      <c r="F84" s="21" t="s">
        <v>0</v>
      </c>
      <c r="G84" s="53" t="str">
        <f>IF(csv!M74="","",TRIM(csv!M74))</f>
        <v>86:44</v>
      </c>
      <c r="H84" s="53" t="str">
        <f>IF(csv!N74="","",TRIM(csv!N74))</f>
        <v>0</v>
      </c>
      <c r="I84" s="21" t="s">
        <v>0</v>
      </c>
      <c r="J84" s="21" t="str">
        <f>IF(csv!P74="","",TRIM(csv!P74))</f>
        <v>OK Varaždin</v>
      </c>
      <c r="K84" s="21" t="str">
        <f>IF(csv!Q74="","",TRIM(csv!Q74))</f>
        <v>OK Varaždin</v>
      </c>
      <c r="L84" s="21" t="s">
        <v>0</v>
      </c>
      <c r="M84" s="46" t="str">
        <f>IF(csv!R74="","",TRIM(csv!R74))</f>
        <v>CRO</v>
      </c>
      <c r="N84" s="27" t="s">
        <v>0</v>
      </c>
      <c r="O84" s="172" t="str">
        <f t="shared" si="92"/>
        <v>ok</v>
      </c>
      <c r="P84" s="27"/>
      <c r="Q84" s="32" t="str">
        <f t="shared" si="93"/>
        <v>OPEN</v>
      </c>
      <c r="R84" s="53">
        <f>IF(Q84="","",IF(COUNTIF(Q$12:Q83,Q84)=0,R83+1,R83))</f>
        <v>12</v>
      </c>
      <c r="S84" s="53">
        <f t="shared" si="94"/>
        <v>291</v>
      </c>
      <c r="T84" s="53">
        <f t="shared" si="95"/>
        <v>415</v>
      </c>
      <c r="U84" s="46" t="str">
        <f t="shared" si="96"/>
        <v>M70 – M65 – M14 – Otvorena</v>
      </c>
      <c r="V84" s="27" t="s">
        <v>0</v>
      </c>
      <c r="W84" s="157" t="str">
        <f t="shared" si="97"/>
        <v>Otvorena</v>
      </c>
      <c r="X84" s="207">
        <f t="shared" si="98"/>
        <v>612</v>
      </c>
      <c r="Y84" s="158">
        <f t="shared" si="79"/>
        <v>19</v>
      </c>
      <c r="Z84" s="27" t="s">
        <v>0</v>
      </c>
      <c r="AA84" s="32" t="str">
        <f t="shared" si="99"/>
        <v>CRO</v>
      </c>
      <c r="AB84" s="53">
        <f t="shared" si="100"/>
        <v>1</v>
      </c>
      <c r="AC84" s="21" t="str">
        <f>IF(OR(AB84="",AB84&lt;&gt;"NEMA"),"",IF(IFERROR(MATCH(AA84,AA$12:AA83,0),0)&lt;&gt;0,"",AA84))</f>
        <v/>
      </c>
      <c r="AD84" s="46" t="str">
        <f>IF(AC84="","",MAX(AD$12:AD83)+1)</f>
        <v/>
      </c>
      <c r="AE84" s="27" t="s">
        <v>0</v>
      </c>
      <c r="AF84" s="84"/>
      <c r="AG84" s="27" t="s">
        <v>0</v>
      </c>
      <c r="AH84" s="14" t="str">
        <f t="shared" si="101"/>
        <v/>
      </c>
      <c r="AI84" s="27" t="s">
        <v>0</v>
      </c>
      <c r="AJ84" s="157" t="str">
        <f t="shared" si="102"/>
        <v>CRO</v>
      </c>
      <c r="AK84" s="108">
        <f t="shared" si="103"/>
        <v>1</v>
      </c>
      <c r="AL84" s="27"/>
      <c r="AM84" s="32" t="str">
        <f t="shared" si="104"/>
        <v>Goran</v>
      </c>
      <c r="AN84" s="21" t="str">
        <f t="shared" si="105"/>
        <v>Kočiš</v>
      </c>
      <c r="AO84" s="53">
        <f t="shared" si="106"/>
        <v>2247</v>
      </c>
      <c r="AP84" s="53" t="str">
        <f t="shared" si="107"/>
        <v/>
      </c>
      <c r="AQ84" s="21" t="str">
        <f t="shared" si="108"/>
        <v>Goran</v>
      </c>
      <c r="AR84" s="46" t="str">
        <f t="shared" si="109"/>
        <v>Kočiš</v>
      </c>
      <c r="AS84" s="27" t="s">
        <v>0</v>
      </c>
      <c r="AT84" s="62" t="str">
        <f t="shared" si="110"/>
        <v/>
      </c>
      <c r="AU84" s="27" t="s">
        <v>0</v>
      </c>
      <c r="AV84" s="228" t="str">
        <f t="shared" si="80"/>
        <v/>
      </c>
      <c r="AW84" s="27" t="s">
        <v>0</v>
      </c>
      <c r="AX84" s="79"/>
      <c r="AY84" s="80"/>
      <c r="AZ84" s="27" t="s">
        <v>0</v>
      </c>
      <c r="BA84" s="184" t="str">
        <f t="shared" si="111"/>
        <v/>
      </c>
      <c r="BB84" s="27" t="s">
        <v>0</v>
      </c>
      <c r="BC84" s="32" t="str">
        <f t="shared" si="112"/>
        <v/>
      </c>
      <c r="BD84" s="53" t="str">
        <f>IF(AX84&amp;AY84="","",MAX(BD$12:BD83)+1)</f>
        <v/>
      </c>
      <c r="BE84" s="196" t="str">
        <f t="shared" si="113"/>
        <v/>
      </c>
      <c r="BF84" s="33" t="str">
        <f>IF(AND(AO84="NEMA",AP84="NEMA",OR(AX84&amp;AY84="",BE84="NEMA")),MAX(BF$12:BF83)+1,"")</f>
        <v/>
      </c>
      <c r="BG84" s="27" t="s">
        <v>0</v>
      </c>
      <c r="BH84" s="32" t="str">
        <f t="shared" si="114"/>
        <v>Goran</v>
      </c>
      <c r="BI84" s="21" t="str">
        <f t="shared" si="115"/>
        <v>Kočiš</v>
      </c>
      <c r="BJ84" s="53" t="str">
        <f t="shared" si="116"/>
        <v/>
      </c>
      <c r="BK84" s="33">
        <f t="shared" si="117"/>
        <v>2247</v>
      </c>
      <c r="BL84" s="27" t="s">
        <v>0</v>
      </c>
      <c r="BM84" s="32" t="str">
        <f t="shared" si="118"/>
        <v>OK Varaždin</v>
      </c>
      <c r="BN84" s="21" t="str">
        <f t="shared" si="119"/>
        <v>OK Varaždin</v>
      </c>
      <c r="BO84" s="53">
        <f t="shared" si="120"/>
        <v>11</v>
      </c>
      <c r="BP84" s="53" t="str">
        <f t="shared" si="81"/>
        <v/>
      </c>
      <c r="BQ84" s="21" t="str">
        <f t="shared" si="82"/>
        <v>OK Varaždin</v>
      </c>
      <c r="BR84" s="21" t="str" cm="1">
        <f t="array" ref="BR84">IFERROR(""&amp;INDEX(regNatjecatelj_klub,DI84),"")</f>
        <v/>
      </c>
      <c r="BS84" s="66" t="str">
        <f t="shared" si="121"/>
        <v/>
      </c>
      <c r="BT84" s="46" t="str">
        <f t="shared" si="122"/>
        <v>OK Varaždin</v>
      </c>
      <c r="BU84" s="27" t="s">
        <v>0</v>
      </c>
      <c r="BV84" s="62" t="str">
        <f>IF(BP84&lt;&gt;"NEMA","",IF(IFERROR(MATCH(BN84,BN$12:BN83,0),0)&lt;&gt;0,"",BN84))</f>
        <v/>
      </c>
      <c r="BW84" s="27" t="s">
        <v>0</v>
      </c>
      <c r="BX84" s="84"/>
      <c r="BY84" s="27" t="s">
        <v>0</v>
      </c>
      <c r="BZ84" s="38" t="str">
        <f t="shared" si="123"/>
        <v/>
      </c>
      <c r="CA84" s="21" t="str">
        <f t="shared" si="124"/>
        <v/>
      </c>
      <c r="CB84" s="21" t="str">
        <f>IF(CA84="","",MAX(CB$12:CB83)+1)</f>
        <v/>
      </c>
      <c r="CC84" s="21" t="str">
        <f>IF(CA84="","",IF(AB84="","",IF(AB84="NEMA",IF(AD84="",INDEX(AD$12:AD83,MATCH(AA84,AA$12:AA83,0),1),AD84),AB84)))</f>
        <v/>
      </c>
      <c r="CD84" s="21" t="str">
        <f t="shared" si="125"/>
        <v/>
      </c>
      <c r="CE84" s="21" t="str">
        <f>IF(BX84="","",MAX(CE$12:CE83)+1)</f>
        <v/>
      </c>
      <c r="CF84" s="21" t="str">
        <f t="shared" si="126"/>
        <v/>
      </c>
      <c r="CG84" s="46" t="str">
        <f t="shared" si="127"/>
        <v/>
      </c>
      <c r="CH84" s="27" t="s">
        <v>0</v>
      </c>
      <c r="CI84" s="14" t="str">
        <f t="shared" si="128"/>
        <v/>
      </c>
      <c r="CJ84" s="27" t="s">
        <v>0</v>
      </c>
      <c r="CK84" s="157" t="str">
        <f>IF(BN84="","",IF(AND(BO84&lt;&gt;"",BO84&lt;&gt;"NEMA",BS84=1),BR84,IFERROR(INDEX(CK$12:CK83,MATCH(BN84,BN$12:BN83,0)),IF(BX84&lt;&gt;"",BX84,BT84))))</f>
        <v>OK Varaždin</v>
      </c>
      <c r="CL84" s="210">
        <f>IF(BN84="","",IF(BT84&lt;&gt;BN84,INDEX(regKlub_id,MATCH(BT84,regKlub_naziv,0)),IF(AND(BO84&lt;&gt;"",BO84&lt;&gt;"NEMA"),BO84,IF(CF84&lt;&gt;"",CF84,IF(CB84&lt;&gt;"",CB84,IFERROR(INDEX(CL$12:CL83,MATCH(BN84,BN$12:BN83,0)),"GREŠKA"))))))</f>
        <v>11</v>
      </c>
      <c r="CM84" s="108" t="str">
        <f>IF(BP84="","",IF(BP84&lt;&gt;"NEMA",BP84,IF(CE84&lt;&gt;"",CE84,IFERROR(INDEX(CM$12:CM83,MATCH(BN84,BN$12:BN83,0)),""))))</f>
        <v/>
      </c>
      <c r="CN84" s="27" t="s">
        <v>0</v>
      </c>
      <c r="CO84" s="38" t="str">
        <f t="shared" si="129"/>
        <v>86:44</v>
      </c>
      <c r="CP84" s="53" t="str">
        <f t="shared" si="130"/>
        <v>0</v>
      </c>
      <c r="CQ84" s="164" t="str">
        <f t="shared" si="131"/>
        <v/>
      </c>
      <c r="CR84" s="165">
        <f t="shared" si="78"/>
        <v>5204</v>
      </c>
      <c r="CS84" s="108">
        <f t="shared" si="83"/>
        <v>1</v>
      </c>
      <c r="CT84" s="27" t="s">
        <v>0</v>
      </c>
      <c r="CU84" s="224" t="str">
        <f t="shared" si="132"/>
        <v xml:space="preserve">
</v>
      </c>
      <c r="CV84" s="27" t="s">
        <v>0</v>
      </c>
      <c r="CW84" s="184" t="str">
        <f t="shared" si="84"/>
        <v/>
      </c>
      <c r="CX84" t="s">
        <v>0</v>
      </c>
      <c r="CY84" s="86" t="str">
        <f t="shared" si="85"/>
        <v>O</v>
      </c>
      <c r="CZ84" t="s">
        <v>0</v>
      </c>
      <c r="DA84" s="32" t="str">
        <f t="shared" si="86"/>
        <v/>
      </c>
      <c r="DB84" s="46" t="str">
        <f t="shared" si="87"/>
        <v/>
      </c>
      <c r="DC84" t="s">
        <v>0</v>
      </c>
      <c r="DD84" s="14" t="str">
        <f t="shared" si="133"/>
        <v/>
      </c>
      <c r="DE84" s="27" t="s">
        <v>0</v>
      </c>
      <c r="DF84" s="14" t="str">
        <f t="shared" si="134"/>
        <v/>
      </c>
      <c r="DG84" s="27" t="s">
        <v>0</v>
      </c>
      <c r="DH84" s="32" t="str">
        <f t="shared" si="135"/>
        <v>Goran – Kočiš</v>
      </c>
      <c r="DI84" s="33">
        <f t="shared" si="136"/>
        <v>332</v>
      </c>
      <c r="DJ84" s="27" t="s">
        <v>0</v>
      </c>
      <c r="DK84" s="32" t="str">
        <f t="shared" si="137"/>
        <v>Goran – Kočiš – OK Varaždin</v>
      </c>
      <c r="DL84" s="33" t="str">
        <f t="shared" si="138"/>
        <v>NEMA</v>
      </c>
      <c r="DM84" s="27" t="s">
        <v>0</v>
      </c>
      <c r="DN84" s="32" t="str">
        <f t="shared" si="139"/>
        <v>Goran – Kočiš – OK Varaždin – Otvorena</v>
      </c>
      <c r="DO84" s="33" t="str">
        <f t="shared" si="140"/>
        <v>NEMA</v>
      </c>
      <c r="DP84" s="27" t="s">
        <v>0</v>
      </c>
      <c r="DQ84" s="38">
        <f t="shared" si="141"/>
        <v>332</v>
      </c>
      <c r="DR84" s="33" cm="1">
        <f t="array" ref="DR84">IF(DQ84&lt;&gt;"",INDEX(regNatjecatelj_id,DQ84,0),IF(BF84&lt;&gt;"",BF84,""))</f>
        <v>2247</v>
      </c>
      <c r="DS84" s="27" t="s">
        <v>0</v>
      </c>
      <c r="DT84" s="38" t="str">
        <f t="shared" si="142"/>
        <v>imepre</v>
      </c>
      <c r="DU84" s="53" t="str">
        <f t="shared" si="88"/>
        <v>klu</v>
      </c>
      <c r="DV84" s="53" t="str">
        <f t="shared" si="143"/>
        <v>kat</v>
      </c>
      <c r="DW84" s="53" t="str">
        <f t="shared" si="144"/>
        <v/>
      </c>
      <c r="DX84" s="46" t="str">
        <f t="shared" si="145"/>
        <v>imepre-klu-kat</v>
      </c>
      <c r="DY84" s="27" t="s">
        <v>0</v>
      </c>
      <c r="DZ84" s="38">
        <f>IF(AN84="","",MAX(DZ$12:DZ83)+1)</f>
        <v>5536</v>
      </c>
      <c r="EA84" s="53">
        <f t="shared" si="146"/>
        <v>612</v>
      </c>
      <c r="EB84" s="53">
        <f t="shared" si="147"/>
        <v>2247</v>
      </c>
      <c r="EC84" s="53">
        <f t="shared" si="148"/>
        <v>5204</v>
      </c>
      <c r="ED84" s="53">
        <f t="shared" si="149"/>
        <v>1</v>
      </c>
      <c r="EE84" s="53">
        <f t="shared" si="89"/>
        <v>0</v>
      </c>
      <c r="EF84" s="53">
        <f t="shared" si="150"/>
        <v>1</v>
      </c>
      <c r="EG84" s="53" t="str">
        <f t="shared" si="151"/>
        <v>0</v>
      </c>
      <c r="EH84" s="53" t="str">
        <f t="shared" si="90"/>
        <v/>
      </c>
      <c r="EI84" s="53" t="str">
        <f t="shared" si="152"/>
        <v/>
      </c>
      <c r="EJ84" s="33">
        <f t="shared" si="153"/>
        <v>19</v>
      </c>
      <c r="EK84" s="27" t="s">
        <v>0</v>
      </c>
      <c r="EL84" s="14" t="str">
        <f t="shared" si="154"/>
        <v>INSERT INTO rezultat(id,stazakategorija_id,imeprezime_id,vrijeme_sec,status_id,registracija,uparivanje_id,originalstatus_id,imeprezimealias_id,klubalias_id,kategorijaalias_id) VALUES (5536,612,2247,5204,1,0,1,0,Null,Null,19);</v>
      </c>
      <c r="EM84" s="27" t="s">
        <v>0</v>
      </c>
      <c r="EN84" s="14" t="str">
        <f t="shared" si="91"/>
        <v/>
      </c>
      <c r="EO84" s="27" t="s">
        <v>0</v>
      </c>
      <c r="EP84" s="115" t="str">
        <f t="shared" si="155"/>
        <v xml:space="preserve">
INSERT INTO rezultat(id,stazakategorija_id,imeprezime_id,vrijeme_sec,status_id,registracija,uparivanje_id,originalstatus_id,imeprezimealias_id,klubalias_id,kategorijaalias_id) VALUES (5536,612,2247,5204,1,0,1,0,Null,Null,19);</v>
      </c>
      <c r="EQ84" s="27" t="s">
        <v>0</v>
      </c>
    </row>
    <row r="85" spans="1:147" x14ac:dyDescent="0.25">
      <c r="A85" t="s">
        <v>0</v>
      </c>
      <c r="B85" s="32" t="str">
        <f>IF(csv!F75="","",TRIM(csv!T75))</f>
        <v>OPEN</v>
      </c>
      <c r="C85" s="21" t="s">
        <v>0</v>
      </c>
      <c r="D85" s="21" t="str">
        <f>IF(csv!F75="","",TRIM(csv!F75))</f>
        <v>Tea</v>
      </c>
      <c r="E85" s="21" t="str">
        <f>IF(csv!E75="","",TRIM(csv!E75))</f>
        <v>Galić</v>
      </c>
      <c r="F85" s="21" t="s">
        <v>0</v>
      </c>
      <c r="G85" s="53" t="str">
        <f>IF(csv!M75="","",TRIM(csv!M75))</f>
        <v>135:21</v>
      </c>
      <c r="H85" s="53" t="str">
        <f>IF(csv!N75="","",TRIM(csv!N75))</f>
        <v>0</v>
      </c>
      <c r="I85" s="21" t="s">
        <v>0</v>
      </c>
      <c r="J85" s="21" t="str">
        <f>IF(csv!P75="","",TRIM(csv!P75))</f>
        <v>OK Varaždin</v>
      </c>
      <c r="K85" s="21" t="str">
        <f>IF(csv!Q75="","",TRIM(csv!Q75))</f>
        <v>OK Varaždin</v>
      </c>
      <c r="L85" s="21" t="s">
        <v>0</v>
      </c>
      <c r="M85" s="46" t="str">
        <f>IF(csv!R75="","",TRIM(csv!R75))</f>
        <v>CRO</v>
      </c>
      <c r="N85" s="27" t="s">
        <v>0</v>
      </c>
      <c r="O85" s="172" t="str">
        <f t="shared" si="92"/>
        <v>ok</v>
      </c>
      <c r="P85" s="27"/>
      <c r="Q85" s="32" t="str">
        <f t="shared" si="93"/>
        <v>OPEN</v>
      </c>
      <c r="R85" s="53">
        <f>IF(Q85="","",IF(COUNTIF(Q$12:Q84,Q85)=0,R84+1,R84))</f>
        <v>12</v>
      </c>
      <c r="S85" s="53">
        <f t="shared" si="94"/>
        <v>291</v>
      </c>
      <c r="T85" s="53">
        <f t="shared" si="95"/>
        <v>415</v>
      </c>
      <c r="U85" s="46" t="str">
        <f t="shared" si="96"/>
        <v>M70 – M65 – M14 – Otvorena</v>
      </c>
      <c r="V85" s="27" t="s">
        <v>0</v>
      </c>
      <c r="W85" s="157" t="str">
        <f t="shared" si="97"/>
        <v>Otvorena</v>
      </c>
      <c r="X85" s="207">
        <f t="shared" si="98"/>
        <v>612</v>
      </c>
      <c r="Y85" s="158">
        <f t="shared" si="79"/>
        <v>19</v>
      </c>
      <c r="Z85" s="27" t="s">
        <v>0</v>
      </c>
      <c r="AA85" s="32" t="str">
        <f t="shared" si="99"/>
        <v>CRO</v>
      </c>
      <c r="AB85" s="53">
        <f t="shared" si="100"/>
        <v>1</v>
      </c>
      <c r="AC85" s="21" t="str">
        <f>IF(OR(AB85="",AB85&lt;&gt;"NEMA"),"",IF(IFERROR(MATCH(AA85,AA$12:AA84,0),0)&lt;&gt;0,"",AA85))</f>
        <v/>
      </c>
      <c r="AD85" s="46" t="str">
        <f>IF(AC85="","",MAX(AD$12:AD84)+1)</f>
        <v/>
      </c>
      <c r="AE85" s="27" t="s">
        <v>0</v>
      </c>
      <c r="AF85" s="84"/>
      <c r="AG85" s="27" t="s">
        <v>0</v>
      </c>
      <c r="AH85" s="14" t="str">
        <f t="shared" si="101"/>
        <v/>
      </c>
      <c r="AI85" s="27" t="s">
        <v>0</v>
      </c>
      <c r="AJ85" s="157" t="str">
        <f t="shared" si="102"/>
        <v>CRO</v>
      </c>
      <c r="AK85" s="108">
        <f t="shared" si="103"/>
        <v>1</v>
      </c>
      <c r="AL85" s="27"/>
      <c r="AM85" s="32" t="str">
        <f t="shared" si="104"/>
        <v>Tea</v>
      </c>
      <c r="AN85" s="21" t="str">
        <f t="shared" si="105"/>
        <v>Galić</v>
      </c>
      <c r="AO85" s="53">
        <f t="shared" si="106"/>
        <v>2233</v>
      </c>
      <c r="AP85" s="53" t="str">
        <f t="shared" si="107"/>
        <v/>
      </c>
      <c r="AQ85" s="21" t="str">
        <f t="shared" si="108"/>
        <v>Tea</v>
      </c>
      <c r="AR85" s="46" t="str">
        <f t="shared" si="109"/>
        <v>Galić</v>
      </c>
      <c r="AS85" s="27" t="s">
        <v>0</v>
      </c>
      <c r="AT85" s="62" t="str">
        <f t="shared" si="110"/>
        <v/>
      </c>
      <c r="AU85" s="27" t="s">
        <v>0</v>
      </c>
      <c r="AV85" s="228" t="str">
        <f t="shared" si="80"/>
        <v/>
      </c>
      <c r="AW85" s="27" t="s">
        <v>0</v>
      </c>
      <c r="AX85" s="79"/>
      <c r="AY85" s="80"/>
      <c r="AZ85" s="27" t="s">
        <v>0</v>
      </c>
      <c r="BA85" s="184" t="str">
        <f t="shared" si="111"/>
        <v/>
      </c>
      <c r="BB85" s="27" t="s">
        <v>0</v>
      </c>
      <c r="BC85" s="32" t="str">
        <f t="shared" si="112"/>
        <v/>
      </c>
      <c r="BD85" s="53" t="str">
        <f>IF(AX85&amp;AY85="","",MAX(BD$12:BD84)+1)</f>
        <v/>
      </c>
      <c r="BE85" s="196" t="str">
        <f t="shared" si="113"/>
        <v/>
      </c>
      <c r="BF85" s="33" t="str">
        <f>IF(AND(AO85="NEMA",AP85="NEMA",OR(AX85&amp;AY85="",BE85="NEMA")),MAX(BF$12:BF84)+1,"")</f>
        <v/>
      </c>
      <c r="BG85" s="27" t="s">
        <v>0</v>
      </c>
      <c r="BH85" s="32" t="str">
        <f t="shared" si="114"/>
        <v>Tea</v>
      </c>
      <c r="BI85" s="21" t="str">
        <f t="shared" si="115"/>
        <v>Galić</v>
      </c>
      <c r="BJ85" s="53" t="str">
        <f t="shared" si="116"/>
        <v/>
      </c>
      <c r="BK85" s="33">
        <f t="shared" si="117"/>
        <v>2233</v>
      </c>
      <c r="BL85" s="27" t="s">
        <v>0</v>
      </c>
      <c r="BM85" s="32" t="str">
        <f t="shared" si="118"/>
        <v>OK Varaždin</v>
      </c>
      <c r="BN85" s="21" t="str">
        <f t="shared" si="119"/>
        <v>OK Varaždin</v>
      </c>
      <c r="BO85" s="53">
        <f t="shared" si="120"/>
        <v>11</v>
      </c>
      <c r="BP85" s="53" t="str">
        <f t="shared" si="81"/>
        <v/>
      </c>
      <c r="BQ85" s="21" t="str">
        <f t="shared" si="82"/>
        <v>OK Varaždin</v>
      </c>
      <c r="BR85" s="21" t="str" cm="1">
        <f t="array" ref="BR85">IFERROR(""&amp;INDEX(regNatjecatelj_klub,DI85),"")</f>
        <v>OK Varaždin</v>
      </c>
      <c r="BS85" s="66" t="str">
        <f t="shared" si="121"/>
        <v/>
      </c>
      <c r="BT85" s="46" t="str">
        <f t="shared" si="122"/>
        <v>OK Varaždin</v>
      </c>
      <c r="BU85" s="27" t="s">
        <v>0</v>
      </c>
      <c r="BV85" s="62" t="str">
        <f>IF(BP85&lt;&gt;"NEMA","",IF(IFERROR(MATCH(BN85,BN$12:BN84,0),0)&lt;&gt;0,"",BN85))</f>
        <v/>
      </c>
      <c r="BW85" s="27" t="s">
        <v>0</v>
      </c>
      <c r="BX85" s="84"/>
      <c r="BY85" s="27" t="s">
        <v>0</v>
      </c>
      <c r="BZ85" s="38" t="str">
        <f t="shared" si="123"/>
        <v/>
      </c>
      <c r="CA85" s="21" t="str">
        <f t="shared" si="124"/>
        <v/>
      </c>
      <c r="CB85" s="21" t="str">
        <f>IF(CA85="","",MAX(CB$12:CB84)+1)</f>
        <v/>
      </c>
      <c r="CC85" s="21" t="str">
        <f>IF(CA85="","",IF(AB85="","",IF(AB85="NEMA",IF(AD85="",INDEX(AD$12:AD84,MATCH(AA85,AA$12:AA84,0),1),AD85),AB85)))</f>
        <v/>
      </c>
      <c r="CD85" s="21" t="str">
        <f t="shared" si="125"/>
        <v/>
      </c>
      <c r="CE85" s="21" t="str">
        <f>IF(BX85="","",MAX(CE$12:CE84)+1)</f>
        <v/>
      </c>
      <c r="CF85" s="21" t="str">
        <f t="shared" si="126"/>
        <v/>
      </c>
      <c r="CG85" s="46" t="str">
        <f t="shared" si="127"/>
        <v/>
      </c>
      <c r="CH85" s="27" t="s">
        <v>0</v>
      </c>
      <c r="CI85" s="14" t="str">
        <f t="shared" si="128"/>
        <v/>
      </c>
      <c r="CJ85" s="27" t="s">
        <v>0</v>
      </c>
      <c r="CK85" s="157" t="str">
        <f>IF(BN85="","",IF(AND(BO85&lt;&gt;"",BO85&lt;&gt;"NEMA",BS85=1),BR85,IFERROR(INDEX(CK$12:CK84,MATCH(BN85,BN$12:BN84,0)),IF(BX85&lt;&gt;"",BX85,BT85))))</f>
        <v>OK Varaždin</v>
      </c>
      <c r="CL85" s="210">
        <f>IF(BN85="","",IF(BT85&lt;&gt;BN85,INDEX(regKlub_id,MATCH(BT85,regKlub_naziv,0)),IF(AND(BO85&lt;&gt;"",BO85&lt;&gt;"NEMA"),BO85,IF(CF85&lt;&gt;"",CF85,IF(CB85&lt;&gt;"",CB85,IFERROR(INDEX(CL$12:CL84,MATCH(BN85,BN$12:BN84,0)),"GREŠKA"))))))</f>
        <v>11</v>
      </c>
      <c r="CM85" s="108" t="str">
        <f>IF(BP85="","",IF(BP85&lt;&gt;"NEMA",BP85,IF(CE85&lt;&gt;"",CE85,IFERROR(INDEX(CM$12:CM84,MATCH(BN85,BN$12:BN84,0)),""))))</f>
        <v/>
      </c>
      <c r="CN85" s="27" t="s">
        <v>0</v>
      </c>
      <c r="CO85" s="38" t="str">
        <f t="shared" si="129"/>
        <v>135:21</v>
      </c>
      <c r="CP85" s="53" t="str">
        <f t="shared" si="130"/>
        <v>0</v>
      </c>
      <c r="CQ85" s="164" t="str">
        <f t="shared" si="131"/>
        <v/>
      </c>
      <c r="CR85" s="165">
        <f t="shared" si="78"/>
        <v>8121</v>
      </c>
      <c r="CS85" s="108">
        <f t="shared" si="83"/>
        <v>2</v>
      </c>
      <c r="CT85" s="27" t="s">
        <v>0</v>
      </c>
      <c r="CU85" s="224" t="str">
        <f t="shared" si="132"/>
        <v xml:space="preserve">
</v>
      </c>
      <c r="CV85" s="27" t="s">
        <v>0</v>
      </c>
      <c r="CW85" s="184" t="str">
        <f t="shared" si="84"/>
        <v/>
      </c>
      <c r="CX85" t="s">
        <v>0</v>
      </c>
      <c r="CY85" s="86" t="str">
        <f t="shared" si="85"/>
        <v>O</v>
      </c>
      <c r="CZ85" t="s">
        <v>0</v>
      </c>
      <c r="DA85" s="32" t="str">
        <f t="shared" si="86"/>
        <v/>
      </c>
      <c r="DB85" s="46" t="str">
        <f t="shared" si="87"/>
        <v/>
      </c>
      <c r="DC85" t="s">
        <v>0</v>
      </c>
      <c r="DD85" s="14" t="str">
        <f t="shared" si="133"/>
        <v/>
      </c>
      <c r="DE85" s="27" t="s">
        <v>0</v>
      </c>
      <c r="DF85" s="14" t="str">
        <f t="shared" si="134"/>
        <v/>
      </c>
      <c r="DG85" s="27" t="s">
        <v>0</v>
      </c>
      <c r="DH85" s="32" t="str">
        <f t="shared" si="135"/>
        <v>Tea – Galić</v>
      </c>
      <c r="DI85" s="33">
        <f t="shared" si="136"/>
        <v>1057</v>
      </c>
      <c r="DJ85" s="27" t="s">
        <v>0</v>
      </c>
      <c r="DK85" s="32" t="str">
        <f t="shared" si="137"/>
        <v>Tea – Galić – OK Varaždin</v>
      </c>
      <c r="DL85" s="33">
        <f t="shared" si="138"/>
        <v>1057</v>
      </c>
      <c r="DM85" s="27" t="s">
        <v>0</v>
      </c>
      <c r="DN85" s="32" t="str">
        <f t="shared" si="139"/>
        <v>Tea – Galić – OK Varaždin – Otvorena</v>
      </c>
      <c r="DO85" s="33" t="str">
        <f t="shared" si="140"/>
        <v>NEMA</v>
      </c>
      <c r="DP85" s="27" t="s">
        <v>0</v>
      </c>
      <c r="DQ85" s="38">
        <f t="shared" si="141"/>
        <v>1057</v>
      </c>
      <c r="DR85" s="33" cm="1">
        <f t="array" ref="DR85">IF(DQ85&lt;&gt;"",INDEX(regNatjecatelj_id,DQ85,0),IF(BF85&lt;&gt;"",BF85,""))</f>
        <v>2233</v>
      </c>
      <c r="DS85" s="27" t="s">
        <v>0</v>
      </c>
      <c r="DT85" s="38" t="str">
        <f t="shared" si="142"/>
        <v>imepre</v>
      </c>
      <c r="DU85" s="53" t="str">
        <f t="shared" si="88"/>
        <v>klu</v>
      </c>
      <c r="DV85" s="53" t="str">
        <f t="shared" si="143"/>
        <v>kat</v>
      </c>
      <c r="DW85" s="53" t="str">
        <f t="shared" si="144"/>
        <v>ot</v>
      </c>
      <c r="DX85" s="46" t="str">
        <f t="shared" si="145"/>
        <v>imepre-klu-kat-ot</v>
      </c>
      <c r="DY85" s="27" t="s">
        <v>0</v>
      </c>
      <c r="DZ85" s="38">
        <f>IF(AN85="","",MAX(DZ$12:DZ84)+1)</f>
        <v>5537</v>
      </c>
      <c r="EA85" s="53">
        <f t="shared" si="146"/>
        <v>612</v>
      </c>
      <c r="EB85" s="53">
        <f t="shared" si="147"/>
        <v>2233</v>
      </c>
      <c r="EC85" s="53">
        <f t="shared" si="148"/>
        <v>8121</v>
      </c>
      <c r="ED85" s="53">
        <f t="shared" si="149"/>
        <v>2</v>
      </c>
      <c r="EE85" s="53">
        <f t="shared" si="89"/>
        <v>0</v>
      </c>
      <c r="EF85" s="53">
        <f t="shared" si="150"/>
        <v>2</v>
      </c>
      <c r="EG85" s="53" t="str">
        <f t="shared" si="151"/>
        <v>0</v>
      </c>
      <c r="EH85" s="53" t="str">
        <f t="shared" si="90"/>
        <v/>
      </c>
      <c r="EI85" s="53" t="str">
        <f t="shared" si="152"/>
        <v/>
      </c>
      <c r="EJ85" s="33">
        <f t="shared" si="153"/>
        <v>19</v>
      </c>
      <c r="EK85" s="27" t="s">
        <v>0</v>
      </c>
      <c r="EL85" s="14" t="str">
        <f t="shared" si="154"/>
        <v>INSERT INTO rezultat(id,stazakategorija_id,imeprezime_id,vrijeme_sec,status_id,registracija,uparivanje_id,originalstatus_id,imeprezimealias_id,klubalias_id,kategorijaalias_id) VALUES (5537,612,2233,8121,2,0,2,0,Null,Null,19);</v>
      </c>
      <c r="EM85" s="27" t="s">
        <v>0</v>
      </c>
      <c r="EN85" s="14" t="str">
        <f t="shared" si="91"/>
        <v/>
      </c>
      <c r="EO85" s="27" t="s">
        <v>0</v>
      </c>
      <c r="EP85" s="115" t="str">
        <f t="shared" si="155"/>
        <v xml:space="preserve">
INSERT INTO rezultat(id,stazakategorija_id,imeprezime_id,vrijeme_sec,status_id,registracija,uparivanje_id,originalstatus_id,imeprezimealias_id,klubalias_id,kategorijaalias_id) VALUES (5537,612,2233,8121,2,0,2,0,Null,Null,19);</v>
      </c>
      <c r="EQ85" s="27" t="s">
        <v>0</v>
      </c>
    </row>
    <row r="86" spans="1:147" x14ac:dyDescent="0.25">
      <c r="A86" t="s">
        <v>0</v>
      </c>
      <c r="B86" s="32" t="str">
        <f>IF(csv!F76="","",TRIM(csv!T76))</f>
        <v>OPEN</v>
      </c>
      <c r="C86" s="21" t="s">
        <v>0</v>
      </c>
      <c r="D86" s="21" t="str">
        <f>IF(csv!F76="","",TRIM(csv!F76))</f>
        <v>Marin</v>
      </c>
      <c r="E86" s="21" t="str">
        <f>IF(csv!E76="","",TRIM(csv!E76))</f>
        <v>Galić</v>
      </c>
      <c r="F86" s="21" t="s">
        <v>0</v>
      </c>
      <c r="G86" s="53" t="str">
        <f>IF(csv!M76="","",TRIM(csv!M76))</f>
        <v>143:42</v>
      </c>
      <c r="H86" s="53" t="str">
        <f>IF(csv!N76="","",TRIM(csv!N76))</f>
        <v>0</v>
      </c>
      <c r="I86" s="21" t="s">
        <v>0</v>
      </c>
      <c r="J86" s="21" t="str">
        <f>IF(csv!P76="","",TRIM(csv!P76))</f>
        <v>OK Varaždin</v>
      </c>
      <c r="K86" s="21" t="str">
        <f>IF(csv!Q76="","",TRIM(csv!Q76))</f>
        <v>OK Varaždin</v>
      </c>
      <c r="L86" s="21" t="s">
        <v>0</v>
      </c>
      <c r="M86" s="46" t="str">
        <f>IF(csv!R76="","",TRIM(csv!R76))</f>
        <v>CRO</v>
      </c>
      <c r="N86" s="27" t="s">
        <v>0</v>
      </c>
      <c r="O86" s="172" t="str">
        <f t="shared" si="92"/>
        <v>ok</v>
      </c>
      <c r="P86" s="27"/>
      <c r="Q86" s="32" t="str">
        <f t="shared" si="93"/>
        <v>OPEN</v>
      </c>
      <c r="R86" s="53">
        <f>IF(Q86="","",IF(COUNTIF(Q$12:Q85,Q86)=0,R85+1,R85))</f>
        <v>12</v>
      </c>
      <c r="S86" s="53">
        <f t="shared" si="94"/>
        <v>291</v>
      </c>
      <c r="T86" s="53">
        <f t="shared" si="95"/>
        <v>415</v>
      </c>
      <c r="U86" s="46" t="str">
        <f t="shared" si="96"/>
        <v>M70 – M65 – M14 – Otvorena</v>
      </c>
      <c r="V86" s="27" t="s">
        <v>0</v>
      </c>
      <c r="W86" s="157" t="str">
        <f t="shared" si="97"/>
        <v>Otvorena</v>
      </c>
      <c r="X86" s="207">
        <f t="shared" si="98"/>
        <v>612</v>
      </c>
      <c r="Y86" s="158">
        <f t="shared" si="79"/>
        <v>19</v>
      </c>
      <c r="Z86" s="27" t="s">
        <v>0</v>
      </c>
      <c r="AA86" s="32" t="str">
        <f t="shared" si="99"/>
        <v>CRO</v>
      </c>
      <c r="AB86" s="53">
        <f t="shared" si="100"/>
        <v>1</v>
      </c>
      <c r="AC86" s="21" t="str">
        <f>IF(OR(AB86="",AB86&lt;&gt;"NEMA"),"",IF(IFERROR(MATCH(AA86,AA$12:AA85,0),0)&lt;&gt;0,"",AA86))</f>
        <v/>
      </c>
      <c r="AD86" s="46" t="str">
        <f>IF(AC86="","",MAX(AD$12:AD85)+1)</f>
        <v/>
      </c>
      <c r="AE86" s="27" t="s">
        <v>0</v>
      </c>
      <c r="AF86" s="84"/>
      <c r="AG86" s="27" t="s">
        <v>0</v>
      </c>
      <c r="AH86" s="14" t="str">
        <f t="shared" si="101"/>
        <v/>
      </c>
      <c r="AI86" s="27" t="s">
        <v>0</v>
      </c>
      <c r="AJ86" s="157" t="str">
        <f t="shared" si="102"/>
        <v>CRO</v>
      </c>
      <c r="AK86" s="108">
        <f t="shared" si="103"/>
        <v>1</v>
      </c>
      <c r="AL86" s="27"/>
      <c r="AM86" s="32" t="str">
        <f t="shared" si="104"/>
        <v>Marin</v>
      </c>
      <c r="AN86" s="21" t="str">
        <f t="shared" si="105"/>
        <v>Galić</v>
      </c>
      <c r="AO86" s="53">
        <f t="shared" si="106"/>
        <v>2231</v>
      </c>
      <c r="AP86" s="53" t="str">
        <f t="shared" si="107"/>
        <v/>
      </c>
      <c r="AQ86" s="21" t="str">
        <f t="shared" si="108"/>
        <v>Marin</v>
      </c>
      <c r="AR86" s="46" t="str">
        <f t="shared" si="109"/>
        <v>Galić</v>
      </c>
      <c r="AS86" s="27" t="s">
        <v>0</v>
      </c>
      <c r="AT86" s="62" t="str">
        <f t="shared" si="110"/>
        <v/>
      </c>
      <c r="AU86" s="27" t="s">
        <v>0</v>
      </c>
      <c r="AV86" s="228" t="str">
        <f t="shared" si="80"/>
        <v/>
      </c>
      <c r="AW86" s="27" t="s">
        <v>0</v>
      </c>
      <c r="AX86" s="79"/>
      <c r="AY86" s="80"/>
      <c r="AZ86" s="27" t="s">
        <v>0</v>
      </c>
      <c r="BA86" s="184" t="str">
        <f t="shared" si="111"/>
        <v/>
      </c>
      <c r="BB86" s="27" t="s">
        <v>0</v>
      </c>
      <c r="BC86" s="32" t="str">
        <f t="shared" si="112"/>
        <v/>
      </c>
      <c r="BD86" s="53" t="str">
        <f>IF(AX86&amp;AY86="","",MAX(BD$12:BD85)+1)</f>
        <v/>
      </c>
      <c r="BE86" s="196" t="str">
        <f t="shared" si="113"/>
        <v/>
      </c>
      <c r="BF86" s="33" t="str">
        <f>IF(AND(AO86="NEMA",AP86="NEMA",OR(AX86&amp;AY86="",BE86="NEMA")),MAX(BF$12:BF85)+1,"")</f>
        <v/>
      </c>
      <c r="BG86" s="27" t="s">
        <v>0</v>
      </c>
      <c r="BH86" s="32" t="str">
        <f t="shared" si="114"/>
        <v>Marin</v>
      </c>
      <c r="BI86" s="21" t="str">
        <f t="shared" si="115"/>
        <v>Galić</v>
      </c>
      <c r="BJ86" s="53" t="str">
        <f t="shared" si="116"/>
        <v/>
      </c>
      <c r="BK86" s="33">
        <f t="shared" si="117"/>
        <v>2231</v>
      </c>
      <c r="BL86" s="27" t="s">
        <v>0</v>
      </c>
      <c r="BM86" s="32" t="str">
        <f t="shared" si="118"/>
        <v>OK Varaždin</v>
      </c>
      <c r="BN86" s="21" t="str">
        <f t="shared" si="119"/>
        <v>OK Varaždin</v>
      </c>
      <c r="BO86" s="53">
        <f t="shared" si="120"/>
        <v>11</v>
      </c>
      <c r="BP86" s="53" t="str">
        <f t="shared" si="81"/>
        <v/>
      </c>
      <c r="BQ86" s="21" t="str">
        <f t="shared" si="82"/>
        <v>OK Varaždin</v>
      </c>
      <c r="BR86" s="21" t="str" cm="1">
        <f t="array" ref="BR86">IFERROR(""&amp;INDEX(regNatjecatelj_klub,DI86),"")</f>
        <v>OK Varaždin</v>
      </c>
      <c r="BS86" s="66" t="str">
        <f t="shared" si="121"/>
        <v/>
      </c>
      <c r="BT86" s="46" t="str">
        <f t="shared" si="122"/>
        <v>OK Varaždin</v>
      </c>
      <c r="BU86" s="27" t="s">
        <v>0</v>
      </c>
      <c r="BV86" s="62" t="str">
        <f>IF(BP86&lt;&gt;"NEMA","",IF(IFERROR(MATCH(BN86,BN$12:BN85,0),0)&lt;&gt;0,"",BN86))</f>
        <v/>
      </c>
      <c r="BW86" s="27" t="s">
        <v>0</v>
      </c>
      <c r="BX86" s="84"/>
      <c r="BY86" s="27" t="s">
        <v>0</v>
      </c>
      <c r="BZ86" s="38" t="str">
        <f t="shared" si="123"/>
        <v/>
      </c>
      <c r="CA86" s="21" t="str">
        <f t="shared" si="124"/>
        <v/>
      </c>
      <c r="CB86" s="21" t="str">
        <f>IF(CA86="","",MAX(CB$12:CB85)+1)</f>
        <v/>
      </c>
      <c r="CC86" s="21" t="str">
        <f>IF(CA86="","",IF(AB86="","",IF(AB86="NEMA",IF(AD86="",INDEX(AD$12:AD85,MATCH(AA86,AA$12:AA85,0),1),AD86),AB86)))</f>
        <v/>
      </c>
      <c r="CD86" s="21" t="str">
        <f t="shared" si="125"/>
        <v/>
      </c>
      <c r="CE86" s="21" t="str">
        <f>IF(BX86="","",MAX(CE$12:CE85)+1)</f>
        <v/>
      </c>
      <c r="CF86" s="21" t="str">
        <f t="shared" si="126"/>
        <v/>
      </c>
      <c r="CG86" s="46" t="str">
        <f t="shared" si="127"/>
        <v/>
      </c>
      <c r="CH86" s="27" t="s">
        <v>0</v>
      </c>
      <c r="CI86" s="14" t="str">
        <f t="shared" si="128"/>
        <v/>
      </c>
      <c r="CJ86" s="27" t="s">
        <v>0</v>
      </c>
      <c r="CK86" s="157" t="str">
        <f>IF(BN86="","",IF(AND(BO86&lt;&gt;"",BO86&lt;&gt;"NEMA",BS86=1),BR86,IFERROR(INDEX(CK$12:CK85,MATCH(BN86,BN$12:BN85,0)),IF(BX86&lt;&gt;"",BX86,BT86))))</f>
        <v>OK Varaždin</v>
      </c>
      <c r="CL86" s="210">
        <f>IF(BN86="","",IF(BT86&lt;&gt;BN86,INDEX(regKlub_id,MATCH(BT86,regKlub_naziv,0)),IF(AND(BO86&lt;&gt;"",BO86&lt;&gt;"NEMA"),BO86,IF(CF86&lt;&gt;"",CF86,IF(CB86&lt;&gt;"",CB86,IFERROR(INDEX(CL$12:CL85,MATCH(BN86,BN$12:BN85,0)),"GREŠKA"))))))</f>
        <v>11</v>
      </c>
      <c r="CM86" s="108" t="str">
        <f>IF(BP86="","",IF(BP86&lt;&gt;"NEMA",BP86,IF(CE86&lt;&gt;"",CE86,IFERROR(INDEX(CM$12:CM85,MATCH(BN86,BN$12:BN85,0)),""))))</f>
        <v/>
      </c>
      <c r="CN86" s="27" t="s">
        <v>0</v>
      </c>
      <c r="CO86" s="38" t="str">
        <f t="shared" si="129"/>
        <v>143:42</v>
      </c>
      <c r="CP86" s="53" t="str">
        <f t="shared" si="130"/>
        <v>0</v>
      </c>
      <c r="CQ86" s="164" t="str">
        <f t="shared" si="131"/>
        <v/>
      </c>
      <c r="CR86" s="165">
        <f t="shared" si="78"/>
        <v>8622</v>
      </c>
      <c r="CS86" s="108">
        <f t="shared" si="83"/>
        <v>2</v>
      </c>
      <c r="CT86" s="27" t="s">
        <v>0</v>
      </c>
      <c r="CU86" s="224" t="str">
        <f t="shared" si="132"/>
        <v xml:space="preserve">
</v>
      </c>
      <c r="CV86" s="27" t="s">
        <v>0</v>
      </c>
      <c r="CW86" s="184" t="str">
        <f t="shared" si="84"/>
        <v/>
      </c>
      <c r="CX86" t="s">
        <v>0</v>
      </c>
      <c r="CY86" s="86" t="str">
        <f t="shared" si="85"/>
        <v>O</v>
      </c>
      <c r="CZ86" t="s">
        <v>0</v>
      </c>
      <c r="DA86" s="32" t="str">
        <f t="shared" si="86"/>
        <v/>
      </c>
      <c r="DB86" s="46" t="str">
        <f t="shared" si="87"/>
        <v/>
      </c>
      <c r="DC86" t="s">
        <v>0</v>
      </c>
      <c r="DD86" s="14" t="str">
        <f t="shared" si="133"/>
        <v/>
      </c>
      <c r="DE86" s="27" t="s">
        <v>0</v>
      </c>
      <c r="DF86" s="14" t="str">
        <f t="shared" si="134"/>
        <v/>
      </c>
      <c r="DG86" s="27" t="s">
        <v>0</v>
      </c>
      <c r="DH86" s="32" t="str">
        <f t="shared" si="135"/>
        <v>Marin – Galić</v>
      </c>
      <c r="DI86" s="33">
        <f t="shared" si="136"/>
        <v>700</v>
      </c>
      <c r="DJ86" s="27" t="s">
        <v>0</v>
      </c>
      <c r="DK86" s="32" t="str">
        <f t="shared" si="137"/>
        <v>Marin – Galić – OK Varaždin</v>
      </c>
      <c r="DL86" s="33">
        <f t="shared" si="138"/>
        <v>700</v>
      </c>
      <c r="DM86" s="27" t="s">
        <v>0</v>
      </c>
      <c r="DN86" s="32" t="str">
        <f t="shared" si="139"/>
        <v>Marin – Galić – OK Varaždin – Otvorena</v>
      </c>
      <c r="DO86" s="33" t="str">
        <f t="shared" si="140"/>
        <v>NEMA</v>
      </c>
      <c r="DP86" s="27" t="s">
        <v>0</v>
      </c>
      <c r="DQ86" s="38">
        <f t="shared" si="141"/>
        <v>700</v>
      </c>
      <c r="DR86" s="33" cm="1">
        <f t="array" ref="DR86">IF(DQ86&lt;&gt;"",INDEX(regNatjecatelj_id,DQ86,0),IF(BF86&lt;&gt;"",BF86,""))</f>
        <v>2231</v>
      </c>
      <c r="DS86" s="27" t="s">
        <v>0</v>
      </c>
      <c r="DT86" s="38" t="str">
        <f t="shared" si="142"/>
        <v>imepre</v>
      </c>
      <c r="DU86" s="53" t="str">
        <f t="shared" si="88"/>
        <v>klu</v>
      </c>
      <c r="DV86" s="53" t="str">
        <f t="shared" si="143"/>
        <v>kat</v>
      </c>
      <c r="DW86" s="53" t="str">
        <f t="shared" si="144"/>
        <v>ot</v>
      </c>
      <c r="DX86" s="46" t="str">
        <f t="shared" si="145"/>
        <v>imepre-klu-kat-ot</v>
      </c>
      <c r="DY86" s="27" t="s">
        <v>0</v>
      </c>
      <c r="DZ86" s="38">
        <f>IF(AN86="","",MAX(DZ$12:DZ85)+1)</f>
        <v>5538</v>
      </c>
      <c r="EA86" s="53">
        <f t="shared" si="146"/>
        <v>612</v>
      </c>
      <c r="EB86" s="53">
        <f t="shared" si="147"/>
        <v>2231</v>
      </c>
      <c r="EC86" s="53">
        <f t="shared" si="148"/>
        <v>8622</v>
      </c>
      <c r="ED86" s="53">
        <f t="shared" si="149"/>
        <v>2</v>
      </c>
      <c r="EE86" s="53">
        <f t="shared" si="89"/>
        <v>0</v>
      </c>
      <c r="EF86" s="53">
        <f t="shared" si="150"/>
        <v>2</v>
      </c>
      <c r="EG86" s="53" t="str">
        <f t="shared" si="151"/>
        <v>0</v>
      </c>
      <c r="EH86" s="53" t="str">
        <f t="shared" si="90"/>
        <v/>
      </c>
      <c r="EI86" s="53" t="str">
        <f t="shared" si="152"/>
        <v/>
      </c>
      <c r="EJ86" s="33">
        <f t="shared" si="153"/>
        <v>19</v>
      </c>
      <c r="EK86" s="27" t="s">
        <v>0</v>
      </c>
      <c r="EL86" s="14" t="str">
        <f t="shared" si="154"/>
        <v>INSERT INTO rezultat(id,stazakategorija_id,imeprezime_id,vrijeme_sec,status_id,registracija,uparivanje_id,originalstatus_id,imeprezimealias_id,klubalias_id,kategorijaalias_id) VALUES (5538,612,2231,8622,2,0,2,0,Null,Null,19);</v>
      </c>
      <c r="EM86" s="27" t="s">
        <v>0</v>
      </c>
      <c r="EN86" s="14" t="str">
        <f t="shared" si="91"/>
        <v/>
      </c>
      <c r="EO86" s="27" t="s">
        <v>0</v>
      </c>
      <c r="EP86" s="115" t="str">
        <f t="shared" si="155"/>
        <v xml:space="preserve">
INSERT INTO rezultat(id,stazakategorija_id,imeprezime_id,vrijeme_sec,status_id,registracija,uparivanje_id,originalstatus_id,imeprezimealias_id,klubalias_id,kategorijaalias_id) VALUES (5538,612,2231,8622,2,0,2,0,Null,Null,19);</v>
      </c>
      <c r="EQ86" s="27" t="s">
        <v>0</v>
      </c>
    </row>
    <row r="87" spans="1:147" x14ac:dyDescent="0.25">
      <c r="A87" t="s">
        <v>0</v>
      </c>
      <c r="B87" s="32" t="str">
        <f>IF(csv!F77="","",TRIM(csv!T77))</f>
        <v>OPEN</v>
      </c>
      <c r="C87" s="21" t="s">
        <v>0</v>
      </c>
      <c r="D87" s="21" t="str">
        <f>IF(csv!F77="","",TRIM(csv!F77))</f>
        <v>Valentina</v>
      </c>
      <c r="E87" s="21" t="str">
        <f>IF(csv!E77="","",TRIM(csv!E77))</f>
        <v>Hrman</v>
      </c>
      <c r="F87" s="21" t="s">
        <v>0</v>
      </c>
      <c r="G87" s="53" t="str">
        <f>IF(csv!M77="","",TRIM(csv!M77))</f>
        <v>146:17</v>
      </c>
      <c r="H87" s="53" t="str">
        <f>IF(csv!N77="","",TRIM(csv!N77))</f>
        <v>0</v>
      </c>
      <c r="I87" s="21" t="s">
        <v>0</v>
      </c>
      <c r="J87" s="21" t="str">
        <f>IF(csv!P77="","",TRIM(csv!P77))</f>
        <v>OK Varaždin</v>
      </c>
      <c r="K87" s="21" t="str">
        <f>IF(csv!Q77="","",TRIM(csv!Q77))</f>
        <v>OK Varaždin</v>
      </c>
      <c r="L87" s="21" t="s">
        <v>0</v>
      </c>
      <c r="M87" s="46" t="str">
        <f>IF(csv!R77="","",TRIM(csv!R77))</f>
        <v>CRO</v>
      </c>
      <c r="N87" s="27" t="s">
        <v>0</v>
      </c>
      <c r="O87" s="172" t="str">
        <f t="shared" si="92"/>
        <v>ok</v>
      </c>
      <c r="P87" s="27"/>
      <c r="Q87" s="32" t="str">
        <f t="shared" si="93"/>
        <v>OPEN</v>
      </c>
      <c r="R87" s="53">
        <f>IF(Q87="","",IF(COUNTIF(Q$12:Q86,Q87)=0,R86+1,R86))</f>
        <v>12</v>
      </c>
      <c r="S87" s="53">
        <f t="shared" si="94"/>
        <v>291</v>
      </c>
      <c r="T87" s="53">
        <f t="shared" si="95"/>
        <v>415</v>
      </c>
      <c r="U87" s="46" t="str">
        <f t="shared" si="96"/>
        <v>M70 – M65 – M14 – Otvorena</v>
      </c>
      <c r="V87" s="27" t="s">
        <v>0</v>
      </c>
      <c r="W87" s="157" t="str">
        <f t="shared" si="97"/>
        <v>Otvorena</v>
      </c>
      <c r="X87" s="207">
        <f t="shared" si="98"/>
        <v>612</v>
      </c>
      <c r="Y87" s="158">
        <f t="shared" si="79"/>
        <v>19</v>
      </c>
      <c r="Z87" s="27" t="s">
        <v>0</v>
      </c>
      <c r="AA87" s="32" t="str">
        <f t="shared" si="99"/>
        <v>CRO</v>
      </c>
      <c r="AB87" s="53">
        <f t="shared" si="100"/>
        <v>1</v>
      </c>
      <c r="AC87" s="21" t="str">
        <f>IF(OR(AB87="",AB87&lt;&gt;"NEMA"),"",IF(IFERROR(MATCH(AA87,AA$12:AA86,0),0)&lt;&gt;0,"",AA87))</f>
        <v/>
      </c>
      <c r="AD87" s="46" t="str">
        <f>IF(AC87="","",MAX(AD$12:AD86)+1)</f>
        <v/>
      </c>
      <c r="AE87" s="27" t="s">
        <v>0</v>
      </c>
      <c r="AF87" s="84"/>
      <c r="AG87" s="27" t="s">
        <v>0</v>
      </c>
      <c r="AH87" s="14" t="str">
        <f t="shared" si="101"/>
        <v/>
      </c>
      <c r="AI87" s="27" t="s">
        <v>0</v>
      </c>
      <c r="AJ87" s="157" t="str">
        <f t="shared" si="102"/>
        <v>CRO</v>
      </c>
      <c r="AK87" s="108">
        <f t="shared" si="103"/>
        <v>1</v>
      </c>
      <c r="AL87" s="27"/>
      <c r="AM87" s="32" t="str">
        <f t="shared" si="104"/>
        <v>Valentina</v>
      </c>
      <c r="AN87" s="21" t="str">
        <f t="shared" si="105"/>
        <v>Hrman</v>
      </c>
      <c r="AO87" s="53">
        <f t="shared" si="106"/>
        <v>2215</v>
      </c>
      <c r="AP87" s="53" t="str">
        <f t="shared" si="107"/>
        <v/>
      </c>
      <c r="AQ87" s="21" t="str">
        <f t="shared" si="108"/>
        <v>Valentina</v>
      </c>
      <c r="AR87" s="46" t="str">
        <f t="shared" si="109"/>
        <v>Hrman</v>
      </c>
      <c r="AS87" s="27" t="s">
        <v>0</v>
      </c>
      <c r="AT87" s="62" t="str">
        <f t="shared" si="110"/>
        <v/>
      </c>
      <c r="AU87" s="27" t="s">
        <v>0</v>
      </c>
      <c r="AV87" s="228" t="str">
        <f t="shared" si="80"/>
        <v/>
      </c>
      <c r="AW87" s="27" t="s">
        <v>0</v>
      </c>
      <c r="AX87" s="79"/>
      <c r="AY87" s="80"/>
      <c r="AZ87" s="27" t="s">
        <v>0</v>
      </c>
      <c r="BA87" s="184" t="str">
        <f t="shared" si="111"/>
        <v/>
      </c>
      <c r="BB87" s="27" t="s">
        <v>0</v>
      </c>
      <c r="BC87" s="32" t="str">
        <f t="shared" si="112"/>
        <v/>
      </c>
      <c r="BD87" s="53" t="str">
        <f>IF(AX87&amp;AY87="","",MAX(BD$12:BD86)+1)</f>
        <v/>
      </c>
      <c r="BE87" s="196" t="str">
        <f t="shared" si="113"/>
        <v/>
      </c>
      <c r="BF87" s="33" t="str">
        <f>IF(AND(AO87="NEMA",AP87="NEMA",OR(AX87&amp;AY87="",BE87="NEMA")),MAX(BF$12:BF86)+1,"")</f>
        <v/>
      </c>
      <c r="BG87" s="27" t="s">
        <v>0</v>
      </c>
      <c r="BH87" s="32" t="str">
        <f t="shared" si="114"/>
        <v>Valentina</v>
      </c>
      <c r="BI87" s="21" t="str">
        <f t="shared" si="115"/>
        <v>Hrman</v>
      </c>
      <c r="BJ87" s="53" t="str">
        <f t="shared" si="116"/>
        <v/>
      </c>
      <c r="BK87" s="33">
        <f t="shared" si="117"/>
        <v>2215</v>
      </c>
      <c r="BL87" s="27" t="s">
        <v>0</v>
      </c>
      <c r="BM87" s="32" t="str">
        <f t="shared" si="118"/>
        <v>OK Varaždin</v>
      </c>
      <c r="BN87" s="21" t="str">
        <f t="shared" si="119"/>
        <v>OK Varaždin</v>
      </c>
      <c r="BO87" s="53">
        <f t="shared" si="120"/>
        <v>11</v>
      </c>
      <c r="BP87" s="53" t="str">
        <f t="shared" si="81"/>
        <v/>
      </c>
      <c r="BQ87" s="21" t="str">
        <f t="shared" si="82"/>
        <v>OK Varaždin</v>
      </c>
      <c r="BR87" s="21" t="str" cm="1">
        <f t="array" ref="BR87">IFERROR(""&amp;INDEX(regNatjecatelj_klub,DI87),"")</f>
        <v>OK Varaždin</v>
      </c>
      <c r="BS87" s="66" t="str">
        <f t="shared" si="121"/>
        <v/>
      </c>
      <c r="BT87" s="46" t="str">
        <f t="shared" si="122"/>
        <v>OK Varaždin</v>
      </c>
      <c r="BU87" s="27" t="s">
        <v>0</v>
      </c>
      <c r="BV87" s="62" t="str">
        <f>IF(BP87&lt;&gt;"NEMA","",IF(IFERROR(MATCH(BN87,BN$12:BN86,0),0)&lt;&gt;0,"",BN87))</f>
        <v/>
      </c>
      <c r="BW87" s="27" t="s">
        <v>0</v>
      </c>
      <c r="BX87" s="84"/>
      <c r="BY87" s="27" t="s">
        <v>0</v>
      </c>
      <c r="BZ87" s="38" t="str">
        <f t="shared" si="123"/>
        <v/>
      </c>
      <c r="CA87" s="21" t="str">
        <f t="shared" si="124"/>
        <v/>
      </c>
      <c r="CB87" s="21" t="str">
        <f>IF(CA87="","",MAX(CB$12:CB86)+1)</f>
        <v/>
      </c>
      <c r="CC87" s="21" t="str">
        <f>IF(CA87="","",IF(AB87="","",IF(AB87="NEMA",IF(AD87="",INDEX(AD$12:AD86,MATCH(AA87,AA$12:AA86,0),1),AD87),AB87)))</f>
        <v/>
      </c>
      <c r="CD87" s="21" t="str">
        <f t="shared" si="125"/>
        <v/>
      </c>
      <c r="CE87" s="21" t="str">
        <f>IF(BX87="","",MAX(CE$12:CE86)+1)</f>
        <v/>
      </c>
      <c r="CF87" s="21" t="str">
        <f t="shared" si="126"/>
        <v/>
      </c>
      <c r="CG87" s="46" t="str">
        <f t="shared" si="127"/>
        <v/>
      </c>
      <c r="CH87" s="27" t="s">
        <v>0</v>
      </c>
      <c r="CI87" s="14" t="str">
        <f t="shared" si="128"/>
        <v/>
      </c>
      <c r="CJ87" s="27" t="s">
        <v>0</v>
      </c>
      <c r="CK87" s="157" t="str">
        <f>IF(BN87="","",IF(AND(BO87&lt;&gt;"",BO87&lt;&gt;"NEMA",BS87=1),BR87,IFERROR(INDEX(CK$12:CK86,MATCH(BN87,BN$12:BN86,0)),IF(BX87&lt;&gt;"",BX87,BT87))))</f>
        <v>OK Varaždin</v>
      </c>
      <c r="CL87" s="210">
        <f>IF(BN87="","",IF(BT87&lt;&gt;BN87,INDEX(regKlub_id,MATCH(BT87,regKlub_naziv,0)),IF(AND(BO87&lt;&gt;"",BO87&lt;&gt;"NEMA"),BO87,IF(CF87&lt;&gt;"",CF87,IF(CB87&lt;&gt;"",CB87,IFERROR(INDEX(CL$12:CL86,MATCH(BN87,BN$12:BN86,0)),"GREŠKA"))))))</f>
        <v>11</v>
      </c>
      <c r="CM87" s="108" t="str">
        <f>IF(BP87="","",IF(BP87&lt;&gt;"NEMA",BP87,IF(CE87&lt;&gt;"",CE87,IFERROR(INDEX(CM$12:CM86,MATCH(BN87,BN$12:BN86,0)),""))))</f>
        <v/>
      </c>
      <c r="CN87" s="27" t="s">
        <v>0</v>
      </c>
      <c r="CO87" s="38" t="str">
        <f t="shared" si="129"/>
        <v>146:17</v>
      </c>
      <c r="CP87" s="53" t="str">
        <f t="shared" si="130"/>
        <v>0</v>
      </c>
      <c r="CQ87" s="164" t="str">
        <f t="shared" si="131"/>
        <v/>
      </c>
      <c r="CR87" s="165">
        <f t="shared" si="78"/>
        <v>8777</v>
      </c>
      <c r="CS87" s="108">
        <f t="shared" si="83"/>
        <v>2</v>
      </c>
      <c r="CT87" s="27" t="s">
        <v>0</v>
      </c>
      <c r="CU87" s="224" t="str">
        <f t="shared" si="132"/>
        <v xml:space="preserve">
</v>
      </c>
      <c r="CV87" s="27" t="s">
        <v>0</v>
      </c>
      <c r="CW87" s="184" t="str">
        <f t="shared" si="84"/>
        <v/>
      </c>
      <c r="CX87" t="s">
        <v>0</v>
      </c>
      <c r="CY87" s="86" t="str">
        <f t="shared" si="85"/>
        <v>O</v>
      </c>
      <c r="CZ87" t="s">
        <v>0</v>
      </c>
      <c r="DA87" s="32" t="str">
        <f t="shared" si="86"/>
        <v/>
      </c>
      <c r="DB87" s="46" t="str">
        <f t="shared" si="87"/>
        <v/>
      </c>
      <c r="DC87" t="s">
        <v>0</v>
      </c>
      <c r="DD87" s="14" t="str">
        <f t="shared" si="133"/>
        <v/>
      </c>
      <c r="DE87" s="27" t="s">
        <v>0</v>
      </c>
      <c r="DF87" s="14" t="str">
        <f t="shared" si="134"/>
        <v/>
      </c>
      <c r="DG87" s="27" t="s">
        <v>0</v>
      </c>
      <c r="DH87" s="32" t="str">
        <f t="shared" si="135"/>
        <v>Valentina – Hrman</v>
      </c>
      <c r="DI87" s="33">
        <f t="shared" si="136"/>
        <v>1121</v>
      </c>
      <c r="DJ87" s="27" t="s">
        <v>0</v>
      </c>
      <c r="DK87" s="32" t="str">
        <f t="shared" si="137"/>
        <v>Valentina – Hrman – OK Varaždin</v>
      </c>
      <c r="DL87" s="33">
        <f t="shared" si="138"/>
        <v>1121</v>
      </c>
      <c r="DM87" s="27" t="s">
        <v>0</v>
      </c>
      <c r="DN87" s="32" t="str">
        <f t="shared" si="139"/>
        <v>Valentina – Hrman – OK Varaždin – Otvorena</v>
      </c>
      <c r="DO87" s="33" t="str">
        <f t="shared" si="140"/>
        <v>NEMA</v>
      </c>
      <c r="DP87" s="27" t="s">
        <v>0</v>
      </c>
      <c r="DQ87" s="38">
        <f t="shared" si="141"/>
        <v>1121</v>
      </c>
      <c r="DR87" s="33" cm="1">
        <f t="array" ref="DR87">IF(DQ87&lt;&gt;"",INDEX(regNatjecatelj_id,DQ87,0),IF(BF87&lt;&gt;"",BF87,""))</f>
        <v>2215</v>
      </c>
      <c r="DS87" s="27" t="s">
        <v>0</v>
      </c>
      <c r="DT87" s="38" t="str">
        <f t="shared" si="142"/>
        <v>imepre</v>
      </c>
      <c r="DU87" s="53" t="str">
        <f t="shared" si="88"/>
        <v>klu</v>
      </c>
      <c r="DV87" s="53" t="str">
        <f t="shared" si="143"/>
        <v>kat</v>
      </c>
      <c r="DW87" s="53" t="str">
        <f t="shared" si="144"/>
        <v>ot</v>
      </c>
      <c r="DX87" s="46" t="str">
        <f t="shared" si="145"/>
        <v>imepre-klu-kat-ot</v>
      </c>
      <c r="DY87" s="27" t="s">
        <v>0</v>
      </c>
      <c r="DZ87" s="38">
        <f>IF(AN87="","",MAX(DZ$12:DZ86)+1)</f>
        <v>5539</v>
      </c>
      <c r="EA87" s="53">
        <f t="shared" si="146"/>
        <v>612</v>
      </c>
      <c r="EB87" s="53">
        <f t="shared" si="147"/>
        <v>2215</v>
      </c>
      <c r="EC87" s="53">
        <f t="shared" si="148"/>
        <v>8777</v>
      </c>
      <c r="ED87" s="53">
        <f t="shared" si="149"/>
        <v>2</v>
      </c>
      <c r="EE87" s="53">
        <f t="shared" si="89"/>
        <v>0</v>
      </c>
      <c r="EF87" s="53">
        <f t="shared" si="150"/>
        <v>2</v>
      </c>
      <c r="EG87" s="53" t="str">
        <f t="shared" si="151"/>
        <v>0</v>
      </c>
      <c r="EH87" s="53" t="str">
        <f t="shared" si="90"/>
        <v/>
      </c>
      <c r="EI87" s="53" t="str">
        <f t="shared" si="152"/>
        <v/>
      </c>
      <c r="EJ87" s="33">
        <f t="shared" si="153"/>
        <v>19</v>
      </c>
      <c r="EK87" s="27" t="s">
        <v>0</v>
      </c>
      <c r="EL87" s="14" t="str">
        <f t="shared" si="154"/>
        <v>INSERT INTO rezultat(id,stazakategorija_id,imeprezime_id,vrijeme_sec,status_id,registracija,uparivanje_id,originalstatus_id,imeprezimealias_id,klubalias_id,kategorijaalias_id) VALUES (5539,612,2215,8777,2,0,2,0,Null,Null,19);</v>
      </c>
      <c r="EM87" s="27" t="s">
        <v>0</v>
      </c>
      <c r="EN87" s="14" t="str">
        <f t="shared" si="91"/>
        <v/>
      </c>
      <c r="EO87" s="27" t="s">
        <v>0</v>
      </c>
      <c r="EP87" s="115" t="str">
        <f t="shared" si="155"/>
        <v xml:space="preserve">
INSERT INTO rezultat(id,stazakategorija_id,imeprezime_id,vrijeme_sec,status_id,registracija,uparivanje_id,originalstatus_id,imeprezimealias_id,klubalias_id,kategorijaalias_id) VALUES (5539,612,2215,8777,2,0,2,0,Null,Null,19);</v>
      </c>
      <c r="EQ87" s="27" t="s">
        <v>0</v>
      </c>
    </row>
    <row r="88" spans="1:147" x14ac:dyDescent="0.25">
      <c r="A88" t="s">
        <v>0</v>
      </c>
      <c r="B88" s="32" t="str">
        <f>IF(csv!F78="","",TRIM(csv!T78))</f>
        <v>OPEN</v>
      </c>
      <c r="C88" s="21" t="s">
        <v>0</v>
      </c>
      <c r="D88" s="21" t="str">
        <f>IF(csv!F78="","",TRIM(csv!F78))</f>
        <v>Vacant</v>
      </c>
      <c r="E88" s="21" t="str">
        <f>IF(csv!E78="","",TRIM(csv!E78))</f>
        <v/>
      </c>
      <c r="F88" s="21" t="s">
        <v>0</v>
      </c>
      <c r="G88" s="53" t="str">
        <f>IF(csv!M78="","",TRIM(csv!M78))</f>
        <v/>
      </c>
      <c r="H88" s="53" t="str">
        <f>IF(csv!N78="","",TRIM(csv!N78))</f>
        <v>0</v>
      </c>
      <c r="I88" s="21" t="s">
        <v>0</v>
      </c>
      <c r="J88" s="21" t="str">
        <f>IF(csv!P78="","",TRIM(csv!P78))</f>
        <v/>
      </c>
      <c r="K88" s="21" t="str">
        <f>IF(csv!Q78="","",TRIM(csv!Q78))</f>
        <v/>
      </c>
      <c r="L88" s="21" t="s">
        <v>0</v>
      </c>
      <c r="M88" s="46" t="str">
        <f>IF(csv!R78="","",TRIM(csv!R78))</f>
        <v/>
      </c>
      <c r="N88" s="27" t="s">
        <v>0</v>
      </c>
      <c r="O88" s="172" t="str">
        <f t="shared" si="92"/>
        <v/>
      </c>
      <c r="P88" s="27"/>
      <c r="Q88" s="32" t="str">
        <f t="shared" si="93"/>
        <v>OPEN</v>
      </c>
      <c r="R88" s="53">
        <f>IF(Q88="","",IF(COUNTIF(Q$12:Q87,Q88)=0,R87+1,R87))</f>
        <v>12</v>
      </c>
      <c r="S88" s="53">
        <f t="shared" si="94"/>
        <v>291</v>
      </c>
      <c r="T88" s="53">
        <f t="shared" si="95"/>
        <v>415</v>
      </c>
      <c r="U88" s="46" t="str">
        <f t="shared" si="96"/>
        <v>M70 – M65 – M14 – Otvorena</v>
      </c>
      <c r="V88" s="27" t="s">
        <v>0</v>
      </c>
      <c r="W88" s="157" t="str">
        <f t="shared" si="97"/>
        <v/>
      </c>
      <c r="X88" s="207" t="str">
        <f t="shared" si="98"/>
        <v/>
      </c>
      <c r="Y88" s="158" t="str">
        <f t="shared" si="79"/>
        <v/>
      </c>
      <c r="Z88" s="27" t="s">
        <v>0</v>
      </c>
      <c r="AA88" s="32" t="str">
        <f t="shared" si="99"/>
        <v/>
      </c>
      <c r="AB88" s="53" t="str">
        <f t="shared" si="100"/>
        <v/>
      </c>
      <c r="AC88" s="21" t="str">
        <f>IF(OR(AB88="",AB88&lt;&gt;"NEMA"),"",IF(IFERROR(MATCH(AA88,AA$12:AA87,0),0)&lt;&gt;0,"",AA88))</f>
        <v/>
      </c>
      <c r="AD88" s="46" t="str">
        <f>IF(AC88="","",MAX(AD$12:AD87)+1)</f>
        <v/>
      </c>
      <c r="AE88" s="27" t="s">
        <v>0</v>
      </c>
      <c r="AF88" s="84"/>
      <c r="AG88" s="27" t="s">
        <v>0</v>
      </c>
      <c r="AH88" s="14" t="str">
        <f t="shared" si="101"/>
        <v/>
      </c>
      <c r="AI88" s="27" t="s">
        <v>0</v>
      </c>
      <c r="AJ88" s="157" t="str">
        <f t="shared" si="102"/>
        <v/>
      </c>
      <c r="AK88" s="108" t="str">
        <f t="shared" si="103"/>
        <v/>
      </c>
      <c r="AL88" s="27"/>
      <c r="AM88" s="32" t="str">
        <f t="shared" si="104"/>
        <v/>
      </c>
      <c r="AN88" s="21" t="str">
        <f t="shared" si="105"/>
        <v/>
      </c>
      <c r="AO88" s="53" t="str">
        <f t="shared" si="106"/>
        <v/>
      </c>
      <c r="AP88" s="53" t="str">
        <f t="shared" si="107"/>
        <v/>
      </c>
      <c r="AQ88" s="21" t="str">
        <f t="shared" si="108"/>
        <v/>
      </c>
      <c r="AR88" s="46" t="str">
        <f t="shared" si="109"/>
        <v/>
      </c>
      <c r="AS88" s="27" t="s">
        <v>0</v>
      </c>
      <c r="AT88" s="62" t="str">
        <f t="shared" si="110"/>
        <v/>
      </c>
      <c r="AU88" s="27" t="s">
        <v>0</v>
      </c>
      <c r="AV88" s="228" t="str">
        <f t="shared" si="80"/>
        <v/>
      </c>
      <c r="AW88" s="27" t="s">
        <v>0</v>
      </c>
      <c r="AX88" s="79"/>
      <c r="AY88" s="80"/>
      <c r="AZ88" s="27" t="s">
        <v>0</v>
      </c>
      <c r="BA88" s="184" t="str">
        <f t="shared" si="111"/>
        <v/>
      </c>
      <c r="BB88" s="27" t="s">
        <v>0</v>
      </c>
      <c r="BC88" s="32" t="str">
        <f t="shared" si="112"/>
        <v/>
      </c>
      <c r="BD88" s="53" t="str">
        <f>IF(AX88&amp;AY88="","",MAX(BD$12:BD87)+1)</f>
        <v/>
      </c>
      <c r="BE88" s="196" t="str">
        <f t="shared" si="113"/>
        <v/>
      </c>
      <c r="BF88" s="33" t="str">
        <f>IF(AND(AO88="NEMA",AP88="NEMA",OR(AX88&amp;AY88="",BE88="NEMA")),MAX(BF$12:BF87)+1,"")</f>
        <v/>
      </c>
      <c r="BG88" s="27" t="s">
        <v>0</v>
      </c>
      <c r="BH88" s="32" t="str">
        <f t="shared" si="114"/>
        <v/>
      </c>
      <c r="BI88" s="21" t="str">
        <f t="shared" si="115"/>
        <v/>
      </c>
      <c r="BJ88" s="53" t="str">
        <f t="shared" si="116"/>
        <v/>
      </c>
      <c r="BK88" s="33" t="str">
        <f t="shared" si="117"/>
        <v/>
      </c>
      <c r="BL88" s="27" t="s">
        <v>0</v>
      </c>
      <c r="BM88" s="32" t="str">
        <f t="shared" si="118"/>
        <v/>
      </c>
      <c r="BN88" s="21" t="str">
        <f t="shared" si="119"/>
        <v/>
      </c>
      <c r="BO88" s="53" t="str">
        <f t="shared" si="120"/>
        <v/>
      </c>
      <c r="BP88" s="53" t="str">
        <f t="shared" si="81"/>
        <v/>
      </c>
      <c r="BQ88" s="21" t="str">
        <f t="shared" si="82"/>
        <v/>
      </c>
      <c r="BR88" s="21" t="str" cm="1">
        <f t="array" ref="BR88">IFERROR(""&amp;INDEX(regNatjecatelj_klub,DI88),"")</f>
        <v/>
      </c>
      <c r="BS88" s="66" t="str">
        <f t="shared" si="121"/>
        <v/>
      </c>
      <c r="BT88" s="46" t="str">
        <f t="shared" si="122"/>
        <v/>
      </c>
      <c r="BU88" s="27" t="s">
        <v>0</v>
      </c>
      <c r="BV88" s="62" t="str">
        <f>IF(BP88&lt;&gt;"NEMA","",IF(IFERROR(MATCH(BN88,BN$12:BN87,0),0)&lt;&gt;0,"",BN88))</f>
        <v/>
      </c>
      <c r="BW88" s="27" t="s">
        <v>0</v>
      </c>
      <c r="BX88" s="84"/>
      <c r="BY88" s="27" t="s">
        <v>0</v>
      </c>
      <c r="BZ88" s="38" t="str">
        <f t="shared" si="123"/>
        <v/>
      </c>
      <c r="CA88" s="21" t="str">
        <f t="shared" si="124"/>
        <v/>
      </c>
      <c r="CB88" s="21" t="str">
        <f>IF(CA88="","",MAX(CB$12:CB87)+1)</f>
        <v/>
      </c>
      <c r="CC88" s="21" t="str">
        <f>IF(CA88="","",IF(AB88="","",IF(AB88="NEMA",IF(AD88="",INDEX(AD$12:AD87,MATCH(AA88,AA$12:AA87,0),1),AD88),AB88)))</f>
        <v/>
      </c>
      <c r="CD88" s="21" t="str">
        <f t="shared" si="125"/>
        <v/>
      </c>
      <c r="CE88" s="21" t="str">
        <f>IF(BX88="","",MAX(CE$12:CE87)+1)</f>
        <v/>
      </c>
      <c r="CF88" s="21" t="str">
        <f t="shared" si="126"/>
        <v/>
      </c>
      <c r="CG88" s="46" t="str">
        <f t="shared" si="127"/>
        <v/>
      </c>
      <c r="CH88" s="27" t="s">
        <v>0</v>
      </c>
      <c r="CI88" s="14" t="str">
        <f t="shared" si="128"/>
        <v/>
      </c>
      <c r="CJ88" s="27" t="s">
        <v>0</v>
      </c>
      <c r="CK88" s="157" t="str">
        <f>IF(BN88="","",IF(AND(BO88&lt;&gt;"",BO88&lt;&gt;"NEMA",BS88=1),BR88,IFERROR(INDEX(CK$12:CK87,MATCH(BN88,BN$12:BN87,0)),IF(BX88&lt;&gt;"",BX88,BT88))))</f>
        <v/>
      </c>
      <c r="CL88" s="210" t="str">
        <f>IF(BN88="","",IF(BT88&lt;&gt;BN88,INDEX(regKlub_id,MATCH(BT88,regKlub_naziv,0)),IF(AND(BO88&lt;&gt;"",BO88&lt;&gt;"NEMA"),BO88,IF(CF88&lt;&gt;"",CF88,IF(CB88&lt;&gt;"",CB88,IFERROR(INDEX(CL$12:CL87,MATCH(BN88,BN$12:BN87,0)),"GREŠKA"))))))</f>
        <v/>
      </c>
      <c r="CM88" s="108" t="str">
        <f>IF(BP88="","",IF(BP88&lt;&gt;"NEMA",BP88,IF(CE88&lt;&gt;"",CE88,IFERROR(INDEX(CM$12:CM87,MATCH(BN88,BN$12:BN87,0)),""))))</f>
        <v/>
      </c>
      <c r="CN88" s="27" t="s">
        <v>0</v>
      </c>
      <c r="CO88" s="38" t="str">
        <f t="shared" si="129"/>
        <v/>
      </c>
      <c r="CP88" s="53" t="str">
        <f t="shared" si="130"/>
        <v>0</v>
      </c>
      <c r="CQ88" s="164" t="str">
        <f t="shared" si="131"/>
        <v/>
      </c>
      <c r="CR88" s="165" t="str">
        <f t="shared" si="78"/>
        <v/>
      </c>
      <c r="CS88" s="108" t="str">
        <f t="shared" si="83"/>
        <v/>
      </c>
      <c r="CT88" s="27" t="s">
        <v>0</v>
      </c>
      <c r="CU88" s="224" t="str">
        <f t="shared" si="132"/>
        <v xml:space="preserve">
</v>
      </c>
      <c r="CV88" s="27" t="s">
        <v>0</v>
      </c>
      <c r="CW88" s="184" t="str">
        <f t="shared" si="84"/>
        <v/>
      </c>
      <c r="CX88" t="s">
        <v>0</v>
      </c>
      <c r="CY88" s="86" t="str">
        <f t="shared" si="85"/>
        <v>O</v>
      </c>
      <c r="CZ88" t="s">
        <v>0</v>
      </c>
      <c r="DA88" s="32" t="str">
        <f t="shared" si="86"/>
        <v/>
      </c>
      <c r="DB88" s="46" t="str">
        <f t="shared" si="87"/>
        <v/>
      </c>
      <c r="DC88" t="s">
        <v>0</v>
      </c>
      <c r="DD88" s="14" t="str">
        <f t="shared" si="133"/>
        <v/>
      </c>
      <c r="DE88" s="27" t="s">
        <v>0</v>
      </c>
      <c r="DF88" s="14" t="str">
        <f t="shared" si="134"/>
        <v/>
      </c>
      <c r="DG88" s="27" t="s">
        <v>0</v>
      </c>
      <c r="DH88" s="32" t="str">
        <f t="shared" si="135"/>
        <v/>
      </c>
      <c r="DI88" s="33" t="str">
        <f t="shared" si="136"/>
        <v/>
      </c>
      <c r="DJ88" s="27" t="s">
        <v>0</v>
      </c>
      <c r="DK88" s="32" t="str">
        <f t="shared" si="137"/>
        <v/>
      </c>
      <c r="DL88" s="33" t="str">
        <f t="shared" si="138"/>
        <v/>
      </c>
      <c r="DM88" s="27" t="s">
        <v>0</v>
      </c>
      <c r="DN88" s="32" t="str">
        <f t="shared" si="139"/>
        <v/>
      </c>
      <c r="DO88" s="33" t="str">
        <f t="shared" si="140"/>
        <v/>
      </c>
      <c r="DP88" s="27" t="s">
        <v>0</v>
      </c>
      <c r="DQ88" s="38" t="str">
        <f t="shared" si="141"/>
        <v/>
      </c>
      <c r="DR88" s="33" t="str" cm="1">
        <f t="array" ref="DR88">IF(DQ88&lt;&gt;"",INDEX(regNatjecatelj_id,DQ88,0),IF(BF88&lt;&gt;"",BF88,""))</f>
        <v/>
      </c>
      <c r="DS88" s="27" t="s">
        <v>0</v>
      </c>
      <c r="DT88" s="38" t="str">
        <f t="shared" si="142"/>
        <v/>
      </c>
      <c r="DU88" s="53" t="str">
        <f t="shared" si="88"/>
        <v/>
      </c>
      <c r="DV88" s="53" t="str">
        <f t="shared" si="143"/>
        <v/>
      </c>
      <c r="DW88" s="53" t="str">
        <f t="shared" si="144"/>
        <v/>
      </c>
      <c r="DX88" s="46" t="str">
        <f t="shared" si="145"/>
        <v/>
      </c>
      <c r="DY88" s="27" t="s">
        <v>0</v>
      </c>
      <c r="DZ88" s="38" t="str">
        <f>IF(AN88="","",MAX(DZ$12:DZ87)+1)</f>
        <v/>
      </c>
      <c r="EA88" s="53" t="str">
        <f t="shared" si="146"/>
        <v/>
      </c>
      <c r="EB88" s="53" t="str">
        <f t="shared" si="147"/>
        <v/>
      </c>
      <c r="EC88" s="53" t="str">
        <f t="shared" si="148"/>
        <v/>
      </c>
      <c r="ED88" s="53" t="str">
        <f t="shared" si="149"/>
        <v/>
      </c>
      <c r="EE88" s="53" t="str">
        <f t="shared" si="89"/>
        <v/>
      </c>
      <c r="EF88" s="53" t="str">
        <f t="shared" si="150"/>
        <v/>
      </c>
      <c r="EG88" s="53" t="str">
        <f t="shared" si="151"/>
        <v/>
      </c>
      <c r="EH88" s="53" t="str">
        <f t="shared" si="90"/>
        <v/>
      </c>
      <c r="EI88" s="53" t="str">
        <f t="shared" si="152"/>
        <v/>
      </c>
      <c r="EJ88" s="33" t="str">
        <f t="shared" si="153"/>
        <v/>
      </c>
      <c r="EK88" s="27" t="s">
        <v>0</v>
      </c>
      <c r="EL88" s="14" t="str">
        <f t="shared" si="154"/>
        <v/>
      </c>
      <c r="EM88" s="27" t="s">
        <v>0</v>
      </c>
      <c r="EN88" s="14" t="str">
        <f t="shared" si="91"/>
        <v/>
      </c>
      <c r="EO88" s="27" t="s">
        <v>0</v>
      </c>
      <c r="EP88" s="115" t="str">
        <f t="shared" si="155"/>
        <v/>
      </c>
      <c r="EQ88" s="27" t="s">
        <v>0</v>
      </c>
    </row>
    <row r="89" spans="1:147" x14ac:dyDescent="0.25">
      <c r="A89" t="s">
        <v>0</v>
      </c>
      <c r="B89" s="32" t="str">
        <f>IF(csv!F79="","",TRIM(csv!T79))</f>
        <v>OPEN</v>
      </c>
      <c r="C89" s="21" t="s">
        <v>0</v>
      </c>
      <c r="D89" s="21" t="str">
        <f>IF(csv!F79="","",TRIM(csv!F79))</f>
        <v>Leticija</v>
      </c>
      <c r="E89" s="21" t="str">
        <f>IF(csv!E79="","",TRIM(csv!E79))</f>
        <v>Kranjc Kuček</v>
      </c>
      <c r="F89" s="21" t="s">
        <v>0</v>
      </c>
      <c r="G89" s="53" t="str">
        <f>IF(csv!M79="","",TRIM(csv!M79))</f>
        <v>88:58</v>
      </c>
      <c r="H89" s="53" t="str">
        <f>IF(csv!N79="","",TRIM(csv!N79))</f>
        <v>3</v>
      </c>
      <c r="I89" s="21" t="s">
        <v>0</v>
      </c>
      <c r="J89" s="21" t="str">
        <f>IF(csv!P79="","",TRIM(csv!P79))</f>
        <v>OK Varaždin</v>
      </c>
      <c r="K89" s="21" t="str">
        <f>IF(csv!Q79="","",TRIM(csv!Q79))</f>
        <v>OK Varaždin</v>
      </c>
      <c r="L89" s="21" t="s">
        <v>0</v>
      </c>
      <c r="M89" s="46" t="str">
        <f>IF(csv!R79="","",TRIM(csv!R79))</f>
        <v>CRO</v>
      </c>
      <c r="N89" s="27" t="s">
        <v>0</v>
      </c>
      <c r="O89" s="172" t="str">
        <f t="shared" si="92"/>
        <v>ok</v>
      </c>
      <c r="P89" s="27"/>
      <c r="Q89" s="32" t="str">
        <f t="shared" si="93"/>
        <v>OPEN</v>
      </c>
      <c r="R89" s="53">
        <f>IF(Q89="","",IF(COUNTIF(Q$12:Q88,Q89)=0,R88+1,R88))</f>
        <v>12</v>
      </c>
      <c r="S89" s="53">
        <f t="shared" si="94"/>
        <v>291</v>
      </c>
      <c r="T89" s="53">
        <f t="shared" si="95"/>
        <v>415</v>
      </c>
      <c r="U89" s="46" t="str">
        <f t="shared" si="96"/>
        <v>M70 – M65 – M14 – Otvorena</v>
      </c>
      <c r="V89" s="27" t="s">
        <v>0</v>
      </c>
      <c r="W89" s="157" t="str">
        <f t="shared" si="97"/>
        <v>Otvorena</v>
      </c>
      <c r="X89" s="207">
        <f t="shared" si="98"/>
        <v>612</v>
      </c>
      <c r="Y89" s="158">
        <f t="shared" si="79"/>
        <v>19</v>
      </c>
      <c r="Z89" s="27" t="s">
        <v>0</v>
      </c>
      <c r="AA89" s="32" t="str">
        <f t="shared" si="99"/>
        <v>CRO</v>
      </c>
      <c r="AB89" s="53">
        <f t="shared" si="100"/>
        <v>1</v>
      </c>
      <c r="AC89" s="21" t="str">
        <f>IF(OR(AB89="",AB89&lt;&gt;"NEMA"),"",IF(IFERROR(MATCH(AA89,AA$12:AA88,0),0)&lt;&gt;0,"",AA89))</f>
        <v/>
      </c>
      <c r="AD89" s="46" t="str">
        <f>IF(AC89="","",MAX(AD$12:AD88)+1)</f>
        <v/>
      </c>
      <c r="AE89" s="27" t="s">
        <v>0</v>
      </c>
      <c r="AF89" s="84"/>
      <c r="AG89" s="27" t="s">
        <v>0</v>
      </c>
      <c r="AH89" s="14" t="str">
        <f t="shared" si="101"/>
        <v/>
      </c>
      <c r="AI89" s="27" t="s">
        <v>0</v>
      </c>
      <c r="AJ89" s="157" t="str">
        <f t="shared" si="102"/>
        <v>CRO</v>
      </c>
      <c r="AK89" s="108">
        <f t="shared" si="103"/>
        <v>1</v>
      </c>
      <c r="AL89" s="27"/>
      <c r="AM89" s="32" t="str">
        <f t="shared" si="104"/>
        <v>Leticija</v>
      </c>
      <c r="AN89" s="21" t="str">
        <f t="shared" si="105"/>
        <v>Kranjc Kuček</v>
      </c>
      <c r="AO89" s="53">
        <f t="shared" si="106"/>
        <v>2232</v>
      </c>
      <c r="AP89" s="53" t="str">
        <f t="shared" si="107"/>
        <v/>
      </c>
      <c r="AQ89" s="21" t="str">
        <f t="shared" si="108"/>
        <v>Leticija</v>
      </c>
      <c r="AR89" s="46" t="str">
        <f t="shared" si="109"/>
        <v>Kranjc Kuček</v>
      </c>
      <c r="AS89" s="27" t="s">
        <v>0</v>
      </c>
      <c r="AT89" s="62" t="str">
        <f t="shared" si="110"/>
        <v/>
      </c>
      <c r="AU89" s="27" t="s">
        <v>0</v>
      </c>
      <c r="AV89" s="228" t="str">
        <f t="shared" si="80"/>
        <v/>
      </c>
      <c r="AW89" s="27" t="s">
        <v>0</v>
      </c>
      <c r="AX89" s="79"/>
      <c r="AY89" s="80"/>
      <c r="AZ89" s="27" t="s">
        <v>0</v>
      </c>
      <c r="BA89" s="184" t="str">
        <f t="shared" si="111"/>
        <v/>
      </c>
      <c r="BB89" s="27" t="s">
        <v>0</v>
      </c>
      <c r="BC89" s="32" t="str">
        <f t="shared" si="112"/>
        <v/>
      </c>
      <c r="BD89" s="53" t="str">
        <f>IF(AX89&amp;AY89="","",MAX(BD$12:BD88)+1)</f>
        <v/>
      </c>
      <c r="BE89" s="196" t="str">
        <f t="shared" si="113"/>
        <v/>
      </c>
      <c r="BF89" s="33" t="str">
        <f>IF(AND(AO89="NEMA",AP89="NEMA",OR(AX89&amp;AY89="",BE89="NEMA")),MAX(BF$12:BF88)+1,"")</f>
        <v/>
      </c>
      <c r="BG89" s="27" t="s">
        <v>0</v>
      </c>
      <c r="BH89" s="32" t="str">
        <f t="shared" si="114"/>
        <v>Leticija</v>
      </c>
      <c r="BI89" s="21" t="str">
        <f t="shared" si="115"/>
        <v>Kranjc Kuček</v>
      </c>
      <c r="BJ89" s="53" t="str">
        <f t="shared" si="116"/>
        <v/>
      </c>
      <c r="BK89" s="33">
        <f t="shared" si="117"/>
        <v>2232</v>
      </c>
      <c r="BL89" s="27" t="s">
        <v>0</v>
      </c>
      <c r="BM89" s="32" t="str">
        <f t="shared" si="118"/>
        <v>OK Varaždin</v>
      </c>
      <c r="BN89" s="21" t="str">
        <f t="shared" si="119"/>
        <v>OK Varaždin</v>
      </c>
      <c r="BO89" s="53">
        <f t="shared" si="120"/>
        <v>11</v>
      </c>
      <c r="BP89" s="53" t="str">
        <f t="shared" si="81"/>
        <v/>
      </c>
      <c r="BQ89" s="21" t="str">
        <f t="shared" si="82"/>
        <v>OK Varaždin</v>
      </c>
      <c r="BR89" s="21" t="str" cm="1">
        <f t="array" ref="BR89">IFERROR(""&amp;INDEX(regNatjecatelj_klub,DI89),"")</f>
        <v>OK Varaždin</v>
      </c>
      <c r="BS89" s="66" t="str">
        <f t="shared" si="121"/>
        <v/>
      </c>
      <c r="BT89" s="46" t="str">
        <f t="shared" si="122"/>
        <v>OK Varaždin</v>
      </c>
      <c r="BU89" s="27" t="s">
        <v>0</v>
      </c>
      <c r="BV89" s="62" t="str">
        <f>IF(BP89&lt;&gt;"NEMA","",IF(IFERROR(MATCH(BN89,BN$12:BN88,0),0)&lt;&gt;0,"",BN89))</f>
        <v/>
      </c>
      <c r="BW89" s="27" t="s">
        <v>0</v>
      </c>
      <c r="BX89" s="84"/>
      <c r="BY89" s="27" t="s">
        <v>0</v>
      </c>
      <c r="BZ89" s="38" t="str">
        <f t="shared" si="123"/>
        <v/>
      </c>
      <c r="CA89" s="21" t="str">
        <f t="shared" si="124"/>
        <v/>
      </c>
      <c r="CB89" s="21" t="str">
        <f>IF(CA89="","",MAX(CB$12:CB88)+1)</f>
        <v/>
      </c>
      <c r="CC89" s="21" t="str">
        <f>IF(CA89="","",IF(AB89="","",IF(AB89="NEMA",IF(AD89="",INDEX(AD$12:AD88,MATCH(AA89,AA$12:AA88,0),1),AD89),AB89)))</f>
        <v/>
      </c>
      <c r="CD89" s="21" t="str">
        <f t="shared" si="125"/>
        <v/>
      </c>
      <c r="CE89" s="21" t="str">
        <f>IF(BX89="","",MAX(CE$12:CE88)+1)</f>
        <v/>
      </c>
      <c r="CF89" s="21" t="str">
        <f t="shared" si="126"/>
        <v/>
      </c>
      <c r="CG89" s="46" t="str">
        <f t="shared" si="127"/>
        <v/>
      </c>
      <c r="CH89" s="27" t="s">
        <v>0</v>
      </c>
      <c r="CI89" s="14" t="str">
        <f t="shared" si="128"/>
        <v/>
      </c>
      <c r="CJ89" s="27" t="s">
        <v>0</v>
      </c>
      <c r="CK89" s="157" t="str">
        <f>IF(BN89="","",IF(AND(BO89&lt;&gt;"",BO89&lt;&gt;"NEMA",BS89=1),BR89,IFERROR(INDEX(CK$12:CK88,MATCH(BN89,BN$12:BN88,0)),IF(BX89&lt;&gt;"",BX89,BT89))))</f>
        <v>OK Varaždin</v>
      </c>
      <c r="CL89" s="210">
        <f>IF(BN89="","",IF(BT89&lt;&gt;BN89,INDEX(regKlub_id,MATCH(BT89,regKlub_naziv,0)),IF(AND(BO89&lt;&gt;"",BO89&lt;&gt;"NEMA"),BO89,IF(CF89&lt;&gt;"",CF89,IF(CB89&lt;&gt;"",CB89,IFERROR(INDEX(CL$12:CL88,MATCH(BN89,BN$12:BN88,0)),"GREŠKA"))))))</f>
        <v>11</v>
      </c>
      <c r="CM89" s="108" t="str">
        <f>IF(BP89="","",IF(BP89&lt;&gt;"NEMA",BP89,IF(CE89&lt;&gt;"",CE89,IFERROR(INDEX(CM$12:CM88,MATCH(BN89,BN$12:BN88,0)),""))))</f>
        <v/>
      </c>
      <c r="CN89" s="27" t="s">
        <v>0</v>
      </c>
      <c r="CO89" s="38" t="str">
        <f t="shared" si="129"/>
        <v>88:58</v>
      </c>
      <c r="CP89" s="53" t="str">
        <f t="shared" si="130"/>
        <v>3</v>
      </c>
      <c r="CQ89" s="164" t="str">
        <f t="shared" si="131"/>
        <v/>
      </c>
      <c r="CR89" s="165">
        <f t="shared" si="78"/>
        <v>5338</v>
      </c>
      <c r="CS89" s="108">
        <f t="shared" si="83"/>
        <v>3</v>
      </c>
      <c r="CT89" s="27" t="s">
        <v>0</v>
      </c>
      <c r="CU89" s="224" t="str">
        <f t="shared" si="132"/>
        <v xml:space="preserve">
</v>
      </c>
      <c r="CV89" s="27" t="s">
        <v>0</v>
      </c>
      <c r="CW89" s="184" t="str">
        <f t="shared" si="84"/>
        <v/>
      </c>
      <c r="CX89" t="s">
        <v>0</v>
      </c>
      <c r="CY89" s="86" t="str">
        <f t="shared" si="85"/>
        <v>O</v>
      </c>
      <c r="CZ89" t="s">
        <v>0</v>
      </c>
      <c r="DA89" s="32" t="str">
        <f t="shared" si="86"/>
        <v/>
      </c>
      <c r="DB89" s="46" t="str">
        <f t="shared" si="87"/>
        <v/>
      </c>
      <c r="DC89" t="s">
        <v>0</v>
      </c>
      <c r="DD89" s="14" t="str">
        <f t="shared" si="133"/>
        <v/>
      </c>
      <c r="DE89" s="27" t="s">
        <v>0</v>
      </c>
      <c r="DF89" s="14" t="str">
        <f t="shared" si="134"/>
        <v/>
      </c>
      <c r="DG89" s="27" t="s">
        <v>0</v>
      </c>
      <c r="DH89" s="32" t="str">
        <f t="shared" si="135"/>
        <v>Leticija – Kranjc Kuček</v>
      </c>
      <c r="DI89" s="33">
        <f t="shared" si="136"/>
        <v>605</v>
      </c>
      <c r="DJ89" s="27" t="s">
        <v>0</v>
      </c>
      <c r="DK89" s="32" t="str">
        <f t="shared" si="137"/>
        <v>Leticija – Kranjc Kuček – OK Varaždin</v>
      </c>
      <c r="DL89" s="33">
        <f t="shared" si="138"/>
        <v>605</v>
      </c>
      <c r="DM89" s="27" t="s">
        <v>0</v>
      </c>
      <c r="DN89" s="32" t="str">
        <f t="shared" si="139"/>
        <v>Leticija – Kranjc Kuček – OK Varaždin – Otvorena</v>
      </c>
      <c r="DO89" s="33" t="str">
        <f t="shared" si="140"/>
        <v>NEMA</v>
      </c>
      <c r="DP89" s="27" t="s">
        <v>0</v>
      </c>
      <c r="DQ89" s="38">
        <f t="shared" si="141"/>
        <v>605</v>
      </c>
      <c r="DR89" s="33" cm="1">
        <f t="array" ref="DR89">IF(DQ89&lt;&gt;"",INDEX(regNatjecatelj_id,DQ89,0),IF(BF89&lt;&gt;"",BF89,""))</f>
        <v>2232</v>
      </c>
      <c r="DS89" s="27" t="s">
        <v>0</v>
      </c>
      <c r="DT89" s="38" t="str">
        <f t="shared" si="142"/>
        <v>imepre</v>
      </c>
      <c r="DU89" s="53" t="str">
        <f t="shared" si="88"/>
        <v>klu</v>
      </c>
      <c r="DV89" s="53" t="str">
        <f t="shared" si="143"/>
        <v>kat</v>
      </c>
      <c r="DW89" s="53" t="str">
        <f t="shared" si="144"/>
        <v/>
      </c>
      <c r="DX89" s="46" t="str">
        <f t="shared" si="145"/>
        <v>imepre-klu-kat</v>
      </c>
      <c r="DY89" s="27" t="s">
        <v>0</v>
      </c>
      <c r="DZ89" s="38">
        <f>IF(AN89="","",MAX(DZ$12:DZ88)+1)</f>
        <v>5540</v>
      </c>
      <c r="EA89" s="53">
        <f t="shared" si="146"/>
        <v>612</v>
      </c>
      <c r="EB89" s="53">
        <f t="shared" si="147"/>
        <v>2232</v>
      </c>
      <c r="EC89" s="53">
        <f t="shared" si="148"/>
        <v>5338</v>
      </c>
      <c r="ED89" s="53">
        <f t="shared" si="149"/>
        <v>3</v>
      </c>
      <c r="EE89" s="53">
        <f t="shared" si="89"/>
        <v>0</v>
      </c>
      <c r="EF89" s="53">
        <f t="shared" si="150"/>
        <v>1</v>
      </c>
      <c r="EG89" s="53" t="str">
        <f t="shared" si="151"/>
        <v>3</v>
      </c>
      <c r="EH89" s="53" t="str">
        <f t="shared" si="90"/>
        <v/>
      </c>
      <c r="EI89" s="53" t="str">
        <f t="shared" si="152"/>
        <v/>
      </c>
      <c r="EJ89" s="33">
        <f t="shared" si="153"/>
        <v>19</v>
      </c>
      <c r="EK89" s="27" t="s">
        <v>0</v>
      </c>
      <c r="EL89" s="14" t="str">
        <f t="shared" si="154"/>
        <v>INSERT INTO rezultat(id,stazakategorija_id,imeprezime_id,vrijeme_sec,status_id,registracija,uparivanje_id,originalstatus_id,imeprezimealias_id,klubalias_id,kategorijaalias_id) VALUES (5540,612,2232,5338,3,0,1,3,Null,Null,19);</v>
      </c>
      <c r="EM89" s="27" t="s">
        <v>0</v>
      </c>
      <c r="EN89" s="14" t="str">
        <f t="shared" si="91"/>
        <v/>
      </c>
      <c r="EO89" s="27" t="s">
        <v>0</v>
      </c>
      <c r="EP89" s="115" t="str">
        <f t="shared" si="155"/>
        <v xml:space="preserve">
INSERT INTO rezultat(id,stazakategorija_id,imeprezime_id,vrijeme_sec,status_id,registracija,uparivanje_id,originalstatus_id,imeprezimealias_id,klubalias_id,kategorijaalias_id) VALUES (5540,612,2232,5338,3,0,1,3,Null,Null,19);</v>
      </c>
      <c r="EQ89" s="27" t="s">
        <v>0</v>
      </c>
    </row>
    <row r="90" spans="1:147" x14ac:dyDescent="0.25">
      <c r="A90" t="s">
        <v>0</v>
      </c>
      <c r="B90" s="32" t="str">
        <f>IF(csv!F80="","",TRIM(csv!T80))</f>
        <v>OPEN</v>
      </c>
      <c r="C90" s="21" t="s">
        <v>0</v>
      </c>
      <c r="D90" s="21" t="str">
        <f>IF(csv!F80="","",TRIM(csv!F80))</f>
        <v>Jakov</v>
      </c>
      <c r="E90" s="21" t="str">
        <f>IF(csv!E80="","",TRIM(csv!E80))</f>
        <v>Tkalec</v>
      </c>
      <c r="F90" s="21" t="s">
        <v>0</v>
      </c>
      <c r="G90" s="53" t="str">
        <f>IF(csv!M80="","",TRIM(csv!M80))</f>
        <v/>
      </c>
      <c r="H90" s="53" t="str">
        <f>IF(csv!N80="","",TRIM(csv!N80))</f>
        <v>1</v>
      </c>
      <c r="I90" s="21" t="s">
        <v>0</v>
      </c>
      <c r="J90" s="21" t="str">
        <f>IF(csv!P80="","",TRIM(csv!P80))</f>
        <v>OKM</v>
      </c>
      <c r="K90" s="21" t="str">
        <f>IF(csv!Q80="","",TRIM(csv!Q80))</f>
        <v>OK Medjimurje</v>
      </c>
      <c r="L90" s="21" t="s">
        <v>0</v>
      </c>
      <c r="M90" s="46" t="str">
        <f>IF(csv!R80="","",TRIM(csv!R80))</f>
        <v>CRO</v>
      </c>
      <c r="N90" s="27" t="s">
        <v>0</v>
      </c>
      <c r="O90" s="172" t="str">
        <f t="shared" si="92"/>
        <v>ok</v>
      </c>
      <c r="P90" s="27"/>
      <c r="Q90" s="32" t="str">
        <f t="shared" si="93"/>
        <v>OPEN</v>
      </c>
      <c r="R90" s="53">
        <f>IF(Q90="","",IF(COUNTIF(Q$12:Q89,Q90)=0,R89+1,R89))</f>
        <v>12</v>
      </c>
      <c r="S90" s="53">
        <f t="shared" si="94"/>
        <v>291</v>
      </c>
      <c r="T90" s="53">
        <f t="shared" si="95"/>
        <v>415</v>
      </c>
      <c r="U90" s="46" t="str">
        <f t="shared" si="96"/>
        <v>M70 – M65 – M14 – Otvorena</v>
      </c>
      <c r="V90" s="27" t="s">
        <v>0</v>
      </c>
      <c r="W90" s="157" t="str">
        <f t="shared" si="97"/>
        <v>Otvorena</v>
      </c>
      <c r="X90" s="207">
        <f t="shared" si="98"/>
        <v>612</v>
      </c>
      <c r="Y90" s="158">
        <f t="shared" si="79"/>
        <v>19</v>
      </c>
      <c r="Z90" s="27" t="s">
        <v>0</v>
      </c>
      <c r="AA90" s="32" t="str">
        <f t="shared" si="99"/>
        <v>CRO</v>
      </c>
      <c r="AB90" s="53">
        <f t="shared" si="100"/>
        <v>1</v>
      </c>
      <c r="AC90" s="21" t="str">
        <f>IF(OR(AB90="",AB90&lt;&gt;"NEMA"),"",IF(IFERROR(MATCH(AA90,AA$12:AA89,0),0)&lt;&gt;0,"",AA90))</f>
        <v/>
      </c>
      <c r="AD90" s="46" t="str">
        <f>IF(AC90="","",MAX(AD$12:AD89)+1)</f>
        <v/>
      </c>
      <c r="AE90" s="27" t="s">
        <v>0</v>
      </c>
      <c r="AF90" s="84"/>
      <c r="AG90" s="27" t="s">
        <v>0</v>
      </c>
      <c r="AH90" s="14" t="str">
        <f t="shared" si="101"/>
        <v/>
      </c>
      <c r="AI90" s="27" t="s">
        <v>0</v>
      </c>
      <c r="AJ90" s="157" t="str">
        <f t="shared" si="102"/>
        <v>CRO</v>
      </c>
      <c r="AK90" s="108">
        <f t="shared" si="103"/>
        <v>1</v>
      </c>
      <c r="AL90" s="27"/>
      <c r="AM90" s="32" t="str">
        <f t="shared" si="104"/>
        <v>Jakov</v>
      </c>
      <c r="AN90" s="21" t="str">
        <f t="shared" si="105"/>
        <v>Tkalec</v>
      </c>
      <c r="AO90" s="53">
        <f t="shared" si="106"/>
        <v>1947</v>
      </c>
      <c r="AP90" s="53" t="str">
        <f t="shared" si="107"/>
        <v/>
      </c>
      <c r="AQ90" s="21" t="str">
        <f t="shared" si="108"/>
        <v>Jakov</v>
      </c>
      <c r="AR90" s="46" t="str">
        <f t="shared" si="109"/>
        <v>Tkalec</v>
      </c>
      <c r="AS90" s="27" t="s">
        <v>0</v>
      </c>
      <c r="AT90" s="62" t="str">
        <f t="shared" si="110"/>
        <v/>
      </c>
      <c r="AU90" s="27" t="s">
        <v>0</v>
      </c>
      <c r="AV90" s="228" t="str">
        <f t="shared" si="80"/>
        <v/>
      </c>
      <c r="AW90" s="27" t="s">
        <v>0</v>
      </c>
      <c r="AX90" s="79"/>
      <c r="AY90" s="80"/>
      <c r="AZ90" s="27" t="s">
        <v>0</v>
      </c>
      <c r="BA90" s="184" t="str">
        <f t="shared" si="111"/>
        <v/>
      </c>
      <c r="BB90" s="27" t="s">
        <v>0</v>
      </c>
      <c r="BC90" s="32" t="str">
        <f t="shared" si="112"/>
        <v/>
      </c>
      <c r="BD90" s="53" t="str">
        <f>IF(AX90&amp;AY90="","",MAX(BD$12:BD89)+1)</f>
        <v/>
      </c>
      <c r="BE90" s="196" t="str">
        <f t="shared" si="113"/>
        <v/>
      </c>
      <c r="BF90" s="33" t="str">
        <f>IF(AND(AO90="NEMA",AP90="NEMA",OR(AX90&amp;AY90="",BE90="NEMA")),MAX(BF$12:BF89)+1,"")</f>
        <v/>
      </c>
      <c r="BG90" s="27" t="s">
        <v>0</v>
      </c>
      <c r="BH90" s="32" t="str">
        <f t="shared" si="114"/>
        <v>Jakov</v>
      </c>
      <c r="BI90" s="21" t="str">
        <f t="shared" si="115"/>
        <v>Tkalec</v>
      </c>
      <c r="BJ90" s="53" t="str">
        <f t="shared" si="116"/>
        <v/>
      </c>
      <c r="BK90" s="33">
        <f t="shared" si="117"/>
        <v>1947</v>
      </c>
      <c r="BL90" s="27" t="s">
        <v>0</v>
      </c>
      <c r="BM90" s="32" t="str">
        <f t="shared" si="118"/>
        <v>OKM</v>
      </c>
      <c r="BN90" s="21" t="str">
        <f t="shared" si="119"/>
        <v>OK Medjimurje</v>
      </c>
      <c r="BO90" s="53" t="str">
        <f t="shared" si="120"/>
        <v>NEMA</v>
      </c>
      <c r="BP90" s="53">
        <f t="shared" si="81"/>
        <v>2</v>
      </c>
      <c r="BQ90" s="21" t="str">
        <f t="shared" si="82"/>
        <v>OK Međimurje</v>
      </c>
      <c r="BR90" s="21" t="str" cm="1">
        <f t="array" ref="BR90">IFERROR(""&amp;INDEX(regNatjecatelj_klub,DI90),"")</f>
        <v>OK Međimurje</v>
      </c>
      <c r="BS90" s="66" t="str">
        <f t="shared" si="121"/>
        <v/>
      </c>
      <c r="BT90" s="46" t="str">
        <f t="shared" si="122"/>
        <v>OK Međimurje</v>
      </c>
      <c r="BU90" s="27" t="s">
        <v>0</v>
      </c>
      <c r="BV90" s="62" t="str">
        <f>IF(BP90&lt;&gt;"NEMA","",IF(IFERROR(MATCH(BN90,BN$12:BN89,0),0)&lt;&gt;0,"",BN90))</f>
        <v/>
      </c>
      <c r="BW90" s="27" t="s">
        <v>0</v>
      </c>
      <c r="BX90" s="84"/>
      <c r="BY90" s="27" t="s">
        <v>0</v>
      </c>
      <c r="BZ90" s="38" t="str">
        <f t="shared" si="123"/>
        <v/>
      </c>
      <c r="CA90" s="21" t="str">
        <f t="shared" si="124"/>
        <v/>
      </c>
      <c r="CB90" s="21" t="str">
        <f>IF(CA90="","",MAX(CB$12:CB89)+1)</f>
        <v/>
      </c>
      <c r="CC90" s="21" t="str">
        <f>IF(CA90="","",IF(AB90="","",IF(AB90="NEMA",IF(AD90="",INDEX(AD$12:AD89,MATCH(AA90,AA$12:AA89,0),1),AD90),AB90)))</f>
        <v/>
      </c>
      <c r="CD90" s="21" t="str">
        <f t="shared" si="125"/>
        <v/>
      </c>
      <c r="CE90" s="21" t="str">
        <f>IF(BX90="","",MAX(CE$12:CE89)+1)</f>
        <v/>
      </c>
      <c r="CF90" s="21" t="str">
        <f t="shared" si="126"/>
        <v/>
      </c>
      <c r="CG90" s="46" t="str">
        <f t="shared" si="127"/>
        <v/>
      </c>
      <c r="CH90" s="27" t="s">
        <v>0</v>
      </c>
      <c r="CI90" s="14" t="str">
        <f t="shared" si="128"/>
        <v/>
      </c>
      <c r="CJ90" s="27" t="s">
        <v>0</v>
      </c>
      <c r="CK90" s="157" t="str">
        <f>IF(BN90="","",IF(AND(BO90&lt;&gt;"",BO90&lt;&gt;"NEMA",BS90=1),BR90,IFERROR(INDEX(CK$12:CK89,MATCH(BN90,BN$12:BN89,0)),IF(BX90&lt;&gt;"",BX90,BT90))))</f>
        <v>OK Međimurje</v>
      </c>
      <c r="CL90" s="210">
        <f>IF(BN90="","",IF(BT90&lt;&gt;BN90,INDEX(regKlub_id,MATCH(BT90,regKlub_naziv,0)),IF(AND(BO90&lt;&gt;"",BO90&lt;&gt;"NEMA"),BO90,IF(CF90&lt;&gt;"",CF90,IF(CB90&lt;&gt;"",CB90,IFERROR(INDEX(CL$12:CL89,MATCH(BN90,BN$12:BN89,0)),"GREŠKA"))))))</f>
        <v>7</v>
      </c>
      <c r="CM90" s="108">
        <f>IF(BP90="","",IF(BP90&lt;&gt;"NEMA",BP90,IF(CE90&lt;&gt;"",CE90,IFERROR(INDEX(CM$12:CM89,MATCH(BN90,BN$12:BN89,0)),""))))</f>
        <v>2</v>
      </c>
      <c r="CN90" s="27" t="s">
        <v>0</v>
      </c>
      <c r="CO90" s="38" t="str">
        <f t="shared" si="129"/>
        <v/>
      </c>
      <c r="CP90" s="53" t="str">
        <f t="shared" si="130"/>
        <v>1</v>
      </c>
      <c r="CQ90" s="164" t="str">
        <f t="shared" si="131"/>
        <v/>
      </c>
      <c r="CR90" s="165" t="str">
        <f t="shared" si="78"/>
        <v/>
      </c>
      <c r="CS90" s="108">
        <f t="shared" si="83"/>
        <v>6</v>
      </c>
      <c r="CT90" s="27" t="s">
        <v>0</v>
      </c>
      <c r="CU90" s="224" t="str">
        <f t="shared" si="132"/>
        <v xml:space="preserve">
</v>
      </c>
      <c r="CV90" s="27" t="s">
        <v>0</v>
      </c>
      <c r="CW90" s="184" t="str">
        <f t="shared" si="84"/>
        <v/>
      </c>
      <c r="CX90" t="s">
        <v>0</v>
      </c>
      <c r="CY90" s="86" t="str">
        <f t="shared" si="85"/>
        <v>O</v>
      </c>
      <c r="CZ90" t="s">
        <v>0</v>
      </c>
      <c r="DA90" s="32" t="str">
        <f t="shared" si="86"/>
        <v/>
      </c>
      <c r="DB90" s="46" t="str">
        <f t="shared" si="87"/>
        <v/>
      </c>
      <c r="DC90" t="s">
        <v>0</v>
      </c>
      <c r="DD90" s="14" t="str">
        <f t="shared" si="133"/>
        <v/>
      </c>
      <c r="DE90" s="27" t="s">
        <v>0</v>
      </c>
      <c r="DF90" s="14" t="str">
        <f t="shared" si="134"/>
        <v/>
      </c>
      <c r="DG90" s="27" t="s">
        <v>0</v>
      </c>
      <c r="DH90" s="32" t="str">
        <f t="shared" si="135"/>
        <v>Jakov – Tkalec</v>
      </c>
      <c r="DI90" s="33">
        <f t="shared" si="136"/>
        <v>491</v>
      </c>
      <c r="DJ90" s="27" t="s">
        <v>0</v>
      </c>
      <c r="DK90" s="32" t="str">
        <f t="shared" si="137"/>
        <v>Jakov – Tkalec – OK Međimurje</v>
      </c>
      <c r="DL90" s="33">
        <f t="shared" si="138"/>
        <v>491</v>
      </c>
      <c r="DM90" s="27" t="s">
        <v>0</v>
      </c>
      <c r="DN90" s="32" t="str">
        <f t="shared" si="139"/>
        <v>Jakov – Tkalec – OK Međimurje – Otvorena</v>
      </c>
      <c r="DO90" s="33" t="str">
        <f t="shared" si="140"/>
        <v>NEMA</v>
      </c>
      <c r="DP90" s="27" t="s">
        <v>0</v>
      </c>
      <c r="DQ90" s="38">
        <f t="shared" si="141"/>
        <v>491</v>
      </c>
      <c r="DR90" s="33" cm="1">
        <f t="array" ref="DR90">IF(DQ90&lt;&gt;"",INDEX(regNatjecatelj_id,DQ90,0),IF(BF90&lt;&gt;"",BF90,""))</f>
        <v>1947</v>
      </c>
      <c r="DS90" s="27" t="s">
        <v>0</v>
      </c>
      <c r="DT90" s="38" t="str">
        <f t="shared" si="142"/>
        <v>imepre</v>
      </c>
      <c r="DU90" s="53" t="str">
        <f t="shared" si="88"/>
        <v>klu(ali)</v>
      </c>
      <c r="DV90" s="53" t="str">
        <f t="shared" si="143"/>
        <v>kat</v>
      </c>
      <c r="DW90" s="53" t="str">
        <f t="shared" si="144"/>
        <v/>
      </c>
      <c r="DX90" s="46" t="str">
        <f t="shared" si="145"/>
        <v>imepre-klu(ali)-kat</v>
      </c>
      <c r="DY90" s="27" t="s">
        <v>0</v>
      </c>
      <c r="DZ90" s="38">
        <f>IF(AN90="","",MAX(DZ$12:DZ89)+1)</f>
        <v>5541</v>
      </c>
      <c r="EA90" s="53">
        <f t="shared" si="146"/>
        <v>612</v>
      </c>
      <c r="EB90" s="53">
        <f t="shared" si="147"/>
        <v>1947</v>
      </c>
      <c r="EC90" s="53" t="str">
        <f t="shared" si="148"/>
        <v/>
      </c>
      <c r="ED90" s="53">
        <f t="shared" si="149"/>
        <v>6</v>
      </c>
      <c r="EE90" s="53">
        <f t="shared" si="89"/>
        <v>0</v>
      </c>
      <c r="EF90" s="53">
        <f t="shared" si="150"/>
        <v>3</v>
      </c>
      <c r="EG90" s="53" t="str">
        <f t="shared" si="151"/>
        <v>1</v>
      </c>
      <c r="EH90" s="53" t="str">
        <f t="shared" si="90"/>
        <v/>
      </c>
      <c r="EI90" s="53">
        <f t="shared" si="152"/>
        <v>2</v>
      </c>
      <c r="EJ90" s="33">
        <f t="shared" si="153"/>
        <v>19</v>
      </c>
      <c r="EK90" s="27" t="s">
        <v>0</v>
      </c>
      <c r="EL90" s="14" t="str">
        <f t="shared" si="154"/>
        <v>INSERT INTO rezultat(id,stazakategorija_id,imeprezime_id,vrijeme_sec,status_id,registracija,uparivanje_id,originalstatus_id,imeprezimealias_id,klubalias_id,kategorijaalias_id) VALUES (5541,612,1947,Null,6,0,3,1,Null,2,19);</v>
      </c>
      <c r="EM90" s="27" t="s">
        <v>0</v>
      </c>
      <c r="EN90" s="14" t="str">
        <f t="shared" si="91"/>
        <v/>
      </c>
      <c r="EO90" s="27" t="s">
        <v>0</v>
      </c>
      <c r="EP90" s="115" t="str">
        <f t="shared" si="155"/>
        <v xml:space="preserve">
INSERT INTO rezultat(id,stazakategorija_id,imeprezime_id,vrijeme_sec,status_id,registracija,uparivanje_id,originalstatus_id,imeprezimealias_id,klubalias_id,kategorijaalias_id) VALUES (5541,612,1947,Null,6,0,3,1,Null,2,19);</v>
      </c>
      <c r="EQ90" s="27" t="s">
        <v>0</v>
      </c>
    </row>
    <row r="91" spans="1:147" x14ac:dyDescent="0.25">
      <c r="A91" t="s">
        <v>0</v>
      </c>
      <c r="B91" s="32" t="str">
        <f>IF(csv!F81="","",TRIM(csv!T81))</f>
        <v>OPEN</v>
      </c>
      <c r="C91" s="21" t="s">
        <v>0</v>
      </c>
      <c r="D91" s="21" t="str">
        <f>IF(csv!F81="","",TRIM(csv!F81))</f>
        <v>Draženko Tomislav</v>
      </c>
      <c r="E91" s="21" t="str">
        <f>IF(csv!E81="","",TRIM(csv!E81))</f>
        <v>Mikac</v>
      </c>
      <c r="F91" s="21" t="s">
        <v>0</v>
      </c>
      <c r="G91" s="53" t="str">
        <f>IF(csv!M81="","",TRIM(csv!M81))</f>
        <v>1524:46</v>
      </c>
      <c r="H91" s="53" t="str">
        <f>IF(csv!N81="","",TRIM(csv!N81))</f>
        <v>3</v>
      </c>
      <c r="I91" s="21" t="s">
        <v>0</v>
      </c>
      <c r="J91" s="21" t="str">
        <f>IF(csv!P81="","",TRIM(csv!P81))</f>
        <v>OKM</v>
      </c>
      <c r="K91" s="21" t="str">
        <f>IF(csv!Q81="","",TRIM(csv!Q81))</f>
        <v>OK Medjimurje</v>
      </c>
      <c r="L91" s="21" t="s">
        <v>0</v>
      </c>
      <c r="M91" s="46" t="str">
        <f>IF(csv!R81="","",TRIM(csv!R81))</f>
        <v>CRO</v>
      </c>
      <c r="N91" s="27" t="s">
        <v>0</v>
      </c>
      <c r="O91" s="172" t="str">
        <f t="shared" si="92"/>
        <v>ok</v>
      </c>
      <c r="P91" s="27"/>
      <c r="Q91" s="32" t="str">
        <f t="shared" si="93"/>
        <v>OPEN</v>
      </c>
      <c r="R91" s="53">
        <f>IF(Q91="","",IF(COUNTIF(Q$12:Q90,Q91)=0,R90+1,R90))</f>
        <v>12</v>
      </c>
      <c r="S91" s="53">
        <f t="shared" si="94"/>
        <v>291</v>
      </c>
      <c r="T91" s="53">
        <f t="shared" si="95"/>
        <v>415</v>
      </c>
      <c r="U91" s="46" t="str">
        <f t="shared" si="96"/>
        <v>M70 – M65 – M14 – Otvorena</v>
      </c>
      <c r="V91" s="27" t="s">
        <v>0</v>
      </c>
      <c r="W91" s="157" t="str">
        <f t="shared" si="97"/>
        <v>Otvorena</v>
      </c>
      <c r="X91" s="207">
        <f t="shared" si="98"/>
        <v>612</v>
      </c>
      <c r="Y91" s="158">
        <f t="shared" si="79"/>
        <v>19</v>
      </c>
      <c r="Z91" s="27" t="s">
        <v>0</v>
      </c>
      <c r="AA91" s="32" t="str">
        <f t="shared" si="99"/>
        <v>CRO</v>
      </c>
      <c r="AB91" s="53">
        <f t="shared" si="100"/>
        <v>1</v>
      </c>
      <c r="AC91" s="21" t="str">
        <f>IF(OR(AB91="",AB91&lt;&gt;"NEMA"),"",IF(IFERROR(MATCH(AA91,AA$12:AA90,0),0)&lt;&gt;0,"",AA91))</f>
        <v/>
      </c>
      <c r="AD91" s="46" t="str">
        <f>IF(AC91="","",MAX(AD$12:AD90)+1)</f>
        <v/>
      </c>
      <c r="AE91" s="27" t="s">
        <v>0</v>
      </c>
      <c r="AF91" s="84"/>
      <c r="AG91" s="27" t="s">
        <v>0</v>
      </c>
      <c r="AH91" s="14" t="str">
        <f t="shared" si="101"/>
        <v/>
      </c>
      <c r="AI91" s="27" t="s">
        <v>0</v>
      </c>
      <c r="AJ91" s="157" t="str">
        <f t="shared" si="102"/>
        <v>CRO</v>
      </c>
      <c r="AK91" s="108">
        <f t="shared" si="103"/>
        <v>1</v>
      </c>
      <c r="AL91" s="27"/>
      <c r="AM91" s="32" t="str">
        <f t="shared" si="104"/>
        <v>Draženko Tomislav</v>
      </c>
      <c r="AN91" s="21" t="str">
        <f t="shared" si="105"/>
        <v>Mikac</v>
      </c>
      <c r="AO91" s="53">
        <f t="shared" si="106"/>
        <v>2289</v>
      </c>
      <c r="AP91" s="53" t="str">
        <f t="shared" si="107"/>
        <v/>
      </c>
      <c r="AQ91" s="21" t="str">
        <f t="shared" si="108"/>
        <v>Draženko Tomislav</v>
      </c>
      <c r="AR91" s="46" t="str">
        <f t="shared" si="109"/>
        <v>Mikac</v>
      </c>
      <c r="AS91" s="27" t="s">
        <v>0</v>
      </c>
      <c r="AT91" s="62" t="str">
        <f t="shared" si="110"/>
        <v/>
      </c>
      <c r="AU91" s="27" t="s">
        <v>0</v>
      </c>
      <c r="AV91" s="228" t="str">
        <f t="shared" si="80"/>
        <v/>
      </c>
      <c r="AW91" s="27" t="s">
        <v>0</v>
      </c>
      <c r="AX91" s="79"/>
      <c r="AY91" s="80"/>
      <c r="AZ91" s="27" t="s">
        <v>0</v>
      </c>
      <c r="BA91" s="184" t="str">
        <f t="shared" si="111"/>
        <v/>
      </c>
      <c r="BB91" s="27" t="s">
        <v>0</v>
      </c>
      <c r="BC91" s="32" t="str">
        <f t="shared" si="112"/>
        <v/>
      </c>
      <c r="BD91" s="53" t="str">
        <f>IF(AX91&amp;AY91="","",MAX(BD$12:BD90)+1)</f>
        <v/>
      </c>
      <c r="BE91" s="196" t="str">
        <f t="shared" si="113"/>
        <v/>
      </c>
      <c r="BF91" s="33" t="str">
        <f>IF(AND(AO91="NEMA",AP91="NEMA",OR(AX91&amp;AY91="",BE91="NEMA")),MAX(BF$12:BF90)+1,"")</f>
        <v/>
      </c>
      <c r="BG91" s="27" t="s">
        <v>0</v>
      </c>
      <c r="BH91" s="32" t="str">
        <f t="shared" si="114"/>
        <v>Draženko Tomislav</v>
      </c>
      <c r="BI91" s="21" t="str">
        <f t="shared" si="115"/>
        <v>Mikac</v>
      </c>
      <c r="BJ91" s="53" t="str">
        <f t="shared" si="116"/>
        <v/>
      </c>
      <c r="BK91" s="33">
        <f t="shared" si="117"/>
        <v>2289</v>
      </c>
      <c r="BL91" s="27" t="s">
        <v>0</v>
      </c>
      <c r="BM91" s="32" t="str">
        <f t="shared" si="118"/>
        <v>OKM</v>
      </c>
      <c r="BN91" s="21" t="str">
        <f t="shared" si="119"/>
        <v>OK Medjimurje</v>
      </c>
      <c r="BO91" s="53" t="str">
        <f t="shared" si="120"/>
        <v>NEMA</v>
      </c>
      <c r="BP91" s="53">
        <f t="shared" si="81"/>
        <v>2</v>
      </c>
      <c r="BQ91" s="21" t="str">
        <f t="shared" si="82"/>
        <v>OK Međimurje</v>
      </c>
      <c r="BR91" s="21" t="str" cm="1">
        <f t="array" ref="BR91">IFERROR(""&amp;INDEX(regNatjecatelj_klub,DI91),"")</f>
        <v>OK Međimurje</v>
      </c>
      <c r="BS91" s="66" t="str">
        <f t="shared" si="121"/>
        <v/>
      </c>
      <c r="BT91" s="46" t="str">
        <f t="shared" si="122"/>
        <v>OK Međimurje</v>
      </c>
      <c r="BU91" s="27" t="s">
        <v>0</v>
      </c>
      <c r="BV91" s="62" t="str">
        <f>IF(BP91&lt;&gt;"NEMA","",IF(IFERROR(MATCH(BN91,BN$12:BN90,0),0)&lt;&gt;0,"",BN91))</f>
        <v/>
      </c>
      <c r="BW91" s="27" t="s">
        <v>0</v>
      </c>
      <c r="BX91" s="84"/>
      <c r="BY91" s="27" t="s">
        <v>0</v>
      </c>
      <c r="BZ91" s="38" t="str">
        <f t="shared" si="123"/>
        <v/>
      </c>
      <c r="CA91" s="21" t="str">
        <f t="shared" si="124"/>
        <v/>
      </c>
      <c r="CB91" s="21" t="str">
        <f>IF(CA91="","",MAX(CB$12:CB90)+1)</f>
        <v/>
      </c>
      <c r="CC91" s="21" t="str">
        <f>IF(CA91="","",IF(AB91="","",IF(AB91="NEMA",IF(AD91="",INDEX(AD$12:AD90,MATCH(AA91,AA$12:AA90,0),1),AD91),AB91)))</f>
        <v/>
      </c>
      <c r="CD91" s="21" t="str">
        <f t="shared" si="125"/>
        <v/>
      </c>
      <c r="CE91" s="21" t="str">
        <f>IF(BX91="","",MAX(CE$12:CE90)+1)</f>
        <v/>
      </c>
      <c r="CF91" s="21" t="str">
        <f t="shared" si="126"/>
        <v/>
      </c>
      <c r="CG91" s="46" t="str">
        <f t="shared" si="127"/>
        <v/>
      </c>
      <c r="CH91" s="27" t="s">
        <v>0</v>
      </c>
      <c r="CI91" s="14" t="str">
        <f t="shared" si="128"/>
        <v/>
      </c>
      <c r="CJ91" s="27" t="s">
        <v>0</v>
      </c>
      <c r="CK91" s="157" t="str">
        <f>IF(BN91="","",IF(AND(BO91&lt;&gt;"",BO91&lt;&gt;"NEMA",BS91=1),BR91,IFERROR(INDEX(CK$12:CK90,MATCH(BN91,BN$12:BN90,0)),IF(BX91&lt;&gt;"",BX91,BT91))))</f>
        <v>OK Međimurje</v>
      </c>
      <c r="CL91" s="210">
        <f>IF(BN91="","",IF(BT91&lt;&gt;BN91,INDEX(regKlub_id,MATCH(BT91,regKlub_naziv,0)),IF(AND(BO91&lt;&gt;"",BO91&lt;&gt;"NEMA"),BO91,IF(CF91&lt;&gt;"",CF91,IF(CB91&lt;&gt;"",CB91,IFERROR(INDEX(CL$12:CL90,MATCH(BN91,BN$12:BN90,0)),"GREŠKA"))))))</f>
        <v>7</v>
      </c>
      <c r="CM91" s="108">
        <f>IF(BP91="","",IF(BP91&lt;&gt;"NEMA",BP91,IF(CE91&lt;&gt;"",CE91,IFERROR(INDEX(CM$12:CM90,MATCH(BN91,BN$12:BN90,0)),""))))</f>
        <v>2</v>
      </c>
      <c r="CN91" s="27" t="s">
        <v>0</v>
      </c>
      <c r="CO91" s="38" t="str">
        <f t="shared" si="129"/>
        <v>1524:46</v>
      </c>
      <c r="CP91" s="53" t="str">
        <f t="shared" si="130"/>
        <v>3</v>
      </c>
      <c r="CQ91" s="164" t="str">
        <f t="shared" si="131"/>
        <v>GREŠKA-3</v>
      </c>
      <c r="CR91" s="165">
        <f t="shared" si="78"/>
        <v>59999</v>
      </c>
      <c r="CS91" s="108">
        <f t="shared" si="83"/>
        <v>3</v>
      </c>
      <c r="CT91" s="27" t="s">
        <v>0</v>
      </c>
      <c r="CU91" s="224" t="str">
        <f t="shared" si="132"/>
        <v xml:space="preserve">Draženko Tomislav Mikac – Molim u OEventu provjeriti i ispraviti rezultat – vrijeme (1524:46) i classifier (3).
</v>
      </c>
      <c r="CV91" s="27" t="s">
        <v>0</v>
      </c>
      <c r="CW91" s="184" t="str">
        <f t="shared" si="84"/>
        <v/>
      </c>
      <c r="CX91" t="s">
        <v>0</v>
      </c>
      <c r="CY91" s="86" t="str">
        <f t="shared" si="85"/>
        <v>O</v>
      </c>
      <c r="CZ91" t="s">
        <v>0</v>
      </c>
      <c r="DA91" s="32" t="str">
        <f t="shared" si="86"/>
        <v/>
      </c>
      <c r="DB91" s="46" t="str">
        <f t="shared" si="87"/>
        <v/>
      </c>
      <c r="DC91" t="s">
        <v>0</v>
      </c>
      <c r="DD91" s="14" t="str">
        <f t="shared" si="133"/>
        <v/>
      </c>
      <c r="DE91" s="27" t="s">
        <v>0</v>
      </c>
      <c r="DF91" s="14" t="str">
        <f t="shared" si="134"/>
        <v/>
      </c>
      <c r="DG91" s="27" t="s">
        <v>0</v>
      </c>
      <c r="DH91" s="32" t="str">
        <f t="shared" si="135"/>
        <v>Draženko Tomislav – Mikac</v>
      </c>
      <c r="DI91" s="33">
        <f t="shared" si="136"/>
        <v>252</v>
      </c>
      <c r="DJ91" s="27" t="s">
        <v>0</v>
      </c>
      <c r="DK91" s="32" t="str">
        <f t="shared" si="137"/>
        <v>Draženko Tomislav – Mikac – OK Međimurje</v>
      </c>
      <c r="DL91" s="33">
        <f t="shared" si="138"/>
        <v>252</v>
      </c>
      <c r="DM91" s="27" t="s">
        <v>0</v>
      </c>
      <c r="DN91" s="32" t="str">
        <f t="shared" si="139"/>
        <v>Draženko Tomislav – Mikac – OK Međimurje – Otvorena</v>
      </c>
      <c r="DO91" s="33" t="str">
        <f t="shared" si="140"/>
        <v>NEMA</v>
      </c>
      <c r="DP91" s="27" t="s">
        <v>0</v>
      </c>
      <c r="DQ91" s="38">
        <f t="shared" si="141"/>
        <v>252</v>
      </c>
      <c r="DR91" s="33" cm="1">
        <f t="array" ref="DR91">IF(DQ91&lt;&gt;"",INDEX(regNatjecatelj_id,DQ91,0),IF(BF91&lt;&gt;"",BF91,""))</f>
        <v>2289</v>
      </c>
      <c r="DS91" s="27" t="s">
        <v>0</v>
      </c>
      <c r="DT91" s="38" t="str">
        <f t="shared" si="142"/>
        <v>imepre</v>
      </c>
      <c r="DU91" s="53" t="str">
        <f t="shared" si="88"/>
        <v>klu(ali)</v>
      </c>
      <c r="DV91" s="53" t="str">
        <f t="shared" si="143"/>
        <v>kat</v>
      </c>
      <c r="DW91" s="53" t="str">
        <f t="shared" si="144"/>
        <v>ot</v>
      </c>
      <c r="DX91" s="46" t="str">
        <f t="shared" si="145"/>
        <v>imepre-klu(ali)-kat-ot</v>
      </c>
      <c r="DY91" s="27" t="s">
        <v>0</v>
      </c>
      <c r="DZ91" s="38">
        <f>IF(AN91="","",MAX(DZ$12:DZ90)+1)</f>
        <v>5542</v>
      </c>
      <c r="EA91" s="53">
        <f t="shared" si="146"/>
        <v>612</v>
      </c>
      <c r="EB91" s="53">
        <f t="shared" si="147"/>
        <v>2289</v>
      </c>
      <c r="EC91" s="53">
        <f t="shared" si="148"/>
        <v>59999</v>
      </c>
      <c r="ED91" s="53">
        <f t="shared" si="149"/>
        <v>3</v>
      </c>
      <c r="EE91" s="53">
        <f t="shared" si="89"/>
        <v>0</v>
      </c>
      <c r="EF91" s="53">
        <f t="shared" si="150"/>
        <v>4</v>
      </c>
      <c r="EG91" s="53" t="str">
        <f t="shared" si="151"/>
        <v>3</v>
      </c>
      <c r="EH91" s="53" t="str">
        <f t="shared" si="90"/>
        <v/>
      </c>
      <c r="EI91" s="53">
        <f t="shared" si="152"/>
        <v>2</v>
      </c>
      <c r="EJ91" s="33">
        <f t="shared" si="153"/>
        <v>19</v>
      </c>
      <c r="EK91" s="27" t="s">
        <v>0</v>
      </c>
      <c r="EL91" s="14" t="str">
        <f t="shared" si="154"/>
        <v>INSERT INTO rezultat(id,stazakategorija_id,imeprezime_id,vrijeme_sec,status_id,registracija,uparivanje_id,originalstatus_id,imeprezimealias_id,klubalias_id,kategorijaalias_id) VALUES (5542,612,2289,59999,3,0,4,3,Null,2,19);</v>
      </c>
      <c r="EM91" s="27" t="s">
        <v>0</v>
      </c>
      <c r="EN91" s="14" t="str">
        <f t="shared" si="91"/>
        <v/>
      </c>
      <c r="EO91" s="27" t="s">
        <v>0</v>
      </c>
      <c r="EP91" s="115" t="str">
        <f t="shared" si="155"/>
        <v xml:space="preserve">
INSERT INTO rezultat(id,stazakategorija_id,imeprezime_id,vrijeme_sec,status_id,registracija,uparivanje_id,originalstatus_id,imeprezimealias_id,klubalias_id,kategorijaalias_id) VALUES (5542,612,2289,59999,3,0,4,3,Null,2,19);</v>
      </c>
      <c r="EQ91" s="27" t="s">
        <v>0</v>
      </c>
    </row>
    <row r="92" spans="1:147" x14ac:dyDescent="0.25">
      <c r="A92" t="s">
        <v>0</v>
      </c>
      <c r="B92" s="32" t="str">
        <f>IF(csv!F82="","",TRIM(csv!T82))</f>
        <v>OPEN</v>
      </c>
      <c r="C92" s="21" t="s">
        <v>0</v>
      </c>
      <c r="D92" s="21" t="str">
        <f>IF(csv!F82="","",TRIM(csv!F82))</f>
        <v>Vacant</v>
      </c>
      <c r="E92" s="21" t="str">
        <f>IF(csv!E82="","",TRIM(csv!E82))</f>
        <v/>
      </c>
      <c r="F92" s="21" t="s">
        <v>0</v>
      </c>
      <c r="G92" s="53" t="str">
        <f>IF(csv!M82="","",TRIM(csv!M82))</f>
        <v/>
      </c>
      <c r="H92" s="53" t="str">
        <f>IF(csv!N82="","",TRIM(csv!N82))</f>
        <v>0</v>
      </c>
      <c r="I92" s="21" t="s">
        <v>0</v>
      </c>
      <c r="J92" s="21" t="str">
        <f>IF(csv!P82="","",TRIM(csv!P82))</f>
        <v/>
      </c>
      <c r="K92" s="21" t="str">
        <f>IF(csv!Q82="","",TRIM(csv!Q82))</f>
        <v/>
      </c>
      <c r="L92" s="21" t="s">
        <v>0</v>
      </c>
      <c r="M92" s="46" t="str">
        <f>IF(csv!R82="","",TRIM(csv!R82))</f>
        <v/>
      </c>
      <c r="N92" s="27" t="s">
        <v>0</v>
      </c>
      <c r="O92" s="172" t="str">
        <f t="shared" si="92"/>
        <v/>
      </c>
      <c r="P92" s="27"/>
      <c r="Q92" s="32" t="str">
        <f t="shared" si="93"/>
        <v>OPEN</v>
      </c>
      <c r="R92" s="53">
        <f>IF(Q92="","",IF(COUNTIF(Q$12:Q91,Q92)=0,R91+1,R91))</f>
        <v>12</v>
      </c>
      <c r="S92" s="53">
        <f t="shared" si="94"/>
        <v>291</v>
      </c>
      <c r="T92" s="53">
        <f t="shared" si="95"/>
        <v>415</v>
      </c>
      <c r="U92" s="46" t="str">
        <f t="shared" si="96"/>
        <v>M70 – M65 – M14 – Otvorena</v>
      </c>
      <c r="V92" s="27" t="s">
        <v>0</v>
      </c>
      <c r="W92" s="157" t="str">
        <f t="shared" si="97"/>
        <v/>
      </c>
      <c r="X92" s="207" t="str">
        <f t="shared" si="98"/>
        <v/>
      </c>
      <c r="Y92" s="158" t="str">
        <f t="shared" si="79"/>
        <v/>
      </c>
      <c r="Z92" s="27" t="s">
        <v>0</v>
      </c>
      <c r="AA92" s="32" t="str">
        <f t="shared" si="99"/>
        <v/>
      </c>
      <c r="AB92" s="53" t="str">
        <f t="shared" si="100"/>
        <v/>
      </c>
      <c r="AC92" s="21" t="str">
        <f>IF(OR(AB92="",AB92&lt;&gt;"NEMA"),"",IF(IFERROR(MATCH(AA92,AA$12:AA91,0),0)&lt;&gt;0,"",AA92))</f>
        <v/>
      </c>
      <c r="AD92" s="46" t="str">
        <f>IF(AC92="","",MAX(AD$12:AD91)+1)</f>
        <v/>
      </c>
      <c r="AE92" s="27" t="s">
        <v>0</v>
      </c>
      <c r="AF92" s="84"/>
      <c r="AG92" s="27" t="s">
        <v>0</v>
      </c>
      <c r="AH92" s="14" t="str">
        <f t="shared" si="101"/>
        <v/>
      </c>
      <c r="AI92" s="27" t="s">
        <v>0</v>
      </c>
      <c r="AJ92" s="157" t="str">
        <f t="shared" si="102"/>
        <v/>
      </c>
      <c r="AK92" s="108" t="str">
        <f t="shared" si="103"/>
        <v/>
      </c>
      <c r="AL92" s="27"/>
      <c r="AM92" s="32" t="str">
        <f t="shared" si="104"/>
        <v/>
      </c>
      <c r="AN92" s="21" t="str">
        <f t="shared" si="105"/>
        <v/>
      </c>
      <c r="AO92" s="53" t="str">
        <f t="shared" si="106"/>
        <v/>
      </c>
      <c r="AP92" s="53" t="str">
        <f t="shared" si="107"/>
        <v/>
      </c>
      <c r="AQ92" s="21" t="str">
        <f t="shared" si="108"/>
        <v/>
      </c>
      <c r="AR92" s="46" t="str">
        <f t="shared" si="109"/>
        <v/>
      </c>
      <c r="AS92" s="27" t="s">
        <v>0</v>
      </c>
      <c r="AT92" s="62" t="str">
        <f t="shared" si="110"/>
        <v/>
      </c>
      <c r="AU92" s="27" t="s">
        <v>0</v>
      </c>
      <c r="AV92" s="228" t="str">
        <f t="shared" si="80"/>
        <v/>
      </c>
      <c r="AW92" s="27" t="s">
        <v>0</v>
      </c>
      <c r="AX92" s="79"/>
      <c r="AY92" s="80"/>
      <c r="AZ92" s="27" t="s">
        <v>0</v>
      </c>
      <c r="BA92" s="184" t="str">
        <f t="shared" si="111"/>
        <v/>
      </c>
      <c r="BB92" s="27" t="s">
        <v>0</v>
      </c>
      <c r="BC92" s="32" t="str">
        <f t="shared" si="112"/>
        <v/>
      </c>
      <c r="BD92" s="53" t="str">
        <f>IF(AX92&amp;AY92="","",MAX(BD$12:BD91)+1)</f>
        <v/>
      </c>
      <c r="BE92" s="196" t="str">
        <f t="shared" si="113"/>
        <v/>
      </c>
      <c r="BF92" s="33" t="str">
        <f>IF(AND(AO92="NEMA",AP92="NEMA",OR(AX92&amp;AY92="",BE92="NEMA")),MAX(BF$12:BF91)+1,"")</f>
        <v/>
      </c>
      <c r="BG92" s="27" t="s">
        <v>0</v>
      </c>
      <c r="BH92" s="32" t="str">
        <f t="shared" si="114"/>
        <v/>
      </c>
      <c r="BI92" s="21" t="str">
        <f t="shared" si="115"/>
        <v/>
      </c>
      <c r="BJ92" s="53" t="str">
        <f t="shared" si="116"/>
        <v/>
      </c>
      <c r="BK92" s="33" t="str">
        <f t="shared" si="117"/>
        <v/>
      </c>
      <c r="BL92" s="27" t="s">
        <v>0</v>
      </c>
      <c r="BM92" s="32" t="str">
        <f t="shared" si="118"/>
        <v/>
      </c>
      <c r="BN92" s="21" t="str">
        <f t="shared" si="119"/>
        <v/>
      </c>
      <c r="BO92" s="53" t="str">
        <f t="shared" si="120"/>
        <v/>
      </c>
      <c r="BP92" s="53" t="str">
        <f t="shared" si="81"/>
        <v/>
      </c>
      <c r="BQ92" s="21" t="str">
        <f t="shared" si="82"/>
        <v/>
      </c>
      <c r="BR92" s="21" t="str" cm="1">
        <f t="array" ref="BR92">IFERROR(""&amp;INDEX(regNatjecatelj_klub,DI92),"")</f>
        <v/>
      </c>
      <c r="BS92" s="66" t="str">
        <f t="shared" si="121"/>
        <v/>
      </c>
      <c r="BT92" s="46" t="str">
        <f t="shared" si="122"/>
        <v/>
      </c>
      <c r="BU92" s="27" t="s">
        <v>0</v>
      </c>
      <c r="BV92" s="62" t="str">
        <f>IF(BP92&lt;&gt;"NEMA","",IF(IFERROR(MATCH(BN92,BN$12:BN91,0),0)&lt;&gt;0,"",BN92))</f>
        <v/>
      </c>
      <c r="BW92" s="27" t="s">
        <v>0</v>
      </c>
      <c r="BX92" s="84"/>
      <c r="BY92" s="27" t="s">
        <v>0</v>
      </c>
      <c r="BZ92" s="38" t="str">
        <f t="shared" si="123"/>
        <v/>
      </c>
      <c r="CA92" s="21" t="str">
        <f t="shared" si="124"/>
        <v/>
      </c>
      <c r="CB92" s="21" t="str">
        <f>IF(CA92="","",MAX(CB$12:CB91)+1)</f>
        <v/>
      </c>
      <c r="CC92" s="21" t="str">
        <f>IF(CA92="","",IF(AB92="","",IF(AB92="NEMA",IF(AD92="",INDEX(AD$12:AD91,MATCH(AA92,AA$12:AA91,0),1),AD92),AB92)))</f>
        <v/>
      </c>
      <c r="CD92" s="21" t="str">
        <f t="shared" si="125"/>
        <v/>
      </c>
      <c r="CE92" s="21" t="str">
        <f>IF(BX92="","",MAX(CE$12:CE91)+1)</f>
        <v/>
      </c>
      <c r="CF92" s="21" t="str">
        <f t="shared" si="126"/>
        <v/>
      </c>
      <c r="CG92" s="46" t="str">
        <f t="shared" si="127"/>
        <v/>
      </c>
      <c r="CH92" s="27" t="s">
        <v>0</v>
      </c>
      <c r="CI92" s="14" t="str">
        <f t="shared" si="128"/>
        <v/>
      </c>
      <c r="CJ92" s="27" t="s">
        <v>0</v>
      </c>
      <c r="CK92" s="157" t="str">
        <f>IF(BN92="","",IF(AND(BO92&lt;&gt;"",BO92&lt;&gt;"NEMA",BS92=1),BR92,IFERROR(INDEX(CK$12:CK91,MATCH(BN92,BN$12:BN91,0)),IF(BX92&lt;&gt;"",BX92,BT92))))</f>
        <v/>
      </c>
      <c r="CL92" s="210" t="str">
        <f>IF(BN92="","",IF(BT92&lt;&gt;BN92,INDEX(regKlub_id,MATCH(BT92,regKlub_naziv,0)),IF(AND(BO92&lt;&gt;"",BO92&lt;&gt;"NEMA"),BO92,IF(CF92&lt;&gt;"",CF92,IF(CB92&lt;&gt;"",CB92,IFERROR(INDEX(CL$12:CL91,MATCH(BN92,BN$12:BN91,0)),"GREŠKA"))))))</f>
        <v/>
      </c>
      <c r="CM92" s="108" t="str">
        <f>IF(BP92="","",IF(BP92&lt;&gt;"NEMA",BP92,IF(CE92&lt;&gt;"",CE92,IFERROR(INDEX(CM$12:CM91,MATCH(BN92,BN$12:BN91,0)),""))))</f>
        <v/>
      </c>
      <c r="CN92" s="27" t="s">
        <v>0</v>
      </c>
      <c r="CO92" s="38" t="str">
        <f t="shared" si="129"/>
        <v/>
      </c>
      <c r="CP92" s="53" t="str">
        <f t="shared" si="130"/>
        <v>0</v>
      </c>
      <c r="CQ92" s="164" t="str">
        <f t="shared" si="131"/>
        <v/>
      </c>
      <c r="CR92" s="165" t="str">
        <f t="shared" si="78"/>
        <v/>
      </c>
      <c r="CS92" s="108" t="str">
        <f t="shared" si="83"/>
        <v/>
      </c>
      <c r="CT92" s="27" t="s">
        <v>0</v>
      </c>
      <c r="CU92" s="224" t="str">
        <f t="shared" si="132"/>
        <v xml:space="preserve">
</v>
      </c>
      <c r="CV92" s="27" t="s">
        <v>0</v>
      </c>
      <c r="CW92" s="184" t="str">
        <f t="shared" si="84"/>
        <v/>
      </c>
      <c r="CX92" t="s">
        <v>0</v>
      </c>
      <c r="CY92" s="86" t="str">
        <f t="shared" si="85"/>
        <v>O</v>
      </c>
      <c r="CZ92" t="s">
        <v>0</v>
      </c>
      <c r="DA92" s="32" t="str">
        <f t="shared" si="86"/>
        <v/>
      </c>
      <c r="DB92" s="46" t="str">
        <f t="shared" si="87"/>
        <v/>
      </c>
      <c r="DC92" t="s">
        <v>0</v>
      </c>
      <c r="DD92" s="14" t="str">
        <f t="shared" si="133"/>
        <v/>
      </c>
      <c r="DE92" s="27" t="s">
        <v>0</v>
      </c>
      <c r="DF92" s="14" t="str">
        <f t="shared" si="134"/>
        <v/>
      </c>
      <c r="DG92" s="27" t="s">
        <v>0</v>
      </c>
      <c r="DH92" s="32" t="str">
        <f t="shared" si="135"/>
        <v/>
      </c>
      <c r="DI92" s="33" t="str">
        <f t="shared" si="136"/>
        <v/>
      </c>
      <c r="DJ92" s="27" t="s">
        <v>0</v>
      </c>
      <c r="DK92" s="32" t="str">
        <f t="shared" si="137"/>
        <v/>
      </c>
      <c r="DL92" s="33" t="str">
        <f t="shared" si="138"/>
        <v/>
      </c>
      <c r="DM92" s="27" t="s">
        <v>0</v>
      </c>
      <c r="DN92" s="32" t="str">
        <f t="shared" si="139"/>
        <v/>
      </c>
      <c r="DO92" s="33" t="str">
        <f t="shared" si="140"/>
        <v/>
      </c>
      <c r="DP92" s="27" t="s">
        <v>0</v>
      </c>
      <c r="DQ92" s="38" t="str">
        <f t="shared" si="141"/>
        <v/>
      </c>
      <c r="DR92" s="33" t="str" cm="1">
        <f t="array" ref="DR92">IF(DQ92&lt;&gt;"",INDEX(regNatjecatelj_id,DQ92,0),IF(BF92&lt;&gt;"",BF92,""))</f>
        <v/>
      </c>
      <c r="DS92" s="27" t="s">
        <v>0</v>
      </c>
      <c r="DT92" s="38" t="str">
        <f t="shared" si="142"/>
        <v/>
      </c>
      <c r="DU92" s="53" t="str">
        <f t="shared" si="88"/>
        <v/>
      </c>
      <c r="DV92" s="53" t="str">
        <f t="shared" si="143"/>
        <v/>
      </c>
      <c r="DW92" s="53" t="str">
        <f t="shared" si="144"/>
        <v/>
      </c>
      <c r="DX92" s="46" t="str">
        <f t="shared" si="145"/>
        <v/>
      </c>
      <c r="DY92" s="27" t="s">
        <v>0</v>
      </c>
      <c r="DZ92" s="38" t="str">
        <f>IF(AN92="","",MAX(DZ$12:DZ91)+1)</f>
        <v/>
      </c>
      <c r="EA92" s="53" t="str">
        <f t="shared" si="146"/>
        <v/>
      </c>
      <c r="EB92" s="53" t="str">
        <f t="shared" si="147"/>
        <v/>
      </c>
      <c r="EC92" s="53" t="str">
        <f t="shared" si="148"/>
        <v/>
      </c>
      <c r="ED92" s="53" t="str">
        <f t="shared" si="149"/>
        <v/>
      </c>
      <c r="EE92" s="53" t="str">
        <f t="shared" si="89"/>
        <v/>
      </c>
      <c r="EF92" s="53" t="str">
        <f t="shared" si="150"/>
        <v/>
      </c>
      <c r="EG92" s="53" t="str">
        <f t="shared" si="151"/>
        <v/>
      </c>
      <c r="EH92" s="53" t="str">
        <f t="shared" si="90"/>
        <v/>
      </c>
      <c r="EI92" s="53" t="str">
        <f t="shared" si="152"/>
        <v/>
      </c>
      <c r="EJ92" s="33" t="str">
        <f t="shared" si="153"/>
        <v/>
      </c>
      <c r="EK92" s="27" t="s">
        <v>0</v>
      </c>
      <c r="EL92" s="14" t="str">
        <f t="shared" si="154"/>
        <v/>
      </c>
      <c r="EM92" s="27" t="s">
        <v>0</v>
      </c>
      <c r="EN92" s="14" t="str">
        <f t="shared" si="91"/>
        <v/>
      </c>
      <c r="EO92" s="27" t="s">
        <v>0</v>
      </c>
      <c r="EP92" s="115" t="str">
        <f t="shared" si="155"/>
        <v/>
      </c>
      <c r="EQ92" s="27" t="s">
        <v>0</v>
      </c>
    </row>
    <row r="93" spans="1:147" x14ac:dyDescent="0.25">
      <c r="A93" t="s">
        <v>0</v>
      </c>
      <c r="B93" s="32" t="str">
        <f>IF(csv!F83="","",TRIM(csv!T83))</f>
        <v>OPEN</v>
      </c>
      <c r="C93" s="21" t="s">
        <v>0</v>
      </c>
      <c r="D93" s="21" t="str">
        <f>IF(csv!F83="","",TRIM(csv!F83))</f>
        <v>Vacant</v>
      </c>
      <c r="E93" s="21" t="str">
        <f>IF(csv!E83="","",TRIM(csv!E83))</f>
        <v/>
      </c>
      <c r="F93" s="21" t="s">
        <v>0</v>
      </c>
      <c r="G93" s="53" t="str">
        <f>IF(csv!M83="","",TRIM(csv!M83))</f>
        <v/>
      </c>
      <c r="H93" s="53" t="str">
        <f>IF(csv!N83="","",TRIM(csv!N83))</f>
        <v>0</v>
      </c>
      <c r="I93" s="21" t="s">
        <v>0</v>
      </c>
      <c r="J93" s="21" t="str">
        <f>IF(csv!P83="","",TRIM(csv!P83))</f>
        <v/>
      </c>
      <c r="K93" s="21" t="str">
        <f>IF(csv!Q83="","",TRIM(csv!Q83))</f>
        <v/>
      </c>
      <c r="L93" s="21" t="s">
        <v>0</v>
      </c>
      <c r="M93" s="46" t="str">
        <f>IF(csv!R83="","",TRIM(csv!R83))</f>
        <v/>
      </c>
      <c r="N93" s="27" t="s">
        <v>0</v>
      </c>
      <c r="O93" s="172" t="str">
        <f t="shared" si="92"/>
        <v/>
      </c>
      <c r="P93" s="27"/>
      <c r="Q93" s="32" t="str">
        <f t="shared" si="93"/>
        <v>OPEN</v>
      </c>
      <c r="R93" s="53">
        <f>IF(Q93="","",IF(COUNTIF(Q$12:Q92,Q93)=0,R92+1,R92))</f>
        <v>12</v>
      </c>
      <c r="S93" s="53">
        <f t="shared" si="94"/>
        <v>291</v>
      </c>
      <c r="T93" s="53">
        <f t="shared" si="95"/>
        <v>415</v>
      </c>
      <c r="U93" s="46" t="str">
        <f t="shared" si="96"/>
        <v>M70 – M65 – M14 – Otvorena</v>
      </c>
      <c r="V93" s="27" t="s">
        <v>0</v>
      </c>
      <c r="W93" s="157" t="str">
        <f t="shared" si="97"/>
        <v/>
      </c>
      <c r="X93" s="207" t="str">
        <f t="shared" si="98"/>
        <v/>
      </c>
      <c r="Y93" s="158" t="str">
        <f t="shared" si="79"/>
        <v/>
      </c>
      <c r="Z93" s="27" t="s">
        <v>0</v>
      </c>
      <c r="AA93" s="32" t="str">
        <f t="shared" si="99"/>
        <v/>
      </c>
      <c r="AB93" s="53" t="str">
        <f t="shared" si="100"/>
        <v/>
      </c>
      <c r="AC93" s="21" t="str">
        <f>IF(OR(AB93="",AB93&lt;&gt;"NEMA"),"",IF(IFERROR(MATCH(AA93,AA$12:AA92,0),0)&lt;&gt;0,"",AA93))</f>
        <v/>
      </c>
      <c r="AD93" s="46" t="str">
        <f>IF(AC93="","",MAX(AD$12:AD92)+1)</f>
        <v/>
      </c>
      <c r="AE93" s="27" t="s">
        <v>0</v>
      </c>
      <c r="AF93" s="84"/>
      <c r="AG93" s="27" t="s">
        <v>0</v>
      </c>
      <c r="AH93" s="14" t="str">
        <f t="shared" si="101"/>
        <v/>
      </c>
      <c r="AI93" s="27" t="s">
        <v>0</v>
      </c>
      <c r="AJ93" s="157" t="str">
        <f t="shared" si="102"/>
        <v/>
      </c>
      <c r="AK93" s="108" t="str">
        <f t="shared" si="103"/>
        <v/>
      </c>
      <c r="AL93" s="27"/>
      <c r="AM93" s="32" t="str">
        <f t="shared" si="104"/>
        <v/>
      </c>
      <c r="AN93" s="21" t="str">
        <f t="shared" si="105"/>
        <v/>
      </c>
      <c r="AO93" s="53" t="str">
        <f t="shared" si="106"/>
        <v/>
      </c>
      <c r="AP93" s="53" t="str">
        <f t="shared" si="107"/>
        <v/>
      </c>
      <c r="AQ93" s="21" t="str">
        <f t="shared" si="108"/>
        <v/>
      </c>
      <c r="AR93" s="46" t="str">
        <f t="shared" si="109"/>
        <v/>
      </c>
      <c r="AS93" s="27" t="s">
        <v>0</v>
      </c>
      <c r="AT93" s="62" t="str">
        <f t="shared" si="110"/>
        <v/>
      </c>
      <c r="AU93" s="27" t="s">
        <v>0</v>
      </c>
      <c r="AV93" s="228" t="str">
        <f t="shared" si="80"/>
        <v/>
      </c>
      <c r="AW93" s="27" t="s">
        <v>0</v>
      </c>
      <c r="AX93" s="79"/>
      <c r="AY93" s="80"/>
      <c r="AZ93" s="27" t="s">
        <v>0</v>
      </c>
      <c r="BA93" s="184" t="str">
        <f t="shared" si="111"/>
        <v/>
      </c>
      <c r="BB93" s="27" t="s">
        <v>0</v>
      </c>
      <c r="BC93" s="32" t="str">
        <f t="shared" si="112"/>
        <v/>
      </c>
      <c r="BD93" s="53" t="str">
        <f>IF(AX93&amp;AY93="","",MAX(BD$12:BD92)+1)</f>
        <v/>
      </c>
      <c r="BE93" s="196" t="str">
        <f t="shared" si="113"/>
        <v/>
      </c>
      <c r="BF93" s="33" t="str">
        <f>IF(AND(AO93="NEMA",AP93="NEMA",OR(AX93&amp;AY93="",BE93="NEMA")),MAX(BF$12:BF92)+1,"")</f>
        <v/>
      </c>
      <c r="BG93" s="27" t="s">
        <v>0</v>
      </c>
      <c r="BH93" s="32" t="str">
        <f t="shared" si="114"/>
        <v/>
      </c>
      <c r="BI93" s="21" t="str">
        <f t="shared" si="115"/>
        <v/>
      </c>
      <c r="BJ93" s="53" t="str">
        <f t="shared" si="116"/>
        <v/>
      </c>
      <c r="BK93" s="33" t="str">
        <f t="shared" si="117"/>
        <v/>
      </c>
      <c r="BL93" s="27" t="s">
        <v>0</v>
      </c>
      <c r="BM93" s="32" t="str">
        <f t="shared" si="118"/>
        <v/>
      </c>
      <c r="BN93" s="21" t="str">
        <f t="shared" si="119"/>
        <v/>
      </c>
      <c r="BO93" s="53" t="str">
        <f t="shared" si="120"/>
        <v/>
      </c>
      <c r="BP93" s="53" t="str">
        <f t="shared" si="81"/>
        <v/>
      </c>
      <c r="BQ93" s="21" t="str">
        <f t="shared" si="82"/>
        <v/>
      </c>
      <c r="BR93" s="21" t="str" cm="1">
        <f t="array" ref="BR93">IFERROR(""&amp;INDEX(regNatjecatelj_klub,DI93),"")</f>
        <v/>
      </c>
      <c r="BS93" s="66" t="str">
        <f t="shared" si="121"/>
        <v/>
      </c>
      <c r="BT93" s="46" t="str">
        <f t="shared" si="122"/>
        <v/>
      </c>
      <c r="BU93" s="27" t="s">
        <v>0</v>
      </c>
      <c r="BV93" s="62" t="str">
        <f>IF(BP93&lt;&gt;"NEMA","",IF(IFERROR(MATCH(BN93,BN$12:BN92,0),0)&lt;&gt;0,"",BN93))</f>
        <v/>
      </c>
      <c r="BW93" s="27" t="s">
        <v>0</v>
      </c>
      <c r="BX93" s="84"/>
      <c r="BY93" s="27" t="s">
        <v>0</v>
      </c>
      <c r="BZ93" s="38" t="str">
        <f t="shared" si="123"/>
        <v/>
      </c>
      <c r="CA93" s="21" t="str">
        <f t="shared" si="124"/>
        <v/>
      </c>
      <c r="CB93" s="21" t="str">
        <f>IF(CA93="","",MAX(CB$12:CB92)+1)</f>
        <v/>
      </c>
      <c r="CC93" s="21" t="str">
        <f>IF(CA93="","",IF(AB93="","",IF(AB93="NEMA",IF(AD93="",INDEX(AD$12:AD92,MATCH(AA93,AA$12:AA92,0),1),AD93),AB93)))</f>
        <v/>
      </c>
      <c r="CD93" s="21" t="str">
        <f t="shared" si="125"/>
        <v/>
      </c>
      <c r="CE93" s="21" t="str">
        <f>IF(BX93="","",MAX(CE$12:CE92)+1)</f>
        <v/>
      </c>
      <c r="CF93" s="21" t="str">
        <f t="shared" si="126"/>
        <v/>
      </c>
      <c r="CG93" s="46" t="str">
        <f t="shared" si="127"/>
        <v/>
      </c>
      <c r="CH93" s="27" t="s">
        <v>0</v>
      </c>
      <c r="CI93" s="14" t="str">
        <f t="shared" si="128"/>
        <v/>
      </c>
      <c r="CJ93" s="27" t="s">
        <v>0</v>
      </c>
      <c r="CK93" s="157" t="str">
        <f>IF(BN93="","",IF(AND(BO93&lt;&gt;"",BO93&lt;&gt;"NEMA",BS93=1),BR93,IFERROR(INDEX(CK$12:CK92,MATCH(BN93,BN$12:BN92,0)),IF(BX93&lt;&gt;"",BX93,BT93))))</f>
        <v/>
      </c>
      <c r="CL93" s="210" t="str">
        <f>IF(BN93="","",IF(BT93&lt;&gt;BN93,INDEX(regKlub_id,MATCH(BT93,regKlub_naziv,0)),IF(AND(BO93&lt;&gt;"",BO93&lt;&gt;"NEMA"),BO93,IF(CF93&lt;&gt;"",CF93,IF(CB93&lt;&gt;"",CB93,IFERROR(INDEX(CL$12:CL92,MATCH(BN93,BN$12:BN92,0)),"GREŠKA"))))))</f>
        <v/>
      </c>
      <c r="CM93" s="108" t="str">
        <f>IF(BP93="","",IF(BP93&lt;&gt;"NEMA",BP93,IF(CE93&lt;&gt;"",CE93,IFERROR(INDEX(CM$12:CM92,MATCH(BN93,BN$12:BN92,0)),""))))</f>
        <v/>
      </c>
      <c r="CN93" s="27" t="s">
        <v>0</v>
      </c>
      <c r="CO93" s="38" t="str">
        <f t="shared" si="129"/>
        <v/>
      </c>
      <c r="CP93" s="53" t="str">
        <f t="shared" si="130"/>
        <v>0</v>
      </c>
      <c r="CQ93" s="164" t="str">
        <f t="shared" si="131"/>
        <v/>
      </c>
      <c r="CR93" s="165" t="str">
        <f t="shared" si="78"/>
        <v/>
      </c>
      <c r="CS93" s="108" t="str">
        <f t="shared" si="83"/>
        <v/>
      </c>
      <c r="CT93" s="27" t="s">
        <v>0</v>
      </c>
      <c r="CU93" s="224" t="str">
        <f t="shared" si="132"/>
        <v xml:space="preserve">
</v>
      </c>
      <c r="CV93" s="27" t="s">
        <v>0</v>
      </c>
      <c r="CW93" s="184" t="str">
        <f t="shared" si="84"/>
        <v/>
      </c>
      <c r="CX93" t="s">
        <v>0</v>
      </c>
      <c r="CY93" s="86" t="str">
        <f t="shared" si="85"/>
        <v>O</v>
      </c>
      <c r="CZ93" t="s">
        <v>0</v>
      </c>
      <c r="DA93" s="32" t="str">
        <f t="shared" si="86"/>
        <v/>
      </c>
      <c r="DB93" s="46" t="str">
        <f t="shared" si="87"/>
        <v/>
      </c>
      <c r="DC93" t="s">
        <v>0</v>
      </c>
      <c r="DD93" s="14" t="str">
        <f t="shared" si="133"/>
        <v/>
      </c>
      <c r="DE93" s="27" t="s">
        <v>0</v>
      </c>
      <c r="DF93" s="14" t="str">
        <f t="shared" si="134"/>
        <v/>
      </c>
      <c r="DG93" s="27" t="s">
        <v>0</v>
      </c>
      <c r="DH93" s="32" t="str">
        <f t="shared" si="135"/>
        <v/>
      </c>
      <c r="DI93" s="33" t="str">
        <f t="shared" si="136"/>
        <v/>
      </c>
      <c r="DJ93" s="27" t="s">
        <v>0</v>
      </c>
      <c r="DK93" s="32" t="str">
        <f t="shared" si="137"/>
        <v/>
      </c>
      <c r="DL93" s="33" t="str">
        <f t="shared" si="138"/>
        <v/>
      </c>
      <c r="DM93" s="27" t="s">
        <v>0</v>
      </c>
      <c r="DN93" s="32" t="str">
        <f t="shared" si="139"/>
        <v/>
      </c>
      <c r="DO93" s="33" t="str">
        <f t="shared" si="140"/>
        <v/>
      </c>
      <c r="DP93" s="27" t="s">
        <v>0</v>
      </c>
      <c r="DQ93" s="38" t="str">
        <f t="shared" si="141"/>
        <v/>
      </c>
      <c r="DR93" s="33" t="str" cm="1">
        <f t="array" ref="DR93">IF(DQ93&lt;&gt;"",INDEX(regNatjecatelj_id,DQ93,0),IF(BF93&lt;&gt;"",BF93,""))</f>
        <v/>
      </c>
      <c r="DS93" s="27" t="s">
        <v>0</v>
      </c>
      <c r="DT93" s="38" t="str">
        <f t="shared" si="142"/>
        <v/>
      </c>
      <c r="DU93" s="53" t="str">
        <f t="shared" si="88"/>
        <v/>
      </c>
      <c r="DV93" s="53" t="str">
        <f t="shared" si="143"/>
        <v/>
      </c>
      <c r="DW93" s="53" t="str">
        <f t="shared" si="144"/>
        <v/>
      </c>
      <c r="DX93" s="46" t="str">
        <f t="shared" si="145"/>
        <v/>
      </c>
      <c r="DY93" s="27" t="s">
        <v>0</v>
      </c>
      <c r="DZ93" s="38" t="str">
        <f>IF(AN93="","",MAX(DZ$12:DZ92)+1)</f>
        <v/>
      </c>
      <c r="EA93" s="53" t="str">
        <f t="shared" si="146"/>
        <v/>
      </c>
      <c r="EB93" s="53" t="str">
        <f t="shared" si="147"/>
        <v/>
      </c>
      <c r="EC93" s="53" t="str">
        <f t="shared" si="148"/>
        <v/>
      </c>
      <c r="ED93" s="53" t="str">
        <f t="shared" si="149"/>
        <v/>
      </c>
      <c r="EE93" s="53" t="str">
        <f t="shared" si="89"/>
        <v/>
      </c>
      <c r="EF93" s="53" t="str">
        <f t="shared" si="150"/>
        <v/>
      </c>
      <c r="EG93" s="53" t="str">
        <f t="shared" si="151"/>
        <v/>
      </c>
      <c r="EH93" s="53" t="str">
        <f t="shared" si="90"/>
        <v/>
      </c>
      <c r="EI93" s="53" t="str">
        <f t="shared" si="152"/>
        <v/>
      </c>
      <c r="EJ93" s="33" t="str">
        <f t="shared" si="153"/>
        <v/>
      </c>
      <c r="EK93" s="27" t="s">
        <v>0</v>
      </c>
      <c r="EL93" s="14" t="str">
        <f t="shared" si="154"/>
        <v/>
      </c>
      <c r="EM93" s="27" t="s">
        <v>0</v>
      </c>
      <c r="EN93" s="14" t="str">
        <f t="shared" si="91"/>
        <v/>
      </c>
      <c r="EO93" s="27" t="s">
        <v>0</v>
      </c>
      <c r="EP93" s="115" t="str">
        <f t="shared" si="155"/>
        <v/>
      </c>
      <c r="EQ93" s="27" t="s">
        <v>0</v>
      </c>
    </row>
    <row r="94" spans="1:147" x14ac:dyDescent="0.25">
      <c r="A94" t="s">
        <v>0</v>
      </c>
      <c r="B94" s="32" t="str">
        <f>IF(csv!F84="","",TRIM(csv!T84))</f>
        <v>OPEN</v>
      </c>
      <c r="C94" s="21" t="s">
        <v>0</v>
      </c>
      <c r="D94" s="21" t="str">
        <f>IF(csv!F84="","",TRIM(csv!F84))</f>
        <v>Vacant</v>
      </c>
      <c r="E94" s="21" t="str">
        <f>IF(csv!E84="","",TRIM(csv!E84))</f>
        <v/>
      </c>
      <c r="F94" s="21" t="s">
        <v>0</v>
      </c>
      <c r="G94" s="53" t="str">
        <f>IF(csv!M84="","",TRIM(csv!M84))</f>
        <v/>
      </c>
      <c r="H94" s="53" t="str">
        <f>IF(csv!N84="","",TRIM(csv!N84))</f>
        <v>0</v>
      </c>
      <c r="I94" s="21" t="s">
        <v>0</v>
      </c>
      <c r="J94" s="21" t="str">
        <f>IF(csv!P84="","",TRIM(csv!P84))</f>
        <v/>
      </c>
      <c r="K94" s="21" t="str">
        <f>IF(csv!Q84="","",TRIM(csv!Q84))</f>
        <v/>
      </c>
      <c r="L94" s="21" t="s">
        <v>0</v>
      </c>
      <c r="M94" s="46" t="str">
        <f>IF(csv!R84="","",TRIM(csv!R84))</f>
        <v/>
      </c>
      <c r="N94" s="27" t="s">
        <v>0</v>
      </c>
      <c r="O94" s="172" t="str">
        <f t="shared" si="92"/>
        <v/>
      </c>
      <c r="P94" s="27"/>
      <c r="Q94" s="32" t="str">
        <f t="shared" si="93"/>
        <v>OPEN</v>
      </c>
      <c r="R94" s="53">
        <f>IF(Q94="","",IF(COUNTIF(Q$12:Q93,Q94)=0,R93+1,R93))</f>
        <v>12</v>
      </c>
      <c r="S94" s="53">
        <f t="shared" si="94"/>
        <v>291</v>
      </c>
      <c r="T94" s="53">
        <f t="shared" si="95"/>
        <v>415</v>
      </c>
      <c r="U94" s="46" t="str">
        <f t="shared" si="96"/>
        <v>M70 – M65 – M14 – Otvorena</v>
      </c>
      <c r="V94" s="27" t="s">
        <v>0</v>
      </c>
      <c r="W94" s="157" t="str">
        <f t="shared" si="97"/>
        <v/>
      </c>
      <c r="X94" s="207" t="str">
        <f t="shared" si="98"/>
        <v/>
      </c>
      <c r="Y94" s="158" t="str">
        <f t="shared" si="79"/>
        <v/>
      </c>
      <c r="Z94" s="27" t="s">
        <v>0</v>
      </c>
      <c r="AA94" s="32" t="str">
        <f t="shared" si="99"/>
        <v/>
      </c>
      <c r="AB94" s="53" t="str">
        <f t="shared" si="100"/>
        <v/>
      </c>
      <c r="AC94" s="21" t="str">
        <f>IF(OR(AB94="",AB94&lt;&gt;"NEMA"),"",IF(IFERROR(MATCH(AA94,AA$12:AA93,0),0)&lt;&gt;0,"",AA94))</f>
        <v/>
      </c>
      <c r="AD94" s="46" t="str">
        <f>IF(AC94="","",MAX(AD$12:AD93)+1)</f>
        <v/>
      </c>
      <c r="AE94" s="27" t="s">
        <v>0</v>
      </c>
      <c r="AF94" s="84"/>
      <c r="AG94" s="27" t="s">
        <v>0</v>
      </c>
      <c r="AH94" s="14" t="str">
        <f t="shared" si="101"/>
        <v/>
      </c>
      <c r="AI94" s="27" t="s">
        <v>0</v>
      </c>
      <c r="AJ94" s="157" t="str">
        <f t="shared" si="102"/>
        <v/>
      </c>
      <c r="AK94" s="108" t="str">
        <f t="shared" si="103"/>
        <v/>
      </c>
      <c r="AL94" s="27"/>
      <c r="AM94" s="32" t="str">
        <f t="shared" si="104"/>
        <v/>
      </c>
      <c r="AN94" s="21" t="str">
        <f t="shared" si="105"/>
        <v/>
      </c>
      <c r="AO94" s="53" t="str">
        <f t="shared" si="106"/>
        <v/>
      </c>
      <c r="AP94" s="53" t="str">
        <f t="shared" si="107"/>
        <v/>
      </c>
      <c r="AQ94" s="21" t="str">
        <f t="shared" si="108"/>
        <v/>
      </c>
      <c r="AR94" s="46" t="str">
        <f t="shared" si="109"/>
        <v/>
      </c>
      <c r="AS94" s="27" t="s">
        <v>0</v>
      </c>
      <c r="AT94" s="62" t="str">
        <f t="shared" si="110"/>
        <v/>
      </c>
      <c r="AU94" s="27" t="s">
        <v>0</v>
      </c>
      <c r="AV94" s="228" t="str">
        <f t="shared" si="80"/>
        <v/>
      </c>
      <c r="AW94" s="27" t="s">
        <v>0</v>
      </c>
      <c r="AX94" s="79"/>
      <c r="AY94" s="80"/>
      <c r="AZ94" s="27" t="s">
        <v>0</v>
      </c>
      <c r="BA94" s="184" t="str">
        <f t="shared" si="111"/>
        <v/>
      </c>
      <c r="BB94" s="27" t="s">
        <v>0</v>
      </c>
      <c r="BC94" s="32" t="str">
        <f t="shared" si="112"/>
        <v/>
      </c>
      <c r="BD94" s="53" t="str">
        <f>IF(AX94&amp;AY94="","",MAX(BD$12:BD93)+1)</f>
        <v/>
      </c>
      <c r="BE94" s="196" t="str">
        <f t="shared" si="113"/>
        <v/>
      </c>
      <c r="BF94" s="33" t="str">
        <f>IF(AND(AO94="NEMA",AP94="NEMA",OR(AX94&amp;AY94="",BE94="NEMA")),MAX(BF$12:BF93)+1,"")</f>
        <v/>
      </c>
      <c r="BG94" s="27" t="s">
        <v>0</v>
      </c>
      <c r="BH94" s="32" t="str">
        <f t="shared" si="114"/>
        <v/>
      </c>
      <c r="BI94" s="21" t="str">
        <f t="shared" si="115"/>
        <v/>
      </c>
      <c r="BJ94" s="53" t="str">
        <f t="shared" si="116"/>
        <v/>
      </c>
      <c r="BK94" s="33" t="str">
        <f t="shared" si="117"/>
        <v/>
      </c>
      <c r="BL94" s="27" t="s">
        <v>0</v>
      </c>
      <c r="BM94" s="32" t="str">
        <f t="shared" si="118"/>
        <v/>
      </c>
      <c r="BN94" s="21" t="str">
        <f t="shared" si="119"/>
        <v/>
      </c>
      <c r="BO94" s="53" t="str">
        <f t="shared" si="120"/>
        <v/>
      </c>
      <c r="BP94" s="53" t="str">
        <f t="shared" si="81"/>
        <v/>
      </c>
      <c r="BQ94" s="21" t="str">
        <f t="shared" si="82"/>
        <v/>
      </c>
      <c r="BR94" s="21" t="str" cm="1">
        <f t="array" ref="BR94">IFERROR(""&amp;INDEX(regNatjecatelj_klub,DI94),"")</f>
        <v/>
      </c>
      <c r="BS94" s="66" t="str">
        <f t="shared" si="121"/>
        <v/>
      </c>
      <c r="BT94" s="46" t="str">
        <f t="shared" si="122"/>
        <v/>
      </c>
      <c r="BU94" s="27" t="s">
        <v>0</v>
      </c>
      <c r="BV94" s="62" t="str">
        <f>IF(BP94&lt;&gt;"NEMA","",IF(IFERROR(MATCH(BN94,BN$12:BN93,0),0)&lt;&gt;0,"",BN94))</f>
        <v/>
      </c>
      <c r="BW94" s="27" t="s">
        <v>0</v>
      </c>
      <c r="BX94" s="84"/>
      <c r="BY94" s="27" t="s">
        <v>0</v>
      </c>
      <c r="BZ94" s="38" t="str">
        <f t="shared" si="123"/>
        <v/>
      </c>
      <c r="CA94" s="21" t="str">
        <f t="shared" si="124"/>
        <v/>
      </c>
      <c r="CB94" s="21" t="str">
        <f>IF(CA94="","",MAX(CB$12:CB93)+1)</f>
        <v/>
      </c>
      <c r="CC94" s="21" t="str">
        <f>IF(CA94="","",IF(AB94="","",IF(AB94="NEMA",IF(AD94="",INDEX(AD$12:AD93,MATCH(AA94,AA$12:AA93,0),1),AD94),AB94)))</f>
        <v/>
      </c>
      <c r="CD94" s="21" t="str">
        <f t="shared" si="125"/>
        <v/>
      </c>
      <c r="CE94" s="21" t="str">
        <f>IF(BX94="","",MAX(CE$12:CE93)+1)</f>
        <v/>
      </c>
      <c r="CF94" s="21" t="str">
        <f t="shared" si="126"/>
        <v/>
      </c>
      <c r="CG94" s="46" t="str">
        <f t="shared" si="127"/>
        <v/>
      </c>
      <c r="CH94" s="27" t="s">
        <v>0</v>
      </c>
      <c r="CI94" s="14" t="str">
        <f t="shared" si="128"/>
        <v/>
      </c>
      <c r="CJ94" s="27" t="s">
        <v>0</v>
      </c>
      <c r="CK94" s="157" t="str">
        <f>IF(BN94="","",IF(AND(BO94&lt;&gt;"",BO94&lt;&gt;"NEMA",BS94=1),BR94,IFERROR(INDEX(CK$12:CK93,MATCH(BN94,BN$12:BN93,0)),IF(BX94&lt;&gt;"",BX94,BT94))))</f>
        <v/>
      </c>
      <c r="CL94" s="210" t="str">
        <f>IF(BN94="","",IF(BT94&lt;&gt;BN94,INDEX(regKlub_id,MATCH(BT94,regKlub_naziv,0)),IF(AND(BO94&lt;&gt;"",BO94&lt;&gt;"NEMA"),BO94,IF(CF94&lt;&gt;"",CF94,IF(CB94&lt;&gt;"",CB94,IFERROR(INDEX(CL$12:CL93,MATCH(BN94,BN$12:BN93,0)),"GREŠKA"))))))</f>
        <v/>
      </c>
      <c r="CM94" s="108" t="str">
        <f>IF(BP94="","",IF(BP94&lt;&gt;"NEMA",BP94,IF(CE94&lt;&gt;"",CE94,IFERROR(INDEX(CM$12:CM93,MATCH(BN94,BN$12:BN93,0)),""))))</f>
        <v/>
      </c>
      <c r="CN94" s="27" t="s">
        <v>0</v>
      </c>
      <c r="CO94" s="38" t="str">
        <f t="shared" si="129"/>
        <v/>
      </c>
      <c r="CP94" s="53" t="str">
        <f t="shared" si="130"/>
        <v>0</v>
      </c>
      <c r="CQ94" s="164" t="str">
        <f t="shared" si="131"/>
        <v/>
      </c>
      <c r="CR94" s="165" t="str">
        <f t="shared" si="78"/>
        <v/>
      </c>
      <c r="CS94" s="108" t="str">
        <f t="shared" si="83"/>
        <v/>
      </c>
      <c r="CT94" s="27" t="s">
        <v>0</v>
      </c>
      <c r="CU94" s="224" t="str">
        <f t="shared" si="132"/>
        <v xml:space="preserve">
</v>
      </c>
      <c r="CV94" s="27" t="s">
        <v>0</v>
      </c>
      <c r="CW94" s="184" t="str">
        <f t="shared" si="84"/>
        <v/>
      </c>
      <c r="CX94" t="s">
        <v>0</v>
      </c>
      <c r="CY94" s="86" t="str">
        <f t="shared" si="85"/>
        <v>O</v>
      </c>
      <c r="CZ94" t="s">
        <v>0</v>
      </c>
      <c r="DA94" s="32" t="str">
        <f t="shared" si="86"/>
        <v/>
      </c>
      <c r="DB94" s="46" t="str">
        <f t="shared" si="87"/>
        <v/>
      </c>
      <c r="DC94" t="s">
        <v>0</v>
      </c>
      <c r="DD94" s="14" t="str">
        <f t="shared" si="133"/>
        <v/>
      </c>
      <c r="DE94" s="27" t="s">
        <v>0</v>
      </c>
      <c r="DF94" s="14" t="str">
        <f t="shared" si="134"/>
        <v/>
      </c>
      <c r="DG94" s="27" t="s">
        <v>0</v>
      </c>
      <c r="DH94" s="32" t="str">
        <f t="shared" si="135"/>
        <v/>
      </c>
      <c r="DI94" s="33" t="str">
        <f t="shared" si="136"/>
        <v/>
      </c>
      <c r="DJ94" s="27" t="s">
        <v>0</v>
      </c>
      <c r="DK94" s="32" t="str">
        <f t="shared" si="137"/>
        <v/>
      </c>
      <c r="DL94" s="33" t="str">
        <f t="shared" si="138"/>
        <v/>
      </c>
      <c r="DM94" s="27" t="s">
        <v>0</v>
      </c>
      <c r="DN94" s="32" t="str">
        <f t="shared" si="139"/>
        <v/>
      </c>
      <c r="DO94" s="33" t="str">
        <f t="shared" si="140"/>
        <v/>
      </c>
      <c r="DP94" s="27" t="s">
        <v>0</v>
      </c>
      <c r="DQ94" s="38" t="str">
        <f t="shared" si="141"/>
        <v/>
      </c>
      <c r="DR94" s="33" t="str" cm="1">
        <f t="array" ref="DR94">IF(DQ94&lt;&gt;"",INDEX(regNatjecatelj_id,DQ94,0),IF(BF94&lt;&gt;"",BF94,""))</f>
        <v/>
      </c>
      <c r="DS94" s="27" t="s">
        <v>0</v>
      </c>
      <c r="DT94" s="38" t="str">
        <f t="shared" si="142"/>
        <v/>
      </c>
      <c r="DU94" s="53" t="str">
        <f t="shared" si="88"/>
        <v/>
      </c>
      <c r="DV94" s="53" t="str">
        <f t="shared" si="143"/>
        <v/>
      </c>
      <c r="DW94" s="53" t="str">
        <f t="shared" si="144"/>
        <v/>
      </c>
      <c r="DX94" s="46" t="str">
        <f t="shared" si="145"/>
        <v/>
      </c>
      <c r="DY94" s="27" t="s">
        <v>0</v>
      </c>
      <c r="DZ94" s="38" t="str">
        <f>IF(AN94="","",MAX(DZ$12:DZ93)+1)</f>
        <v/>
      </c>
      <c r="EA94" s="53" t="str">
        <f t="shared" si="146"/>
        <v/>
      </c>
      <c r="EB94" s="53" t="str">
        <f t="shared" si="147"/>
        <v/>
      </c>
      <c r="EC94" s="53" t="str">
        <f t="shared" si="148"/>
        <v/>
      </c>
      <c r="ED94" s="53" t="str">
        <f t="shared" si="149"/>
        <v/>
      </c>
      <c r="EE94" s="53" t="str">
        <f t="shared" si="89"/>
        <v/>
      </c>
      <c r="EF94" s="53" t="str">
        <f t="shared" si="150"/>
        <v/>
      </c>
      <c r="EG94" s="53" t="str">
        <f t="shared" si="151"/>
        <v/>
      </c>
      <c r="EH94" s="53" t="str">
        <f t="shared" si="90"/>
        <v/>
      </c>
      <c r="EI94" s="53" t="str">
        <f t="shared" si="152"/>
        <v/>
      </c>
      <c r="EJ94" s="33" t="str">
        <f t="shared" si="153"/>
        <v/>
      </c>
      <c r="EK94" s="27" t="s">
        <v>0</v>
      </c>
      <c r="EL94" s="14" t="str">
        <f t="shared" si="154"/>
        <v/>
      </c>
      <c r="EM94" s="27" t="s">
        <v>0</v>
      </c>
      <c r="EN94" s="14" t="str">
        <f t="shared" si="91"/>
        <v/>
      </c>
      <c r="EO94" s="27" t="s">
        <v>0</v>
      </c>
      <c r="EP94" s="115" t="str">
        <f t="shared" si="155"/>
        <v/>
      </c>
      <c r="EQ94" s="27" t="s">
        <v>0</v>
      </c>
    </row>
    <row r="95" spans="1:147" x14ac:dyDescent="0.25">
      <c r="A95" t="s">
        <v>0</v>
      </c>
      <c r="B95" s="32" t="str">
        <f>IF(csv!F85="","",TRIM(csv!T85))</f>
        <v>OPEN</v>
      </c>
      <c r="C95" s="21" t="s">
        <v>0</v>
      </c>
      <c r="D95" s="21" t="str">
        <f>IF(csv!F85="","",TRIM(csv!F85))</f>
        <v>Vacant</v>
      </c>
      <c r="E95" s="21" t="str">
        <f>IF(csv!E85="","",TRIM(csv!E85))</f>
        <v/>
      </c>
      <c r="F95" s="21" t="s">
        <v>0</v>
      </c>
      <c r="G95" s="53" t="str">
        <f>IF(csv!M85="","",TRIM(csv!M85))</f>
        <v/>
      </c>
      <c r="H95" s="53" t="str">
        <f>IF(csv!N85="","",TRIM(csv!N85))</f>
        <v>0</v>
      </c>
      <c r="I95" s="21" t="s">
        <v>0</v>
      </c>
      <c r="J95" s="21" t="str">
        <f>IF(csv!P85="","",TRIM(csv!P85))</f>
        <v/>
      </c>
      <c r="K95" s="21" t="str">
        <f>IF(csv!Q85="","",TRIM(csv!Q85))</f>
        <v/>
      </c>
      <c r="L95" s="21" t="s">
        <v>0</v>
      </c>
      <c r="M95" s="46" t="str">
        <f>IF(csv!R85="","",TRIM(csv!R85))</f>
        <v/>
      </c>
      <c r="N95" s="27" t="s">
        <v>0</v>
      </c>
      <c r="O95" s="172" t="str">
        <f t="shared" si="92"/>
        <v/>
      </c>
      <c r="P95" s="27"/>
      <c r="Q95" s="32" t="str">
        <f t="shared" si="93"/>
        <v>OPEN</v>
      </c>
      <c r="R95" s="53">
        <f>IF(Q95="","",IF(COUNTIF(Q$12:Q94,Q95)=0,R94+1,R94))</f>
        <v>12</v>
      </c>
      <c r="S95" s="53">
        <f t="shared" si="94"/>
        <v>291</v>
      </c>
      <c r="T95" s="53">
        <f t="shared" si="95"/>
        <v>415</v>
      </c>
      <c r="U95" s="46" t="str">
        <f t="shared" si="96"/>
        <v>M70 – M65 – M14 – Otvorena</v>
      </c>
      <c r="V95" s="27" t="s">
        <v>0</v>
      </c>
      <c r="W95" s="157" t="str">
        <f t="shared" si="97"/>
        <v/>
      </c>
      <c r="X95" s="207" t="str">
        <f t="shared" si="98"/>
        <v/>
      </c>
      <c r="Y95" s="158" t="str">
        <f t="shared" si="79"/>
        <v/>
      </c>
      <c r="Z95" s="27" t="s">
        <v>0</v>
      </c>
      <c r="AA95" s="32" t="str">
        <f t="shared" si="99"/>
        <v/>
      </c>
      <c r="AB95" s="53" t="str">
        <f t="shared" si="100"/>
        <v/>
      </c>
      <c r="AC95" s="21" t="str">
        <f>IF(OR(AB95="",AB95&lt;&gt;"NEMA"),"",IF(IFERROR(MATCH(AA95,AA$12:AA94,0),0)&lt;&gt;0,"",AA95))</f>
        <v/>
      </c>
      <c r="AD95" s="46" t="str">
        <f>IF(AC95="","",MAX(AD$12:AD94)+1)</f>
        <v/>
      </c>
      <c r="AE95" s="27" t="s">
        <v>0</v>
      </c>
      <c r="AF95" s="84"/>
      <c r="AG95" s="27" t="s">
        <v>0</v>
      </c>
      <c r="AH95" s="14" t="str">
        <f t="shared" si="101"/>
        <v/>
      </c>
      <c r="AI95" s="27" t="s">
        <v>0</v>
      </c>
      <c r="AJ95" s="157" t="str">
        <f t="shared" si="102"/>
        <v/>
      </c>
      <c r="AK95" s="108" t="str">
        <f t="shared" si="103"/>
        <v/>
      </c>
      <c r="AL95" s="27"/>
      <c r="AM95" s="32" t="str">
        <f t="shared" si="104"/>
        <v/>
      </c>
      <c r="AN95" s="21" t="str">
        <f t="shared" si="105"/>
        <v/>
      </c>
      <c r="AO95" s="53" t="str">
        <f t="shared" si="106"/>
        <v/>
      </c>
      <c r="AP95" s="53" t="str">
        <f t="shared" si="107"/>
        <v/>
      </c>
      <c r="AQ95" s="21" t="str">
        <f t="shared" si="108"/>
        <v/>
      </c>
      <c r="AR95" s="46" t="str">
        <f t="shared" si="109"/>
        <v/>
      </c>
      <c r="AS95" s="27" t="s">
        <v>0</v>
      </c>
      <c r="AT95" s="62" t="str">
        <f t="shared" si="110"/>
        <v/>
      </c>
      <c r="AU95" s="27" t="s">
        <v>0</v>
      </c>
      <c r="AV95" s="228" t="str">
        <f t="shared" si="80"/>
        <v/>
      </c>
      <c r="AW95" s="27" t="s">
        <v>0</v>
      </c>
      <c r="AX95" s="79"/>
      <c r="AY95" s="80"/>
      <c r="AZ95" s="27" t="s">
        <v>0</v>
      </c>
      <c r="BA95" s="184" t="str">
        <f t="shared" si="111"/>
        <v/>
      </c>
      <c r="BB95" s="27" t="s">
        <v>0</v>
      </c>
      <c r="BC95" s="32" t="str">
        <f t="shared" si="112"/>
        <v/>
      </c>
      <c r="BD95" s="53" t="str">
        <f>IF(AX95&amp;AY95="","",MAX(BD$12:BD94)+1)</f>
        <v/>
      </c>
      <c r="BE95" s="196" t="str">
        <f t="shared" si="113"/>
        <v/>
      </c>
      <c r="BF95" s="33" t="str">
        <f>IF(AND(AO95="NEMA",AP95="NEMA",OR(AX95&amp;AY95="",BE95="NEMA")),MAX(BF$12:BF94)+1,"")</f>
        <v/>
      </c>
      <c r="BG95" s="27" t="s">
        <v>0</v>
      </c>
      <c r="BH95" s="32" t="str">
        <f t="shared" si="114"/>
        <v/>
      </c>
      <c r="BI95" s="21" t="str">
        <f t="shared" si="115"/>
        <v/>
      </c>
      <c r="BJ95" s="53" t="str">
        <f t="shared" si="116"/>
        <v/>
      </c>
      <c r="BK95" s="33" t="str">
        <f t="shared" si="117"/>
        <v/>
      </c>
      <c r="BL95" s="27" t="s">
        <v>0</v>
      </c>
      <c r="BM95" s="32" t="str">
        <f t="shared" si="118"/>
        <v/>
      </c>
      <c r="BN95" s="21" t="str">
        <f t="shared" si="119"/>
        <v/>
      </c>
      <c r="BO95" s="53" t="str">
        <f t="shared" si="120"/>
        <v/>
      </c>
      <c r="BP95" s="53" t="str">
        <f t="shared" si="81"/>
        <v/>
      </c>
      <c r="BQ95" s="21" t="str">
        <f t="shared" si="82"/>
        <v/>
      </c>
      <c r="BR95" s="21" t="str" cm="1">
        <f t="array" ref="BR95">IFERROR(""&amp;INDEX(regNatjecatelj_klub,DI95),"")</f>
        <v/>
      </c>
      <c r="BS95" s="66" t="str">
        <f t="shared" si="121"/>
        <v/>
      </c>
      <c r="BT95" s="46" t="str">
        <f t="shared" si="122"/>
        <v/>
      </c>
      <c r="BU95" s="27" t="s">
        <v>0</v>
      </c>
      <c r="BV95" s="62" t="str">
        <f>IF(BP95&lt;&gt;"NEMA","",IF(IFERROR(MATCH(BN95,BN$12:BN94,0),0)&lt;&gt;0,"",BN95))</f>
        <v/>
      </c>
      <c r="BW95" s="27" t="s">
        <v>0</v>
      </c>
      <c r="BX95" s="84"/>
      <c r="BY95" s="27" t="s">
        <v>0</v>
      </c>
      <c r="BZ95" s="38" t="str">
        <f t="shared" si="123"/>
        <v/>
      </c>
      <c r="CA95" s="21" t="str">
        <f t="shared" si="124"/>
        <v/>
      </c>
      <c r="CB95" s="21" t="str">
        <f>IF(CA95="","",MAX(CB$12:CB94)+1)</f>
        <v/>
      </c>
      <c r="CC95" s="21" t="str">
        <f>IF(CA95="","",IF(AB95="","",IF(AB95="NEMA",IF(AD95="",INDEX(AD$12:AD94,MATCH(AA95,AA$12:AA94,0),1),AD95),AB95)))</f>
        <v/>
      </c>
      <c r="CD95" s="21" t="str">
        <f t="shared" si="125"/>
        <v/>
      </c>
      <c r="CE95" s="21" t="str">
        <f>IF(BX95="","",MAX(CE$12:CE94)+1)</f>
        <v/>
      </c>
      <c r="CF95" s="21" t="str">
        <f t="shared" si="126"/>
        <v/>
      </c>
      <c r="CG95" s="46" t="str">
        <f t="shared" si="127"/>
        <v/>
      </c>
      <c r="CH95" s="27" t="s">
        <v>0</v>
      </c>
      <c r="CI95" s="14" t="str">
        <f t="shared" si="128"/>
        <v/>
      </c>
      <c r="CJ95" s="27" t="s">
        <v>0</v>
      </c>
      <c r="CK95" s="157" t="str">
        <f>IF(BN95="","",IF(AND(BO95&lt;&gt;"",BO95&lt;&gt;"NEMA",BS95=1),BR95,IFERROR(INDEX(CK$12:CK94,MATCH(BN95,BN$12:BN94,0)),IF(BX95&lt;&gt;"",BX95,BT95))))</f>
        <v/>
      </c>
      <c r="CL95" s="210" t="str">
        <f>IF(BN95="","",IF(BT95&lt;&gt;BN95,INDEX(regKlub_id,MATCH(BT95,regKlub_naziv,0)),IF(AND(BO95&lt;&gt;"",BO95&lt;&gt;"NEMA"),BO95,IF(CF95&lt;&gt;"",CF95,IF(CB95&lt;&gt;"",CB95,IFERROR(INDEX(CL$12:CL94,MATCH(BN95,BN$12:BN94,0)),"GREŠKA"))))))</f>
        <v/>
      </c>
      <c r="CM95" s="108" t="str">
        <f>IF(BP95="","",IF(BP95&lt;&gt;"NEMA",BP95,IF(CE95&lt;&gt;"",CE95,IFERROR(INDEX(CM$12:CM94,MATCH(BN95,BN$12:BN94,0)),""))))</f>
        <v/>
      </c>
      <c r="CN95" s="27" t="s">
        <v>0</v>
      </c>
      <c r="CO95" s="38" t="str">
        <f t="shared" si="129"/>
        <v/>
      </c>
      <c r="CP95" s="53" t="str">
        <f t="shared" si="130"/>
        <v>0</v>
      </c>
      <c r="CQ95" s="164" t="str">
        <f t="shared" si="131"/>
        <v/>
      </c>
      <c r="CR95" s="165" t="str">
        <f t="shared" si="78"/>
        <v/>
      </c>
      <c r="CS95" s="108" t="str">
        <f t="shared" si="83"/>
        <v/>
      </c>
      <c r="CT95" s="27" t="s">
        <v>0</v>
      </c>
      <c r="CU95" s="224" t="str">
        <f t="shared" si="132"/>
        <v xml:space="preserve">
</v>
      </c>
      <c r="CV95" s="27" t="s">
        <v>0</v>
      </c>
      <c r="CW95" s="184" t="str">
        <f t="shared" si="84"/>
        <v/>
      </c>
      <c r="CX95" t="s">
        <v>0</v>
      </c>
      <c r="CY95" s="86" t="str">
        <f t="shared" si="85"/>
        <v>O</v>
      </c>
      <c r="CZ95" t="s">
        <v>0</v>
      </c>
      <c r="DA95" s="32" t="str">
        <f t="shared" si="86"/>
        <v/>
      </c>
      <c r="DB95" s="46" t="str">
        <f t="shared" si="87"/>
        <v/>
      </c>
      <c r="DC95" t="s">
        <v>0</v>
      </c>
      <c r="DD95" s="14" t="str">
        <f t="shared" si="133"/>
        <v/>
      </c>
      <c r="DE95" s="27" t="s">
        <v>0</v>
      </c>
      <c r="DF95" s="14" t="str">
        <f t="shared" si="134"/>
        <v/>
      </c>
      <c r="DG95" s="27" t="s">
        <v>0</v>
      </c>
      <c r="DH95" s="32" t="str">
        <f t="shared" si="135"/>
        <v/>
      </c>
      <c r="DI95" s="33" t="str">
        <f t="shared" si="136"/>
        <v/>
      </c>
      <c r="DJ95" s="27" t="s">
        <v>0</v>
      </c>
      <c r="DK95" s="32" t="str">
        <f t="shared" si="137"/>
        <v/>
      </c>
      <c r="DL95" s="33" t="str">
        <f t="shared" si="138"/>
        <v/>
      </c>
      <c r="DM95" s="27" t="s">
        <v>0</v>
      </c>
      <c r="DN95" s="32" t="str">
        <f t="shared" si="139"/>
        <v/>
      </c>
      <c r="DO95" s="33" t="str">
        <f t="shared" si="140"/>
        <v/>
      </c>
      <c r="DP95" s="27" t="s">
        <v>0</v>
      </c>
      <c r="DQ95" s="38" t="str">
        <f t="shared" si="141"/>
        <v/>
      </c>
      <c r="DR95" s="33" t="str" cm="1">
        <f t="array" ref="DR95">IF(DQ95&lt;&gt;"",INDEX(regNatjecatelj_id,DQ95,0),IF(BF95&lt;&gt;"",BF95,""))</f>
        <v/>
      </c>
      <c r="DS95" s="27" t="s">
        <v>0</v>
      </c>
      <c r="DT95" s="38" t="str">
        <f t="shared" si="142"/>
        <v/>
      </c>
      <c r="DU95" s="53" t="str">
        <f t="shared" si="88"/>
        <v/>
      </c>
      <c r="DV95" s="53" t="str">
        <f t="shared" si="143"/>
        <v/>
      </c>
      <c r="DW95" s="53" t="str">
        <f t="shared" si="144"/>
        <v/>
      </c>
      <c r="DX95" s="46" t="str">
        <f t="shared" si="145"/>
        <v/>
      </c>
      <c r="DY95" s="27" t="s">
        <v>0</v>
      </c>
      <c r="DZ95" s="38" t="str">
        <f>IF(AN95="","",MAX(DZ$12:DZ94)+1)</f>
        <v/>
      </c>
      <c r="EA95" s="53" t="str">
        <f t="shared" si="146"/>
        <v/>
      </c>
      <c r="EB95" s="53" t="str">
        <f t="shared" si="147"/>
        <v/>
      </c>
      <c r="EC95" s="53" t="str">
        <f t="shared" si="148"/>
        <v/>
      </c>
      <c r="ED95" s="53" t="str">
        <f t="shared" si="149"/>
        <v/>
      </c>
      <c r="EE95" s="53" t="str">
        <f t="shared" si="89"/>
        <v/>
      </c>
      <c r="EF95" s="53" t="str">
        <f t="shared" si="150"/>
        <v/>
      </c>
      <c r="EG95" s="53" t="str">
        <f t="shared" si="151"/>
        <v/>
      </c>
      <c r="EH95" s="53" t="str">
        <f t="shared" si="90"/>
        <v/>
      </c>
      <c r="EI95" s="53" t="str">
        <f t="shared" si="152"/>
        <v/>
      </c>
      <c r="EJ95" s="33" t="str">
        <f t="shared" si="153"/>
        <v/>
      </c>
      <c r="EK95" s="27" t="s">
        <v>0</v>
      </c>
      <c r="EL95" s="14" t="str">
        <f t="shared" si="154"/>
        <v/>
      </c>
      <c r="EM95" s="27" t="s">
        <v>0</v>
      </c>
      <c r="EN95" s="14" t="str">
        <f t="shared" si="91"/>
        <v/>
      </c>
      <c r="EO95" s="27" t="s">
        <v>0</v>
      </c>
      <c r="EP95" s="115" t="str">
        <f t="shared" si="155"/>
        <v/>
      </c>
      <c r="EQ95" s="27" t="s">
        <v>0</v>
      </c>
    </row>
    <row r="96" spans="1:147" x14ac:dyDescent="0.25">
      <c r="A96" t="s">
        <v>0</v>
      </c>
      <c r="B96" s="32" t="str">
        <f>IF(csv!F86="","",TRIM(csv!T86))</f>
        <v>Ž12</v>
      </c>
      <c r="C96" s="21" t="s">
        <v>0</v>
      </c>
      <c r="D96" s="21" t="str">
        <f>IF(csv!F86="","",TRIM(csv!F86))</f>
        <v>Gloria</v>
      </c>
      <c r="E96" s="21" t="str">
        <f>IF(csv!E86="","",TRIM(csv!E86))</f>
        <v>Šantić</v>
      </c>
      <c r="F96" s="21" t="s">
        <v>0</v>
      </c>
      <c r="G96" s="53" t="str">
        <f>IF(csv!M86="","",TRIM(csv!M86))</f>
        <v>20:06</v>
      </c>
      <c r="H96" s="53" t="str">
        <f>IF(csv!N86="","",TRIM(csv!N86))</f>
        <v>0</v>
      </c>
      <c r="I96" s="21" t="s">
        <v>0</v>
      </c>
      <c r="J96" s="21" t="str">
        <f>IF(csv!P86="","",TRIM(csv!P86))</f>
        <v>BJE</v>
      </c>
      <c r="K96" s="21" t="str">
        <f>IF(csv!Q86="","",TRIM(csv!Q86))</f>
        <v>OK Bjelovar</v>
      </c>
      <c r="L96" s="21" t="s">
        <v>0</v>
      </c>
      <c r="M96" s="46" t="str">
        <f>IF(csv!R86="","",TRIM(csv!R86))</f>
        <v>CRO</v>
      </c>
      <c r="N96" s="27" t="s">
        <v>0</v>
      </c>
      <c r="O96" s="172" t="str">
        <f t="shared" si="92"/>
        <v>ok</v>
      </c>
      <c r="P96" s="27"/>
      <c r="Q96" s="32" t="str">
        <f t="shared" si="93"/>
        <v>Ž12</v>
      </c>
      <c r="R96" s="53">
        <f>IF(Q96="","",IF(COUNTIF(Q$12:Q95,Q96)=0,R95+1,R95))</f>
        <v>13</v>
      </c>
      <c r="S96" s="53">
        <f t="shared" si="94"/>
        <v>122</v>
      </c>
      <c r="T96" s="53">
        <f t="shared" si="95"/>
        <v>419</v>
      </c>
      <c r="U96" s="46" t="str">
        <f t="shared" si="96"/>
        <v>M12 – Ž65 – Ž12</v>
      </c>
      <c r="V96" s="27" t="s">
        <v>0</v>
      </c>
      <c r="W96" s="157" t="str">
        <f t="shared" si="97"/>
        <v>Ž12</v>
      </c>
      <c r="X96" s="207">
        <f t="shared" si="98"/>
        <v>613</v>
      </c>
      <c r="Y96" s="158" t="str">
        <f t="shared" si="79"/>
        <v/>
      </c>
      <c r="Z96" s="27" t="s">
        <v>0</v>
      </c>
      <c r="AA96" s="32" t="str">
        <f t="shared" si="99"/>
        <v>CRO</v>
      </c>
      <c r="AB96" s="53">
        <f t="shared" si="100"/>
        <v>1</v>
      </c>
      <c r="AC96" s="21" t="str">
        <f>IF(OR(AB96="",AB96&lt;&gt;"NEMA"),"",IF(IFERROR(MATCH(AA96,AA$12:AA95,0),0)&lt;&gt;0,"",AA96))</f>
        <v/>
      </c>
      <c r="AD96" s="46" t="str">
        <f>IF(AC96="","",MAX(AD$12:AD95)+1)</f>
        <v/>
      </c>
      <c r="AE96" s="27" t="s">
        <v>0</v>
      </c>
      <c r="AF96" s="84"/>
      <c r="AG96" s="27" t="s">
        <v>0</v>
      </c>
      <c r="AH96" s="14" t="str">
        <f t="shared" si="101"/>
        <v/>
      </c>
      <c r="AI96" s="27" t="s">
        <v>0</v>
      </c>
      <c r="AJ96" s="157" t="str">
        <f t="shared" si="102"/>
        <v>CRO</v>
      </c>
      <c r="AK96" s="108">
        <f t="shared" si="103"/>
        <v>1</v>
      </c>
      <c r="AL96" s="27"/>
      <c r="AM96" s="32" t="str">
        <f t="shared" si="104"/>
        <v>Gloria</v>
      </c>
      <c r="AN96" s="21" t="str">
        <f t="shared" si="105"/>
        <v>Šantić</v>
      </c>
      <c r="AO96" s="53">
        <f t="shared" si="106"/>
        <v>1542</v>
      </c>
      <c r="AP96" s="53" t="str">
        <f t="shared" si="107"/>
        <v/>
      </c>
      <c r="AQ96" s="21" t="str">
        <f t="shared" si="108"/>
        <v>Gloria</v>
      </c>
      <c r="AR96" s="46" t="str">
        <f t="shared" si="109"/>
        <v>Šantić</v>
      </c>
      <c r="AS96" s="27" t="s">
        <v>0</v>
      </c>
      <c r="AT96" s="62" t="str">
        <f t="shared" si="110"/>
        <v/>
      </c>
      <c r="AU96" s="27" t="s">
        <v>0</v>
      </c>
      <c r="AV96" s="228" t="str">
        <f t="shared" si="80"/>
        <v/>
      </c>
      <c r="AW96" s="27" t="s">
        <v>0</v>
      </c>
      <c r="AX96" s="79"/>
      <c r="AY96" s="80"/>
      <c r="AZ96" s="27" t="s">
        <v>0</v>
      </c>
      <c r="BA96" s="184" t="str">
        <f t="shared" si="111"/>
        <v/>
      </c>
      <c r="BB96" s="27" t="s">
        <v>0</v>
      </c>
      <c r="BC96" s="32" t="str">
        <f t="shared" si="112"/>
        <v/>
      </c>
      <c r="BD96" s="53" t="str">
        <f>IF(AX96&amp;AY96="","",MAX(BD$12:BD95)+1)</f>
        <v/>
      </c>
      <c r="BE96" s="196" t="str">
        <f t="shared" si="113"/>
        <v/>
      </c>
      <c r="BF96" s="33" t="str">
        <f>IF(AND(AO96="NEMA",AP96="NEMA",OR(AX96&amp;AY96="",BE96="NEMA")),MAX(BF$12:BF95)+1,"")</f>
        <v/>
      </c>
      <c r="BG96" s="27" t="s">
        <v>0</v>
      </c>
      <c r="BH96" s="32" t="str">
        <f t="shared" si="114"/>
        <v>Gloria</v>
      </c>
      <c r="BI96" s="21" t="str">
        <f t="shared" si="115"/>
        <v>Šantić</v>
      </c>
      <c r="BJ96" s="53" t="str">
        <f t="shared" si="116"/>
        <v/>
      </c>
      <c r="BK96" s="33">
        <f t="shared" si="117"/>
        <v>1542</v>
      </c>
      <c r="BL96" s="27" t="s">
        <v>0</v>
      </c>
      <c r="BM96" s="32" t="str">
        <f t="shared" si="118"/>
        <v>BJE</v>
      </c>
      <c r="BN96" s="21" t="str">
        <f t="shared" si="119"/>
        <v>OK Bjelovar</v>
      </c>
      <c r="BO96" s="53">
        <f t="shared" si="120"/>
        <v>1</v>
      </c>
      <c r="BP96" s="53" t="str">
        <f t="shared" si="81"/>
        <v/>
      </c>
      <c r="BQ96" s="21" t="str">
        <f t="shared" si="82"/>
        <v>OK Bjelovar</v>
      </c>
      <c r="BR96" s="21" t="str" cm="1">
        <f t="array" ref="BR96">IFERROR(""&amp;INDEX(regNatjecatelj_klub,DI96),"")</f>
        <v>OK Bjelovar</v>
      </c>
      <c r="BS96" s="66" t="str">
        <f t="shared" si="121"/>
        <v/>
      </c>
      <c r="BT96" s="46" t="str">
        <f t="shared" si="122"/>
        <v>OK Bjelovar</v>
      </c>
      <c r="BU96" s="27" t="s">
        <v>0</v>
      </c>
      <c r="BV96" s="62" t="str">
        <f>IF(BP96&lt;&gt;"NEMA","",IF(IFERROR(MATCH(BN96,BN$12:BN95,0),0)&lt;&gt;0,"",BN96))</f>
        <v/>
      </c>
      <c r="BW96" s="27" t="s">
        <v>0</v>
      </c>
      <c r="BX96" s="84"/>
      <c r="BY96" s="27" t="s">
        <v>0</v>
      </c>
      <c r="BZ96" s="38" t="str">
        <f t="shared" si="123"/>
        <v/>
      </c>
      <c r="CA96" s="21" t="str">
        <f t="shared" si="124"/>
        <v/>
      </c>
      <c r="CB96" s="21" t="str">
        <f>IF(CA96="","",MAX(CB$12:CB95)+1)</f>
        <v/>
      </c>
      <c r="CC96" s="21" t="str">
        <f>IF(CA96="","",IF(AB96="","",IF(AB96="NEMA",IF(AD96="",INDEX(AD$12:AD95,MATCH(AA96,AA$12:AA95,0),1),AD96),AB96)))</f>
        <v/>
      </c>
      <c r="CD96" s="21" t="str">
        <f t="shared" si="125"/>
        <v/>
      </c>
      <c r="CE96" s="21" t="str">
        <f>IF(BX96="","",MAX(CE$12:CE95)+1)</f>
        <v/>
      </c>
      <c r="CF96" s="21" t="str">
        <f t="shared" si="126"/>
        <v/>
      </c>
      <c r="CG96" s="46" t="str">
        <f t="shared" si="127"/>
        <v/>
      </c>
      <c r="CH96" s="27" t="s">
        <v>0</v>
      </c>
      <c r="CI96" s="14" t="str">
        <f t="shared" si="128"/>
        <v/>
      </c>
      <c r="CJ96" s="27" t="s">
        <v>0</v>
      </c>
      <c r="CK96" s="157" t="str">
        <f>IF(BN96="","",IF(AND(BO96&lt;&gt;"",BO96&lt;&gt;"NEMA",BS96=1),BR96,IFERROR(INDEX(CK$12:CK95,MATCH(BN96,BN$12:BN95,0)),IF(BX96&lt;&gt;"",BX96,BT96))))</f>
        <v>OK Bjelovar</v>
      </c>
      <c r="CL96" s="210">
        <f>IF(BN96="","",IF(BT96&lt;&gt;BN96,INDEX(regKlub_id,MATCH(BT96,regKlub_naziv,0)),IF(AND(BO96&lt;&gt;"",BO96&lt;&gt;"NEMA"),BO96,IF(CF96&lt;&gt;"",CF96,IF(CB96&lt;&gt;"",CB96,IFERROR(INDEX(CL$12:CL95,MATCH(BN96,BN$12:BN95,0)),"GREŠKA"))))))</f>
        <v>1</v>
      </c>
      <c r="CM96" s="108" t="str">
        <f>IF(BP96="","",IF(BP96&lt;&gt;"NEMA",BP96,IF(CE96&lt;&gt;"",CE96,IFERROR(INDEX(CM$12:CM95,MATCH(BN96,BN$12:BN95,0)),""))))</f>
        <v/>
      </c>
      <c r="CN96" s="27" t="s">
        <v>0</v>
      </c>
      <c r="CO96" s="38" t="str">
        <f t="shared" si="129"/>
        <v>20:06</v>
      </c>
      <c r="CP96" s="53" t="str">
        <f t="shared" si="130"/>
        <v>0</v>
      </c>
      <c r="CQ96" s="164" t="str">
        <f t="shared" si="131"/>
        <v/>
      </c>
      <c r="CR96" s="165">
        <f t="shared" si="78"/>
        <v>1206</v>
      </c>
      <c r="CS96" s="108">
        <f t="shared" si="83"/>
        <v>1</v>
      </c>
      <c r="CT96" s="27" t="s">
        <v>0</v>
      </c>
      <c r="CU96" s="224" t="str">
        <f t="shared" si="132"/>
        <v xml:space="preserve">
</v>
      </c>
      <c r="CV96" s="27" t="s">
        <v>0</v>
      </c>
      <c r="CW96" s="184" t="str">
        <f t="shared" si="84"/>
        <v/>
      </c>
      <c r="CX96" t="s">
        <v>0</v>
      </c>
      <c r="CY96" s="86" t="str">
        <f t="shared" si="85"/>
        <v>Ž</v>
      </c>
      <c r="CZ96" t="s">
        <v>0</v>
      </c>
      <c r="DA96" s="32" t="str">
        <f t="shared" si="86"/>
        <v/>
      </c>
      <c r="DB96" s="46" t="str">
        <f t="shared" si="87"/>
        <v/>
      </c>
      <c r="DC96" t="s">
        <v>0</v>
      </c>
      <c r="DD96" s="14" t="str">
        <f t="shared" si="133"/>
        <v/>
      </c>
      <c r="DE96" s="27" t="s">
        <v>0</v>
      </c>
      <c r="DF96" s="14" t="str">
        <f t="shared" si="134"/>
        <v/>
      </c>
      <c r="DG96" s="27" t="s">
        <v>0</v>
      </c>
      <c r="DH96" s="32" t="str">
        <f t="shared" si="135"/>
        <v>Gloria – Šantić</v>
      </c>
      <c r="DI96" s="33">
        <f t="shared" si="136"/>
        <v>329</v>
      </c>
      <c r="DJ96" s="27" t="s">
        <v>0</v>
      </c>
      <c r="DK96" s="32" t="str">
        <f t="shared" si="137"/>
        <v>Gloria – Šantić – OK Bjelovar</v>
      </c>
      <c r="DL96" s="33">
        <f t="shared" si="138"/>
        <v>329</v>
      </c>
      <c r="DM96" s="27" t="s">
        <v>0</v>
      </c>
      <c r="DN96" s="32" t="str">
        <f t="shared" si="139"/>
        <v>Gloria – Šantić – OK Bjelovar – Ž12</v>
      </c>
      <c r="DO96" s="33">
        <f t="shared" si="140"/>
        <v>329</v>
      </c>
      <c r="DP96" s="27" t="s">
        <v>0</v>
      </c>
      <c r="DQ96" s="38">
        <f t="shared" si="141"/>
        <v>329</v>
      </c>
      <c r="DR96" s="33" cm="1">
        <f t="array" ref="DR96">IF(DQ96&lt;&gt;"",INDEX(regNatjecatelj_id,DQ96,0),IF(BF96&lt;&gt;"",BF96,""))</f>
        <v>1542</v>
      </c>
      <c r="DS96" s="27" t="s">
        <v>0</v>
      </c>
      <c r="DT96" s="38" t="str">
        <f t="shared" si="142"/>
        <v>imepre</v>
      </c>
      <c r="DU96" s="53" t="str">
        <f t="shared" si="88"/>
        <v>klu</v>
      </c>
      <c r="DV96" s="53" t="str">
        <f t="shared" si="143"/>
        <v>kat</v>
      </c>
      <c r="DW96" s="53" t="str">
        <f t="shared" si="144"/>
        <v/>
      </c>
      <c r="DX96" s="46" t="str">
        <f t="shared" si="145"/>
        <v>imepre-klu-kat</v>
      </c>
      <c r="DY96" s="27" t="s">
        <v>0</v>
      </c>
      <c r="DZ96" s="38">
        <f>IF(AN96="","",MAX(DZ$12:DZ95)+1)</f>
        <v>5543</v>
      </c>
      <c r="EA96" s="53">
        <f t="shared" si="146"/>
        <v>613</v>
      </c>
      <c r="EB96" s="53">
        <f t="shared" si="147"/>
        <v>1542</v>
      </c>
      <c r="EC96" s="53">
        <f t="shared" si="148"/>
        <v>1206</v>
      </c>
      <c r="ED96" s="53">
        <f t="shared" si="149"/>
        <v>1</v>
      </c>
      <c r="EE96" s="53">
        <f t="shared" si="89"/>
        <v>0</v>
      </c>
      <c r="EF96" s="53">
        <f t="shared" si="150"/>
        <v>1</v>
      </c>
      <c r="EG96" s="53" t="str">
        <f t="shared" si="151"/>
        <v>0</v>
      </c>
      <c r="EH96" s="53" t="str">
        <f t="shared" si="90"/>
        <v/>
      </c>
      <c r="EI96" s="53" t="str">
        <f t="shared" si="152"/>
        <v/>
      </c>
      <c r="EJ96" s="33" t="str">
        <f t="shared" si="153"/>
        <v/>
      </c>
      <c r="EK96" s="27" t="s">
        <v>0</v>
      </c>
      <c r="EL96" s="14" t="str">
        <f t="shared" si="154"/>
        <v>INSERT INTO rezultat(id,stazakategorija_id,imeprezime_id,vrijeme_sec,status_id,registracija,uparivanje_id,originalstatus_id,imeprezimealias_id,klubalias_id,kategorijaalias_id) VALUES (5543,613,1542,1206,1,0,1,0,Null,Null,Null);</v>
      </c>
      <c r="EM96" s="27" t="s">
        <v>0</v>
      </c>
      <c r="EN96" s="14" t="str">
        <f t="shared" si="91"/>
        <v/>
      </c>
      <c r="EO96" s="27" t="s">
        <v>0</v>
      </c>
      <c r="EP96" s="115" t="str">
        <f t="shared" si="155"/>
        <v xml:space="preserve">
INSERT INTO rezultat(id,stazakategorija_id,imeprezime_id,vrijeme_sec,status_id,registracija,uparivanje_id,originalstatus_id,imeprezimealias_id,klubalias_id,kategorijaalias_id) VALUES (5543,613,1542,1206,1,0,1,0,Null,Null,Null);</v>
      </c>
      <c r="EQ96" s="27" t="s">
        <v>0</v>
      </c>
    </row>
    <row r="97" spans="1:147" x14ac:dyDescent="0.25">
      <c r="A97" t="s">
        <v>0</v>
      </c>
      <c r="B97" s="32" t="str">
        <f>IF(csv!F87="","",TRIM(csv!T87))</f>
        <v>Ž12</v>
      </c>
      <c r="C97" s="21" t="s">
        <v>0</v>
      </c>
      <c r="D97" s="21" t="str">
        <f>IF(csv!F87="","",TRIM(csv!F87))</f>
        <v>Sara</v>
      </c>
      <c r="E97" s="21" t="str">
        <f>IF(csv!E87="","",TRIM(csv!E87))</f>
        <v>Delić</v>
      </c>
      <c r="F97" s="21" t="s">
        <v>0</v>
      </c>
      <c r="G97" s="53" t="str">
        <f>IF(csv!M87="","",TRIM(csv!M87))</f>
        <v>23:26</v>
      </c>
      <c r="H97" s="53" t="str">
        <f>IF(csv!N87="","",TRIM(csv!N87))</f>
        <v>0</v>
      </c>
      <c r="I97" s="21" t="s">
        <v>0</v>
      </c>
      <c r="J97" s="21" t="str">
        <f>IF(csv!P87="","",TRIM(csv!P87))</f>
        <v>JAP</v>
      </c>
      <c r="K97" s="21" t="str">
        <f>IF(csv!Q87="","",TRIM(csv!Q87))</f>
        <v>OK Japetić</v>
      </c>
      <c r="L97" s="21" t="s">
        <v>0</v>
      </c>
      <c r="M97" s="46" t="str">
        <f>IF(csv!R87="","",TRIM(csv!R87))</f>
        <v>CRO</v>
      </c>
      <c r="N97" s="27" t="s">
        <v>0</v>
      </c>
      <c r="O97" s="172" t="str">
        <f t="shared" si="92"/>
        <v>ok</v>
      </c>
      <c r="P97" s="27"/>
      <c r="Q97" s="32" t="str">
        <f t="shared" si="93"/>
        <v>Ž12</v>
      </c>
      <c r="R97" s="53">
        <f>IF(Q97="","",IF(COUNTIF(Q$12:Q96,Q97)=0,R96+1,R96))</f>
        <v>13</v>
      </c>
      <c r="S97" s="53">
        <f t="shared" si="94"/>
        <v>122</v>
      </c>
      <c r="T97" s="53">
        <f t="shared" si="95"/>
        <v>419</v>
      </c>
      <c r="U97" s="46" t="str">
        <f t="shared" si="96"/>
        <v>M12 – Ž65 – Ž12</v>
      </c>
      <c r="V97" s="27" t="s">
        <v>0</v>
      </c>
      <c r="W97" s="157" t="str">
        <f t="shared" si="97"/>
        <v>Ž12</v>
      </c>
      <c r="X97" s="207">
        <f t="shared" si="98"/>
        <v>613</v>
      </c>
      <c r="Y97" s="158" t="str">
        <f t="shared" si="79"/>
        <v/>
      </c>
      <c r="Z97" s="27" t="s">
        <v>0</v>
      </c>
      <c r="AA97" s="32" t="str">
        <f t="shared" si="99"/>
        <v>CRO</v>
      </c>
      <c r="AB97" s="53">
        <f t="shared" si="100"/>
        <v>1</v>
      </c>
      <c r="AC97" s="21" t="str">
        <f>IF(OR(AB97="",AB97&lt;&gt;"NEMA"),"",IF(IFERROR(MATCH(AA97,AA$12:AA96,0),0)&lt;&gt;0,"",AA97))</f>
        <v/>
      </c>
      <c r="AD97" s="46" t="str">
        <f>IF(AC97="","",MAX(AD$12:AD96)+1)</f>
        <v/>
      </c>
      <c r="AE97" s="27" t="s">
        <v>0</v>
      </c>
      <c r="AF97" s="84"/>
      <c r="AG97" s="27" t="s">
        <v>0</v>
      </c>
      <c r="AH97" s="14" t="str">
        <f t="shared" si="101"/>
        <v/>
      </c>
      <c r="AI97" s="27" t="s">
        <v>0</v>
      </c>
      <c r="AJ97" s="157" t="str">
        <f t="shared" si="102"/>
        <v>CRO</v>
      </c>
      <c r="AK97" s="108">
        <f t="shared" si="103"/>
        <v>1</v>
      </c>
      <c r="AL97" s="27"/>
      <c r="AM97" s="32" t="str">
        <f t="shared" si="104"/>
        <v>Sara</v>
      </c>
      <c r="AN97" s="21" t="str">
        <f t="shared" si="105"/>
        <v>Delić</v>
      </c>
      <c r="AO97" s="53">
        <f t="shared" si="106"/>
        <v>2199</v>
      </c>
      <c r="AP97" s="53" t="str">
        <f t="shared" si="107"/>
        <v/>
      </c>
      <c r="AQ97" s="21" t="str">
        <f t="shared" si="108"/>
        <v>Sara</v>
      </c>
      <c r="AR97" s="46" t="str">
        <f t="shared" si="109"/>
        <v>Delić</v>
      </c>
      <c r="AS97" s="27" t="s">
        <v>0</v>
      </c>
      <c r="AT97" s="62" t="str">
        <f t="shared" si="110"/>
        <v/>
      </c>
      <c r="AU97" s="27" t="s">
        <v>0</v>
      </c>
      <c r="AV97" s="228" t="str">
        <f t="shared" si="80"/>
        <v/>
      </c>
      <c r="AW97" s="27" t="s">
        <v>0</v>
      </c>
      <c r="AX97" s="79"/>
      <c r="AY97" s="80"/>
      <c r="AZ97" s="27" t="s">
        <v>0</v>
      </c>
      <c r="BA97" s="184" t="str">
        <f t="shared" si="111"/>
        <v/>
      </c>
      <c r="BB97" s="27" t="s">
        <v>0</v>
      </c>
      <c r="BC97" s="32" t="str">
        <f t="shared" si="112"/>
        <v/>
      </c>
      <c r="BD97" s="53" t="str">
        <f>IF(AX97&amp;AY97="","",MAX(BD$12:BD96)+1)</f>
        <v/>
      </c>
      <c r="BE97" s="196" t="str">
        <f t="shared" si="113"/>
        <v/>
      </c>
      <c r="BF97" s="33" t="str">
        <f>IF(AND(AO97="NEMA",AP97="NEMA",OR(AX97&amp;AY97="",BE97="NEMA")),MAX(BF$12:BF96)+1,"")</f>
        <v/>
      </c>
      <c r="BG97" s="27" t="s">
        <v>0</v>
      </c>
      <c r="BH97" s="32" t="str">
        <f t="shared" si="114"/>
        <v>Sara</v>
      </c>
      <c r="BI97" s="21" t="str">
        <f t="shared" si="115"/>
        <v>Delić</v>
      </c>
      <c r="BJ97" s="53" t="str">
        <f t="shared" si="116"/>
        <v/>
      </c>
      <c r="BK97" s="33">
        <f t="shared" si="117"/>
        <v>2199</v>
      </c>
      <c r="BL97" s="27" t="s">
        <v>0</v>
      </c>
      <c r="BM97" s="32" t="str">
        <f t="shared" si="118"/>
        <v>JAP</v>
      </c>
      <c r="BN97" s="21" t="str">
        <f t="shared" si="119"/>
        <v>OK Japetić</v>
      </c>
      <c r="BO97" s="53">
        <f t="shared" si="120"/>
        <v>3</v>
      </c>
      <c r="BP97" s="53" t="str">
        <f t="shared" si="81"/>
        <v/>
      </c>
      <c r="BQ97" s="21" t="str">
        <f t="shared" si="82"/>
        <v>OK Japetić</v>
      </c>
      <c r="BR97" s="21" t="str" cm="1">
        <f t="array" ref="BR97">IFERROR(""&amp;INDEX(regNatjecatelj_klub,DI97),"")</f>
        <v>OK Japetić</v>
      </c>
      <c r="BS97" s="66" t="str">
        <f t="shared" si="121"/>
        <v/>
      </c>
      <c r="BT97" s="46" t="str">
        <f t="shared" si="122"/>
        <v>OK Japetić</v>
      </c>
      <c r="BU97" s="27" t="s">
        <v>0</v>
      </c>
      <c r="BV97" s="62" t="str">
        <f>IF(BP97&lt;&gt;"NEMA","",IF(IFERROR(MATCH(BN97,BN$12:BN96,0),0)&lt;&gt;0,"",BN97))</f>
        <v/>
      </c>
      <c r="BW97" s="27" t="s">
        <v>0</v>
      </c>
      <c r="BX97" s="84"/>
      <c r="BY97" s="27" t="s">
        <v>0</v>
      </c>
      <c r="BZ97" s="38" t="str">
        <f t="shared" si="123"/>
        <v/>
      </c>
      <c r="CA97" s="21" t="str">
        <f t="shared" si="124"/>
        <v/>
      </c>
      <c r="CB97" s="21" t="str">
        <f>IF(CA97="","",MAX(CB$12:CB96)+1)</f>
        <v/>
      </c>
      <c r="CC97" s="21" t="str">
        <f>IF(CA97="","",IF(AB97="","",IF(AB97="NEMA",IF(AD97="",INDEX(AD$12:AD96,MATCH(AA97,AA$12:AA96,0),1),AD97),AB97)))</f>
        <v/>
      </c>
      <c r="CD97" s="21" t="str">
        <f t="shared" si="125"/>
        <v/>
      </c>
      <c r="CE97" s="21" t="str">
        <f>IF(BX97="","",MAX(CE$12:CE96)+1)</f>
        <v/>
      </c>
      <c r="CF97" s="21" t="str">
        <f t="shared" si="126"/>
        <v/>
      </c>
      <c r="CG97" s="46" t="str">
        <f t="shared" si="127"/>
        <v/>
      </c>
      <c r="CH97" s="27" t="s">
        <v>0</v>
      </c>
      <c r="CI97" s="14" t="str">
        <f t="shared" si="128"/>
        <v/>
      </c>
      <c r="CJ97" s="27" t="s">
        <v>0</v>
      </c>
      <c r="CK97" s="157" t="str">
        <f>IF(BN97="","",IF(AND(BO97&lt;&gt;"",BO97&lt;&gt;"NEMA",BS97=1),BR97,IFERROR(INDEX(CK$12:CK96,MATCH(BN97,BN$12:BN96,0)),IF(BX97&lt;&gt;"",BX97,BT97))))</f>
        <v>OK Japetić</v>
      </c>
      <c r="CL97" s="210">
        <f>IF(BN97="","",IF(BT97&lt;&gt;BN97,INDEX(regKlub_id,MATCH(BT97,regKlub_naziv,0)),IF(AND(BO97&lt;&gt;"",BO97&lt;&gt;"NEMA"),BO97,IF(CF97&lt;&gt;"",CF97,IF(CB97&lt;&gt;"",CB97,IFERROR(INDEX(CL$12:CL96,MATCH(BN97,BN$12:BN96,0)),"GREŠKA"))))))</f>
        <v>3</v>
      </c>
      <c r="CM97" s="108" t="str">
        <f>IF(BP97="","",IF(BP97&lt;&gt;"NEMA",BP97,IF(CE97&lt;&gt;"",CE97,IFERROR(INDEX(CM$12:CM96,MATCH(BN97,BN$12:BN96,0)),""))))</f>
        <v/>
      </c>
      <c r="CN97" s="27" t="s">
        <v>0</v>
      </c>
      <c r="CO97" s="38" t="str">
        <f t="shared" si="129"/>
        <v>23:26</v>
      </c>
      <c r="CP97" s="53" t="str">
        <f t="shared" si="130"/>
        <v>0</v>
      </c>
      <c r="CQ97" s="164" t="str">
        <f t="shared" si="131"/>
        <v/>
      </c>
      <c r="CR97" s="165">
        <f t="shared" si="78"/>
        <v>1406</v>
      </c>
      <c r="CS97" s="108">
        <f t="shared" si="83"/>
        <v>1</v>
      </c>
      <c r="CT97" s="27" t="s">
        <v>0</v>
      </c>
      <c r="CU97" s="224" t="str">
        <f t="shared" si="132"/>
        <v xml:space="preserve">
</v>
      </c>
      <c r="CV97" s="27" t="s">
        <v>0</v>
      </c>
      <c r="CW97" s="184" t="str">
        <f t="shared" si="84"/>
        <v/>
      </c>
      <c r="CX97" t="s">
        <v>0</v>
      </c>
      <c r="CY97" s="86" t="str">
        <f t="shared" si="85"/>
        <v>Ž</v>
      </c>
      <c r="CZ97" t="s">
        <v>0</v>
      </c>
      <c r="DA97" s="32" t="str">
        <f t="shared" si="86"/>
        <v/>
      </c>
      <c r="DB97" s="46" t="str">
        <f t="shared" si="87"/>
        <v/>
      </c>
      <c r="DC97" t="s">
        <v>0</v>
      </c>
      <c r="DD97" s="14" t="str">
        <f t="shared" si="133"/>
        <v/>
      </c>
      <c r="DE97" s="27" t="s">
        <v>0</v>
      </c>
      <c r="DF97" s="14" t="str">
        <f t="shared" si="134"/>
        <v/>
      </c>
      <c r="DG97" s="27" t="s">
        <v>0</v>
      </c>
      <c r="DH97" s="32" t="str">
        <f t="shared" si="135"/>
        <v>Sara – Delić</v>
      </c>
      <c r="DI97" s="33">
        <f t="shared" si="136"/>
        <v>1003</v>
      </c>
      <c r="DJ97" s="27" t="s">
        <v>0</v>
      </c>
      <c r="DK97" s="32" t="str">
        <f t="shared" si="137"/>
        <v>Sara – Delić – OK Japetić</v>
      </c>
      <c r="DL97" s="33">
        <f t="shared" si="138"/>
        <v>1003</v>
      </c>
      <c r="DM97" s="27" t="s">
        <v>0</v>
      </c>
      <c r="DN97" s="32" t="str">
        <f t="shared" si="139"/>
        <v>Sara – Delić – OK Japetić – Ž12</v>
      </c>
      <c r="DO97" s="33">
        <f t="shared" si="140"/>
        <v>1003</v>
      </c>
      <c r="DP97" s="27" t="s">
        <v>0</v>
      </c>
      <c r="DQ97" s="38">
        <f t="shared" si="141"/>
        <v>1003</v>
      </c>
      <c r="DR97" s="33" cm="1">
        <f t="array" ref="DR97">IF(DQ97&lt;&gt;"",INDEX(regNatjecatelj_id,DQ97,0),IF(BF97&lt;&gt;"",BF97,""))</f>
        <v>2199</v>
      </c>
      <c r="DS97" s="27" t="s">
        <v>0</v>
      </c>
      <c r="DT97" s="38" t="str">
        <f t="shared" si="142"/>
        <v>imepre</v>
      </c>
      <c r="DU97" s="53" t="str">
        <f t="shared" si="88"/>
        <v>klu</v>
      </c>
      <c r="DV97" s="53" t="str">
        <f t="shared" si="143"/>
        <v>kat</v>
      </c>
      <c r="DW97" s="53" t="str">
        <f t="shared" si="144"/>
        <v/>
      </c>
      <c r="DX97" s="46" t="str">
        <f t="shared" si="145"/>
        <v>imepre-klu-kat</v>
      </c>
      <c r="DY97" s="27" t="s">
        <v>0</v>
      </c>
      <c r="DZ97" s="38">
        <f>IF(AN97="","",MAX(DZ$12:DZ96)+1)</f>
        <v>5544</v>
      </c>
      <c r="EA97" s="53">
        <f t="shared" si="146"/>
        <v>613</v>
      </c>
      <c r="EB97" s="53">
        <f t="shared" si="147"/>
        <v>2199</v>
      </c>
      <c r="EC97" s="53">
        <f t="shared" si="148"/>
        <v>1406</v>
      </c>
      <c r="ED97" s="53">
        <f t="shared" si="149"/>
        <v>1</v>
      </c>
      <c r="EE97" s="53">
        <f t="shared" si="89"/>
        <v>0</v>
      </c>
      <c r="EF97" s="53">
        <f t="shared" si="150"/>
        <v>1</v>
      </c>
      <c r="EG97" s="53" t="str">
        <f t="shared" si="151"/>
        <v>0</v>
      </c>
      <c r="EH97" s="53" t="str">
        <f t="shared" si="90"/>
        <v/>
      </c>
      <c r="EI97" s="53" t="str">
        <f t="shared" si="152"/>
        <v/>
      </c>
      <c r="EJ97" s="33" t="str">
        <f t="shared" si="153"/>
        <v/>
      </c>
      <c r="EK97" s="27" t="s">
        <v>0</v>
      </c>
      <c r="EL97" s="14" t="str">
        <f t="shared" si="154"/>
        <v>INSERT INTO rezultat(id,stazakategorija_id,imeprezime_id,vrijeme_sec,status_id,registracija,uparivanje_id,originalstatus_id,imeprezimealias_id,klubalias_id,kategorijaalias_id) VALUES (5544,613,2199,1406,1,0,1,0,Null,Null,Null);</v>
      </c>
      <c r="EM97" s="27" t="s">
        <v>0</v>
      </c>
      <c r="EN97" s="14" t="str">
        <f t="shared" si="91"/>
        <v/>
      </c>
      <c r="EO97" s="27" t="s">
        <v>0</v>
      </c>
      <c r="EP97" s="115" t="str">
        <f t="shared" si="155"/>
        <v xml:space="preserve">
INSERT INTO rezultat(id,stazakategorija_id,imeprezime_id,vrijeme_sec,status_id,registracija,uparivanje_id,originalstatus_id,imeprezimealias_id,klubalias_id,kategorijaalias_id) VALUES (5544,613,2199,1406,1,0,1,0,Null,Null,Null);</v>
      </c>
      <c r="EQ97" s="27" t="s">
        <v>0</v>
      </c>
    </row>
    <row r="98" spans="1:147" x14ac:dyDescent="0.25">
      <c r="A98" t="s">
        <v>0</v>
      </c>
      <c r="B98" s="32" t="str">
        <f>IF(csv!F88="","",TRIM(csv!T88))</f>
        <v>Ž12</v>
      </c>
      <c r="C98" s="21" t="s">
        <v>0</v>
      </c>
      <c r="D98" s="21" t="str">
        <f>IF(csv!F88="","",TRIM(csv!F88))</f>
        <v>Viktoria</v>
      </c>
      <c r="E98" s="21" t="str">
        <f>IF(csv!E88="","",TRIM(csv!E88))</f>
        <v>Šantić</v>
      </c>
      <c r="F98" s="21" t="s">
        <v>0</v>
      </c>
      <c r="G98" s="53" t="str">
        <f>IF(csv!M88="","",TRIM(csv!M88))</f>
        <v>26:52</v>
      </c>
      <c r="H98" s="53" t="str">
        <f>IF(csv!N88="","",TRIM(csv!N88))</f>
        <v>0</v>
      </c>
      <c r="I98" s="21" t="s">
        <v>0</v>
      </c>
      <c r="J98" s="21" t="str">
        <f>IF(csv!P88="","",TRIM(csv!P88))</f>
        <v>BJE</v>
      </c>
      <c r="K98" s="21" t="str">
        <f>IF(csv!Q88="","",TRIM(csv!Q88))</f>
        <v>OK Bjelovar</v>
      </c>
      <c r="L98" s="21" t="s">
        <v>0</v>
      </c>
      <c r="M98" s="46" t="str">
        <f>IF(csv!R88="","",TRIM(csv!R88))</f>
        <v>CRO</v>
      </c>
      <c r="N98" s="27" t="s">
        <v>0</v>
      </c>
      <c r="O98" s="172" t="str">
        <f t="shared" si="92"/>
        <v>ok</v>
      </c>
      <c r="P98" s="27"/>
      <c r="Q98" s="32" t="str">
        <f t="shared" si="93"/>
        <v>Ž12</v>
      </c>
      <c r="R98" s="53">
        <f>IF(Q98="","",IF(COUNTIF(Q$12:Q97,Q98)=0,R97+1,R97))</f>
        <v>13</v>
      </c>
      <c r="S98" s="53">
        <f t="shared" si="94"/>
        <v>122</v>
      </c>
      <c r="T98" s="53">
        <f t="shared" si="95"/>
        <v>419</v>
      </c>
      <c r="U98" s="46" t="str">
        <f t="shared" si="96"/>
        <v>M12 – Ž65 – Ž12</v>
      </c>
      <c r="V98" s="27" t="s">
        <v>0</v>
      </c>
      <c r="W98" s="157" t="str">
        <f t="shared" si="97"/>
        <v>Ž12</v>
      </c>
      <c r="X98" s="207">
        <f t="shared" si="98"/>
        <v>613</v>
      </c>
      <c r="Y98" s="158" t="str">
        <f t="shared" si="79"/>
        <v/>
      </c>
      <c r="Z98" s="27" t="s">
        <v>0</v>
      </c>
      <c r="AA98" s="32" t="str">
        <f t="shared" si="99"/>
        <v>CRO</v>
      </c>
      <c r="AB98" s="53">
        <f t="shared" si="100"/>
        <v>1</v>
      </c>
      <c r="AC98" s="21" t="str">
        <f>IF(OR(AB98="",AB98&lt;&gt;"NEMA"),"",IF(IFERROR(MATCH(AA98,AA$12:AA97,0),0)&lt;&gt;0,"",AA98))</f>
        <v/>
      </c>
      <c r="AD98" s="46" t="str">
        <f>IF(AC98="","",MAX(AD$12:AD97)+1)</f>
        <v/>
      </c>
      <c r="AE98" s="27" t="s">
        <v>0</v>
      </c>
      <c r="AF98" s="84"/>
      <c r="AG98" s="27" t="s">
        <v>0</v>
      </c>
      <c r="AH98" s="14" t="str">
        <f t="shared" si="101"/>
        <v/>
      </c>
      <c r="AI98" s="27" t="s">
        <v>0</v>
      </c>
      <c r="AJ98" s="157" t="str">
        <f t="shared" si="102"/>
        <v>CRO</v>
      </c>
      <c r="AK98" s="108">
        <f t="shared" si="103"/>
        <v>1</v>
      </c>
      <c r="AL98" s="27"/>
      <c r="AM98" s="32" t="str">
        <f t="shared" si="104"/>
        <v>Viktoria</v>
      </c>
      <c r="AN98" s="21" t="str">
        <f t="shared" si="105"/>
        <v>Šantić</v>
      </c>
      <c r="AO98" s="53">
        <f t="shared" si="106"/>
        <v>1244</v>
      </c>
      <c r="AP98" s="53" t="str">
        <f t="shared" si="107"/>
        <v/>
      </c>
      <c r="AQ98" s="21" t="str">
        <f t="shared" si="108"/>
        <v>Viktoria</v>
      </c>
      <c r="AR98" s="46" t="str">
        <f t="shared" si="109"/>
        <v>Šantić</v>
      </c>
      <c r="AS98" s="27" t="s">
        <v>0</v>
      </c>
      <c r="AT98" s="62" t="str">
        <f t="shared" si="110"/>
        <v/>
      </c>
      <c r="AU98" s="27" t="s">
        <v>0</v>
      </c>
      <c r="AV98" s="228" t="str">
        <f t="shared" si="80"/>
        <v/>
      </c>
      <c r="AW98" s="27" t="s">
        <v>0</v>
      </c>
      <c r="AX98" s="79"/>
      <c r="AY98" s="80"/>
      <c r="AZ98" s="27" t="s">
        <v>0</v>
      </c>
      <c r="BA98" s="184" t="str">
        <f t="shared" si="111"/>
        <v/>
      </c>
      <c r="BB98" s="27" t="s">
        <v>0</v>
      </c>
      <c r="BC98" s="32" t="str">
        <f t="shared" si="112"/>
        <v/>
      </c>
      <c r="BD98" s="53" t="str">
        <f>IF(AX98&amp;AY98="","",MAX(BD$12:BD97)+1)</f>
        <v/>
      </c>
      <c r="BE98" s="196" t="str">
        <f t="shared" si="113"/>
        <v/>
      </c>
      <c r="BF98" s="33" t="str">
        <f>IF(AND(AO98="NEMA",AP98="NEMA",OR(AX98&amp;AY98="",BE98="NEMA")),MAX(BF$12:BF97)+1,"")</f>
        <v/>
      </c>
      <c r="BG98" s="27" t="s">
        <v>0</v>
      </c>
      <c r="BH98" s="32" t="str">
        <f t="shared" si="114"/>
        <v>Viktoria</v>
      </c>
      <c r="BI98" s="21" t="str">
        <f t="shared" si="115"/>
        <v>Šantić</v>
      </c>
      <c r="BJ98" s="53" t="str">
        <f t="shared" si="116"/>
        <v/>
      </c>
      <c r="BK98" s="33">
        <f t="shared" si="117"/>
        <v>1244</v>
      </c>
      <c r="BL98" s="27" t="s">
        <v>0</v>
      </c>
      <c r="BM98" s="32" t="str">
        <f t="shared" si="118"/>
        <v>BJE</v>
      </c>
      <c r="BN98" s="21" t="str">
        <f t="shared" si="119"/>
        <v>OK Bjelovar</v>
      </c>
      <c r="BO98" s="53">
        <f t="shared" si="120"/>
        <v>1</v>
      </c>
      <c r="BP98" s="53" t="str">
        <f t="shared" si="81"/>
        <v/>
      </c>
      <c r="BQ98" s="21" t="str">
        <f t="shared" si="82"/>
        <v>OK Bjelovar</v>
      </c>
      <c r="BR98" s="21" t="str" cm="1">
        <f t="array" ref="BR98">IFERROR(""&amp;INDEX(regNatjecatelj_klub,DI98),"")</f>
        <v>OK Bjelovar</v>
      </c>
      <c r="BS98" s="66" t="str">
        <f t="shared" si="121"/>
        <v/>
      </c>
      <c r="BT98" s="46" t="str">
        <f t="shared" si="122"/>
        <v>OK Bjelovar</v>
      </c>
      <c r="BU98" s="27" t="s">
        <v>0</v>
      </c>
      <c r="BV98" s="62" t="str">
        <f>IF(BP98&lt;&gt;"NEMA","",IF(IFERROR(MATCH(BN98,BN$12:BN97,0),0)&lt;&gt;0,"",BN98))</f>
        <v/>
      </c>
      <c r="BW98" s="27" t="s">
        <v>0</v>
      </c>
      <c r="BX98" s="84"/>
      <c r="BY98" s="27" t="s">
        <v>0</v>
      </c>
      <c r="BZ98" s="38" t="str">
        <f t="shared" si="123"/>
        <v/>
      </c>
      <c r="CA98" s="21" t="str">
        <f t="shared" si="124"/>
        <v/>
      </c>
      <c r="CB98" s="21" t="str">
        <f>IF(CA98="","",MAX(CB$12:CB97)+1)</f>
        <v/>
      </c>
      <c r="CC98" s="21" t="str">
        <f>IF(CA98="","",IF(AB98="","",IF(AB98="NEMA",IF(AD98="",INDEX(AD$12:AD97,MATCH(AA98,AA$12:AA97,0),1),AD98),AB98)))</f>
        <v/>
      </c>
      <c r="CD98" s="21" t="str">
        <f t="shared" si="125"/>
        <v/>
      </c>
      <c r="CE98" s="21" t="str">
        <f>IF(BX98="","",MAX(CE$12:CE97)+1)</f>
        <v/>
      </c>
      <c r="CF98" s="21" t="str">
        <f t="shared" si="126"/>
        <v/>
      </c>
      <c r="CG98" s="46" t="str">
        <f t="shared" si="127"/>
        <v/>
      </c>
      <c r="CH98" s="27" t="s">
        <v>0</v>
      </c>
      <c r="CI98" s="14" t="str">
        <f t="shared" si="128"/>
        <v/>
      </c>
      <c r="CJ98" s="27" t="s">
        <v>0</v>
      </c>
      <c r="CK98" s="157" t="str">
        <f>IF(BN98="","",IF(AND(BO98&lt;&gt;"",BO98&lt;&gt;"NEMA",BS98=1),BR98,IFERROR(INDEX(CK$12:CK97,MATCH(BN98,BN$12:BN97,0)),IF(BX98&lt;&gt;"",BX98,BT98))))</f>
        <v>OK Bjelovar</v>
      </c>
      <c r="CL98" s="210">
        <f>IF(BN98="","",IF(BT98&lt;&gt;BN98,INDEX(regKlub_id,MATCH(BT98,regKlub_naziv,0)),IF(AND(BO98&lt;&gt;"",BO98&lt;&gt;"NEMA"),BO98,IF(CF98&lt;&gt;"",CF98,IF(CB98&lt;&gt;"",CB98,IFERROR(INDEX(CL$12:CL97,MATCH(BN98,BN$12:BN97,0)),"GREŠKA"))))))</f>
        <v>1</v>
      </c>
      <c r="CM98" s="108" t="str">
        <f>IF(BP98="","",IF(BP98&lt;&gt;"NEMA",BP98,IF(CE98&lt;&gt;"",CE98,IFERROR(INDEX(CM$12:CM97,MATCH(BN98,BN$12:BN97,0)),""))))</f>
        <v/>
      </c>
      <c r="CN98" s="27" t="s">
        <v>0</v>
      </c>
      <c r="CO98" s="38" t="str">
        <f t="shared" si="129"/>
        <v>26:52</v>
      </c>
      <c r="CP98" s="53" t="str">
        <f t="shared" si="130"/>
        <v>0</v>
      </c>
      <c r="CQ98" s="164" t="str">
        <f t="shared" si="131"/>
        <v/>
      </c>
      <c r="CR98" s="165">
        <f t="shared" si="78"/>
        <v>1612</v>
      </c>
      <c r="CS98" s="108">
        <f t="shared" si="83"/>
        <v>1</v>
      </c>
      <c r="CT98" s="27" t="s">
        <v>0</v>
      </c>
      <c r="CU98" s="224" t="str">
        <f t="shared" si="132"/>
        <v xml:space="preserve">
</v>
      </c>
      <c r="CV98" s="27" t="s">
        <v>0</v>
      </c>
      <c r="CW98" s="184" t="str">
        <f t="shared" si="84"/>
        <v/>
      </c>
      <c r="CX98" t="s">
        <v>0</v>
      </c>
      <c r="CY98" s="86" t="str">
        <f t="shared" si="85"/>
        <v>Ž</v>
      </c>
      <c r="CZ98" t="s">
        <v>0</v>
      </c>
      <c r="DA98" s="32" t="str">
        <f t="shared" si="86"/>
        <v/>
      </c>
      <c r="DB98" s="46" t="str">
        <f t="shared" si="87"/>
        <v/>
      </c>
      <c r="DC98" t="s">
        <v>0</v>
      </c>
      <c r="DD98" s="14" t="str">
        <f t="shared" si="133"/>
        <v/>
      </c>
      <c r="DE98" s="27" t="s">
        <v>0</v>
      </c>
      <c r="DF98" s="14" t="str">
        <f t="shared" si="134"/>
        <v/>
      </c>
      <c r="DG98" s="27" t="s">
        <v>0</v>
      </c>
      <c r="DH98" s="32" t="str">
        <f t="shared" si="135"/>
        <v>Viktoria – Šantić</v>
      </c>
      <c r="DI98" s="33">
        <f t="shared" si="136"/>
        <v>1154</v>
      </c>
      <c r="DJ98" s="27" t="s">
        <v>0</v>
      </c>
      <c r="DK98" s="32" t="str">
        <f t="shared" si="137"/>
        <v>Viktoria – Šantić – OK Bjelovar</v>
      </c>
      <c r="DL98" s="33">
        <f t="shared" si="138"/>
        <v>1154</v>
      </c>
      <c r="DM98" s="27" t="s">
        <v>0</v>
      </c>
      <c r="DN98" s="32" t="str">
        <f t="shared" si="139"/>
        <v>Viktoria – Šantić – OK Bjelovar – Ž12</v>
      </c>
      <c r="DO98" s="33">
        <f t="shared" si="140"/>
        <v>1154</v>
      </c>
      <c r="DP98" s="27" t="s">
        <v>0</v>
      </c>
      <c r="DQ98" s="38">
        <f t="shared" si="141"/>
        <v>1154</v>
      </c>
      <c r="DR98" s="33" cm="1">
        <f t="array" ref="DR98">IF(DQ98&lt;&gt;"",INDEX(regNatjecatelj_id,DQ98,0),IF(BF98&lt;&gt;"",BF98,""))</f>
        <v>1244</v>
      </c>
      <c r="DS98" s="27" t="s">
        <v>0</v>
      </c>
      <c r="DT98" s="38" t="str">
        <f t="shared" si="142"/>
        <v>imepre</v>
      </c>
      <c r="DU98" s="53" t="str">
        <f t="shared" si="88"/>
        <v>klu</v>
      </c>
      <c r="DV98" s="53" t="str">
        <f t="shared" si="143"/>
        <v>kat</v>
      </c>
      <c r="DW98" s="53" t="str">
        <f t="shared" si="144"/>
        <v/>
      </c>
      <c r="DX98" s="46" t="str">
        <f t="shared" si="145"/>
        <v>imepre-klu-kat</v>
      </c>
      <c r="DY98" s="27" t="s">
        <v>0</v>
      </c>
      <c r="DZ98" s="38">
        <f>IF(AN98="","",MAX(DZ$12:DZ97)+1)</f>
        <v>5545</v>
      </c>
      <c r="EA98" s="53">
        <f t="shared" si="146"/>
        <v>613</v>
      </c>
      <c r="EB98" s="53">
        <f t="shared" si="147"/>
        <v>1244</v>
      </c>
      <c r="EC98" s="53">
        <f t="shared" si="148"/>
        <v>1612</v>
      </c>
      <c r="ED98" s="53">
        <f t="shared" si="149"/>
        <v>1</v>
      </c>
      <c r="EE98" s="53">
        <f t="shared" si="89"/>
        <v>0</v>
      </c>
      <c r="EF98" s="53">
        <f t="shared" si="150"/>
        <v>1</v>
      </c>
      <c r="EG98" s="53" t="str">
        <f t="shared" si="151"/>
        <v>0</v>
      </c>
      <c r="EH98" s="53" t="str">
        <f t="shared" si="90"/>
        <v/>
      </c>
      <c r="EI98" s="53" t="str">
        <f t="shared" si="152"/>
        <v/>
      </c>
      <c r="EJ98" s="33" t="str">
        <f t="shared" si="153"/>
        <v/>
      </c>
      <c r="EK98" s="27" t="s">
        <v>0</v>
      </c>
      <c r="EL98" s="14" t="str">
        <f t="shared" si="154"/>
        <v>INSERT INTO rezultat(id,stazakategorija_id,imeprezime_id,vrijeme_sec,status_id,registracija,uparivanje_id,originalstatus_id,imeprezimealias_id,klubalias_id,kategorijaalias_id) VALUES (5545,613,1244,1612,1,0,1,0,Null,Null,Null);</v>
      </c>
      <c r="EM98" s="27" t="s">
        <v>0</v>
      </c>
      <c r="EN98" s="14" t="str">
        <f t="shared" si="91"/>
        <v/>
      </c>
      <c r="EO98" s="27" t="s">
        <v>0</v>
      </c>
      <c r="EP98" s="115" t="str">
        <f t="shared" si="155"/>
        <v xml:space="preserve">
INSERT INTO rezultat(id,stazakategorija_id,imeprezime_id,vrijeme_sec,status_id,registracija,uparivanje_id,originalstatus_id,imeprezimealias_id,klubalias_id,kategorijaalias_id) VALUES (5545,613,1244,1612,1,0,1,0,Null,Null,Null);</v>
      </c>
      <c r="EQ98" s="27" t="s">
        <v>0</v>
      </c>
    </row>
    <row r="99" spans="1:147" x14ac:dyDescent="0.25">
      <c r="A99" t="s">
        <v>0</v>
      </c>
      <c r="B99" s="32" t="str">
        <f>IF(csv!F89="","",TRIM(csv!T89))</f>
        <v>Ž12</v>
      </c>
      <c r="C99" s="21" t="s">
        <v>0</v>
      </c>
      <c r="D99" s="21" t="str">
        <f>IF(csv!F89="","",TRIM(csv!F89))</f>
        <v>Eva</v>
      </c>
      <c r="E99" s="21" t="str">
        <f>IF(csv!E89="","",TRIM(csv!E89))</f>
        <v>Šantek</v>
      </c>
      <c r="F99" s="21" t="s">
        <v>0</v>
      </c>
      <c r="G99" s="53" t="str">
        <f>IF(csv!M89="","",TRIM(csv!M89))</f>
        <v>41:22</v>
      </c>
      <c r="H99" s="53" t="str">
        <f>IF(csv!N89="","",TRIM(csv!N89))</f>
        <v>0</v>
      </c>
      <c r="I99" s="21" t="s">
        <v>0</v>
      </c>
      <c r="J99" s="21" t="str">
        <f>IF(csv!P89="","",TRIM(csv!P89))</f>
        <v>OK Varaždin</v>
      </c>
      <c r="K99" s="21" t="str">
        <f>IF(csv!Q89="","",TRIM(csv!Q89))</f>
        <v>OK Varaždin</v>
      </c>
      <c r="L99" s="21" t="s">
        <v>0</v>
      </c>
      <c r="M99" s="46" t="str">
        <f>IF(csv!R89="","",TRIM(csv!R89))</f>
        <v>CRO</v>
      </c>
      <c r="N99" s="27" t="s">
        <v>0</v>
      </c>
      <c r="O99" s="172" t="str">
        <f t="shared" si="92"/>
        <v>ok</v>
      </c>
      <c r="P99" s="27"/>
      <c r="Q99" s="32" t="str">
        <f t="shared" si="93"/>
        <v>Ž12</v>
      </c>
      <c r="R99" s="53">
        <f>IF(Q99="","",IF(COUNTIF(Q$12:Q98,Q99)=0,R98+1,R98))</f>
        <v>13</v>
      </c>
      <c r="S99" s="53">
        <f t="shared" si="94"/>
        <v>122</v>
      </c>
      <c r="T99" s="53">
        <f t="shared" si="95"/>
        <v>419</v>
      </c>
      <c r="U99" s="46" t="str">
        <f t="shared" si="96"/>
        <v>M12 – Ž65 – Ž12</v>
      </c>
      <c r="V99" s="27" t="s">
        <v>0</v>
      </c>
      <c r="W99" s="157" t="str">
        <f t="shared" si="97"/>
        <v>Ž12</v>
      </c>
      <c r="X99" s="207">
        <f t="shared" si="98"/>
        <v>613</v>
      </c>
      <c r="Y99" s="158" t="str">
        <f t="shared" si="79"/>
        <v/>
      </c>
      <c r="Z99" s="27" t="s">
        <v>0</v>
      </c>
      <c r="AA99" s="32" t="str">
        <f t="shared" si="99"/>
        <v>CRO</v>
      </c>
      <c r="AB99" s="53">
        <f t="shared" si="100"/>
        <v>1</v>
      </c>
      <c r="AC99" s="21" t="str">
        <f>IF(OR(AB99="",AB99&lt;&gt;"NEMA"),"",IF(IFERROR(MATCH(AA99,AA$12:AA98,0),0)&lt;&gt;0,"",AA99))</f>
        <v/>
      </c>
      <c r="AD99" s="46" t="str">
        <f>IF(AC99="","",MAX(AD$12:AD98)+1)</f>
        <v/>
      </c>
      <c r="AE99" s="27" t="s">
        <v>0</v>
      </c>
      <c r="AF99" s="84"/>
      <c r="AG99" s="27" t="s">
        <v>0</v>
      </c>
      <c r="AH99" s="14" t="str">
        <f t="shared" si="101"/>
        <v/>
      </c>
      <c r="AI99" s="27" t="s">
        <v>0</v>
      </c>
      <c r="AJ99" s="157" t="str">
        <f t="shared" si="102"/>
        <v>CRO</v>
      </c>
      <c r="AK99" s="108">
        <f t="shared" si="103"/>
        <v>1</v>
      </c>
      <c r="AL99" s="27"/>
      <c r="AM99" s="32" t="str">
        <f t="shared" si="104"/>
        <v>Eva</v>
      </c>
      <c r="AN99" s="21" t="str">
        <f t="shared" si="105"/>
        <v>Šantek</v>
      </c>
      <c r="AO99" s="53">
        <f t="shared" si="106"/>
        <v>1402</v>
      </c>
      <c r="AP99" s="53" t="str">
        <f t="shared" si="107"/>
        <v/>
      </c>
      <c r="AQ99" s="21" t="str">
        <f t="shared" si="108"/>
        <v>Eva</v>
      </c>
      <c r="AR99" s="46" t="str">
        <f t="shared" si="109"/>
        <v>Šantek</v>
      </c>
      <c r="AS99" s="27" t="s">
        <v>0</v>
      </c>
      <c r="AT99" s="62" t="str">
        <f t="shared" si="110"/>
        <v/>
      </c>
      <c r="AU99" s="27" t="s">
        <v>0</v>
      </c>
      <c r="AV99" s="228" t="str">
        <f t="shared" si="80"/>
        <v/>
      </c>
      <c r="AW99" s="27" t="s">
        <v>0</v>
      </c>
      <c r="AX99" s="79"/>
      <c r="AY99" s="80"/>
      <c r="AZ99" s="27" t="s">
        <v>0</v>
      </c>
      <c r="BA99" s="184" t="str">
        <f t="shared" si="111"/>
        <v/>
      </c>
      <c r="BB99" s="27" t="s">
        <v>0</v>
      </c>
      <c r="BC99" s="32" t="str">
        <f t="shared" si="112"/>
        <v/>
      </c>
      <c r="BD99" s="53" t="str">
        <f>IF(AX99&amp;AY99="","",MAX(BD$12:BD98)+1)</f>
        <v/>
      </c>
      <c r="BE99" s="196" t="str">
        <f t="shared" si="113"/>
        <v/>
      </c>
      <c r="BF99" s="33" t="str">
        <f>IF(AND(AO99="NEMA",AP99="NEMA",OR(AX99&amp;AY99="",BE99="NEMA")),MAX(BF$12:BF98)+1,"")</f>
        <v/>
      </c>
      <c r="BG99" s="27" t="s">
        <v>0</v>
      </c>
      <c r="BH99" s="32" t="str">
        <f t="shared" si="114"/>
        <v>Eva</v>
      </c>
      <c r="BI99" s="21" t="str">
        <f t="shared" si="115"/>
        <v>Šantek</v>
      </c>
      <c r="BJ99" s="53" t="str">
        <f t="shared" si="116"/>
        <v/>
      </c>
      <c r="BK99" s="33">
        <f t="shared" si="117"/>
        <v>1402</v>
      </c>
      <c r="BL99" s="27" t="s">
        <v>0</v>
      </c>
      <c r="BM99" s="32" t="str">
        <f t="shared" si="118"/>
        <v>OK Varaždin</v>
      </c>
      <c r="BN99" s="21" t="str">
        <f t="shared" si="119"/>
        <v>OK Varaždin</v>
      </c>
      <c r="BO99" s="53">
        <f t="shared" si="120"/>
        <v>11</v>
      </c>
      <c r="BP99" s="53" t="str">
        <f t="shared" si="81"/>
        <v/>
      </c>
      <c r="BQ99" s="21" t="str">
        <f t="shared" si="82"/>
        <v>OK Varaždin</v>
      </c>
      <c r="BR99" s="21" t="str" cm="1">
        <f t="array" ref="BR99">IFERROR(""&amp;INDEX(regNatjecatelj_klub,DI99),"")</f>
        <v>OK Varaždin</v>
      </c>
      <c r="BS99" s="66" t="str">
        <f t="shared" si="121"/>
        <v/>
      </c>
      <c r="BT99" s="46" t="str">
        <f t="shared" si="122"/>
        <v>OK Varaždin</v>
      </c>
      <c r="BU99" s="27" t="s">
        <v>0</v>
      </c>
      <c r="BV99" s="62" t="str">
        <f>IF(BP99&lt;&gt;"NEMA","",IF(IFERROR(MATCH(BN99,BN$12:BN98,0),0)&lt;&gt;0,"",BN99))</f>
        <v/>
      </c>
      <c r="BW99" s="27" t="s">
        <v>0</v>
      </c>
      <c r="BX99" s="84"/>
      <c r="BY99" s="27" t="s">
        <v>0</v>
      </c>
      <c r="BZ99" s="38" t="str">
        <f t="shared" si="123"/>
        <v/>
      </c>
      <c r="CA99" s="21" t="str">
        <f t="shared" si="124"/>
        <v/>
      </c>
      <c r="CB99" s="21" t="str">
        <f>IF(CA99="","",MAX(CB$12:CB98)+1)</f>
        <v/>
      </c>
      <c r="CC99" s="21" t="str">
        <f>IF(CA99="","",IF(AB99="","",IF(AB99="NEMA",IF(AD99="",INDEX(AD$12:AD98,MATCH(AA99,AA$12:AA98,0),1),AD99),AB99)))</f>
        <v/>
      </c>
      <c r="CD99" s="21" t="str">
        <f t="shared" si="125"/>
        <v/>
      </c>
      <c r="CE99" s="21" t="str">
        <f>IF(BX99="","",MAX(CE$12:CE98)+1)</f>
        <v/>
      </c>
      <c r="CF99" s="21" t="str">
        <f t="shared" si="126"/>
        <v/>
      </c>
      <c r="CG99" s="46" t="str">
        <f t="shared" si="127"/>
        <v/>
      </c>
      <c r="CH99" s="27" t="s">
        <v>0</v>
      </c>
      <c r="CI99" s="14" t="str">
        <f t="shared" si="128"/>
        <v/>
      </c>
      <c r="CJ99" s="27" t="s">
        <v>0</v>
      </c>
      <c r="CK99" s="157" t="str">
        <f>IF(BN99="","",IF(AND(BO99&lt;&gt;"",BO99&lt;&gt;"NEMA",BS99=1),BR99,IFERROR(INDEX(CK$12:CK98,MATCH(BN99,BN$12:BN98,0)),IF(BX99&lt;&gt;"",BX99,BT99))))</f>
        <v>OK Varaždin</v>
      </c>
      <c r="CL99" s="210">
        <f>IF(BN99="","",IF(BT99&lt;&gt;BN99,INDEX(regKlub_id,MATCH(BT99,regKlub_naziv,0)),IF(AND(BO99&lt;&gt;"",BO99&lt;&gt;"NEMA"),BO99,IF(CF99&lt;&gt;"",CF99,IF(CB99&lt;&gt;"",CB99,IFERROR(INDEX(CL$12:CL98,MATCH(BN99,BN$12:BN98,0)),"GREŠKA"))))))</f>
        <v>11</v>
      </c>
      <c r="CM99" s="108" t="str">
        <f>IF(BP99="","",IF(BP99&lt;&gt;"NEMA",BP99,IF(CE99&lt;&gt;"",CE99,IFERROR(INDEX(CM$12:CM98,MATCH(BN99,BN$12:BN98,0)),""))))</f>
        <v/>
      </c>
      <c r="CN99" s="27" t="s">
        <v>0</v>
      </c>
      <c r="CO99" s="38" t="str">
        <f t="shared" si="129"/>
        <v>41:22</v>
      </c>
      <c r="CP99" s="53" t="str">
        <f t="shared" si="130"/>
        <v>0</v>
      </c>
      <c r="CQ99" s="164" t="str">
        <f t="shared" si="131"/>
        <v/>
      </c>
      <c r="CR99" s="165">
        <f t="shared" si="78"/>
        <v>2482</v>
      </c>
      <c r="CS99" s="108">
        <f t="shared" si="83"/>
        <v>1</v>
      </c>
      <c r="CT99" s="27" t="s">
        <v>0</v>
      </c>
      <c r="CU99" s="224" t="str">
        <f t="shared" si="132"/>
        <v xml:space="preserve">
</v>
      </c>
      <c r="CV99" s="27" t="s">
        <v>0</v>
      </c>
      <c r="CW99" s="184" t="str">
        <f t="shared" si="84"/>
        <v/>
      </c>
      <c r="CX99" t="s">
        <v>0</v>
      </c>
      <c r="CY99" s="86" t="str">
        <f t="shared" si="85"/>
        <v>Ž</v>
      </c>
      <c r="CZ99" t="s">
        <v>0</v>
      </c>
      <c r="DA99" s="32" t="str">
        <f t="shared" si="86"/>
        <v/>
      </c>
      <c r="DB99" s="46" t="str">
        <f t="shared" si="87"/>
        <v/>
      </c>
      <c r="DC99" t="s">
        <v>0</v>
      </c>
      <c r="DD99" s="14" t="str">
        <f t="shared" si="133"/>
        <v/>
      </c>
      <c r="DE99" s="27" t="s">
        <v>0</v>
      </c>
      <c r="DF99" s="14" t="str">
        <f t="shared" si="134"/>
        <v/>
      </c>
      <c r="DG99" s="27" t="s">
        <v>0</v>
      </c>
      <c r="DH99" s="32" t="str">
        <f t="shared" si="135"/>
        <v>Eva – Šantek</v>
      </c>
      <c r="DI99" s="33">
        <f t="shared" si="136"/>
        <v>286</v>
      </c>
      <c r="DJ99" s="27" t="s">
        <v>0</v>
      </c>
      <c r="DK99" s="32" t="str">
        <f t="shared" si="137"/>
        <v>Eva – Šantek – OK Varaždin</v>
      </c>
      <c r="DL99" s="33">
        <f t="shared" si="138"/>
        <v>286</v>
      </c>
      <c r="DM99" s="27" t="s">
        <v>0</v>
      </c>
      <c r="DN99" s="32" t="str">
        <f t="shared" si="139"/>
        <v>Eva – Šantek – OK Varaždin – Ž12</v>
      </c>
      <c r="DO99" s="33">
        <f t="shared" si="140"/>
        <v>286</v>
      </c>
      <c r="DP99" s="27" t="s">
        <v>0</v>
      </c>
      <c r="DQ99" s="38">
        <f t="shared" si="141"/>
        <v>286</v>
      </c>
      <c r="DR99" s="33" cm="1">
        <f t="array" ref="DR99">IF(DQ99&lt;&gt;"",INDEX(regNatjecatelj_id,DQ99,0),IF(BF99&lt;&gt;"",BF99,""))</f>
        <v>1402</v>
      </c>
      <c r="DS99" s="27" t="s">
        <v>0</v>
      </c>
      <c r="DT99" s="38" t="str">
        <f t="shared" si="142"/>
        <v>imepre</v>
      </c>
      <c r="DU99" s="53" t="str">
        <f t="shared" si="88"/>
        <v>klu</v>
      </c>
      <c r="DV99" s="53" t="str">
        <f t="shared" si="143"/>
        <v>kat</v>
      </c>
      <c r="DW99" s="53" t="str">
        <f t="shared" si="144"/>
        <v/>
      </c>
      <c r="DX99" s="46" t="str">
        <f t="shared" si="145"/>
        <v>imepre-klu-kat</v>
      </c>
      <c r="DY99" s="27" t="s">
        <v>0</v>
      </c>
      <c r="DZ99" s="38">
        <f>IF(AN99="","",MAX(DZ$12:DZ98)+1)</f>
        <v>5546</v>
      </c>
      <c r="EA99" s="53">
        <f t="shared" si="146"/>
        <v>613</v>
      </c>
      <c r="EB99" s="53">
        <f t="shared" si="147"/>
        <v>1402</v>
      </c>
      <c r="EC99" s="53">
        <f t="shared" si="148"/>
        <v>2482</v>
      </c>
      <c r="ED99" s="53">
        <f t="shared" si="149"/>
        <v>1</v>
      </c>
      <c r="EE99" s="53">
        <f t="shared" si="89"/>
        <v>0</v>
      </c>
      <c r="EF99" s="53">
        <f t="shared" si="150"/>
        <v>1</v>
      </c>
      <c r="EG99" s="53" t="str">
        <f t="shared" si="151"/>
        <v>0</v>
      </c>
      <c r="EH99" s="53" t="str">
        <f t="shared" si="90"/>
        <v/>
      </c>
      <c r="EI99" s="53" t="str">
        <f t="shared" si="152"/>
        <v/>
      </c>
      <c r="EJ99" s="33" t="str">
        <f t="shared" si="153"/>
        <v/>
      </c>
      <c r="EK99" s="27" t="s">
        <v>0</v>
      </c>
      <c r="EL99" s="14" t="str">
        <f t="shared" si="154"/>
        <v>INSERT INTO rezultat(id,stazakategorija_id,imeprezime_id,vrijeme_sec,status_id,registracija,uparivanje_id,originalstatus_id,imeprezimealias_id,klubalias_id,kategorijaalias_id) VALUES (5546,613,1402,2482,1,0,1,0,Null,Null,Null);</v>
      </c>
      <c r="EM99" s="27" t="s">
        <v>0</v>
      </c>
      <c r="EN99" s="14" t="str">
        <f t="shared" si="91"/>
        <v/>
      </c>
      <c r="EO99" s="27" t="s">
        <v>0</v>
      </c>
      <c r="EP99" s="115" t="str">
        <f t="shared" si="155"/>
        <v xml:space="preserve">
INSERT INTO rezultat(id,stazakategorija_id,imeprezime_id,vrijeme_sec,status_id,registracija,uparivanje_id,originalstatus_id,imeprezimealias_id,klubalias_id,kategorijaalias_id) VALUES (5546,613,1402,2482,1,0,1,0,Null,Null,Null);</v>
      </c>
      <c r="EQ99" s="27" t="s">
        <v>0</v>
      </c>
    </row>
    <row r="100" spans="1:147" x14ac:dyDescent="0.25">
      <c r="A100" t="s">
        <v>0</v>
      </c>
      <c r="B100" s="32" t="str">
        <f>IF(csv!F90="","",TRIM(csv!T90))</f>
        <v>Ž12</v>
      </c>
      <c r="C100" s="21" t="s">
        <v>0</v>
      </c>
      <c r="D100" s="21" t="str">
        <f>IF(csv!F90="","",TRIM(csv!F90))</f>
        <v>Ines</v>
      </c>
      <c r="E100" s="21" t="str">
        <f>IF(csv!E90="","",TRIM(csv!E90))</f>
        <v>Ostajmer</v>
      </c>
      <c r="F100" s="21" t="s">
        <v>0</v>
      </c>
      <c r="G100" s="53" t="str">
        <f>IF(csv!M90="","",TRIM(csv!M90))</f>
        <v>46:00</v>
      </c>
      <c r="H100" s="53" t="str">
        <f>IF(csv!N90="","",TRIM(csv!N90))</f>
        <v>0</v>
      </c>
      <c r="I100" s="21" t="s">
        <v>0</v>
      </c>
      <c r="J100" s="21" t="str">
        <f>IF(csv!P90="","",TRIM(csv!P90))</f>
        <v>Vihor</v>
      </c>
      <c r="K100" s="21" t="str">
        <f>IF(csv!Q90="","",TRIM(csv!Q90))</f>
        <v>OK Vihor</v>
      </c>
      <c r="L100" s="21" t="s">
        <v>0</v>
      </c>
      <c r="M100" s="46" t="str">
        <f>IF(csv!R90="","",TRIM(csv!R90))</f>
        <v>CRO</v>
      </c>
      <c r="N100" s="27" t="s">
        <v>0</v>
      </c>
      <c r="O100" s="172" t="str">
        <f t="shared" si="92"/>
        <v>ok</v>
      </c>
      <c r="P100" s="27"/>
      <c r="Q100" s="32" t="str">
        <f t="shared" si="93"/>
        <v>Ž12</v>
      </c>
      <c r="R100" s="53">
        <f>IF(Q100="","",IF(COUNTIF(Q$12:Q99,Q100)=0,R99+1,R99))</f>
        <v>13</v>
      </c>
      <c r="S100" s="53">
        <f t="shared" si="94"/>
        <v>122</v>
      </c>
      <c r="T100" s="53">
        <f t="shared" si="95"/>
        <v>419</v>
      </c>
      <c r="U100" s="46" t="str">
        <f t="shared" si="96"/>
        <v>M12 – Ž65 – Ž12</v>
      </c>
      <c r="V100" s="27" t="s">
        <v>0</v>
      </c>
      <c r="W100" s="157" t="str">
        <f t="shared" si="97"/>
        <v>Ž12</v>
      </c>
      <c r="X100" s="207">
        <f t="shared" si="98"/>
        <v>613</v>
      </c>
      <c r="Y100" s="158" t="str">
        <f t="shared" si="79"/>
        <v/>
      </c>
      <c r="Z100" s="27" t="s">
        <v>0</v>
      </c>
      <c r="AA100" s="32" t="str">
        <f t="shared" si="99"/>
        <v>CRO</v>
      </c>
      <c r="AB100" s="53">
        <f t="shared" si="100"/>
        <v>1</v>
      </c>
      <c r="AC100" s="21" t="str">
        <f>IF(OR(AB100="",AB100&lt;&gt;"NEMA"),"",IF(IFERROR(MATCH(AA100,AA$12:AA99,0),0)&lt;&gt;0,"",AA100))</f>
        <v/>
      </c>
      <c r="AD100" s="46" t="str">
        <f>IF(AC100="","",MAX(AD$12:AD99)+1)</f>
        <v/>
      </c>
      <c r="AE100" s="27" t="s">
        <v>0</v>
      </c>
      <c r="AF100" s="84"/>
      <c r="AG100" s="27" t="s">
        <v>0</v>
      </c>
      <c r="AH100" s="14" t="str">
        <f t="shared" si="101"/>
        <v/>
      </c>
      <c r="AI100" s="27" t="s">
        <v>0</v>
      </c>
      <c r="AJ100" s="157" t="str">
        <f t="shared" si="102"/>
        <v>CRO</v>
      </c>
      <c r="AK100" s="108">
        <f t="shared" si="103"/>
        <v>1</v>
      </c>
      <c r="AL100" s="27"/>
      <c r="AM100" s="32" t="str">
        <f t="shared" si="104"/>
        <v>Ines</v>
      </c>
      <c r="AN100" s="21" t="str">
        <f t="shared" si="105"/>
        <v>Ostajmer</v>
      </c>
      <c r="AO100" s="53">
        <f t="shared" si="106"/>
        <v>1168</v>
      </c>
      <c r="AP100" s="53" t="str">
        <f t="shared" si="107"/>
        <v/>
      </c>
      <c r="AQ100" s="21" t="str">
        <f t="shared" si="108"/>
        <v>Ines</v>
      </c>
      <c r="AR100" s="46" t="str">
        <f t="shared" si="109"/>
        <v>Ostajmer</v>
      </c>
      <c r="AS100" s="27" t="s">
        <v>0</v>
      </c>
      <c r="AT100" s="62" t="str">
        <f t="shared" si="110"/>
        <v/>
      </c>
      <c r="AU100" s="27" t="s">
        <v>0</v>
      </c>
      <c r="AV100" s="228" t="str">
        <f t="shared" si="80"/>
        <v/>
      </c>
      <c r="AW100" s="27" t="s">
        <v>0</v>
      </c>
      <c r="AX100" s="79"/>
      <c r="AY100" s="80"/>
      <c r="AZ100" s="27" t="s">
        <v>0</v>
      </c>
      <c r="BA100" s="184" t="str">
        <f t="shared" si="111"/>
        <v/>
      </c>
      <c r="BB100" s="27" t="s">
        <v>0</v>
      </c>
      <c r="BC100" s="32" t="str">
        <f t="shared" si="112"/>
        <v/>
      </c>
      <c r="BD100" s="53" t="str">
        <f>IF(AX100&amp;AY100="","",MAX(BD$12:BD99)+1)</f>
        <v/>
      </c>
      <c r="BE100" s="196" t="str">
        <f t="shared" si="113"/>
        <v/>
      </c>
      <c r="BF100" s="33" t="str">
        <f>IF(AND(AO100="NEMA",AP100="NEMA",OR(AX100&amp;AY100="",BE100="NEMA")),MAX(BF$12:BF99)+1,"")</f>
        <v/>
      </c>
      <c r="BG100" s="27" t="s">
        <v>0</v>
      </c>
      <c r="BH100" s="32" t="str">
        <f t="shared" si="114"/>
        <v>Ines</v>
      </c>
      <c r="BI100" s="21" t="str">
        <f t="shared" si="115"/>
        <v>Ostajmer</v>
      </c>
      <c r="BJ100" s="53" t="str">
        <f t="shared" si="116"/>
        <v/>
      </c>
      <c r="BK100" s="33">
        <f t="shared" si="117"/>
        <v>1168</v>
      </c>
      <c r="BL100" s="27" t="s">
        <v>0</v>
      </c>
      <c r="BM100" s="32" t="str">
        <f t="shared" si="118"/>
        <v>Vihor</v>
      </c>
      <c r="BN100" s="21" t="str">
        <f t="shared" si="119"/>
        <v>OK Vihor</v>
      </c>
      <c r="BO100" s="53">
        <f t="shared" si="120"/>
        <v>12</v>
      </c>
      <c r="BP100" s="53" t="str">
        <f t="shared" si="81"/>
        <v/>
      </c>
      <c r="BQ100" s="21" t="str">
        <f t="shared" si="82"/>
        <v>OK Vihor</v>
      </c>
      <c r="BR100" s="21" t="str" cm="1">
        <f t="array" ref="BR100">IFERROR(""&amp;INDEX(regNatjecatelj_klub,DI100),"")</f>
        <v>OK Vihor</v>
      </c>
      <c r="BS100" s="66" t="str">
        <f t="shared" si="121"/>
        <v/>
      </c>
      <c r="BT100" s="46" t="str">
        <f t="shared" si="122"/>
        <v>OK Vihor</v>
      </c>
      <c r="BU100" s="27" t="s">
        <v>0</v>
      </c>
      <c r="BV100" s="62" t="str">
        <f>IF(BP100&lt;&gt;"NEMA","",IF(IFERROR(MATCH(BN100,BN$12:BN99,0),0)&lt;&gt;0,"",BN100))</f>
        <v/>
      </c>
      <c r="BW100" s="27" t="s">
        <v>0</v>
      </c>
      <c r="BX100" s="84"/>
      <c r="BY100" s="27" t="s">
        <v>0</v>
      </c>
      <c r="BZ100" s="38" t="str">
        <f t="shared" si="123"/>
        <v/>
      </c>
      <c r="CA100" s="21" t="str">
        <f t="shared" si="124"/>
        <v/>
      </c>
      <c r="CB100" s="21" t="str">
        <f>IF(CA100="","",MAX(CB$12:CB99)+1)</f>
        <v/>
      </c>
      <c r="CC100" s="21" t="str">
        <f>IF(CA100="","",IF(AB100="","",IF(AB100="NEMA",IF(AD100="",INDEX(AD$12:AD99,MATCH(AA100,AA$12:AA99,0),1),AD100),AB100)))</f>
        <v/>
      </c>
      <c r="CD100" s="21" t="str">
        <f t="shared" si="125"/>
        <v/>
      </c>
      <c r="CE100" s="21" t="str">
        <f>IF(BX100="","",MAX(CE$12:CE99)+1)</f>
        <v/>
      </c>
      <c r="CF100" s="21" t="str">
        <f t="shared" si="126"/>
        <v/>
      </c>
      <c r="CG100" s="46" t="str">
        <f t="shared" si="127"/>
        <v/>
      </c>
      <c r="CH100" s="27" t="s">
        <v>0</v>
      </c>
      <c r="CI100" s="14" t="str">
        <f t="shared" si="128"/>
        <v/>
      </c>
      <c r="CJ100" s="27" t="s">
        <v>0</v>
      </c>
      <c r="CK100" s="157" t="str">
        <f>IF(BN100="","",IF(AND(BO100&lt;&gt;"",BO100&lt;&gt;"NEMA",BS100=1),BR100,IFERROR(INDEX(CK$12:CK99,MATCH(BN100,BN$12:BN99,0)),IF(BX100&lt;&gt;"",BX100,BT100))))</f>
        <v>OK Vihor</v>
      </c>
      <c r="CL100" s="210">
        <f>IF(BN100="","",IF(BT100&lt;&gt;BN100,INDEX(regKlub_id,MATCH(BT100,regKlub_naziv,0)),IF(AND(BO100&lt;&gt;"",BO100&lt;&gt;"NEMA"),BO100,IF(CF100&lt;&gt;"",CF100,IF(CB100&lt;&gt;"",CB100,IFERROR(INDEX(CL$12:CL99,MATCH(BN100,BN$12:BN99,0)),"GREŠKA"))))))</f>
        <v>12</v>
      </c>
      <c r="CM100" s="108" t="str">
        <f>IF(BP100="","",IF(BP100&lt;&gt;"NEMA",BP100,IF(CE100&lt;&gt;"",CE100,IFERROR(INDEX(CM$12:CM99,MATCH(BN100,BN$12:BN99,0)),""))))</f>
        <v/>
      </c>
      <c r="CN100" s="27" t="s">
        <v>0</v>
      </c>
      <c r="CO100" s="38" t="str">
        <f t="shared" si="129"/>
        <v>46:00</v>
      </c>
      <c r="CP100" s="53" t="str">
        <f t="shared" si="130"/>
        <v>0</v>
      </c>
      <c r="CQ100" s="164" t="str">
        <f t="shared" si="131"/>
        <v/>
      </c>
      <c r="CR100" s="165">
        <f t="shared" si="78"/>
        <v>2760</v>
      </c>
      <c r="CS100" s="108">
        <f t="shared" si="83"/>
        <v>1</v>
      </c>
      <c r="CT100" s="27" t="s">
        <v>0</v>
      </c>
      <c r="CU100" s="224" t="str">
        <f t="shared" si="132"/>
        <v xml:space="preserve">
</v>
      </c>
      <c r="CV100" s="27" t="s">
        <v>0</v>
      </c>
      <c r="CW100" s="184" t="str">
        <f t="shared" si="84"/>
        <v/>
      </c>
      <c r="CX100" t="s">
        <v>0</v>
      </c>
      <c r="CY100" s="86" t="str">
        <f t="shared" si="85"/>
        <v>Ž</v>
      </c>
      <c r="CZ100" t="s">
        <v>0</v>
      </c>
      <c r="DA100" s="32" t="str">
        <f t="shared" si="86"/>
        <v/>
      </c>
      <c r="DB100" s="46" t="str">
        <f t="shared" si="87"/>
        <v/>
      </c>
      <c r="DC100" t="s">
        <v>0</v>
      </c>
      <c r="DD100" s="14" t="str">
        <f t="shared" si="133"/>
        <v/>
      </c>
      <c r="DE100" s="27" t="s">
        <v>0</v>
      </c>
      <c r="DF100" s="14" t="str">
        <f t="shared" si="134"/>
        <v/>
      </c>
      <c r="DG100" s="27" t="s">
        <v>0</v>
      </c>
      <c r="DH100" s="32" t="str">
        <f t="shared" si="135"/>
        <v>Ines – Ostajmer</v>
      </c>
      <c r="DI100" s="33">
        <f t="shared" si="136"/>
        <v>385</v>
      </c>
      <c r="DJ100" s="27" t="s">
        <v>0</v>
      </c>
      <c r="DK100" s="32" t="str">
        <f t="shared" si="137"/>
        <v>Ines – Ostajmer – OK Vihor</v>
      </c>
      <c r="DL100" s="33">
        <f t="shared" si="138"/>
        <v>385</v>
      </c>
      <c r="DM100" s="27" t="s">
        <v>0</v>
      </c>
      <c r="DN100" s="32" t="str">
        <f t="shared" si="139"/>
        <v>Ines – Ostajmer – OK Vihor – Ž12</v>
      </c>
      <c r="DO100" s="33">
        <f t="shared" si="140"/>
        <v>385</v>
      </c>
      <c r="DP100" s="27" t="s">
        <v>0</v>
      </c>
      <c r="DQ100" s="38">
        <f t="shared" si="141"/>
        <v>385</v>
      </c>
      <c r="DR100" s="33" cm="1">
        <f t="array" ref="DR100">IF(DQ100&lt;&gt;"",INDEX(regNatjecatelj_id,DQ100,0),IF(BF100&lt;&gt;"",BF100,""))</f>
        <v>1168</v>
      </c>
      <c r="DS100" s="27" t="s">
        <v>0</v>
      </c>
      <c r="DT100" s="38" t="str">
        <f t="shared" si="142"/>
        <v>imepre</v>
      </c>
      <c r="DU100" s="53" t="str">
        <f t="shared" si="88"/>
        <v>klu</v>
      </c>
      <c r="DV100" s="53" t="str">
        <f t="shared" si="143"/>
        <v>kat</v>
      </c>
      <c r="DW100" s="53" t="str">
        <f t="shared" si="144"/>
        <v/>
      </c>
      <c r="DX100" s="46" t="str">
        <f t="shared" si="145"/>
        <v>imepre-klu-kat</v>
      </c>
      <c r="DY100" s="27" t="s">
        <v>0</v>
      </c>
      <c r="DZ100" s="38">
        <f>IF(AN100="","",MAX(DZ$12:DZ99)+1)</f>
        <v>5547</v>
      </c>
      <c r="EA100" s="53">
        <f t="shared" si="146"/>
        <v>613</v>
      </c>
      <c r="EB100" s="53">
        <f t="shared" si="147"/>
        <v>1168</v>
      </c>
      <c r="EC100" s="53">
        <f t="shared" si="148"/>
        <v>2760</v>
      </c>
      <c r="ED100" s="53">
        <f t="shared" si="149"/>
        <v>1</v>
      </c>
      <c r="EE100" s="53">
        <f t="shared" si="89"/>
        <v>0</v>
      </c>
      <c r="EF100" s="53">
        <f t="shared" si="150"/>
        <v>1</v>
      </c>
      <c r="EG100" s="53" t="str">
        <f t="shared" si="151"/>
        <v>0</v>
      </c>
      <c r="EH100" s="53" t="str">
        <f t="shared" si="90"/>
        <v/>
      </c>
      <c r="EI100" s="53" t="str">
        <f t="shared" si="152"/>
        <v/>
      </c>
      <c r="EJ100" s="33" t="str">
        <f t="shared" si="153"/>
        <v/>
      </c>
      <c r="EK100" s="27" t="s">
        <v>0</v>
      </c>
      <c r="EL100" s="14" t="str">
        <f t="shared" si="154"/>
        <v>INSERT INTO rezultat(id,stazakategorija_id,imeprezime_id,vrijeme_sec,status_id,registracija,uparivanje_id,originalstatus_id,imeprezimealias_id,klubalias_id,kategorijaalias_id) VALUES (5547,613,1168,2760,1,0,1,0,Null,Null,Null);</v>
      </c>
      <c r="EM100" s="27" t="s">
        <v>0</v>
      </c>
      <c r="EN100" s="14" t="str">
        <f t="shared" si="91"/>
        <v/>
      </c>
      <c r="EO100" s="27" t="s">
        <v>0</v>
      </c>
      <c r="EP100" s="115" t="str">
        <f t="shared" si="155"/>
        <v xml:space="preserve">
INSERT INTO rezultat(id,stazakategorija_id,imeprezime_id,vrijeme_sec,status_id,registracija,uparivanje_id,originalstatus_id,imeprezimealias_id,klubalias_id,kategorijaalias_id) VALUES (5547,613,1168,2760,1,0,1,0,Null,Null,Null);</v>
      </c>
      <c r="EQ100" s="27" t="s">
        <v>0</v>
      </c>
    </row>
    <row r="101" spans="1:147" x14ac:dyDescent="0.25">
      <c r="A101" t="s">
        <v>0</v>
      </c>
      <c r="B101" s="32" t="str">
        <f>IF(csv!F91="","",TRIM(csv!T91))</f>
        <v>Ž12</v>
      </c>
      <c r="C101" s="21" t="s">
        <v>0</v>
      </c>
      <c r="D101" s="21" t="str">
        <f>IF(csv!F91="","",TRIM(csv!F91))</f>
        <v>Veronika</v>
      </c>
      <c r="E101" s="21" t="str">
        <f>IF(csv!E91="","",TRIM(csv!E91))</f>
        <v>Šantić</v>
      </c>
      <c r="F101" s="21" t="s">
        <v>0</v>
      </c>
      <c r="G101" s="53" t="str">
        <f>IF(csv!M91="","",TRIM(csv!M91))</f>
        <v>50:39</v>
      </c>
      <c r="H101" s="53" t="str">
        <f>IF(csv!N91="","",TRIM(csv!N91))</f>
        <v>0</v>
      </c>
      <c r="I101" s="21" t="s">
        <v>0</v>
      </c>
      <c r="J101" s="21" t="str">
        <f>IF(csv!P91="","",TRIM(csv!P91))</f>
        <v>BJE</v>
      </c>
      <c r="K101" s="21" t="str">
        <f>IF(csv!Q91="","",TRIM(csv!Q91))</f>
        <v>OK Bjelovar</v>
      </c>
      <c r="L101" s="21" t="s">
        <v>0</v>
      </c>
      <c r="M101" s="46" t="str">
        <f>IF(csv!R91="","",TRIM(csv!R91))</f>
        <v>CRO</v>
      </c>
      <c r="N101" s="27" t="s">
        <v>0</v>
      </c>
      <c r="O101" s="172" t="str">
        <f t="shared" si="92"/>
        <v>ok</v>
      </c>
      <c r="P101" s="27"/>
      <c r="Q101" s="32" t="str">
        <f t="shared" si="93"/>
        <v>Ž12</v>
      </c>
      <c r="R101" s="53">
        <f>IF(Q101="","",IF(COUNTIF(Q$12:Q100,Q101)=0,R100+1,R100))</f>
        <v>13</v>
      </c>
      <c r="S101" s="53">
        <f t="shared" si="94"/>
        <v>122</v>
      </c>
      <c r="T101" s="53">
        <f t="shared" si="95"/>
        <v>419</v>
      </c>
      <c r="U101" s="46" t="str">
        <f t="shared" si="96"/>
        <v>M12 – Ž65 – Ž12</v>
      </c>
      <c r="V101" s="27" t="s">
        <v>0</v>
      </c>
      <c r="W101" s="157" t="str">
        <f t="shared" si="97"/>
        <v>Ž12</v>
      </c>
      <c r="X101" s="207">
        <f t="shared" si="98"/>
        <v>613</v>
      </c>
      <c r="Y101" s="158" t="str">
        <f t="shared" si="79"/>
        <v/>
      </c>
      <c r="Z101" s="27" t="s">
        <v>0</v>
      </c>
      <c r="AA101" s="32" t="str">
        <f t="shared" si="99"/>
        <v>CRO</v>
      </c>
      <c r="AB101" s="53">
        <f t="shared" si="100"/>
        <v>1</v>
      </c>
      <c r="AC101" s="21" t="str">
        <f>IF(OR(AB101="",AB101&lt;&gt;"NEMA"),"",IF(IFERROR(MATCH(AA101,AA$12:AA100,0),0)&lt;&gt;0,"",AA101))</f>
        <v/>
      </c>
      <c r="AD101" s="46" t="str">
        <f>IF(AC101="","",MAX(AD$12:AD100)+1)</f>
        <v/>
      </c>
      <c r="AE101" s="27" t="s">
        <v>0</v>
      </c>
      <c r="AF101" s="84"/>
      <c r="AG101" s="27" t="s">
        <v>0</v>
      </c>
      <c r="AH101" s="14" t="str">
        <f t="shared" si="101"/>
        <v/>
      </c>
      <c r="AI101" s="27" t="s">
        <v>0</v>
      </c>
      <c r="AJ101" s="157" t="str">
        <f t="shared" si="102"/>
        <v>CRO</v>
      </c>
      <c r="AK101" s="108">
        <f t="shared" si="103"/>
        <v>1</v>
      </c>
      <c r="AL101" s="27"/>
      <c r="AM101" s="32" t="str">
        <f t="shared" si="104"/>
        <v>Veronika</v>
      </c>
      <c r="AN101" s="21" t="str">
        <f t="shared" si="105"/>
        <v>Šantić</v>
      </c>
      <c r="AO101" s="53">
        <f t="shared" si="106"/>
        <v>1364</v>
      </c>
      <c r="AP101" s="53" t="str">
        <f t="shared" si="107"/>
        <v/>
      </c>
      <c r="AQ101" s="21" t="str">
        <f t="shared" si="108"/>
        <v>Veronika</v>
      </c>
      <c r="AR101" s="46" t="str">
        <f t="shared" si="109"/>
        <v>Šantić</v>
      </c>
      <c r="AS101" s="27" t="s">
        <v>0</v>
      </c>
      <c r="AT101" s="62" t="str">
        <f t="shared" si="110"/>
        <v/>
      </c>
      <c r="AU101" s="27" t="s">
        <v>0</v>
      </c>
      <c r="AV101" s="228" t="str">
        <f t="shared" si="80"/>
        <v/>
      </c>
      <c r="AW101" s="27" t="s">
        <v>0</v>
      </c>
      <c r="AX101" s="79"/>
      <c r="AY101" s="80"/>
      <c r="AZ101" s="27" t="s">
        <v>0</v>
      </c>
      <c r="BA101" s="184" t="str">
        <f t="shared" si="111"/>
        <v/>
      </c>
      <c r="BB101" s="27" t="s">
        <v>0</v>
      </c>
      <c r="BC101" s="32" t="str">
        <f t="shared" si="112"/>
        <v/>
      </c>
      <c r="BD101" s="53" t="str">
        <f>IF(AX101&amp;AY101="","",MAX(BD$12:BD100)+1)</f>
        <v/>
      </c>
      <c r="BE101" s="196" t="str">
        <f t="shared" si="113"/>
        <v/>
      </c>
      <c r="BF101" s="33" t="str">
        <f>IF(AND(AO101="NEMA",AP101="NEMA",OR(AX101&amp;AY101="",BE101="NEMA")),MAX(BF$12:BF100)+1,"")</f>
        <v/>
      </c>
      <c r="BG101" s="27" t="s">
        <v>0</v>
      </c>
      <c r="BH101" s="32" t="str">
        <f t="shared" si="114"/>
        <v>Veronika</v>
      </c>
      <c r="BI101" s="21" t="str">
        <f t="shared" si="115"/>
        <v>Šantić</v>
      </c>
      <c r="BJ101" s="53" t="str">
        <f t="shared" si="116"/>
        <v/>
      </c>
      <c r="BK101" s="33">
        <f t="shared" si="117"/>
        <v>1364</v>
      </c>
      <c r="BL101" s="27" t="s">
        <v>0</v>
      </c>
      <c r="BM101" s="32" t="str">
        <f t="shared" si="118"/>
        <v>BJE</v>
      </c>
      <c r="BN101" s="21" t="str">
        <f t="shared" si="119"/>
        <v>OK Bjelovar</v>
      </c>
      <c r="BO101" s="53">
        <f t="shared" si="120"/>
        <v>1</v>
      </c>
      <c r="BP101" s="53" t="str">
        <f t="shared" si="81"/>
        <v/>
      </c>
      <c r="BQ101" s="21" t="str">
        <f t="shared" si="82"/>
        <v>OK Bjelovar</v>
      </c>
      <c r="BR101" s="21" t="str" cm="1">
        <f t="array" ref="BR101">IFERROR(""&amp;INDEX(regNatjecatelj_klub,DI101),"")</f>
        <v>OK Bjelovar</v>
      </c>
      <c r="BS101" s="66" t="str">
        <f t="shared" si="121"/>
        <v/>
      </c>
      <c r="BT101" s="46" t="str">
        <f t="shared" si="122"/>
        <v>OK Bjelovar</v>
      </c>
      <c r="BU101" s="27" t="s">
        <v>0</v>
      </c>
      <c r="BV101" s="62" t="str">
        <f>IF(BP101&lt;&gt;"NEMA","",IF(IFERROR(MATCH(BN101,BN$12:BN100,0),0)&lt;&gt;0,"",BN101))</f>
        <v/>
      </c>
      <c r="BW101" s="27" t="s">
        <v>0</v>
      </c>
      <c r="BX101" s="84"/>
      <c r="BY101" s="27" t="s">
        <v>0</v>
      </c>
      <c r="BZ101" s="38" t="str">
        <f t="shared" si="123"/>
        <v/>
      </c>
      <c r="CA101" s="21" t="str">
        <f t="shared" si="124"/>
        <v/>
      </c>
      <c r="CB101" s="21" t="str">
        <f>IF(CA101="","",MAX(CB$12:CB100)+1)</f>
        <v/>
      </c>
      <c r="CC101" s="21" t="str">
        <f>IF(CA101="","",IF(AB101="","",IF(AB101="NEMA",IF(AD101="",INDEX(AD$12:AD100,MATCH(AA101,AA$12:AA100,0),1),AD101),AB101)))</f>
        <v/>
      </c>
      <c r="CD101" s="21" t="str">
        <f t="shared" si="125"/>
        <v/>
      </c>
      <c r="CE101" s="21" t="str">
        <f>IF(BX101="","",MAX(CE$12:CE100)+1)</f>
        <v/>
      </c>
      <c r="CF101" s="21" t="str">
        <f t="shared" si="126"/>
        <v/>
      </c>
      <c r="CG101" s="46" t="str">
        <f t="shared" si="127"/>
        <v/>
      </c>
      <c r="CH101" s="27" t="s">
        <v>0</v>
      </c>
      <c r="CI101" s="14" t="str">
        <f t="shared" si="128"/>
        <v/>
      </c>
      <c r="CJ101" s="27" t="s">
        <v>0</v>
      </c>
      <c r="CK101" s="157" t="str">
        <f>IF(BN101="","",IF(AND(BO101&lt;&gt;"",BO101&lt;&gt;"NEMA",BS101=1),BR101,IFERROR(INDEX(CK$12:CK100,MATCH(BN101,BN$12:BN100,0)),IF(BX101&lt;&gt;"",BX101,BT101))))</f>
        <v>OK Bjelovar</v>
      </c>
      <c r="CL101" s="210">
        <f>IF(BN101="","",IF(BT101&lt;&gt;BN101,INDEX(regKlub_id,MATCH(BT101,regKlub_naziv,0)),IF(AND(BO101&lt;&gt;"",BO101&lt;&gt;"NEMA"),BO101,IF(CF101&lt;&gt;"",CF101,IF(CB101&lt;&gt;"",CB101,IFERROR(INDEX(CL$12:CL100,MATCH(BN101,BN$12:BN100,0)),"GREŠKA"))))))</f>
        <v>1</v>
      </c>
      <c r="CM101" s="108" t="str">
        <f>IF(BP101="","",IF(BP101&lt;&gt;"NEMA",BP101,IF(CE101&lt;&gt;"",CE101,IFERROR(INDEX(CM$12:CM100,MATCH(BN101,BN$12:BN100,0)),""))))</f>
        <v/>
      </c>
      <c r="CN101" s="27" t="s">
        <v>0</v>
      </c>
      <c r="CO101" s="38" t="str">
        <f t="shared" si="129"/>
        <v>50:39</v>
      </c>
      <c r="CP101" s="53" t="str">
        <f t="shared" si="130"/>
        <v>0</v>
      </c>
      <c r="CQ101" s="164" t="str">
        <f t="shared" si="131"/>
        <v/>
      </c>
      <c r="CR101" s="165">
        <f t="shared" si="78"/>
        <v>3039</v>
      </c>
      <c r="CS101" s="108">
        <f t="shared" si="83"/>
        <v>1</v>
      </c>
      <c r="CT101" s="27" t="s">
        <v>0</v>
      </c>
      <c r="CU101" s="224" t="str">
        <f t="shared" si="132"/>
        <v xml:space="preserve">
</v>
      </c>
      <c r="CV101" s="27" t="s">
        <v>0</v>
      </c>
      <c r="CW101" s="184" t="str">
        <f t="shared" si="84"/>
        <v/>
      </c>
      <c r="CX101" t="s">
        <v>0</v>
      </c>
      <c r="CY101" s="86" t="str">
        <f t="shared" si="85"/>
        <v>Ž</v>
      </c>
      <c r="CZ101" t="s">
        <v>0</v>
      </c>
      <c r="DA101" s="32" t="str">
        <f t="shared" si="86"/>
        <v/>
      </c>
      <c r="DB101" s="46" t="str">
        <f t="shared" si="87"/>
        <v/>
      </c>
      <c r="DC101" t="s">
        <v>0</v>
      </c>
      <c r="DD101" s="14" t="str">
        <f t="shared" si="133"/>
        <v/>
      </c>
      <c r="DE101" s="27" t="s">
        <v>0</v>
      </c>
      <c r="DF101" s="14" t="str">
        <f t="shared" si="134"/>
        <v/>
      </c>
      <c r="DG101" s="27" t="s">
        <v>0</v>
      </c>
      <c r="DH101" s="32" t="str">
        <f t="shared" si="135"/>
        <v>Veronika – Šantić</v>
      </c>
      <c r="DI101" s="33">
        <f t="shared" si="136"/>
        <v>1140</v>
      </c>
      <c r="DJ101" s="27" t="s">
        <v>0</v>
      </c>
      <c r="DK101" s="32" t="str">
        <f t="shared" si="137"/>
        <v>Veronika – Šantić – OK Bjelovar</v>
      </c>
      <c r="DL101" s="33">
        <f t="shared" si="138"/>
        <v>1140</v>
      </c>
      <c r="DM101" s="27" t="s">
        <v>0</v>
      </c>
      <c r="DN101" s="32" t="str">
        <f t="shared" si="139"/>
        <v>Veronika – Šantić – OK Bjelovar – Ž12</v>
      </c>
      <c r="DO101" s="33">
        <f t="shared" si="140"/>
        <v>1140</v>
      </c>
      <c r="DP101" s="27" t="s">
        <v>0</v>
      </c>
      <c r="DQ101" s="38">
        <f t="shared" si="141"/>
        <v>1140</v>
      </c>
      <c r="DR101" s="33" cm="1">
        <f t="array" ref="DR101">IF(DQ101&lt;&gt;"",INDEX(regNatjecatelj_id,DQ101,0),IF(BF101&lt;&gt;"",BF101,""))</f>
        <v>1364</v>
      </c>
      <c r="DS101" s="27" t="s">
        <v>0</v>
      </c>
      <c r="DT101" s="38" t="str">
        <f t="shared" si="142"/>
        <v>imepre</v>
      </c>
      <c r="DU101" s="53" t="str">
        <f t="shared" si="88"/>
        <v>klu</v>
      </c>
      <c r="DV101" s="53" t="str">
        <f t="shared" si="143"/>
        <v>kat</v>
      </c>
      <c r="DW101" s="53" t="str">
        <f t="shared" si="144"/>
        <v/>
      </c>
      <c r="DX101" s="46" t="str">
        <f t="shared" si="145"/>
        <v>imepre-klu-kat</v>
      </c>
      <c r="DY101" s="27" t="s">
        <v>0</v>
      </c>
      <c r="DZ101" s="38">
        <f>IF(AN101="","",MAX(DZ$12:DZ100)+1)</f>
        <v>5548</v>
      </c>
      <c r="EA101" s="53">
        <f t="shared" si="146"/>
        <v>613</v>
      </c>
      <c r="EB101" s="53">
        <f t="shared" si="147"/>
        <v>1364</v>
      </c>
      <c r="EC101" s="53">
        <f t="shared" si="148"/>
        <v>3039</v>
      </c>
      <c r="ED101" s="53">
        <f t="shared" si="149"/>
        <v>1</v>
      </c>
      <c r="EE101" s="53">
        <f t="shared" si="89"/>
        <v>0</v>
      </c>
      <c r="EF101" s="53">
        <f t="shared" si="150"/>
        <v>1</v>
      </c>
      <c r="EG101" s="53" t="str">
        <f t="shared" si="151"/>
        <v>0</v>
      </c>
      <c r="EH101" s="53" t="str">
        <f t="shared" si="90"/>
        <v/>
      </c>
      <c r="EI101" s="53" t="str">
        <f t="shared" si="152"/>
        <v/>
      </c>
      <c r="EJ101" s="33" t="str">
        <f t="shared" si="153"/>
        <v/>
      </c>
      <c r="EK101" s="27" t="s">
        <v>0</v>
      </c>
      <c r="EL101" s="14" t="str">
        <f t="shared" si="154"/>
        <v>INSERT INTO rezultat(id,stazakategorija_id,imeprezime_id,vrijeme_sec,status_id,registracija,uparivanje_id,originalstatus_id,imeprezimealias_id,klubalias_id,kategorijaalias_id) VALUES (5548,613,1364,3039,1,0,1,0,Null,Null,Null);</v>
      </c>
      <c r="EM101" s="27" t="s">
        <v>0</v>
      </c>
      <c r="EN101" s="14" t="str">
        <f t="shared" si="91"/>
        <v/>
      </c>
      <c r="EO101" s="27" t="s">
        <v>0</v>
      </c>
      <c r="EP101" s="115" t="str">
        <f t="shared" si="155"/>
        <v xml:space="preserve">
INSERT INTO rezultat(id,stazakategorija_id,imeprezime_id,vrijeme_sec,status_id,registracija,uparivanje_id,originalstatus_id,imeprezimealias_id,klubalias_id,kategorijaalias_id) VALUES (5548,613,1364,3039,1,0,1,0,Null,Null,Null);</v>
      </c>
      <c r="EQ101" s="27" t="s">
        <v>0</v>
      </c>
    </row>
    <row r="102" spans="1:147" x14ac:dyDescent="0.25">
      <c r="A102" t="s">
        <v>0</v>
      </c>
      <c r="B102" s="32" t="str">
        <f>IF(csv!F92="","",TRIM(csv!T92))</f>
        <v>Ž12</v>
      </c>
      <c r="C102" s="21" t="s">
        <v>0</v>
      </c>
      <c r="D102" s="21" t="str">
        <f>IF(csv!F92="","",TRIM(csv!F92))</f>
        <v>Vacant</v>
      </c>
      <c r="E102" s="21" t="str">
        <f>IF(csv!E92="","",TRIM(csv!E92))</f>
        <v/>
      </c>
      <c r="F102" s="21" t="s">
        <v>0</v>
      </c>
      <c r="G102" s="53" t="str">
        <f>IF(csv!M92="","",TRIM(csv!M92))</f>
        <v/>
      </c>
      <c r="H102" s="53" t="str">
        <f>IF(csv!N92="","",TRIM(csv!N92))</f>
        <v>0</v>
      </c>
      <c r="I102" s="21" t="s">
        <v>0</v>
      </c>
      <c r="J102" s="21" t="str">
        <f>IF(csv!P92="","",TRIM(csv!P92))</f>
        <v/>
      </c>
      <c r="K102" s="21" t="str">
        <f>IF(csv!Q92="","",TRIM(csv!Q92))</f>
        <v/>
      </c>
      <c r="L102" s="21" t="s">
        <v>0</v>
      </c>
      <c r="M102" s="46" t="str">
        <f>IF(csv!R92="","",TRIM(csv!R92))</f>
        <v/>
      </c>
      <c r="N102" s="27" t="s">
        <v>0</v>
      </c>
      <c r="O102" s="172" t="str">
        <f t="shared" si="92"/>
        <v/>
      </c>
      <c r="P102" s="27"/>
      <c r="Q102" s="32" t="str">
        <f t="shared" si="93"/>
        <v>Ž12</v>
      </c>
      <c r="R102" s="53">
        <f>IF(Q102="","",IF(COUNTIF(Q$12:Q101,Q102)=0,R101+1,R101))</f>
        <v>13</v>
      </c>
      <c r="S102" s="53">
        <f t="shared" si="94"/>
        <v>122</v>
      </c>
      <c r="T102" s="53">
        <f t="shared" si="95"/>
        <v>419</v>
      </c>
      <c r="U102" s="46" t="str">
        <f t="shared" si="96"/>
        <v>M12 – Ž65 – Ž12</v>
      </c>
      <c r="V102" s="27" t="s">
        <v>0</v>
      </c>
      <c r="W102" s="157" t="str">
        <f t="shared" si="97"/>
        <v/>
      </c>
      <c r="X102" s="207" t="str">
        <f t="shared" si="98"/>
        <v/>
      </c>
      <c r="Y102" s="158" t="str">
        <f t="shared" si="79"/>
        <v/>
      </c>
      <c r="Z102" s="27" t="s">
        <v>0</v>
      </c>
      <c r="AA102" s="32" t="str">
        <f t="shared" si="99"/>
        <v/>
      </c>
      <c r="AB102" s="53" t="str">
        <f t="shared" si="100"/>
        <v/>
      </c>
      <c r="AC102" s="21" t="str">
        <f>IF(OR(AB102="",AB102&lt;&gt;"NEMA"),"",IF(IFERROR(MATCH(AA102,AA$12:AA101,0),0)&lt;&gt;0,"",AA102))</f>
        <v/>
      </c>
      <c r="AD102" s="46" t="str">
        <f>IF(AC102="","",MAX(AD$12:AD101)+1)</f>
        <v/>
      </c>
      <c r="AE102" s="27" t="s">
        <v>0</v>
      </c>
      <c r="AF102" s="84"/>
      <c r="AG102" s="27" t="s">
        <v>0</v>
      </c>
      <c r="AH102" s="14" t="str">
        <f t="shared" si="101"/>
        <v/>
      </c>
      <c r="AI102" s="27" t="s">
        <v>0</v>
      </c>
      <c r="AJ102" s="157" t="str">
        <f t="shared" si="102"/>
        <v/>
      </c>
      <c r="AK102" s="108" t="str">
        <f t="shared" si="103"/>
        <v/>
      </c>
      <c r="AL102" s="27"/>
      <c r="AM102" s="32" t="str">
        <f t="shared" si="104"/>
        <v/>
      </c>
      <c r="AN102" s="21" t="str">
        <f t="shared" si="105"/>
        <v/>
      </c>
      <c r="AO102" s="53" t="str">
        <f t="shared" si="106"/>
        <v/>
      </c>
      <c r="AP102" s="53" t="str">
        <f t="shared" si="107"/>
        <v/>
      </c>
      <c r="AQ102" s="21" t="str">
        <f t="shared" si="108"/>
        <v/>
      </c>
      <c r="AR102" s="46" t="str">
        <f t="shared" si="109"/>
        <v/>
      </c>
      <c r="AS102" s="27" t="s">
        <v>0</v>
      </c>
      <c r="AT102" s="62" t="str">
        <f t="shared" si="110"/>
        <v/>
      </c>
      <c r="AU102" s="27" t="s">
        <v>0</v>
      </c>
      <c r="AV102" s="228" t="str">
        <f t="shared" si="80"/>
        <v/>
      </c>
      <c r="AW102" s="27" t="s">
        <v>0</v>
      </c>
      <c r="AX102" s="79"/>
      <c r="AY102" s="80"/>
      <c r="AZ102" s="27" t="s">
        <v>0</v>
      </c>
      <c r="BA102" s="184" t="str">
        <f t="shared" si="111"/>
        <v/>
      </c>
      <c r="BB102" s="27" t="s">
        <v>0</v>
      </c>
      <c r="BC102" s="32" t="str">
        <f t="shared" si="112"/>
        <v/>
      </c>
      <c r="BD102" s="53" t="str">
        <f>IF(AX102&amp;AY102="","",MAX(BD$12:BD101)+1)</f>
        <v/>
      </c>
      <c r="BE102" s="196" t="str">
        <f t="shared" si="113"/>
        <v/>
      </c>
      <c r="BF102" s="33" t="str">
        <f>IF(AND(AO102="NEMA",AP102="NEMA",OR(AX102&amp;AY102="",BE102="NEMA")),MAX(BF$12:BF101)+1,"")</f>
        <v/>
      </c>
      <c r="BG102" s="27" t="s">
        <v>0</v>
      </c>
      <c r="BH102" s="32" t="str">
        <f t="shared" si="114"/>
        <v/>
      </c>
      <c r="BI102" s="21" t="str">
        <f t="shared" si="115"/>
        <v/>
      </c>
      <c r="BJ102" s="53" t="str">
        <f t="shared" si="116"/>
        <v/>
      </c>
      <c r="BK102" s="33" t="str">
        <f t="shared" si="117"/>
        <v/>
      </c>
      <c r="BL102" s="27" t="s">
        <v>0</v>
      </c>
      <c r="BM102" s="32" t="str">
        <f t="shared" si="118"/>
        <v/>
      </c>
      <c r="BN102" s="21" t="str">
        <f t="shared" si="119"/>
        <v/>
      </c>
      <c r="BO102" s="53" t="str">
        <f t="shared" si="120"/>
        <v/>
      </c>
      <c r="BP102" s="53" t="str">
        <f t="shared" si="81"/>
        <v/>
      </c>
      <c r="BQ102" s="21" t="str">
        <f t="shared" si="82"/>
        <v/>
      </c>
      <c r="BR102" s="21" t="str" cm="1">
        <f t="array" ref="BR102">IFERROR(""&amp;INDEX(regNatjecatelj_klub,DI102),"")</f>
        <v/>
      </c>
      <c r="BS102" s="66" t="str">
        <f t="shared" si="121"/>
        <v/>
      </c>
      <c r="BT102" s="46" t="str">
        <f t="shared" si="122"/>
        <v/>
      </c>
      <c r="BU102" s="27" t="s">
        <v>0</v>
      </c>
      <c r="BV102" s="62" t="str">
        <f>IF(BP102&lt;&gt;"NEMA","",IF(IFERROR(MATCH(BN102,BN$12:BN101,0),0)&lt;&gt;0,"",BN102))</f>
        <v/>
      </c>
      <c r="BW102" s="27" t="s">
        <v>0</v>
      </c>
      <c r="BX102" s="84"/>
      <c r="BY102" s="27" t="s">
        <v>0</v>
      </c>
      <c r="BZ102" s="38" t="str">
        <f t="shared" si="123"/>
        <v/>
      </c>
      <c r="CA102" s="21" t="str">
        <f t="shared" si="124"/>
        <v/>
      </c>
      <c r="CB102" s="21" t="str">
        <f>IF(CA102="","",MAX(CB$12:CB101)+1)</f>
        <v/>
      </c>
      <c r="CC102" s="21" t="str">
        <f>IF(CA102="","",IF(AB102="","",IF(AB102="NEMA",IF(AD102="",INDEX(AD$12:AD101,MATCH(AA102,AA$12:AA101,0),1),AD102),AB102)))</f>
        <v/>
      </c>
      <c r="CD102" s="21" t="str">
        <f t="shared" si="125"/>
        <v/>
      </c>
      <c r="CE102" s="21" t="str">
        <f>IF(BX102="","",MAX(CE$12:CE101)+1)</f>
        <v/>
      </c>
      <c r="CF102" s="21" t="str">
        <f t="shared" si="126"/>
        <v/>
      </c>
      <c r="CG102" s="46" t="str">
        <f t="shared" si="127"/>
        <v/>
      </c>
      <c r="CH102" s="27" t="s">
        <v>0</v>
      </c>
      <c r="CI102" s="14" t="str">
        <f t="shared" si="128"/>
        <v/>
      </c>
      <c r="CJ102" s="27" t="s">
        <v>0</v>
      </c>
      <c r="CK102" s="157" t="str">
        <f>IF(BN102="","",IF(AND(BO102&lt;&gt;"",BO102&lt;&gt;"NEMA",BS102=1),BR102,IFERROR(INDEX(CK$12:CK101,MATCH(BN102,BN$12:BN101,0)),IF(BX102&lt;&gt;"",BX102,BT102))))</f>
        <v/>
      </c>
      <c r="CL102" s="210" t="str">
        <f>IF(BN102="","",IF(BT102&lt;&gt;BN102,INDEX(regKlub_id,MATCH(BT102,regKlub_naziv,0)),IF(AND(BO102&lt;&gt;"",BO102&lt;&gt;"NEMA"),BO102,IF(CF102&lt;&gt;"",CF102,IF(CB102&lt;&gt;"",CB102,IFERROR(INDEX(CL$12:CL101,MATCH(BN102,BN$12:BN101,0)),"GREŠKA"))))))</f>
        <v/>
      </c>
      <c r="CM102" s="108" t="str">
        <f>IF(BP102="","",IF(BP102&lt;&gt;"NEMA",BP102,IF(CE102&lt;&gt;"",CE102,IFERROR(INDEX(CM$12:CM101,MATCH(BN102,BN$12:BN101,0)),""))))</f>
        <v/>
      </c>
      <c r="CN102" s="27" t="s">
        <v>0</v>
      </c>
      <c r="CO102" s="38" t="str">
        <f t="shared" si="129"/>
        <v/>
      </c>
      <c r="CP102" s="53" t="str">
        <f t="shared" si="130"/>
        <v>0</v>
      </c>
      <c r="CQ102" s="164" t="str">
        <f t="shared" si="131"/>
        <v/>
      </c>
      <c r="CR102" s="165" t="str">
        <f t="shared" si="78"/>
        <v/>
      </c>
      <c r="CS102" s="108" t="str">
        <f t="shared" si="83"/>
        <v/>
      </c>
      <c r="CT102" s="27" t="s">
        <v>0</v>
      </c>
      <c r="CU102" s="224" t="str">
        <f t="shared" si="132"/>
        <v xml:space="preserve">
</v>
      </c>
      <c r="CV102" s="27" t="s">
        <v>0</v>
      </c>
      <c r="CW102" s="184" t="str">
        <f t="shared" si="84"/>
        <v/>
      </c>
      <c r="CX102" t="s">
        <v>0</v>
      </c>
      <c r="CY102" s="86" t="str">
        <f t="shared" si="85"/>
        <v>Ž</v>
      </c>
      <c r="CZ102" t="s">
        <v>0</v>
      </c>
      <c r="DA102" s="32" t="str">
        <f t="shared" si="86"/>
        <v/>
      </c>
      <c r="DB102" s="46" t="str">
        <f t="shared" si="87"/>
        <v/>
      </c>
      <c r="DC102" t="s">
        <v>0</v>
      </c>
      <c r="DD102" s="14" t="str">
        <f t="shared" si="133"/>
        <v/>
      </c>
      <c r="DE102" s="27" t="s">
        <v>0</v>
      </c>
      <c r="DF102" s="14" t="str">
        <f t="shared" si="134"/>
        <v/>
      </c>
      <c r="DG102" s="27" t="s">
        <v>0</v>
      </c>
      <c r="DH102" s="32" t="str">
        <f t="shared" si="135"/>
        <v/>
      </c>
      <c r="DI102" s="33" t="str">
        <f t="shared" si="136"/>
        <v/>
      </c>
      <c r="DJ102" s="27" t="s">
        <v>0</v>
      </c>
      <c r="DK102" s="32" t="str">
        <f t="shared" si="137"/>
        <v/>
      </c>
      <c r="DL102" s="33" t="str">
        <f t="shared" si="138"/>
        <v/>
      </c>
      <c r="DM102" s="27" t="s">
        <v>0</v>
      </c>
      <c r="DN102" s="32" t="str">
        <f t="shared" si="139"/>
        <v/>
      </c>
      <c r="DO102" s="33" t="str">
        <f t="shared" si="140"/>
        <v/>
      </c>
      <c r="DP102" s="27" t="s">
        <v>0</v>
      </c>
      <c r="DQ102" s="38" t="str">
        <f t="shared" si="141"/>
        <v/>
      </c>
      <c r="DR102" s="33" t="str" cm="1">
        <f t="array" ref="DR102">IF(DQ102&lt;&gt;"",INDEX(regNatjecatelj_id,DQ102,0),IF(BF102&lt;&gt;"",BF102,""))</f>
        <v/>
      </c>
      <c r="DS102" s="27" t="s">
        <v>0</v>
      </c>
      <c r="DT102" s="38" t="str">
        <f t="shared" si="142"/>
        <v/>
      </c>
      <c r="DU102" s="53" t="str">
        <f t="shared" si="88"/>
        <v/>
      </c>
      <c r="DV102" s="53" t="str">
        <f t="shared" si="143"/>
        <v/>
      </c>
      <c r="DW102" s="53" t="str">
        <f t="shared" si="144"/>
        <v/>
      </c>
      <c r="DX102" s="46" t="str">
        <f t="shared" si="145"/>
        <v/>
      </c>
      <c r="DY102" s="27" t="s">
        <v>0</v>
      </c>
      <c r="DZ102" s="38" t="str">
        <f>IF(AN102="","",MAX(DZ$12:DZ101)+1)</f>
        <v/>
      </c>
      <c r="EA102" s="53" t="str">
        <f t="shared" si="146"/>
        <v/>
      </c>
      <c r="EB102" s="53" t="str">
        <f t="shared" si="147"/>
        <v/>
      </c>
      <c r="EC102" s="53" t="str">
        <f t="shared" si="148"/>
        <v/>
      </c>
      <c r="ED102" s="53" t="str">
        <f t="shared" si="149"/>
        <v/>
      </c>
      <c r="EE102" s="53" t="str">
        <f t="shared" si="89"/>
        <v/>
      </c>
      <c r="EF102" s="53" t="str">
        <f t="shared" si="150"/>
        <v/>
      </c>
      <c r="EG102" s="53" t="str">
        <f t="shared" si="151"/>
        <v/>
      </c>
      <c r="EH102" s="53" t="str">
        <f t="shared" si="90"/>
        <v/>
      </c>
      <c r="EI102" s="53" t="str">
        <f t="shared" si="152"/>
        <v/>
      </c>
      <c r="EJ102" s="33" t="str">
        <f t="shared" si="153"/>
        <v/>
      </c>
      <c r="EK102" s="27" t="s">
        <v>0</v>
      </c>
      <c r="EL102" s="14" t="str">
        <f t="shared" si="154"/>
        <v/>
      </c>
      <c r="EM102" s="27" t="s">
        <v>0</v>
      </c>
      <c r="EN102" s="14" t="str">
        <f t="shared" si="91"/>
        <v/>
      </c>
      <c r="EO102" s="27" t="s">
        <v>0</v>
      </c>
      <c r="EP102" s="115" t="str">
        <f t="shared" si="155"/>
        <v/>
      </c>
      <c r="EQ102" s="27" t="s">
        <v>0</v>
      </c>
    </row>
    <row r="103" spans="1:147" x14ac:dyDescent="0.25">
      <c r="A103" t="s">
        <v>0</v>
      </c>
      <c r="B103" s="32" t="str">
        <f>IF(csv!F93="","",TRIM(csv!T93))</f>
        <v>Ž14</v>
      </c>
      <c r="C103" s="21" t="s">
        <v>0</v>
      </c>
      <c r="D103" s="21" t="str">
        <f>IF(csv!F93="","",TRIM(csv!F93))</f>
        <v>Luna</v>
      </c>
      <c r="E103" s="21" t="str">
        <f>IF(csv!E93="","",TRIM(csv!E93))</f>
        <v>Bajrektarević</v>
      </c>
      <c r="F103" s="21" t="s">
        <v>0</v>
      </c>
      <c r="G103" s="53" t="str">
        <f>IF(csv!M93="","",TRIM(csv!M93))</f>
        <v>54:03</v>
      </c>
      <c r="H103" s="53" t="str">
        <f>IF(csv!N93="","",TRIM(csv!N93))</f>
        <v>0</v>
      </c>
      <c r="I103" s="21" t="s">
        <v>0</v>
      </c>
      <c r="J103" s="21" t="str">
        <f>IF(csv!P93="","",TRIM(csv!P93))</f>
        <v>Vihor</v>
      </c>
      <c r="K103" s="21" t="str">
        <f>IF(csv!Q93="","",TRIM(csv!Q93))</f>
        <v>OK Vihor</v>
      </c>
      <c r="L103" s="21" t="s">
        <v>0</v>
      </c>
      <c r="M103" s="46" t="str">
        <f>IF(csv!R93="","",TRIM(csv!R93))</f>
        <v>CRO</v>
      </c>
      <c r="N103" s="27" t="s">
        <v>0</v>
      </c>
      <c r="O103" s="172" t="str">
        <f t="shared" si="92"/>
        <v>ok</v>
      </c>
      <c r="P103" s="27"/>
      <c r="Q103" s="32" t="str">
        <f t="shared" si="93"/>
        <v>Ž14</v>
      </c>
      <c r="R103" s="53">
        <f>IF(Q103="","",IF(COUNTIF(Q$12:Q102,Q103)=0,R102+1,R102))</f>
        <v>14</v>
      </c>
      <c r="S103" s="53">
        <f t="shared" si="94"/>
        <v>121</v>
      </c>
      <c r="T103" s="53">
        <f t="shared" si="95"/>
        <v>422</v>
      </c>
      <c r="U103" s="46" t="str">
        <f t="shared" si="96"/>
        <v>Ž14</v>
      </c>
      <c r="V103" s="27" t="s">
        <v>0</v>
      </c>
      <c r="W103" s="157" t="str">
        <f t="shared" si="97"/>
        <v>Ž14</v>
      </c>
      <c r="X103" s="207">
        <f t="shared" si="98"/>
        <v>614</v>
      </c>
      <c r="Y103" s="158" t="str">
        <f t="shared" si="79"/>
        <v/>
      </c>
      <c r="Z103" s="27" t="s">
        <v>0</v>
      </c>
      <c r="AA103" s="32" t="str">
        <f t="shared" si="99"/>
        <v>CRO</v>
      </c>
      <c r="AB103" s="53">
        <f t="shared" si="100"/>
        <v>1</v>
      </c>
      <c r="AC103" s="21" t="str">
        <f>IF(OR(AB103="",AB103&lt;&gt;"NEMA"),"",IF(IFERROR(MATCH(AA103,AA$12:AA102,0),0)&lt;&gt;0,"",AA103))</f>
        <v/>
      </c>
      <c r="AD103" s="46" t="str">
        <f>IF(AC103="","",MAX(AD$12:AD102)+1)</f>
        <v/>
      </c>
      <c r="AE103" s="27" t="s">
        <v>0</v>
      </c>
      <c r="AF103" s="84"/>
      <c r="AG103" s="27" t="s">
        <v>0</v>
      </c>
      <c r="AH103" s="14" t="str">
        <f t="shared" si="101"/>
        <v/>
      </c>
      <c r="AI103" s="27" t="s">
        <v>0</v>
      </c>
      <c r="AJ103" s="157" t="str">
        <f t="shared" si="102"/>
        <v>CRO</v>
      </c>
      <c r="AK103" s="108">
        <f t="shared" si="103"/>
        <v>1</v>
      </c>
      <c r="AL103" s="27"/>
      <c r="AM103" s="32" t="str">
        <f t="shared" si="104"/>
        <v>Luna</v>
      </c>
      <c r="AN103" s="21" t="str">
        <f t="shared" si="105"/>
        <v>Bajrektarević</v>
      </c>
      <c r="AO103" s="53">
        <f t="shared" si="106"/>
        <v>1055</v>
      </c>
      <c r="AP103" s="53" t="str">
        <f t="shared" si="107"/>
        <v/>
      </c>
      <c r="AQ103" s="21" t="str">
        <f t="shared" si="108"/>
        <v>Luna</v>
      </c>
      <c r="AR103" s="46" t="str">
        <f t="shared" si="109"/>
        <v>Bajrektarević</v>
      </c>
      <c r="AS103" s="27" t="s">
        <v>0</v>
      </c>
      <c r="AT103" s="62" t="str">
        <f t="shared" si="110"/>
        <v/>
      </c>
      <c r="AU103" s="27" t="s">
        <v>0</v>
      </c>
      <c r="AV103" s="228" t="str">
        <f t="shared" si="80"/>
        <v/>
      </c>
      <c r="AW103" s="27" t="s">
        <v>0</v>
      </c>
      <c r="AX103" s="79"/>
      <c r="AY103" s="80"/>
      <c r="AZ103" s="27" t="s">
        <v>0</v>
      </c>
      <c r="BA103" s="184" t="str">
        <f t="shared" si="111"/>
        <v/>
      </c>
      <c r="BB103" s="27" t="s">
        <v>0</v>
      </c>
      <c r="BC103" s="32" t="str">
        <f t="shared" si="112"/>
        <v/>
      </c>
      <c r="BD103" s="53" t="str">
        <f>IF(AX103&amp;AY103="","",MAX(BD$12:BD102)+1)</f>
        <v/>
      </c>
      <c r="BE103" s="196" t="str">
        <f t="shared" si="113"/>
        <v/>
      </c>
      <c r="BF103" s="33" t="str">
        <f>IF(AND(AO103="NEMA",AP103="NEMA",OR(AX103&amp;AY103="",BE103="NEMA")),MAX(BF$12:BF102)+1,"")</f>
        <v/>
      </c>
      <c r="BG103" s="27" t="s">
        <v>0</v>
      </c>
      <c r="BH103" s="32" t="str">
        <f t="shared" si="114"/>
        <v>Luna</v>
      </c>
      <c r="BI103" s="21" t="str">
        <f t="shared" si="115"/>
        <v>Bajrektarević</v>
      </c>
      <c r="BJ103" s="53" t="str">
        <f t="shared" si="116"/>
        <v/>
      </c>
      <c r="BK103" s="33">
        <f t="shared" si="117"/>
        <v>1055</v>
      </c>
      <c r="BL103" s="27" t="s">
        <v>0</v>
      </c>
      <c r="BM103" s="32" t="str">
        <f t="shared" si="118"/>
        <v>Vihor</v>
      </c>
      <c r="BN103" s="21" t="str">
        <f t="shared" si="119"/>
        <v>OK Vihor</v>
      </c>
      <c r="BO103" s="53">
        <f t="shared" si="120"/>
        <v>12</v>
      </c>
      <c r="BP103" s="53" t="str">
        <f t="shared" si="81"/>
        <v/>
      </c>
      <c r="BQ103" s="21" t="str">
        <f t="shared" si="82"/>
        <v>OK Vihor</v>
      </c>
      <c r="BR103" s="21" t="str" cm="1">
        <f t="array" ref="BR103">IFERROR(""&amp;INDEX(regNatjecatelj_klub,DI103),"")</f>
        <v>OK Vihor</v>
      </c>
      <c r="BS103" s="66" t="str">
        <f t="shared" si="121"/>
        <v/>
      </c>
      <c r="BT103" s="46" t="str">
        <f t="shared" si="122"/>
        <v>OK Vihor</v>
      </c>
      <c r="BU103" s="27" t="s">
        <v>0</v>
      </c>
      <c r="BV103" s="62" t="str">
        <f>IF(BP103&lt;&gt;"NEMA","",IF(IFERROR(MATCH(BN103,BN$12:BN102,0),0)&lt;&gt;0,"",BN103))</f>
        <v/>
      </c>
      <c r="BW103" s="27" t="s">
        <v>0</v>
      </c>
      <c r="BX103" s="84"/>
      <c r="BY103" s="27" t="s">
        <v>0</v>
      </c>
      <c r="BZ103" s="38" t="str">
        <f t="shared" si="123"/>
        <v/>
      </c>
      <c r="CA103" s="21" t="str">
        <f t="shared" si="124"/>
        <v/>
      </c>
      <c r="CB103" s="21" t="str">
        <f>IF(CA103="","",MAX(CB$12:CB102)+1)</f>
        <v/>
      </c>
      <c r="CC103" s="21" t="str">
        <f>IF(CA103="","",IF(AB103="","",IF(AB103="NEMA",IF(AD103="",INDEX(AD$12:AD102,MATCH(AA103,AA$12:AA102,0),1),AD103),AB103)))</f>
        <v/>
      </c>
      <c r="CD103" s="21" t="str">
        <f t="shared" si="125"/>
        <v/>
      </c>
      <c r="CE103" s="21" t="str">
        <f>IF(BX103="","",MAX(CE$12:CE102)+1)</f>
        <v/>
      </c>
      <c r="CF103" s="21" t="str">
        <f t="shared" si="126"/>
        <v/>
      </c>
      <c r="CG103" s="46" t="str">
        <f t="shared" si="127"/>
        <v/>
      </c>
      <c r="CH103" s="27" t="s">
        <v>0</v>
      </c>
      <c r="CI103" s="14" t="str">
        <f t="shared" si="128"/>
        <v/>
      </c>
      <c r="CJ103" s="27" t="s">
        <v>0</v>
      </c>
      <c r="CK103" s="157" t="str">
        <f>IF(BN103="","",IF(AND(BO103&lt;&gt;"",BO103&lt;&gt;"NEMA",BS103=1),BR103,IFERROR(INDEX(CK$12:CK102,MATCH(BN103,BN$12:BN102,0)),IF(BX103&lt;&gt;"",BX103,BT103))))</f>
        <v>OK Vihor</v>
      </c>
      <c r="CL103" s="210">
        <f>IF(BN103="","",IF(BT103&lt;&gt;BN103,INDEX(regKlub_id,MATCH(BT103,regKlub_naziv,0)),IF(AND(BO103&lt;&gt;"",BO103&lt;&gt;"NEMA"),BO103,IF(CF103&lt;&gt;"",CF103,IF(CB103&lt;&gt;"",CB103,IFERROR(INDEX(CL$12:CL102,MATCH(BN103,BN$12:BN102,0)),"GREŠKA"))))))</f>
        <v>12</v>
      </c>
      <c r="CM103" s="108" t="str">
        <f>IF(BP103="","",IF(BP103&lt;&gt;"NEMA",BP103,IF(CE103&lt;&gt;"",CE103,IFERROR(INDEX(CM$12:CM102,MATCH(BN103,BN$12:BN102,0)),""))))</f>
        <v/>
      </c>
      <c r="CN103" s="27" t="s">
        <v>0</v>
      </c>
      <c r="CO103" s="38" t="str">
        <f t="shared" si="129"/>
        <v>54:03</v>
      </c>
      <c r="CP103" s="53" t="str">
        <f t="shared" si="130"/>
        <v>0</v>
      </c>
      <c r="CQ103" s="164" t="str">
        <f t="shared" si="131"/>
        <v/>
      </c>
      <c r="CR103" s="165">
        <f t="shared" si="78"/>
        <v>3243</v>
      </c>
      <c r="CS103" s="108">
        <f t="shared" si="83"/>
        <v>1</v>
      </c>
      <c r="CT103" s="27" t="s">
        <v>0</v>
      </c>
      <c r="CU103" s="224" t="str">
        <f t="shared" si="132"/>
        <v xml:space="preserve">
</v>
      </c>
      <c r="CV103" s="27" t="s">
        <v>0</v>
      </c>
      <c r="CW103" s="184" t="str">
        <f t="shared" si="84"/>
        <v/>
      </c>
      <c r="CX103" t="s">
        <v>0</v>
      </c>
      <c r="CY103" s="86" t="str">
        <f t="shared" si="85"/>
        <v>Ž</v>
      </c>
      <c r="CZ103" t="s">
        <v>0</v>
      </c>
      <c r="DA103" s="32" t="str">
        <f t="shared" si="86"/>
        <v/>
      </c>
      <c r="DB103" s="46" t="str">
        <f t="shared" si="87"/>
        <v/>
      </c>
      <c r="DC103" t="s">
        <v>0</v>
      </c>
      <c r="DD103" s="14" t="str">
        <f t="shared" si="133"/>
        <v/>
      </c>
      <c r="DE103" s="27" t="s">
        <v>0</v>
      </c>
      <c r="DF103" s="14" t="str">
        <f t="shared" si="134"/>
        <v/>
      </c>
      <c r="DG103" s="27" t="s">
        <v>0</v>
      </c>
      <c r="DH103" s="32" t="str">
        <f t="shared" si="135"/>
        <v>Luna – Bajrektarević</v>
      </c>
      <c r="DI103" s="33">
        <f t="shared" si="136"/>
        <v>653</v>
      </c>
      <c r="DJ103" s="27" t="s">
        <v>0</v>
      </c>
      <c r="DK103" s="32" t="str">
        <f t="shared" si="137"/>
        <v>Luna – Bajrektarević – OK Vihor</v>
      </c>
      <c r="DL103" s="33">
        <f t="shared" si="138"/>
        <v>653</v>
      </c>
      <c r="DM103" s="27" t="s">
        <v>0</v>
      </c>
      <c r="DN103" s="32" t="str">
        <f t="shared" si="139"/>
        <v>Luna – Bajrektarević – OK Vihor – Ž14</v>
      </c>
      <c r="DO103" s="33">
        <f t="shared" si="140"/>
        <v>653</v>
      </c>
      <c r="DP103" s="27" t="s">
        <v>0</v>
      </c>
      <c r="DQ103" s="38">
        <f t="shared" si="141"/>
        <v>653</v>
      </c>
      <c r="DR103" s="33" cm="1">
        <f t="array" ref="DR103">IF(DQ103&lt;&gt;"",INDEX(regNatjecatelj_id,DQ103,0),IF(BF103&lt;&gt;"",BF103,""))</f>
        <v>1055</v>
      </c>
      <c r="DS103" s="27" t="s">
        <v>0</v>
      </c>
      <c r="DT103" s="38" t="str">
        <f t="shared" si="142"/>
        <v>imepre</v>
      </c>
      <c r="DU103" s="53" t="str">
        <f t="shared" si="88"/>
        <v>klu</v>
      </c>
      <c r="DV103" s="53" t="str">
        <f t="shared" si="143"/>
        <v>kat</v>
      </c>
      <c r="DW103" s="53" t="str">
        <f t="shared" si="144"/>
        <v/>
      </c>
      <c r="DX103" s="46" t="str">
        <f t="shared" si="145"/>
        <v>imepre-klu-kat</v>
      </c>
      <c r="DY103" s="27" t="s">
        <v>0</v>
      </c>
      <c r="DZ103" s="38">
        <f>IF(AN103="","",MAX(DZ$12:DZ102)+1)</f>
        <v>5549</v>
      </c>
      <c r="EA103" s="53">
        <f t="shared" si="146"/>
        <v>614</v>
      </c>
      <c r="EB103" s="53">
        <f t="shared" si="147"/>
        <v>1055</v>
      </c>
      <c r="EC103" s="53">
        <f t="shared" si="148"/>
        <v>3243</v>
      </c>
      <c r="ED103" s="53">
        <f t="shared" si="149"/>
        <v>1</v>
      </c>
      <c r="EE103" s="53">
        <f t="shared" si="89"/>
        <v>0</v>
      </c>
      <c r="EF103" s="53">
        <f t="shared" si="150"/>
        <v>1</v>
      </c>
      <c r="EG103" s="53" t="str">
        <f t="shared" si="151"/>
        <v>0</v>
      </c>
      <c r="EH103" s="53" t="str">
        <f t="shared" si="90"/>
        <v/>
      </c>
      <c r="EI103" s="53" t="str">
        <f t="shared" si="152"/>
        <v/>
      </c>
      <c r="EJ103" s="33" t="str">
        <f t="shared" si="153"/>
        <v/>
      </c>
      <c r="EK103" s="27" t="s">
        <v>0</v>
      </c>
      <c r="EL103" s="14" t="str">
        <f t="shared" si="154"/>
        <v>INSERT INTO rezultat(id,stazakategorija_id,imeprezime_id,vrijeme_sec,status_id,registracija,uparivanje_id,originalstatus_id,imeprezimealias_id,klubalias_id,kategorijaalias_id) VALUES (5549,614,1055,3243,1,0,1,0,Null,Null,Null);</v>
      </c>
      <c r="EM103" s="27" t="s">
        <v>0</v>
      </c>
      <c r="EN103" s="14" t="str">
        <f t="shared" si="91"/>
        <v/>
      </c>
      <c r="EO103" s="27" t="s">
        <v>0</v>
      </c>
      <c r="EP103" s="115" t="str">
        <f t="shared" si="155"/>
        <v xml:space="preserve">
INSERT INTO rezultat(id,stazakategorija_id,imeprezime_id,vrijeme_sec,status_id,registracija,uparivanje_id,originalstatus_id,imeprezimealias_id,klubalias_id,kategorijaalias_id) VALUES (5549,614,1055,3243,1,0,1,0,Null,Null,Null);</v>
      </c>
      <c r="EQ103" s="27" t="s">
        <v>0</v>
      </c>
    </row>
    <row r="104" spans="1:147" x14ac:dyDescent="0.25">
      <c r="A104" t="s">
        <v>0</v>
      </c>
      <c r="B104" s="32" t="str">
        <f>IF(csv!F94="","",TRIM(csv!T94))</f>
        <v>Ž14</v>
      </c>
      <c r="C104" s="21" t="s">
        <v>0</v>
      </c>
      <c r="D104" s="21" t="str">
        <f>IF(csv!F94="","",TRIM(csv!F94))</f>
        <v>Vacant</v>
      </c>
      <c r="E104" s="21" t="str">
        <f>IF(csv!E94="","",TRIM(csv!E94))</f>
        <v/>
      </c>
      <c r="F104" s="21" t="s">
        <v>0</v>
      </c>
      <c r="G104" s="53" t="str">
        <f>IF(csv!M94="","",TRIM(csv!M94))</f>
        <v/>
      </c>
      <c r="H104" s="53" t="str">
        <f>IF(csv!N94="","",TRIM(csv!N94))</f>
        <v>0</v>
      </c>
      <c r="I104" s="21" t="s">
        <v>0</v>
      </c>
      <c r="J104" s="21" t="str">
        <f>IF(csv!P94="","",TRIM(csv!P94))</f>
        <v/>
      </c>
      <c r="K104" s="21" t="str">
        <f>IF(csv!Q94="","",TRIM(csv!Q94))</f>
        <v/>
      </c>
      <c r="L104" s="21" t="s">
        <v>0</v>
      </c>
      <c r="M104" s="46" t="str">
        <f>IF(csv!R94="","",TRIM(csv!R94))</f>
        <v/>
      </c>
      <c r="N104" s="27" t="s">
        <v>0</v>
      </c>
      <c r="O104" s="172" t="str">
        <f t="shared" si="92"/>
        <v/>
      </c>
      <c r="P104" s="27"/>
      <c r="Q104" s="32" t="str">
        <f t="shared" si="93"/>
        <v>Ž14</v>
      </c>
      <c r="R104" s="53">
        <f>IF(Q104="","",IF(COUNTIF(Q$12:Q103,Q104)=0,R103+1,R103))</f>
        <v>14</v>
      </c>
      <c r="S104" s="53">
        <f t="shared" si="94"/>
        <v>121</v>
      </c>
      <c r="T104" s="53">
        <f t="shared" si="95"/>
        <v>422</v>
      </c>
      <c r="U104" s="46" t="str">
        <f t="shared" si="96"/>
        <v>Ž14</v>
      </c>
      <c r="V104" s="27" t="s">
        <v>0</v>
      </c>
      <c r="W104" s="157" t="str">
        <f t="shared" si="97"/>
        <v/>
      </c>
      <c r="X104" s="207" t="str">
        <f t="shared" si="98"/>
        <v/>
      </c>
      <c r="Y104" s="158" t="str">
        <f t="shared" si="79"/>
        <v/>
      </c>
      <c r="Z104" s="27" t="s">
        <v>0</v>
      </c>
      <c r="AA104" s="32" t="str">
        <f t="shared" si="99"/>
        <v/>
      </c>
      <c r="AB104" s="53" t="str">
        <f t="shared" si="100"/>
        <v/>
      </c>
      <c r="AC104" s="21" t="str">
        <f>IF(OR(AB104="",AB104&lt;&gt;"NEMA"),"",IF(IFERROR(MATCH(AA104,AA$12:AA103,0),0)&lt;&gt;0,"",AA104))</f>
        <v/>
      </c>
      <c r="AD104" s="46" t="str">
        <f>IF(AC104="","",MAX(AD$12:AD103)+1)</f>
        <v/>
      </c>
      <c r="AE104" s="27" t="s">
        <v>0</v>
      </c>
      <c r="AF104" s="84"/>
      <c r="AG104" s="27" t="s">
        <v>0</v>
      </c>
      <c r="AH104" s="14" t="str">
        <f t="shared" si="101"/>
        <v/>
      </c>
      <c r="AI104" s="27" t="s">
        <v>0</v>
      </c>
      <c r="AJ104" s="157" t="str">
        <f t="shared" si="102"/>
        <v/>
      </c>
      <c r="AK104" s="108" t="str">
        <f t="shared" si="103"/>
        <v/>
      </c>
      <c r="AL104" s="27"/>
      <c r="AM104" s="32" t="str">
        <f t="shared" si="104"/>
        <v/>
      </c>
      <c r="AN104" s="21" t="str">
        <f t="shared" si="105"/>
        <v/>
      </c>
      <c r="AO104" s="53" t="str">
        <f t="shared" si="106"/>
        <v/>
      </c>
      <c r="AP104" s="53" t="str">
        <f t="shared" si="107"/>
        <v/>
      </c>
      <c r="AQ104" s="21" t="str">
        <f t="shared" si="108"/>
        <v/>
      </c>
      <c r="AR104" s="46" t="str">
        <f t="shared" si="109"/>
        <v/>
      </c>
      <c r="AS104" s="27" t="s">
        <v>0</v>
      </c>
      <c r="AT104" s="62" t="str">
        <f t="shared" si="110"/>
        <v/>
      </c>
      <c r="AU104" s="27" t="s">
        <v>0</v>
      </c>
      <c r="AV104" s="228" t="str">
        <f t="shared" si="80"/>
        <v/>
      </c>
      <c r="AW104" s="27" t="s">
        <v>0</v>
      </c>
      <c r="AX104" s="79"/>
      <c r="AY104" s="80"/>
      <c r="AZ104" s="27" t="s">
        <v>0</v>
      </c>
      <c r="BA104" s="184" t="str">
        <f t="shared" si="111"/>
        <v/>
      </c>
      <c r="BB104" s="27" t="s">
        <v>0</v>
      </c>
      <c r="BC104" s="32" t="str">
        <f t="shared" si="112"/>
        <v/>
      </c>
      <c r="BD104" s="53" t="str">
        <f>IF(AX104&amp;AY104="","",MAX(BD$12:BD103)+1)</f>
        <v/>
      </c>
      <c r="BE104" s="196" t="str">
        <f t="shared" si="113"/>
        <v/>
      </c>
      <c r="BF104" s="33" t="str">
        <f>IF(AND(AO104="NEMA",AP104="NEMA",OR(AX104&amp;AY104="",BE104="NEMA")),MAX(BF$12:BF103)+1,"")</f>
        <v/>
      </c>
      <c r="BG104" s="27" t="s">
        <v>0</v>
      </c>
      <c r="BH104" s="32" t="str">
        <f t="shared" si="114"/>
        <v/>
      </c>
      <c r="BI104" s="21" t="str">
        <f t="shared" si="115"/>
        <v/>
      </c>
      <c r="BJ104" s="53" t="str">
        <f t="shared" si="116"/>
        <v/>
      </c>
      <c r="BK104" s="33" t="str">
        <f t="shared" si="117"/>
        <v/>
      </c>
      <c r="BL104" s="27" t="s">
        <v>0</v>
      </c>
      <c r="BM104" s="32" t="str">
        <f t="shared" si="118"/>
        <v/>
      </c>
      <c r="BN104" s="21" t="str">
        <f t="shared" si="119"/>
        <v/>
      </c>
      <c r="BO104" s="53" t="str">
        <f t="shared" si="120"/>
        <v/>
      </c>
      <c r="BP104" s="53" t="str">
        <f t="shared" si="81"/>
        <v/>
      </c>
      <c r="BQ104" s="21" t="str">
        <f t="shared" si="82"/>
        <v/>
      </c>
      <c r="BR104" s="21" t="str" cm="1">
        <f t="array" ref="BR104">IFERROR(""&amp;INDEX(regNatjecatelj_klub,DI104),"")</f>
        <v/>
      </c>
      <c r="BS104" s="66" t="str">
        <f t="shared" si="121"/>
        <v/>
      </c>
      <c r="BT104" s="46" t="str">
        <f t="shared" si="122"/>
        <v/>
      </c>
      <c r="BU104" s="27" t="s">
        <v>0</v>
      </c>
      <c r="BV104" s="62" t="str">
        <f>IF(BP104&lt;&gt;"NEMA","",IF(IFERROR(MATCH(BN104,BN$12:BN103,0),0)&lt;&gt;0,"",BN104))</f>
        <v/>
      </c>
      <c r="BW104" s="27" t="s">
        <v>0</v>
      </c>
      <c r="BX104" s="84"/>
      <c r="BY104" s="27" t="s">
        <v>0</v>
      </c>
      <c r="BZ104" s="38" t="str">
        <f t="shared" si="123"/>
        <v/>
      </c>
      <c r="CA104" s="21" t="str">
        <f t="shared" si="124"/>
        <v/>
      </c>
      <c r="CB104" s="21" t="str">
        <f>IF(CA104="","",MAX(CB$12:CB103)+1)</f>
        <v/>
      </c>
      <c r="CC104" s="21" t="str">
        <f>IF(CA104="","",IF(AB104="","",IF(AB104="NEMA",IF(AD104="",INDEX(AD$12:AD103,MATCH(AA104,AA$12:AA103,0),1),AD104),AB104)))</f>
        <v/>
      </c>
      <c r="CD104" s="21" t="str">
        <f t="shared" si="125"/>
        <v/>
      </c>
      <c r="CE104" s="21" t="str">
        <f>IF(BX104="","",MAX(CE$12:CE103)+1)</f>
        <v/>
      </c>
      <c r="CF104" s="21" t="str">
        <f t="shared" si="126"/>
        <v/>
      </c>
      <c r="CG104" s="46" t="str">
        <f t="shared" si="127"/>
        <v/>
      </c>
      <c r="CH104" s="27" t="s">
        <v>0</v>
      </c>
      <c r="CI104" s="14" t="str">
        <f t="shared" si="128"/>
        <v/>
      </c>
      <c r="CJ104" s="27" t="s">
        <v>0</v>
      </c>
      <c r="CK104" s="157" t="str">
        <f>IF(BN104="","",IF(AND(BO104&lt;&gt;"",BO104&lt;&gt;"NEMA",BS104=1),BR104,IFERROR(INDEX(CK$12:CK103,MATCH(BN104,BN$12:BN103,0)),IF(BX104&lt;&gt;"",BX104,BT104))))</f>
        <v/>
      </c>
      <c r="CL104" s="210" t="str">
        <f>IF(BN104="","",IF(BT104&lt;&gt;BN104,INDEX(regKlub_id,MATCH(BT104,regKlub_naziv,0)),IF(AND(BO104&lt;&gt;"",BO104&lt;&gt;"NEMA"),BO104,IF(CF104&lt;&gt;"",CF104,IF(CB104&lt;&gt;"",CB104,IFERROR(INDEX(CL$12:CL103,MATCH(BN104,BN$12:BN103,0)),"GREŠKA"))))))</f>
        <v/>
      </c>
      <c r="CM104" s="108" t="str">
        <f>IF(BP104="","",IF(BP104&lt;&gt;"NEMA",BP104,IF(CE104&lt;&gt;"",CE104,IFERROR(INDEX(CM$12:CM103,MATCH(BN104,BN$12:BN103,0)),""))))</f>
        <v/>
      </c>
      <c r="CN104" s="27" t="s">
        <v>0</v>
      </c>
      <c r="CO104" s="38" t="str">
        <f t="shared" si="129"/>
        <v/>
      </c>
      <c r="CP104" s="53" t="str">
        <f t="shared" si="130"/>
        <v>0</v>
      </c>
      <c r="CQ104" s="164" t="str">
        <f t="shared" si="131"/>
        <v/>
      </c>
      <c r="CR104" s="165" t="str">
        <f t="shared" si="78"/>
        <v/>
      </c>
      <c r="CS104" s="108" t="str">
        <f t="shared" si="83"/>
        <v/>
      </c>
      <c r="CT104" s="27" t="s">
        <v>0</v>
      </c>
      <c r="CU104" s="224" t="str">
        <f t="shared" si="132"/>
        <v xml:space="preserve">
</v>
      </c>
      <c r="CV104" s="27" t="s">
        <v>0</v>
      </c>
      <c r="CW104" s="184" t="str">
        <f t="shared" si="84"/>
        <v/>
      </c>
      <c r="CX104" t="s">
        <v>0</v>
      </c>
      <c r="CY104" s="86" t="str">
        <f t="shared" si="85"/>
        <v>Ž</v>
      </c>
      <c r="CZ104" t="s">
        <v>0</v>
      </c>
      <c r="DA104" s="32" t="str">
        <f t="shared" si="86"/>
        <v/>
      </c>
      <c r="DB104" s="46" t="str">
        <f t="shared" si="87"/>
        <v/>
      </c>
      <c r="DC104" t="s">
        <v>0</v>
      </c>
      <c r="DD104" s="14" t="str">
        <f t="shared" si="133"/>
        <v/>
      </c>
      <c r="DE104" s="27" t="s">
        <v>0</v>
      </c>
      <c r="DF104" s="14" t="str">
        <f t="shared" si="134"/>
        <v/>
      </c>
      <c r="DG104" s="27" t="s">
        <v>0</v>
      </c>
      <c r="DH104" s="32" t="str">
        <f t="shared" si="135"/>
        <v/>
      </c>
      <c r="DI104" s="33" t="str">
        <f t="shared" si="136"/>
        <v/>
      </c>
      <c r="DJ104" s="27" t="s">
        <v>0</v>
      </c>
      <c r="DK104" s="32" t="str">
        <f t="shared" si="137"/>
        <v/>
      </c>
      <c r="DL104" s="33" t="str">
        <f t="shared" si="138"/>
        <v/>
      </c>
      <c r="DM104" s="27" t="s">
        <v>0</v>
      </c>
      <c r="DN104" s="32" t="str">
        <f t="shared" si="139"/>
        <v/>
      </c>
      <c r="DO104" s="33" t="str">
        <f t="shared" si="140"/>
        <v/>
      </c>
      <c r="DP104" s="27" t="s">
        <v>0</v>
      </c>
      <c r="DQ104" s="38" t="str">
        <f t="shared" si="141"/>
        <v/>
      </c>
      <c r="DR104" s="33" t="str" cm="1">
        <f t="array" ref="DR104">IF(DQ104&lt;&gt;"",INDEX(regNatjecatelj_id,DQ104,0),IF(BF104&lt;&gt;"",BF104,""))</f>
        <v/>
      </c>
      <c r="DS104" s="27" t="s">
        <v>0</v>
      </c>
      <c r="DT104" s="38" t="str">
        <f t="shared" si="142"/>
        <v/>
      </c>
      <c r="DU104" s="53" t="str">
        <f t="shared" si="88"/>
        <v/>
      </c>
      <c r="DV104" s="53" t="str">
        <f t="shared" si="143"/>
        <v/>
      </c>
      <c r="DW104" s="53" t="str">
        <f t="shared" si="144"/>
        <v/>
      </c>
      <c r="DX104" s="46" t="str">
        <f t="shared" si="145"/>
        <v/>
      </c>
      <c r="DY104" s="27" t="s">
        <v>0</v>
      </c>
      <c r="DZ104" s="38" t="str">
        <f>IF(AN104="","",MAX(DZ$12:DZ103)+1)</f>
        <v/>
      </c>
      <c r="EA104" s="53" t="str">
        <f t="shared" si="146"/>
        <v/>
      </c>
      <c r="EB104" s="53" t="str">
        <f t="shared" si="147"/>
        <v/>
      </c>
      <c r="EC104" s="53" t="str">
        <f t="shared" si="148"/>
        <v/>
      </c>
      <c r="ED104" s="53" t="str">
        <f t="shared" si="149"/>
        <v/>
      </c>
      <c r="EE104" s="53" t="str">
        <f t="shared" si="89"/>
        <v/>
      </c>
      <c r="EF104" s="53" t="str">
        <f t="shared" si="150"/>
        <v/>
      </c>
      <c r="EG104" s="53" t="str">
        <f t="shared" si="151"/>
        <v/>
      </c>
      <c r="EH104" s="53" t="str">
        <f t="shared" si="90"/>
        <v/>
      </c>
      <c r="EI104" s="53" t="str">
        <f t="shared" si="152"/>
        <v/>
      </c>
      <c r="EJ104" s="33" t="str">
        <f t="shared" si="153"/>
        <v/>
      </c>
      <c r="EK104" s="27" t="s">
        <v>0</v>
      </c>
      <c r="EL104" s="14" t="str">
        <f t="shared" si="154"/>
        <v/>
      </c>
      <c r="EM104" s="27" t="s">
        <v>0</v>
      </c>
      <c r="EN104" s="14" t="str">
        <f t="shared" si="91"/>
        <v/>
      </c>
      <c r="EO104" s="27" t="s">
        <v>0</v>
      </c>
      <c r="EP104" s="115" t="str">
        <f t="shared" si="155"/>
        <v/>
      </c>
      <c r="EQ104" s="27" t="s">
        <v>0</v>
      </c>
    </row>
    <row r="105" spans="1:147" x14ac:dyDescent="0.25">
      <c r="A105" t="s">
        <v>0</v>
      </c>
      <c r="B105" s="32" t="str">
        <f>IF(csv!F95="","",TRIM(csv!T95))</f>
        <v>Ž16</v>
      </c>
      <c r="C105" s="21" t="s">
        <v>0</v>
      </c>
      <c r="D105" s="21" t="str">
        <f>IF(csv!F95="","",TRIM(csv!F95))</f>
        <v>Dora</v>
      </c>
      <c r="E105" s="21" t="str">
        <f>IF(csv!E95="","",TRIM(csv!E95))</f>
        <v>Delić</v>
      </c>
      <c r="F105" s="21" t="s">
        <v>0</v>
      </c>
      <c r="G105" s="53" t="str">
        <f>IF(csv!M95="","",TRIM(csv!M95))</f>
        <v>28:39</v>
      </c>
      <c r="H105" s="53" t="str">
        <f>IF(csv!N95="","",TRIM(csv!N95))</f>
        <v>0</v>
      </c>
      <c r="I105" s="21" t="s">
        <v>0</v>
      </c>
      <c r="J105" s="21" t="str">
        <f>IF(csv!P95="","",TRIM(csv!P95))</f>
        <v>JAP</v>
      </c>
      <c r="K105" s="21" t="str">
        <f>IF(csv!Q95="","",TRIM(csv!Q95))</f>
        <v>OK Japetić</v>
      </c>
      <c r="L105" s="21" t="s">
        <v>0</v>
      </c>
      <c r="M105" s="46" t="str">
        <f>IF(csv!R95="","",TRIM(csv!R95))</f>
        <v>CRO</v>
      </c>
      <c r="N105" s="27" t="s">
        <v>0</v>
      </c>
      <c r="O105" s="172" t="str">
        <f t="shared" si="92"/>
        <v>ok</v>
      </c>
      <c r="P105" s="27"/>
      <c r="Q105" s="32" t="str">
        <f t="shared" si="93"/>
        <v>Ž16</v>
      </c>
      <c r="R105" s="53">
        <f>IF(Q105="","",IF(COUNTIF(Q$12:Q104,Q105)=0,R104+1,R104))</f>
        <v>15</v>
      </c>
      <c r="S105" s="53">
        <f t="shared" si="94"/>
        <v>120</v>
      </c>
      <c r="T105" s="53">
        <f t="shared" si="95"/>
        <v>421</v>
      </c>
      <c r="U105" s="46" t="str">
        <f t="shared" si="96"/>
        <v>Ž21B – Ž16</v>
      </c>
      <c r="V105" s="27" t="s">
        <v>0</v>
      </c>
      <c r="W105" s="157" t="str">
        <f t="shared" si="97"/>
        <v>Ž16</v>
      </c>
      <c r="X105" s="207">
        <f t="shared" si="98"/>
        <v>615</v>
      </c>
      <c r="Y105" s="158" t="str">
        <f t="shared" si="79"/>
        <v/>
      </c>
      <c r="Z105" s="27" t="s">
        <v>0</v>
      </c>
      <c r="AA105" s="32" t="str">
        <f t="shared" si="99"/>
        <v>CRO</v>
      </c>
      <c r="AB105" s="53">
        <f t="shared" si="100"/>
        <v>1</v>
      </c>
      <c r="AC105" s="21" t="str">
        <f>IF(OR(AB105="",AB105&lt;&gt;"NEMA"),"",IF(IFERROR(MATCH(AA105,AA$12:AA104,0),0)&lt;&gt;0,"",AA105))</f>
        <v/>
      </c>
      <c r="AD105" s="46" t="str">
        <f>IF(AC105="","",MAX(AD$12:AD104)+1)</f>
        <v/>
      </c>
      <c r="AE105" s="27" t="s">
        <v>0</v>
      </c>
      <c r="AF105" s="84"/>
      <c r="AG105" s="27" t="s">
        <v>0</v>
      </c>
      <c r="AH105" s="14" t="str">
        <f t="shared" si="101"/>
        <v/>
      </c>
      <c r="AI105" s="27" t="s">
        <v>0</v>
      </c>
      <c r="AJ105" s="157" t="str">
        <f t="shared" si="102"/>
        <v>CRO</v>
      </c>
      <c r="AK105" s="108">
        <f t="shared" si="103"/>
        <v>1</v>
      </c>
      <c r="AL105" s="27"/>
      <c r="AM105" s="32" t="str">
        <f t="shared" si="104"/>
        <v>Dora</v>
      </c>
      <c r="AN105" s="21" t="str">
        <f t="shared" si="105"/>
        <v>Delić</v>
      </c>
      <c r="AO105" s="53">
        <f t="shared" si="106"/>
        <v>2200</v>
      </c>
      <c r="AP105" s="53" t="str">
        <f t="shared" si="107"/>
        <v/>
      </c>
      <c r="AQ105" s="21" t="str">
        <f t="shared" si="108"/>
        <v>Dora</v>
      </c>
      <c r="AR105" s="46" t="str">
        <f t="shared" si="109"/>
        <v>Delić</v>
      </c>
      <c r="AS105" s="27" t="s">
        <v>0</v>
      </c>
      <c r="AT105" s="62" t="str">
        <f t="shared" si="110"/>
        <v/>
      </c>
      <c r="AU105" s="27" t="s">
        <v>0</v>
      </c>
      <c r="AV105" s="228" t="str">
        <f t="shared" si="80"/>
        <v/>
      </c>
      <c r="AW105" s="27" t="s">
        <v>0</v>
      </c>
      <c r="AX105" s="79"/>
      <c r="AY105" s="80"/>
      <c r="AZ105" s="27" t="s">
        <v>0</v>
      </c>
      <c r="BA105" s="184" t="str">
        <f t="shared" si="111"/>
        <v/>
      </c>
      <c r="BB105" s="27" t="s">
        <v>0</v>
      </c>
      <c r="BC105" s="32" t="str">
        <f t="shared" si="112"/>
        <v/>
      </c>
      <c r="BD105" s="53" t="str">
        <f>IF(AX105&amp;AY105="","",MAX(BD$12:BD104)+1)</f>
        <v/>
      </c>
      <c r="BE105" s="196" t="str">
        <f t="shared" si="113"/>
        <v/>
      </c>
      <c r="BF105" s="33" t="str">
        <f>IF(AND(AO105="NEMA",AP105="NEMA",OR(AX105&amp;AY105="",BE105="NEMA")),MAX(BF$12:BF104)+1,"")</f>
        <v/>
      </c>
      <c r="BG105" s="27" t="s">
        <v>0</v>
      </c>
      <c r="BH105" s="32" t="str">
        <f t="shared" si="114"/>
        <v>Dora</v>
      </c>
      <c r="BI105" s="21" t="str">
        <f t="shared" si="115"/>
        <v>Delić</v>
      </c>
      <c r="BJ105" s="53" t="str">
        <f t="shared" si="116"/>
        <v/>
      </c>
      <c r="BK105" s="33">
        <f t="shared" si="117"/>
        <v>2200</v>
      </c>
      <c r="BL105" s="27" t="s">
        <v>0</v>
      </c>
      <c r="BM105" s="32" t="str">
        <f t="shared" si="118"/>
        <v>JAP</v>
      </c>
      <c r="BN105" s="21" t="str">
        <f t="shared" si="119"/>
        <v>OK Japetić</v>
      </c>
      <c r="BO105" s="53">
        <f t="shared" si="120"/>
        <v>3</v>
      </c>
      <c r="BP105" s="53" t="str">
        <f t="shared" si="81"/>
        <v/>
      </c>
      <c r="BQ105" s="21" t="str">
        <f t="shared" si="82"/>
        <v>OK Japetić</v>
      </c>
      <c r="BR105" s="21" t="str" cm="1">
        <f t="array" ref="BR105">IFERROR(""&amp;INDEX(regNatjecatelj_klub,DI105),"")</f>
        <v>OK Japetić</v>
      </c>
      <c r="BS105" s="66" t="str">
        <f t="shared" si="121"/>
        <v/>
      </c>
      <c r="BT105" s="46" t="str">
        <f t="shared" si="122"/>
        <v>OK Japetić</v>
      </c>
      <c r="BU105" s="27" t="s">
        <v>0</v>
      </c>
      <c r="BV105" s="62" t="str">
        <f>IF(BP105&lt;&gt;"NEMA","",IF(IFERROR(MATCH(BN105,BN$12:BN104,0),0)&lt;&gt;0,"",BN105))</f>
        <v/>
      </c>
      <c r="BW105" s="27" t="s">
        <v>0</v>
      </c>
      <c r="BX105" s="84"/>
      <c r="BY105" s="27" t="s">
        <v>0</v>
      </c>
      <c r="BZ105" s="38" t="str">
        <f t="shared" si="123"/>
        <v/>
      </c>
      <c r="CA105" s="21" t="str">
        <f t="shared" si="124"/>
        <v/>
      </c>
      <c r="CB105" s="21" t="str">
        <f>IF(CA105="","",MAX(CB$12:CB104)+1)</f>
        <v/>
      </c>
      <c r="CC105" s="21" t="str">
        <f>IF(CA105="","",IF(AB105="","",IF(AB105="NEMA",IF(AD105="",INDEX(AD$12:AD104,MATCH(AA105,AA$12:AA104,0),1),AD105),AB105)))</f>
        <v/>
      </c>
      <c r="CD105" s="21" t="str">
        <f t="shared" si="125"/>
        <v/>
      </c>
      <c r="CE105" s="21" t="str">
        <f>IF(BX105="","",MAX(CE$12:CE104)+1)</f>
        <v/>
      </c>
      <c r="CF105" s="21" t="str">
        <f t="shared" si="126"/>
        <v/>
      </c>
      <c r="CG105" s="46" t="str">
        <f t="shared" si="127"/>
        <v/>
      </c>
      <c r="CH105" s="27" t="s">
        <v>0</v>
      </c>
      <c r="CI105" s="14" t="str">
        <f t="shared" si="128"/>
        <v/>
      </c>
      <c r="CJ105" s="27" t="s">
        <v>0</v>
      </c>
      <c r="CK105" s="157" t="str">
        <f>IF(BN105="","",IF(AND(BO105&lt;&gt;"",BO105&lt;&gt;"NEMA",BS105=1),BR105,IFERROR(INDEX(CK$12:CK104,MATCH(BN105,BN$12:BN104,0)),IF(BX105&lt;&gt;"",BX105,BT105))))</f>
        <v>OK Japetić</v>
      </c>
      <c r="CL105" s="210">
        <f>IF(BN105="","",IF(BT105&lt;&gt;BN105,INDEX(regKlub_id,MATCH(BT105,regKlub_naziv,0)),IF(AND(BO105&lt;&gt;"",BO105&lt;&gt;"NEMA"),BO105,IF(CF105&lt;&gt;"",CF105,IF(CB105&lt;&gt;"",CB105,IFERROR(INDEX(CL$12:CL104,MATCH(BN105,BN$12:BN104,0)),"GREŠKA"))))))</f>
        <v>3</v>
      </c>
      <c r="CM105" s="108" t="str">
        <f>IF(BP105="","",IF(BP105&lt;&gt;"NEMA",BP105,IF(CE105&lt;&gt;"",CE105,IFERROR(INDEX(CM$12:CM104,MATCH(BN105,BN$12:BN104,0)),""))))</f>
        <v/>
      </c>
      <c r="CN105" s="27" t="s">
        <v>0</v>
      </c>
      <c r="CO105" s="38" t="str">
        <f t="shared" si="129"/>
        <v>28:39</v>
      </c>
      <c r="CP105" s="53" t="str">
        <f t="shared" si="130"/>
        <v>0</v>
      </c>
      <c r="CQ105" s="164" t="str">
        <f t="shared" si="131"/>
        <v/>
      </c>
      <c r="CR105" s="165">
        <f t="shared" si="78"/>
        <v>1719</v>
      </c>
      <c r="CS105" s="108">
        <f t="shared" si="83"/>
        <v>1</v>
      </c>
      <c r="CT105" s="27" t="s">
        <v>0</v>
      </c>
      <c r="CU105" s="224" t="str">
        <f t="shared" si="132"/>
        <v xml:space="preserve">
</v>
      </c>
      <c r="CV105" s="27" t="s">
        <v>0</v>
      </c>
      <c r="CW105" s="184" t="str">
        <f t="shared" si="84"/>
        <v/>
      </c>
      <c r="CX105" t="s">
        <v>0</v>
      </c>
      <c r="CY105" s="86" t="str">
        <f t="shared" si="85"/>
        <v>Ž</v>
      </c>
      <c r="CZ105" t="s">
        <v>0</v>
      </c>
      <c r="DA105" s="32" t="str">
        <f t="shared" si="86"/>
        <v/>
      </c>
      <c r="DB105" s="46" t="str">
        <f t="shared" si="87"/>
        <v/>
      </c>
      <c r="DC105" t="s">
        <v>0</v>
      </c>
      <c r="DD105" s="14" t="str">
        <f t="shared" si="133"/>
        <v/>
      </c>
      <c r="DE105" s="27" t="s">
        <v>0</v>
      </c>
      <c r="DF105" s="14" t="str">
        <f t="shared" si="134"/>
        <v/>
      </c>
      <c r="DG105" s="27" t="s">
        <v>0</v>
      </c>
      <c r="DH105" s="32" t="str">
        <f t="shared" si="135"/>
        <v>Dora – Delić</v>
      </c>
      <c r="DI105" s="33">
        <f t="shared" si="136"/>
        <v>227</v>
      </c>
      <c r="DJ105" s="27" t="s">
        <v>0</v>
      </c>
      <c r="DK105" s="32" t="str">
        <f t="shared" si="137"/>
        <v>Dora – Delić – OK Japetić</v>
      </c>
      <c r="DL105" s="33">
        <f t="shared" si="138"/>
        <v>227</v>
      </c>
      <c r="DM105" s="27" t="s">
        <v>0</v>
      </c>
      <c r="DN105" s="32" t="str">
        <f t="shared" si="139"/>
        <v>Dora – Delić – OK Japetić – Ž16</v>
      </c>
      <c r="DO105" s="33">
        <f t="shared" si="140"/>
        <v>227</v>
      </c>
      <c r="DP105" s="27" t="s">
        <v>0</v>
      </c>
      <c r="DQ105" s="38">
        <f t="shared" si="141"/>
        <v>227</v>
      </c>
      <c r="DR105" s="33" cm="1">
        <f t="array" ref="DR105">IF(DQ105&lt;&gt;"",INDEX(regNatjecatelj_id,DQ105,0),IF(BF105&lt;&gt;"",BF105,""))</f>
        <v>2200</v>
      </c>
      <c r="DS105" s="27" t="s">
        <v>0</v>
      </c>
      <c r="DT105" s="38" t="str">
        <f t="shared" si="142"/>
        <v>imepre</v>
      </c>
      <c r="DU105" s="53" t="str">
        <f t="shared" si="88"/>
        <v>klu</v>
      </c>
      <c r="DV105" s="53" t="str">
        <f t="shared" si="143"/>
        <v>kat</v>
      </c>
      <c r="DW105" s="53" t="str">
        <f t="shared" si="144"/>
        <v/>
      </c>
      <c r="DX105" s="46" t="str">
        <f t="shared" si="145"/>
        <v>imepre-klu-kat</v>
      </c>
      <c r="DY105" s="27" t="s">
        <v>0</v>
      </c>
      <c r="DZ105" s="38">
        <f>IF(AN105="","",MAX(DZ$12:DZ104)+1)</f>
        <v>5550</v>
      </c>
      <c r="EA105" s="53">
        <f t="shared" si="146"/>
        <v>615</v>
      </c>
      <c r="EB105" s="53">
        <f t="shared" si="147"/>
        <v>2200</v>
      </c>
      <c r="EC105" s="53">
        <f t="shared" si="148"/>
        <v>1719</v>
      </c>
      <c r="ED105" s="53">
        <f t="shared" si="149"/>
        <v>1</v>
      </c>
      <c r="EE105" s="53">
        <f t="shared" si="89"/>
        <v>0</v>
      </c>
      <c r="EF105" s="53">
        <f t="shared" si="150"/>
        <v>1</v>
      </c>
      <c r="EG105" s="53" t="str">
        <f t="shared" si="151"/>
        <v>0</v>
      </c>
      <c r="EH105" s="53" t="str">
        <f t="shared" si="90"/>
        <v/>
      </c>
      <c r="EI105" s="53" t="str">
        <f t="shared" si="152"/>
        <v/>
      </c>
      <c r="EJ105" s="33" t="str">
        <f t="shared" si="153"/>
        <v/>
      </c>
      <c r="EK105" s="27" t="s">
        <v>0</v>
      </c>
      <c r="EL105" s="14" t="str">
        <f t="shared" si="154"/>
        <v>INSERT INTO rezultat(id,stazakategorija_id,imeprezime_id,vrijeme_sec,status_id,registracija,uparivanje_id,originalstatus_id,imeprezimealias_id,klubalias_id,kategorijaalias_id) VALUES (5550,615,2200,1719,1,0,1,0,Null,Null,Null);</v>
      </c>
      <c r="EM105" s="27" t="s">
        <v>0</v>
      </c>
      <c r="EN105" s="14" t="str">
        <f t="shared" si="91"/>
        <v/>
      </c>
      <c r="EO105" s="27" t="s">
        <v>0</v>
      </c>
      <c r="EP105" s="115" t="str">
        <f t="shared" si="155"/>
        <v xml:space="preserve">
INSERT INTO rezultat(id,stazakategorija_id,imeprezime_id,vrijeme_sec,status_id,registracija,uparivanje_id,originalstatus_id,imeprezimealias_id,klubalias_id,kategorijaalias_id) VALUES (5550,615,2200,1719,1,0,1,0,Null,Null,Null);</v>
      </c>
      <c r="EQ105" s="27" t="s">
        <v>0</v>
      </c>
    </row>
    <row r="106" spans="1:147" x14ac:dyDescent="0.25">
      <c r="A106" t="s">
        <v>0</v>
      </c>
      <c r="B106" s="32" t="str">
        <f>IF(csv!F96="","",TRIM(csv!T96))</f>
        <v>Ž16</v>
      </c>
      <c r="C106" s="21" t="s">
        <v>0</v>
      </c>
      <c r="D106" s="21" t="str">
        <f>IF(csv!F96="","",TRIM(csv!F96))</f>
        <v>Paola</v>
      </c>
      <c r="E106" s="21" t="str">
        <f>IF(csv!E96="","",TRIM(csv!E96))</f>
        <v>Rako</v>
      </c>
      <c r="F106" s="21" t="s">
        <v>0</v>
      </c>
      <c r="G106" s="53" t="str">
        <f>IF(csv!M96="","",TRIM(csv!M96))</f>
        <v>33:25</v>
      </c>
      <c r="H106" s="53" t="str">
        <f>IF(csv!N96="","",TRIM(csv!N96))</f>
        <v>0</v>
      </c>
      <c r="I106" s="21" t="s">
        <v>0</v>
      </c>
      <c r="J106" s="21" t="str">
        <f>IF(csv!P96="","",TRIM(csv!P96))</f>
        <v>Vihor</v>
      </c>
      <c r="K106" s="21" t="str">
        <f>IF(csv!Q96="","",TRIM(csv!Q96))</f>
        <v>OK Vihor</v>
      </c>
      <c r="L106" s="21" t="s">
        <v>0</v>
      </c>
      <c r="M106" s="46" t="str">
        <f>IF(csv!R96="","",TRIM(csv!R96))</f>
        <v>CRO</v>
      </c>
      <c r="N106" s="27" t="s">
        <v>0</v>
      </c>
      <c r="O106" s="172" t="str">
        <f t="shared" si="92"/>
        <v>ok</v>
      </c>
      <c r="P106" s="27"/>
      <c r="Q106" s="32" t="str">
        <f t="shared" si="93"/>
        <v>Ž16</v>
      </c>
      <c r="R106" s="53">
        <f>IF(Q106="","",IF(COUNTIF(Q$12:Q105,Q106)=0,R105+1,R105))</f>
        <v>15</v>
      </c>
      <c r="S106" s="53">
        <f t="shared" si="94"/>
        <v>120</v>
      </c>
      <c r="T106" s="53">
        <f t="shared" si="95"/>
        <v>421</v>
      </c>
      <c r="U106" s="46" t="str">
        <f t="shared" si="96"/>
        <v>Ž21B – Ž16</v>
      </c>
      <c r="V106" s="27" t="s">
        <v>0</v>
      </c>
      <c r="W106" s="157" t="str">
        <f t="shared" si="97"/>
        <v>Ž16</v>
      </c>
      <c r="X106" s="207">
        <f t="shared" si="98"/>
        <v>615</v>
      </c>
      <c r="Y106" s="158" t="str">
        <f t="shared" si="79"/>
        <v/>
      </c>
      <c r="Z106" s="27" t="s">
        <v>0</v>
      </c>
      <c r="AA106" s="32" t="str">
        <f t="shared" si="99"/>
        <v>CRO</v>
      </c>
      <c r="AB106" s="53">
        <f t="shared" si="100"/>
        <v>1</v>
      </c>
      <c r="AC106" s="21" t="str">
        <f>IF(OR(AB106="",AB106&lt;&gt;"NEMA"),"",IF(IFERROR(MATCH(AA106,AA$12:AA105,0),0)&lt;&gt;0,"",AA106))</f>
        <v/>
      </c>
      <c r="AD106" s="46" t="str">
        <f>IF(AC106="","",MAX(AD$12:AD105)+1)</f>
        <v/>
      </c>
      <c r="AE106" s="27" t="s">
        <v>0</v>
      </c>
      <c r="AF106" s="84"/>
      <c r="AG106" s="27" t="s">
        <v>0</v>
      </c>
      <c r="AH106" s="14" t="str">
        <f t="shared" si="101"/>
        <v/>
      </c>
      <c r="AI106" s="27" t="s">
        <v>0</v>
      </c>
      <c r="AJ106" s="157" t="str">
        <f t="shared" si="102"/>
        <v>CRO</v>
      </c>
      <c r="AK106" s="108">
        <f t="shared" si="103"/>
        <v>1</v>
      </c>
      <c r="AL106" s="27"/>
      <c r="AM106" s="32" t="str">
        <f t="shared" si="104"/>
        <v>Paola</v>
      </c>
      <c r="AN106" s="21" t="str">
        <f t="shared" si="105"/>
        <v>Rako</v>
      </c>
      <c r="AO106" s="53">
        <f t="shared" si="106"/>
        <v>1047</v>
      </c>
      <c r="AP106" s="53" t="str">
        <f t="shared" si="107"/>
        <v/>
      </c>
      <c r="AQ106" s="21" t="str">
        <f t="shared" si="108"/>
        <v>Paola</v>
      </c>
      <c r="AR106" s="46" t="str">
        <f t="shared" si="109"/>
        <v>Rako</v>
      </c>
      <c r="AS106" s="27" t="s">
        <v>0</v>
      </c>
      <c r="AT106" s="62" t="str">
        <f t="shared" si="110"/>
        <v/>
      </c>
      <c r="AU106" s="27" t="s">
        <v>0</v>
      </c>
      <c r="AV106" s="228" t="str">
        <f t="shared" si="80"/>
        <v/>
      </c>
      <c r="AW106" s="27" t="s">
        <v>0</v>
      </c>
      <c r="AX106" s="79"/>
      <c r="AY106" s="80"/>
      <c r="AZ106" s="27" t="s">
        <v>0</v>
      </c>
      <c r="BA106" s="184" t="str">
        <f t="shared" si="111"/>
        <v/>
      </c>
      <c r="BB106" s="27" t="s">
        <v>0</v>
      </c>
      <c r="BC106" s="32" t="str">
        <f t="shared" si="112"/>
        <v/>
      </c>
      <c r="BD106" s="53" t="str">
        <f>IF(AX106&amp;AY106="","",MAX(BD$12:BD105)+1)</f>
        <v/>
      </c>
      <c r="BE106" s="196" t="str">
        <f t="shared" si="113"/>
        <v/>
      </c>
      <c r="BF106" s="33" t="str">
        <f>IF(AND(AO106="NEMA",AP106="NEMA",OR(AX106&amp;AY106="",BE106="NEMA")),MAX(BF$12:BF105)+1,"")</f>
        <v/>
      </c>
      <c r="BG106" s="27" t="s">
        <v>0</v>
      </c>
      <c r="BH106" s="32" t="str">
        <f t="shared" si="114"/>
        <v>Paola</v>
      </c>
      <c r="BI106" s="21" t="str">
        <f t="shared" si="115"/>
        <v>Rako</v>
      </c>
      <c r="BJ106" s="53" t="str">
        <f t="shared" si="116"/>
        <v/>
      </c>
      <c r="BK106" s="33">
        <f t="shared" si="117"/>
        <v>1047</v>
      </c>
      <c r="BL106" s="27" t="s">
        <v>0</v>
      </c>
      <c r="BM106" s="32" t="str">
        <f t="shared" si="118"/>
        <v>Vihor</v>
      </c>
      <c r="BN106" s="21" t="str">
        <f t="shared" si="119"/>
        <v>OK Vihor</v>
      </c>
      <c r="BO106" s="53">
        <f t="shared" si="120"/>
        <v>12</v>
      </c>
      <c r="BP106" s="53" t="str">
        <f t="shared" si="81"/>
        <v/>
      </c>
      <c r="BQ106" s="21" t="str">
        <f t="shared" si="82"/>
        <v>OK Vihor</v>
      </c>
      <c r="BR106" s="21" t="str" cm="1">
        <f t="array" ref="BR106">IFERROR(""&amp;INDEX(regNatjecatelj_klub,DI106),"")</f>
        <v>OK Vihor</v>
      </c>
      <c r="BS106" s="66" t="str">
        <f t="shared" si="121"/>
        <v/>
      </c>
      <c r="BT106" s="46" t="str">
        <f t="shared" si="122"/>
        <v>OK Vihor</v>
      </c>
      <c r="BU106" s="27" t="s">
        <v>0</v>
      </c>
      <c r="BV106" s="62" t="str">
        <f>IF(BP106&lt;&gt;"NEMA","",IF(IFERROR(MATCH(BN106,BN$12:BN105,0),0)&lt;&gt;0,"",BN106))</f>
        <v/>
      </c>
      <c r="BW106" s="27" t="s">
        <v>0</v>
      </c>
      <c r="BX106" s="84"/>
      <c r="BY106" s="27" t="s">
        <v>0</v>
      </c>
      <c r="BZ106" s="38" t="str">
        <f t="shared" si="123"/>
        <v/>
      </c>
      <c r="CA106" s="21" t="str">
        <f t="shared" si="124"/>
        <v/>
      </c>
      <c r="CB106" s="21" t="str">
        <f>IF(CA106="","",MAX(CB$12:CB105)+1)</f>
        <v/>
      </c>
      <c r="CC106" s="21" t="str">
        <f>IF(CA106="","",IF(AB106="","",IF(AB106="NEMA",IF(AD106="",INDEX(AD$12:AD105,MATCH(AA106,AA$12:AA105,0),1),AD106),AB106)))</f>
        <v/>
      </c>
      <c r="CD106" s="21" t="str">
        <f t="shared" si="125"/>
        <v/>
      </c>
      <c r="CE106" s="21" t="str">
        <f>IF(BX106="","",MAX(CE$12:CE105)+1)</f>
        <v/>
      </c>
      <c r="CF106" s="21" t="str">
        <f t="shared" si="126"/>
        <v/>
      </c>
      <c r="CG106" s="46" t="str">
        <f t="shared" si="127"/>
        <v/>
      </c>
      <c r="CH106" s="27" t="s">
        <v>0</v>
      </c>
      <c r="CI106" s="14" t="str">
        <f t="shared" si="128"/>
        <v/>
      </c>
      <c r="CJ106" s="27" t="s">
        <v>0</v>
      </c>
      <c r="CK106" s="157" t="str">
        <f>IF(BN106="","",IF(AND(BO106&lt;&gt;"",BO106&lt;&gt;"NEMA",BS106=1),BR106,IFERROR(INDEX(CK$12:CK105,MATCH(BN106,BN$12:BN105,0)),IF(BX106&lt;&gt;"",BX106,BT106))))</f>
        <v>OK Vihor</v>
      </c>
      <c r="CL106" s="210">
        <f>IF(BN106="","",IF(BT106&lt;&gt;BN106,INDEX(regKlub_id,MATCH(BT106,regKlub_naziv,0)),IF(AND(BO106&lt;&gt;"",BO106&lt;&gt;"NEMA"),BO106,IF(CF106&lt;&gt;"",CF106,IF(CB106&lt;&gt;"",CB106,IFERROR(INDEX(CL$12:CL105,MATCH(BN106,BN$12:BN105,0)),"GREŠKA"))))))</f>
        <v>12</v>
      </c>
      <c r="CM106" s="108" t="str">
        <f>IF(BP106="","",IF(BP106&lt;&gt;"NEMA",BP106,IF(CE106&lt;&gt;"",CE106,IFERROR(INDEX(CM$12:CM105,MATCH(BN106,BN$12:BN105,0)),""))))</f>
        <v/>
      </c>
      <c r="CN106" s="27" t="s">
        <v>0</v>
      </c>
      <c r="CO106" s="38" t="str">
        <f t="shared" si="129"/>
        <v>33:25</v>
      </c>
      <c r="CP106" s="53" t="str">
        <f t="shared" si="130"/>
        <v>0</v>
      </c>
      <c r="CQ106" s="164" t="str">
        <f t="shared" si="131"/>
        <v/>
      </c>
      <c r="CR106" s="165">
        <f t="shared" si="78"/>
        <v>2005</v>
      </c>
      <c r="CS106" s="108">
        <f t="shared" si="83"/>
        <v>1</v>
      </c>
      <c r="CT106" s="27" t="s">
        <v>0</v>
      </c>
      <c r="CU106" s="224" t="str">
        <f t="shared" si="132"/>
        <v xml:space="preserve">
</v>
      </c>
      <c r="CV106" s="27" t="s">
        <v>0</v>
      </c>
      <c r="CW106" s="184" t="str">
        <f t="shared" si="84"/>
        <v/>
      </c>
      <c r="CX106" t="s">
        <v>0</v>
      </c>
      <c r="CY106" s="86" t="str">
        <f t="shared" si="85"/>
        <v>Ž</v>
      </c>
      <c r="CZ106" t="s">
        <v>0</v>
      </c>
      <c r="DA106" s="32" t="str">
        <f t="shared" si="86"/>
        <v/>
      </c>
      <c r="DB106" s="46" t="str">
        <f t="shared" si="87"/>
        <v/>
      </c>
      <c r="DC106" t="s">
        <v>0</v>
      </c>
      <c r="DD106" s="14" t="str">
        <f t="shared" si="133"/>
        <v/>
      </c>
      <c r="DE106" s="27" t="s">
        <v>0</v>
      </c>
      <c r="DF106" s="14" t="str">
        <f t="shared" si="134"/>
        <v/>
      </c>
      <c r="DG106" s="27" t="s">
        <v>0</v>
      </c>
      <c r="DH106" s="32" t="str">
        <f t="shared" si="135"/>
        <v>Paola – Rako</v>
      </c>
      <c r="DI106" s="33">
        <f t="shared" si="136"/>
        <v>905</v>
      </c>
      <c r="DJ106" s="27" t="s">
        <v>0</v>
      </c>
      <c r="DK106" s="32" t="str">
        <f t="shared" si="137"/>
        <v>Paola – Rako – OK Vihor</v>
      </c>
      <c r="DL106" s="33">
        <f t="shared" si="138"/>
        <v>905</v>
      </c>
      <c r="DM106" s="27" t="s">
        <v>0</v>
      </c>
      <c r="DN106" s="32" t="str">
        <f t="shared" si="139"/>
        <v>Paola – Rako – OK Vihor – Ž16</v>
      </c>
      <c r="DO106" s="33">
        <f t="shared" si="140"/>
        <v>905</v>
      </c>
      <c r="DP106" s="27" t="s">
        <v>0</v>
      </c>
      <c r="DQ106" s="38">
        <f t="shared" si="141"/>
        <v>905</v>
      </c>
      <c r="DR106" s="33" cm="1">
        <f t="array" ref="DR106">IF(DQ106&lt;&gt;"",INDEX(regNatjecatelj_id,DQ106,0),IF(BF106&lt;&gt;"",BF106,""))</f>
        <v>1047</v>
      </c>
      <c r="DS106" s="27" t="s">
        <v>0</v>
      </c>
      <c r="DT106" s="38" t="str">
        <f t="shared" si="142"/>
        <v>imepre</v>
      </c>
      <c r="DU106" s="53" t="str">
        <f t="shared" si="88"/>
        <v>klu</v>
      </c>
      <c r="DV106" s="53" t="str">
        <f t="shared" si="143"/>
        <v>kat</v>
      </c>
      <c r="DW106" s="53" t="str">
        <f t="shared" si="144"/>
        <v/>
      </c>
      <c r="DX106" s="46" t="str">
        <f t="shared" si="145"/>
        <v>imepre-klu-kat</v>
      </c>
      <c r="DY106" s="27" t="s">
        <v>0</v>
      </c>
      <c r="DZ106" s="38">
        <f>IF(AN106="","",MAX(DZ$12:DZ105)+1)</f>
        <v>5551</v>
      </c>
      <c r="EA106" s="53">
        <f t="shared" si="146"/>
        <v>615</v>
      </c>
      <c r="EB106" s="53">
        <f t="shared" si="147"/>
        <v>1047</v>
      </c>
      <c r="EC106" s="53">
        <f t="shared" si="148"/>
        <v>2005</v>
      </c>
      <c r="ED106" s="53">
        <f t="shared" si="149"/>
        <v>1</v>
      </c>
      <c r="EE106" s="53">
        <f t="shared" si="89"/>
        <v>0</v>
      </c>
      <c r="EF106" s="53">
        <f t="shared" si="150"/>
        <v>1</v>
      </c>
      <c r="EG106" s="53" t="str">
        <f t="shared" si="151"/>
        <v>0</v>
      </c>
      <c r="EH106" s="53" t="str">
        <f t="shared" si="90"/>
        <v/>
      </c>
      <c r="EI106" s="53" t="str">
        <f t="shared" si="152"/>
        <v/>
      </c>
      <c r="EJ106" s="33" t="str">
        <f t="shared" si="153"/>
        <v/>
      </c>
      <c r="EK106" s="27" t="s">
        <v>0</v>
      </c>
      <c r="EL106" s="14" t="str">
        <f t="shared" si="154"/>
        <v>INSERT INTO rezultat(id,stazakategorija_id,imeprezime_id,vrijeme_sec,status_id,registracija,uparivanje_id,originalstatus_id,imeprezimealias_id,klubalias_id,kategorijaalias_id) VALUES (5551,615,1047,2005,1,0,1,0,Null,Null,Null);</v>
      </c>
      <c r="EM106" s="27" t="s">
        <v>0</v>
      </c>
      <c r="EN106" s="14" t="str">
        <f t="shared" si="91"/>
        <v/>
      </c>
      <c r="EO106" s="27" t="s">
        <v>0</v>
      </c>
      <c r="EP106" s="115" t="str">
        <f t="shared" si="155"/>
        <v xml:space="preserve">
INSERT INTO rezultat(id,stazakategorija_id,imeprezime_id,vrijeme_sec,status_id,registracija,uparivanje_id,originalstatus_id,imeprezimealias_id,klubalias_id,kategorijaalias_id) VALUES (5551,615,1047,2005,1,0,1,0,Null,Null,Null);</v>
      </c>
      <c r="EQ106" s="27" t="s">
        <v>0</v>
      </c>
    </row>
    <row r="107" spans="1:147" x14ac:dyDescent="0.25">
      <c r="A107" t="s">
        <v>0</v>
      </c>
      <c r="B107" s="32" t="str">
        <f>IF(csv!F97="","",TRIM(csv!T97))</f>
        <v>Ž16</v>
      </c>
      <c r="C107" s="21" t="s">
        <v>0</v>
      </c>
      <c r="D107" s="21" t="str">
        <f>IF(csv!F97="","",TRIM(csv!F97))</f>
        <v>Melissa</v>
      </c>
      <c r="E107" s="21" t="str">
        <f>IF(csv!E97="","",TRIM(csv!E97))</f>
        <v>Drobić</v>
      </c>
      <c r="F107" s="21" t="s">
        <v>0</v>
      </c>
      <c r="G107" s="53" t="str">
        <f>IF(csv!M97="","",TRIM(csv!M97))</f>
        <v>33:32</v>
      </c>
      <c r="H107" s="53" t="str">
        <f>IF(csv!N97="","",TRIM(csv!N97))</f>
        <v>0</v>
      </c>
      <c r="I107" s="21" t="s">
        <v>0</v>
      </c>
      <c r="J107" s="21" t="str">
        <f>IF(csv!P97="","",TRIM(csv!P97))</f>
        <v>KAP</v>
      </c>
      <c r="K107" s="21" t="str">
        <f>IF(csv!Q97="","",TRIM(csv!Q97))</f>
        <v>OK Kapela</v>
      </c>
      <c r="L107" s="21" t="s">
        <v>0</v>
      </c>
      <c r="M107" s="46" t="str">
        <f>IF(csv!R97="","",TRIM(csv!R97))</f>
        <v>CRO</v>
      </c>
      <c r="N107" s="27" t="s">
        <v>0</v>
      </c>
      <c r="O107" s="172" t="str">
        <f t="shared" si="92"/>
        <v>ok</v>
      </c>
      <c r="P107" s="27"/>
      <c r="Q107" s="32" t="str">
        <f t="shared" si="93"/>
        <v>Ž16</v>
      </c>
      <c r="R107" s="53">
        <f>IF(Q107="","",IF(COUNTIF(Q$12:Q106,Q107)=0,R106+1,R106))</f>
        <v>15</v>
      </c>
      <c r="S107" s="53">
        <f t="shared" si="94"/>
        <v>120</v>
      </c>
      <c r="T107" s="53">
        <f t="shared" si="95"/>
        <v>421</v>
      </c>
      <c r="U107" s="46" t="str">
        <f t="shared" si="96"/>
        <v>Ž21B – Ž16</v>
      </c>
      <c r="V107" s="27" t="s">
        <v>0</v>
      </c>
      <c r="W107" s="157" t="str">
        <f t="shared" si="97"/>
        <v>Ž16</v>
      </c>
      <c r="X107" s="207">
        <f t="shared" si="98"/>
        <v>615</v>
      </c>
      <c r="Y107" s="158" t="str">
        <f t="shared" si="79"/>
        <v/>
      </c>
      <c r="Z107" s="27" t="s">
        <v>0</v>
      </c>
      <c r="AA107" s="32" t="str">
        <f t="shared" si="99"/>
        <v>CRO</v>
      </c>
      <c r="AB107" s="53">
        <f t="shared" si="100"/>
        <v>1</v>
      </c>
      <c r="AC107" s="21" t="str">
        <f>IF(OR(AB107="",AB107&lt;&gt;"NEMA"),"",IF(IFERROR(MATCH(AA107,AA$12:AA106,0),0)&lt;&gt;0,"",AA107))</f>
        <v/>
      </c>
      <c r="AD107" s="46" t="str">
        <f>IF(AC107="","",MAX(AD$12:AD106)+1)</f>
        <v/>
      </c>
      <c r="AE107" s="27" t="s">
        <v>0</v>
      </c>
      <c r="AF107" s="84"/>
      <c r="AG107" s="27" t="s">
        <v>0</v>
      </c>
      <c r="AH107" s="14" t="str">
        <f t="shared" si="101"/>
        <v/>
      </c>
      <c r="AI107" s="27" t="s">
        <v>0</v>
      </c>
      <c r="AJ107" s="157" t="str">
        <f t="shared" si="102"/>
        <v>CRO</v>
      </c>
      <c r="AK107" s="108">
        <f t="shared" si="103"/>
        <v>1</v>
      </c>
      <c r="AL107" s="27"/>
      <c r="AM107" s="32" t="str">
        <f t="shared" si="104"/>
        <v>Melissa</v>
      </c>
      <c r="AN107" s="21" t="str">
        <f t="shared" si="105"/>
        <v>Drobić</v>
      </c>
      <c r="AO107" s="53">
        <f t="shared" si="106"/>
        <v>1178</v>
      </c>
      <c r="AP107" s="53" t="str">
        <f t="shared" si="107"/>
        <v/>
      </c>
      <c r="AQ107" s="21" t="str">
        <f t="shared" si="108"/>
        <v>Melissa</v>
      </c>
      <c r="AR107" s="46" t="str">
        <f t="shared" si="109"/>
        <v>Drobić</v>
      </c>
      <c r="AS107" s="27" t="s">
        <v>0</v>
      </c>
      <c r="AT107" s="62" t="str">
        <f t="shared" si="110"/>
        <v/>
      </c>
      <c r="AU107" s="27" t="s">
        <v>0</v>
      </c>
      <c r="AV107" s="228" t="str">
        <f t="shared" si="80"/>
        <v/>
      </c>
      <c r="AW107" s="27" t="s">
        <v>0</v>
      </c>
      <c r="AX107" s="79"/>
      <c r="AY107" s="80"/>
      <c r="AZ107" s="27" t="s">
        <v>0</v>
      </c>
      <c r="BA107" s="184" t="str">
        <f t="shared" si="111"/>
        <v/>
      </c>
      <c r="BB107" s="27" t="s">
        <v>0</v>
      </c>
      <c r="BC107" s="32" t="str">
        <f t="shared" si="112"/>
        <v/>
      </c>
      <c r="BD107" s="53" t="str">
        <f>IF(AX107&amp;AY107="","",MAX(BD$12:BD106)+1)</f>
        <v/>
      </c>
      <c r="BE107" s="196" t="str">
        <f t="shared" si="113"/>
        <v/>
      </c>
      <c r="BF107" s="33" t="str">
        <f>IF(AND(AO107="NEMA",AP107="NEMA",OR(AX107&amp;AY107="",BE107="NEMA")),MAX(BF$12:BF106)+1,"")</f>
        <v/>
      </c>
      <c r="BG107" s="27" t="s">
        <v>0</v>
      </c>
      <c r="BH107" s="32" t="str">
        <f t="shared" si="114"/>
        <v>Melissa</v>
      </c>
      <c r="BI107" s="21" t="str">
        <f t="shared" si="115"/>
        <v>Drobić</v>
      </c>
      <c r="BJ107" s="53" t="str">
        <f t="shared" si="116"/>
        <v/>
      </c>
      <c r="BK107" s="33">
        <f t="shared" si="117"/>
        <v>1178</v>
      </c>
      <c r="BL107" s="27" t="s">
        <v>0</v>
      </c>
      <c r="BM107" s="32" t="str">
        <f t="shared" si="118"/>
        <v>KAP</v>
      </c>
      <c r="BN107" s="21" t="str">
        <f t="shared" si="119"/>
        <v>OK Kapela</v>
      </c>
      <c r="BO107" s="53">
        <f t="shared" si="120"/>
        <v>5</v>
      </c>
      <c r="BP107" s="53" t="str">
        <f t="shared" si="81"/>
        <v/>
      </c>
      <c r="BQ107" s="21" t="str">
        <f t="shared" si="82"/>
        <v>OK Kapela</v>
      </c>
      <c r="BR107" s="21" t="str" cm="1">
        <f t="array" ref="BR107">IFERROR(""&amp;INDEX(regNatjecatelj_klub,DI107),"")</f>
        <v>OK Kapela</v>
      </c>
      <c r="BS107" s="66" t="str">
        <f t="shared" si="121"/>
        <v/>
      </c>
      <c r="BT107" s="46" t="str">
        <f t="shared" si="122"/>
        <v>OK Kapela</v>
      </c>
      <c r="BU107" s="27" t="s">
        <v>0</v>
      </c>
      <c r="BV107" s="62" t="str">
        <f>IF(BP107&lt;&gt;"NEMA","",IF(IFERROR(MATCH(BN107,BN$12:BN106,0),0)&lt;&gt;0,"",BN107))</f>
        <v/>
      </c>
      <c r="BW107" s="27" t="s">
        <v>0</v>
      </c>
      <c r="BX107" s="84"/>
      <c r="BY107" s="27" t="s">
        <v>0</v>
      </c>
      <c r="BZ107" s="38" t="str">
        <f t="shared" si="123"/>
        <v/>
      </c>
      <c r="CA107" s="21" t="str">
        <f t="shared" si="124"/>
        <v/>
      </c>
      <c r="CB107" s="21" t="str">
        <f>IF(CA107="","",MAX(CB$12:CB106)+1)</f>
        <v/>
      </c>
      <c r="CC107" s="21" t="str">
        <f>IF(CA107="","",IF(AB107="","",IF(AB107="NEMA",IF(AD107="",INDEX(AD$12:AD106,MATCH(AA107,AA$12:AA106,0),1),AD107),AB107)))</f>
        <v/>
      </c>
      <c r="CD107" s="21" t="str">
        <f t="shared" si="125"/>
        <v/>
      </c>
      <c r="CE107" s="21" t="str">
        <f>IF(BX107="","",MAX(CE$12:CE106)+1)</f>
        <v/>
      </c>
      <c r="CF107" s="21" t="str">
        <f t="shared" si="126"/>
        <v/>
      </c>
      <c r="CG107" s="46" t="str">
        <f t="shared" si="127"/>
        <v/>
      </c>
      <c r="CH107" s="27" t="s">
        <v>0</v>
      </c>
      <c r="CI107" s="14" t="str">
        <f t="shared" si="128"/>
        <v/>
      </c>
      <c r="CJ107" s="27" t="s">
        <v>0</v>
      </c>
      <c r="CK107" s="157" t="str">
        <f>IF(BN107="","",IF(AND(BO107&lt;&gt;"",BO107&lt;&gt;"NEMA",BS107=1),BR107,IFERROR(INDEX(CK$12:CK106,MATCH(BN107,BN$12:BN106,0)),IF(BX107&lt;&gt;"",BX107,BT107))))</f>
        <v>OK Kapela</v>
      </c>
      <c r="CL107" s="210">
        <f>IF(BN107="","",IF(BT107&lt;&gt;BN107,INDEX(regKlub_id,MATCH(BT107,regKlub_naziv,0)),IF(AND(BO107&lt;&gt;"",BO107&lt;&gt;"NEMA"),BO107,IF(CF107&lt;&gt;"",CF107,IF(CB107&lt;&gt;"",CB107,IFERROR(INDEX(CL$12:CL106,MATCH(BN107,BN$12:BN106,0)),"GREŠKA"))))))</f>
        <v>5</v>
      </c>
      <c r="CM107" s="108" t="str">
        <f>IF(BP107="","",IF(BP107&lt;&gt;"NEMA",BP107,IF(CE107&lt;&gt;"",CE107,IFERROR(INDEX(CM$12:CM106,MATCH(BN107,BN$12:BN106,0)),""))))</f>
        <v/>
      </c>
      <c r="CN107" s="27" t="s">
        <v>0</v>
      </c>
      <c r="CO107" s="38" t="str">
        <f t="shared" si="129"/>
        <v>33:32</v>
      </c>
      <c r="CP107" s="53" t="str">
        <f t="shared" si="130"/>
        <v>0</v>
      </c>
      <c r="CQ107" s="164" t="str">
        <f t="shared" si="131"/>
        <v/>
      </c>
      <c r="CR107" s="165">
        <f t="shared" si="78"/>
        <v>2012</v>
      </c>
      <c r="CS107" s="108">
        <f t="shared" si="83"/>
        <v>1</v>
      </c>
      <c r="CT107" s="27" t="s">
        <v>0</v>
      </c>
      <c r="CU107" s="224" t="str">
        <f t="shared" si="132"/>
        <v xml:space="preserve">
</v>
      </c>
      <c r="CV107" s="27" t="s">
        <v>0</v>
      </c>
      <c r="CW107" s="184" t="str">
        <f t="shared" si="84"/>
        <v/>
      </c>
      <c r="CX107" t="s">
        <v>0</v>
      </c>
      <c r="CY107" s="86" t="str">
        <f t="shared" si="85"/>
        <v>Ž</v>
      </c>
      <c r="CZ107" t="s">
        <v>0</v>
      </c>
      <c r="DA107" s="32" t="str">
        <f t="shared" si="86"/>
        <v/>
      </c>
      <c r="DB107" s="46" t="str">
        <f t="shared" si="87"/>
        <v/>
      </c>
      <c r="DC107" t="s">
        <v>0</v>
      </c>
      <c r="DD107" s="14" t="str">
        <f t="shared" si="133"/>
        <v/>
      </c>
      <c r="DE107" s="27" t="s">
        <v>0</v>
      </c>
      <c r="DF107" s="14" t="str">
        <f t="shared" si="134"/>
        <v/>
      </c>
      <c r="DG107" s="27" t="s">
        <v>0</v>
      </c>
      <c r="DH107" s="32" t="str">
        <f t="shared" si="135"/>
        <v>Melissa – Drobić</v>
      </c>
      <c r="DI107" s="33">
        <f t="shared" si="136"/>
        <v>777</v>
      </c>
      <c r="DJ107" s="27" t="s">
        <v>0</v>
      </c>
      <c r="DK107" s="32" t="str">
        <f t="shared" si="137"/>
        <v>Melissa – Drobić – OK Kapela</v>
      </c>
      <c r="DL107" s="33">
        <f t="shared" si="138"/>
        <v>777</v>
      </c>
      <c r="DM107" s="27" t="s">
        <v>0</v>
      </c>
      <c r="DN107" s="32" t="str">
        <f t="shared" si="139"/>
        <v>Melissa – Drobić – OK Kapela – Ž16</v>
      </c>
      <c r="DO107" s="33">
        <f t="shared" si="140"/>
        <v>777</v>
      </c>
      <c r="DP107" s="27" t="s">
        <v>0</v>
      </c>
      <c r="DQ107" s="38">
        <f t="shared" si="141"/>
        <v>777</v>
      </c>
      <c r="DR107" s="33" cm="1">
        <f t="array" ref="DR107">IF(DQ107&lt;&gt;"",INDEX(regNatjecatelj_id,DQ107,0),IF(BF107&lt;&gt;"",BF107,""))</f>
        <v>1178</v>
      </c>
      <c r="DS107" s="27" t="s">
        <v>0</v>
      </c>
      <c r="DT107" s="38" t="str">
        <f t="shared" si="142"/>
        <v>imepre</v>
      </c>
      <c r="DU107" s="53" t="str">
        <f t="shared" si="88"/>
        <v>klu</v>
      </c>
      <c r="DV107" s="53" t="str">
        <f t="shared" si="143"/>
        <v>kat</v>
      </c>
      <c r="DW107" s="53" t="str">
        <f t="shared" si="144"/>
        <v/>
      </c>
      <c r="DX107" s="46" t="str">
        <f t="shared" si="145"/>
        <v>imepre-klu-kat</v>
      </c>
      <c r="DY107" s="27" t="s">
        <v>0</v>
      </c>
      <c r="DZ107" s="38">
        <f>IF(AN107="","",MAX(DZ$12:DZ106)+1)</f>
        <v>5552</v>
      </c>
      <c r="EA107" s="53">
        <f t="shared" si="146"/>
        <v>615</v>
      </c>
      <c r="EB107" s="53">
        <f t="shared" si="147"/>
        <v>1178</v>
      </c>
      <c r="EC107" s="53">
        <f t="shared" si="148"/>
        <v>2012</v>
      </c>
      <c r="ED107" s="53">
        <f t="shared" si="149"/>
        <v>1</v>
      </c>
      <c r="EE107" s="53">
        <f t="shared" si="89"/>
        <v>0</v>
      </c>
      <c r="EF107" s="53">
        <f t="shared" si="150"/>
        <v>1</v>
      </c>
      <c r="EG107" s="53" t="str">
        <f t="shared" si="151"/>
        <v>0</v>
      </c>
      <c r="EH107" s="53" t="str">
        <f t="shared" si="90"/>
        <v/>
      </c>
      <c r="EI107" s="53" t="str">
        <f t="shared" si="152"/>
        <v/>
      </c>
      <c r="EJ107" s="33" t="str">
        <f t="shared" si="153"/>
        <v/>
      </c>
      <c r="EK107" s="27" t="s">
        <v>0</v>
      </c>
      <c r="EL107" s="14" t="str">
        <f t="shared" si="154"/>
        <v>INSERT INTO rezultat(id,stazakategorija_id,imeprezime_id,vrijeme_sec,status_id,registracija,uparivanje_id,originalstatus_id,imeprezimealias_id,klubalias_id,kategorijaalias_id) VALUES (5552,615,1178,2012,1,0,1,0,Null,Null,Null);</v>
      </c>
      <c r="EM107" s="27" t="s">
        <v>0</v>
      </c>
      <c r="EN107" s="14" t="str">
        <f t="shared" si="91"/>
        <v/>
      </c>
      <c r="EO107" s="27" t="s">
        <v>0</v>
      </c>
      <c r="EP107" s="115" t="str">
        <f t="shared" si="155"/>
        <v xml:space="preserve">
INSERT INTO rezultat(id,stazakategorija_id,imeprezime_id,vrijeme_sec,status_id,registracija,uparivanje_id,originalstatus_id,imeprezimealias_id,klubalias_id,kategorijaalias_id) VALUES (5552,615,1178,2012,1,0,1,0,Null,Null,Null);</v>
      </c>
      <c r="EQ107" s="27" t="s">
        <v>0</v>
      </c>
    </row>
    <row r="108" spans="1:147" x14ac:dyDescent="0.25">
      <c r="A108" t="s">
        <v>0</v>
      </c>
      <c r="B108" s="32" t="str">
        <f>IF(csv!F98="","",TRIM(csv!T98))</f>
        <v>Ž16</v>
      </c>
      <c r="C108" s="21" t="s">
        <v>0</v>
      </c>
      <c r="D108" s="21" t="str">
        <f>IF(csv!F98="","",TRIM(csv!F98))</f>
        <v>Vacant</v>
      </c>
      <c r="E108" s="21" t="str">
        <f>IF(csv!E98="","",TRIM(csv!E98))</f>
        <v/>
      </c>
      <c r="F108" s="21" t="s">
        <v>0</v>
      </c>
      <c r="G108" s="53" t="str">
        <f>IF(csv!M98="","",TRIM(csv!M98))</f>
        <v/>
      </c>
      <c r="H108" s="53" t="str">
        <f>IF(csv!N98="","",TRIM(csv!N98))</f>
        <v>0</v>
      </c>
      <c r="I108" s="21" t="s">
        <v>0</v>
      </c>
      <c r="J108" s="21" t="str">
        <f>IF(csv!P98="","",TRIM(csv!P98))</f>
        <v/>
      </c>
      <c r="K108" s="21" t="str">
        <f>IF(csv!Q98="","",TRIM(csv!Q98))</f>
        <v/>
      </c>
      <c r="L108" s="21" t="s">
        <v>0</v>
      </c>
      <c r="M108" s="46" t="str">
        <f>IF(csv!R98="","",TRIM(csv!R98))</f>
        <v/>
      </c>
      <c r="N108" s="27" t="s">
        <v>0</v>
      </c>
      <c r="O108" s="172" t="str">
        <f t="shared" si="92"/>
        <v/>
      </c>
      <c r="P108" s="27"/>
      <c r="Q108" s="32" t="str">
        <f t="shared" si="93"/>
        <v>Ž16</v>
      </c>
      <c r="R108" s="53">
        <f>IF(Q108="","",IF(COUNTIF(Q$12:Q107,Q108)=0,R107+1,R107))</f>
        <v>15</v>
      </c>
      <c r="S108" s="53">
        <f t="shared" si="94"/>
        <v>120</v>
      </c>
      <c r="T108" s="53">
        <f t="shared" si="95"/>
        <v>421</v>
      </c>
      <c r="U108" s="46" t="str">
        <f t="shared" si="96"/>
        <v>Ž21B – Ž16</v>
      </c>
      <c r="V108" s="27" t="s">
        <v>0</v>
      </c>
      <c r="W108" s="157" t="str">
        <f t="shared" si="97"/>
        <v/>
      </c>
      <c r="X108" s="207" t="str">
        <f t="shared" si="98"/>
        <v/>
      </c>
      <c r="Y108" s="158" t="str">
        <f t="shared" si="79"/>
        <v/>
      </c>
      <c r="Z108" s="27" t="s">
        <v>0</v>
      </c>
      <c r="AA108" s="32" t="str">
        <f t="shared" si="99"/>
        <v/>
      </c>
      <c r="AB108" s="53" t="str">
        <f t="shared" si="100"/>
        <v/>
      </c>
      <c r="AC108" s="21" t="str">
        <f>IF(OR(AB108="",AB108&lt;&gt;"NEMA"),"",IF(IFERROR(MATCH(AA108,AA$12:AA107,0),0)&lt;&gt;0,"",AA108))</f>
        <v/>
      </c>
      <c r="AD108" s="46" t="str">
        <f>IF(AC108="","",MAX(AD$12:AD107)+1)</f>
        <v/>
      </c>
      <c r="AE108" s="27" t="s">
        <v>0</v>
      </c>
      <c r="AF108" s="84"/>
      <c r="AG108" s="27" t="s">
        <v>0</v>
      </c>
      <c r="AH108" s="14" t="str">
        <f t="shared" si="101"/>
        <v/>
      </c>
      <c r="AI108" s="27" t="s">
        <v>0</v>
      </c>
      <c r="AJ108" s="157" t="str">
        <f t="shared" si="102"/>
        <v/>
      </c>
      <c r="AK108" s="108" t="str">
        <f t="shared" si="103"/>
        <v/>
      </c>
      <c r="AL108" s="27"/>
      <c r="AM108" s="32" t="str">
        <f t="shared" si="104"/>
        <v/>
      </c>
      <c r="AN108" s="21" t="str">
        <f t="shared" si="105"/>
        <v/>
      </c>
      <c r="AO108" s="53" t="str">
        <f t="shared" si="106"/>
        <v/>
      </c>
      <c r="AP108" s="53" t="str">
        <f t="shared" si="107"/>
        <v/>
      </c>
      <c r="AQ108" s="21" t="str">
        <f t="shared" si="108"/>
        <v/>
      </c>
      <c r="AR108" s="46" t="str">
        <f t="shared" si="109"/>
        <v/>
      </c>
      <c r="AS108" s="27" t="s">
        <v>0</v>
      </c>
      <c r="AT108" s="62" t="str">
        <f t="shared" si="110"/>
        <v/>
      </c>
      <c r="AU108" s="27" t="s">
        <v>0</v>
      </c>
      <c r="AV108" s="228" t="str">
        <f t="shared" si="80"/>
        <v/>
      </c>
      <c r="AW108" s="27" t="s">
        <v>0</v>
      </c>
      <c r="AX108" s="79"/>
      <c r="AY108" s="80"/>
      <c r="AZ108" s="27" t="s">
        <v>0</v>
      </c>
      <c r="BA108" s="184" t="str">
        <f t="shared" si="111"/>
        <v/>
      </c>
      <c r="BB108" s="27" t="s">
        <v>0</v>
      </c>
      <c r="BC108" s="32" t="str">
        <f t="shared" si="112"/>
        <v/>
      </c>
      <c r="BD108" s="53" t="str">
        <f>IF(AX108&amp;AY108="","",MAX(BD$12:BD107)+1)</f>
        <v/>
      </c>
      <c r="BE108" s="196" t="str">
        <f t="shared" si="113"/>
        <v/>
      </c>
      <c r="BF108" s="33" t="str">
        <f>IF(AND(AO108="NEMA",AP108="NEMA",OR(AX108&amp;AY108="",BE108="NEMA")),MAX(BF$12:BF107)+1,"")</f>
        <v/>
      </c>
      <c r="BG108" s="27" t="s">
        <v>0</v>
      </c>
      <c r="BH108" s="32" t="str">
        <f t="shared" si="114"/>
        <v/>
      </c>
      <c r="BI108" s="21" t="str">
        <f t="shared" si="115"/>
        <v/>
      </c>
      <c r="BJ108" s="53" t="str">
        <f t="shared" si="116"/>
        <v/>
      </c>
      <c r="BK108" s="33" t="str">
        <f t="shared" si="117"/>
        <v/>
      </c>
      <c r="BL108" s="27" t="s">
        <v>0</v>
      </c>
      <c r="BM108" s="32" t="str">
        <f t="shared" si="118"/>
        <v/>
      </c>
      <c r="BN108" s="21" t="str">
        <f t="shared" si="119"/>
        <v/>
      </c>
      <c r="BO108" s="53" t="str">
        <f t="shared" si="120"/>
        <v/>
      </c>
      <c r="BP108" s="53" t="str">
        <f t="shared" si="81"/>
        <v/>
      </c>
      <c r="BQ108" s="21" t="str">
        <f t="shared" si="82"/>
        <v/>
      </c>
      <c r="BR108" s="21" t="str" cm="1">
        <f t="array" ref="BR108">IFERROR(""&amp;INDEX(regNatjecatelj_klub,DI108),"")</f>
        <v/>
      </c>
      <c r="BS108" s="66" t="str">
        <f t="shared" si="121"/>
        <v/>
      </c>
      <c r="BT108" s="46" t="str">
        <f t="shared" si="122"/>
        <v/>
      </c>
      <c r="BU108" s="27" t="s">
        <v>0</v>
      </c>
      <c r="BV108" s="62" t="str">
        <f>IF(BP108&lt;&gt;"NEMA","",IF(IFERROR(MATCH(BN108,BN$12:BN107,0),0)&lt;&gt;0,"",BN108))</f>
        <v/>
      </c>
      <c r="BW108" s="27" t="s">
        <v>0</v>
      </c>
      <c r="BX108" s="84"/>
      <c r="BY108" s="27" t="s">
        <v>0</v>
      </c>
      <c r="BZ108" s="38" t="str">
        <f t="shared" si="123"/>
        <v/>
      </c>
      <c r="CA108" s="21" t="str">
        <f t="shared" si="124"/>
        <v/>
      </c>
      <c r="CB108" s="21" t="str">
        <f>IF(CA108="","",MAX(CB$12:CB107)+1)</f>
        <v/>
      </c>
      <c r="CC108" s="21" t="str">
        <f>IF(CA108="","",IF(AB108="","",IF(AB108="NEMA",IF(AD108="",INDEX(AD$12:AD107,MATCH(AA108,AA$12:AA107,0),1),AD108),AB108)))</f>
        <v/>
      </c>
      <c r="CD108" s="21" t="str">
        <f t="shared" si="125"/>
        <v/>
      </c>
      <c r="CE108" s="21" t="str">
        <f>IF(BX108="","",MAX(CE$12:CE107)+1)</f>
        <v/>
      </c>
      <c r="CF108" s="21" t="str">
        <f t="shared" si="126"/>
        <v/>
      </c>
      <c r="CG108" s="46" t="str">
        <f t="shared" si="127"/>
        <v/>
      </c>
      <c r="CH108" s="27" t="s">
        <v>0</v>
      </c>
      <c r="CI108" s="14" t="str">
        <f t="shared" si="128"/>
        <v/>
      </c>
      <c r="CJ108" s="27" t="s">
        <v>0</v>
      </c>
      <c r="CK108" s="157" t="str">
        <f>IF(BN108="","",IF(AND(BO108&lt;&gt;"",BO108&lt;&gt;"NEMA",BS108=1),BR108,IFERROR(INDEX(CK$12:CK107,MATCH(BN108,BN$12:BN107,0)),IF(BX108&lt;&gt;"",BX108,BT108))))</f>
        <v/>
      </c>
      <c r="CL108" s="210" t="str">
        <f>IF(BN108="","",IF(BT108&lt;&gt;BN108,INDEX(regKlub_id,MATCH(BT108,regKlub_naziv,0)),IF(AND(BO108&lt;&gt;"",BO108&lt;&gt;"NEMA"),BO108,IF(CF108&lt;&gt;"",CF108,IF(CB108&lt;&gt;"",CB108,IFERROR(INDEX(CL$12:CL107,MATCH(BN108,BN$12:BN107,0)),"GREŠKA"))))))</f>
        <v/>
      </c>
      <c r="CM108" s="108" t="str">
        <f>IF(BP108="","",IF(BP108&lt;&gt;"NEMA",BP108,IF(CE108&lt;&gt;"",CE108,IFERROR(INDEX(CM$12:CM107,MATCH(BN108,BN$12:BN107,0)),""))))</f>
        <v/>
      </c>
      <c r="CN108" s="27" t="s">
        <v>0</v>
      </c>
      <c r="CO108" s="38" t="str">
        <f t="shared" si="129"/>
        <v/>
      </c>
      <c r="CP108" s="53" t="str">
        <f t="shared" si="130"/>
        <v>0</v>
      </c>
      <c r="CQ108" s="164" t="str">
        <f t="shared" si="131"/>
        <v/>
      </c>
      <c r="CR108" s="165" t="str">
        <f t="shared" si="78"/>
        <v/>
      </c>
      <c r="CS108" s="108" t="str">
        <f t="shared" si="83"/>
        <v/>
      </c>
      <c r="CT108" s="27" t="s">
        <v>0</v>
      </c>
      <c r="CU108" s="224" t="str">
        <f t="shared" si="132"/>
        <v xml:space="preserve">
</v>
      </c>
      <c r="CV108" s="27" t="s">
        <v>0</v>
      </c>
      <c r="CW108" s="184" t="str">
        <f t="shared" si="84"/>
        <v/>
      </c>
      <c r="CX108" t="s">
        <v>0</v>
      </c>
      <c r="CY108" s="86" t="str">
        <f t="shared" si="85"/>
        <v>Ž</v>
      </c>
      <c r="CZ108" t="s">
        <v>0</v>
      </c>
      <c r="DA108" s="32" t="str">
        <f t="shared" si="86"/>
        <v/>
      </c>
      <c r="DB108" s="46" t="str">
        <f t="shared" si="87"/>
        <v/>
      </c>
      <c r="DC108" t="s">
        <v>0</v>
      </c>
      <c r="DD108" s="14" t="str">
        <f t="shared" si="133"/>
        <v/>
      </c>
      <c r="DE108" s="27" t="s">
        <v>0</v>
      </c>
      <c r="DF108" s="14" t="str">
        <f t="shared" si="134"/>
        <v/>
      </c>
      <c r="DG108" s="27" t="s">
        <v>0</v>
      </c>
      <c r="DH108" s="32" t="str">
        <f t="shared" si="135"/>
        <v/>
      </c>
      <c r="DI108" s="33" t="str">
        <f t="shared" si="136"/>
        <v/>
      </c>
      <c r="DJ108" s="27" t="s">
        <v>0</v>
      </c>
      <c r="DK108" s="32" t="str">
        <f t="shared" si="137"/>
        <v/>
      </c>
      <c r="DL108" s="33" t="str">
        <f t="shared" si="138"/>
        <v/>
      </c>
      <c r="DM108" s="27" t="s">
        <v>0</v>
      </c>
      <c r="DN108" s="32" t="str">
        <f t="shared" si="139"/>
        <v/>
      </c>
      <c r="DO108" s="33" t="str">
        <f t="shared" si="140"/>
        <v/>
      </c>
      <c r="DP108" s="27" t="s">
        <v>0</v>
      </c>
      <c r="DQ108" s="38" t="str">
        <f t="shared" si="141"/>
        <v/>
      </c>
      <c r="DR108" s="33" t="str" cm="1">
        <f t="array" ref="DR108">IF(DQ108&lt;&gt;"",INDEX(regNatjecatelj_id,DQ108,0),IF(BF108&lt;&gt;"",BF108,""))</f>
        <v/>
      </c>
      <c r="DS108" s="27" t="s">
        <v>0</v>
      </c>
      <c r="DT108" s="38" t="str">
        <f t="shared" si="142"/>
        <v/>
      </c>
      <c r="DU108" s="53" t="str">
        <f t="shared" si="88"/>
        <v/>
      </c>
      <c r="DV108" s="53" t="str">
        <f t="shared" si="143"/>
        <v/>
      </c>
      <c r="DW108" s="53" t="str">
        <f t="shared" si="144"/>
        <v/>
      </c>
      <c r="DX108" s="46" t="str">
        <f t="shared" si="145"/>
        <v/>
      </c>
      <c r="DY108" s="27" t="s">
        <v>0</v>
      </c>
      <c r="DZ108" s="38" t="str">
        <f>IF(AN108="","",MAX(DZ$12:DZ107)+1)</f>
        <v/>
      </c>
      <c r="EA108" s="53" t="str">
        <f t="shared" si="146"/>
        <v/>
      </c>
      <c r="EB108" s="53" t="str">
        <f t="shared" si="147"/>
        <v/>
      </c>
      <c r="EC108" s="53" t="str">
        <f t="shared" si="148"/>
        <v/>
      </c>
      <c r="ED108" s="53" t="str">
        <f t="shared" si="149"/>
        <v/>
      </c>
      <c r="EE108" s="53" t="str">
        <f t="shared" si="89"/>
        <v/>
      </c>
      <c r="EF108" s="53" t="str">
        <f t="shared" si="150"/>
        <v/>
      </c>
      <c r="EG108" s="53" t="str">
        <f t="shared" si="151"/>
        <v/>
      </c>
      <c r="EH108" s="53" t="str">
        <f t="shared" si="90"/>
        <v/>
      </c>
      <c r="EI108" s="53" t="str">
        <f t="shared" si="152"/>
        <v/>
      </c>
      <c r="EJ108" s="33" t="str">
        <f t="shared" si="153"/>
        <v/>
      </c>
      <c r="EK108" s="27" t="s">
        <v>0</v>
      </c>
      <c r="EL108" s="14" t="str">
        <f t="shared" si="154"/>
        <v/>
      </c>
      <c r="EM108" s="27" t="s">
        <v>0</v>
      </c>
      <c r="EN108" s="14" t="str">
        <f t="shared" si="91"/>
        <v/>
      </c>
      <c r="EO108" s="27" t="s">
        <v>0</v>
      </c>
      <c r="EP108" s="115" t="str">
        <f t="shared" si="155"/>
        <v/>
      </c>
      <c r="EQ108" s="27" t="s">
        <v>0</v>
      </c>
    </row>
    <row r="109" spans="1:147" x14ac:dyDescent="0.25">
      <c r="A109" t="s">
        <v>0</v>
      </c>
      <c r="B109" s="32" t="str">
        <f>IF(csv!F99="","",TRIM(csv!T99))</f>
        <v>Ž20</v>
      </c>
      <c r="C109" s="21" t="s">
        <v>0</v>
      </c>
      <c r="D109" s="21" t="str">
        <f>IF(csv!F99="","",TRIM(csv!F99))</f>
        <v>Majda</v>
      </c>
      <c r="E109" s="21" t="str">
        <f>IF(csv!E99="","",TRIM(csv!E99))</f>
        <v>Vidaković</v>
      </c>
      <c r="F109" s="21" t="s">
        <v>0</v>
      </c>
      <c r="G109" s="53" t="str">
        <f>IF(csv!M99="","",TRIM(csv!M99))</f>
        <v>74:43</v>
      </c>
      <c r="H109" s="53" t="str">
        <f>IF(csv!N99="","",TRIM(csv!N99))</f>
        <v>0</v>
      </c>
      <c r="I109" s="21" t="s">
        <v>0</v>
      </c>
      <c r="J109" s="21" t="str">
        <f>IF(csv!P99="","",TRIM(csv!P99))</f>
        <v>KAP</v>
      </c>
      <c r="K109" s="21" t="str">
        <f>IF(csv!Q99="","",TRIM(csv!Q99))</f>
        <v>OK Kapela</v>
      </c>
      <c r="L109" s="21" t="s">
        <v>0</v>
      </c>
      <c r="M109" s="46" t="str">
        <f>IF(csv!R99="","",TRIM(csv!R99))</f>
        <v>CRO</v>
      </c>
      <c r="N109" s="27" t="s">
        <v>0</v>
      </c>
      <c r="O109" s="172" t="str">
        <f t="shared" si="92"/>
        <v>ok</v>
      </c>
      <c r="P109" s="27"/>
      <c r="Q109" s="32" t="str">
        <f t="shared" si="93"/>
        <v>Ž20</v>
      </c>
      <c r="R109" s="53">
        <f>IF(Q109="","",IF(COUNTIF(Q$12:Q108,Q109)=0,R108+1,R108))</f>
        <v>16</v>
      </c>
      <c r="S109" s="53">
        <f t="shared" si="94"/>
        <v>119</v>
      </c>
      <c r="T109" s="53">
        <f t="shared" si="95"/>
        <v>417</v>
      </c>
      <c r="U109" s="46" t="str">
        <f t="shared" si="96"/>
        <v>M45 – Ž35 – Ž20</v>
      </c>
      <c r="V109" s="27" t="s">
        <v>0</v>
      </c>
      <c r="W109" s="157" t="str">
        <f t="shared" si="97"/>
        <v>Ž20</v>
      </c>
      <c r="X109" s="207">
        <f t="shared" si="98"/>
        <v>616</v>
      </c>
      <c r="Y109" s="158" t="str">
        <f t="shared" si="79"/>
        <v/>
      </c>
      <c r="Z109" s="27" t="s">
        <v>0</v>
      </c>
      <c r="AA109" s="32" t="str">
        <f t="shared" si="99"/>
        <v>CRO</v>
      </c>
      <c r="AB109" s="53">
        <f t="shared" si="100"/>
        <v>1</v>
      </c>
      <c r="AC109" s="21" t="str">
        <f>IF(OR(AB109="",AB109&lt;&gt;"NEMA"),"",IF(IFERROR(MATCH(AA109,AA$12:AA108,0),0)&lt;&gt;0,"",AA109))</f>
        <v/>
      </c>
      <c r="AD109" s="46" t="str">
        <f>IF(AC109="","",MAX(AD$12:AD108)+1)</f>
        <v/>
      </c>
      <c r="AE109" s="27" t="s">
        <v>0</v>
      </c>
      <c r="AF109" s="84"/>
      <c r="AG109" s="27" t="s">
        <v>0</v>
      </c>
      <c r="AH109" s="14" t="str">
        <f t="shared" si="101"/>
        <v/>
      </c>
      <c r="AI109" s="27" t="s">
        <v>0</v>
      </c>
      <c r="AJ109" s="157" t="str">
        <f t="shared" si="102"/>
        <v>CRO</v>
      </c>
      <c r="AK109" s="108">
        <f t="shared" si="103"/>
        <v>1</v>
      </c>
      <c r="AL109" s="27"/>
      <c r="AM109" s="32" t="str">
        <f t="shared" si="104"/>
        <v>Majda</v>
      </c>
      <c r="AN109" s="21" t="str">
        <f t="shared" si="105"/>
        <v>Vidaković</v>
      </c>
      <c r="AO109" s="53">
        <f t="shared" si="106"/>
        <v>1259</v>
      </c>
      <c r="AP109" s="53" t="str">
        <f t="shared" si="107"/>
        <v/>
      </c>
      <c r="AQ109" s="21" t="str">
        <f t="shared" si="108"/>
        <v>Majda</v>
      </c>
      <c r="AR109" s="46" t="str">
        <f t="shared" si="109"/>
        <v>Vidaković</v>
      </c>
      <c r="AS109" s="27" t="s">
        <v>0</v>
      </c>
      <c r="AT109" s="62" t="str">
        <f t="shared" si="110"/>
        <v/>
      </c>
      <c r="AU109" s="27" t="s">
        <v>0</v>
      </c>
      <c r="AV109" s="228" t="str">
        <f t="shared" si="80"/>
        <v/>
      </c>
      <c r="AW109" s="27" t="s">
        <v>0</v>
      </c>
      <c r="AX109" s="79"/>
      <c r="AY109" s="80"/>
      <c r="AZ109" s="27" t="s">
        <v>0</v>
      </c>
      <c r="BA109" s="184" t="str">
        <f t="shared" si="111"/>
        <v/>
      </c>
      <c r="BB109" s="27" t="s">
        <v>0</v>
      </c>
      <c r="BC109" s="32" t="str">
        <f t="shared" si="112"/>
        <v/>
      </c>
      <c r="BD109" s="53" t="str">
        <f>IF(AX109&amp;AY109="","",MAX(BD$12:BD108)+1)</f>
        <v/>
      </c>
      <c r="BE109" s="196" t="str">
        <f t="shared" si="113"/>
        <v/>
      </c>
      <c r="BF109" s="33" t="str">
        <f>IF(AND(AO109="NEMA",AP109="NEMA",OR(AX109&amp;AY109="",BE109="NEMA")),MAX(BF$12:BF108)+1,"")</f>
        <v/>
      </c>
      <c r="BG109" s="27" t="s">
        <v>0</v>
      </c>
      <c r="BH109" s="32" t="str">
        <f t="shared" si="114"/>
        <v>Majda</v>
      </c>
      <c r="BI109" s="21" t="str">
        <f t="shared" si="115"/>
        <v>Vidaković</v>
      </c>
      <c r="BJ109" s="53" t="str">
        <f t="shared" si="116"/>
        <v/>
      </c>
      <c r="BK109" s="33">
        <f t="shared" si="117"/>
        <v>1259</v>
      </c>
      <c r="BL109" s="27" t="s">
        <v>0</v>
      </c>
      <c r="BM109" s="32" t="str">
        <f t="shared" si="118"/>
        <v>KAP</v>
      </c>
      <c r="BN109" s="21" t="str">
        <f t="shared" si="119"/>
        <v>OK Kapela</v>
      </c>
      <c r="BO109" s="53">
        <f t="shared" si="120"/>
        <v>5</v>
      </c>
      <c r="BP109" s="53" t="str">
        <f t="shared" si="81"/>
        <v/>
      </c>
      <c r="BQ109" s="21" t="str">
        <f t="shared" si="82"/>
        <v>OK Kapela</v>
      </c>
      <c r="BR109" s="21" t="str" cm="1">
        <f t="array" ref="BR109">IFERROR(""&amp;INDEX(regNatjecatelj_klub,DI109),"")</f>
        <v>OK Kapela</v>
      </c>
      <c r="BS109" s="66" t="str">
        <f t="shared" si="121"/>
        <v/>
      </c>
      <c r="BT109" s="46" t="str">
        <f t="shared" si="122"/>
        <v>OK Kapela</v>
      </c>
      <c r="BU109" s="27" t="s">
        <v>0</v>
      </c>
      <c r="BV109" s="62" t="str">
        <f>IF(BP109&lt;&gt;"NEMA","",IF(IFERROR(MATCH(BN109,BN$12:BN108,0),0)&lt;&gt;0,"",BN109))</f>
        <v/>
      </c>
      <c r="BW109" s="27" t="s">
        <v>0</v>
      </c>
      <c r="BX109" s="84"/>
      <c r="BY109" s="27" t="s">
        <v>0</v>
      </c>
      <c r="BZ109" s="38" t="str">
        <f t="shared" si="123"/>
        <v/>
      </c>
      <c r="CA109" s="21" t="str">
        <f t="shared" si="124"/>
        <v/>
      </c>
      <c r="CB109" s="21" t="str">
        <f>IF(CA109="","",MAX(CB$12:CB108)+1)</f>
        <v/>
      </c>
      <c r="CC109" s="21" t="str">
        <f>IF(CA109="","",IF(AB109="","",IF(AB109="NEMA",IF(AD109="",INDEX(AD$12:AD108,MATCH(AA109,AA$12:AA108,0),1),AD109),AB109)))</f>
        <v/>
      </c>
      <c r="CD109" s="21" t="str">
        <f t="shared" si="125"/>
        <v/>
      </c>
      <c r="CE109" s="21" t="str">
        <f>IF(BX109="","",MAX(CE$12:CE108)+1)</f>
        <v/>
      </c>
      <c r="CF109" s="21" t="str">
        <f t="shared" si="126"/>
        <v/>
      </c>
      <c r="CG109" s="46" t="str">
        <f t="shared" si="127"/>
        <v/>
      </c>
      <c r="CH109" s="27" t="s">
        <v>0</v>
      </c>
      <c r="CI109" s="14" t="str">
        <f t="shared" si="128"/>
        <v/>
      </c>
      <c r="CJ109" s="27" t="s">
        <v>0</v>
      </c>
      <c r="CK109" s="157" t="str">
        <f>IF(BN109="","",IF(AND(BO109&lt;&gt;"",BO109&lt;&gt;"NEMA",BS109=1),BR109,IFERROR(INDEX(CK$12:CK108,MATCH(BN109,BN$12:BN108,0)),IF(BX109&lt;&gt;"",BX109,BT109))))</f>
        <v>OK Kapela</v>
      </c>
      <c r="CL109" s="210">
        <f>IF(BN109="","",IF(BT109&lt;&gt;BN109,INDEX(regKlub_id,MATCH(BT109,regKlub_naziv,0)),IF(AND(BO109&lt;&gt;"",BO109&lt;&gt;"NEMA"),BO109,IF(CF109&lt;&gt;"",CF109,IF(CB109&lt;&gt;"",CB109,IFERROR(INDEX(CL$12:CL108,MATCH(BN109,BN$12:BN108,0)),"GREŠKA"))))))</f>
        <v>5</v>
      </c>
      <c r="CM109" s="108" t="str">
        <f>IF(BP109="","",IF(BP109&lt;&gt;"NEMA",BP109,IF(CE109&lt;&gt;"",CE109,IFERROR(INDEX(CM$12:CM108,MATCH(BN109,BN$12:BN108,0)),""))))</f>
        <v/>
      </c>
      <c r="CN109" s="27" t="s">
        <v>0</v>
      </c>
      <c r="CO109" s="38" t="str">
        <f t="shared" si="129"/>
        <v>74:43</v>
      </c>
      <c r="CP109" s="53" t="str">
        <f t="shared" si="130"/>
        <v>0</v>
      </c>
      <c r="CQ109" s="164" t="str">
        <f t="shared" si="131"/>
        <v/>
      </c>
      <c r="CR109" s="165">
        <f t="shared" si="78"/>
        <v>4483</v>
      </c>
      <c r="CS109" s="108">
        <f t="shared" si="83"/>
        <v>1</v>
      </c>
      <c r="CT109" s="27" t="s">
        <v>0</v>
      </c>
      <c r="CU109" s="224" t="str">
        <f t="shared" si="132"/>
        <v xml:space="preserve">
</v>
      </c>
      <c r="CV109" s="27" t="s">
        <v>0</v>
      </c>
      <c r="CW109" s="184" t="str">
        <f t="shared" si="84"/>
        <v/>
      </c>
      <c r="CX109" t="s">
        <v>0</v>
      </c>
      <c r="CY109" s="86" t="str">
        <f t="shared" si="85"/>
        <v>Ž</v>
      </c>
      <c r="CZ109" t="s">
        <v>0</v>
      </c>
      <c r="DA109" s="32" t="str">
        <f t="shared" si="86"/>
        <v/>
      </c>
      <c r="DB109" s="46" t="str">
        <f t="shared" si="87"/>
        <v/>
      </c>
      <c r="DC109" t="s">
        <v>0</v>
      </c>
      <c r="DD109" s="14" t="str">
        <f t="shared" si="133"/>
        <v/>
      </c>
      <c r="DE109" s="27" t="s">
        <v>0</v>
      </c>
      <c r="DF109" s="14" t="str">
        <f t="shared" si="134"/>
        <v/>
      </c>
      <c r="DG109" s="27" t="s">
        <v>0</v>
      </c>
      <c r="DH109" s="32" t="str">
        <f t="shared" si="135"/>
        <v>Majda – Vidaković</v>
      </c>
      <c r="DI109" s="33">
        <f t="shared" si="136"/>
        <v>668</v>
      </c>
      <c r="DJ109" s="27" t="s">
        <v>0</v>
      </c>
      <c r="DK109" s="32" t="str">
        <f t="shared" si="137"/>
        <v>Majda – Vidaković – OK Kapela</v>
      </c>
      <c r="DL109" s="33">
        <f t="shared" si="138"/>
        <v>668</v>
      </c>
      <c r="DM109" s="27" t="s">
        <v>0</v>
      </c>
      <c r="DN109" s="32" t="str">
        <f t="shared" si="139"/>
        <v>Majda – Vidaković – OK Kapela – Ž20</v>
      </c>
      <c r="DO109" s="33">
        <f t="shared" si="140"/>
        <v>668</v>
      </c>
      <c r="DP109" s="27" t="s">
        <v>0</v>
      </c>
      <c r="DQ109" s="38">
        <f t="shared" si="141"/>
        <v>668</v>
      </c>
      <c r="DR109" s="33" cm="1">
        <f t="array" ref="DR109">IF(DQ109&lt;&gt;"",INDEX(regNatjecatelj_id,DQ109,0),IF(BF109&lt;&gt;"",BF109,""))</f>
        <v>1259</v>
      </c>
      <c r="DS109" s="27" t="s">
        <v>0</v>
      </c>
      <c r="DT109" s="38" t="str">
        <f t="shared" si="142"/>
        <v>imepre</v>
      </c>
      <c r="DU109" s="53" t="str">
        <f t="shared" si="88"/>
        <v>klu</v>
      </c>
      <c r="DV109" s="53" t="str">
        <f t="shared" si="143"/>
        <v>kat</v>
      </c>
      <c r="DW109" s="53" t="str">
        <f t="shared" si="144"/>
        <v/>
      </c>
      <c r="DX109" s="46" t="str">
        <f t="shared" si="145"/>
        <v>imepre-klu-kat</v>
      </c>
      <c r="DY109" s="27" t="s">
        <v>0</v>
      </c>
      <c r="DZ109" s="38">
        <f>IF(AN109="","",MAX(DZ$12:DZ108)+1)</f>
        <v>5553</v>
      </c>
      <c r="EA109" s="53">
        <f t="shared" si="146"/>
        <v>616</v>
      </c>
      <c r="EB109" s="53">
        <f t="shared" si="147"/>
        <v>1259</v>
      </c>
      <c r="EC109" s="53">
        <f t="shared" si="148"/>
        <v>4483</v>
      </c>
      <c r="ED109" s="53">
        <f t="shared" si="149"/>
        <v>1</v>
      </c>
      <c r="EE109" s="53">
        <f t="shared" si="89"/>
        <v>0</v>
      </c>
      <c r="EF109" s="53">
        <f t="shared" si="150"/>
        <v>1</v>
      </c>
      <c r="EG109" s="53" t="str">
        <f t="shared" si="151"/>
        <v>0</v>
      </c>
      <c r="EH109" s="53" t="str">
        <f t="shared" si="90"/>
        <v/>
      </c>
      <c r="EI109" s="53" t="str">
        <f t="shared" si="152"/>
        <v/>
      </c>
      <c r="EJ109" s="33" t="str">
        <f t="shared" si="153"/>
        <v/>
      </c>
      <c r="EK109" s="27" t="s">
        <v>0</v>
      </c>
      <c r="EL109" s="14" t="str">
        <f t="shared" si="154"/>
        <v>INSERT INTO rezultat(id,stazakategorija_id,imeprezime_id,vrijeme_sec,status_id,registracija,uparivanje_id,originalstatus_id,imeprezimealias_id,klubalias_id,kategorijaalias_id) VALUES (5553,616,1259,4483,1,0,1,0,Null,Null,Null);</v>
      </c>
      <c r="EM109" s="27" t="s">
        <v>0</v>
      </c>
      <c r="EN109" s="14" t="str">
        <f t="shared" si="91"/>
        <v/>
      </c>
      <c r="EO109" s="27" t="s">
        <v>0</v>
      </c>
      <c r="EP109" s="115" t="str">
        <f t="shared" si="155"/>
        <v xml:space="preserve">
INSERT INTO rezultat(id,stazakategorija_id,imeprezime_id,vrijeme_sec,status_id,registracija,uparivanje_id,originalstatus_id,imeprezimealias_id,klubalias_id,kategorijaalias_id) VALUES (5553,616,1259,4483,1,0,1,0,Null,Null,Null);</v>
      </c>
      <c r="EQ109" s="27" t="s">
        <v>0</v>
      </c>
    </row>
    <row r="110" spans="1:147" x14ac:dyDescent="0.25">
      <c r="A110" t="s">
        <v>0</v>
      </c>
      <c r="B110" s="32" t="str">
        <f>IF(csv!F100="","",TRIM(csv!T100))</f>
        <v>Ž20</v>
      </c>
      <c r="C110" s="21" t="s">
        <v>0</v>
      </c>
      <c r="D110" s="21" t="str">
        <f>IF(csv!F100="","",TRIM(csv!F100))</f>
        <v>Kimi Maria</v>
      </c>
      <c r="E110" s="21" t="str">
        <f>IF(csv!E100="","",TRIM(csv!E100))</f>
        <v>Gobec</v>
      </c>
      <c r="F110" s="21" t="s">
        <v>0</v>
      </c>
      <c r="G110" s="53" t="str">
        <f>IF(csv!M100="","",TRIM(csv!M100))</f>
        <v>94:17</v>
      </c>
      <c r="H110" s="53" t="str">
        <f>IF(csv!N100="","",TRIM(csv!N100))</f>
        <v>0</v>
      </c>
      <c r="I110" s="21" t="s">
        <v>0</v>
      </c>
      <c r="J110" s="21" t="str">
        <f>IF(csv!P100="","",TRIM(csv!P100))</f>
        <v>Vihor</v>
      </c>
      <c r="K110" s="21" t="str">
        <f>IF(csv!Q100="","",TRIM(csv!Q100))</f>
        <v>OK Vihor</v>
      </c>
      <c r="L110" s="21" t="s">
        <v>0</v>
      </c>
      <c r="M110" s="46" t="str">
        <f>IF(csv!R100="","",TRIM(csv!R100))</f>
        <v>CRO</v>
      </c>
      <c r="N110" s="27" t="s">
        <v>0</v>
      </c>
      <c r="O110" s="172" t="str">
        <f t="shared" si="92"/>
        <v>ok</v>
      </c>
      <c r="P110" s="27"/>
      <c r="Q110" s="32" t="str">
        <f t="shared" si="93"/>
        <v>Ž20</v>
      </c>
      <c r="R110" s="53">
        <f>IF(Q110="","",IF(COUNTIF(Q$12:Q109,Q110)=0,R109+1,R109))</f>
        <v>16</v>
      </c>
      <c r="S110" s="53">
        <f t="shared" si="94"/>
        <v>119</v>
      </c>
      <c r="T110" s="53">
        <f t="shared" si="95"/>
        <v>417</v>
      </c>
      <c r="U110" s="46" t="str">
        <f t="shared" si="96"/>
        <v>M45 – Ž35 – Ž20</v>
      </c>
      <c r="V110" s="27" t="s">
        <v>0</v>
      </c>
      <c r="W110" s="157" t="str">
        <f t="shared" si="97"/>
        <v>Ž20</v>
      </c>
      <c r="X110" s="207">
        <f t="shared" si="98"/>
        <v>616</v>
      </c>
      <c r="Y110" s="158" t="str">
        <f t="shared" si="79"/>
        <v/>
      </c>
      <c r="Z110" s="27" t="s">
        <v>0</v>
      </c>
      <c r="AA110" s="32" t="str">
        <f t="shared" si="99"/>
        <v>CRO</v>
      </c>
      <c r="AB110" s="53">
        <f t="shared" si="100"/>
        <v>1</v>
      </c>
      <c r="AC110" s="21" t="str">
        <f>IF(OR(AB110="",AB110&lt;&gt;"NEMA"),"",IF(IFERROR(MATCH(AA110,AA$12:AA109,0),0)&lt;&gt;0,"",AA110))</f>
        <v/>
      </c>
      <c r="AD110" s="46" t="str">
        <f>IF(AC110="","",MAX(AD$12:AD109)+1)</f>
        <v/>
      </c>
      <c r="AE110" s="27" t="s">
        <v>0</v>
      </c>
      <c r="AF110" s="84"/>
      <c r="AG110" s="27" t="s">
        <v>0</v>
      </c>
      <c r="AH110" s="14" t="str">
        <f t="shared" si="101"/>
        <v/>
      </c>
      <c r="AI110" s="27" t="s">
        <v>0</v>
      </c>
      <c r="AJ110" s="157" t="str">
        <f t="shared" si="102"/>
        <v>CRO</v>
      </c>
      <c r="AK110" s="108">
        <f t="shared" si="103"/>
        <v>1</v>
      </c>
      <c r="AL110" s="27"/>
      <c r="AM110" s="32" t="str">
        <f t="shared" si="104"/>
        <v>Kimi Maria</v>
      </c>
      <c r="AN110" s="21" t="str">
        <f t="shared" si="105"/>
        <v>Gobec</v>
      </c>
      <c r="AO110" s="53">
        <f t="shared" si="106"/>
        <v>1301</v>
      </c>
      <c r="AP110" s="53" t="str">
        <f t="shared" si="107"/>
        <v/>
      </c>
      <c r="AQ110" s="21" t="str">
        <f t="shared" si="108"/>
        <v>Kimi Maria</v>
      </c>
      <c r="AR110" s="46" t="str">
        <f t="shared" si="109"/>
        <v>Gobec</v>
      </c>
      <c r="AS110" s="27" t="s">
        <v>0</v>
      </c>
      <c r="AT110" s="62" t="str">
        <f t="shared" si="110"/>
        <v/>
      </c>
      <c r="AU110" s="27" t="s">
        <v>0</v>
      </c>
      <c r="AV110" s="228" t="str">
        <f t="shared" si="80"/>
        <v/>
      </c>
      <c r="AW110" s="27" t="s">
        <v>0</v>
      </c>
      <c r="AX110" s="79"/>
      <c r="AY110" s="80"/>
      <c r="AZ110" s="27" t="s">
        <v>0</v>
      </c>
      <c r="BA110" s="184" t="str">
        <f t="shared" si="111"/>
        <v/>
      </c>
      <c r="BB110" s="27" t="s">
        <v>0</v>
      </c>
      <c r="BC110" s="32" t="str">
        <f t="shared" si="112"/>
        <v/>
      </c>
      <c r="BD110" s="53" t="str">
        <f>IF(AX110&amp;AY110="","",MAX(BD$12:BD109)+1)</f>
        <v/>
      </c>
      <c r="BE110" s="196" t="str">
        <f t="shared" si="113"/>
        <v/>
      </c>
      <c r="BF110" s="33" t="str">
        <f>IF(AND(AO110="NEMA",AP110="NEMA",OR(AX110&amp;AY110="",BE110="NEMA")),MAX(BF$12:BF109)+1,"")</f>
        <v/>
      </c>
      <c r="BG110" s="27" t="s">
        <v>0</v>
      </c>
      <c r="BH110" s="32" t="str">
        <f t="shared" si="114"/>
        <v>Kimi Maria</v>
      </c>
      <c r="BI110" s="21" t="str">
        <f t="shared" si="115"/>
        <v>Gobec</v>
      </c>
      <c r="BJ110" s="53" t="str">
        <f t="shared" si="116"/>
        <v/>
      </c>
      <c r="BK110" s="33">
        <f t="shared" si="117"/>
        <v>1301</v>
      </c>
      <c r="BL110" s="27" t="s">
        <v>0</v>
      </c>
      <c r="BM110" s="32" t="str">
        <f t="shared" si="118"/>
        <v>Vihor</v>
      </c>
      <c r="BN110" s="21" t="str">
        <f t="shared" si="119"/>
        <v>OK Vihor</v>
      </c>
      <c r="BO110" s="53">
        <f t="shared" si="120"/>
        <v>12</v>
      </c>
      <c r="BP110" s="53" t="str">
        <f t="shared" si="81"/>
        <v/>
      </c>
      <c r="BQ110" s="21" t="str">
        <f t="shared" si="82"/>
        <v>OK Vihor</v>
      </c>
      <c r="BR110" s="21" t="str" cm="1">
        <f t="array" ref="BR110">IFERROR(""&amp;INDEX(regNatjecatelj_klub,DI110),"")</f>
        <v>OK Vihor</v>
      </c>
      <c r="BS110" s="66" t="str">
        <f t="shared" si="121"/>
        <v/>
      </c>
      <c r="BT110" s="46" t="str">
        <f t="shared" si="122"/>
        <v>OK Vihor</v>
      </c>
      <c r="BU110" s="27" t="s">
        <v>0</v>
      </c>
      <c r="BV110" s="62" t="str">
        <f>IF(BP110&lt;&gt;"NEMA","",IF(IFERROR(MATCH(BN110,BN$12:BN109,0),0)&lt;&gt;0,"",BN110))</f>
        <v/>
      </c>
      <c r="BW110" s="27" t="s">
        <v>0</v>
      </c>
      <c r="BX110" s="84"/>
      <c r="BY110" s="27" t="s">
        <v>0</v>
      </c>
      <c r="BZ110" s="38" t="str">
        <f t="shared" si="123"/>
        <v/>
      </c>
      <c r="CA110" s="21" t="str">
        <f t="shared" si="124"/>
        <v/>
      </c>
      <c r="CB110" s="21" t="str">
        <f>IF(CA110="","",MAX(CB$12:CB109)+1)</f>
        <v/>
      </c>
      <c r="CC110" s="21" t="str">
        <f>IF(CA110="","",IF(AB110="","",IF(AB110="NEMA",IF(AD110="",INDEX(AD$12:AD109,MATCH(AA110,AA$12:AA109,0),1),AD110),AB110)))</f>
        <v/>
      </c>
      <c r="CD110" s="21" t="str">
        <f t="shared" si="125"/>
        <v/>
      </c>
      <c r="CE110" s="21" t="str">
        <f>IF(BX110="","",MAX(CE$12:CE109)+1)</f>
        <v/>
      </c>
      <c r="CF110" s="21" t="str">
        <f t="shared" si="126"/>
        <v/>
      </c>
      <c r="CG110" s="46" t="str">
        <f t="shared" si="127"/>
        <v/>
      </c>
      <c r="CH110" s="27" t="s">
        <v>0</v>
      </c>
      <c r="CI110" s="14" t="str">
        <f t="shared" si="128"/>
        <v/>
      </c>
      <c r="CJ110" s="27" t="s">
        <v>0</v>
      </c>
      <c r="CK110" s="157" t="str">
        <f>IF(BN110="","",IF(AND(BO110&lt;&gt;"",BO110&lt;&gt;"NEMA",BS110=1),BR110,IFERROR(INDEX(CK$12:CK109,MATCH(BN110,BN$12:BN109,0)),IF(BX110&lt;&gt;"",BX110,BT110))))</f>
        <v>OK Vihor</v>
      </c>
      <c r="CL110" s="210">
        <f>IF(BN110="","",IF(BT110&lt;&gt;BN110,INDEX(regKlub_id,MATCH(BT110,regKlub_naziv,0)),IF(AND(BO110&lt;&gt;"",BO110&lt;&gt;"NEMA"),BO110,IF(CF110&lt;&gt;"",CF110,IF(CB110&lt;&gt;"",CB110,IFERROR(INDEX(CL$12:CL109,MATCH(BN110,BN$12:BN109,0)),"GREŠKA"))))))</f>
        <v>12</v>
      </c>
      <c r="CM110" s="108" t="str">
        <f>IF(BP110="","",IF(BP110&lt;&gt;"NEMA",BP110,IF(CE110&lt;&gt;"",CE110,IFERROR(INDEX(CM$12:CM109,MATCH(BN110,BN$12:BN109,0)),""))))</f>
        <v/>
      </c>
      <c r="CN110" s="27" t="s">
        <v>0</v>
      </c>
      <c r="CO110" s="38" t="str">
        <f t="shared" si="129"/>
        <v>94:17</v>
      </c>
      <c r="CP110" s="53" t="str">
        <f t="shared" si="130"/>
        <v>0</v>
      </c>
      <c r="CQ110" s="164" t="str">
        <f t="shared" si="131"/>
        <v/>
      </c>
      <c r="CR110" s="165">
        <f t="shared" si="78"/>
        <v>5657</v>
      </c>
      <c r="CS110" s="108">
        <f t="shared" si="83"/>
        <v>1</v>
      </c>
      <c r="CT110" s="27" t="s">
        <v>0</v>
      </c>
      <c r="CU110" s="224" t="str">
        <f t="shared" si="132"/>
        <v xml:space="preserve">
</v>
      </c>
      <c r="CV110" s="27" t="s">
        <v>0</v>
      </c>
      <c r="CW110" s="184" t="str">
        <f t="shared" si="84"/>
        <v/>
      </c>
      <c r="CX110" t="s">
        <v>0</v>
      </c>
      <c r="CY110" s="86" t="str">
        <f t="shared" si="85"/>
        <v>Ž</v>
      </c>
      <c r="CZ110" t="s">
        <v>0</v>
      </c>
      <c r="DA110" s="32" t="str">
        <f t="shared" si="86"/>
        <v/>
      </c>
      <c r="DB110" s="46" t="str">
        <f t="shared" si="87"/>
        <v/>
      </c>
      <c r="DC110" t="s">
        <v>0</v>
      </c>
      <c r="DD110" s="14" t="str">
        <f t="shared" si="133"/>
        <v/>
      </c>
      <c r="DE110" s="27" t="s">
        <v>0</v>
      </c>
      <c r="DF110" s="14" t="str">
        <f t="shared" si="134"/>
        <v/>
      </c>
      <c r="DG110" s="27" t="s">
        <v>0</v>
      </c>
      <c r="DH110" s="32" t="str">
        <f t="shared" si="135"/>
        <v>Kimi Maria – Gobec</v>
      </c>
      <c r="DI110" s="33">
        <f t="shared" si="136"/>
        <v>565</v>
      </c>
      <c r="DJ110" s="27" t="s">
        <v>0</v>
      </c>
      <c r="DK110" s="32" t="str">
        <f t="shared" si="137"/>
        <v>Kimi Maria – Gobec – OK Vihor</v>
      </c>
      <c r="DL110" s="33">
        <f t="shared" si="138"/>
        <v>565</v>
      </c>
      <c r="DM110" s="27" t="s">
        <v>0</v>
      </c>
      <c r="DN110" s="32" t="str">
        <f t="shared" si="139"/>
        <v>Kimi Maria – Gobec – OK Vihor – Ž20</v>
      </c>
      <c r="DO110" s="33">
        <f t="shared" si="140"/>
        <v>565</v>
      </c>
      <c r="DP110" s="27" t="s">
        <v>0</v>
      </c>
      <c r="DQ110" s="38">
        <f t="shared" si="141"/>
        <v>565</v>
      </c>
      <c r="DR110" s="33" cm="1">
        <f t="array" ref="DR110">IF(DQ110&lt;&gt;"",INDEX(regNatjecatelj_id,DQ110,0),IF(BF110&lt;&gt;"",BF110,""))</f>
        <v>1301</v>
      </c>
      <c r="DS110" s="27" t="s">
        <v>0</v>
      </c>
      <c r="DT110" s="38" t="str">
        <f t="shared" si="142"/>
        <v>imepre</v>
      </c>
      <c r="DU110" s="53" t="str">
        <f t="shared" si="88"/>
        <v>klu</v>
      </c>
      <c r="DV110" s="53" t="str">
        <f t="shared" si="143"/>
        <v>kat</v>
      </c>
      <c r="DW110" s="53" t="str">
        <f t="shared" si="144"/>
        <v/>
      </c>
      <c r="DX110" s="46" t="str">
        <f t="shared" si="145"/>
        <v>imepre-klu-kat</v>
      </c>
      <c r="DY110" s="27" t="s">
        <v>0</v>
      </c>
      <c r="DZ110" s="38">
        <f>IF(AN110="","",MAX(DZ$12:DZ109)+1)</f>
        <v>5554</v>
      </c>
      <c r="EA110" s="53">
        <f t="shared" si="146"/>
        <v>616</v>
      </c>
      <c r="EB110" s="53">
        <f t="shared" si="147"/>
        <v>1301</v>
      </c>
      <c r="EC110" s="53">
        <f t="shared" si="148"/>
        <v>5657</v>
      </c>
      <c r="ED110" s="53">
        <f t="shared" si="149"/>
        <v>1</v>
      </c>
      <c r="EE110" s="53">
        <f t="shared" si="89"/>
        <v>0</v>
      </c>
      <c r="EF110" s="53">
        <f t="shared" si="150"/>
        <v>1</v>
      </c>
      <c r="EG110" s="53" t="str">
        <f t="shared" si="151"/>
        <v>0</v>
      </c>
      <c r="EH110" s="53" t="str">
        <f t="shared" si="90"/>
        <v/>
      </c>
      <c r="EI110" s="53" t="str">
        <f t="shared" si="152"/>
        <v/>
      </c>
      <c r="EJ110" s="33" t="str">
        <f t="shared" si="153"/>
        <v/>
      </c>
      <c r="EK110" s="27" t="s">
        <v>0</v>
      </c>
      <c r="EL110" s="14" t="str">
        <f t="shared" si="154"/>
        <v>INSERT INTO rezultat(id,stazakategorija_id,imeprezime_id,vrijeme_sec,status_id,registracija,uparivanje_id,originalstatus_id,imeprezimealias_id,klubalias_id,kategorijaalias_id) VALUES (5554,616,1301,5657,1,0,1,0,Null,Null,Null);</v>
      </c>
      <c r="EM110" s="27" t="s">
        <v>0</v>
      </c>
      <c r="EN110" s="14" t="str">
        <f t="shared" si="91"/>
        <v/>
      </c>
      <c r="EO110" s="27" t="s">
        <v>0</v>
      </c>
      <c r="EP110" s="115" t="str">
        <f t="shared" si="155"/>
        <v xml:space="preserve">
INSERT INTO rezultat(id,stazakategorija_id,imeprezime_id,vrijeme_sec,status_id,registracija,uparivanje_id,originalstatus_id,imeprezimealias_id,klubalias_id,kategorijaalias_id) VALUES (5554,616,1301,5657,1,0,1,0,Null,Null,Null);</v>
      </c>
      <c r="EQ110" s="27" t="s">
        <v>0</v>
      </c>
    </row>
    <row r="111" spans="1:147" x14ac:dyDescent="0.25">
      <c r="A111" t="s">
        <v>0</v>
      </c>
      <c r="B111" s="32" t="str">
        <f>IF(csv!F101="","",TRIM(csv!T101))</f>
        <v>Ž20</v>
      </c>
      <c r="C111" s="21" t="s">
        <v>0</v>
      </c>
      <c r="D111" s="21" t="str">
        <f>IF(csv!F101="","",TRIM(csv!F101))</f>
        <v>Vacant</v>
      </c>
      <c r="E111" s="21" t="str">
        <f>IF(csv!E101="","",TRIM(csv!E101))</f>
        <v/>
      </c>
      <c r="F111" s="21" t="s">
        <v>0</v>
      </c>
      <c r="G111" s="53" t="str">
        <f>IF(csv!M101="","",TRIM(csv!M101))</f>
        <v/>
      </c>
      <c r="H111" s="53" t="str">
        <f>IF(csv!N101="","",TRIM(csv!N101))</f>
        <v>0</v>
      </c>
      <c r="I111" s="21" t="s">
        <v>0</v>
      </c>
      <c r="J111" s="21" t="str">
        <f>IF(csv!P101="","",TRIM(csv!P101))</f>
        <v/>
      </c>
      <c r="K111" s="21" t="str">
        <f>IF(csv!Q101="","",TRIM(csv!Q101))</f>
        <v/>
      </c>
      <c r="L111" s="21" t="s">
        <v>0</v>
      </c>
      <c r="M111" s="46" t="str">
        <f>IF(csv!R101="","",TRIM(csv!R101))</f>
        <v/>
      </c>
      <c r="N111" s="27" t="s">
        <v>0</v>
      </c>
      <c r="O111" s="172" t="str">
        <f t="shared" si="92"/>
        <v/>
      </c>
      <c r="P111" s="27"/>
      <c r="Q111" s="32" t="str">
        <f t="shared" si="93"/>
        <v>Ž20</v>
      </c>
      <c r="R111" s="53">
        <f>IF(Q111="","",IF(COUNTIF(Q$12:Q110,Q111)=0,R110+1,R110))</f>
        <v>16</v>
      </c>
      <c r="S111" s="53">
        <f t="shared" si="94"/>
        <v>119</v>
      </c>
      <c r="T111" s="53">
        <f t="shared" si="95"/>
        <v>417</v>
      </c>
      <c r="U111" s="46" t="str">
        <f t="shared" si="96"/>
        <v>M45 – Ž35 – Ž20</v>
      </c>
      <c r="V111" s="27" t="s">
        <v>0</v>
      </c>
      <c r="W111" s="157" t="str">
        <f t="shared" si="97"/>
        <v/>
      </c>
      <c r="X111" s="207" t="str">
        <f t="shared" si="98"/>
        <v/>
      </c>
      <c r="Y111" s="158" t="str">
        <f t="shared" si="79"/>
        <v/>
      </c>
      <c r="Z111" s="27" t="s">
        <v>0</v>
      </c>
      <c r="AA111" s="32" t="str">
        <f t="shared" si="99"/>
        <v/>
      </c>
      <c r="AB111" s="53" t="str">
        <f t="shared" si="100"/>
        <v/>
      </c>
      <c r="AC111" s="21" t="str">
        <f>IF(OR(AB111="",AB111&lt;&gt;"NEMA"),"",IF(IFERROR(MATCH(AA111,AA$12:AA110,0),0)&lt;&gt;0,"",AA111))</f>
        <v/>
      </c>
      <c r="AD111" s="46" t="str">
        <f>IF(AC111="","",MAX(AD$12:AD110)+1)</f>
        <v/>
      </c>
      <c r="AE111" s="27" t="s">
        <v>0</v>
      </c>
      <c r="AF111" s="84"/>
      <c r="AG111" s="27" t="s">
        <v>0</v>
      </c>
      <c r="AH111" s="14" t="str">
        <f t="shared" si="101"/>
        <v/>
      </c>
      <c r="AI111" s="27" t="s">
        <v>0</v>
      </c>
      <c r="AJ111" s="157" t="str">
        <f t="shared" si="102"/>
        <v/>
      </c>
      <c r="AK111" s="108" t="str">
        <f t="shared" si="103"/>
        <v/>
      </c>
      <c r="AL111" s="27"/>
      <c r="AM111" s="32" t="str">
        <f t="shared" si="104"/>
        <v/>
      </c>
      <c r="AN111" s="21" t="str">
        <f t="shared" si="105"/>
        <v/>
      </c>
      <c r="AO111" s="53" t="str">
        <f t="shared" si="106"/>
        <v/>
      </c>
      <c r="AP111" s="53" t="str">
        <f t="shared" si="107"/>
        <v/>
      </c>
      <c r="AQ111" s="21" t="str">
        <f t="shared" si="108"/>
        <v/>
      </c>
      <c r="AR111" s="46" t="str">
        <f t="shared" si="109"/>
        <v/>
      </c>
      <c r="AS111" s="27" t="s">
        <v>0</v>
      </c>
      <c r="AT111" s="62" t="str">
        <f t="shared" si="110"/>
        <v/>
      </c>
      <c r="AU111" s="27" t="s">
        <v>0</v>
      </c>
      <c r="AV111" s="228" t="str">
        <f t="shared" si="80"/>
        <v/>
      </c>
      <c r="AW111" s="27" t="s">
        <v>0</v>
      </c>
      <c r="AX111" s="79"/>
      <c r="AY111" s="80"/>
      <c r="AZ111" s="27" t="s">
        <v>0</v>
      </c>
      <c r="BA111" s="184" t="str">
        <f t="shared" si="111"/>
        <v/>
      </c>
      <c r="BB111" s="27" t="s">
        <v>0</v>
      </c>
      <c r="BC111" s="32" t="str">
        <f t="shared" si="112"/>
        <v/>
      </c>
      <c r="BD111" s="53" t="str">
        <f>IF(AX111&amp;AY111="","",MAX(BD$12:BD110)+1)</f>
        <v/>
      </c>
      <c r="BE111" s="196" t="str">
        <f t="shared" si="113"/>
        <v/>
      </c>
      <c r="BF111" s="33" t="str">
        <f>IF(AND(AO111="NEMA",AP111="NEMA",OR(AX111&amp;AY111="",BE111="NEMA")),MAX(BF$12:BF110)+1,"")</f>
        <v/>
      </c>
      <c r="BG111" s="27" t="s">
        <v>0</v>
      </c>
      <c r="BH111" s="32" t="str">
        <f t="shared" si="114"/>
        <v/>
      </c>
      <c r="BI111" s="21" t="str">
        <f t="shared" si="115"/>
        <v/>
      </c>
      <c r="BJ111" s="53" t="str">
        <f t="shared" si="116"/>
        <v/>
      </c>
      <c r="BK111" s="33" t="str">
        <f t="shared" si="117"/>
        <v/>
      </c>
      <c r="BL111" s="27" t="s">
        <v>0</v>
      </c>
      <c r="BM111" s="32" t="str">
        <f t="shared" si="118"/>
        <v/>
      </c>
      <c r="BN111" s="21" t="str">
        <f t="shared" si="119"/>
        <v/>
      </c>
      <c r="BO111" s="53" t="str">
        <f t="shared" si="120"/>
        <v/>
      </c>
      <c r="BP111" s="53" t="str">
        <f t="shared" si="81"/>
        <v/>
      </c>
      <c r="BQ111" s="21" t="str">
        <f t="shared" si="82"/>
        <v/>
      </c>
      <c r="BR111" s="21" t="str" cm="1">
        <f t="array" ref="BR111">IFERROR(""&amp;INDEX(regNatjecatelj_klub,DI111),"")</f>
        <v/>
      </c>
      <c r="BS111" s="66" t="str">
        <f t="shared" si="121"/>
        <v/>
      </c>
      <c r="BT111" s="46" t="str">
        <f t="shared" si="122"/>
        <v/>
      </c>
      <c r="BU111" s="27" t="s">
        <v>0</v>
      </c>
      <c r="BV111" s="62" t="str">
        <f>IF(BP111&lt;&gt;"NEMA","",IF(IFERROR(MATCH(BN111,BN$12:BN110,0),0)&lt;&gt;0,"",BN111))</f>
        <v/>
      </c>
      <c r="BW111" s="27" t="s">
        <v>0</v>
      </c>
      <c r="BX111" s="84"/>
      <c r="BY111" s="27" t="s">
        <v>0</v>
      </c>
      <c r="BZ111" s="38" t="str">
        <f t="shared" si="123"/>
        <v/>
      </c>
      <c r="CA111" s="21" t="str">
        <f t="shared" si="124"/>
        <v/>
      </c>
      <c r="CB111" s="21" t="str">
        <f>IF(CA111="","",MAX(CB$12:CB110)+1)</f>
        <v/>
      </c>
      <c r="CC111" s="21" t="str">
        <f>IF(CA111="","",IF(AB111="","",IF(AB111="NEMA",IF(AD111="",INDEX(AD$12:AD110,MATCH(AA111,AA$12:AA110,0),1),AD111),AB111)))</f>
        <v/>
      </c>
      <c r="CD111" s="21" t="str">
        <f t="shared" si="125"/>
        <v/>
      </c>
      <c r="CE111" s="21" t="str">
        <f>IF(BX111="","",MAX(CE$12:CE110)+1)</f>
        <v/>
      </c>
      <c r="CF111" s="21" t="str">
        <f t="shared" si="126"/>
        <v/>
      </c>
      <c r="CG111" s="46" t="str">
        <f t="shared" si="127"/>
        <v/>
      </c>
      <c r="CH111" s="27" t="s">
        <v>0</v>
      </c>
      <c r="CI111" s="14" t="str">
        <f t="shared" si="128"/>
        <v/>
      </c>
      <c r="CJ111" s="27" t="s">
        <v>0</v>
      </c>
      <c r="CK111" s="157" t="str">
        <f>IF(BN111="","",IF(AND(BO111&lt;&gt;"",BO111&lt;&gt;"NEMA",BS111=1),BR111,IFERROR(INDEX(CK$12:CK110,MATCH(BN111,BN$12:BN110,0)),IF(BX111&lt;&gt;"",BX111,BT111))))</f>
        <v/>
      </c>
      <c r="CL111" s="210" t="str">
        <f>IF(BN111="","",IF(BT111&lt;&gt;BN111,INDEX(regKlub_id,MATCH(BT111,regKlub_naziv,0)),IF(AND(BO111&lt;&gt;"",BO111&lt;&gt;"NEMA"),BO111,IF(CF111&lt;&gt;"",CF111,IF(CB111&lt;&gt;"",CB111,IFERROR(INDEX(CL$12:CL110,MATCH(BN111,BN$12:BN110,0)),"GREŠKA"))))))</f>
        <v/>
      </c>
      <c r="CM111" s="108" t="str">
        <f>IF(BP111="","",IF(BP111&lt;&gt;"NEMA",BP111,IF(CE111&lt;&gt;"",CE111,IFERROR(INDEX(CM$12:CM110,MATCH(BN111,BN$12:BN110,0)),""))))</f>
        <v/>
      </c>
      <c r="CN111" s="27" t="s">
        <v>0</v>
      </c>
      <c r="CO111" s="38" t="str">
        <f t="shared" si="129"/>
        <v/>
      </c>
      <c r="CP111" s="53" t="str">
        <f t="shared" si="130"/>
        <v>0</v>
      </c>
      <c r="CQ111" s="164" t="str">
        <f t="shared" si="131"/>
        <v/>
      </c>
      <c r="CR111" s="165" t="str">
        <f t="shared" si="78"/>
        <v/>
      </c>
      <c r="CS111" s="108" t="str">
        <f t="shared" si="83"/>
        <v/>
      </c>
      <c r="CT111" s="27" t="s">
        <v>0</v>
      </c>
      <c r="CU111" s="224" t="str">
        <f t="shared" si="132"/>
        <v xml:space="preserve">
</v>
      </c>
      <c r="CV111" s="27" t="s">
        <v>0</v>
      </c>
      <c r="CW111" s="184" t="str">
        <f t="shared" si="84"/>
        <v/>
      </c>
      <c r="CX111" t="s">
        <v>0</v>
      </c>
      <c r="CY111" s="86" t="str">
        <f t="shared" si="85"/>
        <v>Ž</v>
      </c>
      <c r="CZ111" t="s">
        <v>0</v>
      </c>
      <c r="DA111" s="32" t="str">
        <f t="shared" si="86"/>
        <v/>
      </c>
      <c r="DB111" s="46" t="str">
        <f t="shared" si="87"/>
        <v/>
      </c>
      <c r="DC111" t="s">
        <v>0</v>
      </c>
      <c r="DD111" s="14" t="str">
        <f t="shared" si="133"/>
        <v/>
      </c>
      <c r="DE111" s="27" t="s">
        <v>0</v>
      </c>
      <c r="DF111" s="14" t="str">
        <f t="shared" si="134"/>
        <v/>
      </c>
      <c r="DG111" s="27" t="s">
        <v>0</v>
      </c>
      <c r="DH111" s="32" t="str">
        <f t="shared" si="135"/>
        <v/>
      </c>
      <c r="DI111" s="33" t="str">
        <f t="shared" si="136"/>
        <v/>
      </c>
      <c r="DJ111" s="27" t="s">
        <v>0</v>
      </c>
      <c r="DK111" s="32" t="str">
        <f t="shared" si="137"/>
        <v/>
      </c>
      <c r="DL111" s="33" t="str">
        <f t="shared" si="138"/>
        <v/>
      </c>
      <c r="DM111" s="27" t="s">
        <v>0</v>
      </c>
      <c r="DN111" s="32" t="str">
        <f t="shared" si="139"/>
        <v/>
      </c>
      <c r="DO111" s="33" t="str">
        <f t="shared" si="140"/>
        <v/>
      </c>
      <c r="DP111" s="27" t="s">
        <v>0</v>
      </c>
      <c r="DQ111" s="38" t="str">
        <f t="shared" si="141"/>
        <v/>
      </c>
      <c r="DR111" s="33" t="str" cm="1">
        <f t="array" ref="DR111">IF(DQ111&lt;&gt;"",INDEX(regNatjecatelj_id,DQ111,0),IF(BF111&lt;&gt;"",BF111,""))</f>
        <v/>
      </c>
      <c r="DS111" s="27" t="s">
        <v>0</v>
      </c>
      <c r="DT111" s="38" t="str">
        <f t="shared" si="142"/>
        <v/>
      </c>
      <c r="DU111" s="53" t="str">
        <f t="shared" si="88"/>
        <v/>
      </c>
      <c r="DV111" s="53" t="str">
        <f t="shared" si="143"/>
        <v/>
      </c>
      <c r="DW111" s="53" t="str">
        <f t="shared" si="144"/>
        <v/>
      </c>
      <c r="DX111" s="46" t="str">
        <f t="shared" si="145"/>
        <v/>
      </c>
      <c r="DY111" s="27" t="s">
        <v>0</v>
      </c>
      <c r="DZ111" s="38" t="str">
        <f>IF(AN111="","",MAX(DZ$12:DZ110)+1)</f>
        <v/>
      </c>
      <c r="EA111" s="53" t="str">
        <f t="shared" si="146"/>
        <v/>
      </c>
      <c r="EB111" s="53" t="str">
        <f t="shared" si="147"/>
        <v/>
      </c>
      <c r="EC111" s="53" t="str">
        <f t="shared" si="148"/>
        <v/>
      </c>
      <c r="ED111" s="53" t="str">
        <f t="shared" si="149"/>
        <v/>
      </c>
      <c r="EE111" s="53" t="str">
        <f t="shared" si="89"/>
        <v/>
      </c>
      <c r="EF111" s="53" t="str">
        <f t="shared" si="150"/>
        <v/>
      </c>
      <c r="EG111" s="53" t="str">
        <f t="shared" si="151"/>
        <v/>
      </c>
      <c r="EH111" s="53" t="str">
        <f t="shared" si="90"/>
        <v/>
      </c>
      <c r="EI111" s="53" t="str">
        <f t="shared" si="152"/>
        <v/>
      </c>
      <c r="EJ111" s="33" t="str">
        <f t="shared" si="153"/>
        <v/>
      </c>
      <c r="EK111" s="27" t="s">
        <v>0</v>
      </c>
      <c r="EL111" s="14" t="str">
        <f t="shared" si="154"/>
        <v/>
      </c>
      <c r="EM111" s="27" t="s">
        <v>0</v>
      </c>
      <c r="EN111" s="14" t="str">
        <f t="shared" si="91"/>
        <v/>
      </c>
      <c r="EO111" s="27" t="s">
        <v>0</v>
      </c>
      <c r="EP111" s="115" t="str">
        <f t="shared" si="155"/>
        <v/>
      </c>
      <c r="EQ111" s="27" t="s">
        <v>0</v>
      </c>
    </row>
    <row r="112" spans="1:147" x14ac:dyDescent="0.25">
      <c r="A112" t="s">
        <v>0</v>
      </c>
      <c r="B112" s="32" t="str">
        <f>IF(csv!F102="","",TRIM(csv!T102))</f>
        <v>Ž21A</v>
      </c>
      <c r="C112" s="21" t="s">
        <v>0</v>
      </c>
      <c r="D112" s="21" t="str">
        <f>IF(csv!F102="","",TRIM(csv!F102))</f>
        <v>Mojca</v>
      </c>
      <c r="E112" s="21" t="str">
        <f>IF(csv!E102="","",TRIM(csv!E102))</f>
        <v>Flerin Drevenšek</v>
      </c>
      <c r="F112" s="21" t="s">
        <v>0</v>
      </c>
      <c r="G112" s="53" t="str">
        <f>IF(csv!M102="","",TRIM(csv!M102))</f>
        <v>47:23</v>
      </c>
      <c r="H112" s="53" t="str">
        <f>IF(csv!N102="","",TRIM(csv!N102))</f>
        <v>0</v>
      </c>
      <c r="I112" s="21" t="s">
        <v>0</v>
      </c>
      <c r="J112" s="21" t="str">
        <f>IF(csv!P102="","",TRIM(csv!P102))</f>
        <v>Kamniški OK</v>
      </c>
      <c r="K112" s="21" t="str">
        <f>IF(csv!Q102="","",TRIM(csv!Q102))</f>
        <v>Kamniški orientacijski klub</v>
      </c>
      <c r="L112" s="21" t="s">
        <v>0</v>
      </c>
      <c r="M112" s="46" t="str">
        <f>IF(csv!R102="","",TRIM(csv!R102))</f>
        <v>SLO</v>
      </c>
      <c r="N112" s="27" t="s">
        <v>0</v>
      </c>
      <c r="O112" s="172" t="str">
        <f t="shared" si="92"/>
        <v>ok</v>
      </c>
      <c r="P112" s="27"/>
      <c r="Q112" s="32" t="str">
        <f t="shared" si="93"/>
        <v>Ž21A</v>
      </c>
      <c r="R112" s="53">
        <f>IF(Q112="","",IF(COUNTIF(Q$12:Q111,Q112)=0,R111+1,R111))</f>
        <v>17</v>
      </c>
      <c r="S112" s="53">
        <f t="shared" si="94"/>
        <v>102</v>
      </c>
      <c r="T112" s="53">
        <f t="shared" si="95"/>
        <v>414</v>
      </c>
      <c r="U112" s="46" t="str">
        <f t="shared" si="96"/>
        <v>Ž21A – M35 – M20</v>
      </c>
      <c r="V112" s="27" t="s">
        <v>0</v>
      </c>
      <c r="W112" s="157" t="str">
        <f t="shared" si="97"/>
        <v>Ž21A</v>
      </c>
      <c r="X112" s="207">
        <f t="shared" si="98"/>
        <v>617</v>
      </c>
      <c r="Y112" s="158" t="str">
        <f t="shared" si="79"/>
        <v/>
      </c>
      <c r="Z112" s="27" t="s">
        <v>0</v>
      </c>
      <c r="AA112" s="32" t="str">
        <f t="shared" si="99"/>
        <v>SLO</v>
      </c>
      <c r="AB112" s="53">
        <f t="shared" si="100"/>
        <v>2</v>
      </c>
      <c r="AC112" s="21" t="str">
        <f>IF(OR(AB112="",AB112&lt;&gt;"NEMA"),"",IF(IFERROR(MATCH(AA112,AA$12:AA111,0),0)&lt;&gt;0,"",AA112))</f>
        <v/>
      </c>
      <c r="AD112" s="46" t="str">
        <f>IF(AC112="","",MAX(AD$12:AD111)+1)</f>
        <v/>
      </c>
      <c r="AE112" s="27" t="s">
        <v>0</v>
      </c>
      <c r="AF112" s="84"/>
      <c r="AG112" s="27" t="s">
        <v>0</v>
      </c>
      <c r="AH112" s="14" t="str">
        <f t="shared" si="101"/>
        <v/>
      </c>
      <c r="AI112" s="27" t="s">
        <v>0</v>
      </c>
      <c r="AJ112" s="157" t="str">
        <f t="shared" si="102"/>
        <v>SLO</v>
      </c>
      <c r="AK112" s="108">
        <f t="shared" si="103"/>
        <v>2</v>
      </c>
      <c r="AL112" s="27"/>
      <c r="AM112" s="32" t="str">
        <f t="shared" si="104"/>
        <v>Mojca</v>
      </c>
      <c r="AN112" s="21" t="str">
        <f t="shared" si="105"/>
        <v>Flerin Drevenšek</v>
      </c>
      <c r="AO112" s="53">
        <f t="shared" si="106"/>
        <v>2177</v>
      </c>
      <c r="AP112" s="53" t="str">
        <f t="shared" si="107"/>
        <v/>
      </c>
      <c r="AQ112" s="21" t="str">
        <f t="shared" si="108"/>
        <v>Mojca</v>
      </c>
      <c r="AR112" s="46" t="str">
        <f t="shared" si="109"/>
        <v>Flerin Drevenšek</v>
      </c>
      <c r="AS112" s="27" t="s">
        <v>0</v>
      </c>
      <c r="AT112" s="62" t="str">
        <f t="shared" si="110"/>
        <v/>
      </c>
      <c r="AU112" s="27" t="s">
        <v>0</v>
      </c>
      <c r="AV112" s="228" t="str">
        <f t="shared" si="80"/>
        <v/>
      </c>
      <c r="AW112" s="27" t="s">
        <v>0</v>
      </c>
      <c r="AX112" s="79"/>
      <c r="AY112" s="80"/>
      <c r="AZ112" s="27" t="s">
        <v>0</v>
      </c>
      <c r="BA112" s="184" t="str">
        <f t="shared" si="111"/>
        <v/>
      </c>
      <c r="BB112" s="27" t="s">
        <v>0</v>
      </c>
      <c r="BC112" s="32" t="str">
        <f t="shared" si="112"/>
        <v/>
      </c>
      <c r="BD112" s="53" t="str">
        <f>IF(AX112&amp;AY112="","",MAX(BD$12:BD111)+1)</f>
        <v/>
      </c>
      <c r="BE112" s="196" t="str">
        <f t="shared" si="113"/>
        <v/>
      </c>
      <c r="BF112" s="33" t="str">
        <f>IF(AND(AO112="NEMA",AP112="NEMA",OR(AX112&amp;AY112="",BE112="NEMA")),MAX(BF$12:BF111)+1,"")</f>
        <v/>
      </c>
      <c r="BG112" s="27" t="s">
        <v>0</v>
      </c>
      <c r="BH112" s="32" t="str">
        <f t="shared" si="114"/>
        <v>Mojca</v>
      </c>
      <c r="BI112" s="21" t="str">
        <f t="shared" si="115"/>
        <v>Flerin Drevenšek</v>
      </c>
      <c r="BJ112" s="53" t="str">
        <f t="shared" si="116"/>
        <v/>
      </c>
      <c r="BK112" s="33">
        <f t="shared" si="117"/>
        <v>2177</v>
      </c>
      <c r="BL112" s="27" t="s">
        <v>0</v>
      </c>
      <c r="BM112" s="32" t="str">
        <f t="shared" si="118"/>
        <v>Kamniški OK</v>
      </c>
      <c r="BN112" s="21" t="str">
        <f t="shared" si="119"/>
        <v>Kamniški orientacijski klub</v>
      </c>
      <c r="BO112" s="53" t="str">
        <f t="shared" si="120"/>
        <v>NEMA</v>
      </c>
      <c r="BP112" s="53">
        <f t="shared" si="81"/>
        <v>25</v>
      </c>
      <c r="BQ112" s="21" t="str">
        <f t="shared" si="82"/>
        <v>Kamniški OK</v>
      </c>
      <c r="BR112" s="21" t="str" cm="1">
        <f t="array" ref="BR112">IFERROR(""&amp;INDEX(regNatjecatelj_klub,DI112),"")</f>
        <v>Kamniški OK</v>
      </c>
      <c r="BS112" s="66" t="str">
        <f t="shared" si="121"/>
        <v/>
      </c>
      <c r="BT112" s="46" t="str">
        <f t="shared" si="122"/>
        <v>Kamniški OK</v>
      </c>
      <c r="BU112" s="27" t="s">
        <v>0</v>
      </c>
      <c r="BV112" s="62" t="str">
        <f>IF(BP112&lt;&gt;"NEMA","",IF(IFERROR(MATCH(BN112,BN$12:BN111,0),0)&lt;&gt;0,"",BN112))</f>
        <v/>
      </c>
      <c r="BW112" s="27" t="s">
        <v>0</v>
      </c>
      <c r="BX112" s="84"/>
      <c r="BY112" s="27" t="s">
        <v>0</v>
      </c>
      <c r="BZ112" s="38" t="str">
        <f t="shared" si="123"/>
        <v/>
      </c>
      <c r="CA112" s="21" t="str">
        <f t="shared" si="124"/>
        <v/>
      </c>
      <c r="CB112" s="21" t="str">
        <f>IF(CA112="","",MAX(CB$12:CB111)+1)</f>
        <v/>
      </c>
      <c r="CC112" s="21" t="str">
        <f>IF(CA112="","",IF(AB112="","",IF(AB112="NEMA",IF(AD112="",INDEX(AD$12:AD111,MATCH(AA112,AA$12:AA111,0),1),AD112),AB112)))</f>
        <v/>
      </c>
      <c r="CD112" s="21" t="str">
        <f t="shared" si="125"/>
        <v/>
      </c>
      <c r="CE112" s="21" t="str">
        <f>IF(BX112="","",MAX(CE$12:CE111)+1)</f>
        <v/>
      </c>
      <c r="CF112" s="21" t="str">
        <f t="shared" si="126"/>
        <v/>
      </c>
      <c r="CG112" s="46" t="str">
        <f t="shared" si="127"/>
        <v/>
      </c>
      <c r="CH112" s="27" t="s">
        <v>0</v>
      </c>
      <c r="CI112" s="14" t="str">
        <f t="shared" si="128"/>
        <v/>
      </c>
      <c r="CJ112" s="27" t="s">
        <v>0</v>
      </c>
      <c r="CK112" s="157" t="str">
        <f>IF(BN112="","",IF(AND(BO112&lt;&gt;"",BO112&lt;&gt;"NEMA",BS112=1),BR112,IFERROR(INDEX(CK$12:CK111,MATCH(BN112,BN$12:BN111,0)),IF(BX112&lt;&gt;"",BX112,BT112))))</f>
        <v>Kamniški OK</v>
      </c>
      <c r="CL112" s="210">
        <f>IF(BN112="","",IF(BT112&lt;&gt;BN112,INDEX(regKlub_id,MATCH(BT112,regKlub_naziv,0)),IF(AND(BO112&lt;&gt;"",BO112&lt;&gt;"NEMA"),BO112,IF(CF112&lt;&gt;"",CF112,IF(CB112&lt;&gt;"",CB112,IFERROR(INDEX(CL$12:CL111,MATCH(BN112,BN$12:BN111,0)),"GREŠKA"))))))</f>
        <v>55</v>
      </c>
      <c r="CM112" s="108">
        <f>IF(BP112="","",IF(BP112&lt;&gt;"NEMA",BP112,IF(CE112&lt;&gt;"",CE112,IFERROR(INDEX(CM$12:CM111,MATCH(BN112,BN$12:BN111,0)),""))))</f>
        <v>25</v>
      </c>
      <c r="CN112" s="27" t="s">
        <v>0</v>
      </c>
      <c r="CO112" s="38" t="str">
        <f t="shared" si="129"/>
        <v>47:23</v>
      </c>
      <c r="CP112" s="53" t="str">
        <f t="shared" si="130"/>
        <v>0</v>
      </c>
      <c r="CQ112" s="164" t="str">
        <f t="shared" si="131"/>
        <v/>
      </c>
      <c r="CR112" s="165">
        <f t="shared" si="78"/>
        <v>2843</v>
      </c>
      <c r="CS112" s="108">
        <f t="shared" si="83"/>
        <v>1</v>
      </c>
      <c r="CT112" s="27" t="s">
        <v>0</v>
      </c>
      <c r="CU112" s="224" t="str">
        <f t="shared" si="132"/>
        <v xml:space="preserve">
</v>
      </c>
      <c r="CV112" s="27" t="s">
        <v>0</v>
      </c>
      <c r="CW112" s="184" t="str">
        <f t="shared" si="84"/>
        <v/>
      </c>
      <c r="CX112" t="s">
        <v>0</v>
      </c>
      <c r="CY112" s="86" t="str">
        <f t="shared" si="85"/>
        <v>Ž</v>
      </c>
      <c r="CZ112" t="s">
        <v>0</v>
      </c>
      <c r="DA112" s="32" t="str">
        <f t="shared" si="86"/>
        <v/>
      </c>
      <c r="DB112" s="46" t="str">
        <f t="shared" si="87"/>
        <v/>
      </c>
      <c r="DC112" t="s">
        <v>0</v>
      </c>
      <c r="DD112" s="14" t="str">
        <f t="shared" si="133"/>
        <v/>
      </c>
      <c r="DE112" s="27" t="s">
        <v>0</v>
      </c>
      <c r="DF112" s="14" t="str">
        <f t="shared" si="134"/>
        <v/>
      </c>
      <c r="DG112" s="27" t="s">
        <v>0</v>
      </c>
      <c r="DH112" s="32" t="str">
        <f t="shared" si="135"/>
        <v>Mojca – Flerin Drevenšek</v>
      </c>
      <c r="DI112" s="33">
        <f t="shared" si="136"/>
        <v>831</v>
      </c>
      <c r="DJ112" s="27" t="s">
        <v>0</v>
      </c>
      <c r="DK112" s="32" t="str">
        <f t="shared" si="137"/>
        <v>Mojca – Flerin Drevenšek – Kamniški OK</v>
      </c>
      <c r="DL112" s="33">
        <f t="shared" si="138"/>
        <v>831</v>
      </c>
      <c r="DM112" s="27" t="s">
        <v>0</v>
      </c>
      <c r="DN112" s="32" t="str">
        <f t="shared" si="139"/>
        <v>Mojca – Flerin Drevenšek – Kamniški OK – Ž21A</v>
      </c>
      <c r="DO112" s="33" t="str">
        <f t="shared" si="140"/>
        <v>NEMA</v>
      </c>
      <c r="DP112" s="27" t="s">
        <v>0</v>
      </c>
      <c r="DQ112" s="38">
        <f t="shared" si="141"/>
        <v>831</v>
      </c>
      <c r="DR112" s="33" cm="1">
        <f t="array" ref="DR112">IF(DQ112&lt;&gt;"",INDEX(regNatjecatelj_id,DQ112,0),IF(BF112&lt;&gt;"",BF112,""))</f>
        <v>2177</v>
      </c>
      <c r="DS112" s="27" t="s">
        <v>0</v>
      </c>
      <c r="DT112" s="38" t="str">
        <f t="shared" si="142"/>
        <v>imepre</v>
      </c>
      <c r="DU112" s="53" t="str">
        <f t="shared" si="88"/>
        <v>klu(ali)</v>
      </c>
      <c r="DV112" s="53" t="str">
        <f t="shared" si="143"/>
        <v>kat</v>
      </c>
      <c r="DW112" s="53" t="str">
        <f t="shared" si="144"/>
        <v/>
      </c>
      <c r="DX112" s="46" t="str">
        <f t="shared" si="145"/>
        <v>imepre-klu(ali)-kat</v>
      </c>
      <c r="DY112" s="27" t="s">
        <v>0</v>
      </c>
      <c r="DZ112" s="38">
        <f>IF(AN112="","",MAX(DZ$12:DZ111)+1)</f>
        <v>5555</v>
      </c>
      <c r="EA112" s="53">
        <f t="shared" si="146"/>
        <v>617</v>
      </c>
      <c r="EB112" s="53">
        <f t="shared" si="147"/>
        <v>2177</v>
      </c>
      <c r="EC112" s="53">
        <f t="shared" si="148"/>
        <v>2843</v>
      </c>
      <c r="ED112" s="53">
        <f t="shared" si="149"/>
        <v>1</v>
      </c>
      <c r="EE112" s="53">
        <f t="shared" si="89"/>
        <v>0</v>
      </c>
      <c r="EF112" s="53">
        <f t="shared" si="150"/>
        <v>3</v>
      </c>
      <c r="EG112" s="53" t="str">
        <f t="shared" si="151"/>
        <v>0</v>
      </c>
      <c r="EH112" s="53" t="str">
        <f t="shared" si="90"/>
        <v/>
      </c>
      <c r="EI112" s="53">
        <f t="shared" si="152"/>
        <v>25</v>
      </c>
      <c r="EJ112" s="33" t="str">
        <f t="shared" si="153"/>
        <v/>
      </c>
      <c r="EK112" s="27" t="s">
        <v>0</v>
      </c>
      <c r="EL112" s="14" t="str">
        <f t="shared" si="154"/>
        <v>INSERT INTO rezultat(id,stazakategorija_id,imeprezime_id,vrijeme_sec,status_id,registracija,uparivanje_id,originalstatus_id,imeprezimealias_id,klubalias_id,kategorijaalias_id) VALUES (5555,617,2177,2843,1,0,3,0,Null,25,Null);</v>
      </c>
      <c r="EM112" s="27" t="s">
        <v>0</v>
      </c>
      <c r="EN112" s="14" t="str">
        <f t="shared" si="91"/>
        <v/>
      </c>
      <c r="EO112" s="27" t="s">
        <v>0</v>
      </c>
      <c r="EP112" s="115" t="str">
        <f t="shared" si="155"/>
        <v xml:space="preserve">
INSERT INTO rezultat(id,stazakategorija_id,imeprezime_id,vrijeme_sec,status_id,registracija,uparivanje_id,originalstatus_id,imeprezimealias_id,klubalias_id,kategorijaalias_id) VALUES (5555,617,2177,2843,1,0,3,0,Null,25,Null);</v>
      </c>
      <c r="EQ112" s="27" t="s">
        <v>0</v>
      </c>
    </row>
    <row r="113" spans="1:147" x14ac:dyDescent="0.25">
      <c r="A113" t="s">
        <v>0</v>
      </c>
      <c r="B113" s="32" t="str">
        <f>IF(csv!F103="","",TRIM(csv!T103))</f>
        <v>Ž21A</v>
      </c>
      <c r="C113" s="21" t="s">
        <v>0</v>
      </c>
      <c r="D113" s="21" t="str">
        <f>IF(csv!F103="","",TRIM(csv!F103))</f>
        <v>Antonija</v>
      </c>
      <c r="E113" s="21" t="str">
        <f>IF(csv!E103="","",TRIM(csv!E103))</f>
        <v>Orlić</v>
      </c>
      <c r="F113" s="21" t="s">
        <v>0</v>
      </c>
      <c r="G113" s="53" t="str">
        <f>IF(csv!M103="","",TRIM(csv!M103))</f>
        <v>78:52</v>
      </c>
      <c r="H113" s="53" t="str">
        <f>IF(csv!N103="","",TRIM(csv!N103))</f>
        <v>0</v>
      </c>
      <c r="I113" s="21" t="s">
        <v>0</v>
      </c>
      <c r="J113" s="21" t="str">
        <f>IF(csv!P103="","",TRIM(csv!P103))</f>
        <v>BJE</v>
      </c>
      <c r="K113" s="21" t="str">
        <f>IF(csv!Q103="","",TRIM(csv!Q103))</f>
        <v>OK Bjelovar</v>
      </c>
      <c r="L113" s="21" t="s">
        <v>0</v>
      </c>
      <c r="M113" s="46" t="str">
        <f>IF(csv!R103="","",TRIM(csv!R103))</f>
        <v>CRO</v>
      </c>
      <c r="N113" s="27" t="s">
        <v>0</v>
      </c>
      <c r="O113" s="172" t="str">
        <f t="shared" si="92"/>
        <v>ok</v>
      </c>
      <c r="P113" s="27"/>
      <c r="Q113" s="32" t="str">
        <f t="shared" si="93"/>
        <v>Ž21A</v>
      </c>
      <c r="R113" s="53">
        <f>IF(Q113="","",IF(COUNTIF(Q$12:Q112,Q113)=0,R112+1,R112))</f>
        <v>17</v>
      </c>
      <c r="S113" s="53">
        <f t="shared" si="94"/>
        <v>102</v>
      </c>
      <c r="T113" s="53">
        <f t="shared" si="95"/>
        <v>414</v>
      </c>
      <c r="U113" s="46" t="str">
        <f t="shared" si="96"/>
        <v>Ž21A – M35 – M20</v>
      </c>
      <c r="V113" s="27" t="s">
        <v>0</v>
      </c>
      <c r="W113" s="157" t="str">
        <f t="shared" si="97"/>
        <v>Ž21A</v>
      </c>
      <c r="X113" s="207">
        <f t="shared" si="98"/>
        <v>617</v>
      </c>
      <c r="Y113" s="158" t="str">
        <f t="shared" si="79"/>
        <v/>
      </c>
      <c r="Z113" s="27" t="s">
        <v>0</v>
      </c>
      <c r="AA113" s="32" t="str">
        <f t="shared" si="99"/>
        <v>CRO</v>
      </c>
      <c r="AB113" s="53">
        <f t="shared" si="100"/>
        <v>1</v>
      </c>
      <c r="AC113" s="21" t="str">
        <f>IF(OR(AB113="",AB113&lt;&gt;"NEMA"),"",IF(IFERROR(MATCH(AA113,AA$12:AA112,0),0)&lt;&gt;0,"",AA113))</f>
        <v/>
      </c>
      <c r="AD113" s="46" t="str">
        <f>IF(AC113="","",MAX(AD$12:AD112)+1)</f>
        <v/>
      </c>
      <c r="AE113" s="27" t="s">
        <v>0</v>
      </c>
      <c r="AF113" s="84"/>
      <c r="AG113" s="27" t="s">
        <v>0</v>
      </c>
      <c r="AH113" s="14" t="str">
        <f t="shared" si="101"/>
        <v/>
      </c>
      <c r="AI113" s="27" t="s">
        <v>0</v>
      </c>
      <c r="AJ113" s="157" t="str">
        <f t="shared" si="102"/>
        <v>CRO</v>
      </c>
      <c r="AK113" s="108">
        <f t="shared" si="103"/>
        <v>1</v>
      </c>
      <c r="AL113" s="27"/>
      <c r="AM113" s="32" t="str">
        <f t="shared" si="104"/>
        <v>Antonija</v>
      </c>
      <c r="AN113" s="21" t="str">
        <f t="shared" si="105"/>
        <v>Orlić</v>
      </c>
      <c r="AO113" s="53">
        <f t="shared" si="106"/>
        <v>1269</v>
      </c>
      <c r="AP113" s="53" t="str">
        <f t="shared" si="107"/>
        <v/>
      </c>
      <c r="AQ113" s="21" t="str">
        <f t="shared" si="108"/>
        <v>Antonija</v>
      </c>
      <c r="AR113" s="46" t="str">
        <f t="shared" si="109"/>
        <v>Orlić</v>
      </c>
      <c r="AS113" s="27" t="s">
        <v>0</v>
      </c>
      <c r="AT113" s="62" t="str">
        <f t="shared" si="110"/>
        <v/>
      </c>
      <c r="AU113" s="27" t="s">
        <v>0</v>
      </c>
      <c r="AV113" s="228" t="str">
        <f t="shared" si="80"/>
        <v/>
      </c>
      <c r="AW113" s="27" t="s">
        <v>0</v>
      </c>
      <c r="AX113" s="79"/>
      <c r="AY113" s="80"/>
      <c r="AZ113" s="27" t="s">
        <v>0</v>
      </c>
      <c r="BA113" s="184" t="str">
        <f t="shared" si="111"/>
        <v/>
      </c>
      <c r="BB113" s="27" t="s">
        <v>0</v>
      </c>
      <c r="BC113" s="32" t="str">
        <f t="shared" si="112"/>
        <v/>
      </c>
      <c r="BD113" s="53" t="str">
        <f>IF(AX113&amp;AY113="","",MAX(BD$12:BD112)+1)</f>
        <v/>
      </c>
      <c r="BE113" s="196" t="str">
        <f t="shared" si="113"/>
        <v/>
      </c>
      <c r="BF113" s="33" t="str">
        <f>IF(AND(AO113="NEMA",AP113="NEMA",OR(AX113&amp;AY113="",BE113="NEMA")),MAX(BF$12:BF112)+1,"")</f>
        <v/>
      </c>
      <c r="BG113" s="27" t="s">
        <v>0</v>
      </c>
      <c r="BH113" s="32" t="str">
        <f t="shared" si="114"/>
        <v>Antonija</v>
      </c>
      <c r="BI113" s="21" t="str">
        <f t="shared" si="115"/>
        <v>Orlić</v>
      </c>
      <c r="BJ113" s="53" t="str">
        <f t="shared" si="116"/>
        <v/>
      </c>
      <c r="BK113" s="33">
        <f t="shared" si="117"/>
        <v>1269</v>
      </c>
      <c r="BL113" s="27" t="s">
        <v>0</v>
      </c>
      <c r="BM113" s="32" t="str">
        <f t="shared" si="118"/>
        <v>BJE</v>
      </c>
      <c r="BN113" s="21" t="str">
        <f t="shared" si="119"/>
        <v>OK Bjelovar</v>
      </c>
      <c r="BO113" s="53">
        <f t="shared" si="120"/>
        <v>1</v>
      </c>
      <c r="BP113" s="53" t="str">
        <f t="shared" si="81"/>
        <v/>
      </c>
      <c r="BQ113" s="21" t="str">
        <f t="shared" si="82"/>
        <v>OK Bjelovar</v>
      </c>
      <c r="BR113" s="21" t="str" cm="1">
        <f t="array" ref="BR113">IFERROR(""&amp;INDEX(regNatjecatelj_klub,DI113),"")</f>
        <v>OK Bjelovar</v>
      </c>
      <c r="BS113" s="66" t="str">
        <f t="shared" si="121"/>
        <v/>
      </c>
      <c r="BT113" s="46" t="str">
        <f t="shared" si="122"/>
        <v>OK Bjelovar</v>
      </c>
      <c r="BU113" s="27" t="s">
        <v>0</v>
      </c>
      <c r="BV113" s="62" t="str">
        <f>IF(BP113&lt;&gt;"NEMA","",IF(IFERROR(MATCH(BN113,BN$12:BN112,0),0)&lt;&gt;0,"",BN113))</f>
        <v/>
      </c>
      <c r="BW113" s="27" t="s">
        <v>0</v>
      </c>
      <c r="BX113" s="84"/>
      <c r="BY113" s="27" t="s">
        <v>0</v>
      </c>
      <c r="BZ113" s="38" t="str">
        <f t="shared" si="123"/>
        <v/>
      </c>
      <c r="CA113" s="21" t="str">
        <f t="shared" si="124"/>
        <v/>
      </c>
      <c r="CB113" s="21" t="str">
        <f>IF(CA113="","",MAX(CB$12:CB112)+1)</f>
        <v/>
      </c>
      <c r="CC113" s="21" t="str">
        <f>IF(CA113="","",IF(AB113="","",IF(AB113="NEMA",IF(AD113="",INDEX(AD$12:AD112,MATCH(AA113,AA$12:AA112,0),1),AD113),AB113)))</f>
        <v/>
      </c>
      <c r="CD113" s="21" t="str">
        <f t="shared" si="125"/>
        <v/>
      </c>
      <c r="CE113" s="21" t="str">
        <f>IF(BX113="","",MAX(CE$12:CE112)+1)</f>
        <v/>
      </c>
      <c r="CF113" s="21" t="str">
        <f t="shared" si="126"/>
        <v/>
      </c>
      <c r="CG113" s="46" t="str">
        <f t="shared" si="127"/>
        <v/>
      </c>
      <c r="CH113" s="27" t="s">
        <v>0</v>
      </c>
      <c r="CI113" s="14" t="str">
        <f t="shared" si="128"/>
        <v/>
      </c>
      <c r="CJ113" s="27" t="s">
        <v>0</v>
      </c>
      <c r="CK113" s="157" t="str">
        <f>IF(BN113="","",IF(AND(BO113&lt;&gt;"",BO113&lt;&gt;"NEMA",BS113=1),BR113,IFERROR(INDEX(CK$12:CK112,MATCH(BN113,BN$12:BN112,0)),IF(BX113&lt;&gt;"",BX113,BT113))))</f>
        <v>OK Bjelovar</v>
      </c>
      <c r="CL113" s="210">
        <f>IF(BN113="","",IF(BT113&lt;&gt;BN113,INDEX(regKlub_id,MATCH(BT113,regKlub_naziv,0)),IF(AND(BO113&lt;&gt;"",BO113&lt;&gt;"NEMA"),BO113,IF(CF113&lt;&gt;"",CF113,IF(CB113&lt;&gt;"",CB113,IFERROR(INDEX(CL$12:CL112,MATCH(BN113,BN$12:BN112,0)),"GREŠKA"))))))</f>
        <v>1</v>
      </c>
      <c r="CM113" s="108" t="str">
        <f>IF(BP113="","",IF(BP113&lt;&gt;"NEMA",BP113,IF(CE113&lt;&gt;"",CE113,IFERROR(INDEX(CM$12:CM112,MATCH(BN113,BN$12:BN112,0)),""))))</f>
        <v/>
      </c>
      <c r="CN113" s="27" t="s">
        <v>0</v>
      </c>
      <c r="CO113" s="38" t="str">
        <f t="shared" si="129"/>
        <v>78:52</v>
      </c>
      <c r="CP113" s="53" t="str">
        <f t="shared" si="130"/>
        <v>0</v>
      </c>
      <c r="CQ113" s="164" t="str">
        <f t="shared" si="131"/>
        <v/>
      </c>
      <c r="CR113" s="165">
        <f t="shared" si="78"/>
        <v>4732</v>
      </c>
      <c r="CS113" s="108">
        <f t="shared" si="83"/>
        <v>1</v>
      </c>
      <c r="CT113" s="27" t="s">
        <v>0</v>
      </c>
      <c r="CU113" s="224" t="str">
        <f t="shared" si="132"/>
        <v xml:space="preserve">
</v>
      </c>
      <c r="CV113" s="27" t="s">
        <v>0</v>
      </c>
      <c r="CW113" s="184" t="str">
        <f t="shared" si="84"/>
        <v/>
      </c>
      <c r="CX113" t="s">
        <v>0</v>
      </c>
      <c r="CY113" s="86" t="str">
        <f t="shared" si="85"/>
        <v>Ž</v>
      </c>
      <c r="CZ113" t="s">
        <v>0</v>
      </c>
      <c r="DA113" s="32" t="str">
        <f t="shared" si="86"/>
        <v/>
      </c>
      <c r="DB113" s="46" t="str">
        <f t="shared" si="87"/>
        <v/>
      </c>
      <c r="DC113" t="s">
        <v>0</v>
      </c>
      <c r="DD113" s="14" t="str">
        <f t="shared" si="133"/>
        <v/>
      </c>
      <c r="DE113" s="27" t="s">
        <v>0</v>
      </c>
      <c r="DF113" s="14" t="str">
        <f t="shared" si="134"/>
        <v/>
      </c>
      <c r="DG113" s="27" t="s">
        <v>0</v>
      </c>
      <c r="DH113" s="32" t="str">
        <f t="shared" si="135"/>
        <v>Antonija – Orlić</v>
      </c>
      <c r="DI113" s="33">
        <f t="shared" si="136"/>
        <v>94</v>
      </c>
      <c r="DJ113" s="27" t="s">
        <v>0</v>
      </c>
      <c r="DK113" s="32" t="str">
        <f t="shared" si="137"/>
        <v>Antonija – Orlić – OK Bjelovar</v>
      </c>
      <c r="DL113" s="33">
        <f t="shared" si="138"/>
        <v>94</v>
      </c>
      <c r="DM113" s="27" t="s">
        <v>0</v>
      </c>
      <c r="DN113" s="32" t="str">
        <f t="shared" si="139"/>
        <v>Antonija – Orlić – OK Bjelovar – Ž21A</v>
      </c>
      <c r="DO113" s="33">
        <f t="shared" si="140"/>
        <v>94</v>
      </c>
      <c r="DP113" s="27" t="s">
        <v>0</v>
      </c>
      <c r="DQ113" s="38">
        <f t="shared" si="141"/>
        <v>94</v>
      </c>
      <c r="DR113" s="33" cm="1">
        <f t="array" ref="DR113">IF(DQ113&lt;&gt;"",INDEX(regNatjecatelj_id,DQ113,0),IF(BF113&lt;&gt;"",BF113,""))</f>
        <v>1269</v>
      </c>
      <c r="DS113" s="27" t="s">
        <v>0</v>
      </c>
      <c r="DT113" s="38" t="str">
        <f t="shared" si="142"/>
        <v>imepre</v>
      </c>
      <c r="DU113" s="53" t="str">
        <f t="shared" si="88"/>
        <v>klu</v>
      </c>
      <c r="DV113" s="53" t="str">
        <f t="shared" si="143"/>
        <v>kat</v>
      </c>
      <c r="DW113" s="53" t="str">
        <f t="shared" si="144"/>
        <v/>
      </c>
      <c r="DX113" s="46" t="str">
        <f t="shared" si="145"/>
        <v>imepre-klu-kat</v>
      </c>
      <c r="DY113" s="27" t="s">
        <v>0</v>
      </c>
      <c r="DZ113" s="38">
        <f>IF(AN113="","",MAX(DZ$12:DZ112)+1)</f>
        <v>5556</v>
      </c>
      <c r="EA113" s="53">
        <f t="shared" si="146"/>
        <v>617</v>
      </c>
      <c r="EB113" s="53">
        <f t="shared" si="147"/>
        <v>1269</v>
      </c>
      <c r="EC113" s="53">
        <f t="shared" si="148"/>
        <v>4732</v>
      </c>
      <c r="ED113" s="53">
        <f t="shared" si="149"/>
        <v>1</v>
      </c>
      <c r="EE113" s="53">
        <f t="shared" si="89"/>
        <v>0</v>
      </c>
      <c r="EF113" s="53">
        <f t="shared" si="150"/>
        <v>1</v>
      </c>
      <c r="EG113" s="53" t="str">
        <f t="shared" si="151"/>
        <v>0</v>
      </c>
      <c r="EH113" s="53" t="str">
        <f t="shared" si="90"/>
        <v/>
      </c>
      <c r="EI113" s="53" t="str">
        <f t="shared" si="152"/>
        <v/>
      </c>
      <c r="EJ113" s="33" t="str">
        <f t="shared" si="153"/>
        <v/>
      </c>
      <c r="EK113" s="27" t="s">
        <v>0</v>
      </c>
      <c r="EL113" s="14" t="str">
        <f t="shared" si="154"/>
        <v>INSERT INTO rezultat(id,stazakategorija_id,imeprezime_id,vrijeme_sec,status_id,registracija,uparivanje_id,originalstatus_id,imeprezimealias_id,klubalias_id,kategorijaalias_id) VALUES (5556,617,1269,4732,1,0,1,0,Null,Null,Null);</v>
      </c>
      <c r="EM113" s="27" t="s">
        <v>0</v>
      </c>
      <c r="EN113" s="14" t="str">
        <f t="shared" si="91"/>
        <v/>
      </c>
      <c r="EO113" s="27" t="s">
        <v>0</v>
      </c>
      <c r="EP113" s="115" t="str">
        <f t="shared" si="155"/>
        <v xml:space="preserve">
INSERT INTO rezultat(id,stazakategorija_id,imeprezime_id,vrijeme_sec,status_id,registracija,uparivanje_id,originalstatus_id,imeprezimealias_id,klubalias_id,kategorijaalias_id) VALUES (5556,617,1269,4732,1,0,1,0,Null,Null,Null);</v>
      </c>
      <c r="EQ113" s="27" t="s">
        <v>0</v>
      </c>
    </row>
    <row r="114" spans="1:147" x14ac:dyDescent="0.25">
      <c r="A114" t="s">
        <v>0</v>
      </c>
      <c r="B114" s="32" t="str">
        <f>IF(csv!F104="","",TRIM(csv!T104))</f>
        <v>Ž21A</v>
      </c>
      <c r="C114" s="21" t="s">
        <v>0</v>
      </c>
      <c r="D114" s="21" t="str">
        <f>IF(csv!F104="","",TRIM(csv!F104))</f>
        <v>Paula</v>
      </c>
      <c r="E114" s="21" t="str">
        <f>IF(csv!E104="","",TRIM(csv!E104))</f>
        <v>Pavlin</v>
      </c>
      <c r="F114" s="21" t="s">
        <v>0</v>
      </c>
      <c r="G114" s="53" t="str">
        <f>IF(csv!M104="","",TRIM(csv!M104))</f>
        <v>80:43</v>
      </c>
      <c r="H114" s="53" t="str">
        <f>IF(csv!N104="","",TRIM(csv!N104))</f>
        <v>0</v>
      </c>
      <c r="I114" s="21" t="s">
        <v>0</v>
      </c>
      <c r="J114" s="21" t="str">
        <f>IF(csv!P104="","",TRIM(csv!P104))</f>
        <v>Vihor</v>
      </c>
      <c r="K114" s="21" t="str">
        <f>IF(csv!Q104="","",TRIM(csv!Q104))</f>
        <v>OK Vihor</v>
      </c>
      <c r="L114" s="21" t="s">
        <v>0</v>
      </c>
      <c r="M114" s="46" t="str">
        <f>IF(csv!R104="","",TRIM(csv!R104))</f>
        <v>CRO</v>
      </c>
      <c r="N114" s="27" t="s">
        <v>0</v>
      </c>
      <c r="O114" s="172" t="str">
        <f t="shared" si="92"/>
        <v>ok</v>
      </c>
      <c r="P114" s="27"/>
      <c r="Q114" s="32" t="str">
        <f t="shared" si="93"/>
        <v>Ž21A</v>
      </c>
      <c r="R114" s="53">
        <f>IF(Q114="","",IF(COUNTIF(Q$12:Q113,Q114)=0,R113+1,R113))</f>
        <v>17</v>
      </c>
      <c r="S114" s="53">
        <f t="shared" si="94"/>
        <v>102</v>
      </c>
      <c r="T114" s="53">
        <f t="shared" si="95"/>
        <v>414</v>
      </c>
      <c r="U114" s="46" t="str">
        <f t="shared" si="96"/>
        <v>Ž21A – M35 – M20</v>
      </c>
      <c r="V114" s="27" t="s">
        <v>0</v>
      </c>
      <c r="W114" s="157" t="str">
        <f t="shared" si="97"/>
        <v>Ž21A</v>
      </c>
      <c r="X114" s="207">
        <f t="shared" si="98"/>
        <v>617</v>
      </c>
      <c r="Y114" s="158" t="str">
        <f t="shared" si="79"/>
        <v/>
      </c>
      <c r="Z114" s="27" t="s">
        <v>0</v>
      </c>
      <c r="AA114" s="32" t="str">
        <f t="shared" si="99"/>
        <v>CRO</v>
      </c>
      <c r="AB114" s="53">
        <f t="shared" si="100"/>
        <v>1</v>
      </c>
      <c r="AC114" s="21" t="str">
        <f>IF(OR(AB114="",AB114&lt;&gt;"NEMA"),"",IF(IFERROR(MATCH(AA114,AA$12:AA113,0),0)&lt;&gt;0,"",AA114))</f>
        <v/>
      </c>
      <c r="AD114" s="46" t="str">
        <f>IF(AC114="","",MAX(AD$12:AD113)+1)</f>
        <v/>
      </c>
      <c r="AE114" s="27" t="s">
        <v>0</v>
      </c>
      <c r="AF114" s="84"/>
      <c r="AG114" s="27" t="s">
        <v>0</v>
      </c>
      <c r="AH114" s="14" t="str">
        <f t="shared" si="101"/>
        <v/>
      </c>
      <c r="AI114" s="27" t="s">
        <v>0</v>
      </c>
      <c r="AJ114" s="157" t="str">
        <f t="shared" si="102"/>
        <v>CRO</v>
      </c>
      <c r="AK114" s="108">
        <f t="shared" si="103"/>
        <v>1</v>
      </c>
      <c r="AL114" s="27"/>
      <c r="AM114" s="32" t="str">
        <f t="shared" si="104"/>
        <v>Paula</v>
      </c>
      <c r="AN114" s="21" t="str">
        <f t="shared" si="105"/>
        <v>Pavlin</v>
      </c>
      <c r="AO114" s="53">
        <f t="shared" si="106"/>
        <v>1431</v>
      </c>
      <c r="AP114" s="53" t="str">
        <f t="shared" si="107"/>
        <v/>
      </c>
      <c r="AQ114" s="21" t="str">
        <f t="shared" si="108"/>
        <v>Paula</v>
      </c>
      <c r="AR114" s="46" t="str">
        <f t="shared" si="109"/>
        <v>Pavlin</v>
      </c>
      <c r="AS114" s="27" t="s">
        <v>0</v>
      </c>
      <c r="AT114" s="62" t="str">
        <f t="shared" si="110"/>
        <v/>
      </c>
      <c r="AU114" s="27" t="s">
        <v>0</v>
      </c>
      <c r="AV114" s="228" t="str">
        <f t="shared" si="80"/>
        <v/>
      </c>
      <c r="AW114" s="27" t="s">
        <v>0</v>
      </c>
      <c r="AX114" s="79"/>
      <c r="AY114" s="80"/>
      <c r="AZ114" s="27" t="s">
        <v>0</v>
      </c>
      <c r="BA114" s="184" t="str">
        <f t="shared" si="111"/>
        <v/>
      </c>
      <c r="BB114" s="27" t="s">
        <v>0</v>
      </c>
      <c r="BC114" s="32" t="str">
        <f t="shared" si="112"/>
        <v/>
      </c>
      <c r="BD114" s="53" t="str">
        <f>IF(AX114&amp;AY114="","",MAX(BD$12:BD113)+1)</f>
        <v/>
      </c>
      <c r="BE114" s="196" t="str">
        <f t="shared" si="113"/>
        <v/>
      </c>
      <c r="BF114" s="33" t="str">
        <f>IF(AND(AO114="NEMA",AP114="NEMA",OR(AX114&amp;AY114="",BE114="NEMA")),MAX(BF$12:BF113)+1,"")</f>
        <v/>
      </c>
      <c r="BG114" s="27" t="s">
        <v>0</v>
      </c>
      <c r="BH114" s="32" t="str">
        <f t="shared" si="114"/>
        <v>Paula</v>
      </c>
      <c r="BI114" s="21" t="str">
        <f t="shared" si="115"/>
        <v>Pavlin</v>
      </c>
      <c r="BJ114" s="53" t="str">
        <f t="shared" si="116"/>
        <v/>
      </c>
      <c r="BK114" s="33">
        <f t="shared" si="117"/>
        <v>1431</v>
      </c>
      <c r="BL114" s="27" t="s">
        <v>0</v>
      </c>
      <c r="BM114" s="32" t="str">
        <f t="shared" si="118"/>
        <v>Vihor</v>
      </c>
      <c r="BN114" s="21" t="str">
        <f t="shared" si="119"/>
        <v>OK Vihor</v>
      </c>
      <c r="BO114" s="53">
        <f t="shared" si="120"/>
        <v>12</v>
      </c>
      <c r="BP114" s="53" t="str">
        <f t="shared" si="81"/>
        <v/>
      </c>
      <c r="BQ114" s="21" t="str">
        <f t="shared" si="82"/>
        <v>OK Vihor</v>
      </c>
      <c r="BR114" s="21" t="str" cm="1">
        <f t="array" ref="BR114">IFERROR(""&amp;INDEX(regNatjecatelj_klub,DI114),"")</f>
        <v>OK Vihor</v>
      </c>
      <c r="BS114" s="66" t="str">
        <f t="shared" si="121"/>
        <v/>
      </c>
      <c r="BT114" s="46" t="str">
        <f t="shared" si="122"/>
        <v>OK Vihor</v>
      </c>
      <c r="BU114" s="27" t="s">
        <v>0</v>
      </c>
      <c r="BV114" s="62" t="str">
        <f>IF(BP114&lt;&gt;"NEMA","",IF(IFERROR(MATCH(BN114,BN$12:BN113,0),0)&lt;&gt;0,"",BN114))</f>
        <v/>
      </c>
      <c r="BW114" s="27" t="s">
        <v>0</v>
      </c>
      <c r="BX114" s="84"/>
      <c r="BY114" s="27" t="s">
        <v>0</v>
      </c>
      <c r="BZ114" s="38" t="str">
        <f t="shared" si="123"/>
        <v/>
      </c>
      <c r="CA114" s="21" t="str">
        <f t="shared" si="124"/>
        <v/>
      </c>
      <c r="CB114" s="21" t="str">
        <f>IF(CA114="","",MAX(CB$12:CB113)+1)</f>
        <v/>
      </c>
      <c r="CC114" s="21" t="str">
        <f>IF(CA114="","",IF(AB114="","",IF(AB114="NEMA",IF(AD114="",INDEX(AD$12:AD113,MATCH(AA114,AA$12:AA113,0),1),AD114),AB114)))</f>
        <v/>
      </c>
      <c r="CD114" s="21" t="str">
        <f t="shared" si="125"/>
        <v/>
      </c>
      <c r="CE114" s="21" t="str">
        <f>IF(BX114="","",MAX(CE$12:CE113)+1)</f>
        <v/>
      </c>
      <c r="CF114" s="21" t="str">
        <f t="shared" si="126"/>
        <v/>
      </c>
      <c r="CG114" s="46" t="str">
        <f t="shared" si="127"/>
        <v/>
      </c>
      <c r="CH114" s="27" t="s">
        <v>0</v>
      </c>
      <c r="CI114" s="14" t="str">
        <f t="shared" si="128"/>
        <v/>
      </c>
      <c r="CJ114" s="27" t="s">
        <v>0</v>
      </c>
      <c r="CK114" s="157" t="str">
        <f>IF(BN114="","",IF(AND(BO114&lt;&gt;"",BO114&lt;&gt;"NEMA",BS114=1),BR114,IFERROR(INDEX(CK$12:CK113,MATCH(BN114,BN$12:BN113,0)),IF(BX114&lt;&gt;"",BX114,BT114))))</f>
        <v>OK Vihor</v>
      </c>
      <c r="CL114" s="210">
        <f>IF(BN114="","",IF(BT114&lt;&gt;BN114,INDEX(regKlub_id,MATCH(BT114,regKlub_naziv,0)),IF(AND(BO114&lt;&gt;"",BO114&lt;&gt;"NEMA"),BO114,IF(CF114&lt;&gt;"",CF114,IF(CB114&lt;&gt;"",CB114,IFERROR(INDEX(CL$12:CL113,MATCH(BN114,BN$12:BN113,0)),"GREŠKA"))))))</f>
        <v>12</v>
      </c>
      <c r="CM114" s="108" t="str">
        <f>IF(BP114="","",IF(BP114&lt;&gt;"NEMA",BP114,IF(CE114&lt;&gt;"",CE114,IFERROR(INDEX(CM$12:CM113,MATCH(BN114,BN$12:BN113,0)),""))))</f>
        <v/>
      </c>
      <c r="CN114" s="27" t="s">
        <v>0</v>
      </c>
      <c r="CO114" s="38" t="str">
        <f t="shared" si="129"/>
        <v>80:43</v>
      </c>
      <c r="CP114" s="53" t="str">
        <f t="shared" si="130"/>
        <v>0</v>
      </c>
      <c r="CQ114" s="164" t="str">
        <f t="shared" si="131"/>
        <v/>
      </c>
      <c r="CR114" s="165">
        <f t="shared" si="78"/>
        <v>4843</v>
      </c>
      <c r="CS114" s="108">
        <f t="shared" si="83"/>
        <v>1</v>
      </c>
      <c r="CT114" s="27" t="s">
        <v>0</v>
      </c>
      <c r="CU114" s="224" t="str">
        <f t="shared" si="132"/>
        <v xml:space="preserve">
</v>
      </c>
      <c r="CV114" s="27" t="s">
        <v>0</v>
      </c>
      <c r="CW114" s="184" t="str">
        <f t="shared" si="84"/>
        <v/>
      </c>
      <c r="CX114" t="s">
        <v>0</v>
      </c>
      <c r="CY114" s="86" t="str">
        <f t="shared" si="85"/>
        <v>Ž</v>
      </c>
      <c r="CZ114" t="s">
        <v>0</v>
      </c>
      <c r="DA114" s="32" t="str">
        <f t="shared" si="86"/>
        <v/>
      </c>
      <c r="DB114" s="46" t="str">
        <f t="shared" si="87"/>
        <v/>
      </c>
      <c r="DC114" t="s">
        <v>0</v>
      </c>
      <c r="DD114" s="14" t="str">
        <f t="shared" si="133"/>
        <v/>
      </c>
      <c r="DE114" s="27" t="s">
        <v>0</v>
      </c>
      <c r="DF114" s="14" t="str">
        <f t="shared" si="134"/>
        <v/>
      </c>
      <c r="DG114" s="27" t="s">
        <v>0</v>
      </c>
      <c r="DH114" s="32" t="str">
        <f t="shared" si="135"/>
        <v>Paula – Pavlin</v>
      </c>
      <c r="DI114" s="33">
        <f t="shared" si="136"/>
        <v>916</v>
      </c>
      <c r="DJ114" s="27" t="s">
        <v>0</v>
      </c>
      <c r="DK114" s="32" t="str">
        <f t="shared" si="137"/>
        <v>Paula – Pavlin – OK Vihor</v>
      </c>
      <c r="DL114" s="33">
        <f t="shared" si="138"/>
        <v>916</v>
      </c>
      <c r="DM114" s="27" t="s">
        <v>0</v>
      </c>
      <c r="DN114" s="32" t="str">
        <f t="shared" si="139"/>
        <v>Paula – Pavlin – OK Vihor – Ž21A</v>
      </c>
      <c r="DO114" s="33" t="str">
        <f t="shared" si="140"/>
        <v>NEMA</v>
      </c>
      <c r="DP114" s="27" t="s">
        <v>0</v>
      </c>
      <c r="DQ114" s="38">
        <f t="shared" si="141"/>
        <v>916</v>
      </c>
      <c r="DR114" s="33" cm="1">
        <f t="array" ref="DR114">IF(DQ114&lt;&gt;"",INDEX(regNatjecatelj_id,DQ114,0),IF(BF114&lt;&gt;"",BF114,""))</f>
        <v>1431</v>
      </c>
      <c r="DS114" s="27" t="s">
        <v>0</v>
      </c>
      <c r="DT114" s="38" t="str">
        <f t="shared" si="142"/>
        <v>imepre</v>
      </c>
      <c r="DU114" s="53" t="str">
        <f t="shared" si="88"/>
        <v>klu</v>
      </c>
      <c r="DV114" s="53" t="str">
        <f t="shared" si="143"/>
        <v>kat</v>
      </c>
      <c r="DW114" s="53" t="str">
        <f t="shared" si="144"/>
        <v/>
      </c>
      <c r="DX114" s="46" t="str">
        <f t="shared" si="145"/>
        <v>imepre-klu-kat</v>
      </c>
      <c r="DY114" s="27" t="s">
        <v>0</v>
      </c>
      <c r="DZ114" s="38">
        <f>IF(AN114="","",MAX(DZ$12:DZ113)+1)</f>
        <v>5557</v>
      </c>
      <c r="EA114" s="53">
        <f t="shared" si="146"/>
        <v>617</v>
      </c>
      <c r="EB114" s="53">
        <f t="shared" si="147"/>
        <v>1431</v>
      </c>
      <c r="EC114" s="53">
        <f t="shared" si="148"/>
        <v>4843</v>
      </c>
      <c r="ED114" s="53">
        <f t="shared" si="149"/>
        <v>1</v>
      </c>
      <c r="EE114" s="53">
        <f t="shared" si="89"/>
        <v>0</v>
      </c>
      <c r="EF114" s="53">
        <f t="shared" si="150"/>
        <v>1</v>
      </c>
      <c r="EG114" s="53" t="str">
        <f t="shared" si="151"/>
        <v>0</v>
      </c>
      <c r="EH114" s="53" t="str">
        <f t="shared" si="90"/>
        <v/>
      </c>
      <c r="EI114" s="53" t="str">
        <f t="shared" si="152"/>
        <v/>
      </c>
      <c r="EJ114" s="33" t="str">
        <f t="shared" si="153"/>
        <v/>
      </c>
      <c r="EK114" s="27" t="s">
        <v>0</v>
      </c>
      <c r="EL114" s="14" t="str">
        <f t="shared" si="154"/>
        <v>INSERT INTO rezultat(id,stazakategorija_id,imeprezime_id,vrijeme_sec,status_id,registracija,uparivanje_id,originalstatus_id,imeprezimealias_id,klubalias_id,kategorijaalias_id) VALUES (5557,617,1431,4843,1,0,1,0,Null,Null,Null);</v>
      </c>
      <c r="EM114" s="27" t="s">
        <v>0</v>
      </c>
      <c r="EN114" s="14" t="str">
        <f t="shared" si="91"/>
        <v/>
      </c>
      <c r="EO114" s="27" t="s">
        <v>0</v>
      </c>
      <c r="EP114" s="115" t="str">
        <f t="shared" si="155"/>
        <v xml:space="preserve">
INSERT INTO rezultat(id,stazakategorija_id,imeprezime_id,vrijeme_sec,status_id,registracija,uparivanje_id,originalstatus_id,imeprezimealias_id,klubalias_id,kategorijaalias_id) VALUES (5557,617,1431,4843,1,0,1,0,Null,Null,Null);</v>
      </c>
      <c r="EQ114" s="27" t="s">
        <v>0</v>
      </c>
    </row>
    <row r="115" spans="1:147" x14ac:dyDescent="0.25">
      <c r="A115" t="s">
        <v>0</v>
      </c>
      <c r="B115" s="32" t="str">
        <f>IF(csv!F105="","",TRIM(csv!T105))</f>
        <v>Ž21A</v>
      </c>
      <c r="C115" s="21" t="s">
        <v>0</v>
      </c>
      <c r="D115" s="21" t="str">
        <f>IF(csv!F105="","",TRIM(csv!F105))</f>
        <v>Iva</v>
      </c>
      <c r="E115" s="21" t="str">
        <f>IF(csv!E105="","",TRIM(csv!E105))</f>
        <v>Lovrec</v>
      </c>
      <c r="F115" s="21" t="s">
        <v>0</v>
      </c>
      <c r="G115" s="53" t="str">
        <f>IF(csv!M105="","",TRIM(csv!M105))</f>
        <v>86:48</v>
      </c>
      <c r="H115" s="53" t="str">
        <f>IF(csv!N105="","",TRIM(csv!N105))</f>
        <v>0</v>
      </c>
      <c r="I115" s="21" t="s">
        <v>0</v>
      </c>
      <c r="J115" s="21" t="str">
        <f>IF(csv!P105="","",TRIM(csv!P105))</f>
        <v>Vihor</v>
      </c>
      <c r="K115" s="21" t="str">
        <f>IF(csv!Q105="","",TRIM(csv!Q105))</f>
        <v>OK Vihor</v>
      </c>
      <c r="L115" s="21" t="s">
        <v>0</v>
      </c>
      <c r="M115" s="46" t="str">
        <f>IF(csv!R105="","",TRIM(csv!R105))</f>
        <v>CRO</v>
      </c>
      <c r="N115" s="27" t="s">
        <v>0</v>
      </c>
      <c r="O115" s="172" t="str">
        <f t="shared" si="92"/>
        <v>ok</v>
      </c>
      <c r="P115" s="27"/>
      <c r="Q115" s="32" t="str">
        <f t="shared" si="93"/>
        <v>Ž21A</v>
      </c>
      <c r="R115" s="53">
        <f>IF(Q115="","",IF(COUNTIF(Q$12:Q114,Q115)=0,R114+1,R114))</f>
        <v>17</v>
      </c>
      <c r="S115" s="53">
        <f t="shared" si="94"/>
        <v>102</v>
      </c>
      <c r="T115" s="53">
        <f t="shared" si="95"/>
        <v>414</v>
      </c>
      <c r="U115" s="46" t="str">
        <f t="shared" si="96"/>
        <v>Ž21A – M35 – M20</v>
      </c>
      <c r="V115" s="27" t="s">
        <v>0</v>
      </c>
      <c r="W115" s="157" t="str">
        <f t="shared" si="97"/>
        <v>Ž21A</v>
      </c>
      <c r="X115" s="207">
        <f t="shared" si="98"/>
        <v>617</v>
      </c>
      <c r="Y115" s="158" t="str">
        <f t="shared" si="79"/>
        <v/>
      </c>
      <c r="Z115" s="27" t="s">
        <v>0</v>
      </c>
      <c r="AA115" s="32" t="str">
        <f t="shared" si="99"/>
        <v>CRO</v>
      </c>
      <c r="AB115" s="53">
        <f t="shared" si="100"/>
        <v>1</v>
      </c>
      <c r="AC115" s="21" t="str">
        <f>IF(OR(AB115="",AB115&lt;&gt;"NEMA"),"",IF(IFERROR(MATCH(AA115,AA$12:AA114,0),0)&lt;&gt;0,"",AA115))</f>
        <v/>
      </c>
      <c r="AD115" s="46" t="str">
        <f>IF(AC115="","",MAX(AD$12:AD114)+1)</f>
        <v/>
      </c>
      <c r="AE115" s="27" t="s">
        <v>0</v>
      </c>
      <c r="AF115" s="84"/>
      <c r="AG115" s="27" t="s">
        <v>0</v>
      </c>
      <c r="AH115" s="14" t="str">
        <f t="shared" si="101"/>
        <v/>
      </c>
      <c r="AI115" s="27" t="s">
        <v>0</v>
      </c>
      <c r="AJ115" s="157" t="str">
        <f t="shared" si="102"/>
        <v>CRO</v>
      </c>
      <c r="AK115" s="108">
        <f t="shared" si="103"/>
        <v>1</v>
      </c>
      <c r="AL115" s="27"/>
      <c r="AM115" s="32" t="str">
        <f t="shared" si="104"/>
        <v>Iva</v>
      </c>
      <c r="AN115" s="21" t="str">
        <f t="shared" si="105"/>
        <v>Lovrec</v>
      </c>
      <c r="AO115" s="53">
        <f t="shared" si="106"/>
        <v>1360</v>
      </c>
      <c r="AP115" s="53" t="str">
        <f t="shared" si="107"/>
        <v/>
      </c>
      <c r="AQ115" s="21" t="str">
        <f t="shared" si="108"/>
        <v>Iva</v>
      </c>
      <c r="AR115" s="46" t="str">
        <f t="shared" si="109"/>
        <v>Lovrec</v>
      </c>
      <c r="AS115" s="27" t="s">
        <v>0</v>
      </c>
      <c r="AT115" s="62" t="str">
        <f t="shared" si="110"/>
        <v/>
      </c>
      <c r="AU115" s="27" t="s">
        <v>0</v>
      </c>
      <c r="AV115" s="228" t="str">
        <f t="shared" si="80"/>
        <v/>
      </c>
      <c r="AW115" s="27" t="s">
        <v>0</v>
      </c>
      <c r="AX115" s="79"/>
      <c r="AY115" s="80"/>
      <c r="AZ115" s="27" t="s">
        <v>0</v>
      </c>
      <c r="BA115" s="184" t="str">
        <f t="shared" si="111"/>
        <v/>
      </c>
      <c r="BB115" s="27" t="s">
        <v>0</v>
      </c>
      <c r="BC115" s="32" t="str">
        <f t="shared" si="112"/>
        <v/>
      </c>
      <c r="BD115" s="53" t="str">
        <f>IF(AX115&amp;AY115="","",MAX(BD$12:BD114)+1)</f>
        <v/>
      </c>
      <c r="BE115" s="196" t="str">
        <f t="shared" si="113"/>
        <v/>
      </c>
      <c r="BF115" s="33" t="str">
        <f>IF(AND(AO115="NEMA",AP115="NEMA",OR(AX115&amp;AY115="",BE115="NEMA")),MAX(BF$12:BF114)+1,"")</f>
        <v/>
      </c>
      <c r="BG115" s="27" t="s">
        <v>0</v>
      </c>
      <c r="BH115" s="32" t="str">
        <f t="shared" si="114"/>
        <v>Iva</v>
      </c>
      <c r="BI115" s="21" t="str">
        <f t="shared" si="115"/>
        <v>Lovrec</v>
      </c>
      <c r="BJ115" s="53" t="str">
        <f t="shared" si="116"/>
        <v/>
      </c>
      <c r="BK115" s="33">
        <f t="shared" si="117"/>
        <v>1360</v>
      </c>
      <c r="BL115" s="27" t="s">
        <v>0</v>
      </c>
      <c r="BM115" s="32" t="str">
        <f t="shared" si="118"/>
        <v>Vihor</v>
      </c>
      <c r="BN115" s="21" t="str">
        <f t="shared" si="119"/>
        <v>OK Vihor</v>
      </c>
      <c r="BO115" s="53">
        <f t="shared" si="120"/>
        <v>12</v>
      </c>
      <c r="BP115" s="53" t="str">
        <f t="shared" si="81"/>
        <v/>
      </c>
      <c r="BQ115" s="21" t="str">
        <f t="shared" si="82"/>
        <v>OK Vihor</v>
      </c>
      <c r="BR115" s="21" t="str" cm="1">
        <f t="array" ref="BR115">IFERROR(""&amp;INDEX(regNatjecatelj_klub,DI115),"")</f>
        <v>OK Vihor</v>
      </c>
      <c r="BS115" s="66" t="str">
        <f t="shared" si="121"/>
        <v/>
      </c>
      <c r="BT115" s="46" t="str">
        <f t="shared" si="122"/>
        <v>OK Vihor</v>
      </c>
      <c r="BU115" s="27" t="s">
        <v>0</v>
      </c>
      <c r="BV115" s="62" t="str">
        <f>IF(BP115&lt;&gt;"NEMA","",IF(IFERROR(MATCH(BN115,BN$12:BN114,0),0)&lt;&gt;0,"",BN115))</f>
        <v/>
      </c>
      <c r="BW115" s="27" t="s">
        <v>0</v>
      </c>
      <c r="BX115" s="84"/>
      <c r="BY115" s="27" t="s">
        <v>0</v>
      </c>
      <c r="BZ115" s="38" t="str">
        <f t="shared" si="123"/>
        <v/>
      </c>
      <c r="CA115" s="21" t="str">
        <f t="shared" si="124"/>
        <v/>
      </c>
      <c r="CB115" s="21" t="str">
        <f>IF(CA115="","",MAX(CB$12:CB114)+1)</f>
        <v/>
      </c>
      <c r="CC115" s="21" t="str">
        <f>IF(CA115="","",IF(AB115="","",IF(AB115="NEMA",IF(AD115="",INDEX(AD$12:AD114,MATCH(AA115,AA$12:AA114,0),1),AD115),AB115)))</f>
        <v/>
      </c>
      <c r="CD115" s="21" t="str">
        <f t="shared" si="125"/>
        <v/>
      </c>
      <c r="CE115" s="21" t="str">
        <f>IF(BX115="","",MAX(CE$12:CE114)+1)</f>
        <v/>
      </c>
      <c r="CF115" s="21" t="str">
        <f t="shared" si="126"/>
        <v/>
      </c>
      <c r="CG115" s="46" t="str">
        <f t="shared" si="127"/>
        <v/>
      </c>
      <c r="CH115" s="27" t="s">
        <v>0</v>
      </c>
      <c r="CI115" s="14" t="str">
        <f t="shared" si="128"/>
        <v/>
      </c>
      <c r="CJ115" s="27" t="s">
        <v>0</v>
      </c>
      <c r="CK115" s="157" t="str">
        <f>IF(BN115="","",IF(AND(BO115&lt;&gt;"",BO115&lt;&gt;"NEMA",BS115=1),BR115,IFERROR(INDEX(CK$12:CK114,MATCH(BN115,BN$12:BN114,0)),IF(BX115&lt;&gt;"",BX115,BT115))))</f>
        <v>OK Vihor</v>
      </c>
      <c r="CL115" s="210">
        <f>IF(BN115="","",IF(BT115&lt;&gt;BN115,INDEX(regKlub_id,MATCH(BT115,regKlub_naziv,0)),IF(AND(BO115&lt;&gt;"",BO115&lt;&gt;"NEMA"),BO115,IF(CF115&lt;&gt;"",CF115,IF(CB115&lt;&gt;"",CB115,IFERROR(INDEX(CL$12:CL114,MATCH(BN115,BN$12:BN114,0)),"GREŠKA"))))))</f>
        <v>12</v>
      </c>
      <c r="CM115" s="108" t="str">
        <f>IF(BP115="","",IF(BP115&lt;&gt;"NEMA",BP115,IF(CE115&lt;&gt;"",CE115,IFERROR(INDEX(CM$12:CM114,MATCH(BN115,BN$12:BN114,0)),""))))</f>
        <v/>
      </c>
      <c r="CN115" s="27" t="s">
        <v>0</v>
      </c>
      <c r="CO115" s="38" t="str">
        <f t="shared" si="129"/>
        <v>86:48</v>
      </c>
      <c r="CP115" s="53" t="str">
        <f t="shared" si="130"/>
        <v>0</v>
      </c>
      <c r="CQ115" s="164" t="str">
        <f t="shared" si="131"/>
        <v/>
      </c>
      <c r="CR115" s="165">
        <f t="shared" si="78"/>
        <v>5208</v>
      </c>
      <c r="CS115" s="108">
        <f t="shared" si="83"/>
        <v>1</v>
      </c>
      <c r="CT115" s="27" t="s">
        <v>0</v>
      </c>
      <c r="CU115" s="224" t="str">
        <f t="shared" si="132"/>
        <v xml:space="preserve">
</v>
      </c>
      <c r="CV115" s="27" t="s">
        <v>0</v>
      </c>
      <c r="CW115" s="184" t="str">
        <f t="shared" si="84"/>
        <v/>
      </c>
      <c r="CX115" t="s">
        <v>0</v>
      </c>
      <c r="CY115" s="86" t="str">
        <f t="shared" si="85"/>
        <v>Ž</v>
      </c>
      <c r="CZ115" t="s">
        <v>0</v>
      </c>
      <c r="DA115" s="32" t="str">
        <f t="shared" si="86"/>
        <v/>
      </c>
      <c r="DB115" s="46" t="str">
        <f t="shared" si="87"/>
        <v/>
      </c>
      <c r="DC115" t="s">
        <v>0</v>
      </c>
      <c r="DD115" s="14" t="str">
        <f t="shared" si="133"/>
        <v/>
      </c>
      <c r="DE115" s="27" t="s">
        <v>0</v>
      </c>
      <c r="DF115" s="14" t="str">
        <f t="shared" si="134"/>
        <v/>
      </c>
      <c r="DG115" s="27" t="s">
        <v>0</v>
      </c>
      <c r="DH115" s="32" t="str">
        <f t="shared" si="135"/>
        <v>Iva – Lovrec</v>
      </c>
      <c r="DI115" s="33">
        <f t="shared" si="136"/>
        <v>414</v>
      </c>
      <c r="DJ115" s="27" t="s">
        <v>0</v>
      </c>
      <c r="DK115" s="32" t="str">
        <f t="shared" si="137"/>
        <v>Iva – Lovrec – OK Vihor</v>
      </c>
      <c r="DL115" s="33">
        <f t="shared" si="138"/>
        <v>414</v>
      </c>
      <c r="DM115" s="27" t="s">
        <v>0</v>
      </c>
      <c r="DN115" s="32" t="str">
        <f t="shared" si="139"/>
        <v>Iva – Lovrec – OK Vihor – Ž21A</v>
      </c>
      <c r="DO115" s="33">
        <f t="shared" si="140"/>
        <v>414</v>
      </c>
      <c r="DP115" s="27" t="s">
        <v>0</v>
      </c>
      <c r="DQ115" s="38">
        <f t="shared" si="141"/>
        <v>414</v>
      </c>
      <c r="DR115" s="33" cm="1">
        <f t="array" ref="DR115">IF(DQ115&lt;&gt;"",INDEX(regNatjecatelj_id,DQ115,0),IF(BF115&lt;&gt;"",BF115,""))</f>
        <v>1360</v>
      </c>
      <c r="DS115" s="27" t="s">
        <v>0</v>
      </c>
      <c r="DT115" s="38" t="str">
        <f t="shared" si="142"/>
        <v>imepre</v>
      </c>
      <c r="DU115" s="53" t="str">
        <f t="shared" si="88"/>
        <v>klu</v>
      </c>
      <c r="DV115" s="53" t="str">
        <f t="shared" si="143"/>
        <v>kat</v>
      </c>
      <c r="DW115" s="53" t="str">
        <f t="shared" si="144"/>
        <v/>
      </c>
      <c r="DX115" s="46" t="str">
        <f t="shared" si="145"/>
        <v>imepre-klu-kat</v>
      </c>
      <c r="DY115" s="27" t="s">
        <v>0</v>
      </c>
      <c r="DZ115" s="38">
        <f>IF(AN115="","",MAX(DZ$12:DZ114)+1)</f>
        <v>5558</v>
      </c>
      <c r="EA115" s="53">
        <f t="shared" si="146"/>
        <v>617</v>
      </c>
      <c r="EB115" s="53">
        <f t="shared" si="147"/>
        <v>1360</v>
      </c>
      <c r="EC115" s="53">
        <f t="shared" si="148"/>
        <v>5208</v>
      </c>
      <c r="ED115" s="53">
        <f t="shared" si="149"/>
        <v>1</v>
      </c>
      <c r="EE115" s="53">
        <f t="shared" si="89"/>
        <v>0</v>
      </c>
      <c r="EF115" s="53">
        <f t="shared" si="150"/>
        <v>1</v>
      </c>
      <c r="EG115" s="53" t="str">
        <f t="shared" si="151"/>
        <v>0</v>
      </c>
      <c r="EH115" s="53" t="str">
        <f t="shared" si="90"/>
        <v/>
      </c>
      <c r="EI115" s="53" t="str">
        <f t="shared" si="152"/>
        <v/>
      </c>
      <c r="EJ115" s="33" t="str">
        <f t="shared" si="153"/>
        <v/>
      </c>
      <c r="EK115" s="27" t="s">
        <v>0</v>
      </c>
      <c r="EL115" s="14" t="str">
        <f t="shared" si="154"/>
        <v>INSERT INTO rezultat(id,stazakategorija_id,imeprezime_id,vrijeme_sec,status_id,registracija,uparivanje_id,originalstatus_id,imeprezimealias_id,klubalias_id,kategorijaalias_id) VALUES (5558,617,1360,5208,1,0,1,0,Null,Null,Null);</v>
      </c>
      <c r="EM115" s="27" t="s">
        <v>0</v>
      </c>
      <c r="EN115" s="14" t="str">
        <f t="shared" si="91"/>
        <v/>
      </c>
      <c r="EO115" s="27" t="s">
        <v>0</v>
      </c>
      <c r="EP115" s="115" t="str">
        <f t="shared" si="155"/>
        <v xml:space="preserve">
INSERT INTO rezultat(id,stazakategorija_id,imeprezime_id,vrijeme_sec,status_id,registracija,uparivanje_id,originalstatus_id,imeprezimealias_id,klubalias_id,kategorijaalias_id) VALUES (5558,617,1360,5208,1,0,1,0,Null,Null,Null);</v>
      </c>
      <c r="EQ115" s="27" t="s">
        <v>0</v>
      </c>
    </row>
    <row r="116" spans="1:147" x14ac:dyDescent="0.25">
      <c r="A116" t="s">
        <v>0</v>
      </c>
      <c r="B116" s="32" t="str">
        <f>IF(csv!F106="","",TRIM(csv!T106))</f>
        <v>Ž21A</v>
      </c>
      <c r="C116" s="21" t="s">
        <v>0</v>
      </c>
      <c r="D116" s="21" t="str">
        <f>IF(csv!F106="","",TRIM(csv!F106))</f>
        <v>Vacant</v>
      </c>
      <c r="E116" s="21" t="str">
        <f>IF(csv!E106="","",TRIM(csv!E106))</f>
        <v/>
      </c>
      <c r="F116" s="21" t="s">
        <v>0</v>
      </c>
      <c r="G116" s="53" t="str">
        <f>IF(csv!M106="","",TRIM(csv!M106))</f>
        <v/>
      </c>
      <c r="H116" s="53" t="str">
        <f>IF(csv!N106="","",TRIM(csv!N106))</f>
        <v>0</v>
      </c>
      <c r="I116" s="21" t="s">
        <v>0</v>
      </c>
      <c r="J116" s="21" t="str">
        <f>IF(csv!P106="","",TRIM(csv!P106))</f>
        <v/>
      </c>
      <c r="K116" s="21" t="str">
        <f>IF(csv!Q106="","",TRIM(csv!Q106))</f>
        <v/>
      </c>
      <c r="L116" s="21" t="s">
        <v>0</v>
      </c>
      <c r="M116" s="46" t="str">
        <f>IF(csv!R106="","",TRIM(csv!R106))</f>
        <v/>
      </c>
      <c r="N116" s="27" t="s">
        <v>0</v>
      </c>
      <c r="O116" s="172" t="str">
        <f t="shared" si="92"/>
        <v/>
      </c>
      <c r="P116" s="27"/>
      <c r="Q116" s="32" t="str">
        <f t="shared" si="93"/>
        <v>Ž21A</v>
      </c>
      <c r="R116" s="53">
        <f>IF(Q116="","",IF(COUNTIF(Q$12:Q115,Q116)=0,R115+1,R115))</f>
        <v>17</v>
      </c>
      <c r="S116" s="53">
        <f t="shared" si="94"/>
        <v>102</v>
      </c>
      <c r="T116" s="53">
        <f t="shared" si="95"/>
        <v>414</v>
      </c>
      <c r="U116" s="46" t="str">
        <f t="shared" si="96"/>
        <v>Ž21A – M35 – M20</v>
      </c>
      <c r="V116" s="27" t="s">
        <v>0</v>
      </c>
      <c r="W116" s="157" t="str">
        <f t="shared" si="97"/>
        <v/>
      </c>
      <c r="X116" s="207" t="str">
        <f t="shared" si="98"/>
        <v/>
      </c>
      <c r="Y116" s="158" t="str">
        <f t="shared" si="79"/>
        <v/>
      </c>
      <c r="Z116" s="27" t="s">
        <v>0</v>
      </c>
      <c r="AA116" s="32" t="str">
        <f t="shared" si="99"/>
        <v/>
      </c>
      <c r="AB116" s="53" t="str">
        <f t="shared" si="100"/>
        <v/>
      </c>
      <c r="AC116" s="21" t="str">
        <f>IF(OR(AB116="",AB116&lt;&gt;"NEMA"),"",IF(IFERROR(MATCH(AA116,AA$12:AA115,0),0)&lt;&gt;0,"",AA116))</f>
        <v/>
      </c>
      <c r="AD116" s="46" t="str">
        <f>IF(AC116="","",MAX(AD$12:AD115)+1)</f>
        <v/>
      </c>
      <c r="AE116" s="27" t="s">
        <v>0</v>
      </c>
      <c r="AF116" s="84"/>
      <c r="AG116" s="27" t="s">
        <v>0</v>
      </c>
      <c r="AH116" s="14" t="str">
        <f t="shared" si="101"/>
        <v/>
      </c>
      <c r="AI116" s="27" t="s">
        <v>0</v>
      </c>
      <c r="AJ116" s="157" t="str">
        <f t="shared" si="102"/>
        <v/>
      </c>
      <c r="AK116" s="108" t="str">
        <f t="shared" si="103"/>
        <v/>
      </c>
      <c r="AL116" s="27"/>
      <c r="AM116" s="32" t="str">
        <f t="shared" si="104"/>
        <v/>
      </c>
      <c r="AN116" s="21" t="str">
        <f t="shared" si="105"/>
        <v/>
      </c>
      <c r="AO116" s="53" t="str">
        <f t="shared" si="106"/>
        <v/>
      </c>
      <c r="AP116" s="53" t="str">
        <f t="shared" si="107"/>
        <v/>
      </c>
      <c r="AQ116" s="21" t="str">
        <f t="shared" si="108"/>
        <v/>
      </c>
      <c r="AR116" s="46" t="str">
        <f t="shared" si="109"/>
        <v/>
      </c>
      <c r="AS116" s="27" t="s">
        <v>0</v>
      </c>
      <c r="AT116" s="62" t="str">
        <f t="shared" si="110"/>
        <v/>
      </c>
      <c r="AU116" s="27" t="s">
        <v>0</v>
      </c>
      <c r="AV116" s="228" t="str">
        <f t="shared" si="80"/>
        <v/>
      </c>
      <c r="AW116" s="27" t="s">
        <v>0</v>
      </c>
      <c r="AX116" s="79"/>
      <c r="AY116" s="80"/>
      <c r="AZ116" s="27" t="s">
        <v>0</v>
      </c>
      <c r="BA116" s="184" t="str">
        <f t="shared" si="111"/>
        <v/>
      </c>
      <c r="BB116" s="27" t="s">
        <v>0</v>
      </c>
      <c r="BC116" s="32" t="str">
        <f t="shared" si="112"/>
        <v/>
      </c>
      <c r="BD116" s="53" t="str">
        <f>IF(AX116&amp;AY116="","",MAX(BD$12:BD115)+1)</f>
        <v/>
      </c>
      <c r="BE116" s="196" t="str">
        <f t="shared" si="113"/>
        <v/>
      </c>
      <c r="BF116" s="33" t="str">
        <f>IF(AND(AO116="NEMA",AP116="NEMA",OR(AX116&amp;AY116="",BE116="NEMA")),MAX(BF$12:BF115)+1,"")</f>
        <v/>
      </c>
      <c r="BG116" s="27" t="s">
        <v>0</v>
      </c>
      <c r="BH116" s="32" t="str">
        <f t="shared" si="114"/>
        <v/>
      </c>
      <c r="BI116" s="21" t="str">
        <f t="shared" si="115"/>
        <v/>
      </c>
      <c r="BJ116" s="53" t="str">
        <f t="shared" si="116"/>
        <v/>
      </c>
      <c r="BK116" s="33" t="str">
        <f t="shared" si="117"/>
        <v/>
      </c>
      <c r="BL116" s="27" t="s">
        <v>0</v>
      </c>
      <c r="BM116" s="32" t="str">
        <f t="shared" si="118"/>
        <v/>
      </c>
      <c r="BN116" s="21" t="str">
        <f t="shared" si="119"/>
        <v/>
      </c>
      <c r="BO116" s="53" t="str">
        <f t="shared" si="120"/>
        <v/>
      </c>
      <c r="BP116" s="53" t="str">
        <f t="shared" si="81"/>
        <v/>
      </c>
      <c r="BQ116" s="21" t="str">
        <f t="shared" si="82"/>
        <v/>
      </c>
      <c r="BR116" s="21" t="str" cm="1">
        <f t="array" ref="BR116">IFERROR(""&amp;INDEX(regNatjecatelj_klub,DI116),"")</f>
        <v/>
      </c>
      <c r="BS116" s="66" t="str">
        <f t="shared" si="121"/>
        <v/>
      </c>
      <c r="BT116" s="46" t="str">
        <f t="shared" si="122"/>
        <v/>
      </c>
      <c r="BU116" s="27" t="s">
        <v>0</v>
      </c>
      <c r="BV116" s="62" t="str">
        <f>IF(BP116&lt;&gt;"NEMA","",IF(IFERROR(MATCH(BN116,BN$12:BN115,0),0)&lt;&gt;0,"",BN116))</f>
        <v/>
      </c>
      <c r="BW116" s="27" t="s">
        <v>0</v>
      </c>
      <c r="BX116" s="84"/>
      <c r="BY116" s="27" t="s">
        <v>0</v>
      </c>
      <c r="BZ116" s="38" t="str">
        <f t="shared" si="123"/>
        <v/>
      </c>
      <c r="CA116" s="21" t="str">
        <f t="shared" si="124"/>
        <v/>
      </c>
      <c r="CB116" s="21" t="str">
        <f>IF(CA116="","",MAX(CB$12:CB115)+1)</f>
        <v/>
      </c>
      <c r="CC116" s="21" t="str">
        <f>IF(CA116="","",IF(AB116="","",IF(AB116="NEMA",IF(AD116="",INDEX(AD$12:AD115,MATCH(AA116,AA$12:AA115,0),1),AD116),AB116)))</f>
        <v/>
      </c>
      <c r="CD116" s="21" t="str">
        <f t="shared" si="125"/>
        <v/>
      </c>
      <c r="CE116" s="21" t="str">
        <f>IF(BX116="","",MAX(CE$12:CE115)+1)</f>
        <v/>
      </c>
      <c r="CF116" s="21" t="str">
        <f t="shared" si="126"/>
        <v/>
      </c>
      <c r="CG116" s="46" t="str">
        <f t="shared" si="127"/>
        <v/>
      </c>
      <c r="CH116" s="27" t="s">
        <v>0</v>
      </c>
      <c r="CI116" s="14" t="str">
        <f t="shared" si="128"/>
        <v/>
      </c>
      <c r="CJ116" s="27" t="s">
        <v>0</v>
      </c>
      <c r="CK116" s="157" t="str">
        <f>IF(BN116="","",IF(AND(BO116&lt;&gt;"",BO116&lt;&gt;"NEMA",BS116=1),BR116,IFERROR(INDEX(CK$12:CK115,MATCH(BN116,BN$12:BN115,0)),IF(BX116&lt;&gt;"",BX116,BT116))))</f>
        <v/>
      </c>
      <c r="CL116" s="210" t="str">
        <f>IF(BN116="","",IF(BT116&lt;&gt;BN116,INDEX(regKlub_id,MATCH(BT116,regKlub_naziv,0)),IF(AND(BO116&lt;&gt;"",BO116&lt;&gt;"NEMA"),BO116,IF(CF116&lt;&gt;"",CF116,IF(CB116&lt;&gt;"",CB116,IFERROR(INDEX(CL$12:CL115,MATCH(BN116,BN$12:BN115,0)),"GREŠKA"))))))</f>
        <v/>
      </c>
      <c r="CM116" s="108" t="str">
        <f>IF(BP116="","",IF(BP116&lt;&gt;"NEMA",BP116,IF(CE116&lt;&gt;"",CE116,IFERROR(INDEX(CM$12:CM115,MATCH(BN116,BN$12:BN115,0)),""))))</f>
        <v/>
      </c>
      <c r="CN116" s="27" t="s">
        <v>0</v>
      </c>
      <c r="CO116" s="38" t="str">
        <f t="shared" si="129"/>
        <v/>
      </c>
      <c r="CP116" s="53" t="str">
        <f t="shared" si="130"/>
        <v>0</v>
      </c>
      <c r="CQ116" s="164" t="str">
        <f t="shared" si="131"/>
        <v/>
      </c>
      <c r="CR116" s="165" t="str">
        <f t="shared" si="78"/>
        <v/>
      </c>
      <c r="CS116" s="108" t="str">
        <f t="shared" si="83"/>
        <v/>
      </c>
      <c r="CT116" s="27" t="s">
        <v>0</v>
      </c>
      <c r="CU116" s="224" t="str">
        <f t="shared" si="132"/>
        <v xml:space="preserve">
</v>
      </c>
      <c r="CV116" s="27" t="s">
        <v>0</v>
      </c>
      <c r="CW116" s="184" t="str">
        <f t="shared" si="84"/>
        <v/>
      </c>
      <c r="CX116" t="s">
        <v>0</v>
      </c>
      <c r="CY116" s="86" t="str">
        <f t="shared" si="85"/>
        <v>Ž</v>
      </c>
      <c r="CZ116" t="s">
        <v>0</v>
      </c>
      <c r="DA116" s="32" t="str">
        <f t="shared" si="86"/>
        <v/>
      </c>
      <c r="DB116" s="46" t="str">
        <f t="shared" si="87"/>
        <v/>
      </c>
      <c r="DC116" t="s">
        <v>0</v>
      </c>
      <c r="DD116" s="14" t="str">
        <f t="shared" si="133"/>
        <v/>
      </c>
      <c r="DE116" s="27" t="s">
        <v>0</v>
      </c>
      <c r="DF116" s="14" t="str">
        <f t="shared" si="134"/>
        <v/>
      </c>
      <c r="DG116" s="27" t="s">
        <v>0</v>
      </c>
      <c r="DH116" s="32" t="str">
        <f t="shared" si="135"/>
        <v/>
      </c>
      <c r="DI116" s="33" t="str">
        <f t="shared" si="136"/>
        <v/>
      </c>
      <c r="DJ116" s="27" t="s">
        <v>0</v>
      </c>
      <c r="DK116" s="32" t="str">
        <f t="shared" si="137"/>
        <v/>
      </c>
      <c r="DL116" s="33" t="str">
        <f t="shared" si="138"/>
        <v/>
      </c>
      <c r="DM116" s="27" t="s">
        <v>0</v>
      </c>
      <c r="DN116" s="32" t="str">
        <f t="shared" si="139"/>
        <v/>
      </c>
      <c r="DO116" s="33" t="str">
        <f t="shared" si="140"/>
        <v/>
      </c>
      <c r="DP116" s="27" t="s">
        <v>0</v>
      </c>
      <c r="DQ116" s="38" t="str">
        <f t="shared" si="141"/>
        <v/>
      </c>
      <c r="DR116" s="33" t="str" cm="1">
        <f t="array" ref="DR116">IF(DQ116&lt;&gt;"",INDEX(regNatjecatelj_id,DQ116,0),IF(BF116&lt;&gt;"",BF116,""))</f>
        <v/>
      </c>
      <c r="DS116" s="27" t="s">
        <v>0</v>
      </c>
      <c r="DT116" s="38" t="str">
        <f t="shared" si="142"/>
        <v/>
      </c>
      <c r="DU116" s="53" t="str">
        <f t="shared" si="88"/>
        <v/>
      </c>
      <c r="DV116" s="53" t="str">
        <f t="shared" si="143"/>
        <v/>
      </c>
      <c r="DW116" s="53" t="str">
        <f t="shared" si="144"/>
        <v/>
      </c>
      <c r="DX116" s="46" t="str">
        <f t="shared" si="145"/>
        <v/>
      </c>
      <c r="DY116" s="27" t="s">
        <v>0</v>
      </c>
      <c r="DZ116" s="38" t="str">
        <f>IF(AN116="","",MAX(DZ$12:DZ115)+1)</f>
        <v/>
      </c>
      <c r="EA116" s="53" t="str">
        <f t="shared" si="146"/>
        <v/>
      </c>
      <c r="EB116" s="53" t="str">
        <f t="shared" si="147"/>
        <v/>
      </c>
      <c r="EC116" s="53" t="str">
        <f t="shared" si="148"/>
        <v/>
      </c>
      <c r="ED116" s="53" t="str">
        <f t="shared" si="149"/>
        <v/>
      </c>
      <c r="EE116" s="53" t="str">
        <f t="shared" si="89"/>
        <v/>
      </c>
      <c r="EF116" s="53" t="str">
        <f t="shared" si="150"/>
        <v/>
      </c>
      <c r="EG116" s="53" t="str">
        <f t="shared" si="151"/>
        <v/>
      </c>
      <c r="EH116" s="53" t="str">
        <f t="shared" si="90"/>
        <v/>
      </c>
      <c r="EI116" s="53" t="str">
        <f t="shared" si="152"/>
        <v/>
      </c>
      <c r="EJ116" s="33" t="str">
        <f t="shared" si="153"/>
        <v/>
      </c>
      <c r="EK116" s="27" t="s">
        <v>0</v>
      </c>
      <c r="EL116" s="14" t="str">
        <f t="shared" si="154"/>
        <v/>
      </c>
      <c r="EM116" s="27" t="s">
        <v>0</v>
      </c>
      <c r="EN116" s="14" t="str">
        <f t="shared" si="91"/>
        <v/>
      </c>
      <c r="EO116" s="27" t="s">
        <v>0</v>
      </c>
      <c r="EP116" s="115" t="str">
        <f t="shared" si="155"/>
        <v/>
      </c>
      <c r="EQ116" s="27" t="s">
        <v>0</v>
      </c>
    </row>
    <row r="117" spans="1:147" x14ac:dyDescent="0.25">
      <c r="A117" t="s">
        <v>0</v>
      </c>
      <c r="B117" s="32" t="str">
        <f>IF(csv!F107="","",TRIM(csv!T107))</f>
        <v>Ž21A</v>
      </c>
      <c r="C117" s="21" t="s">
        <v>0</v>
      </c>
      <c r="D117" s="21" t="str">
        <f>IF(csv!F107="","",TRIM(csv!F107))</f>
        <v>Vacant</v>
      </c>
      <c r="E117" s="21" t="str">
        <f>IF(csv!E107="","",TRIM(csv!E107))</f>
        <v/>
      </c>
      <c r="F117" s="21" t="s">
        <v>0</v>
      </c>
      <c r="G117" s="53" t="str">
        <f>IF(csv!M107="","",TRIM(csv!M107))</f>
        <v/>
      </c>
      <c r="H117" s="53" t="str">
        <f>IF(csv!N107="","",TRIM(csv!N107))</f>
        <v>0</v>
      </c>
      <c r="I117" s="21" t="s">
        <v>0</v>
      </c>
      <c r="J117" s="21" t="str">
        <f>IF(csv!P107="","",TRIM(csv!P107))</f>
        <v/>
      </c>
      <c r="K117" s="21" t="str">
        <f>IF(csv!Q107="","",TRIM(csv!Q107))</f>
        <v/>
      </c>
      <c r="L117" s="21" t="s">
        <v>0</v>
      </c>
      <c r="M117" s="46" t="str">
        <f>IF(csv!R107="","",TRIM(csv!R107))</f>
        <v/>
      </c>
      <c r="N117" s="27" t="s">
        <v>0</v>
      </c>
      <c r="O117" s="172" t="str">
        <f t="shared" si="92"/>
        <v/>
      </c>
      <c r="P117" s="27"/>
      <c r="Q117" s="32" t="str">
        <f t="shared" si="93"/>
        <v>Ž21A</v>
      </c>
      <c r="R117" s="53">
        <f>IF(Q117="","",IF(COUNTIF(Q$12:Q116,Q117)=0,R116+1,R116))</f>
        <v>17</v>
      </c>
      <c r="S117" s="53">
        <f t="shared" si="94"/>
        <v>102</v>
      </c>
      <c r="T117" s="53">
        <f t="shared" si="95"/>
        <v>414</v>
      </c>
      <c r="U117" s="46" t="str">
        <f t="shared" si="96"/>
        <v>Ž21A – M35 – M20</v>
      </c>
      <c r="V117" s="27" t="s">
        <v>0</v>
      </c>
      <c r="W117" s="157" t="str">
        <f t="shared" si="97"/>
        <v/>
      </c>
      <c r="X117" s="207" t="str">
        <f t="shared" si="98"/>
        <v/>
      </c>
      <c r="Y117" s="158" t="str">
        <f t="shared" si="79"/>
        <v/>
      </c>
      <c r="Z117" s="27" t="s">
        <v>0</v>
      </c>
      <c r="AA117" s="32" t="str">
        <f t="shared" si="99"/>
        <v/>
      </c>
      <c r="AB117" s="53" t="str">
        <f t="shared" si="100"/>
        <v/>
      </c>
      <c r="AC117" s="21" t="str">
        <f>IF(OR(AB117="",AB117&lt;&gt;"NEMA"),"",IF(IFERROR(MATCH(AA117,AA$12:AA116,0),0)&lt;&gt;0,"",AA117))</f>
        <v/>
      </c>
      <c r="AD117" s="46" t="str">
        <f>IF(AC117="","",MAX(AD$12:AD116)+1)</f>
        <v/>
      </c>
      <c r="AE117" s="27" t="s">
        <v>0</v>
      </c>
      <c r="AF117" s="84"/>
      <c r="AG117" s="27" t="s">
        <v>0</v>
      </c>
      <c r="AH117" s="14" t="str">
        <f t="shared" si="101"/>
        <v/>
      </c>
      <c r="AI117" s="27" t="s">
        <v>0</v>
      </c>
      <c r="AJ117" s="157" t="str">
        <f t="shared" si="102"/>
        <v/>
      </c>
      <c r="AK117" s="108" t="str">
        <f t="shared" si="103"/>
        <v/>
      </c>
      <c r="AL117" s="27"/>
      <c r="AM117" s="32" t="str">
        <f t="shared" si="104"/>
        <v/>
      </c>
      <c r="AN117" s="21" t="str">
        <f t="shared" si="105"/>
        <v/>
      </c>
      <c r="AO117" s="53" t="str">
        <f t="shared" si="106"/>
        <v/>
      </c>
      <c r="AP117" s="53" t="str">
        <f t="shared" si="107"/>
        <v/>
      </c>
      <c r="AQ117" s="21" t="str">
        <f t="shared" si="108"/>
        <v/>
      </c>
      <c r="AR117" s="46" t="str">
        <f t="shared" si="109"/>
        <v/>
      </c>
      <c r="AS117" s="27" t="s">
        <v>0</v>
      </c>
      <c r="AT117" s="62" t="str">
        <f t="shared" si="110"/>
        <v/>
      </c>
      <c r="AU117" s="27" t="s">
        <v>0</v>
      </c>
      <c r="AV117" s="228" t="str">
        <f t="shared" si="80"/>
        <v/>
      </c>
      <c r="AW117" s="27" t="s">
        <v>0</v>
      </c>
      <c r="AX117" s="79"/>
      <c r="AY117" s="80"/>
      <c r="AZ117" s="27" t="s">
        <v>0</v>
      </c>
      <c r="BA117" s="184" t="str">
        <f t="shared" si="111"/>
        <v/>
      </c>
      <c r="BB117" s="27" t="s">
        <v>0</v>
      </c>
      <c r="BC117" s="32" t="str">
        <f t="shared" si="112"/>
        <v/>
      </c>
      <c r="BD117" s="53" t="str">
        <f>IF(AX117&amp;AY117="","",MAX(BD$12:BD116)+1)</f>
        <v/>
      </c>
      <c r="BE117" s="196" t="str">
        <f t="shared" si="113"/>
        <v/>
      </c>
      <c r="BF117" s="33" t="str">
        <f>IF(AND(AO117="NEMA",AP117="NEMA",OR(AX117&amp;AY117="",BE117="NEMA")),MAX(BF$12:BF116)+1,"")</f>
        <v/>
      </c>
      <c r="BG117" s="27" t="s">
        <v>0</v>
      </c>
      <c r="BH117" s="32" t="str">
        <f t="shared" si="114"/>
        <v/>
      </c>
      <c r="BI117" s="21" t="str">
        <f t="shared" si="115"/>
        <v/>
      </c>
      <c r="BJ117" s="53" t="str">
        <f t="shared" si="116"/>
        <v/>
      </c>
      <c r="BK117" s="33" t="str">
        <f t="shared" si="117"/>
        <v/>
      </c>
      <c r="BL117" s="27" t="s">
        <v>0</v>
      </c>
      <c r="BM117" s="32" t="str">
        <f t="shared" si="118"/>
        <v/>
      </c>
      <c r="BN117" s="21" t="str">
        <f t="shared" si="119"/>
        <v/>
      </c>
      <c r="BO117" s="53" t="str">
        <f t="shared" si="120"/>
        <v/>
      </c>
      <c r="BP117" s="53" t="str">
        <f t="shared" si="81"/>
        <v/>
      </c>
      <c r="BQ117" s="21" t="str">
        <f t="shared" si="82"/>
        <v/>
      </c>
      <c r="BR117" s="21" t="str" cm="1">
        <f t="array" ref="BR117">IFERROR(""&amp;INDEX(regNatjecatelj_klub,DI117),"")</f>
        <v/>
      </c>
      <c r="BS117" s="66" t="str">
        <f t="shared" si="121"/>
        <v/>
      </c>
      <c r="BT117" s="46" t="str">
        <f t="shared" si="122"/>
        <v/>
      </c>
      <c r="BU117" s="27" t="s">
        <v>0</v>
      </c>
      <c r="BV117" s="62" t="str">
        <f>IF(BP117&lt;&gt;"NEMA","",IF(IFERROR(MATCH(BN117,BN$12:BN116,0),0)&lt;&gt;0,"",BN117))</f>
        <v/>
      </c>
      <c r="BW117" s="27" t="s">
        <v>0</v>
      </c>
      <c r="BX117" s="84"/>
      <c r="BY117" s="27" t="s">
        <v>0</v>
      </c>
      <c r="BZ117" s="38" t="str">
        <f t="shared" si="123"/>
        <v/>
      </c>
      <c r="CA117" s="21" t="str">
        <f t="shared" si="124"/>
        <v/>
      </c>
      <c r="CB117" s="21" t="str">
        <f>IF(CA117="","",MAX(CB$12:CB116)+1)</f>
        <v/>
      </c>
      <c r="CC117" s="21" t="str">
        <f>IF(CA117="","",IF(AB117="","",IF(AB117="NEMA",IF(AD117="",INDEX(AD$12:AD116,MATCH(AA117,AA$12:AA116,0),1),AD117),AB117)))</f>
        <v/>
      </c>
      <c r="CD117" s="21" t="str">
        <f t="shared" si="125"/>
        <v/>
      </c>
      <c r="CE117" s="21" t="str">
        <f>IF(BX117="","",MAX(CE$12:CE116)+1)</f>
        <v/>
      </c>
      <c r="CF117" s="21" t="str">
        <f t="shared" si="126"/>
        <v/>
      </c>
      <c r="CG117" s="46" t="str">
        <f t="shared" si="127"/>
        <v/>
      </c>
      <c r="CH117" s="27" t="s">
        <v>0</v>
      </c>
      <c r="CI117" s="14" t="str">
        <f t="shared" si="128"/>
        <v/>
      </c>
      <c r="CJ117" s="27" t="s">
        <v>0</v>
      </c>
      <c r="CK117" s="157" t="str">
        <f>IF(BN117="","",IF(AND(BO117&lt;&gt;"",BO117&lt;&gt;"NEMA",BS117=1),BR117,IFERROR(INDEX(CK$12:CK116,MATCH(BN117,BN$12:BN116,0)),IF(BX117&lt;&gt;"",BX117,BT117))))</f>
        <v/>
      </c>
      <c r="CL117" s="210" t="str">
        <f>IF(BN117="","",IF(BT117&lt;&gt;BN117,INDEX(regKlub_id,MATCH(BT117,regKlub_naziv,0)),IF(AND(BO117&lt;&gt;"",BO117&lt;&gt;"NEMA"),BO117,IF(CF117&lt;&gt;"",CF117,IF(CB117&lt;&gt;"",CB117,IFERROR(INDEX(CL$12:CL116,MATCH(BN117,BN$12:BN116,0)),"GREŠKA"))))))</f>
        <v/>
      </c>
      <c r="CM117" s="108" t="str">
        <f>IF(BP117="","",IF(BP117&lt;&gt;"NEMA",BP117,IF(CE117&lt;&gt;"",CE117,IFERROR(INDEX(CM$12:CM116,MATCH(BN117,BN$12:BN116,0)),""))))</f>
        <v/>
      </c>
      <c r="CN117" s="27" t="s">
        <v>0</v>
      </c>
      <c r="CO117" s="38" t="str">
        <f t="shared" si="129"/>
        <v/>
      </c>
      <c r="CP117" s="53" t="str">
        <f t="shared" si="130"/>
        <v>0</v>
      </c>
      <c r="CQ117" s="164" t="str">
        <f t="shared" si="131"/>
        <v/>
      </c>
      <c r="CR117" s="165" t="str">
        <f t="shared" si="78"/>
        <v/>
      </c>
      <c r="CS117" s="108" t="str">
        <f t="shared" si="83"/>
        <v/>
      </c>
      <c r="CT117" s="27" t="s">
        <v>0</v>
      </c>
      <c r="CU117" s="224" t="str">
        <f t="shared" si="132"/>
        <v xml:space="preserve">
</v>
      </c>
      <c r="CV117" s="27" t="s">
        <v>0</v>
      </c>
      <c r="CW117" s="184" t="str">
        <f t="shared" si="84"/>
        <v/>
      </c>
      <c r="CX117" t="s">
        <v>0</v>
      </c>
      <c r="CY117" s="86" t="str">
        <f t="shared" si="85"/>
        <v>Ž</v>
      </c>
      <c r="CZ117" t="s">
        <v>0</v>
      </c>
      <c r="DA117" s="32" t="str">
        <f t="shared" si="86"/>
        <v/>
      </c>
      <c r="DB117" s="46" t="str">
        <f t="shared" si="87"/>
        <v/>
      </c>
      <c r="DC117" t="s">
        <v>0</v>
      </c>
      <c r="DD117" s="14" t="str">
        <f t="shared" si="133"/>
        <v/>
      </c>
      <c r="DE117" s="27" t="s">
        <v>0</v>
      </c>
      <c r="DF117" s="14" t="str">
        <f t="shared" si="134"/>
        <v/>
      </c>
      <c r="DG117" s="27" t="s">
        <v>0</v>
      </c>
      <c r="DH117" s="32" t="str">
        <f t="shared" si="135"/>
        <v/>
      </c>
      <c r="DI117" s="33" t="str">
        <f t="shared" si="136"/>
        <v/>
      </c>
      <c r="DJ117" s="27" t="s">
        <v>0</v>
      </c>
      <c r="DK117" s="32" t="str">
        <f t="shared" si="137"/>
        <v/>
      </c>
      <c r="DL117" s="33" t="str">
        <f t="shared" si="138"/>
        <v/>
      </c>
      <c r="DM117" s="27" t="s">
        <v>0</v>
      </c>
      <c r="DN117" s="32" t="str">
        <f t="shared" si="139"/>
        <v/>
      </c>
      <c r="DO117" s="33" t="str">
        <f t="shared" si="140"/>
        <v/>
      </c>
      <c r="DP117" s="27" t="s">
        <v>0</v>
      </c>
      <c r="DQ117" s="38" t="str">
        <f t="shared" si="141"/>
        <v/>
      </c>
      <c r="DR117" s="33" t="str" cm="1">
        <f t="array" ref="DR117">IF(DQ117&lt;&gt;"",INDEX(regNatjecatelj_id,DQ117,0),IF(BF117&lt;&gt;"",BF117,""))</f>
        <v/>
      </c>
      <c r="DS117" s="27" t="s">
        <v>0</v>
      </c>
      <c r="DT117" s="38" t="str">
        <f t="shared" si="142"/>
        <v/>
      </c>
      <c r="DU117" s="53" t="str">
        <f t="shared" si="88"/>
        <v/>
      </c>
      <c r="DV117" s="53" t="str">
        <f t="shared" si="143"/>
        <v/>
      </c>
      <c r="DW117" s="53" t="str">
        <f t="shared" si="144"/>
        <v/>
      </c>
      <c r="DX117" s="46" t="str">
        <f t="shared" si="145"/>
        <v/>
      </c>
      <c r="DY117" s="27" t="s">
        <v>0</v>
      </c>
      <c r="DZ117" s="38" t="str">
        <f>IF(AN117="","",MAX(DZ$12:DZ116)+1)</f>
        <v/>
      </c>
      <c r="EA117" s="53" t="str">
        <f t="shared" si="146"/>
        <v/>
      </c>
      <c r="EB117" s="53" t="str">
        <f t="shared" si="147"/>
        <v/>
      </c>
      <c r="EC117" s="53" t="str">
        <f t="shared" si="148"/>
        <v/>
      </c>
      <c r="ED117" s="53" t="str">
        <f t="shared" si="149"/>
        <v/>
      </c>
      <c r="EE117" s="53" t="str">
        <f t="shared" si="89"/>
        <v/>
      </c>
      <c r="EF117" s="53" t="str">
        <f t="shared" si="150"/>
        <v/>
      </c>
      <c r="EG117" s="53" t="str">
        <f t="shared" si="151"/>
        <v/>
      </c>
      <c r="EH117" s="53" t="str">
        <f t="shared" si="90"/>
        <v/>
      </c>
      <c r="EI117" s="53" t="str">
        <f t="shared" si="152"/>
        <v/>
      </c>
      <c r="EJ117" s="33" t="str">
        <f t="shared" si="153"/>
        <v/>
      </c>
      <c r="EK117" s="27" t="s">
        <v>0</v>
      </c>
      <c r="EL117" s="14" t="str">
        <f t="shared" si="154"/>
        <v/>
      </c>
      <c r="EM117" s="27" t="s">
        <v>0</v>
      </c>
      <c r="EN117" s="14" t="str">
        <f t="shared" si="91"/>
        <v/>
      </c>
      <c r="EO117" s="27" t="s">
        <v>0</v>
      </c>
      <c r="EP117" s="115" t="str">
        <f t="shared" si="155"/>
        <v/>
      </c>
      <c r="EQ117" s="27" t="s">
        <v>0</v>
      </c>
    </row>
    <row r="118" spans="1:147" x14ac:dyDescent="0.25">
      <c r="A118" t="s">
        <v>0</v>
      </c>
      <c r="B118" s="32" t="str">
        <f>IF(csv!F108="","",TRIM(csv!T108))</f>
        <v>Ž21B</v>
      </c>
      <c r="C118" s="21" t="s">
        <v>0</v>
      </c>
      <c r="D118" s="21" t="str">
        <f>IF(csv!F108="","",TRIM(csv!F108))</f>
        <v>Paula</v>
      </c>
      <c r="E118" s="21" t="str">
        <f>IF(csv!E108="","",TRIM(csv!E108))</f>
        <v>Prpić</v>
      </c>
      <c r="F118" s="21" t="s">
        <v>0</v>
      </c>
      <c r="G118" s="53" t="str">
        <f>IF(csv!M108="","",TRIM(csv!M108))</f>
        <v>39:15</v>
      </c>
      <c r="H118" s="53" t="str">
        <f>IF(csv!N108="","",TRIM(csv!N108))</f>
        <v>0</v>
      </c>
      <c r="I118" s="21" t="s">
        <v>0</v>
      </c>
      <c r="J118" s="21" t="str">
        <f>IF(csv!P108="","",TRIM(csv!P108))</f>
        <v>Vihor</v>
      </c>
      <c r="K118" s="21" t="str">
        <f>IF(csv!Q108="","",TRIM(csv!Q108))</f>
        <v>OK Vihor</v>
      </c>
      <c r="L118" s="21" t="s">
        <v>0</v>
      </c>
      <c r="M118" s="46" t="str">
        <f>IF(csv!R108="","",TRIM(csv!R108))</f>
        <v>CRO</v>
      </c>
      <c r="N118" s="27" t="s">
        <v>0</v>
      </c>
      <c r="O118" s="172" t="str">
        <f t="shared" si="92"/>
        <v>ok</v>
      </c>
      <c r="P118" s="27"/>
      <c r="Q118" s="32" t="str">
        <f t="shared" si="93"/>
        <v>Ž21B</v>
      </c>
      <c r="R118" s="53">
        <f>IF(Q118="","",IF(COUNTIF(Q$12:Q117,Q118)=0,R117+1,R117))</f>
        <v>18</v>
      </c>
      <c r="S118" s="53">
        <f t="shared" si="94"/>
        <v>118</v>
      </c>
      <c r="T118" s="53">
        <f t="shared" si="95"/>
        <v>421</v>
      </c>
      <c r="U118" s="46" t="str">
        <f t="shared" si="96"/>
        <v>Ž21B – Ž16</v>
      </c>
      <c r="V118" s="27" t="s">
        <v>0</v>
      </c>
      <c r="W118" s="157" t="str">
        <f t="shared" si="97"/>
        <v>Ž21B</v>
      </c>
      <c r="X118" s="207">
        <f t="shared" si="98"/>
        <v>618</v>
      </c>
      <c r="Y118" s="158" t="str">
        <f t="shared" si="79"/>
        <v/>
      </c>
      <c r="Z118" s="27" t="s">
        <v>0</v>
      </c>
      <c r="AA118" s="32" t="str">
        <f t="shared" si="99"/>
        <v>CRO</v>
      </c>
      <c r="AB118" s="53">
        <f t="shared" si="100"/>
        <v>1</v>
      </c>
      <c r="AC118" s="21" t="str">
        <f>IF(OR(AB118="",AB118&lt;&gt;"NEMA"),"",IF(IFERROR(MATCH(AA118,AA$12:AA117,0),0)&lt;&gt;0,"",AA118))</f>
        <v/>
      </c>
      <c r="AD118" s="46" t="str">
        <f>IF(AC118="","",MAX(AD$12:AD117)+1)</f>
        <v/>
      </c>
      <c r="AE118" s="27" t="s">
        <v>0</v>
      </c>
      <c r="AF118" s="84"/>
      <c r="AG118" s="27" t="s">
        <v>0</v>
      </c>
      <c r="AH118" s="14" t="str">
        <f t="shared" si="101"/>
        <v/>
      </c>
      <c r="AI118" s="27" t="s">
        <v>0</v>
      </c>
      <c r="AJ118" s="157" t="str">
        <f t="shared" si="102"/>
        <v>CRO</v>
      </c>
      <c r="AK118" s="108">
        <f t="shared" si="103"/>
        <v>1</v>
      </c>
      <c r="AL118" s="27"/>
      <c r="AM118" s="32" t="str">
        <f t="shared" si="104"/>
        <v>Paula</v>
      </c>
      <c r="AN118" s="21" t="str">
        <f t="shared" si="105"/>
        <v>Prpić</v>
      </c>
      <c r="AO118" s="53">
        <f t="shared" si="106"/>
        <v>1508</v>
      </c>
      <c r="AP118" s="53" t="str">
        <f t="shared" si="107"/>
        <v/>
      </c>
      <c r="AQ118" s="21" t="str">
        <f t="shared" si="108"/>
        <v>Paula</v>
      </c>
      <c r="AR118" s="46" t="str">
        <f t="shared" si="109"/>
        <v>Prpić</v>
      </c>
      <c r="AS118" s="27" t="s">
        <v>0</v>
      </c>
      <c r="AT118" s="62" t="str">
        <f t="shared" si="110"/>
        <v/>
      </c>
      <c r="AU118" s="27" t="s">
        <v>0</v>
      </c>
      <c r="AV118" s="228" t="str">
        <f t="shared" si="80"/>
        <v/>
      </c>
      <c r="AW118" s="27" t="s">
        <v>0</v>
      </c>
      <c r="AX118" s="79"/>
      <c r="AY118" s="80"/>
      <c r="AZ118" s="27" t="s">
        <v>0</v>
      </c>
      <c r="BA118" s="184" t="str">
        <f t="shared" si="111"/>
        <v/>
      </c>
      <c r="BB118" s="27" t="s">
        <v>0</v>
      </c>
      <c r="BC118" s="32" t="str">
        <f t="shared" si="112"/>
        <v/>
      </c>
      <c r="BD118" s="53" t="str">
        <f>IF(AX118&amp;AY118="","",MAX(BD$12:BD117)+1)</f>
        <v/>
      </c>
      <c r="BE118" s="196" t="str">
        <f t="shared" si="113"/>
        <v/>
      </c>
      <c r="BF118" s="33" t="str">
        <f>IF(AND(AO118="NEMA",AP118="NEMA",OR(AX118&amp;AY118="",BE118="NEMA")),MAX(BF$12:BF117)+1,"")</f>
        <v/>
      </c>
      <c r="BG118" s="27" t="s">
        <v>0</v>
      </c>
      <c r="BH118" s="32" t="str">
        <f t="shared" si="114"/>
        <v>Paula</v>
      </c>
      <c r="BI118" s="21" t="str">
        <f t="shared" si="115"/>
        <v>Prpić</v>
      </c>
      <c r="BJ118" s="53" t="str">
        <f t="shared" si="116"/>
        <v/>
      </c>
      <c r="BK118" s="33">
        <f t="shared" si="117"/>
        <v>1508</v>
      </c>
      <c r="BL118" s="27" t="s">
        <v>0</v>
      </c>
      <c r="BM118" s="32" t="str">
        <f t="shared" si="118"/>
        <v>Vihor</v>
      </c>
      <c r="BN118" s="21" t="str">
        <f t="shared" si="119"/>
        <v>OK Vihor</v>
      </c>
      <c r="BO118" s="53">
        <f t="shared" si="120"/>
        <v>12</v>
      </c>
      <c r="BP118" s="53" t="str">
        <f t="shared" si="81"/>
        <v/>
      </c>
      <c r="BQ118" s="21" t="str">
        <f t="shared" si="82"/>
        <v>OK Vihor</v>
      </c>
      <c r="BR118" s="21" t="str" cm="1">
        <f t="array" ref="BR118">IFERROR(""&amp;INDEX(regNatjecatelj_klub,DI118),"")</f>
        <v>OK Vihor</v>
      </c>
      <c r="BS118" s="66" t="str">
        <f t="shared" si="121"/>
        <v/>
      </c>
      <c r="BT118" s="46" t="str">
        <f t="shared" si="122"/>
        <v>OK Vihor</v>
      </c>
      <c r="BU118" s="27" t="s">
        <v>0</v>
      </c>
      <c r="BV118" s="62" t="str">
        <f>IF(BP118&lt;&gt;"NEMA","",IF(IFERROR(MATCH(BN118,BN$12:BN117,0),0)&lt;&gt;0,"",BN118))</f>
        <v/>
      </c>
      <c r="BW118" s="27" t="s">
        <v>0</v>
      </c>
      <c r="BX118" s="84"/>
      <c r="BY118" s="27" t="s">
        <v>0</v>
      </c>
      <c r="BZ118" s="38" t="str">
        <f t="shared" si="123"/>
        <v/>
      </c>
      <c r="CA118" s="21" t="str">
        <f t="shared" si="124"/>
        <v/>
      </c>
      <c r="CB118" s="21" t="str">
        <f>IF(CA118="","",MAX(CB$12:CB117)+1)</f>
        <v/>
      </c>
      <c r="CC118" s="21" t="str">
        <f>IF(CA118="","",IF(AB118="","",IF(AB118="NEMA",IF(AD118="",INDEX(AD$12:AD117,MATCH(AA118,AA$12:AA117,0),1),AD118),AB118)))</f>
        <v/>
      </c>
      <c r="CD118" s="21" t="str">
        <f t="shared" si="125"/>
        <v/>
      </c>
      <c r="CE118" s="21" t="str">
        <f>IF(BX118="","",MAX(CE$12:CE117)+1)</f>
        <v/>
      </c>
      <c r="CF118" s="21" t="str">
        <f t="shared" si="126"/>
        <v/>
      </c>
      <c r="CG118" s="46" t="str">
        <f t="shared" si="127"/>
        <v/>
      </c>
      <c r="CH118" s="27" t="s">
        <v>0</v>
      </c>
      <c r="CI118" s="14" t="str">
        <f t="shared" si="128"/>
        <v/>
      </c>
      <c r="CJ118" s="27" t="s">
        <v>0</v>
      </c>
      <c r="CK118" s="157" t="str">
        <f>IF(BN118="","",IF(AND(BO118&lt;&gt;"",BO118&lt;&gt;"NEMA",BS118=1),BR118,IFERROR(INDEX(CK$12:CK117,MATCH(BN118,BN$12:BN117,0)),IF(BX118&lt;&gt;"",BX118,BT118))))</f>
        <v>OK Vihor</v>
      </c>
      <c r="CL118" s="210">
        <f>IF(BN118="","",IF(BT118&lt;&gt;BN118,INDEX(regKlub_id,MATCH(BT118,regKlub_naziv,0)),IF(AND(BO118&lt;&gt;"",BO118&lt;&gt;"NEMA"),BO118,IF(CF118&lt;&gt;"",CF118,IF(CB118&lt;&gt;"",CB118,IFERROR(INDEX(CL$12:CL117,MATCH(BN118,BN$12:BN117,0)),"GREŠKA"))))))</f>
        <v>12</v>
      </c>
      <c r="CM118" s="108" t="str">
        <f>IF(BP118="","",IF(BP118&lt;&gt;"NEMA",BP118,IF(CE118&lt;&gt;"",CE118,IFERROR(INDEX(CM$12:CM117,MATCH(BN118,BN$12:BN117,0)),""))))</f>
        <v/>
      </c>
      <c r="CN118" s="27" t="s">
        <v>0</v>
      </c>
      <c r="CO118" s="38" t="str">
        <f t="shared" si="129"/>
        <v>39:15</v>
      </c>
      <c r="CP118" s="53" t="str">
        <f t="shared" si="130"/>
        <v>0</v>
      </c>
      <c r="CQ118" s="164" t="str">
        <f t="shared" si="131"/>
        <v/>
      </c>
      <c r="CR118" s="165">
        <f t="shared" si="78"/>
        <v>2355</v>
      </c>
      <c r="CS118" s="108">
        <f t="shared" si="83"/>
        <v>1</v>
      </c>
      <c r="CT118" s="27" t="s">
        <v>0</v>
      </c>
      <c r="CU118" s="224" t="str">
        <f t="shared" si="132"/>
        <v xml:space="preserve">
</v>
      </c>
      <c r="CV118" s="27" t="s">
        <v>0</v>
      </c>
      <c r="CW118" s="184" t="str">
        <f t="shared" si="84"/>
        <v/>
      </c>
      <c r="CX118" t="s">
        <v>0</v>
      </c>
      <c r="CY118" s="86" t="str">
        <f t="shared" si="85"/>
        <v>Ž</v>
      </c>
      <c r="CZ118" t="s">
        <v>0</v>
      </c>
      <c r="DA118" s="32" t="str">
        <f t="shared" si="86"/>
        <v/>
      </c>
      <c r="DB118" s="46" t="str">
        <f t="shared" si="87"/>
        <v/>
      </c>
      <c r="DC118" t="s">
        <v>0</v>
      </c>
      <c r="DD118" s="14" t="str">
        <f t="shared" si="133"/>
        <v/>
      </c>
      <c r="DE118" s="27" t="s">
        <v>0</v>
      </c>
      <c r="DF118" s="14" t="str">
        <f t="shared" si="134"/>
        <v/>
      </c>
      <c r="DG118" s="27" t="s">
        <v>0</v>
      </c>
      <c r="DH118" s="32" t="str">
        <f t="shared" si="135"/>
        <v>Paula – Prpić</v>
      </c>
      <c r="DI118" s="33">
        <f t="shared" si="136"/>
        <v>914</v>
      </c>
      <c r="DJ118" s="27" t="s">
        <v>0</v>
      </c>
      <c r="DK118" s="32" t="str">
        <f t="shared" si="137"/>
        <v>Paula – Prpić – OK Vihor</v>
      </c>
      <c r="DL118" s="33">
        <f t="shared" si="138"/>
        <v>914</v>
      </c>
      <c r="DM118" s="27" t="s">
        <v>0</v>
      </c>
      <c r="DN118" s="32" t="str">
        <f t="shared" si="139"/>
        <v>Paula – Prpić – OK Vihor – Ž21B</v>
      </c>
      <c r="DO118" s="33">
        <f t="shared" si="140"/>
        <v>914</v>
      </c>
      <c r="DP118" s="27" t="s">
        <v>0</v>
      </c>
      <c r="DQ118" s="38">
        <f t="shared" si="141"/>
        <v>914</v>
      </c>
      <c r="DR118" s="33" cm="1">
        <f t="array" ref="DR118">IF(DQ118&lt;&gt;"",INDEX(regNatjecatelj_id,DQ118,0),IF(BF118&lt;&gt;"",BF118,""))</f>
        <v>1508</v>
      </c>
      <c r="DS118" s="27" t="s">
        <v>0</v>
      </c>
      <c r="DT118" s="38" t="str">
        <f t="shared" si="142"/>
        <v>imepre</v>
      </c>
      <c r="DU118" s="53" t="str">
        <f t="shared" si="88"/>
        <v>klu</v>
      </c>
      <c r="DV118" s="53" t="str">
        <f t="shared" si="143"/>
        <v>kat</v>
      </c>
      <c r="DW118" s="53" t="str">
        <f t="shared" si="144"/>
        <v/>
      </c>
      <c r="DX118" s="46" t="str">
        <f t="shared" si="145"/>
        <v>imepre-klu-kat</v>
      </c>
      <c r="DY118" s="27" t="s">
        <v>0</v>
      </c>
      <c r="DZ118" s="38">
        <f>IF(AN118="","",MAX(DZ$12:DZ117)+1)</f>
        <v>5559</v>
      </c>
      <c r="EA118" s="53">
        <f t="shared" si="146"/>
        <v>618</v>
      </c>
      <c r="EB118" s="53">
        <f t="shared" si="147"/>
        <v>1508</v>
      </c>
      <c r="EC118" s="53">
        <f t="shared" si="148"/>
        <v>2355</v>
      </c>
      <c r="ED118" s="53">
        <f t="shared" si="149"/>
        <v>1</v>
      </c>
      <c r="EE118" s="53">
        <f t="shared" si="89"/>
        <v>0</v>
      </c>
      <c r="EF118" s="53">
        <f t="shared" si="150"/>
        <v>1</v>
      </c>
      <c r="EG118" s="53" t="str">
        <f t="shared" si="151"/>
        <v>0</v>
      </c>
      <c r="EH118" s="53" t="str">
        <f t="shared" si="90"/>
        <v/>
      </c>
      <c r="EI118" s="53" t="str">
        <f t="shared" si="152"/>
        <v/>
      </c>
      <c r="EJ118" s="33" t="str">
        <f t="shared" si="153"/>
        <v/>
      </c>
      <c r="EK118" s="27" t="s">
        <v>0</v>
      </c>
      <c r="EL118" s="14" t="str">
        <f t="shared" si="154"/>
        <v>INSERT INTO rezultat(id,stazakategorija_id,imeprezime_id,vrijeme_sec,status_id,registracija,uparivanje_id,originalstatus_id,imeprezimealias_id,klubalias_id,kategorijaalias_id) VALUES (5559,618,1508,2355,1,0,1,0,Null,Null,Null);</v>
      </c>
      <c r="EM118" s="27" t="s">
        <v>0</v>
      </c>
      <c r="EN118" s="14" t="str">
        <f t="shared" si="91"/>
        <v/>
      </c>
      <c r="EO118" s="27" t="s">
        <v>0</v>
      </c>
      <c r="EP118" s="115" t="str">
        <f t="shared" si="155"/>
        <v xml:space="preserve">
INSERT INTO rezultat(id,stazakategorija_id,imeprezime_id,vrijeme_sec,status_id,registracija,uparivanje_id,originalstatus_id,imeprezimealias_id,klubalias_id,kategorijaalias_id) VALUES (5559,618,1508,2355,1,0,1,0,Null,Null,Null);</v>
      </c>
      <c r="EQ118" s="27" t="s">
        <v>0</v>
      </c>
    </row>
    <row r="119" spans="1:147" x14ac:dyDescent="0.25">
      <c r="A119" t="s">
        <v>0</v>
      </c>
      <c r="B119" s="32" t="str">
        <f>IF(csv!F109="","",TRIM(csv!T109))</f>
        <v>Ž21B</v>
      </c>
      <c r="C119" s="21" t="s">
        <v>0</v>
      </c>
      <c r="D119" s="21" t="str">
        <f>IF(csv!F109="","",TRIM(csv!F109))</f>
        <v>Petra</v>
      </c>
      <c r="E119" s="21" t="str">
        <f>IF(csv!E109="","",TRIM(csv!E109))</f>
        <v>Plevnik</v>
      </c>
      <c r="F119" s="21" t="s">
        <v>0</v>
      </c>
      <c r="G119" s="53" t="str">
        <f>IF(csv!M109="","",TRIM(csv!M109))</f>
        <v>49:46</v>
      </c>
      <c r="H119" s="53" t="str">
        <f>IF(csv!N109="","",TRIM(csv!N109))</f>
        <v>0</v>
      </c>
      <c r="I119" s="21" t="s">
        <v>0</v>
      </c>
      <c r="J119" s="21" t="str">
        <f>IF(csv!P109="","",TRIM(csv!P109))</f>
        <v>BJE</v>
      </c>
      <c r="K119" s="21" t="str">
        <f>IF(csv!Q109="","",TRIM(csv!Q109))</f>
        <v>OK Bjelovar</v>
      </c>
      <c r="L119" s="21" t="s">
        <v>0</v>
      </c>
      <c r="M119" s="46" t="str">
        <f>IF(csv!R109="","",TRIM(csv!R109))</f>
        <v>CRO</v>
      </c>
      <c r="N119" s="27" t="s">
        <v>0</v>
      </c>
      <c r="O119" s="172" t="str">
        <f t="shared" si="92"/>
        <v>ok</v>
      </c>
      <c r="P119" s="27"/>
      <c r="Q119" s="32" t="str">
        <f t="shared" si="93"/>
        <v>Ž21B</v>
      </c>
      <c r="R119" s="53">
        <f>IF(Q119="","",IF(COUNTIF(Q$12:Q118,Q119)=0,R118+1,R118))</f>
        <v>18</v>
      </c>
      <c r="S119" s="53">
        <f t="shared" si="94"/>
        <v>118</v>
      </c>
      <c r="T119" s="53">
        <f t="shared" si="95"/>
        <v>421</v>
      </c>
      <c r="U119" s="46" t="str">
        <f t="shared" si="96"/>
        <v>Ž21B – Ž16</v>
      </c>
      <c r="V119" s="27" t="s">
        <v>0</v>
      </c>
      <c r="W119" s="157" t="str">
        <f t="shared" si="97"/>
        <v>Ž21B</v>
      </c>
      <c r="X119" s="207">
        <f t="shared" si="98"/>
        <v>618</v>
      </c>
      <c r="Y119" s="158" t="str">
        <f t="shared" si="79"/>
        <v/>
      </c>
      <c r="Z119" s="27" t="s">
        <v>0</v>
      </c>
      <c r="AA119" s="32" t="str">
        <f t="shared" si="99"/>
        <v>CRO</v>
      </c>
      <c r="AB119" s="53">
        <f t="shared" si="100"/>
        <v>1</v>
      </c>
      <c r="AC119" s="21" t="str">
        <f>IF(OR(AB119="",AB119&lt;&gt;"NEMA"),"",IF(IFERROR(MATCH(AA119,AA$12:AA118,0),0)&lt;&gt;0,"",AA119))</f>
        <v/>
      </c>
      <c r="AD119" s="46" t="str">
        <f>IF(AC119="","",MAX(AD$12:AD118)+1)</f>
        <v/>
      </c>
      <c r="AE119" s="27" t="s">
        <v>0</v>
      </c>
      <c r="AF119" s="84"/>
      <c r="AG119" s="27" t="s">
        <v>0</v>
      </c>
      <c r="AH119" s="14" t="str">
        <f t="shared" si="101"/>
        <v/>
      </c>
      <c r="AI119" s="27" t="s">
        <v>0</v>
      </c>
      <c r="AJ119" s="157" t="str">
        <f t="shared" si="102"/>
        <v>CRO</v>
      </c>
      <c r="AK119" s="108">
        <f t="shared" si="103"/>
        <v>1</v>
      </c>
      <c r="AL119" s="27"/>
      <c r="AM119" s="32" t="str">
        <f t="shared" si="104"/>
        <v>Petra</v>
      </c>
      <c r="AN119" s="21" t="str">
        <f t="shared" si="105"/>
        <v>Plevnik</v>
      </c>
      <c r="AO119" s="53">
        <f t="shared" si="106"/>
        <v>1140</v>
      </c>
      <c r="AP119" s="53" t="str">
        <f t="shared" si="107"/>
        <v/>
      </c>
      <c r="AQ119" s="21" t="str">
        <f t="shared" si="108"/>
        <v>Petra</v>
      </c>
      <c r="AR119" s="46" t="str">
        <f t="shared" si="109"/>
        <v>Plevnik</v>
      </c>
      <c r="AS119" s="27" t="s">
        <v>0</v>
      </c>
      <c r="AT119" s="62" t="str">
        <f t="shared" si="110"/>
        <v/>
      </c>
      <c r="AU119" s="27" t="s">
        <v>0</v>
      </c>
      <c r="AV119" s="228" t="str">
        <f t="shared" si="80"/>
        <v/>
      </c>
      <c r="AW119" s="27" t="s">
        <v>0</v>
      </c>
      <c r="AX119" s="79"/>
      <c r="AY119" s="80"/>
      <c r="AZ119" s="27" t="s">
        <v>0</v>
      </c>
      <c r="BA119" s="184" t="str">
        <f t="shared" si="111"/>
        <v/>
      </c>
      <c r="BB119" s="27" t="s">
        <v>0</v>
      </c>
      <c r="BC119" s="32" t="str">
        <f t="shared" si="112"/>
        <v/>
      </c>
      <c r="BD119" s="53" t="str">
        <f>IF(AX119&amp;AY119="","",MAX(BD$12:BD118)+1)</f>
        <v/>
      </c>
      <c r="BE119" s="196" t="str">
        <f t="shared" si="113"/>
        <v/>
      </c>
      <c r="BF119" s="33" t="str">
        <f>IF(AND(AO119="NEMA",AP119="NEMA",OR(AX119&amp;AY119="",BE119="NEMA")),MAX(BF$12:BF118)+1,"")</f>
        <v/>
      </c>
      <c r="BG119" s="27" t="s">
        <v>0</v>
      </c>
      <c r="BH119" s="32" t="str">
        <f t="shared" si="114"/>
        <v>Petra</v>
      </c>
      <c r="BI119" s="21" t="str">
        <f t="shared" si="115"/>
        <v>Plevnik</v>
      </c>
      <c r="BJ119" s="53" t="str">
        <f t="shared" si="116"/>
        <v/>
      </c>
      <c r="BK119" s="33">
        <f t="shared" si="117"/>
        <v>1140</v>
      </c>
      <c r="BL119" s="27" t="s">
        <v>0</v>
      </c>
      <c r="BM119" s="32" t="str">
        <f t="shared" si="118"/>
        <v>BJE</v>
      </c>
      <c r="BN119" s="21" t="str">
        <f t="shared" si="119"/>
        <v>OK Bjelovar</v>
      </c>
      <c r="BO119" s="53">
        <f t="shared" si="120"/>
        <v>1</v>
      </c>
      <c r="BP119" s="53" t="str">
        <f t="shared" si="81"/>
        <v/>
      </c>
      <c r="BQ119" s="21" t="str">
        <f t="shared" si="82"/>
        <v>OK Bjelovar</v>
      </c>
      <c r="BR119" s="21" t="str" cm="1">
        <f t="array" ref="BR119">IFERROR(""&amp;INDEX(regNatjecatelj_klub,DI119),"")</f>
        <v>OK Bjelovar</v>
      </c>
      <c r="BS119" s="66" t="str">
        <f t="shared" si="121"/>
        <v/>
      </c>
      <c r="BT119" s="46" t="str">
        <f t="shared" si="122"/>
        <v>OK Bjelovar</v>
      </c>
      <c r="BU119" s="27" t="s">
        <v>0</v>
      </c>
      <c r="BV119" s="62" t="str">
        <f>IF(BP119&lt;&gt;"NEMA","",IF(IFERROR(MATCH(BN119,BN$12:BN118,0),0)&lt;&gt;0,"",BN119))</f>
        <v/>
      </c>
      <c r="BW119" s="27" t="s">
        <v>0</v>
      </c>
      <c r="BX119" s="84"/>
      <c r="BY119" s="27" t="s">
        <v>0</v>
      </c>
      <c r="BZ119" s="38" t="str">
        <f t="shared" si="123"/>
        <v/>
      </c>
      <c r="CA119" s="21" t="str">
        <f t="shared" si="124"/>
        <v/>
      </c>
      <c r="CB119" s="21" t="str">
        <f>IF(CA119="","",MAX(CB$12:CB118)+1)</f>
        <v/>
      </c>
      <c r="CC119" s="21" t="str">
        <f>IF(CA119="","",IF(AB119="","",IF(AB119="NEMA",IF(AD119="",INDEX(AD$12:AD118,MATCH(AA119,AA$12:AA118,0),1),AD119),AB119)))</f>
        <v/>
      </c>
      <c r="CD119" s="21" t="str">
        <f t="shared" si="125"/>
        <v/>
      </c>
      <c r="CE119" s="21" t="str">
        <f>IF(BX119="","",MAX(CE$12:CE118)+1)</f>
        <v/>
      </c>
      <c r="CF119" s="21" t="str">
        <f t="shared" si="126"/>
        <v/>
      </c>
      <c r="CG119" s="46" t="str">
        <f t="shared" si="127"/>
        <v/>
      </c>
      <c r="CH119" s="27" t="s">
        <v>0</v>
      </c>
      <c r="CI119" s="14" t="str">
        <f t="shared" si="128"/>
        <v/>
      </c>
      <c r="CJ119" s="27" t="s">
        <v>0</v>
      </c>
      <c r="CK119" s="157" t="str">
        <f>IF(BN119="","",IF(AND(BO119&lt;&gt;"",BO119&lt;&gt;"NEMA",BS119=1),BR119,IFERROR(INDEX(CK$12:CK118,MATCH(BN119,BN$12:BN118,0)),IF(BX119&lt;&gt;"",BX119,BT119))))</f>
        <v>OK Bjelovar</v>
      </c>
      <c r="CL119" s="210">
        <f>IF(BN119="","",IF(BT119&lt;&gt;BN119,INDEX(regKlub_id,MATCH(BT119,regKlub_naziv,0)),IF(AND(BO119&lt;&gt;"",BO119&lt;&gt;"NEMA"),BO119,IF(CF119&lt;&gt;"",CF119,IF(CB119&lt;&gt;"",CB119,IFERROR(INDEX(CL$12:CL118,MATCH(BN119,BN$12:BN118,0)),"GREŠKA"))))))</f>
        <v>1</v>
      </c>
      <c r="CM119" s="108" t="str">
        <f>IF(BP119="","",IF(BP119&lt;&gt;"NEMA",BP119,IF(CE119&lt;&gt;"",CE119,IFERROR(INDEX(CM$12:CM118,MATCH(BN119,BN$12:BN118,0)),""))))</f>
        <v/>
      </c>
      <c r="CN119" s="27" t="s">
        <v>0</v>
      </c>
      <c r="CO119" s="38" t="str">
        <f t="shared" si="129"/>
        <v>49:46</v>
      </c>
      <c r="CP119" s="53" t="str">
        <f t="shared" si="130"/>
        <v>0</v>
      </c>
      <c r="CQ119" s="164" t="str">
        <f t="shared" si="131"/>
        <v/>
      </c>
      <c r="CR119" s="165">
        <f t="shared" si="78"/>
        <v>2986</v>
      </c>
      <c r="CS119" s="108">
        <f t="shared" si="83"/>
        <v>1</v>
      </c>
      <c r="CT119" s="27" t="s">
        <v>0</v>
      </c>
      <c r="CU119" s="224" t="str">
        <f t="shared" si="132"/>
        <v xml:space="preserve">
</v>
      </c>
      <c r="CV119" s="27" t="s">
        <v>0</v>
      </c>
      <c r="CW119" s="184" t="str">
        <f t="shared" si="84"/>
        <v/>
      </c>
      <c r="CX119" t="s">
        <v>0</v>
      </c>
      <c r="CY119" s="86" t="str">
        <f t="shared" si="85"/>
        <v>Ž</v>
      </c>
      <c r="CZ119" t="s">
        <v>0</v>
      </c>
      <c r="DA119" s="32" t="str">
        <f t="shared" si="86"/>
        <v/>
      </c>
      <c r="DB119" s="46" t="str">
        <f t="shared" si="87"/>
        <v/>
      </c>
      <c r="DC119" t="s">
        <v>0</v>
      </c>
      <c r="DD119" s="14" t="str">
        <f t="shared" si="133"/>
        <v/>
      </c>
      <c r="DE119" s="27" t="s">
        <v>0</v>
      </c>
      <c r="DF119" s="14" t="str">
        <f t="shared" si="134"/>
        <v/>
      </c>
      <c r="DG119" s="27" t="s">
        <v>0</v>
      </c>
      <c r="DH119" s="32" t="str">
        <f t="shared" si="135"/>
        <v>Petra – Plevnik</v>
      </c>
      <c r="DI119" s="33">
        <f t="shared" si="136"/>
        <v>934</v>
      </c>
      <c r="DJ119" s="27" t="s">
        <v>0</v>
      </c>
      <c r="DK119" s="32" t="str">
        <f t="shared" si="137"/>
        <v>Petra – Plevnik – OK Bjelovar</v>
      </c>
      <c r="DL119" s="33">
        <f t="shared" si="138"/>
        <v>934</v>
      </c>
      <c r="DM119" s="27" t="s">
        <v>0</v>
      </c>
      <c r="DN119" s="32" t="str">
        <f t="shared" si="139"/>
        <v>Petra – Plevnik – OK Bjelovar – Ž21B</v>
      </c>
      <c r="DO119" s="33">
        <f t="shared" si="140"/>
        <v>934</v>
      </c>
      <c r="DP119" s="27" t="s">
        <v>0</v>
      </c>
      <c r="DQ119" s="38">
        <f t="shared" si="141"/>
        <v>934</v>
      </c>
      <c r="DR119" s="33" cm="1">
        <f t="array" ref="DR119">IF(DQ119&lt;&gt;"",INDEX(regNatjecatelj_id,DQ119,0),IF(BF119&lt;&gt;"",BF119,""))</f>
        <v>1140</v>
      </c>
      <c r="DS119" s="27" t="s">
        <v>0</v>
      </c>
      <c r="DT119" s="38" t="str">
        <f t="shared" si="142"/>
        <v>imepre</v>
      </c>
      <c r="DU119" s="53" t="str">
        <f t="shared" si="88"/>
        <v>klu</v>
      </c>
      <c r="DV119" s="53" t="str">
        <f t="shared" si="143"/>
        <v>kat</v>
      </c>
      <c r="DW119" s="53" t="str">
        <f t="shared" si="144"/>
        <v/>
      </c>
      <c r="DX119" s="46" t="str">
        <f t="shared" si="145"/>
        <v>imepre-klu-kat</v>
      </c>
      <c r="DY119" s="27" t="s">
        <v>0</v>
      </c>
      <c r="DZ119" s="38">
        <f>IF(AN119="","",MAX(DZ$12:DZ118)+1)</f>
        <v>5560</v>
      </c>
      <c r="EA119" s="53">
        <f t="shared" si="146"/>
        <v>618</v>
      </c>
      <c r="EB119" s="53">
        <f t="shared" si="147"/>
        <v>1140</v>
      </c>
      <c r="EC119" s="53">
        <f t="shared" si="148"/>
        <v>2986</v>
      </c>
      <c r="ED119" s="53">
        <f t="shared" si="149"/>
        <v>1</v>
      </c>
      <c r="EE119" s="53">
        <f t="shared" si="89"/>
        <v>0</v>
      </c>
      <c r="EF119" s="53">
        <f t="shared" si="150"/>
        <v>1</v>
      </c>
      <c r="EG119" s="53" t="str">
        <f t="shared" si="151"/>
        <v>0</v>
      </c>
      <c r="EH119" s="53" t="str">
        <f t="shared" si="90"/>
        <v/>
      </c>
      <c r="EI119" s="53" t="str">
        <f t="shared" si="152"/>
        <v/>
      </c>
      <c r="EJ119" s="33" t="str">
        <f t="shared" si="153"/>
        <v/>
      </c>
      <c r="EK119" s="27" t="s">
        <v>0</v>
      </c>
      <c r="EL119" s="14" t="str">
        <f t="shared" si="154"/>
        <v>INSERT INTO rezultat(id,stazakategorija_id,imeprezime_id,vrijeme_sec,status_id,registracija,uparivanje_id,originalstatus_id,imeprezimealias_id,klubalias_id,kategorijaalias_id) VALUES (5560,618,1140,2986,1,0,1,0,Null,Null,Null);</v>
      </c>
      <c r="EM119" s="27" t="s">
        <v>0</v>
      </c>
      <c r="EN119" s="14" t="str">
        <f t="shared" si="91"/>
        <v/>
      </c>
      <c r="EO119" s="27" t="s">
        <v>0</v>
      </c>
      <c r="EP119" s="115" t="str">
        <f t="shared" si="155"/>
        <v xml:space="preserve">
INSERT INTO rezultat(id,stazakategorija_id,imeprezime_id,vrijeme_sec,status_id,registracija,uparivanje_id,originalstatus_id,imeprezimealias_id,klubalias_id,kategorijaalias_id) VALUES (5560,618,1140,2986,1,0,1,0,Null,Null,Null);</v>
      </c>
      <c r="EQ119" s="27" t="s">
        <v>0</v>
      </c>
    </row>
    <row r="120" spans="1:147" x14ac:dyDescent="0.25">
      <c r="A120" t="s">
        <v>0</v>
      </c>
      <c r="B120" s="32" t="str">
        <f>IF(csv!F110="","",TRIM(csv!T110))</f>
        <v>Ž21B</v>
      </c>
      <c r="C120" s="21" t="s">
        <v>0</v>
      </c>
      <c r="D120" s="21" t="str">
        <f>IF(csv!F110="","",TRIM(csv!F110))</f>
        <v>Tina</v>
      </c>
      <c r="E120" s="21" t="str">
        <f>IF(csv!E110="","",TRIM(csv!E110))</f>
        <v>Šojat</v>
      </c>
      <c r="F120" s="21" t="s">
        <v>0</v>
      </c>
      <c r="G120" s="53" t="str">
        <f>IF(csv!M110="","",TRIM(csv!M110))</f>
        <v>76:13</v>
      </c>
      <c r="H120" s="53" t="str">
        <f>IF(csv!N110="","",TRIM(csv!N110))</f>
        <v>0</v>
      </c>
      <c r="I120" s="21" t="s">
        <v>0</v>
      </c>
      <c r="J120" s="21" t="str">
        <f>IF(csv!P110="","",TRIM(csv!P110))</f>
        <v>Vihor</v>
      </c>
      <c r="K120" s="21" t="str">
        <f>IF(csv!Q110="","",TRIM(csv!Q110))</f>
        <v>OK Vihor</v>
      </c>
      <c r="L120" s="21" t="s">
        <v>0</v>
      </c>
      <c r="M120" s="46" t="str">
        <f>IF(csv!R110="","",TRIM(csv!R110))</f>
        <v>CRO</v>
      </c>
      <c r="N120" s="27" t="s">
        <v>0</v>
      </c>
      <c r="O120" s="172" t="str">
        <f t="shared" si="92"/>
        <v>ok</v>
      </c>
      <c r="P120" s="27"/>
      <c r="Q120" s="32" t="str">
        <f t="shared" si="93"/>
        <v>Ž21B</v>
      </c>
      <c r="R120" s="53">
        <f>IF(Q120="","",IF(COUNTIF(Q$12:Q119,Q120)=0,R119+1,R119))</f>
        <v>18</v>
      </c>
      <c r="S120" s="53">
        <f t="shared" si="94"/>
        <v>118</v>
      </c>
      <c r="T120" s="53">
        <f t="shared" si="95"/>
        <v>421</v>
      </c>
      <c r="U120" s="46" t="str">
        <f t="shared" si="96"/>
        <v>Ž21B – Ž16</v>
      </c>
      <c r="V120" s="27" t="s">
        <v>0</v>
      </c>
      <c r="W120" s="157" t="str">
        <f t="shared" si="97"/>
        <v>Ž21B</v>
      </c>
      <c r="X120" s="207">
        <f t="shared" si="98"/>
        <v>618</v>
      </c>
      <c r="Y120" s="158" t="str">
        <f t="shared" si="79"/>
        <v/>
      </c>
      <c r="Z120" s="27" t="s">
        <v>0</v>
      </c>
      <c r="AA120" s="32" t="str">
        <f t="shared" si="99"/>
        <v>CRO</v>
      </c>
      <c r="AB120" s="53">
        <f t="shared" si="100"/>
        <v>1</v>
      </c>
      <c r="AC120" s="21" t="str">
        <f>IF(OR(AB120="",AB120&lt;&gt;"NEMA"),"",IF(IFERROR(MATCH(AA120,AA$12:AA119,0),0)&lt;&gt;0,"",AA120))</f>
        <v/>
      </c>
      <c r="AD120" s="46" t="str">
        <f>IF(AC120="","",MAX(AD$12:AD119)+1)</f>
        <v/>
      </c>
      <c r="AE120" s="27" t="s">
        <v>0</v>
      </c>
      <c r="AF120" s="84"/>
      <c r="AG120" s="27" t="s">
        <v>0</v>
      </c>
      <c r="AH120" s="14" t="str">
        <f t="shared" si="101"/>
        <v/>
      </c>
      <c r="AI120" s="27" t="s">
        <v>0</v>
      </c>
      <c r="AJ120" s="157" t="str">
        <f t="shared" si="102"/>
        <v>CRO</v>
      </c>
      <c r="AK120" s="108">
        <f t="shared" si="103"/>
        <v>1</v>
      </c>
      <c r="AL120" s="27"/>
      <c r="AM120" s="32" t="str">
        <f t="shared" si="104"/>
        <v>Tina</v>
      </c>
      <c r="AN120" s="21" t="str">
        <f t="shared" si="105"/>
        <v>Šojat</v>
      </c>
      <c r="AO120" s="53">
        <f t="shared" si="106"/>
        <v>1945</v>
      </c>
      <c r="AP120" s="53" t="str">
        <f t="shared" si="107"/>
        <v/>
      </c>
      <c r="AQ120" s="21" t="str">
        <f t="shared" si="108"/>
        <v>Tina</v>
      </c>
      <c r="AR120" s="46" t="str">
        <f t="shared" si="109"/>
        <v>Šojat</v>
      </c>
      <c r="AS120" s="27" t="s">
        <v>0</v>
      </c>
      <c r="AT120" s="62" t="str">
        <f t="shared" si="110"/>
        <v/>
      </c>
      <c r="AU120" s="27" t="s">
        <v>0</v>
      </c>
      <c r="AV120" s="228" t="str">
        <f t="shared" si="80"/>
        <v/>
      </c>
      <c r="AW120" s="27" t="s">
        <v>0</v>
      </c>
      <c r="AX120" s="79"/>
      <c r="AY120" s="80"/>
      <c r="AZ120" s="27" t="s">
        <v>0</v>
      </c>
      <c r="BA120" s="184" t="str">
        <f t="shared" si="111"/>
        <v/>
      </c>
      <c r="BB120" s="27" t="s">
        <v>0</v>
      </c>
      <c r="BC120" s="32" t="str">
        <f t="shared" si="112"/>
        <v/>
      </c>
      <c r="BD120" s="53" t="str">
        <f>IF(AX120&amp;AY120="","",MAX(BD$12:BD119)+1)</f>
        <v/>
      </c>
      <c r="BE120" s="196" t="str">
        <f t="shared" si="113"/>
        <v/>
      </c>
      <c r="BF120" s="33" t="str">
        <f>IF(AND(AO120="NEMA",AP120="NEMA",OR(AX120&amp;AY120="",BE120="NEMA")),MAX(BF$12:BF119)+1,"")</f>
        <v/>
      </c>
      <c r="BG120" s="27" t="s">
        <v>0</v>
      </c>
      <c r="BH120" s="32" t="str">
        <f t="shared" si="114"/>
        <v>Tina</v>
      </c>
      <c r="BI120" s="21" t="str">
        <f t="shared" si="115"/>
        <v>Šojat</v>
      </c>
      <c r="BJ120" s="53" t="str">
        <f t="shared" si="116"/>
        <v/>
      </c>
      <c r="BK120" s="33">
        <f t="shared" si="117"/>
        <v>1945</v>
      </c>
      <c r="BL120" s="27" t="s">
        <v>0</v>
      </c>
      <c r="BM120" s="32" t="str">
        <f t="shared" si="118"/>
        <v>Vihor</v>
      </c>
      <c r="BN120" s="21" t="str">
        <f t="shared" si="119"/>
        <v>OK Vihor</v>
      </c>
      <c r="BO120" s="53">
        <f t="shared" si="120"/>
        <v>12</v>
      </c>
      <c r="BP120" s="53" t="str">
        <f t="shared" si="81"/>
        <v/>
      </c>
      <c r="BQ120" s="21" t="str">
        <f t="shared" si="82"/>
        <v>OK Vihor</v>
      </c>
      <c r="BR120" s="21" t="str" cm="1">
        <f t="array" ref="BR120">IFERROR(""&amp;INDEX(regNatjecatelj_klub,DI120),"")</f>
        <v>OK Vihor</v>
      </c>
      <c r="BS120" s="66" t="str">
        <f t="shared" si="121"/>
        <v/>
      </c>
      <c r="BT120" s="46" t="str">
        <f t="shared" si="122"/>
        <v>OK Vihor</v>
      </c>
      <c r="BU120" s="27" t="s">
        <v>0</v>
      </c>
      <c r="BV120" s="62" t="str">
        <f>IF(BP120&lt;&gt;"NEMA","",IF(IFERROR(MATCH(BN120,BN$12:BN119,0),0)&lt;&gt;0,"",BN120))</f>
        <v/>
      </c>
      <c r="BW120" s="27" t="s">
        <v>0</v>
      </c>
      <c r="BX120" s="84"/>
      <c r="BY120" s="27" t="s">
        <v>0</v>
      </c>
      <c r="BZ120" s="38" t="str">
        <f t="shared" si="123"/>
        <v/>
      </c>
      <c r="CA120" s="21" t="str">
        <f t="shared" si="124"/>
        <v/>
      </c>
      <c r="CB120" s="21" t="str">
        <f>IF(CA120="","",MAX(CB$12:CB119)+1)</f>
        <v/>
      </c>
      <c r="CC120" s="21" t="str">
        <f>IF(CA120="","",IF(AB120="","",IF(AB120="NEMA",IF(AD120="",INDEX(AD$12:AD119,MATCH(AA120,AA$12:AA119,0),1),AD120),AB120)))</f>
        <v/>
      </c>
      <c r="CD120" s="21" t="str">
        <f t="shared" si="125"/>
        <v/>
      </c>
      <c r="CE120" s="21" t="str">
        <f>IF(BX120="","",MAX(CE$12:CE119)+1)</f>
        <v/>
      </c>
      <c r="CF120" s="21" t="str">
        <f t="shared" si="126"/>
        <v/>
      </c>
      <c r="CG120" s="46" t="str">
        <f t="shared" si="127"/>
        <v/>
      </c>
      <c r="CH120" s="27" t="s">
        <v>0</v>
      </c>
      <c r="CI120" s="14" t="str">
        <f t="shared" si="128"/>
        <v/>
      </c>
      <c r="CJ120" s="27" t="s">
        <v>0</v>
      </c>
      <c r="CK120" s="157" t="str">
        <f>IF(BN120="","",IF(AND(BO120&lt;&gt;"",BO120&lt;&gt;"NEMA",BS120=1),BR120,IFERROR(INDEX(CK$12:CK119,MATCH(BN120,BN$12:BN119,0)),IF(BX120&lt;&gt;"",BX120,BT120))))</f>
        <v>OK Vihor</v>
      </c>
      <c r="CL120" s="210">
        <f>IF(BN120="","",IF(BT120&lt;&gt;BN120,INDEX(regKlub_id,MATCH(BT120,regKlub_naziv,0)),IF(AND(BO120&lt;&gt;"",BO120&lt;&gt;"NEMA"),BO120,IF(CF120&lt;&gt;"",CF120,IF(CB120&lt;&gt;"",CB120,IFERROR(INDEX(CL$12:CL119,MATCH(BN120,BN$12:BN119,0)),"GREŠKA"))))))</f>
        <v>12</v>
      </c>
      <c r="CM120" s="108" t="str">
        <f>IF(BP120="","",IF(BP120&lt;&gt;"NEMA",BP120,IF(CE120&lt;&gt;"",CE120,IFERROR(INDEX(CM$12:CM119,MATCH(BN120,BN$12:BN119,0)),""))))</f>
        <v/>
      </c>
      <c r="CN120" s="27" t="s">
        <v>0</v>
      </c>
      <c r="CO120" s="38" t="str">
        <f t="shared" si="129"/>
        <v>76:13</v>
      </c>
      <c r="CP120" s="53" t="str">
        <f t="shared" si="130"/>
        <v>0</v>
      </c>
      <c r="CQ120" s="164" t="str">
        <f t="shared" si="131"/>
        <v/>
      </c>
      <c r="CR120" s="165">
        <f t="shared" si="78"/>
        <v>4573</v>
      </c>
      <c r="CS120" s="108">
        <f t="shared" si="83"/>
        <v>1</v>
      </c>
      <c r="CT120" s="27" t="s">
        <v>0</v>
      </c>
      <c r="CU120" s="224" t="str">
        <f t="shared" si="132"/>
        <v xml:space="preserve">
</v>
      </c>
      <c r="CV120" s="27" t="s">
        <v>0</v>
      </c>
      <c r="CW120" s="184" t="str">
        <f t="shared" si="84"/>
        <v/>
      </c>
      <c r="CX120" t="s">
        <v>0</v>
      </c>
      <c r="CY120" s="86" t="str">
        <f t="shared" si="85"/>
        <v>Ž</v>
      </c>
      <c r="CZ120" t="s">
        <v>0</v>
      </c>
      <c r="DA120" s="32" t="str">
        <f t="shared" si="86"/>
        <v/>
      </c>
      <c r="DB120" s="46" t="str">
        <f t="shared" si="87"/>
        <v/>
      </c>
      <c r="DC120" t="s">
        <v>0</v>
      </c>
      <c r="DD120" s="14" t="str">
        <f t="shared" si="133"/>
        <v/>
      </c>
      <c r="DE120" s="27" t="s">
        <v>0</v>
      </c>
      <c r="DF120" s="14" t="str">
        <f t="shared" si="134"/>
        <v/>
      </c>
      <c r="DG120" s="27" t="s">
        <v>0</v>
      </c>
      <c r="DH120" s="32" t="str">
        <f t="shared" si="135"/>
        <v>Tina – Šojat</v>
      </c>
      <c r="DI120" s="33">
        <f t="shared" si="136"/>
        <v>1079</v>
      </c>
      <c r="DJ120" s="27" t="s">
        <v>0</v>
      </c>
      <c r="DK120" s="32" t="str">
        <f t="shared" si="137"/>
        <v>Tina – Šojat – OK Vihor</v>
      </c>
      <c r="DL120" s="33">
        <f t="shared" si="138"/>
        <v>1079</v>
      </c>
      <c r="DM120" s="27" t="s">
        <v>0</v>
      </c>
      <c r="DN120" s="32" t="str">
        <f t="shared" si="139"/>
        <v>Tina – Šojat – OK Vihor – Ž21B</v>
      </c>
      <c r="DO120" s="33">
        <f t="shared" si="140"/>
        <v>1079</v>
      </c>
      <c r="DP120" s="27" t="s">
        <v>0</v>
      </c>
      <c r="DQ120" s="38">
        <f t="shared" si="141"/>
        <v>1079</v>
      </c>
      <c r="DR120" s="33" cm="1">
        <f t="array" ref="DR120">IF(DQ120&lt;&gt;"",INDEX(regNatjecatelj_id,DQ120,0),IF(BF120&lt;&gt;"",BF120,""))</f>
        <v>1945</v>
      </c>
      <c r="DS120" s="27" t="s">
        <v>0</v>
      </c>
      <c r="DT120" s="38" t="str">
        <f t="shared" si="142"/>
        <v>imepre</v>
      </c>
      <c r="DU120" s="53" t="str">
        <f t="shared" si="88"/>
        <v>klu</v>
      </c>
      <c r="DV120" s="53" t="str">
        <f t="shared" si="143"/>
        <v>kat</v>
      </c>
      <c r="DW120" s="53" t="str">
        <f t="shared" si="144"/>
        <v/>
      </c>
      <c r="DX120" s="46" t="str">
        <f t="shared" si="145"/>
        <v>imepre-klu-kat</v>
      </c>
      <c r="DY120" s="27" t="s">
        <v>0</v>
      </c>
      <c r="DZ120" s="38">
        <f>IF(AN120="","",MAX(DZ$12:DZ119)+1)</f>
        <v>5561</v>
      </c>
      <c r="EA120" s="53">
        <f t="shared" si="146"/>
        <v>618</v>
      </c>
      <c r="EB120" s="53">
        <f t="shared" si="147"/>
        <v>1945</v>
      </c>
      <c r="EC120" s="53">
        <f t="shared" si="148"/>
        <v>4573</v>
      </c>
      <c r="ED120" s="53">
        <f t="shared" si="149"/>
        <v>1</v>
      </c>
      <c r="EE120" s="53">
        <f t="shared" si="89"/>
        <v>0</v>
      </c>
      <c r="EF120" s="53">
        <f t="shared" si="150"/>
        <v>1</v>
      </c>
      <c r="EG120" s="53" t="str">
        <f t="shared" si="151"/>
        <v>0</v>
      </c>
      <c r="EH120" s="53" t="str">
        <f t="shared" si="90"/>
        <v/>
      </c>
      <c r="EI120" s="53" t="str">
        <f t="shared" si="152"/>
        <v/>
      </c>
      <c r="EJ120" s="33" t="str">
        <f t="shared" si="153"/>
        <v/>
      </c>
      <c r="EK120" s="27" t="s">
        <v>0</v>
      </c>
      <c r="EL120" s="14" t="str">
        <f t="shared" si="154"/>
        <v>INSERT INTO rezultat(id,stazakategorija_id,imeprezime_id,vrijeme_sec,status_id,registracija,uparivanje_id,originalstatus_id,imeprezimealias_id,klubalias_id,kategorijaalias_id) VALUES (5561,618,1945,4573,1,0,1,0,Null,Null,Null);</v>
      </c>
      <c r="EM120" s="27" t="s">
        <v>0</v>
      </c>
      <c r="EN120" s="14" t="str">
        <f t="shared" si="91"/>
        <v/>
      </c>
      <c r="EO120" s="27" t="s">
        <v>0</v>
      </c>
      <c r="EP120" s="115" t="str">
        <f t="shared" si="155"/>
        <v xml:space="preserve">
INSERT INTO rezultat(id,stazakategorija_id,imeprezime_id,vrijeme_sec,status_id,registracija,uparivanje_id,originalstatus_id,imeprezimealias_id,klubalias_id,kategorijaalias_id) VALUES (5561,618,1945,4573,1,0,1,0,Null,Null,Null);</v>
      </c>
      <c r="EQ120" s="27" t="s">
        <v>0</v>
      </c>
    </row>
    <row r="121" spans="1:147" x14ac:dyDescent="0.25">
      <c r="A121" t="s">
        <v>0</v>
      </c>
      <c r="B121" s="32" t="str">
        <f>IF(csv!F111="","",TRIM(csv!T111))</f>
        <v>Ž21B</v>
      </c>
      <c r="C121" s="21" t="s">
        <v>0</v>
      </c>
      <c r="D121" s="21" t="str">
        <f>IF(csv!F111="","",TRIM(csv!F111))</f>
        <v>Iva</v>
      </c>
      <c r="E121" s="21" t="str">
        <f>IF(csv!E111="","",TRIM(csv!E111))</f>
        <v>Džeba</v>
      </c>
      <c r="F121" s="21" t="s">
        <v>0</v>
      </c>
      <c r="G121" s="53" t="str">
        <f>IF(csv!M111="","",TRIM(csv!M111))</f>
        <v>80:18</v>
      </c>
      <c r="H121" s="53" t="str">
        <f>IF(csv!N111="","",TRIM(csv!N111))</f>
        <v>0</v>
      </c>
      <c r="I121" s="21" t="s">
        <v>0</v>
      </c>
      <c r="J121" s="21" t="str">
        <f>IF(csv!P111="","",TRIM(csv!P111))</f>
        <v>Vihor</v>
      </c>
      <c r="K121" s="21" t="str">
        <f>IF(csv!Q111="","",TRIM(csv!Q111))</f>
        <v>OK Vihor</v>
      </c>
      <c r="L121" s="21" t="s">
        <v>0</v>
      </c>
      <c r="M121" s="46" t="str">
        <f>IF(csv!R111="","",TRIM(csv!R111))</f>
        <v>CRO</v>
      </c>
      <c r="N121" s="27" t="s">
        <v>0</v>
      </c>
      <c r="O121" s="172" t="str">
        <f t="shared" si="92"/>
        <v>ok</v>
      </c>
      <c r="P121" s="27"/>
      <c r="Q121" s="32" t="str">
        <f t="shared" si="93"/>
        <v>Ž21B</v>
      </c>
      <c r="R121" s="53">
        <f>IF(Q121="","",IF(COUNTIF(Q$12:Q120,Q121)=0,R120+1,R120))</f>
        <v>18</v>
      </c>
      <c r="S121" s="53">
        <f t="shared" si="94"/>
        <v>118</v>
      </c>
      <c r="T121" s="53">
        <f t="shared" si="95"/>
        <v>421</v>
      </c>
      <c r="U121" s="46" t="str">
        <f t="shared" si="96"/>
        <v>Ž21B – Ž16</v>
      </c>
      <c r="V121" s="27" t="s">
        <v>0</v>
      </c>
      <c r="W121" s="157" t="str">
        <f t="shared" si="97"/>
        <v>Ž21B</v>
      </c>
      <c r="X121" s="207">
        <f t="shared" si="98"/>
        <v>618</v>
      </c>
      <c r="Y121" s="158" t="str">
        <f t="shared" si="79"/>
        <v/>
      </c>
      <c r="Z121" s="27" t="s">
        <v>0</v>
      </c>
      <c r="AA121" s="32" t="str">
        <f t="shared" si="99"/>
        <v>CRO</v>
      </c>
      <c r="AB121" s="53">
        <f t="shared" si="100"/>
        <v>1</v>
      </c>
      <c r="AC121" s="21" t="str">
        <f>IF(OR(AB121="",AB121&lt;&gt;"NEMA"),"",IF(IFERROR(MATCH(AA121,AA$12:AA120,0),0)&lt;&gt;0,"",AA121))</f>
        <v/>
      </c>
      <c r="AD121" s="46" t="str">
        <f>IF(AC121="","",MAX(AD$12:AD120)+1)</f>
        <v/>
      </c>
      <c r="AE121" s="27" t="s">
        <v>0</v>
      </c>
      <c r="AF121" s="84"/>
      <c r="AG121" s="27" t="s">
        <v>0</v>
      </c>
      <c r="AH121" s="14" t="str">
        <f t="shared" si="101"/>
        <v/>
      </c>
      <c r="AI121" s="27" t="s">
        <v>0</v>
      </c>
      <c r="AJ121" s="157" t="str">
        <f t="shared" si="102"/>
        <v>CRO</v>
      </c>
      <c r="AK121" s="108">
        <f t="shared" si="103"/>
        <v>1</v>
      </c>
      <c r="AL121" s="27"/>
      <c r="AM121" s="32" t="str">
        <f t="shared" si="104"/>
        <v>Iva</v>
      </c>
      <c r="AN121" s="21" t="str">
        <f t="shared" si="105"/>
        <v>Džeba</v>
      </c>
      <c r="AO121" s="53">
        <f t="shared" si="106"/>
        <v>2223</v>
      </c>
      <c r="AP121" s="53" t="str">
        <f t="shared" si="107"/>
        <v/>
      </c>
      <c r="AQ121" s="21" t="str">
        <f t="shared" si="108"/>
        <v>Iva</v>
      </c>
      <c r="AR121" s="46" t="str">
        <f t="shared" si="109"/>
        <v>Džeba</v>
      </c>
      <c r="AS121" s="27" t="s">
        <v>0</v>
      </c>
      <c r="AT121" s="62" t="str">
        <f t="shared" si="110"/>
        <v/>
      </c>
      <c r="AU121" s="27" t="s">
        <v>0</v>
      </c>
      <c r="AV121" s="228" t="str">
        <f t="shared" si="80"/>
        <v/>
      </c>
      <c r="AW121" s="27" t="s">
        <v>0</v>
      </c>
      <c r="AX121" s="79"/>
      <c r="AY121" s="80"/>
      <c r="AZ121" s="27" t="s">
        <v>0</v>
      </c>
      <c r="BA121" s="184" t="str">
        <f t="shared" si="111"/>
        <v/>
      </c>
      <c r="BB121" s="27" t="s">
        <v>0</v>
      </c>
      <c r="BC121" s="32" t="str">
        <f t="shared" si="112"/>
        <v/>
      </c>
      <c r="BD121" s="53" t="str">
        <f>IF(AX121&amp;AY121="","",MAX(BD$12:BD120)+1)</f>
        <v/>
      </c>
      <c r="BE121" s="196" t="str">
        <f t="shared" si="113"/>
        <v/>
      </c>
      <c r="BF121" s="33" t="str">
        <f>IF(AND(AO121="NEMA",AP121="NEMA",OR(AX121&amp;AY121="",BE121="NEMA")),MAX(BF$12:BF120)+1,"")</f>
        <v/>
      </c>
      <c r="BG121" s="27" t="s">
        <v>0</v>
      </c>
      <c r="BH121" s="32" t="str">
        <f t="shared" si="114"/>
        <v>Iva</v>
      </c>
      <c r="BI121" s="21" t="str">
        <f t="shared" si="115"/>
        <v>Džeba</v>
      </c>
      <c r="BJ121" s="53" t="str">
        <f t="shared" si="116"/>
        <v/>
      </c>
      <c r="BK121" s="33">
        <f t="shared" si="117"/>
        <v>2223</v>
      </c>
      <c r="BL121" s="27" t="s">
        <v>0</v>
      </c>
      <c r="BM121" s="32" t="str">
        <f t="shared" si="118"/>
        <v>Vihor</v>
      </c>
      <c r="BN121" s="21" t="str">
        <f t="shared" si="119"/>
        <v>OK Vihor</v>
      </c>
      <c r="BO121" s="53">
        <f t="shared" si="120"/>
        <v>12</v>
      </c>
      <c r="BP121" s="53" t="str">
        <f t="shared" si="81"/>
        <v/>
      </c>
      <c r="BQ121" s="21" t="str">
        <f t="shared" si="82"/>
        <v>OK Vihor</v>
      </c>
      <c r="BR121" s="21" t="str" cm="1">
        <f t="array" ref="BR121">IFERROR(""&amp;INDEX(regNatjecatelj_klub,DI121),"")</f>
        <v>OK Vihor</v>
      </c>
      <c r="BS121" s="66" t="str">
        <f t="shared" si="121"/>
        <v/>
      </c>
      <c r="BT121" s="46" t="str">
        <f t="shared" si="122"/>
        <v>OK Vihor</v>
      </c>
      <c r="BU121" s="27" t="s">
        <v>0</v>
      </c>
      <c r="BV121" s="62" t="str">
        <f>IF(BP121&lt;&gt;"NEMA","",IF(IFERROR(MATCH(BN121,BN$12:BN120,0),0)&lt;&gt;0,"",BN121))</f>
        <v/>
      </c>
      <c r="BW121" s="27" t="s">
        <v>0</v>
      </c>
      <c r="BX121" s="84"/>
      <c r="BY121" s="27" t="s">
        <v>0</v>
      </c>
      <c r="BZ121" s="38" t="str">
        <f t="shared" si="123"/>
        <v/>
      </c>
      <c r="CA121" s="21" t="str">
        <f t="shared" si="124"/>
        <v/>
      </c>
      <c r="CB121" s="21" t="str">
        <f>IF(CA121="","",MAX(CB$12:CB120)+1)</f>
        <v/>
      </c>
      <c r="CC121" s="21" t="str">
        <f>IF(CA121="","",IF(AB121="","",IF(AB121="NEMA",IF(AD121="",INDEX(AD$12:AD120,MATCH(AA121,AA$12:AA120,0),1),AD121),AB121)))</f>
        <v/>
      </c>
      <c r="CD121" s="21" t="str">
        <f t="shared" si="125"/>
        <v/>
      </c>
      <c r="CE121" s="21" t="str">
        <f>IF(BX121="","",MAX(CE$12:CE120)+1)</f>
        <v/>
      </c>
      <c r="CF121" s="21" t="str">
        <f t="shared" si="126"/>
        <v/>
      </c>
      <c r="CG121" s="46" t="str">
        <f t="shared" si="127"/>
        <v/>
      </c>
      <c r="CH121" s="27" t="s">
        <v>0</v>
      </c>
      <c r="CI121" s="14" t="str">
        <f t="shared" si="128"/>
        <v/>
      </c>
      <c r="CJ121" s="27" t="s">
        <v>0</v>
      </c>
      <c r="CK121" s="157" t="str">
        <f>IF(BN121="","",IF(AND(BO121&lt;&gt;"",BO121&lt;&gt;"NEMA",BS121=1),BR121,IFERROR(INDEX(CK$12:CK120,MATCH(BN121,BN$12:BN120,0)),IF(BX121&lt;&gt;"",BX121,BT121))))</f>
        <v>OK Vihor</v>
      </c>
      <c r="CL121" s="210">
        <f>IF(BN121="","",IF(BT121&lt;&gt;BN121,INDEX(regKlub_id,MATCH(BT121,regKlub_naziv,0)),IF(AND(BO121&lt;&gt;"",BO121&lt;&gt;"NEMA"),BO121,IF(CF121&lt;&gt;"",CF121,IF(CB121&lt;&gt;"",CB121,IFERROR(INDEX(CL$12:CL120,MATCH(BN121,BN$12:BN120,0)),"GREŠKA"))))))</f>
        <v>12</v>
      </c>
      <c r="CM121" s="108" t="str">
        <f>IF(BP121="","",IF(BP121&lt;&gt;"NEMA",BP121,IF(CE121&lt;&gt;"",CE121,IFERROR(INDEX(CM$12:CM120,MATCH(BN121,BN$12:BN120,0)),""))))</f>
        <v/>
      </c>
      <c r="CN121" s="27" t="s">
        <v>0</v>
      </c>
      <c r="CO121" s="38" t="str">
        <f t="shared" si="129"/>
        <v>80:18</v>
      </c>
      <c r="CP121" s="53" t="str">
        <f t="shared" si="130"/>
        <v>0</v>
      </c>
      <c r="CQ121" s="164" t="str">
        <f t="shared" si="131"/>
        <v/>
      </c>
      <c r="CR121" s="165">
        <f t="shared" ref="CR121:CR184" si="156">IF(CO121="","",IF(VALUE(LEFT(CO121,SEARCH(":",CO121)-1))&gt;999,59999,VALUE(LEFT(CO121,SEARCH(":",CO121)-1))*60+VALUE(RIGHT(CO121,2))))</f>
        <v>4818</v>
      </c>
      <c r="CS121" s="108">
        <f t="shared" si="83"/>
        <v>1</v>
      </c>
      <c r="CT121" s="27" t="s">
        <v>0</v>
      </c>
      <c r="CU121" s="224" t="str">
        <f t="shared" si="132"/>
        <v xml:space="preserve">
</v>
      </c>
      <c r="CV121" s="27" t="s">
        <v>0</v>
      </c>
      <c r="CW121" s="184" t="str">
        <f t="shared" si="84"/>
        <v/>
      </c>
      <c r="CX121" t="s">
        <v>0</v>
      </c>
      <c r="CY121" s="86" t="str">
        <f t="shared" si="85"/>
        <v>Ž</v>
      </c>
      <c r="CZ121" t="s">
        <v>0</v>
      </c>
      <c r="DA121" s="32" t="str">
        <f t="shared" si="86"/>
        <v/>
      </c>
      <c r="DB121" s="46" t="str">
        <f t="shared" si="87"/>
        <v/>
      </c>
      <c r="DC121" t="s">
        <v>0</v>
      </c>
      <c r="DD121" s="14" t="str">
        <f t="shared" si="133"/>
        <v/>
      </c>
      <c r="DE121" s="27" t="s">
        <v>0</v>
      </c>
      <c r="DF121" s="14" t="str">
        <f t="shared" si="134"/>
        <v/>
      </c>
      <c r="DG121" s="27" t="s">
        <v>0</v>
      </c>
      <c r="DH121" s="32" t="str">
        <f t="shared" si="135"/>
        <v>Iva – Džeba</v>
      </c>
      <c r="DI121" s="33">
        <f t="shared" si="136"/>
        <v>404</v>
      </c>
      <c r="DJ121" s="27" t="s">
        <v>0</v>
      </c>
      <c r="DK121" s="32" t="str">
        <f t="shared" si="137"/>
        <v>Iva – Džeba – OK Vihor</v>
      </c>
      <c r="DL121" s="33">
        <f t="shared" si="138"/>
        <v>404</v>
      </c>
      <c r="DM121" s="27" t="s">
        <v>0</v>
      </c>
      <c r="DN121" s="32" t="str">
        <f t="shared" si="139"/>
        <v>Iva – Džeba – OK Vihor – Ž21B</v>
      </c>
      <c r="DO121" s="33">
        <f t="shared" si="140"/>
        <v>404</v>
      </c>
      <c r="DP121" s="27" t="s">
        <v>0</v>
      </c>
      <c r="DQ121" s="38">
        <f t="shared" si="141"/>
        <v>404</v>
      </c>
      <c r="DR121" s="33" cm="1">
        <f t="array" ref="DR121">IF(DQ121&lt;&gt;"",INDEX(regNatjecatelj_id,DQ121,0),IF(BF121&lt;&gt;"",BF121,""))</f>
        <v>2223</v>
      </c>
      <c r="DS121" s="27" t="s">
        <v>0</v>
      </c>
      <c r="DT121" s="38" t="str">
        <f t="shared" si="142"/>
        <v>imepre</v>
      </c>
      <c r="DU121" s="53" t="str">
        <f t="shared" si="88"/>
        <v>klu</v>
      </c>
      <c r="DV121" s="53" t="str">
        <f t="shared" si="143"/>
        <v>kat</v>
      </c>
      <c r="DW121" s="53" t="str">
        <f t="shared" si="144"/>
        <v/>
      </c>
      <c r="DX121" s="46" t="str">
        <f t="shared" si="145"/>
        <v>imepre-klu-kat</v>
      </c>
      <c r="DY121" s="27" t="s">
        <v>0</v>
      </c>
      <c r="DZ121" s="38">
        <f>IF(AN121="","",MAX(DZ$12:DZ120)+1)</f>
        <v>5562</v>
      </c>
      <c r="EA121" s="53">
        <f t="shared" si="146"/>
        <v>618</v>
      </c>
      <c r="EB121" s="53">
        <f t="shared" si="147"/>
        <v>2223</v>
      </c>
      <c r="EC121" s="53">
        <f t="shared" si="148"/>
        <v>4818</v>
      </c>
      <c r="ED121" s="53">
        <f t="shared" si="149"/>
        <v>1</v>
      </c>
      <c r="EE121" s="53">
        <f t="shared" si="89"/>
        <v>0</v>
      </c>
      <c r="EF121" s="53">
        <f t="shared" si="150"/>
        <v>1</v>
      </c>
      <c r="EG121" s="53" t="str">
        <f t="shared" si="151"/>
        <v>0</v>
      </c>
      <c r="EH121" s="53" t="str">
        <f t="shared" si="90"/>
        <v/>
      </c>
      <c r="EI121" s="53" t="str">
        <f t="shared" si="152"/>
        <v/>
      </c>
      <c r="EJ121" s="33" t="str">
        <f t="shared" si="153"/>
        <v/>
      </c>
      <c r="EK121" s="27" t="s">
        <v>0</v>
      </c>
      <c r="EL121" s="14" t="str">
        <f t="shared" si="154"/>
        <v>INSERT INTO rezultat(id,stazakategorija_id,imeprezime_id,vrijeme_sec,status_id,registracija,uparivanje_id,originalstatus_id,imeprezimealias_id,klubalias_id,kategorijaalias_id) VALUES (5562,618,2223,4818,1,0,1,0,Null,Null,Null);</v>
      </c>
      <c r="EM121" s="27" t="s">
        <v>0</v>
      </c>
      <c r="EN121" s="14" t="str">
        <f t="shared" si="91"/>
        <v/>
      </c>
      <c r="EO121" s="27" t="s">
        <v>0</v>
      </c>
      <c r="EP121" s="115" t="str">
        <f t="shared" si="155"/>
        <v xml:space="preserve">
INSERT INTO rezultat(id,stazakategorija_id,imeprezime_id,vrijeme_sec,status_id,registracija,uparivanje_id,originalstatus_id,imeprezimealias_id,klubalias_id,kategorijaalias_id) VALUES (5562,618,2223,4818,1,0,1,0,Null,Null,Null);</v>
      </c>
      <c r="EQ121" s="27" t="s">
        <v>0</v>
      </c>
    </row>
    <row r="122" spans="1:147" x14ac:dyDescent="0.25">
      <c r="A122" t="s">
        <v>0</v>
      </c>
      <c r="B122" s="32" t="str">
        <f>IF(csv!F112="","",TRIM(csv!T112))</f>
        <v>Ž21B</v>
      </c>
      <c r="C122" s="21" t="s">
        <v>0</v>
      </c>
      <c r="D122" s="21" t="str">
        <f>IF(csv!F112="","",TRIM(csv!F112))</f>
        <v>Izabel</v>
      </c>
      <c r="E122" s="21" t="str">
        <f>IF(csv!E112="","",TRIM(csv!E112))</f>
        <v>Majetić</v>
      </c>
      <c r="F122" s="21" t="s">
        <v>0</v>
      </c>
      <c r="G122" s="53" t="str">
        <f>IF(csv!M112="","",TRIM(csv!M112))</f>
        <v>80:18</v>
      </c>
      <c r="H122" s="53" t="str">
        <f>IF(csv!N112="","",TRIM(csv!N112))</f>
        <v>0</v>
      </c>
      <c r="I122" s="21" t="s">
        <v>0</v>
      </c>
      <c r="J122" s="21" t="str">
        <f>IF(csv!P112="","",TRIM(csv!P112))</f>
        <v>Vihor</v>
      </c>
      <c r="K122" s="21" t="str">
        <f>IF(csv!Q112="","",TRIM(csv!Q112))</f>
        <v>OK Vihor</v>
      </c>
      <c r="L122" s="21" t="s">
        <v>0</v>
      </c>
      <c r="M122" s="46" t="str">
        <f>IF(csv!R112="","",TRIM(csv!R112))</f>
        <v>CRO</v>
      </c>
      <c r="N122" s="27" t="s">
        <v>0</v>
      </c>
      <c r="O122" s="172" t="str">
        <f t="shared" si="92"/>
        <v>ok</v>
      </c>
      <c r="P122" s="27"/>
      <c r="Q122" s="32" t="str">
        <f t="shared" si="93"/>
        <v>Ž21B</v>
      </c>
      <c r="R122" s="53">
        <f>IF(Q122="","",IF(COUNTIF(Q$12:Q121,Q122)=0,R121+1,R121))</f>
        <v>18</v>
      </c>
      <c r="S122" s="53">
        <f t="shared" si="94"/>
        <v>118</v>
      </c>
      <c r="T122" s="53">
        <f t="shared" si="95"/>
        <v>421</v>
      </c>
      <c r="U122" s="46" t="str">
        <f t="shared" si="96"/>
        <v>Ž21B – Ž16</v>
      </c>
      <c r="V122" s="27" t="s">
        <v>0</v>
      </c>
      <c r="W122" s="157" t="str">
        <f t="shared" si="97"/>
        <v>Ž21B</v>
      </c>
      <c r="X122" s="207">
        <f t="shared" si="98"/>
        <v>618</v>
      </c>
      <c r="Y122" s="158" t="str">
        <f t="shared" si="79"/>
        <v/>
      </c>
      <c r="Z122" s="27" t="s">
        <v>0</v>
      </c>
      <c r="AA122" s="32" t="str">
        <f t="shared" si="99"/>
        <v>CRO</v>
      </c>
      <c r="AB122" s="53">
        <f t="shared" si="100"/>
        <v>1</v>
      </c>
      <c r="AC122" s="21" t="str">
        <f>IF(OR(AB122="",AB122&lt;&gt;"NEMA"),"",IF(IFERROR(MATCH(AA122,AA$12:AA121,0),0)&lt;&gt;0,"",AA122))</f>
        <v/>
      </c>
      <c r="AD122" s="46" t="str">
        <f>IF(AC122="","",MAX(AD$12:AD121)+1)</f>
        <v/>
      </c>
      <c r="AE122" s="27" t="s">
        <v>0</v>
      </c>
      <c r="AF122" s="84"/>
      <c r="AG122" s="27" t="s">
        <v>0</v>
      </c>
      <c r="AH122" s="14" t="str">
        <f t="shared" si="101"/>
        <v/>
      </c>
      <c r="AI122" s="27" t="s">
        <v>0</v>
      </c>
      <c r="AJ122" s="157" t="str">
        <f t="shared" si="102"/>
        <v>CRO</v>
      </c>
      <c r="AK122" s="108">
        <f t="shared" si="103"/>
        <v>1</v>
      </c>
      <c r="AL122" s="27"/>
      <c r="AM122" s="32" t="str">
        <f t="shared" si="104"/>
        <v>Izabel</v>
      </c>
      <c r="AN122" s="21" t="str">
        <f t="shared" si="105"/>
        <v>Majetić</v>
      </c>
      <c r="AO122" s="53">
        <f t="shared" si="106"/>
        <v>2226</v>
      </c>
      <c r="AP122" s="53" t="str">
        <f t="shared" si="107"/>
        <v/>
      </c>
      <c r="AQ122" s="21" t="str">
        <f t="shared" si="108"/>
        <v>Izabel</v>
      </c>
      <c r="AR122" s="46" t="str">
        <f t="shared" si="109"/>
        <v>Majetić</v>
      </c>
      <c r="AS122" s="27" t="s">
        <v>0</v>
      </c>
      <c r="AT122" s="62" t="str">
        <f t="shared" si="110"/>
        <v/>
      </c>
      <c r="AU122" s="27" t="s">
        <v>0</v>
      </c>
      <c r="AV122" s="228" t="str">
        <f t="shared" si="80"/>
        <v/>
      </c>
      <c r="AW122" s="27" t="s">
        <v>0</v>
      </c>
      <c r="AX122" s="79"/>
      <c r="AY122" s="80"/>
      <c r="AZ122" s="27" t="s">
        <v>0</v>
      </c>
      <c r="BA122" s="184" t="str">
        <f t="shared" si="111"/>
        <v/>
      </c>
      <c r="BB122" s="27" t="s">
        <v>0</v>
      </c>
      <c r="BC122" s="32" t="str">
        <f t="shared" si="112"/>
        <v/>
      </c>
      <c r="BD122" s="53" t="str">
        <f>IF(AX122&amp;AY122="","",MAX(BD$12:BD121)+1)</f>
        <v/>
      </c>
      <c r="BE122" s="196" t="str">
        <f t="shared" si="113"/>
        <v/>
      </c>
      <c r="BF122" s="33" t="str">
        <f>IF(AND(AO122="NEMA",AP122="NEMA",OR(AX122&amp;AY122="",BE122="NEMA")),MAX(BF$12:BF121)+1,"")</f>
        <v/>
      </c>
      <c r="BG122" s="27" t="s">
        <v>0</v>
      </c>
      <c r="BH122" s="32" t="str">
        <f t="shared" si="114"/>
        <v>Izabel</v>
      </c>
      <c r="BI122" s="21" t="str">
        <f t="shared" si="115"/>
        <v>Majetić</v>
      </c>
      <c r="BJ122" s="53" t="str">
        <f t="shared" si="116"/>
        <v/>
      </c>
      <c r="BK122" s="33">
        <f t="shared" si="117"/>
        <v>2226</v>
      </c>
      <c r="BL122" s="27" t="s">
        <v>0</v>
      </c>
      <c r="BM122" s="32" t="str">
        <f t="shared" si="118"/>
        <v>Vihor</v>
      </c>
      <c r="BN122" s="21" t="str">
        <f t="shared" si="119"/>
        <v>OK Vihor</v>
      </c>
      <c r="BO122" s="53">
        <f t="shared" si="120"/>
        <v>12</v>
      </c>
      <c r="BP122" s="53" t="str">
        <f t="shared" si="81"/>
        <v/>
      </c>
      <c r="BQ122" s="21" t="str">
        <f t="shared" si="82"/>
        <v>OK Vihor</v>
      </c>
      <c r="BR122" s="21" t="str" cm="1">
        <f t="array" ref="BR122">IFERROR(""&amp;INDEX(regNatjecatelj_klub,DI122),"")</f>
        <v>OK Vihor</v>
      </c>
      <c r="BS122" s="66" t="str">
        <f t="shared" si="121"/>
        <v/>
      </c>
      <c r="BT122" s="46" t="str">
        <f t="shared" si="122"/>
        <v>OK Vihor</v>
      </c>
      <c r="BU122" s="27" t="s">
        <v>0</v>
      </c>
      <c r="BV122" s="62" t="str">
        <f>IF(BP122&lt;&gt;"NEMA","",IF(IFERROR(MATCH(BN122,BN$12:BN121,0),0)&lt;&gt;0,"",BN122))</f>
        <v/>
      </c>
      <c r="BW122" s="27" t="s">
        <v>0</v>
      </c>
      <c r="BX122" s="84"/>
      <c r="BY122" s="27" t="s">
        <v>0</v>
      </c>
      <c r="BZ122" s="38" t="str">
        <f t="shared" si="123"/>
        <v/>
      </c>
      <c r="CA122" s="21" t="str">
        <f t="shared" si="124"/>
        <v/>
      </c>
      <c r="CB122" s="21" t="str">
        <f>IF(CA122="","",MAX(CB$12:CB121)+1)</f>
        <v/>
      </c>
      <c r="CC122" s="21" t="str">
        <f>IF(CA122="","",IF(AB122="","",IF(AB122="NEMA",IF(AD122="",INDEX(AD$12:AD121,MATCH(AA122,AA$12:AA121,0),1),AD122),AB122)))</f>
        <v/>
      </c>
      <c r="CD122" s="21" t="str">
        <f t="shared" si="125"/>
        <v/>
      </c>
      <c r="CE122" s="21" t="str">
        <f>IF(BX122="","",MAX(CE$12:CE121)+1)</f>
        <v/>
      </c>
      <c r="CF122" s="21" t="str">
        <f t="shared" si="126"/>
        <v/>
      </c>
      <c r="CG122" s="46" t="str">
        <f t="shared" si="127"/>
        <v/>
      </c>
      <c r="CH122" s="27" t="s">
        <v>0</v>
      </c>
      <c r="CI122" s="14" t="str">
        <f t="shared" si="128"/>
        <v/>
      </c>
      <c r="CJ122" s="27" t="s">
        <v>0</v>
      </c>
      <c r="CK122" s="157" t="str">
        <f>IF(BN122="","",IF(AND(BO122&lt;&gt;"",BO122&lt;&gt;"NEMA",BS122=1),BR122,IFERROR(INDEX(CK$12:CK121,MATCH(BN122,BN$12:BN121,0)),IF(BX122&lt;&gt;"",BX122,BT122))))</f>
        <v>OK Vihor</v>
      </c>
      <c r="CL122" s="210">
        <f>IF(BN122="","",IF(BT122&lt;&gt;BN122,INDEX(regKlub_id,MATCH(BT122,regKlub_naziv,0)),IF(AND(BO122&lt;&gt;"",BO122&lt;&gt;"NEMA"),BO122,IF(CF122&lt;&gt;"",CF122,IF(CB122&lt;&gt;"",CB122,IFERROR(INDEX(CL$12:CL121,MATCH(BN122,BN$12:BN121,0)),"GREŠKA"))))))</f>
        <v>12</v>
      </c>
      <c r="CM122" s="108" t="str">
        <f>IF(BP122="","",IF(BP122&lt;&gt;"NEMA",BP122,IF(CE122&lt;&gt;"",CE122,IFERROR(INDEX(CM$12:CM121,MATCH(BN122,BN$12:BN121,0)),""))))</f>
        <v/>
      </c>
      <c r="CN122" s="27" t="s">
        <v>0</v>
      </c>
      <c r="CO122" s="38" t="str">
        <f t="shared" si="129"/>
        <v>80:18</v>
      </c>
      <c r="CP122" s="53" t="str">
        <f t="shared" si="130"/>
        <v>0</v>
      </c>
      <c r="CQ122" s="164" t="str">
        <f t="shared" si="131"/>
        <v/>
      </c>
      <c r="CR122" s="165">
        <f t="shared" si="156"/>
        <v>4818</v>
      </c>
      <c r="CS122" s="108">
        <f t="shared" si="83"/>
        <v>1</v>
      </c>
      <c r="CT122" s="27" t="s">
        <v>0</v>
      </c>
      <c r="CU122" s="224" t="str">
        <f t="shared" si="132"/>
        <v xml:space="preserve">
</v>
      </c>
      <c r="CV122" s="27" t="s">
        <v>0</v>
      </c>
      <c r="CW122" s="184" t="str">
        <f t="shared" si="84"/>
        <v/>
      </c>
      <c r="CX122" t="s">
        <v>0</v>
      </c>
      <c r="CY122" s="86" t="str">
        <f t="shared" si="85"/>
        <v>Ž</v>
      </c>
      <c r="CZ122" t="s">
        <v>0</v>
      </c>
      <c r="DA122" s="32" t="str">
        <f t="shared" si="86"/>
        <v/>
      </c>
      <c r="DB122" s="46" t="str">
        <f t="shared" si="87"/>
        <v/>
      </c>
      <c r="DC122" t="s">
        <v>0</v>
      </c>
      <c r="DD122" s="14" t="str">
        <f t="shared" si="133"/>
        <v/>
      </c>
      <c r="DE122" s="27" t="s">
        <v>0</v>
      </c>
      <c r="DF122" s="14" t="str">
        <f t="shared" si="134"/>
        <v/>
      </c>
      <c r="DG122" s="27" t="s">
        <v>0</v>
      </c>
      <c r="DH122" s="32" t="str">
        <f t="shared" si="135"/>
        <v>Izabel – Majetić</v>
      </c>
      <c r="DI122" s="33">
        <f t="shared" si="136"/>
        <v>482</v>
      </c>
      <c r="DJ122" s="27" t="s">
        <v>0</v>
      </c>
      <c r="DK122" s="32" t="str">
        <f t="shared" si="137"/>
        <v>Izabel – Majetić – OK Vihor</v>
      </c>
      <c r="DL122" s="33">
        <f t="shared" si="138"/>
        <v>482</v>
      </c>
      <c r="DM122" s="27" t="s">
        <v>0</v>
      </c>
      <c r="DN122" s="32" t="str">
        <f t="shared" si="139"/>
        <v>Izabel – Majetić – OK Vihor – Ž21B</v>
      </c>
      <c r="DO122" s="33">
        <f t="shared" si="140"/>
        <v>482</v>
      </c>
      <c r="DP122" s="27" t="s">
        <v>0</v>
      </c>
      <c r="DQ122" s="38">
        <f t="shared" si="141"/>
        <v>482</v>
      </c>
      <c r="DR122" s="33" cm="1">
        <f t="array" ref="DR122">IF(DQ122&lt;&gt;"",INDEX(regNatjecatelj_id,DQ122,0),IF(BF122&lt;&gt;"",BF122,""))</f>
        <v>2226</v>
      </c>
      <c r="DS122" s="27" t="s">
        <v>0</v>
      </c>
      <c r="DT122" s="38" t="str">
        <f t="shared" si="142"/>
        <v>imepre</v>
      </c>
      <c r="DU122" s="53" t="str">
        <f t="shared" si="88"/>
        <v>klu</v>
      </c>
      <c r="DV122" s="53" t="str">
        <f t="shared" si="143"/>
        <v>kat</v>
      </c>
      <c r="DW122" s="53" t="str">
        <f t="shared" si="144"/>
        <v/>
      </c>
      <c r="DX122" s="46" t="str">
        <f t="shared" si="145"/>
        <v>imepre-klu-kat</v>
      </c>
      <c r="DY122" s="27" t="s">
        <v>0</v>
      </c>
      <c r="DZ122" s="38">
        <f>IF(AN122="","",MAX(DZ$12:DZ121)+1)</f>
        <v>5563</v>
      </c>
      <c r="EA122" s="53">
        <f t="shared" si="146"/>
        <v>618</v>
      </c>
      <c r="EB122" s="53">
        <f t="shared" si="147"/>
        <v>2226</v>
      </c>
      <c r="EC122" s="53">
        <f t="shared" si="148"/>
        <v>4818</v>
      </c>
      <c r="ED122" s="53">
        <f t="shared" si="149"/>
        <v>1</v>
      </c>
      <c r="EE122" s="53">
        <f t="shared" si="89"/>
        <v>0</v>
      </c>
      <c r="EF122" s="53">
        <f t="shared" si="150"/>
        <v>1</v>
      </c>
      <c r="EG122" s="53" t="str">
        <f t="shared" si="151"/>
        <v>0</v>
      </c>
      <c r="EH122" s="53" t="str">
        <f t="shared" si="90"/>
        <v/>
      </c>
      <c r="EI122" s="53" t="str">
        <f t="shared" si="152"/>
        <v/>
      </c>
      <c r="EJ122" s="33" t="str">
        <f t="shared" si="153"/>
        <v/>
      </c>
      <c r="EK122" s="27" t="s">
        <v>0</v>
      </c>
      <c r="EL122" s="14" t="str">
        <f t="shared" si="154"/>
        <v>INSERT INTO rezultat(id,stazakategorija_id,imeprezime_id,vrijeme_sec,status_id,registracija,uparivanje_id,originalstatus_id,imeprezimealias_id,klubalias_id,kategorijaalias_id) VALUES (5563,618,2226,4818,1,0,1,0,Null,Null,Null);</v>
      </c>
      <c r="EM122" s="27" t="s">
        <v>0</v>
      </c>
      <c r="EN122" s="14" t="str">
        <f t="shared" si="91"/>
        <v/>
      </c>
      <c r="EO122" s="27" t="s">
        <v>0</v>
      </c>
      <c r="EP122" s="115" t="str">
        <f t="shared" si="155"/>
        <v xml:space="preserve">
INSERT INTO rezultat(id,stazakategorija_id,imeprezime_id,vrijeme_sec,status_id,registracija,uparivanje_id,originalstatus_id,imeprezimealias_id,klubalias_id,kategorijaalias_id) VALUES (5563,618,2226,4818,1,0,1,0,Null,Null,Null);</v>
      </c>
      <c r="EQ122" s="27" t="s">
        <v>0</v>
      </c>
    </row>
    <row r="123" spans="1:147" x14ac:dyDescent="0.25">
      <c r="A123" t="s">
        <v>0</v>
      </c>
      <c r="B123" s="32" t="str">
        <f>IF(csv!F113="","",TRIM(csv!T113))</f>
        <v>Ž21B</v>
      </c>
      <c r="C123" s="21" t="s">
        <v>0</v>
      </c>
      <c r="D123" s="21" t="str">
        <f>IF(csv!F113="","",TRIM(csv!F113))</f>
        <v>Vacant</v>
      </c>
      <c r="E123" s="21" t="str">
        <f>IF(csv!E113="","",TRIM(csv!E113))</f>
        <v/>
      </c>
      <c r="F123" s="21" t="s">
        <v>0</v>
      </c>
      <c r="G123" s="53" t="str">
        <f>IF(csv!M113="","",TRIM(csv!M113))</f>
        <v/>
      </c>
      <c r="H123" s="53" t="str">
        <f>IF(csv!N113="","",TRIM(csv!N113))</f>
        <v>0</v>
      </c>
      <c r="I123" s="21" t="s">
        <v>0</v>
      </c>
      <c r="J123" s="21" t="str">
        <f>IF(csv!P113="","",TRIM(csv!P113))</f>
        <v/>
      </c>
      <c r="K123" s="21" t="str">
        <f>IF(csv!Q113="","",TRIM(csv!Q113))</f>
        <v/>
      </c>
      <c r="L123" s="21" t="s">
        <v>0</v>
      </c>
      <c r="M123" s="46" t="str">
        <f>IF(csv!R113="","",TRIM(csv!R113))</f>
        <v/>
      </c>
      <c r="N123" s="27" t="s">
        <v>0</v>
      </c>
      <c r="O123" s="172" t="str">
        <f t="shared" si="92"/>
        <v/>
      </c>
      <c r="P123" s="27"/>
      <c r="Q123" s="32" t="str">
        <f t="shared" si="93"/>
        <v>Ž21B</v>
      </c>
      <c r="R123" s="53">
        <f>IF(Q123="","",IF(COUNTIF(Q$12:Q122,Q123)=0,R122+1,R122))</f>
        <v>18</v>
      </c>
      <c r="S123" s="53">
        <f t="shared" si="94"/>
        <v>118</v>
      </c>
      <c r="T123" s="53">
        <f t="shared" si="95"/>
        <v>421</v>
      </c>
      <c r="U123" s="46" t="str">
        <f t="shared" si="96"/>
        <v>Ž21B – Ž16</v>
      </c>
      <c r="V123" s="27" t="s">
        <v>0</v>
      </c>
      <c r="W123" s="157" t="str">
        <f t="shared" si="97"/>
        <v/>
      </c>
      <c r="X123" s="207" t="str">
        <f t="shared" si="98"/>
        <v/>
      </c>
      <c r="Y123" s="158" t="str">
        <f t="shared" si="79"/>
        <v/>
      </c>
      <c r="Z123" s="27" t="s">
        <v>0</v>
      </c>
      <c r="AA123" s="32" t="str">
        <f t="shared" si="99"/>
        <v/>
      </c>
      <c r="AB123" s="53" t="str">
        <f t="shared" si="100"/>
        <v/>
      </c>
      <c r="AC123" s="21" t="str">
        <f>IF(OR(AB123="",AB123&lt;&gt;"NEMA"),"",IF(IFERROR(MATCH(AA123,AA$12:AA122,0),0)&lt;&gt;0,"",AA123))</f>
        <v/>
      </c>
      <c r="AD123" s="46" t="str">
        <f>IF(AC123="","",MAX(AD$12:AD122)+1)</f>
        <v/>
      </c>
      <c r="AE123" s="27" t="s">
        <v>0</v>
      </c>
      <c r="AF123" s="84"/>
      <c r="AG123" s="27" t="s">
        <v>0</v>
      </c>
      <c r="AH123" s="14" t="str">
        <f t="shared" si="101"/>
        <v/>
      </c>
      <c r="AI123" s="27" t="s">
        <v>0</v>
      </c>
      <c r="AJ123" s="157" t="str">
        <f t="shared" si="102"/>
        <v/>
      </c>
      <c r="AK123" s="108" t="str">
        <f t="shared" si="103"/>
        <v/>
      </c>
      <c r="AL123" s="27"/>
      <c r="AM123" s="32" t="str">
        <f t="shared" si="104"/>
        <v/>
      </c>
      <c r="AN123" s="21" t="str">
        <f t="shared" si="105"/>
        <v/>
      </c>
      <c r="AO123" s="53" t="str">
        <f t="shared" si="106"/>
        <v/>
      </c>
      <c r="AP123" s="53" t="str">
        <f t="shared" si="107"/>
        <v/>
      </c>
      <c r="AQ123" s="21" t="str">
        <f t="shared" si="108"/>
        <v/>
      </c>
      <c r="AR123" s="46" t="str">
        <f t="shared" si="109"/>
        <v/>
      </c>
      <c r="AS123" s="27" t="s">
        <v>0</v>
      </c>
      <c r="AT123" s="62" t="str">
        <f t="shared" si="110"/>
        <v/>
      </c>
      <c r="AU123" s="27" t="s">
        <v>0</v>
      </c>
      <c r="AV123" s="228" t="str">
        <f t="shared" si="80"/>
        <v/>
      </c>
      <c r="AW123" s="27" t="s">
        <v>0</v>
      </c>
      <c r="AX123" s="79"/>
      <c r="AY123" s="80"/>
      <c r="AZ123" s="27" t="s">
        <v>0</v>
      </c>
      <c r="BA123" s="184" t="str">
        <f t="shared" si="111"/>
        <v/>
      </c>
      <c r="BB123" s="27" t="s">
        <v>0</v>
      </c>
      <c r="BC123" s="32" t="str">
        <f t="shared" si="112"/>
        <v/>
      </c>
      <c r="BD123" s="53" t="str">
        <f>IF(AX123&amp;AY123="","",MAX(BD$12:BD122)+1)</f>
        <v/>
      </c>
      <c r="BE123" s="196" t="str">
        <f t="shared" si="113"/>
        <v/>
      </c>
      <c r="BF123" s="33" t="str">
        <f>IF(AND(AO123="NEMA",AP123="NEMA",OR(AX123&amp;AY123="",BE123="NEMA")),MAX(BF$12:BF122)+1,"")</f>
        <v/>
      </c>
      <c r="BG123" s="27" t="s">
        <v>0</v>
      </c>
      <c r="BH123" s="32" t="str">
        <f t="shared" si="114"/>
        <v/>
      </c>
      <c r="BI123" s="21" t="str">
        <f t="shared" si="115"/>
        <v/>
      </c>
      <c r="BJ123" s="53" t="str">
        <f t="shared" si="116"/>
        <v/>
      </c>
      <c r="BK123" s="33" t="str">
        <f t="shared" si="117"/>
        <v/>
      </c>
      <c r="BL123" s="27" t="s">
        <v>0</v>
      </c>
      <c r="BM123" s="32" t="str">
        <f t="shared" si="118"/>
        <v/>
      </c>
      <c r="BN123" s="21" t="str">
        <f t="shared" si="119"/>
        <v/>
      </c>
      <c r="BO123" s="53" t="str">
        <f t="shared" si="120"/>
        <v/>
      </c>
      <c r="BP123" s="53" t="str">
        <f t="shared" si="81"/>
        <v/>
      </c>
      <c r="BQ123" s="21" t="str">
        <f t="shared" si="82"/>
        <v/>
      </c>
      <c r="BR123" s="21" t="str" cm="1">
        <f t="array" ref="BR123">IFERROR(""&amp;INDEX(regNatjecatelj_klub,DI123),"")</f>
        <v/>
      </c>
      <c r="BS123" s="66" t="str">
        <f t="shared" si="121"/>
        <v/>
      </c>
      <c r="BT123" s="46" t="str">
        <f t="shared" si="122"/>
        <v/>
      </c>
      <c r="BU123" s="27" t="s">
        <v>0</v>
      </c>
      <c r="BV123" s="62" t="str">
        <f>IF(BP123&lt;&gt;"NEMA","",IF(IFERROR(MATCH(BN123,BN$12:BN122,0),0)&lt;&gt;0,"",BN123))</f>
        <v/>
      </c>
      <c r="BW123" s="27" t="s">
        <v>0</v>
      </c>
      <c r="BX123" s="84"/>
      <c r="BY123" s="27" t="s">
        <v>0</v>
      </c>
      <c r="BZ123" s="38" t="str">
        <f t="shared" si="123"/>
        <v/>
      </c>
      <c r="CA123" s="21" t="str">
        <f t="shared" si="124"/>
        <v/>
      </c>
      <c r="CB123" s="21" t="str">
        <f>IF(CA123="","",MAX(CB$12:CB122)+1)</f>
        <v/>
      </c>
      <c r="CC123" s="21" t="str">
        <f>IF(CA123="","",IF(AB123="","",IF(AB123="NEMA",IF(AD123="",INDEX(AD$12:AD122,MATCH(AA123,AA$12:AA122,0),1),AD123),AB123)))</f>
        <v/>
      </c>
      <c r="CD123" s="21" t="str">
        <f t="shared" si="125"/>
        <v/>
      </c>
      <c r="CE123" s="21" t="str">
        <f>IF(BX123="","",MAX(CE$12:CE122)+1)</f>
        <v/>
      </c>
      <c r="CF123" s="21" t="str">
        <f t="shared" si="126"/>
        <v/>
      </c>
      <c r="CG123" s="46" t="str">
        <f t="shared" si="127"/>
        <v/>
      </c>
      <c r="CH123" s="27" t="s">
        <v>0</v>
      </c>
      <c r="CI123" s="14" t="str">
        <f t="shared" si="128"/>
        <v/>
      </c>
      <c r="CJ123" s="27" t="s">
        <v>0</v>
      </c>
      <c r="CK123" s="157" t="str">
        <f>IF(BN123="","",IF(AND(BO123&lt;&gt;"",BO123&lt;&gt;"NEMA",BS123=1),BR123,IFERROR(INDEX(CK$12:CK122,MATCH(BN123,BN$12:BN122,0)),IF(BX123&lt;&gt;"",BX123,BT123))))</f>
        <v/>
      </c>
      <c r="CL123" s="210" t="str">
        <f>IF(BN123="","",IF(BT123&lt;&gt;BN123,INDEX(regKlub_id,MATCH(BT123,regKlub_naziv,0)),IF(AND(BO123&lt;&gt;"",BO123&lt;&gt;"NEMA"),BO123,IF(CF123&lt;&gt;"",CF123,IF(CB123&lt;&gt;"",CB123,IFERROR(INDEX(CL$12:CL122,MATCH(BN123,BN$12:BN122,0)),"GREŠKA"))))))</f>
        <v/>
      </c>
      <c r="CM123" s="108" t="str">
        <f>IF(BP123="","",IF(BP123&lt;&gt;"NEMA",BP123,IF(CE123&lt;&gt;"",CE123,IFERROR(INDEX(CM$12:CM122,MATCH(BN123,BN$12:BN122,0)),""))))</f>
        <v/>
      </c>
      <c r="CN123" s="27" t="s">
        <v>0</v>
      </c>
      <c r="CO123" s="38" t="str">
        <f t="shared" si="129"/>
        <v/>
      </c>
      <c r="CP123" s="53" t="str">
        <f t="shared" si="130"/>
        <v>0</v>
      </c>
      <c r="CQ123" s="164" t="str">
        <f t="shared" si="131"/>
        <v/>
      </c>
      <c r="CR123" s="165" t="str">
        <f t="shared" si="156"/>
        <v/>
      </c>
      <c r="CS123" s="108" t="str">
        <f t="shared" si="83"/>
        <v/>
      </c>
      <c r="CT123" s="27" t="s">
        <v>0</v>
      </c>
      <c r="CU123" s="224" t="str">
        <f t="shared" si="132"/>
        <v xml:space="preserve">
</v>
      </c>
      <c r="CV123" s="27" t="s">
        <v>0</v>
      </c>
      <c r="CW123" s="184" t="str">
        <f t="shared" si="84"/>
        <v/>
      </c>
      <c r="CX123" t="s">
        <v>0</v>
      </c>
      <c r="CY123" s="86" t="str">
        <f t="shared" si="85"/>
        <v>Ž</v>
      </c>
      <c r="CZ123" t="s">
        <v>0</v>
      </c>
      <c r="DA123" s="32" t="str">
        <f t="shared" si="86"/>
        <v/>
      </c>
      <c r="DB123" s="46" t="str">
        <f t="shared" si="87"/>
        <v/>
      </c>
      <c r="DC123" t="s">
        <v>0</v>
      </c>
      <c r="DD123" s="14" t="str">
        <f t="shared" si="133"/>
        <v/>
      </c>
      <c r="DE123" s="27" t="s">
        <v>0</v>
      </c>
      <c r="DF123" s="14" t="str">
        <f t="shared" si="134"/>
        <v/>
      </c>
      <c r="DG123" s="27" t="s">
        <v>0</v>
      </c>
      <c r="DH123" s="32" t="str">
        <f t="shared" si="135"/>
        <v/>
      </c>
      <c r="DI123" s="33" t="str">
        <f t="shared" si="136"/>
        <v/>
      </c>
      <c r="DJ123" s="27" t="s">
        <v>0</v>
      </c>
      <c r="DK123" s="32" t="str">
        <f t="shared" si="137"/>
        <v/>
      </c>
      <c r="DL123" s="33" t="str">
        <f t="shared" si="138"/>
        <v/>
      </c>
      <c r="DM123" s="27" t="s">
        <v>0</v>
      </c>
      <c r="DN123" s="32" t="str">
        <f t="shared" si="139"/>
        <v/>
      </c>
      <c r="DO123" s="33" t="str">
        <f t="shared" si="140"/>
        <v/>
      </c>
      <c r="DP123" s="27" t="s">
        <v>0</v>
      </c>
      <c r="DQ123" s="38" t="str">
        <f t="shared" si="141"/>
        <v/>
      </c>
      <c r="DR123" s="33" t="str" cm="1">
        <f t="array" ref="DR123">IF(DQ123&lt;&gt;"",INDEX(regNatjecatelj_id,DQ123,0),IF(BF123&lt;&gt;"",BF123,""))</f>
        <v/>
      </c>
      <c r="DS123" s="27" t="s">
        <v>0</v>
      </c>
      <c r="DT123" s="38" t="str">
        <f t="shared" si="142"/>
        <v/>
      </c>
      <c r="DU123" s="53" t="str">
        <f t="shared" si="88"/>
        <v/>
      </c>
      <c r="DV123" s="53" t="str">
        <f t="shared" si="143"/>
        <v/>
      </c>
      <c r="DW123" s="53" t="str">
        <f t="shared" si="144"/>
        <v/>
      </c>
      <c r="DX123" s="46" t="str">
        <f t="shared" si="145"/>
        <v/>
      </c>
      <c r="DY123" s="27" t="s">
        <v>0</v>
      </c>
      <c r="DZ123" s="38" t="str">
        <f>IF(AN123="","",MAX(DZ$12:DZ122)+1)</f>
        <v/>
      </c>
      <c r="EA123" s="53" t="str">
        <f t="shared" si="146"/>
        <v/>
      </c>
      <c r="EB123" s="53" t="str">
        <f t="shared" si="147"/>
        <v/>
      </c>
      <c r="EC123" s="53" t="str">
        <f t="shared" si="148"/>
        <v/>
      </c>
      <c r="ED123" s="53" t="str">
        <f t="shared" si="149"/>
        <v/>
      </c>
      <c r="EE123" s="53" t="str">
        <f t="shared" si="89"/>
        <v/>
      </c>
      <c r="EF123" s="53" t="str">
        <f t="shared" si="150"/>
        <v/>
      </c>
      <c r="EG123" s="53" t="str">
        <f t="shared" si="151"/>
        <v/>
      </c>
      <c r="EH123" s="53" t="str">
        <f t="shared" si="90"/>
        <v/>
      </c>
      <c r="EI123" s="53" t="str">
        <f t="shared" si="152"/>
        <v/>
      </c>
      <c r="EJ123" s="33" t="str">
        <f t="shared" si="153"/>
        <v/>
      </c>
      <c r="EK123" s="27" t="s">
        <v>0</v>
      </c>
      <c r="EL123" s="14" t="str">
        <f t="shared" si="154"/>
        <v/>
      </c>
      <c r="EM123" s="27" t="s">
        <v>0</v>
      </c>
      <c r="EN123" s="14" t="str">
        <f t="shared" si="91"/>
        <v/>
      </c>
      <c r="EO123" s="27" t="s">
        <v>0</v>
      </c>
      <c r="EP123" s="115" t="str">
        <f t="shared" si="155"/>
        <v/>
      </c>
      <c r="EQ123" s="27" t="s">
        <v>0</v>
      </c>
    </row>
    <row r="124" spans="1:147" x14ac:dyDescent="0.25">
      <c r="A124" t="s">
        <v>0</v>
      </c>
      <c r="B124" s="32" t="str">
        <f>IF(csv!F114="","",TRIM(csv!T114))</f>
        <v>Ž35</v>
      </c>
      <c r="C124" s="21" t="s">
        <v>0</v>
      </c>
      <c r="D124" s="21" t="str">
        <f>IF(csv!F114="","",TRIM(csv!F114))</f>
        <v>Sonja</v>
      </c>
      <c r="E124" s="21" t="str">
        <f>IF(csv!E114="","",TRIM(csv!E114))</f>
        <v>Jantar</v>
      </c>
      <c r="F124" s="21" t="s">
        <v>0</v>
      </c>
      <c r="G124" s="53" t="str">
        <f>IF(csv!M114="","",TRIM(csv!M114))</f>
        <v>53:51</v>
      </c>
      <c r="H124" s="53" t="str">
        <f>IF(csv!N114="","",TRIM(csv!N114))</f>
        <v>0</v>
      </c>
      <c r="I124" s="21" t="s">
        <v>0</v>
      </c>
      <c r="J124" s="21" t="str">
        <f>IF(csv!P114="","",TRIM(csv!P114))</f>
        <v>JAP</v>
      </c>
      <c r="K124" s="21" t="str">
        <f>IF(csv!Q114="","",TRIM(csv!Q114))</f>
        <v>OK Japetić</v>
      </c>
      <c r="L124" s="21" t="s">
        <v>0</v>
      </c>
      <c r="M124" s="46" t="str">
        <f>IF(csv!R114="","",TRIM(csv!R114))</f>
        <v>CRO</v>
      </c>
      <c r="N124" s="27" t="s">
        <v>0</v>
      </c>
      <c r="O124" s="172" t="str">
        <f t="shared" si="92"/>
        <v>ok</v>
      </c>
      <c r="P124" s="27"/>
      <c r="Q124" s="32" t="str">
        <f t="shared" si="93"/>
        <v>Ž35</v>
      </c>
      <c r="R124" s="53">
        <f>IF(Q124="","",IF(COUNTIF(Q$12:Q123,Q124)=0,R123+1,R123))</f>
        <v>19</v>
      </c>
      <c r="S124" s="53">
        <f t="shared" si="94"/>
        <v>117</v>
      </c>
      <c r="T124" s="53">
        <f t="shared" si="95"/>
        <v>417</v>
      </c>
      <c r="U124" s="46" t="str">
        <f t="shared" si="96"/>
        <v>M45 – Ž35 – Ž20</v>
      </c>
      <c r="V124" s="27" t="s">
        <v>0</v>
      </c>
      <c r="W124" s="157" t="str">
        <f t="shared" si="97"/>
        <v>Ž35</v>
      </c>
      <c r="X124" s="207">
        <f t="shared" si="98"/>
        <v>619</v>
      </c>
      <c r="Y124" s="158" t="str">
        <f t="shared" si="79"/>
        <v/>
      </c>
      <c r="Z124" s="27" t="s">
        <v>0</v>
      </c>
      <c r="AA124" s="32" t="str">
        <f t="shared" si="99"/>
        <v>CRO</v>
      </c>
      <c r="AB124" s="53">
        <f t="shared" si="100"/>
        <v>1</v>
      </c>
      <c r="AC124" s="21" t="str">
        <f>IF(OR(AB124="",AB124&lt;&gt;"NEMA"),"",IF(IFERROR(MATCH(AA124,AA$12:AA123,0),0)&lt;&gt;0,"",AA124))</f>
        <v/>
      </c>
      <c r="AD124" s="46" t="str">
        <f>IF(AC124="","",MAX(AD$12:AD123)+1)</f>
        <v/>
      </c>
      <c r="AE124" s="27" t="s">
        <v>0</v>
      </c>
      <c r="AF124" s="84"/>
      <c r="AG124" s="27" t="s">
        <v>0</v>
      </c>
      <c r="AH124" s="14" t="str">
        <f t="shared" si="101"/>
        <v/>
      </c>
      <c r="AI124" s="27" t="s">
        <v>0</v>
      </c>
      <c r="AJ124" s="157" t="str">
        <f t="shared" si="102"/>
        <v>CRO</v>
      </c>
      <c r="AK124" s="108">
        <f t="shared" si="103"/>
        <v>1</v>
      </c>
      <c r="AL124" s="27"/>
      <c r="AM124" s="32" t="str">
        <f t="shared" si="104"/>
        <v>Sonja</v>
      </c>
      <c r="AN124" s="21" t="str">
        <f t="shared" si="105"/>
        <v>Jantar</v>
      </c>
      <c r="AO124" s="53">
        <f t="shared" si="106"/>
        <v>2206</v>
      </c>
      <c r="AP124" s="53" t="str">
        <f t="shared" si="107"/>
        <v/>
      </c>
      <c r="AQ124" s="21" t="str">
        <f t="shared" si="108"/>
        <v>Sonja</v>
      </c>
      <c r="AR124" s="46" t="str">
        <f t="shared" si="109"/>
        <v>Jantar</v>
      </c>
      <c r="AS124" s="27" t="s">
        <v>0</v>
      </c>
      <c r="AT124" s="62" t="str">
        <f t="shared" si="110"/>
        <v/>
      </c>
      <c r="AU124" s="27" t="s">
        <v>0</v>
      </c>
      <c r="AV124" s="228" t="str">
        <f t="shared" si="80"/>
        <v/>
      </c>
      <c r="AW124" s="27" t="s">
        <v>0</v>
      </c>
      <c r="AX124" s="79"/>
      <c r="AY124" s="80"/>
      <c r="AZ124" s="27" t="s">
        <v>0</v>
      </c>
      <c r="BA124" s="184" t="str">
        <f t="shared" si="111"/>
        <v/>
      </c>
      <c r="BB124" s="27" t="s">
        <v>0</v>
      </c>
      <c r="BC124" s="32" t="str">
        <f t="shared" si="112"/>
        <v/>
      </c>
      <c r="BD124" s="53" t="str">
        <f>IF(AX124&amp;AY124="","",MAX(BD$12:BD123)+1)</f>
        <v/>
      </c>
      <c r="BE124" s="196" t="str">
        <f t="shared" si="113"/>
        <v/>
      </c>
      <c r="BF124" s="33" t="str">
        <f>IF(AND(AO124="NEMA",AP124="NEMA",OR(AX124&amp;AY124="",BE124="NEMA")),MAX(BF$12:BF123)+1,"")</f>
        <v/>
      </c>
      <c r="BG124" s="27" t="s">
        <v>0</v>
      </c>
      <c r="BH124" s="32" t="str">
        <f t="shared" si="114"/>
        <v>Sonja</v>
      </c>
      <c r="BI124" s="21" t="str">
        <f t="shared" si="115"/>
        <v>Jantar</v>
      </c>
      <c r="BJ124" s="53" t="str">
        <f t="shared" si="116"/>
        <v/>
      </c>
      <c r="BK124" s="33">
        <f t="shared" si="117"/>
        <v>2206</v>
      </c>
      <c r="BL124" s="27" t="s">
        <v>0</v>
      </c>
      <c r="BM124" s="32" t="str">
        <f t="shared" si="118"/>
        <v>JAP</v>
      </c>
      <c r="BN124" s="21" t="str">
        <f t="shared" si="119"/>
        <v>OK Japetić</v>
      </c>
      <c r="BO124" s="53">
        <f t="shared" si="120"/>
        <v>3</v>
      </c>
      <c r="BP124" s="53" t="str">
        <f t="shared" si="81"/>
        <v/>
      </c>
      <c r="BQ124" s="21" t="str">
        <f t="shared" si="82"/>
        <v>OK Japetić</v>
      </c>
      <c r="BR124" s="21" t="str" cm="1">
        <f t="array" ref="BR124">IFERROR(""&amp;INDEX(regNatjecatelj_klub,DI124),"")</f>
        <v>OK Japetić</v>
      </c>
      <c r="BS124" s="66" t="str">
        <f t="shared" si="121"/>
        <v/>
      </c>
      <c r="BT124" s="46" t="str">
        <f t="shared" si="122"/>
        <v>OK Japetić</v>
      </c>
      <c r="BU124" s="27" t="s">
        <v>0</v>
      </c>
      <c r="BV124" s="62" t="str">
        <f>IF(BP124&lt;&gt;"NEMA","",IF(IFERROR(MATCH(BN124,BN$12:BN123,0),0)&lt;&gt;0,"",BN124))</f>
        <v/>
      </c>
      <c r="BW124" s="27" t="s">
        <v>0</v>
      </c>
      <c r="BX124" s="84"/>
      <c r="BY124" s="27" t="s">
        <v>0</v>
      </c>
      <c r="BZ124" s="38" t="str">
        <f t="shared" si="123"/>
        <v/>
      </c>
      <c r="CA124" s="21" t="str">
        <f t="shared" si="124"/>
        <v/>
      </c>
      <c r="CB124" s="21" t="str">
        <f>IF(CA124="","",MAX(CB$12:CB123)+1)</f>
        <v/>
      </c>
      <c r="CC124" s="21" t="str">
        <f>IF(CA124="","",IF(AB124="","",IF(AB124="NEMA",IF(AD124="",INDEX(AD$12:AD123,MATCH(AA124,AA$12:AA123,0),1),AD124),AB124)))</f>
        <v/>
      </c>
      <c r="CD124" s="21" t="str">
        <f t="shared" si="125"/>
        <v/>
      </c>
      <c r="CE124" s="21" t="str">
        <f>IF(BX124="","",MAX(CE$12:CE123)+1)</f>
        <v/>
      </c>
      <c r="CF124" s="21" t="str">
        <f t="shared" si="126"/>
        <v/>
      </c>
      <c r="CG124" s="46" t="str">
        <f t="shared" si="127"/>
        <v/>
      </c>
      <c r="CH124" s="27" t="s">
        <v>0</v>
      </c>
      <c r="CI124" s="14" t="str">
        <f t="shared" si="128"/>
        <v/>
      </c>
      <c r="CJ124" s="27" t="s">
        <v>0</v>
      </c>
      <c r="CK124" s="157" t="str">
        <f>IF(BN124="","",IF(AND(BO124&lt;&gt;"",BO124&lt;&gt;"NEMA",BS124=1),BR124,IFERROR(INDEX(CK$12:CK123,MATCH(BN124,BN$12:BN123,0)),IF(BX124&lt;&gt;"",BX124,BT124))))</f>
        <v>OK Japetić</v>
      </c>
      <c r="CL124" s="210">
        <f>IF(BN124="","",IF(BT124&lt;&gt;BN124,INDEX(regKlub_id,MATCH(BT124,regKlub_naziv,0)),IF(AND(BO124&lt;&gt;"",BO124&lt;&gt;"NEMA"),BO124,IF(CF124&lt;&gt;"",CF124,IF(CB124&lt;&gt;"",CB124,IFERROR(INDEX(CL$12:CL123,MATCH(BN124,BN$12:BN123,0)),"GREŠKA"))))))</f>
        <v>3</v>
      </c>
      <c r="CM124" s="108" t="str">
        <f>IF(BP124="","",IF(BP124&lt;&gt;"NEMA",BP124,IF(CE124&lt;&gt;"",CE124,IFERROR(INDEX(CM$12:CM123,MATCH(BN124,BN$12:BN123,0)),""))))</f>
        <v/>
      </c>
      <c r="CN124" s="27" t="s">
        <v>0</v>
      </c>
      <c r="CO124" s="38" t="str">
        <f t="shared" si="129"/>
        <v>53:51</v>
      </c>
      <c r="CP124" s="53" t="str">
        <f t="shared" si="130"/>
        <v>0</v>
      </c>
      <c r="CQ124" s="164" t="str">
        <f t="shared" si="131"/>
        <v/>
      </c>
      <c r="CR124" s="165">
        <f t="shared" si="156"/>
        <v>3231</v>
      </c>
      <c r="CS124" s="108">
        <f t="shared" si="83"/>
        <v>1</v>
      </c>
      <c r="CT124" s="27" t="s">
        <v>0</v>
      </c>
      <c r="CU124" s="224" t="str">
        <f t="shared" si="132"/>
        <v xml:space="preserve">
</v>
      </c>
      <c r="CV124" s="27" t="s">
        <v>0</v>
      </c>
      <c r="CW124" s="184" t="str">
        <f t="shared" si="84"/>
        <v/>
      </c>
      <c r="CX124" t="s">
        <v>0</v>
      </c>
      <c r="CY124" s="86" t="str">
        <f t="shared" si="85"/>
        <v>Ž</v>
      </c>
      <c r="CZ124" t="s">
        <v>0</v>
      </c>
      <c r="DA124" s="32" t="str">
        <f t="shared" si="86"/>
        <v/>
      </c>
      <c r="DB124" s="46" t="str">
        <f t="shared" si="87"/>
        <v/>
      </c>
      <c r="DC124" t="s">
        <v>0</v>
      </c>
      <c r="DD124" s="14" t="str">
        <f t="shared" si="133"/>
        <v/>
      </c>
      <c r="DE124" s="27" t="s">
        <v>0</v>
      </c>
      <c r="DF124" s="14" t="str">
        <f t="shared" si="134"/>
        <v/>
      </c>
      <c r="DG124" s="27" t="s">
        <v>0</v>
      </c>
      <c r="DH124" s="32" t="str">
        <f t="shared" si="135"/>
        <v>Sonja – Jantar</v>
      </c>
      <c r="DI124" s="33">
        <f t="shared" si="136"/>
        <v>1032</v>
      </c>
      <c r="DJ124" s="27" t="s">
        <v>0</v>
      </c>
      <c r="DK124" s="32" t="str">
        <f t="shared" si="137"/>
        <v>Sonja – Jantar – OK Japetić</v>
      </c>
      <c r="DL124" s="33">
        <f t="shared" si="138"/>
        <v>1032</v>
      </c>
      <c r="DM124" s="27" t="s">
        <v>0</v>
      </c>
      <c r="DN124" s="32" t="str">
        <f t="shared" si="139"/>
        <v>Sonja – Jantar – OK Japetić – Ž35</v>
      </c>
      <c r="DO124" s="33">
        <f t="shared" si="140"/>
        <v>1032</v>
      </c>
      <c r="DP124" s="27" t="s">
        <v>0</v>
      </c>
      <c r="DQ124" s="38">
        <f t="shared" si="141"/>
        <v>1032</v>
      </c>
      <c r="DR124" s="33" cm="1">
        <f t="array" ref="DR124">IF(DQ124&lt;&gt;"",INDEX(regNatjecatelj_id,DQ124,0),IF(BF124&lt;&gt;"",BF124,""))</f>
        <v>2206</v>
      </c>
      <c r="DS124" s="27" t="s">
        <v>0</v>
      </c>
      <c r="DT124" s="38" t="str">
        <f t="shared" si="142"/>
        <v>imepre</v>
      </c>
      <c r="DU124" s="53" t="str">
        <f t="shared" si="88"/>
        <v>klu</v>
      </c>
      <c r="DV124" s="53" t="str">
        <f t="shared" si="143"/>
        <v>kat</v>
      </c>
      <c r="DW124" s="53" t="str">
        <f t="shared" si="144"/>
        <v/>
      </c>
      <c r="DX124" s="46" t="str">
        <f t="shared" si="145"/>
        <v>imepre-klu-kat</v>
      </c>
      <c r="DY124" s="27" t="s">
        <v>0</v>
      </c>
      <c r="DZ124" s="38">
        <f>IF(AN124="","",MAX(DZ$12:DZ123)+1)</f>
        <v>5564</v>
      </c>
      <c r="EA124" s="53">
        <f t="shared" si="146"/>
        <v>619</v>
      </c>
      <c r="EB124" s="53">
        <f t="shared" si="147"/>
        <v>2206</v>
      </c>
      <c r="EC124" s="53">
        <f t="shared" si="148"/>
        <v>3231</v>
      </c>
      <c r="ED124" s="53">
        <f t="shared" si="149"/>
        <v>1</v>
      </c>
      <c r="EE124" s="53">
        <f t="shared" si="89"/>
        <v>0</v>
      </c>
      <c r="EF124" s="53">
        <f t="shared" si="150"/>
        <v>1</v>
      </c>
      <c r="EG124" s="53" t="str">
        <f t="shared" si="151"/>
        <v>0</v>
      </c>
      <c r="EH124" s="53" t="str">
        <f t="shared" si="90"/>
        <v/>
      </c>
      <c r="EI124" s="53" t="str">
        <f t="shared" si="152"/>
        <v/>
      </c>
      <c r="EJ124" s="33" t="str">
        <f t="shared" si="153"/>
        <v/>
      </c>
      <c r="EK124" s="27" t="s">
        <v>0</v>
      </c>
      <c r="EL124" s="14" t="str">
        <f t="shared" si="154"/>
        <v>INSERT INTO rezultat(id,stazakategorija_id,imeprezime_id,vrijeme_sec,status_id,registracija,uparivanje_id,originalstatus_id,imeprezimealias_id,klubalias_id,kategorijaalias_id) VALUES (5564,619,2206,3231,1,0,1,0,Null,Null,Null);</v>
      </c>
      <c r="EM124" s="27" t="s">
        <v>0</v>
      </c>
      <c r="EN124" s="14" t="str">
        <f t="shared" si="91"/>
        <v/>
      </c>
      <c r="EO124" s="27" t="s">
        <v>0</v>
      </c>
      <c r="EP124" s="115" t="str">
        <f t="shared" si="155"/>
        <v xml:space="preserve">
INSERT INTO rezultat(id,stazakategorija_id,imeprezime_id,vrijeme_sec,status_id,registracija,uparivanje_id,originalstatus_id,imeprezimealias_id,klubalias_id,kategorijaalias_id) VALUES (5564,619,2206,3231,1,0,1,0,Null,Null,Null);</v>
      </c>
      <c r="EQ124" s="27" t="s">
        <v>0</v>
      </c>
    </row>
    <row r="125" spans="1:147" x14ac:dyDescent="0.25">
      <c r="A125" t="s">
        <v>0</v>
      </c>
      <c r="B125" s="32" t="str">
        <f>IF(csv!F115="","",TRIM(csv!T115))</f>
        <v>Ž35</v>
      </c>
      <c r="C125" s="21" t="s">
        <v>0</v>
      </c>
      <c r="D125" s="21" t="str">
        <f>IF(csv!F115="","",TRIM(csv!F115))</f>
        <v>Nikolina</v>
      </c>
      <c r="E125" s="21" t="str">
        <f>IF(csv!E115="","",TRIM(csv!E115))</f>
        <v>Šantić</v>
      </c>
      <c r="F125" s="21" t="s">
        <v>0</v>
      </c>
      <c r="G125" s="53" t="str">
        <f>IF(csv!M115="","",TRIM(csv!M115))</f>
        <v>65:19</v>
      </c>
      <c r="H125" s="53" t="str">
        <f>IF(csv!N115="","",TRIM(csv!N115))</f>
        <v>0</v>
      </c>
      <c r="I125" s="21" t="s">
        <v>0</v>
      </c>
      <c r="J125" s="21" t="str">
        <f>IF(csv!P115="","",TRIM(csv!P115))</f>
        <v>BJE</v>
      </c>
      <c r="K125" s="21" t="str">
        <f>IF(csv!Q115="","",TRIM(csv!Q115))</f>
        <v>OK Bjelovar</v>
      </c>
      <c r="L125" s="21" t="s">
        <v>0</v>
      </c>
      <c r="M125" s="46" t="str">
        <f>IF(csv!R115="","",TRIM(csv!R115))</f>
        <v>CRO</v>
      </c>
      <c r="N125" s="27" t="s">
        <v>0</v>
      </c>
      <c r="O125" s="172" t="str">
        <f t="shared" si="92"/>
        <v>ok</v>
      </c>
      <c r="P125" s="27"/>
      <c r="Q125" s="32" t="str">
        <f t="shared" si="93"/>
        <v>Ž35</v>
      </c>
      <c r="R125" s="53">
        <f>IF(Q125="","",IF(COUNTIF(Q$12:Q124,Q125)=0,R124+1,R124))</f>
        <v>19</v>
      </c>
      <c r="S125" s="53">
        <f t="shared" si="94"/>
        <v>117</v>
      </c>
      <c r="T125" s="53">
        <f t="shared" si="95"/>
        <v>417</v>
      </c>
      <c r="U125" s="46" t="str">
        <f t="shared" si="96"/>
        <v>M45 – Ž35 – Ž20</v>
      </c>
      <c r="V125" s="27" t="s">
        <v>0</v>
      </c>
      <c r="W125" s="157" t="str">
        <f t="shared" si="97"/>
        <v>Ž35</v>
      </c>
      <c r="X125" s="207">
        <f t="shared" si="98"/>
        <v>619</v>
      </c>
      <c r="Y125" s="158" t="str">
        <f t="shared" si="79"/>
        <v/>
      </c>
      <c r="Z125" s="27" t="s">
        <v>0</v>
      </c>
      <c r="AA125" s="32" t="str">
        <f t="shared" si="99"/>
        <v>CRO</v>
      </c>
      <c r="AB125" s="53">
        <f t="shared" si="100"/>
        <v>1</v>
      </c>
      <c r="AC125" s="21" t="str">
        <f>IF(OR(AB125="",AB125&lt;&gt;"NEMA"),"",IF(IFERROR(MATCH(AA125,AA$12:AA124,0),0)&lt;&gt;0,"",AA125))</f>
        <v/>
      </c>
      <c r="AD125" s="46" t="str">
        <f>IF(AC125="","",MAX(AD$12:AD124)+1)</f>
        <v/>
      </c>
      <c r="AE125" s="27" t="s">
        <v>0</v>
      </c>
      <c r="AF125" s="84"/>
      <c r="AG125" s="27" t="s">
        <v>0</v>
      </c>
      <c r="AH125" s="14" t="str">
        <f t="shared" si="101"/>
        <v/>
      </c>
      <c r="AI125" s="27" t="s">
        <v>0</v>
      </c>
      <c r="AJ125" s="157" t="str">
        <f t="shared" si="102"/>
        <v>CRO</v>
      </c>
      <c r="AK125" s="108">
        <f t="shared" si="103"/>
        <v>1</v>
      </c>
      <c r="AL125" s="27"/>
      <c r="AM125" s="32" t="str">
        <f t="shared" si="104"/>
        <v>Nikolina</v>
      </c>
      <c r="AN125" s="21" t="str">
        <f t="shared" si="105"/>
        <v>Šantić</v>
      </c>
      <c r="AO125" s="53">
        <f t="shared" si="106"/>
        <v>1466</v>
      </c>
      <c r="AP125" s="53" t="str">
        <f t="shared" si="107"/>
        <v/>
      </c>
      <c r="AQ125" s="21" t="str">
        <f t="shared" si="108"/>
        <v>Nikolina</v>
      </c>
      <c r="AR125" s="46" t="str">
        <f t="shared" si="109"/>
        <v>Šantić</v>
      </c>
      <c r="AS125" s="27" t="s">
        <v>0</v>
      </c>
      <c r="AT125" s="62" t="str">
        <f t="shared" si="110"/>
        <v/>
      </c>
      <c r="AU125" s="27" t="s">
        <v>0</v>
      </c>
      <c r="AV125" s="228" t="str">
        <f t="shared" si="80"/>
        <v/>
      </c>
      <c r="AW125" s="27" t="s">
        <v>0</v>
      </c>
      <c r="AX125" s="79"/>
      <c r="AY125" s="80"/>
      <c r="AZ125" s="27" t="s">
        <v>0</v>
      </c>
      <c r="BA125" s="184" t="str">
        <f t="shared" si="111"/>
        <v/>
      </c>
      <c r="BB125" s="27" t="s">
        <v>0</v>
      </c>
      <c r="BC125" s="32" t="str">
        <f t="shared" si="112"/>
        <v/>
      </c>
      <c r="BD125" s="53" t="str">
        <f>IF(AX125&amp;AY125="","",MAX(BD$12:BD124)+1)</f>
        <v/>
      </c>
      <c r="BE125" s="196" t="str">
        <f t="shared" si="113"/>
        <v/>
      </c>
      <c r="BF125" s="33" t="str">
        <f>IF(AND(AO125="NEMA",AP125="NEMA",OR(AX125&amp;AY125="",BE125="NEMA")),MAX(BF$12:BF124)+1,"")</f>
        <v/>
      </c>
      <c r="BG125" s="27" t="s">
        <v>0</v>
      </c>
      <c r="BH125" s="32" t="str">
        <f t="shared" si="114"/>
        <v>Nikolina</v>
      </c>
      <c r="BI125" s="21" t="str">
        <f t="shared" si="115"/>
        <v>Šantić</v>
      </c>
      <c r="BJ125" s="53" t="str">
        <f t="shared" si="116"/>
        <v/>
      </c>
      <c r="BK125" s="33">
        <f t="shared" si="117"/>
        <v>1466</v>
      </c>
      <c r="BL125" s="27" t="s">
        <v>0</v>
      </c>
      <c r="BM125" s="32" t="str">
        <f t="shared" si="118"/>
        <v>BJE</v>
      </c>
      <c r="BN125" s="21" t="str">
        <f t="shared" si="119"/>
        <v>OK Bjelovar</v>
      </c>
      <c r="BO125" s="53">
        <f t="shared" si="120"/>
        <v>1</v>
      </c>
      <c r="BP125" s="53" t="str">
        <f t="shared" si="81"/>
        <v/>
      </c>
      <c r="BQ125" s="21" t="str">
        <f t="shared" si="82"/>
        <v>OK Bjelovar</v>
      </c>
      <c r="BR125" s="21" t="str" cm="1">
        <f t="array" ref="BR125">IFERROR(""&amp;INDEX(regNatjecatelj_klub,DI125),"")</f>
        <v>OK Bjelovar</v>
      </c>
      <c r="BS125" s="66" t="str">
        <f t="shared" si="121"/>
        <v/>
      </c>
      <c r="BT125" s="46" t="str">
        <f t="shared" si="122"/>
        <v>OK Bjelovar</v>
      </c>
      <c r="BU125" s="27" t="s">
        <v>0</v>
      </c>
      <c r="BV125" s="62" t="str">
        <f>IF(BP125&lt;&gt;"NEMA","",IF(IFERROR(MATCH(BN125,BN$12:BN124,0),0)&lt;&gt;0,"",BN125))</f>
        <v/>
      </c>
      <c r="BW125" s="27" t="s">
        <v>0</v>
      </c>
      <c r="BX125" s="84"/>
      <c r="BY125" s="27" t="s">
        <v>0</v>
      </c>
      <c r="BZ125" s="38" t="str">
        <f t="shared" si="123"/>
        <v/>
      </c>
      <c r="CA125" s="21" t="str">
        <f t="shared" si="124"/>
        <v/>
      </c>
      <c r="CB125" s="21" t="str">
        <f>IF(CA125="","",MAX(CB$12:CB124)+1)</f>
        <v/>
      </c>
      <c r="CC125" s="21" t="str">
        <f>IF(CA125="","",IF(AB125="","",IF(AB125="NEMA",IF(AD125="",INDEX(AD$12:AD124,MATCH(AA125,AA$12:AA124,0),1),AD125),AB125)))</f>
        <v/>
      </c>
      <c r="CD125" s="21" t="str">
        <f t="shared" si="125"/>
        <v/>
      </c>
      <c r="CE125" s="21" t="str">
        <f>IF(BX125="","",MAX(CE$12:CE124)+1)</f>
        <v/>
      </c>
      <c r="CF125" s="21" t="str">
        <f t="shared" si="126"/>
        <v/>
      </c>
      <c r="CG125" s="46" t="str">
        <f t="shared" si="127"/>
        <v/>
      </c>
      <c r="CH125" s="27" t="s">
        <v>0</v>
      </c>
      <c r="CI125" s="14" t="str">
        <f t="shared" si="128"/>
        <v/>
      </c>
      <c r="CJ125" s="27" t="s">
        <v>0</v>
      </c>
      <c r="CK125" s="157" t="str">
        <f>IF(BN125="","",IF(AND(BO125&lt;&gt;"",BO125&lt;&gt;"NEMA",BS125=1),BR125,IFERROR(INDEX(CK$12:CK124,MATCH(BN125,BN$12:BN124,0)),IF(BX125&lt;&gt;"",BX125,BT125))))</f>
        <v>OK Bjelovar</v>
      </c>
      <c r="CL125" s="210">
        <f>IF(BN125="","",IF(BT125&lt;&gt;BN125,INDEX(regKlub_id,MATCH(BT125,regKlub_naziv,0)),IF(AND(BO125&lt;&gt;"",BO125&lt;&gt;"NEMA"),BO125,IF(CF125&lt;&gt;"",CF125,IF(CB125&lt;&gt;"",CB125,IFERROR(INDEX(CL$12:CL124,MATCH(BN125,BN$12:BN124,0)),"GREŠKA"))))))</f>
        <v>1</v>
      </c>
      <c r="CM125" s="108" t="str">
        <f>IF(BP125="","",IF(BP125&lt;&gt;"NEMA",BP125,IF(CE125&lt;&gt;"",CE125,IFERROR(INDEX(CM$12:CM124,MATCH(BN125,BN$12:BN124,0)),""))))</f>
        <v/>
      </c>
      <c r="CN125" s="27" t="s">
        <v>0</v>
      </c>
      <c r="CO125" s="38" t="str">
        <f t="shared" si="129"/>
        <v>65:19</v>
      </c>
      <c r="CP125" s="53" t="str">
        <f t="shared" si="130"/>
        <v>0</v>
      </c>
      <c r="CQ125" s="164" t="str">
        <f t="shared" si="131"/>
        <v/>
      </c>
      <c r="CR125" s="165">
        <f t="shared" si="156"/>
        <v>3919</v>
      </c>
      <c r="CS125" s="108">
        <f t="shared" si="83"/>
        <v>1</v>
      </c>
      <c r="CT125" s="27" t="s">
        <v>0</v>
      </c>
      <c r="CU125" s="224" t="str">
        <f t="shared" si="132"/>
        <v xml:space="preserve">
</v>
      </c>
      <c r="CV125" s="27" t="s">
        <v>0</v>
      </c>
      <c r="CW125" s="184" t="str">
        <f t="shared" si="84"/>
        <v/>
      </c>
      <c r="CX125" t="s">
        <v>0</v>
      </c>
      <c r="CY125" s="86" t="str">
        <f t="shared" si="85"/>
        <v>Ž</v>
      </c>
      <c r="CZ125" t="s">
        <v>0</v>
      </c>
      <c r="DA125" s="32" t="str">
        <f t="shared" si="86"/>
        <v/>
      </c>
      <c r="DB125" s="46" t="str">
        <f t="shared" si="87"/>
        <v/>
      </c>
      <c r="DC125" t="s">
        <v>0</v>
      </c>
      <c r="DD125" s="14" t="str">
        <f t="shared" si="133"/>
        <v/>
      </c>
      <c r="DE125" s="27" t="s">
        <v>0</v>
      </c>
      <c r="DF125" s="14" t="str">
        <f t="shared" si="134"/>
        <v/>
      </c>
      <c r="DG125" s="27" t="s">
        <v>0</v>
      </c>
      <c r="DH125" s="32" t="str">
        <f t="shared" si="135"/>
        <v>Nikolina – Šantić</v>
      </c>
      <c r="DI125" s="33">
        <f t="shared" si="136"/>
        <v>880</v>
      </c>
      <c r="DJ125" s="27" t="s">
        <v>0</v>
      </c>
      <c r="DK125" s="32" t="str">
        <f t="shared" si="137"/>
        <v>Nikolina – Šantić – OK Bjelovar</v>
      </c>
      <c r="DL125" s="33">
        <f t="shared" si="138"/>
        <v>880</v>
      </c>
      <c r="DM125" s="27" t="s">
        <v>0</v>
      </c>
      <c r="DN125" s="32" t="str">
        <f t="shared" si="139"/>
        <v>Nikolina – Šantić – OK Bjelovar – Ž35</v>
      </c>
      <c r="DO125" s="33">
        <f t="shared" si="140"/>
        <v>880</v>
      </c>
      <c r="DP125" s="27" t="s">
        <v>0</v>
      </c>
      <c r="DQ125" s="38">
        <f t="shared" si="141"/>
        <v>880</v>
      </c>
      <c r="DR125" s="33" cm="1">
        <f t="array" ref="DR125">IF(DQ125&lt;&gt;"",INDEX(regNatjecatelj_id,DQ125,0),IF(BF125&lt;&gt;"",BF125,""))</f>
        <v>1466</v>
      </c>
      <c r="DS125" s="27" t="s">
        <v>0</v>
      </c>
      <c r="DT125" s="38" t="str">
        <f t="shared" si="142"/>
        <v>imepre</v>
      </c>
      <c r="DU125" s="53" t="str">
        <f t="shared" si="88"/>
        <v>klu</v>
      </c>
      <c r="DV125" s="53" t="str">
        <f t="shared" si="143"/>
        <v>kat</v>
      </c>
      <c r="DW125" s="53" t="str">
        <f t="shared" si="144"/>
        <v/>
      </c>
      <c r="DX125" s="46" t="str">
        <f t="shared" si="145"/>
        <v>imepre-klu-kat</v>
      </c>
      <c r="DY125" s="27" t="s">
        <v>0</v>
      </c>
      <c r="DZ125" s="38">
        <f>IF(AN125="","",MAX(DZ$12:DZ124)+1)</f>
        <v>5565</v>
      </c>
      <c r="EA125" s="53">
        <f t="shared" si="146"/>
        <v>619</v>
      </c>
      <c r="EB125" s="53">
        <f t="shared" si="147"/>
        <v>1466</v>
      </c>
      <c r="EC125" s="53">
        <f t="shared" si="148"/>
        <v>3919</v>
      </c>
      <c r="ED125" s="53">
        <f t="shared" si="149"/>
        <v>1</v>
      </c>
      <c r="EE125" s="53">
        <f t="shared" si="89"/>
        <v>0</v>
      </c>
      <c r="EF125" s="53">
        <f t="shared" si="150"/>
        <v>1</v>
      </c>
      <c r="EG125" s="53" t="str">
        <f t="shared" si="151"/>
        <v>0</v>
      </c>
      <c r="EH125" s="53" t="str">
        <f t="shared" si="90"/>
        <v/>
      </c>
      <c r="EI125" s="53" t="str">
        <f t="shared" si="152"/>
        <v/>
      </c>
      <c r="EJ125" s="33" t="str">
        <f t="shared" si="153"/>
        <v/>
      </c>
      <c r="EK125" s="27" t="s">
        <v>0</v>
      </c>
      <c r="EL125" s="14" t="str">
        <f t="shared" si="154"/>
        <v>INSERT INTO rezultat(id,stazakategorija_id,imeprezime_id,vrijeme_sec,status_id,registracija,uparivanje_id,originalstatus_id,imeprezimealias_id,klubalias_id,kategorijaalias_id) VALUES (5565,619,1466,3919,1,0,1,0,Null,Null,Null);</v>
      </c>
      <c r="EM125" s="27" t="s">
        <v>0</v>
      </c>
      <c r="EN125" s="14" t="str">
        <f t="shared" si="91"/>
        <v/>
      </c>
      <c r="EO125" s="27" t="s">
        <v>0</v>
      </c>
      <c r="EP125" s="115" t="str">
        <f t="shared" si="155"/>
        <v xml:space="preserve">
INSERT INTO rezultat(id,stazakategorija_id,imeprezime_id,vrijeme_sec,status_id,registracija,uparivanje_id,originalstatus_id,imeprezimealias_id,klubalias_id,kategorijaalias_id) VALUES (5565,619,1466,3919,1,0,1,0,Null,Null,Null);</v>
      </c>
      <c r="EQ125" s="27" t="s">
        <v>0</v>
      </c>
    </row>
    <row r="126" spans="1:147" x14ac:dyDescent="0.25">
      <c r="A126" t="s">
        <v>0</v>
      </c>
      <c r="B126" s="32" t="str">
        <f>IF(csv!F116="","",TRIM(csv!T116))</f>
        <v>Ž35</v>
      </c>
      <c r="C126" s="21" t="s">
        <v>0</v>
      </c>
      <c r="D126" s="21" t="str">
        <f>IF(csv!F116="","",TRIM(csv!F116))</f>
        <v>Abigael Vanessa</v>
      </c>
      <c r="E126" s="21" t="str">
        <f>IF(csv!E116="","",TRIM(csv!E116))</f>
        <v>Boncina</v>
      </c>
      <c r="F126" s="21" t="s">
        <v>0</v>
      </c>
      <c r="G126" s="53" t="str">
        <f>IF(csv!M116="","",TRIM(csv!M116))</f>
        <v>80:00</v>
      </c>
      <c r="H126" s="53" t="str">
        <f>IF(csv!N116="","",TRIM(csv!N116))</f>
        <v>0</v>
      </c>
      <c r="I126" s="21" t="s">
        <v>0</v>
      </c>
      <c r="J126" s="21" t="str">
        <f>IF(csv!P116="","",TRIM(csv!P116))</f>
        <v>Orientacijski klub</v>
      </c>
      <c r="K126" s="21" t="str">
        <f>IF(csv!Q116="","",TRIM(csv!Q116))</f>
        <v>OK SK</v>
      </c>
      <c r="L126" s="21" t="s">
        <v>0</v>
      </c>
      <c r="M126" s="46" t="str">
        <f>IF(csv!R116="","",TRIM(csv!R116))</f>
        <v>SLO</v>
      </c>
      <c r="N126" s="27" t="s">
        <v>0</v>
      </c>
      <c r="O126" s="172" t="str">
        <f t="shared" si="92"/>
        <v>ok</v>
      </c>
      <c r="P126" s="27"/>
      <c r="Q126" s="32" t="str">
        <f t="shared" si="93"/>
        <v>Ž35</v>
      </c>
      <c r="R126" s="53">
        <f>IF(Q126="","",IF(COUNTIF(Q$12:Q125,Q126)=0,R125+1,R125))</f>
        <v>19</v>
      </c>
      <c r="S126" s="53">
        <f t="shared" si="94"/>
        <v>117</v>
      </c>
      <c r="T126" s="53">
        <f t="shared" si="95"/>
        <v>417</v>
      </c>
      <c r="U126" s="46" t="str">
        <f t="shared" si="96"/>
        <v>M45 – Ž35 – Ž20</v>
      </c>
      <c r="V126" s="27" t="s">
        <v>0</v>
      </c>
      <c r="W126" s="157" t="str">
        <f t="shared" si="97"/>
        <v>Ž35</v>
      </c>
      <c r="X126" s="207">
        <f t="shared" si="98"/>
        <v>619</v>
      </c>
      <c r="Y126" s="158" t="str">
        <f t="shared" si="79"/>
        <v/>
      </c>
      <c r="Z126" s="27" t="s">
        <v>0</v>
      </c>
      <c r="AA126" s="32" t="str">
        <f t="shared" si="99"/>
        <v>SLO</v>
      </c>
      <c r="AB126" s="53">
        <f t="shared" si="100"/>
        <v>2</v>
      </c>
      <c r="AC126" s="21" t="str">
        <f>IF(OR(AB126="",AB126&lt;&gt;"NEMA"),"",IF(IFERROR(MATCH(AA126,AA$12:AA125,0),0)&lt;&gt;0,"",AA126))</f>
        <v/>
      </c>
      <c r="AD126" s="46" t="str">
        <f>IF(AC126="","",MAX(AD$12:AD125)+1)</f>
        <v/>
      </c>
      <c r="AE126" s="27" t="s">
        <v>0</v>
      </c>
      <c r="AF126" s="84"/>
      <c r="AG126" s="27" t="s">
        <v>0</v>
      </c>
      <c r="AH126" s="14" t="str">
        <f t="shared" si="101"/>
        <v/>
      </c>
      <c r="AI126" s="27" t="s">
        <v>0</v>
      </c>
      <c r="AJ126" s="157" t="str">
        <f t="shared" si="102"/>
        <v>SLO</v>
      </c>
      <c r="AK126" s="108">
        <f t="shared" si="103"/>
        <v>2</v>
      </c>
      <c r="AL126" s="27"/>
      <c r="AM126" s="32" t="str">
        <f t="shared" si="104"/>
        <v>Abigael Vanessa</v>
      </c>
      <c r="AN126" s="21" t="str">
        <f t="shared" si="105"/>
        <v>Boncina</v>
      </c>
      <c r="AO126" s="53" t="str">
        <f t="shared" si="106"/>
        <v>NEMA</v>
      </c>
      <c r="AP126" s="53" t="str">
        <f t="shared" si="107"/>
        <v>NEMA</v>
      </c>
      <c r="AQ126" s="21" t="str">
        <f t="shared" si="108"/>
        <v>Abigael Vanessa</v>
      </c>
      <c r="AR126" s="46" t="str">
        <f t="shared" si="109"/>
        <v>Boncina</v>
      </c>
      <c r="AS126" s="27" t="s">
        <v>0</v>
      </c>
      <c r="AT126" s="62" t="str">
        <f t="shared" si="110"/>
        <v>Abigael Vanessa Boncina</v>
      </c>
      <c r="AU126" s="27" t="s">
        <v>0</v>
      </c>
      <c r="AV126" s="228" t="str">
        <f t="shared" si="80"/>
        <v>SELECT DISTINCT 'Abigael Vanessa – Boncina', ime, prezime, levenshtein(Concat(ime,' ',prezime), 'Abigael Vanessa Boncina') AS levenshtein, levenshtein(Concat(prezime,' ',ime), 'Abigael Vanessa Boncina') AS 'levenshtein-prezime-ime' FROM imeprezime WHERE ime LIKE '%Abigael Vanessa%' Or prezime LIKE '%Boncina%' Or ime LIKE '%Boncina%' Or prezime LIKE '%Abigael Vanessa%' Or levenshtein(Concat(ime,' ',prezime), 'Abigael Vanessa Boncina') &lt; 5 Or levenshtein(Concat(prezime,' ',ime), 'Abigael Vanessa Boncina') &lt; 5 ORDER BY levenshtein(Concat(ime,' ',prezime), 'Abigael Vanessa Boncina'), ime, prezime;</v>
      </c>
      <c r="AW126" s="27" t="s">
        <v>0</v>
      </c>
      <c r="AX126" s="79"/>
      <c r="AY126" s="80"/>
      <c r="AZ126" s="27" t="s">
        <v>0</v>
      </c>
      <c r="BA126" s="184" t="str">
        <f t="shared" si="111"/>
        <v/>
      </c>
      <c r="BB126" s="27" t="s">
        <v>0</v>
      </c>
      <c r="BC126" s="32" t="str">
        <f t="shared" si="112"/>
        <v/>
      </c>
      <c r="BD126" s="53" t="str">
        <f>IF(AX126&amp;AY126="","",MAX(BD$12:BD125)+1)</f>
        <v/>
      </c>
      <c r="BE126" s="196" t="str">
        <f t="shared" si="113"/>
        <v/>
      </c>
      <c r="BF126" s="33">
        <f>IF(AND(AO126="NEMA",AP126="NEMA",OR(AX126&amp;AY126="",BE126="NEMA")),MAX(BF$12:BF125)+1,"")</f>
        <v>2290</v>
      </c>
      <c r="BG126" s="27" t="s">
        <v>0</v>
      </c>
      <c r="BH126" s="32" t="str">
        <f t="shared" si="114"/>
        <v>Abigael Vanessa</v>
      </c>
      <c r="BI126" s="21" t="str">
        <f t="shared" si="115"/>
        <v>Boncina</v>
      </c>
      <c r="BJ126" s="53" t="str">
        <f t="shared" si="116"/>
        <v/>
      </c>
      <c r="BK126" s="33">
        <f t="shared" si="117"/>
        <v>2290</v>
      </c>
      <c r="BL126" s="27" t="s">
        <v>0</v>
      </c>
      <c r="BM126" s="32" t="str">
        <f t="shared" si="118"/>
        <v>Orientacijski klub</v>
      </c>
      <c r="BN126" s="21" t="str">
        <f t="shared" si="119"/>
        <v>OK SK</v>
      </c>
      <c r="BO126" s="53" t="str">
        <f t="shared" si="120"/>
        <v>NEMA</v>
      </c>
      <c r="BP126" s="53" t="str">
        <f t="shared" si="81"/>
        <v>NEMA</v>
      </c>
      <c r="BQ126" s="21" t="str">
        <f t="shared" si="82"/>
        <v>OK SK</v>
      </c>
      <c r="BR126" s="21" t="str" cm="1">
        <f t="array" ref="BR126">IFERROR(""&amp;INDEX(regNatjecatelj_klub,DI126),"")</f>
        <v/>
      </c>
      <c r="BS126" s="66" t="str">
        <f t="shared" si="121"/>
        <v/>
      </c>
      <c r="BT126" s="46" t="str">
        <f t="shared" si="122"/>
        <v>OK SK</v>
      </c>
      <c r="BU126" s="27" t="s">
        <v>0</v>
      </c>
      <c r="BV126" s="62" t="str">
        <f>IF(BP126&lt;&gt;"NEMA","",IF(IFERROR(MATCH(BN126,BN$12:BN125,0),0)&lt;&gt;0,"",BN126))</f>
        <v/>
      </c>
      <c r="BW126" s="27" t="s">
        <v>0</v>
      </c>
      <c r="BX126" s="84"/>
      <c r="BY126" s="27" t="s">
        <v>0</v>
      </c>
      <c r="BZ126" s="38" t="str">
        <f t="shared" si="123"/>
        <v/>
      </c>
      <c r="CA126" s="21" t="str">
        <f t="shared" si="124"/>
        <v/>
      </c>
      <c r="CB126" s="21" t="str">
        <f>IF(CA126="","",MAX(CB$12:CB125)+1)</f>
        <v/>
      </c>
      <c r="CC126" s="21" t="str">
        <f>IF(CA126="","",IF(AB126="","",IF(AB126="NEMA",IF(AD126="",INDEX(AD$12:AD125,MATCH(AA126,AA$12:AA125,0),1),AD126),AB126)))</f>
        <v/>
      </c>
      <c r="CD126" s="21" t="str">
        <f t="shared" si="125"/>
        <v/>
      </c>
      <c r="CE126" s="21" t="str">
        <f>IF(BX126="","",MAX(CE$12:CE125)+1)</f>
        <v/>
      </c>
      <c r="CF126" s="21" t="str">
        <f t="shared" si="126"/>
        <v/>
      </c>
      <c r="CG126" s="46" t="str">
        <f t="shared" si="127"/>
        <v/>
      </c>
      <c r="CH126" s="27" t="s">
        <v>0</v>
      </c>
      <c r="CI126" s="14" t="str">
        <f t="shared" si="128"/>
        <v/>
      </c>
      <c r="CJ126" s="27" t="s">
        <v>0</v>
      </c>
      <c r="CK126" s="157" t="str">
        <f>IF(BN126="","",IF(AND(BO126&lt;&gt;"",BO126&lt;&gt;"NEMA",BS126=1),BR126,IFERROR(INDEX(CK$12:CK125,MATCH(BN126,BN$12:BN125,0)),IF(BX126&lt;&gt;"",BX126,BT126))))</f>
        <v>OK Slov. Konjice</v>
      </c>
      <c r="CL126" s="210">
        <f>IF(BN126="","",IF(BT126&lt;&gt;BN126,INDEX(regKlub_id,MATCH(BT126,regKlub_naziv,0)),IF(AND(BO126&lt;&gt;"",BO126&lt;&gt;"NEMA"),BO126,IF(CF126&lt;&gt;"",CF126,IF(CB126&lt;&gt;"",CB126,IFERROR(INDEX(CL$12:CL125,MATCH(BN126,BN$12:BN125,0)),"GREŠKA"))))))</f>
        <v>58</v>
      </c>
      <c r="CM126" s="108">
        <f>IF(BP126="","",IF(BP126&lt;&gt;"NEMA",BP126,IF(CE126&lt;&gt;"",CE126,IFERROR(INDEX(CM$12:CM125,MATCH(BN126,BN$12:BN125,0)),""))))</f>
        <v>32</v>
      </c>
      <c r="CN126" s="27" t="s">
        <v>0</v>
      </c>
      <c r="CO126" s="38" t="str">
        <f t="shared" si="129"/>
        <v>80:00</v>
      </c>
      <c r="CP126" s="53" t="str">
        <f t="shared" si="130"/>
        <v>0</v>
      </c>
      <c r="CQ126" s="164" t="str">
        <f t="shared" si="131"/>
        <v/>
      </c>
      <c r="CR126" s="165">
        <f t="shared" si="156"/>
        <v>4800</v>
      </c>
      <c r="CS126" s="108">
        <f t="shared" si="83"/>
        <v>1</v>
      </c>
      <c r="CT126" s="27" t="s">
        <v>0</v>
      </c>
      <c r="CU126" s="224" t="str">
        <f t="shared" si="132"/>
        <v xml:space="preserve">
</v>
      </c>
      <c r="CV126" s="27" t="s">
        <v>0</v>
      </c>
      <c r="CW126" s="184" t="str">
        <f t="shared" si="84"/>
        <v/>
      </c>
      <c r="CX126" t="s">
        <v>0</v>
      </c>
      <c r="CY126" s="86" t="str">
        <f t="shared" si="85"/>
        <v>Ž</v>
      </c>
      <c r="CZ126" t="s">
        <v>0</v>
      </c>
      <c r="DA126" s="32" t="str">
        <f t="shared" si="86"/>
        <v/>
      </c>
      <c r="DB126" s="46" t="str">
        <f t="shared" si="87"/>
        <v>INSERT INTO imeprezime (id,osoba_id,rbr,ime,prezime,klub_id,identitet_id,sintaksa_id,info,aktivno,dnevnik_id) VALUES (2290,Null,1,'Abigael Vanessa','Boncina',58,Null,1,'',1,1247);</v>
      </c>
      <c r="DC126" t="s">
        <v>0</v>
      </c>
      <c r="DD126" s="14" t="str">
        <f t="shared" si="133"/>
        <v>INSERT INTO imeprezime (id,osoba_id,rbr,ime,prezime,klub_id,identitet_id,sintaksa_id,info,aktivno,dnevnik_id) VALUES (2290,Null,1,'Abigael Vanessa','Boncina',58,Null,1,'',1,1247);</v>
      </c>
      <c r="DE126" s="27" t="s">
        <v>0</v>
      </c>
      <c r="DF126" s="14" t="str">
        <f t="shared" si="134"/>
        <v/>
      </c>
      <c r="DG126" s="27" t="s">
        <v>0</v>
      </c>
      <c r="DH126" s="32" t="str">
        <f t="shared" si="135"/>
        <v>Abigael Vanessa – Boncina</v>
      </c>
      <c r="DI126" s="33" t="str">
        <f t="shared" si="136"/>
        <v>NEMA</v>
      </c>
      <c r="DJ126" s="27" t="s">
        <v>0</v>
      </c>
      <c r="DK126" s="32" t="str">
        <f t="shared" si="137"/>
        <v>Abigael Vanessa – Boncina – OK Slov. Konjice</v>
      </c>
      <c r="DL126" s="33" t="str">
        <f t="shared" si="138"/>
        <v>NEMA</v>
      </c>
      <c r="DM126" s="27" t="s">
        <v>0</v>
      </c>
      <c r="DN126" s="32" t="str">
        <f t="shared" si="139"/>
        <v>Abigael Vanessa – Boncina – OK Slov. Konjice – Ž35</v>
      </c>
      <c r="DO126" s="33" t="str">
        <f t="shared" si="140"/>
        <v>NEMA</v>
      </c>
      <c r="DP126" s="27" t="s">
        <v>0</v>
      </c>
      <c r="DQ126" s="38" t="str">
        <f t="shared" si="141"/>
        <v/>
      </c>
      <c r="DR126" s="33" cm="1">
        <f t="array" ref="DR126">IF(DQ126&lt;&gt;"",INDEX(regNatjecatelj_id,DQ126,0),IF(BF126&lt;&gt;"",BF126,""))</f>
        <v>2290</v>
      </c>
      <c r="DS126" s="27" t="s">
        <v>0</v>
      </c>
      <c r="DT126" s="38" t="str">
        <f t="shared" si="142"/>
        <v>novo</v>
      </c>
      <c r="DU126" s="53" t="str">
        <f t="shared" si="88"/>
        <v>klu</v>
      </c>
      <c r="DV126" s="53" t="str">
        <f t="shared" si="143"/>
        <v>kat</v>
      </c>
      <c r="DW126" s="53" t="str">
        <f t="shared" si="144"/>
        <v/>
      </c>
      <c r="DX126" s="46" t="str">
        <f t="shared" si="145"/>
        <v>novo</v>
      </c>
      <c r="DY126" s="27" t="s">
        <v>0</v>
      </c>
      <c r="DZ126" s="38">
        <f>IF(AN126="","",MAX(DZ$12:DZ125)+1)</f>
        <v>5566</v>
      </c>
      <c r="EA126" s="53">
        <f t="shared" si="146"/>
        <v>619</v>
      </c>
      <c r="EB126" s="53">
        <f t="shared" si="147"/>
        <v>2290</v>
      </c>
      <c r="EC126" s="53">
        <f t="shared" si="148"/>
        <v>4800</v>
      </c>
      <c r="ED126" s="53">
        <f t="shared" si="149"/>
        <v>1</v>
      </c>
      <c r="EE126" s="53">
        <f t="shared" si="89"/>
        <v>0</v>
      </c>
      <c r="EF126" s="53">
        <f t="shared" si="150"/>
        <v>33</v>
      </c>
      <c r="EG126" s="53" t="str">
        <f t="shared" si="151"/>
        <v>0</v>
      </c>
      <c r="EH126" s="53" t="str">
        <f t="shared" si="90"/>
        <v/>
      </c>
      <c r="EI126" s="53">
        <f t="shared" si="152"/>
        <v>32</v>
      </c>
      <c r="EJ126" s="33" t="str">
        <f t="shared" si="153"/>
        <v/>
      </c>
      <c r="EK126" s="27" t="s">
        <v>0</v>
      </c>
      <c r="EL126" s="14" t="str">
        <f t="shared" si="154"/>
        <v>INSERT INTO rezultat(id,stazakategorija_id,imeprezime_id,vrijeme_sec,status_id,registracija,uparivanje_id,originalstatus_id,imeprezimealias_id,klubalias_id,kategorijaalias_id) VALUES (5566,619,2290,4800,1,0,33,0,Null,32,Null);</v>
      </c>
      <c r="EM126" s="27" t="s">
        <v>0</v>
      </c>
      <c r="EN126" s="14" t="str">
        <f t="shared" si="91"/>
        <v/>
      </c>
      <c r="EO126" s="27" t="s">
        <v>0</v>
      </c>
      <c r="EP126" s="115" t="str">
        <f t="shared" si="155"/>
        <v xml:space="preserve">
INSERT INTO imeprezime (id,osoba_id,rbr,ime,prezime,klub_id,identitet_id,sintaksa_id,info,aktivno,dnevnik_id) VALUES (2290,Null,1,'Abigael Vanessa','Boncina',58,Null,1,'',1,1247);
INSERT INTO rezultat(id,stazakategorija_id,imeprezime_id,vrijeme_sec,status_id,registracija,uparivanje_id,originalstatus_id,imeprezimealias_id,klubalias_id,kategorijaalias_id) VALUES (5566,619,2290,4800,1,0,33,0,Null,32,Null);</v>
      </c>
      <c r="EQ126" s="27" t="s">
        <v>0</v>
      </c>
    </row>
    <row r="127" spans="1:147" x14ac:dyDescent="0.25">
      <c r="A127" t="s">
        <v>0</v>
      </c>
      <c r="B127" s="32" t="str">
        <f>IF(csv!F117="","",TRIM(csv!T117))</f>
        <v>Ž35</v>
      </c>
      <c r="C127" s="21" t="s">
        <v>0</v>
      </c>
      <c r="D127" s="21" t="str">
        <f>IF(csv!F117="","",TRIM(csv!F117))</f>
        <v>Maja</v>
      </c>
      <c r="E127" s="21" t="str">
        <f>IF(csv!E117="","",TRIM(csv!E117))</f>
        <v>Kušt</v>
      </c>
      <c r="F127" s="21" t="s">
        <v>0</v>
      </c>
      <c r="G127" s="53" t="str">
        <f>IF(csv!M117="","",TRIM(csv!M117))</f>
        <v>80:25</v>
      </c>
      <c r="H127" s="53" t="str">
        <f>IF(csv!N117="","",TRIM(csv!N117))</f>
        <v>0</v>
      </c>
      <c r="I127" s="21" t="s">
        <v>0</v>
      </c>
      <c r="J127" s="21" t="str">
        <f>IF(csv!P117="","",TRIM(csv!P117))</f>
        <v>Vihor</v>
      </c>
      <c r="K127" s="21" t="str">
        <f>IF(csv!Q117="","",TRIM(csv!Q117))</f>
        <v>OK Vihor</v>
      </c>
      <c r="L127" s="21" t="s">
        <v>0</v>
      </c>
      <c r="M127" s="46" t="str">
        <f>IF(csv!R117="","",TRIM(csv!R117))</f>
        <v>CRO</v>
      </c>
      <c r="N127" s="27" t="s">
        <v>0</v>
      </c>
      <c r="O127" s="172" t="str">
        <f t="shared" si="92"/>
        <v>ok</v>
      </c>
      <c r="P127" s="27"/>
      <c r="Q127" s="32" t="str">
        <f t="shared" si="93"/>
        <v>Ž35</v>
      </c>
      <c r="R127" s="53">
        <f>IF(Q127="","",IF(COUNTIF(Q$12:Q126,Q127)=0,R126+1,R126))</f>
        <v>19</v>
      </c>
      <c r="S127" s="53">
        <f t="shared" si="94"/>
        <v>117</v>
      </c>
      <c r="T127" s="53">
        <f t="shared" si="95"/>
        <v>417</v>
      </c>
      <c r="U127" s="46" t="str">
        <f t="shared" si="96"/>
        <v>M45 – Ž35 – Ž20</v>
      </c>
      <c r="V127" s="27" t="s">
        <v>0</v>
      </c>
      <c r="W127" s="157" t="str">
        <f t="shared" si="97"/>
        <v>Ž35</v>
      </c>
      <c r="X127" s="207">
        <f t="shared" si="98"/>
        <v>619</v>
      </c>
      <c r="Y127" s="158" t="str">
        <f t="shared" si="79"/>
        <v/>
      </c>
      <c r="Z127" s="27" t="s">
        <v>0</v>
      </c>
      <c r="AA127" s="32" t="str">
        <f t="shared" si="99"/>
        <v>CRO</v>
      </c>
      <c r="AB127" s="53">
        <f t="shared" si="100"/>
        <v>1</v>
      </c>
      <c r="AC127" s="21" t="str">
        <f>IF(OR(AB127="",AB127&lt;&gt;"NEMA"),"",IF(IFERROR(MATCH(AA127,AA$12:AA126,0),0)&lt;&gt;0,"",AA127))</f>
        <v/>
      </c>
      <c r="AD127" s="46" t="str">
        <f>IF(AC127="","",MAX(AD$12:AD126)+1)</f>
        <v/>
      </c>
      <c r="AE127" s="27" t="s">
        <v>0</v>
      </c>
      <c r="AF127" s="84"/>
      <c r="AG127" s="27" t="s">
        <v>0</v>
      </c>
      <c r="AH127" s="14" t="str">
        <f t="shared" si="101"/>
        <v/>
      </c>
      <c r="AI127" s="27" t="s">
        <v>0</v>
      </c>
      <c r="AJ127" s="157" t="str">
        <f t="shared" si="102"/>
        <v>CRO</v>
      </c>
      <c r="AK127" s="108">
        <f t="shared" si="103"/>
        <v>1</v>
      </c>
      <c r="AL127" s="27"/>
      <c r="AM127" s="32" t="str">
        <f t="shared" si="104"/>
        <v>Maja</v>
      </c>
      <c r="AN127" s="21" t="str">
        <f t="shared" si="105"/>
        <v>Kušt</v>
      </c>
      <c r="AO127" s="53">
        <f t="shared" si="106"/>
        <v>1375</v>
      </c>
      <c r="AP127" s="53" t="str">
        <f t="shared" si="107"/>
        <v/>
      </c>
      <c r="AQ127" s="21" t="str">
        <f t="shared" si="108"/>
        <v>Maja</v>
      </c>
      <c r="AR127" s="46" t="str">
        <f t="shared" si="109"/>
        <v>Kušt</v>
      </c>
      <c r="AS127" s="27" t="s">
        <v>0</v>
      </c>
      <c r="AT127" s="62" t="str">
        <f t="shared" si="110"/>
        <v/>
      </c>
      <c r="AU127" s="27" t="s">
        <v>0</v>
      </c>
      <c r="AV127" s="228" t="str">
        <f t="shared" si="80"/>
        <v/>
      </c>
      <c r="AW127" s="27" t="s">
        <v>0</v>
      </c>
      <c r="AX127" s="79"/>
      <c r="AY127" s="80"/>
      <c r="AZ127" s="27" t="s">
        <v>0</v>
      </c>
      <c r="BA127" s="184" t="str">
        <f t="shared" si="111"/>
        <v/>
      </c>
      <c r="BB127" s="27" t="s">
        <v>0</v>
      </c>
      <c r="BC127" s="32" t="str">
        <f t="shared" si="112"/>
        <v/>
      </c>
      <c r="BD127" s="53" t="str">
        <f>IF(AX127&amp;AY127="","",MAX(BD$12:BD126)+1)</f>
        <v/>
      </c>
      <c r="BE127" s="196" t="str">
        <f t="shared" si="113"/>
        <v/>
      </c>
      <c r="BF127" s="33" t="str">
        <f>IF(AND(AO127="NEMA",AP127="NEMA",OR(AX127&amp;AY127="",BE127="NEMA")),MAX(BF$12:BF126)+1,"")</f>
        <v/>
      </c>
      <c r="BG127" s="27" t="s">
        <v>0</v>
      </c>
      <c r="BH127" s="32" t="str">
        <f t="shared" si="114"/>
        <v>Maja</v>
      </c>
      <c r="BI127" s="21" t="str">
        <f t="shared" si="115"/>
        <v>Kušt</v>
      </c>
      <c r="BJ127" s="53" t="str">
        <f t="shared" si="116"/>
        <v/>
      </c>
      <c r="BK127" s="33">
        <f t="shared" si="117"/>
        <v>1375</v>
      </c>
      <c r="BL127" s="27" t="s">
        <v>0</v>
      </c>
      <c r="BM127" s="32" t="str">
        <f t="shared" si="118"/>
        <v>Vihor</v>
      </c>
      <c r="BN127" s="21" t="str">
        <f t="shared" si="119"/>
        <v>OK Vihor</v>
      </c>
      <c r="BO127" s="53">
        <f t="shared" si="120"/>
        <v>12</v>
      </c>
      <c r="BP127" s="53" t="str">
        <f t="shared" si="81"/>
        <v/>
      </c>
      <c r="BQ127" s="21" t="str">
        <f t="shared" si="82"/>
        <v>OK Vihor</v>
      </c>
      <c r="BR127" s="21" t="str" cm="1">
        <f t="array" ref="BR127">IFERROR(""&amp;INDEX(regNatjecatelj_klub,DI127),"")</f>
        <v>OK Vihor</v>
      </c>
      <c r="BS127" s="66" t="str">
        <f t="shared" si="121"/>
        <v/>
      </c>
      <c r="BT127" s="46" t="str">
        <f t="shared" si="122"/>
        <v>OK Vihor</v>
      </c>
      <c r="BU127" s="27" t="s">
        <v>0</v>
      </c>
      <c r="BV127" s="62" t="str">
        <f>IF(BP127&lt;&gt;"NEMA","",IF(IFERROR(MATCH(BN127,BN$12:BN126,0),0)&lt;&gt;0,"",BN127))</f>
        <v/>
      </c>
      <c r="BW127" s="27" t="s">
        <v>0</v>
      </c>
      <c r="BX127" s="84"/>
      <c r="BY127" s="27" t="s">
        <v>0</v>
      </c>
      <c r="BZ127" s="38" t="str">
        <f t="shared" si="123"/>
        <v/>
      </c>
      <c r="CA127" s="21" t="str">
        <f t="shared" si="124"/>
        <v/>
      </c>
      <c r="CB127" s="21" t="str">
        <f>IF(CA127="","",MAX(CB$12:CB126)+1)</f>
        <v/>
      </c>
      <c r="CC127" s="21" t="str">
        <f>IF(CA127="","",IF(AB127="","",IF(AB127="NEMA",IF(AD127="",INDEX(AD$12:AD126,MATCH(AA127,AA$12:AA126,0),1),AD127),AB127)))</f>
        <v/>
      </c>
      <c r="CD127" s="21" t="str">
        <f t="shared" si="125"/>
        <v/>
      </c>
      <c r="CE127" s="21" t="str">
        <f>IF(BX127="","",MAX(CE$12:CE126)+1)</f>
        <v/>
      </c>
      <c r="CF127" s="21" t="str">
        <f t="shared" si="126"/>
        <v/>
      </c>
      <c r="CG127" s="46" t="str">
        <f t="shared" si="127"/>
        <v/>
      </c>
      <c r="CH127" s="27" t="s">
        <v>0</v>
      </c>
      <c r="CI127" s="14" t="str">
        <f t="shared" si="128"/>
        <v/>
      </c>
      <c r="CJ127" s="27" t="s">
        <v>0</v>
      </c>
      <c r="CK127" s="157" t="str">
        <f>IF(BN127="","",IF(AND(BO127&lt;&gt;"",BO127&lt;&gt;"NEMA",BS127=1),BR127,IFERROR(INDEX(CK$12:CK126,MATCH(BN127,BN$12:BN126,0)),IF(BX127&lt;&gt;"",BX127,BT127))))</f>
        <v>OK Vihor</v>
      </c>
      <c r="CL127" s="210">
        <f>IF(BN127="","",IF(BT127&lt;&gt;BN127,INDEX(regKlub_id,MATCH(BT127,regKlub_naziv,0)),IF(AND(BO127&lt;&gt;"",BO127&lt;&gt;"NEMA"),BO127,IF(CF127&lt;&gt;"",CF127,IF(CB127&lt;&gt;"",CB127,IFERROR(INDEX(CL$12:CL126,MATCH(BN127,BN$12:BN126,0)),"GREŠKA"))))))</f>
        <v>12</v>
      </c>
      <c r="CM127" s="108" t="str">
        <f>IF(BP127="","",IF(BP127&lt;&gt;"NEMA",BP127,IF(CE127&lt;&gt;"",CE127,IFERROR(INDEX(CM$12:CM126,MATCH(BN127,BN$12:BN126,0)),""))))</f>
        <v/>
      </c>
      <c r="CN127" s="27" t="s">
        <v>0</v>
      </c>
      <c r="CO127" s="38" t="str">
        <f t="shared" si="129"/>
        <v>80:25</v>
      </c>
      <c r="CP127" s="53" t="str">
        <f t="shared" si="130"/>
        <v>0</v>
      </c>
      <c r="CQ127" s="164" t="str">
        <f t="shared" si="131"/>
        <v/>
      </c>
      <c r="CR127" s="165">
        <f t="shared" si="156"/>
        <v>4825</v>
      </c>
      <c r="CS127" s="108">
        <f t="shared" si="83"/>
        <v>1</v>
      </c>
      <c r="CT127" s="27" t="s">
        <v>0</v>
      </c>
      <c r="CU127" s="224" t="str">
        <f t="shared" si="132"/>
        <v xml:space="preserve">
</v>
      </c>
      <c r="CV127" s="27" t="s">
        <v>0</v>
      </c>
      <c r="CW127" s="184" t="str">
        <f t="shared" si="84"/>
        <v/>
      </c>
      <c r="CX127" t="s">
        <v>0</v>
      </c>
      <c r="CY127" s="86" t="str">
        <f t="shared" si="85"/>
        <v>Ž</v>
      </c>
      <c r="CZ127" t="s">
        <v>0</v>
      </c>
      <c r="DA127" s="32" t="str">
        <f t="shared" si="86"/>
        <v/>
      </c>
      <c r="DB127" s="46" t="str">
        <f t="shared" si="87"/>
        <v/>
      </c>
      <c r="DC127" t="s">
        <v>0</v>
      </c>
      <c r="DD127" s="14" t="str">
        <f t="shared" si="133"/>
        <v/>
      </c>
      <c r="DE127" s="27" t="s">
        <v>0</v>
      </c>
      <c r="DF127" s="14" t="str">
        <f t="shared" si="134"/>
        <v/>
      </c>
      <c r="DG127" s="27" t="s">
        <v>0</v>
      </c>
      <c r="DH127" s="32" t="str">
        <f t="shared" si="135"/>
        <v>Maja – Kušt</v>
      </c>
      <c r="DI127" s="33">
        <f t="shared" si="136"/>
        <v>661</v>
      </c>
      <c r="DJ127" s="27" t="s">
        <v>0</v>
      </c>
      <c r="DK127" s="32" t="str">
        <f t="shared" si="137"/>
        <v>Maja – Kušt – OK Vihor</v>
      </c>
      <c r="DL127" s="33">
        <f t="shared" si="138"/>
        <v>661</v>
      </c>
      <c r="DM127" s="27" t="s">
        <v>0</v>
      </c>
      <c r="DN127" s="32" t="str">
        <f t="shared" si="139"/>
        <v>Maja – Kušt – OK Vihor – Ž35</v>
      </c>
      <c r="DO127" s="33">
        <f t="shared" si="140"/>
        <v>661</v>
      </c>
      <c r="DP127" s="27" t="s">
        <v>0</v>
      </c>
      <c r="DQ127" s="38">
        <f t="shared" si="141"/>
        <v>661</v>
      </c>
      <c r="DR127" s="33" cm="1">
        <f t="array" ref="DR127">IF(DQ127&lt;&gt;"",INDEX(regNatjecatelj_id,DQ127,0),IF(BF127&lt;&gt;"",BF127,""))</f>
        <v>1375</v>
      </c>
      <c r="DS127" s="27" t="s">
        <v>0</v>
      </c>
      <c r="DT127" s="38" t="str">
        <f t="shared" si="142"/>
        <v>imepre</v>
      </c>
      <c r="DU127" s="53" t="str">
        <f t="shared" si="88"/>
        <v>klu</v>
      </c>
      <c r="DV127" s="53" t="str">
        <f t="shared" si="143"/>
        <v>kat</v>
      </c>
      <c r="DW127" s="53" t="str">
        <f t="shared" si="144"/>
        <v/>
      </c>
      <c r="DX127" s="46" t="str">
        <f t="shared" si="145"/>
        <v>imepre-klu-kat</v>
      </c>
      <c r="DY127" s="27" t="s">
        <v>0</v>
      </c>
      <c r="DZ127" s="38">
        <f>IF(AN127="","",MAX(DZ$12:DZ126)+1)</f>
        <v>5567</v>
      </c>
      <c r="EA127" s="53">
        <f t="shared" si="146"/>
        <v>619</v>
      </c>
      <c r="EB127" s="53">
        <f t="shared" si="147"/>
        <v>1375</v>
      </c>
      <c r="EC127" s="53">
        <f t="shared" si="148"/>
        <v>4825</v>
      </c>
      <c r="ED127" s="53">
        <f t="shared" si="149"/>
        <v>1</v>
      </c>
      <c r="EE127" s="53">
        <f t="shared" si="89"/>
        <v>0</v>
      </c>
      <c r="EF127" s="53">
        <f t="shared" si="150"/>
        <v>1</v>
      </c>
      <c r="EG127" s="53" t="str">
        <f t="shared" si="151"/>
        <v>0</v>
      </c>
      <c r="EH127" s="53" t="str">
        <f t="shared" si="90"/>
        <v/>
      </c>
      <c r="EI127" s="53" t="str">
        <f t="shared" si="152"/>
        <v/>
      </c>
      <c r="EJ127" s="33" t="str">
        <f t="shared" si="153"/>
        <v/>
      </c>
      <c r="EK127" s="27" t="s">
        <v>0</v>
      </c>
      <c r="EL127" s="14" t="str">
        <f t="shared" si="154"/>
        <v>INSERT INTO rezultat(id,stazakategorija_id,imeprezime_id,vrijeme_sec,status_id,registracija,uparivanje_id,originalstatus_id,imeprezimealias_id,klubalias_id,kategorijaalias_id) VALUES (5567,619,1375,4825,1,0,1,0,Null,Null,Null);</v>
      </c>
      <c r="EM127" s="27" t="s">
        <v>0</v>
      </c>
      <c r="EN127" s="14" t="str">
        <f t="shared" si="91"/>
        <v/>
      </c>
      <c r="EO127" s="27" t="s">
        <v>0</v>
      </c>
      <c r="EP127" s="115" t="str">
        <f t="shared" si="155"/>
        <v xml:space="preserve">
INSERT INTO rezultat(id,stazakategorija_id,imeprezime_id,vrijeme_sec,status_id,registracija,uparivanje_id,originalstatus_id,imeprezimealias_id,klubalias_id,kategorijaalias_id) VALUES (5567,619,1375,4825,1,0,1,0,Null,Null,Null);</v>
      </c>
      <c r="EQ127" s="27" t="s">
        <v>0</v>
      </c>
    </row>
    <row r="128" spans="1:147" x14ac:dyDescent="0.25">
      <c r="A128" t="s">
        <v>0</v>
      </c>
      <c r="B128" s="32" t="str">
        <f>IF(csv!F118="","",TRIM(csv!T118))</f>
        <v>Ž35</v>
      </c>
      <c r="C128" s="21" t="s">
        <v>0</v>
      </c>
      <c r="D128" s="21" t="str">
        <f>IF(csv!F118="","",TRIM(csv!F118))</f>
        <v>Lana</v>
      </c>
      <c r="E128" s="21" t="str">
        <f>IF(csv!E118="","",TRIM(csv!E118))</f>
        <v>Gerjević</v>
      </c>
      <c r="F128" s="21" t="s">
        <v>0</v>
      </c>
      <c r="G128" s="53" t="str">
        <f>IF(csv!M118="","",TRIM(csv!M118))</f>
        <v>81:51</v>
      </c>
      <c r="H128" s="53" t="str">
        <f>IF(csv!N118="","",TRIM(csv!N118))</f>
        <v>0</v>
      </c>
      <c r="I128" s="21" t="s">
        <v>0</v>
      </c>
      <c r="J128" s="21" t="str">
        <f>IF(csv!P118="","",TRIM(csv!P118))</f>
        <v>KAP</v>
      </c>
      <c r="K128" s="21" t="str">
        <f>IF(csv!Q118="","",TRIM(csv!Q118))</f>
        <v>OK Kapela</v>
      </c>
      <c r="L128" s="21" t="s">
        <v>0</v>
      </c>
      <c r="M128" s="46" t="str">
        <f>IF(csv!R118="","",TRIM(csv!R118))</f>
        <v>CRO</v>
      </c>
      <c r="N128" s="27" t="s">
        <v>0</v>
      </c>
      <c r="O128" s="172" t="str">
        <f t="shared" si="92"/>
        <v>ok</v>
      </c>
      <c r="P128" s="27"/>
      <c r="Q128" s="32" t="str">
        <f t="shared" si="93"/>
        <v>Ž35</v>
      </c>
      <c r="R128" s="53">
        <f>IF(Q128="","",IF(COUNTIF(Q$12:Q127,Q128)=0,R127+1,R127))</f>
        <v>19</v>
      </c>
      <c r="S128" s="53">
        <f t="shared" si="94"/>
        <v>117</v>
      </c>
      <c r="T128" s="53">
        <f t="shared" si="95"/>
        <v>417</v>
      </c>
      <c r="U128" s="46" t="str">
        <f t="shared" si="96"/>
        <v>M45 – Ž35 – Ž20</v>
      </c>
      <c r="V128" s="27" t="s">
        <v>0</v>
      </c>
      <c r="W128" s="157" t="str">
        <f t="shared" si="97"/>
        <v>Ž35</v>
      </c>
      <c r="X128" s="207">
        <f t="shared" si="98"/>
        <v>619</v>
      </c>
      <c r="Y128" s="158" t="str">
        <f t="shared" si="79"/>
        <v/>
      </c>
      <c r="Z128" s="27" t="s">
        <v>0</v>
      </c>
      <c r="AA128" s="32" t="str">
        <f t="shared" si="99"/>
        <v>CRO</v>
      </c>
      <c r="AB128" s="53">
        <f t="shared" si="100"/>
        <v>1</v>
      </c>
      <c r="AC128" s="21" t="str">
        <f>IF(OR(AB128="",AB128&lt;&gt;"NEMA"),"",IF(IFERROR(MATCH(AA128,AA$12:AA127,0),0)&lt;&gt;0,"",AA128))</f>
        <v/>
      </c>
      <c r="AD128" s="46" t="str">
        <f>IF(AC128="","",MAX(AD$12:AD127)+1)</f>
        <v/>
      </c>
      <c r="AE128" s="27" t="s">
        <v>0</v>
      </c>
      <c r="AF128" s="84"/>
      <c r="AG128" s="27" t="s">
        <v>0</v>
      </c>
      <c r="AH128" s="14" t="str">
        <f t="shared" si="101"/>
        <v/>
      </c>
      <c r="AI128" s="27" t="s">
        <v>0</v>
      </c>
      <c r="AJ128" s="157" t="str">
        <f t="shared" si="102"/>
        <v>CRO</v>
      </c>
      <c r="AK128" s="108">
        <f t="shared" si="103"/>
        <v>1</v>
      </c>
      <c r="AL128" s="27"/>
      <c r="AM128" s="32" t="str">
        <f t="shared" si="104"/>
        <v>Lana</v>
      </c>
      <c r="AN128" s="21" t="str">
        <f t="shared" si="105"/>
        <v>Gerjević</v>
      </c>
      <c r="AO128" s="53">
        <f t="shared" si="106"/>
        <v>1261</v>
      </c>
      <c r="AP128" s="53" t="str">
        <f t="shared" si="107"/>
        <v/>
      </c>
      <c r="AQ128" s="21" t="str">
        <f t="shared" si="108"/>
        <v>Lana</v>
      </c>
      <c r="AR128" s="46" t="str">
        <f t="shared" si="109"/>
        <v>Gerjević</v>
      </c>
      <c r="AS128" s="27" t="s">
        <v>0</v>
      </c>
      <c r="AT128" s="62" t="str">
        <f t="shared" si="110"/>
        <v/>
      </c>
      <c r="AU128" s="27" t="s">
        <v>0</v>
      </c>
      <c r="AV128" s="228" t="str">
        <f t="shared" si="80"/>
        <v/>
      </c>
      <c r="AW128" s="27" t="s">
        <v>0</v>
      </c>
      <c r="AX128" s="79"/>
      <c r="AY128" s="80"/>
      <c r="AZ128" s="27" t="s">
        <v>0</v>
      </c>
      <c r="BA128" s="184" t="str">
        <f t="shared" si="111"/>
        <v/>
      </c>
      <c r="BB128" s="27" t="s">
        <v>0</v>
      </c>
      <c r="BC128" s="32" t="str">
        <f t="shared" si="112"/>
        <v/>
      </c>
      <c r="BD128" s="53" t="str">
        <f>IF(AX128&amp;AY128="","",MAX(BD$12:BD127)+1)</f>
        <v/>
      </c>
      <c r="BE128" s="196" t="str">
        <f t="shared" si="113"/>
        <v/>
      </c>
      <c r="BF128" s="33" t="str">
        <f>IF(AND(AO128="NEMA",AP128="NEMA",OR(AX128&amp;AY128="",BE128="NEMA")),MAX(BF$12:BF127)+1,"")</f>
        <v/>
      </c>
      <c r="BG128" s="27" t="s">
        <v>0</v>
      </c>
      <c r="BH128" s="32" t="str">
        <f t="shared" si="114"/>
        <v>Lana</v>
      </c>
      <c r="BI128" s="21" t="str">
        <f t="shared" si="115"/>
        <v>Gerjević</v>
      </c>
      <c r="BJ128" s="53" t="str">
        <f t="shared" si="116"/>
        <v/>
      </c>
      <c r="BK128" s="33">
        <f t="shared" si="117"/>
        <v>1261</v>
      </c>
      <c r="BL128" s="27" t="s">
        <v>0</v>
      </c>
      <c r="BM128" s="32" t="str">
        <f t="shared" si="118"/>
        <v>KAP</v>
      </c>
      <c r="BN128" s="21" t="str">
        <f t="shared" si="119"/>
        <v>OK Kapela</v>
      </c>
      <c r="BO128" s="53">
        <f t="shared" si="120"/>
        <v>5</v>
      </c>
      <c r="BP128" s="53" t="str">
        <f t="shared" si="81"/>
        <v/>
      </c>
      <c r="BQ128" s="21" t="str">
        <f t="shared" si="82"/>
        <v>OK Kapela</v>
      </c>
      <c r="BR128" s="21" t="str" cm="1">
        <f t="array" ref="BR128">IFERROR(""&amp;INDEX(regNatjecatelj_klub,DI128),"")</f>
        <v>OK Kapela</v>
      </c>
      <c r="BS128" s="66" t="str">
        <f t="shared" si="121"/>
        <v/>
      </c>
      <c r="BT128" s="46" t="str">
        <f t="shared" si="122"/>
        <v>OK Kapela</v>
      </c>
      <c r="BU128" s="27" t="s">
        <v>0</v>
      </c>
      <c r="BV128" s="62" t="str">
        <f>IF(BP128&lt;&gt;"NEMA","",IF(IFERROR(MATCH(BN128,BN$12:BN127,0),0)&lt;&gt;0,"",BN128))</f>
        <v/>
      </c>
      <c r="BW128" s="27" t="s">
        <v>0</v>
      </c>
      <c r="BX128" s="84"/>
      <c r="BY128" s="27" t="s">
        <v>0</v>
      </c>
      <c r="BZ128" s="38" t="str">
        <f t="shared" si="123"/>
        <v/>
      </c>
      <c r="CA128" s="21" t="str">
        <f t="shared" si="124"/>
        <v/>
      </c>
      <c r="CB128" s="21" t="str">
        <f>IF(CA128="","",MAX(CB$12:CB127)+1)</f>
        <v/>
      </c>
      <c r="CC128" s="21" t="str">
        <f>IF(CA128="","",IF(AB128="","",IF(AB128="NEMA",IF(AD128="",INDEX(AD$12:AD127,MATCH(AA128,AA$12:AA127,0),1),AD128),AB128)))</f>
        <v/>
      </c>
      <c r="CD128" s="21" t="str">
        <f t="shared" si="125"/>
        <v/>
      </c>
      <c r="CE128" s="21" t="str">
        <f>IF(BX128="","",MAX(CE$12:CE127)+1)</f>
        <v/>
      </c>
      <c r="CF128" s="21" t="str">
        <f t="shared" si="126"/>
        <v/>
      </c>
      <c r="CG128" s="46" t="str">
        <f t="shared" si="127"/>
        <v/>
      </c>
      <c r="CH128" s="27" t="s">
        <v>0</v>
      </c>
      <c r="CI128" s="14" t="str">
        <f t="shared" si="128"/>
        <v/>
      </c>
      <c r="CJ128" s="27" t="s">
        <v>0</v>
      </c>
      <c r="CK128" s="157" t="str">
        <f>IF(BN128="","",IF(AND(BO128&lt;&gt;"",BO128&lt;&gt;"NEMA",BS128=1),BR128,IFERROR(INDEX(CK$12:CK127,MATCH(BN128,BN$12:BN127,0)),IF(BX128&lt;&gt;"",BX128,BT128))))</f>
        <v>OK Kapela</v>
      </c>
      <c r="CL128" s="210">
        <f>IF(BN128="","",IF(BT128&lt;&gt;BN128,INDEX(regKlub_id,MATCH(BT128,regKlub_naziv,0)),IF(AND(BO128&lt;&gt;"",BO128&lt;&gt;"NEMA"),BO128,IF(CF128&lt;&gt;"",CF128,IF(CB128&lt;&gt;"",CB128,IFERROR(INDEX(CL$12:CL127,MATCH(BN128,BN$12:BN127,0)),"GREŠKA"))))))</f>
        <v>5</v>
      </c>
      <c r="CM128" s="108" t="str">
        <f>IF(BP128="","",IF(BP128&lt;&gt;"NEMA",BP128,IF(CE128&lt;&gt;"",CE128,IFERROR(INDEX(CM$12:CM127,MATCH(BN128,BN$12:BN127,0)),""))))</f>
        <v/>
      </c>
      <c r="CN128" s="27" t="s">
        <v>0</v>
      </c>
      <c r="CO128" s="38" t="str">
        <f t="shared" si="129"/>
        <v>81:51</v>
      </c>
      <c r="CP128" s="53" t="str">
        <f t="shared" si="130"/>
        <v>0</v>
      </c>
      <c r="CQ128" s="164" t="str">
        <f t="shared" si="131"/>
        <v/>
      </c>
      <c r="CR128" s="165">
        <f t="shared" si="156"/>
        <v>4911</v>
      </c>
      <c r="CS128" s="108">
        <f t="shared" si="83"/>
        <v>1</v>
      </c>
      <c r="CT128" s="27" t="s">
        <v>0</v>
      </c>
      <c r="CU128" s="224" t="str">
        <f t="shared" si="132"/>
        <v xml:space="preserve">
</v>
      </c>
      <c r="CV128" s="27" t="s">
        <v>0</v>
      </c>
      <c r="CW128" s="184" t="str">
        <f t="shared" si="84"/>
        <v/>
      </c>
      <c r="CX128" t="s">
        <v>0</v>
      </c>
      <c r="CY128" s="86" t="str">
        <f t="shared" si="85"/>
        <v>Ž</v>
      </c>
      <c r="CZ128" t="s">
        <v>0</v>
      </c>
      <c r="DA128" s="32" t="str">
        <f t="shared" si="86"/>
        <v/>
      </c>
      <c r="DB128" s="46" t="str">
        <f t="shared" si="87"/>
        <v/>
      </c>
      <c r="DC128" t="s">
        <v>0</v>
      </c>
      <c r="DD128" s="14" t="str">
        <f t="shared" si="133"/>
        <v/>
      </c>
      <c r="DE128" s="27" t="s">
        <v>0</v>
      </c>
      <c r="DF128" s="14" t="str">
        <f t="shared" si="134"/>
        <v/>
      </c>
      <c r="DG128" s="27" t="s">
        <v>0</v>
      </c>
      <c r="DH128" s="32" t="str">
        <f t="shared" si="135"/>
        <v>Lana – Gerjević</v>
      </c>
      <c r="DI128" s="33">
        <f t="shared" si="136"/>
        <v>588</v>
      </c>
      <c r="DJ128" s="27" t="s">
        <v>0</v>
      </c>
      <c r="DK128" s="32" t="str">
        <f t="shared" si="137"/>
        <v>Lana – Gerjević – OK Kapela</v>
      </c>
      <c r="DL128" s="33">
        <f t="shared" si="138"/>
        <v>588</v>
      </c>
      <c r="DM128" s="27" t="s">
        <v>0</v>
      </c>
      <c r="DN128" s="32" t="str">
        <f t="shared" si="139"/>
        <v>Lana – Gerjević – OK Kapela – Ž35</v>
      </c>
      <c r="DO128" s="33">
        <f t="shared" si="140"/>
        <v>588</v>
      </c>
      <c r="DP128" s="27" t="s">
        <v>0</v>
      </c>
      <c r="DQ128" s="38">
        <f t="shared" si="141"/>
        <v>588</v>
      </c>
      <c r="DR128" s="33" cm="1">
        <f t="array" ref="DR128">IF(DQ128&lt;&gt;"",INDEX(regNatjecatelj_id,DQ128,0),IF(BF128&lt;&gt;"",BF128,""))</f>
        <v>1261</v>
      </c>
      <c r="DS128" s="27" t="s">
        <v>0</v>
      </c>
      <c r="DT128" s="38" t="str">
        <f t="shared" si="142"/>
        <v>imepre</v>
      </c>
      <c r="DU128" s="53" t="str">
        <f t="shared" si="88"/>
        <v>klu</v>
      </c>
      <c r="DV128" s="53" t="str">
        <f t="shared" si="143"/>
        <v>kat</v>
      </c>
      <c r="DW128" s="53" t="str">
        <f t="shared" si="144"/>
        <v/>
      </c>
      <c r="DX128" s="46" t="str">
        <f t="shared" si="145"/>
        <v>imepre-klu-kat</v>
      </c>
      <c r="DY128" s="27" t="s">
        <v>0</v>
      </c>
      <c r="DZ128" s="38">
        <f>IF(AN128="","",MAX(DZ$12:DZ127)+1)</f>
        <v>5568</v>
      </c>
      <c r="EA128" s="53">
        <f t="shared" si="146"/>
        <v>619</v>
      </c>
      <c r="EB128" s="53">
        <f t="shared" si="147"/>
        <v>1261</v>
      </c>
      <c r="EC128" s="53">
        <f t="shared" si="148"/>
        <v>4911</v>
      </c>
      <c r="ED128" s="53">
        <f t="shared" si="149"/>
        <v>1</v>
      </c>
      <c r="EE128" s="53">
        <f t="shared" si="89"/>
        <v>0</v>
      </c>
      <c r="EF128" s="53">
        <f t="shared" si="150"/>
        <v>1</v>
      </c>
      <c r="EG128" s="53" t="str">
        <f t="shared" si="151"/>
        <v>0</v>
      </c>
      <c r="EH128" s="53" t="str">
        <f t="shared" si="90"/>
        <v/>
      </c>
      <c r="EI128" s="53" t="str">
        <f t="shared" si="152"/>
        <v/>
      </c>
      <c r="EJ128" s="33" t="str">
        <f t="shared" si="153"/>
        <v/>
      </c>
      <c r="EK128" s="27" t="s">
        <v>0</v>
      </c>
      <c r="EL128" s="14" t="str">
        <f t="shared" si="154"/>
        <v>INSERT INTO rezultat(id,stazakategorija_id,imeprezime_id,vrijeme_sec,status_id,registracija,uparivanje_id,originalstatus_id,imeprezimealias_id,klubalias_id,kategorijaalias_id) VALUES (5568,619,1261,4911,1,0,1,0,Null,Null,Null);</v>
      </c>
      <c r="EM128" s="27" t="s">
        <v>0</v>
      </c>
      <c r="EN128" s="14" t="str">
        <f t="shared" si="91"/>
        <v/>
      </c>
      <c r="EO128" s="27" t="s">
        <v>0</v>
      </c>
      <c r="EP128" s="115" t="str">
        <f t="shared" si="155"/>
        <v xml:space="preserve">
INSERT INTO rezultat(id,stazakategorija_id,imeprezime_id,vrijeme_sec,status_id,registracija,uparivanje_id,originalstatus_id,imeprezimealias_id,klubalias_id,kategorijaalias_id) VALUES (5568,619,1261,4911,1,0,1,0,Null,Null,Null);</v>
      </c>
      <c r="EQ128" s="27" t="s">
        <v>0</v>
      </c>
    </row>
    <row r="129" spans="1:147" x14ac:dyDescent="0.25">
      <c r="A129" t="s">
        <v>0</v>
      </c>
      <c r="B129" s="32" t="str">
        <f>IF(csv!F119="","",TRIM(csv!T119))</f>
        <v>Ž35</v>
      </c>
      <c r="C129" s="21" t="s">
        <v>0</v>
      </c>
      <c r="D129" s="21" t="str">
        <f>IF(csv!F119="","",TRIM(csv!F119))</f>
        <v>Bernardica</v>
      </c>
      <c r="E129" s="21" t="str">
        <f>IF(csv!E119="","",TRIM(csv!E119))</f>
        <v>Stipić</v>
      </c>
      <c r="F129" s="21" t="s">
        <v>0</v>
      </c>
      <c r="G129" s="53" t="str">
        <f>IF(csv!M119="","",TRIM(csv!M119))</f>
        <v>90:41</v>
      </c>
      <c r="H129" s="53" t="str">
        <f>IF(csv!N119="","",TRIM(csv!N119))</f>
        <v>0</v>
      </c>
      <c r="I129" s="21" t="s">
        <v>0</v>
      </c>
      <c r="J129" s="21" t="str">
        <f>IF(csv!P119="","",TRIM(csv!P119))</f>
        <v>Vihor</v>
      </c>
      <c r="K129" s="21" t="str">
        <f>IF(csv!Q119="","",TRIM(csv!Q119))</f>
        <v>OK Vihor</v>
      </c>
      <c r="L129" s="21" t="s">
        <v>0</v>
      </c>
      <c r="M129" s="46" t="str">
        <f>IF(csv!R119="","",TRIM(csv!R119))</f>
        <v>CRO</v>
      </c>
      <c r="N129" s="27" t="s">
        <v>0</v>
      </c>
      <c r="O129" s="172" t="str">
        <f t="shared" si="92"/>
        <v>ok</v>
      </c>
      <c r="P129" s="27"/>
      <c r="Q129" s="32" t="str">
        <f t="shared" si="93"/>
        <v>Ž35</v>
      </c>
      <c r="R129" s="53">
        <f>IF(Q129="","",IF(COUNTIF(Q$12:Q128,Q129)=0,R128+1,R128))</f>
        <v>19</v>
      </c>
      <c r="S129" s="53">
        <f t="shared" si="94"/>
        <v>117</v>
      </c>
      <c r="T129" s="53">
        <f t="shared" si="95"/>
        <v>417</v>
      </c>
      <c r="U129" s="46" t="str">
        <f t="shared" si="96"/>
        <v>M45 – Ž35 – Ž20</v>
      </c>
      <c r="V129" s="27" t="s">
        <v>0</v>
      </c>
      <c r="W129" s="157" t="str">
        <f t="shared" si="97"/>
        <v>Ž35</v>
      </c>
      <c r="X129" s="207">
        <f t="shared" si="98"/>
        <v>619</v>
      </c>
      <c r="Y129" s="158" t="str">
        <f t="shared" si="79"/>
        <v/>
      </c>
      <c r="Z129" s="27" t="s">
        <v>0</v>
      </c>
      <c r="AA129" s="32" t="str">
        <f t="shared" si="99"/>
        <v>CRO</v>
      </c>
      <c r="AB129" s="53">
        <f t="shared" si="100"/>
        <v>1</v>
      </c>
      <c r="AC129" s="21" t="str">
        <f>IF(OR(AB129="",AB129&lt;&gt;"NEMA"),"",IF(IFERROR(MATCH(AA129,AA$12:AA128,0),0)&lt;&gt;0,"",AA129))</f>
        <v/>
      </c>
      <c r="AD129" s="46" t="str">
        <f>IF(AC129="","",MAX(AD$12:AD128)+1)</f>
        <v/>
      </c>
      <c r="AE129" s="27" t="s">
        <v>0</v>
      </c>
      <c r="AF129" s="84"/>
      <c r="AG129" s="27" t="s">
        <v>0</v>
      </c>
      <c r="AH129" s="14" t="str">
        <f t="shared" si="101"/>
        <v/>
      </c>
      <c r="AI129" s="27" t="s">
        <v>0</v>
      </c>
      <c r="AJ129" s="157" t="str">
        <f t="shared" si="102"/>
        <v>CRO</v>
      </c>
      <c r="AK129" s="108">
        <f t="shared" si="103"/>
        <v>1</v>
      </c>
      <c r="AL129" s="27"/>
      <c r="AM129" s="32" t="str">
        <f t="shared" si="104"/>
        <v>Bernardica</v>
      </c>
      <c r="AN129" s="21" t="str">
        <f t="shared" si="105"/>
        <v>Stipić</v>
      </c>
      <c r="AO129" s="53">
        <f t="shared" si="106"/>
        <v>1326</v>
      </c>
      <c r="AP129" s="53" t="str">
        <f t="shared" si="107"/>
        <v/>
      </c>
      <c r="AQ129" s="21" t="str">
        <f t="shared" si="108"/>
        <v>Bernardica</v>
      </c>
      <c r="AR129" s="46" t="str">
        <f t="shared" si="109"/>
        <v>Stipić</v>
      </c>
      <c r="AS129" s="27" t="s">
        <v>0</v>
      </c>
      <c r="AT129" s="62" t="str">
        <f t="shared" si="110"/>
        <v/>
      </c>
      <c r="AU129" s="27" t="s">
        <v>0</v>
      </c>
      <c r="AV129" s="228" t="str">
        <f t="shared" si="80"/>
        <v/>
      </c>
      <c r="AW129" s="27" t="s">
        <v>0</v>
      </c>
      <c r="AX129" s="79"/>
      <c r="AY129" s="80"/>
      <c r="AZ129" s="27" t="s">
        <v>0</v>
      </c>
      <c r="BA129" s="184" t="str">
        <f t="shared" si="111"/>
        <v/>
      </c>
      <c r="BB129" s="27" t="s">
        <v>0</v>
      </c>
      <c r="BC129" s="32" t="str">
        <f t="shared" si="112"/>
        <v/>
      </c>
      <c r="BD129" s="53" t="str">
        <f>IF(AX129&amp;AY129="","",MAX(BD$12:BD128)+1)</f>
        <v/>
      </c>
      <c r="BE129" s="196" t="str">
        <f t="shared" si="113"/>
        <v/>
      </c>
      <c r="BF129" s="33" t="str">
        <f>IF(AND(AO129="NEMA",AP129="NEMA",OR(AX129&amp;AY129="",BE129="NEMA")),MAX(BF$12:BF128)+1,"")</f>
        <v/>
      </c>
      <c r="BG129" s="27" t="s">
        <v>0</v>
      </c>
      <c r="BH129" s="32" t="str">
        <f t="shared" si="114"/>
        <v>Bernardica</v>
      </c>
      <c r="BI129" s="21" t="str">
        <f t="shared" si="115"/>
        <v>Stipić</v>
      </c>
      <c r="BJ129" s="53" t="str">
        <f t="shared" si="116"/>
        <v/>
      </c>
      <c r="BK129" s="33">
        <f t="shared" si="117"/>
        <v>1326</v>
      </c>
      <c r="BL129" s="27" t="s">
        <v>0</v>
      </c>
      <c r="BM129" s="32" t="str">
        <f t="shared" si="118"/>
        <v>Vihor</v>
      </c>
      <c r="BN129" s="21" t="str">
        <f t="shared" si="119"/>
        <v>OK Vihor</v>
      </c>
      <c r="BO129" s="53">
        <f t="shared" si="120"/>
        <v>12</v>
      </c>
      <c r="BP129" s="53" t="str">
        <f t="shared" si="81"/>
        <v/>
      </c>
      <c r="BQ129" s="21" t="str">
        <f t="shared" si="82"/>
        <v>OK Vihor</v>
      </c>
      <c r="BR129" s="21" t="str" cm="1">
        <f t="array" ref="BR129">IFERROR(""&amp;INDEX(regNatjecatelj_klub,DI129),"")</f>
        <v>OK Vihor</v>
      </c>
      <c r="BS129" s="66" t="str">
        <f t="shared" si="121"/>
        <v/>
      </c>
      <c r="BT129" s="46" t="str">
        <f t="shared" si="122"/>
        <v>OK Vihor</v>
      </c>
      <c r="BU129" s="27" t="s">
        <v>0</v>
      </c>
      <c r="BV129" s="62" t="str">
        <f>IF(BP129&lt;&gt;"NEMA","",IF(IFERROR(MATCH(BN129,BN$12:BN128,0),0)&lt;&gt;0,"",BN129))</f>
        <v/>
      </c>
      <c r="BW129" s="27" t="s">
        <v>0</v>
      </c>
      <c r="BX129" s="84"/>
      <c r="BY129" s="27" t="s">
        <v>0</v>
      </c>
      <c r="BZ129" s="38" t="str">
        <f t="shared" si="123"/>
        <v/>
      </c>
      <c r="CA129" s="21" t="str">
        <f t="shared" si="124"/>
        <v/>
      </c>
      <c r="CB129" s="21" t="str">
        <f>IF(CA129="","",MAX(CB$12:CB128)+1)</f>
        <v/>
      </c>
      <c r="CC129" s="21" t="str">
        <f>IF(CA129="","",IF(AB129="","",IF(AB129="NEMA",IF(AD129="",INDEX(AD$12:AD128,MATCH(AA129,AA$12:AA128,0),1),AD129),AB129)))</f>
        <v/>
      </c>
      <c r="CD129" s="21" t="str">
        <f t="shared" si="125"/>
        <v/>
      </c>
      <c r="CE129" s="21" t="str">
        <f>IF(BX129="","",MAX(CE$12:CE128)+1)</f>
        <v/>
      </c>
      <c r="CF129" s="21" t="str">
        <f t="shared" si="126"/>
        <v/>
      </c>
      <c r="CG129" s="46" t="str">
        <f t="shared" si="127"/>
        <v/>
      </c>
      <c r="CH129" s="27" t="s">
        <v>0</v>
      </c>
      <c r="CI129" s="14" t="str">
        <f t="shared" si="128"/>
        <v/>
      </c>
      <c r="CJ129" s="27" t="s">
        <v>0</v>
      </c>
      <c r="CK129" s="157" t="str">
        <f>IF(BN129="","",IF(AND(BO129&lt;&gt;"",BO129&lt;&gt;"NEMA",BS129=1),BR129,IFERROR(INDEX(CK$12:CK128,MATCH(BN129,BN$12:BN128,0)),IF(BX129&lt;&gt;"",BX129,BT129))))</f>
        <v>OK Vihor</v>
      </c>
      <c r="CL129" s="210">
        <f>IF(BN129="","",IF(BT129&lt;&gt;BN129,INDEX(regKlub_id,MATCH(BT129,regKlub_naziv,0)),IF(AND(BO129&lt;&gt;"",BO129&lt;&gt;"NEMA"),BO129,IF(CF129&lt;&gt;"",CF129,IF(CB129&lt;&gt;"",CB129,IFERROR(INDEX(CL$12:CL128,MATCH(BN129,BN$12:BN128,0)),"GREŠKA"))))))</f>
        <v>12</v>
      </c>
      <c r="CM129" s="108" t="str">
        <f>IF(BP129="","",IF(BP129&lt;&gt;"NEMA",BP129,IF(CE129&lt;&gt;"",CE129,IFERROR(INDEX(CM$12:CM128,MATCH(BN129,BN$12:BN128,0)),""))))</f>
        <v/>
      </c>
      <c r="CN129" s="27" t="s">
        <v>0</v>
      </c>
      <c r="CO129" s="38" t="str">
        <f t="shared" si="129"/>
        <v>90:41</v>
      </c>
      <c r="CP129" s="53" t="str">
        <f t="shared" si="130"/>
        <v>0</v>
      </c>
      <c r="CQ129" s="164" t="str">
        <f t="shared" si="131"/>
        <v/>
      </c>
      <c r="CR129" s="165">
        <f t="shared" si="156"/>
        <v>5441</v>
      </c>
      <c r="CS129" s="108">
        <f t="shared" si="83"/>
        <v>1</v>
      </c>
      <c r="CT129" s="27" t="s">
        <v>0</v>
      </c>
      <c r="CU129" s="224" t="str">
        <f t="shared" si="132"/>
        <v xml:space="preserve">
</v>
      </c>
      <c r="CV129" s="27" t="s">
        <v>0</v>
      </c>
      <c r="CW129" s="184" t="str">
        <f t="shared" si="84"/>
        <v/>
      </c>
      <c r="CX129" t="s">
        <v>0</v>
      </c>
      <c r="CY129" s="86" t="str">
        <f t="shared" si="85"/>
        <v>Ž</v>
      </c>
      <c r="CZ129" t="s">
        <v>0</v>
      </c>
      <c r="DA129" s="32" t="str">
        <f t="shared" si="86"/>
        <v/>
      </c>
      <c r="DB129" s="46" t="str">
        <f t="shared" si="87"/>
        <v/>
      </c>
      <c r="DC129" t="s">
        <v>0</v>
      </c>
      <c r="DD129" s="14" t="str">
        <f t="shared" si="133"/>
        <v/>
      </c>
      <c r="DE129" s="27" t="s">
        <v>0</v>
      </c>
      <c r="DF129" s="14" t="str">
        <f t="shared" si="134"/>
        <v/>
      </c>
      <c r="DG129" s="27" t="s">
        <v>0</v>
      </c>
      <c r="DH129" s="32" t="str">
        <f t="shared" si="135"/>
        <v>Bernardica – Stipić</v>
      </c>
      <c r="DI129" s="33">
        <f t="shared" si="136"/>
        <v>122</v>
      </c>
      <c r="DJ129" s="27" t="s">
        <v>0</v>
      </c>
      <c r="DK129" s="32" t="str">
        <f t="shared" si="137"/>
        <v>Bernardica – Stipić – OK Vihor</v>
      </c>
      <c r="DL129" s="33">
        <f t="shared" si="138"/>
        <v>122</v>
      </c>
      <c r="DM129" s="27" t="s">
        <v>0</v>
      </c>
      <c r="DN129" s="32" t="str">
        <f t="shared" si="139"/>
        <v>Bernardica – Stipić – OK Vihor – Ž35</v>
      </c>
      <c r="DO129" s="33">
        <f t="shared" si="140"/>
        <v>122</v>
      </c>
      <c r="DP129" s="27" t="s">
        <v>0</v>
      </c>
      <c r="DQ129" s="38">
        <f t="shared" si="141"/>
        <v>122</v>
      </c>
      <c r="DR129" s="33" cm="1">
        <f t="array" ref="DR129">IF(DQ129&lt;&gt;"",INDEX(regNatjecatelj_id,DQ129,0),IF(BF129&lt;&gt;"",BF129,""))</f>
        <v>1326</v>
      </c>
      <c r="DS129" s="27" t="s">
        <v>0</v>
      </c>
      <c r="DT129" s="38" t="str">
        <f t="shared" si="142"/>
        <v>imepre</v>
      </c>
      <c r="DU129" s="53" t="str">
        <f t="shared" si="88"/>
        <v>klu</v>
      </c>
      <c r="DV129" s="53" t="str">
        <f t="shared" si="143"/>
        <v>kat</v>
      </c>
      <c r="DW129" s="53" t="str">
        <f t="shared" si="144"/>
        <v/>
      </c>
      <c r="DX129" s="46" t="str">
        <f t="shared" si="145"/>
        <v>imepre-klu-kat</v>
      </c>
      <c r="DY129" s="27" t="s">
        <v>0</v>
      </c>
      <c r="DZ129" s="38">
        <f>IF(AN129="","",MAX(DZ$12:DZ128)+1)</f>
        <v>5569</v>
      </c>
      <c r="EA129" s="53">
        <f t="shared" si="146"/>
        <v>619</v>
      </c>
      <c r="EB129" s="53">
        <f t="shared" si="147"/>
        <v>1326</v>
      </c>
      <c r="EC129" s="53">
        <f t="shared" si="148"/>
        <v>5441</v>
      </c>
      <c r="ED129" s="53">
        <f t="shared" si="149"/>
        <v>1</v>
      </c>
      <c r="EE129" s="53">
        <f t="shared" si="89"/>
        <v>0</v>
      </c>
      <c r="EF129" s="53">
        <f t="shared" si="150"/>
        <v>1</v>
      </c>
      <c r="EG129" s="53" t="str">
        <f t="shared" si="151"/>
        <v>0</v>
      </c>
      <c r="EH129" s="53" t="str">
        <f t="shared" si="90"/>
        <v/>
      </c>
      <c r="EI129" s="53" t="str">
        <f t="shared" si="152"/>
        <v/>
      </c>
      <c r="EJ129" s="33" t="str">
        <f t="shared" si="153"/>
        <v/>
      </c>
      <c r="EK129" s="27" t="s">
        <v>0</v>
      </c>
      <c r="EL129" s="14" t="str">
        <f t="shared" si="154"/>
        <v>INSERT INTO rezultat(id,stazakategorija_id,imeprezime_id,vrijeme_sec,status_id,registracija,uparivanje_id,originalstatus_id,imeprezimealias_id,klubalias_id,kategorijaalias_id) VALUES (5569,619,1326,5441,1,0,1,0,Null,Null,Null);</v>
      </c>
      <c r="EM129" s="27" t="s">
        <v>0</v>
      </c>
      <c r="EN129" s="14" t="str">
        <f t="shared" si="91"/>
        <v/>
      </c>
      <c r="EO129" s="27" t="s">
        <v>0</v>
      </c>
      <c r="EP129" s="115" t="str">
        <f t="shared" si="155"/>
        <v xml:space="preserve">
INSERT INTO rezultat(id,stazakategorija_id,imeprezime_id,vrijeme_sec,status_id,registracija,uparivanje_id,originalstatus_id,imeprezimealias_id,klubalias_id,kategorijaalias_id) VALUES (5569,619,1326,5441,1,0,1,0,Null,Null,Null);</v>
      </c>
      <c r="EQ129" s="27" t="s">
        <v>0</v>
      </c>
    </row>
    <row r="130" spans="1:147" x14ac:dyDescent="0.25">
      <c r="A130" t="s">
        <v>0</v>
      </c>
      <c r="B130" s="32" t="str">
        <f>IF(csv!F120="","",TRIM(csv!T120))</f>
        <v>Ž35</v>
      </c>
      <c r="C130" s="21" t="s">
        <v>0</v>
      </c>
      <c r="D130" s="21" t="str">
        <f>IF(csv!F120="","",TRIM(csv!F120))</f>
        <v>Violeta</v>
      </c>
      <c r="E130" s="21" t="str">
        <f>IF(csv!E120="","",TRIM(csv!E120))</f>
        <v>Čalić</v>
      </c>
      <c r="F130" s="21" t="s">
        <v>0</v>
      </c>
      <c r="G130" s="53" t="str">
        <f>IF(csv!M120="","",TRIM(csv!M120))</f>
        <v>99:59</v>
      </c>
      <c r="H130" s="53" t="str">
        <f>IF(csv!N120="","",TRIM(csv!N120))</f>
        <v>0</v>
      </c>
      <c r="I130" s="21" t="s">
        <v>0</v>
      </c>
      <c r="J130" s="21" t="str">
        <f>IF(csv!P120="","",TRIM(csv!P120))</f>
        <v>Vihor</v>
      </c>
      <c r="K130" s="21" t="str">
        <f>IF(csv!Q120="","",TRIM(csv!Q120))</f>
        <v>OK Vihor</v>
      </c>
      <c r="L130" s="21" t="s">
        <v>0</v>
      </c>
      <c r="M130" s="46" t="str">
        <f>IF(csv!R120="","",TRIM(csv!R120))</f>
        <v>CRO</v>
      </c>
      <c r="N130" s="27" t="s">
        <v>0</v>
      </c>
      <c r="O130" s="172" t="str">
        <f t="shared" si="92"/>
        <v>ok</v>
      </c>
      <c r="P130" s="27"/>
      <c r="Q130" s="32" t="str">
        <f t="shared" si="93"/>
        <v>Ž35</v>
      </c>
      <c r="R130" s="53">
        <f>IF(Q130="","",IF(COUNTIF(Q$12:Q129,Q130)=0,R129+1,R129))</f>
        <v>19</v>
      </c>
      <c r="S130" s="53">
        <f t="shared" si="94"/>
        <v>117</v>
      </c>
      <c r="T130" s="53">
        <f t="shared" si="95"/>
        <v>417</v>
      </c>
      <c r="U130" s="46" t="str">
        <f t="shared" si="96"/>
        <v>M45 – Ž35 – Ž20</v>
      </c>
      <c r="V130" s="27" t="s">
        <v>0</v>
      </c>
      <c r="W130" s="157" t="str">
        <f t="shared" si="97"/>
        <v>Ž35</v>
      </c>
      <c r="X130" s="207">
        <f t="shared" si="98"/>
        <v>619</v>
      </c>
      <c r="Y130" s="158" t="str">
        <f t="shared" si="79"/>
        <v/>
      </c>
      <c r="Z130" s="27" t="s">
        <v>0</v>
      </c>
      <c r="AA130" s="32" t="str">
        <f t="shared" si="99"/>
        <v>CRO</v>
      </c>
      <c r="AB130" s="53">
        <f t="shared" si="100"/>
        <v>1</v>
      </c>
      <c r="AC130" s="21" t="str">
        <f>IF(OR(AB130="",AB130&lt;&gt;"NEMA"),"",IF(IFERROR(MATCH(AA130,AA$12:AA129,0),0)&lt;&gt;0,"",AA130))</f>
        <v/>
      </c>
      <c r="AD130" s="46" t="str">
        <f>IF(AC130="","",MAX(AD$12:AD129)+1)</f>
        <v/>
      </c>
      <c r="AE130" s="27" t="s">
        <v>0</v>
      </c>
      <c r="AF130" s="84"/>
      <c r="AG130" s="27" t="s">
        <v>0</v>
      </c>
      <c r="AH130" s="14" t="str">
        <f t="shared" si="101"/>
        <v/>
      </c>
      <c r="AI130" s="27" t="s">
        <v>0</v>
      </c>
      <c r="AJ130" s="157" t="str">
        <f t="shared" si="102"/>
        <v>CRO</v>
      </c>
      <c r="AK130" s="108">
        <f t="shared" si="103"/>
        <v>1</v>
      </c>
      <c r="AL130" s="27"/>
      <c r="AM130" s="32" t="str">
        <f t="shared" si="104"/>
        <v>Violeta</v>
      </c>
      <c r="AN130" s="21" t="str">
        <f t="shared" si="105"/>
        <v>Čalić</v>
      </c>
      <c r="AO130" s="53">
        <f t="shared" si="106"/>
        <v>1330</v>
      </c>
      <c r="AP130" s="53" t="str">
        <f t="shared" si="107"/>
        <v/>
      </c>
      <c r="AQ130" s="21" t="str">
        <f t="shared" si="108"/>
        <v>Violeta</v>
      </c>
      <c r="AR130" s="46" t="str">
        <f t="shared" si="109"/>
        <v>Čalić</v>
      </c>
      <c r="AS130" s="27" t="s">
        <v>0</v>
      </c>
      <c r="AT130" s="62" t="str">
        <f t="shared" si="110"/>
        <v/>
      </c>
      <c r="AU130" s="27" t="s">
        <v>0</v>
      </c>
      <c r="AV130" s="228" t="str">
        <f t="shared" si="80"/>
        <v/>
      </c>
      <c r="AW130" s="27" t="s">
        <v>0</v>
      </c>
      <c r="AX130" s="79"/>
      <c r="AY130" s="80"/>
      <c r="AZ130" s="27" t="s">
        <v>0</v>
      </c>
      <c r="BA130" s="184" t="str">
        <f t="shared" si="111"/>
        <v/>
      </c>
      <c r="BB130" s="27" t="s">
        <v>0</v>
      </c>
      <c r="BC130" s="32" t="str">
        <f t="shared" si="112"/>
        <v/>
      </c>
      <c r="BD130" s="53" t="str">
        <f>IF(AX130&amp;AY130="","",MAX(BD$12:BD129)+1)</f>
        <v/>
      </c>
      <c r="BE130" s="196" t="str">
        <f t="shared" si="113"/>
        <v/>
      </c>
      <c r="BF130" s="33" t="str">
        <f>IF(AND(AO130="NEMA",AP130="NEMA",OR(AX130&amp;AY130="",BE130="NEMA")),MAX(BF$12:BF129)+1,"")</f>
        <v/>
      </c>
      <c r="BG130" s="27" t="s">
        <v>0</v>
      </c>
      <c r="BH130" s="32" t="str">
        <f t="shared" si="114"/>
        <v>Violeta</v>
      </c>
      <c r="BI130" s="21" t="str">
        <f t="shared" si="115"/>
        <v>Čalić</v>
      </c>
      <c r="BJ130" s="53" t="str">
        <f t="shared" si="116"/>
        <v/>
      </c>
      <c r="BK130" s="33">
        <f t="shared" si="117"/>
        <v>1330</v>
      </c>
      <c r="BL130" s="27" t="s">
        <v>0</v>
      </c>
      <c r="BM130" s="32" t="str">
        <f t="shared" si="118"/>
        <v>Vihor</v>
      </c>
      <c r="BN130" s="21" t="str">
        <f t="shared" si="119"/>
        <v>OK Vihor</v>
      </c>
      <c r="BO130" s="53">
        <f t="shared" si="120"/>
        <v>12</v>
      </c>
      <c r="BP130" s="53" t="str">
        <f t="shared" si="81"/>
        <v/>
      </c>
      <c r="BQ130" s="21" t="str">
        <f t="shared" si="82"/>
        <v>OK Vihor</v>
      </c>
      <c r="BR130" s="21" t="str" cm="1">
        <f t="array" ref="BR130">IFERROR(""&amp;INDEX(regNatjecatelj_klub,DI130),"")</f>
        <v>OK Vihor</v>
      </c>
      <c r="BS130" s="66" t="str">
        <f t="shared" si="121"/>
        <v/>
      </c>
      <c r="BT130" s="46" t="str">
        <f t="shared" si="122"/>
        <v>OK Vihor</v>
      </c>
      <c r="BU130" s="27" t="s">
        <v>0</v>
      </c>
      <c r="BV130" s="62" t="str">
        <f>IF(BP130&lt;&gt;"NEMA","",IF(IFERROR(MATCH(BN130,BN$12:BN129,0),0)&lt;&gt;0,"",BN130))</f>
        <v/>
      </c>
      <c r="BW130" s="27" t="s">
        <v>0</v>
      </c>
      <c r="BX130" s="84"/>
      <c r="BY130" s="27" t="s">
        <v>0</v>
      </c>
      <c r="BZ130" s="38" t="str">
        <f t="shared" si="123"/>
        <v/>
      </c>
      <c r="CA130" s="21" t="str">
        <f t="shared" si="124"/>
        <v/>
      </c>
      <c r="CB130" s="21" t="str">
        <f>IF(CA130="","",MAX(CB$12:CB129)+1)</f>
        <v/>
      </c>
      <c r="CC130" s="21" t="str">
        <f>IF(CA130="","",IF(AB130="","",IF(AB130="NEMA",IF(AD130="",INDEX(AD$12:AD129,MATCH(AA130,AA$12:AA129,0),1),AD130),AB130)))</f>
        <v/>
      </c>
      <c r="CD130" s="21" t="str">
        <f t="shared" si="125"/>
        <v/>
      </c>
      <c r="CE130" s="21" t="str">
        <f>IF(BX130="","",MAX(CE$12:CE129)+1)</f>
        <v/>
      </c>
      <c r="CF130" s="21" t="str">
        <f t="shared" si="126"/>
        <v/>
      </c>
      <c r="CG130" s="46" t="str">
        <f t="shared" si="127"/>
        <v/>
      </c>
      <c r="CH130" s="27" t="s">
        <v>0</v>
      </c>
      <c r="CI130" s="14" t="str">
        <f t="shared" si="128"/>
        <v/>
      </c>
      <c r="CJ130" s="27" t="s">
        <v>0</v>
      </c>
      <c r="CK130" s="157" t="str">
        <f>IF(BN130="","",IF(AND(BO130&lt;&gt;"",BO130&lt;&gt;"NEMA",BS130=1),BR130,IFERROR(INDEX(CK$12:CK129,MATCH(BN130,BN$12:BN129,0)),IF(BX130&lt;&gt;"",BX130,BT130))))</f>
        <v>OK Vihor</v>
      </c>
      <c r="CL130" s="210">
        <f>IF(BN130="","",IF(BT130&lt;&gt;BN130,INDEX(regKlub_id,MATCH(BT130,regKlub_naziv,0)),IF(AND(BO130&lt;&gt;"",BO130&lt;&gt;"NEMA"),BO130,IF(CF130&lt;&gt;"",CF130,IF(CB130&lt;&gt;"",CB130,IFERROR(INDEX(CL$12:CL129,MATCH(BN130,BN$12:BN129,0)),"GREŠKA"))))))</f>
        <v>12</v>
      </c>
      <c r="CM130" s="108" t="str">
        <f>IF(BP130="","",IF(BP130&lt;&gt;"NEMA",BP130,IF(CE130&lt;&gt;"",CE130,IFERROR(INDEX(CM$12:CM129,MATCH(BN130,BN$12:BN129,0)),""))))</f>
        <v/>
      </c>
      <c r="CN130" s="27" t="s">
        <v>0</v>
      </c>
      <c r="CO130" s="38" t="str">
        <f t="shared" si="129"/>
        <v>99:59</v>
      </c>
      <c r="CP130" s="53" t="str">
        <f t="shared" si="130"/>
        <v>0</v>
      </c>
      <c r="CQ130" s="164" t="str">
        <f t="shared" si="131"/>
        <v/>
      </c>
      <c r="CR130" s="165">
        <f t="shared" si="156"/>
        <v>5999</v>
      </c>
      <c r="CS130" s="108">
        <f t="shared" si="83"/>
        <v>1</v>
      </c>
      <c r="CT130" s="27" t="s">
        <v>0</v>
      </c>
      <c r="CU130" s="224" t="str">
        <f t="shared" si="132"/>
        <v xml:space="preserve">
</v>
      </c>
      <c r="CV130" s="27" t="s">
        <v>0</v>
      </c>
      <c r="CW130" s="184" t="str">
        <f t="shared" si="84"/>
        <v/>
      </c>
      <c r="CX130" t="s">
        <v>0</v>
      </c>
      <c r="CY130" s="86" t="str">
        <f t="shared" si="85"/>
        <v>Ž</v>
      </c>
      <c r="CZ130" t="s">
        <v>0</v>
      </c>
      <c r="DA130" s="32" t="str">
        <f t="shared" si="86"/>
        <v/>
      </c>
      <c r="DB130" s="46" t="str">
        <f t="shared" si="87"/>
        <v/>
      </c>
      <c r="DC130" t="s">
        <v>0</v>
      </c>
      <c r="DD130" s="14" t="str">
        <f t="shared" si="133"/>
        <v/>
      </c>
      <c r="DE130" s="27" t="s">
        <v>0</v>
      </c>
      <c r="DF130" s="14" t="str">
        <f t="shared" si="134"/>
        <v/>
      </c>
      <c r="DG130" s="27" t="s">
        <v>0</v>
      </c>
      <c r="DH130" s="32" t="str">
        <f t="shared" si="135"/>
        <v>Violeta – Čalić</v>
      </c>
      <c r="DI130" s="33">
        <f t="shared" si="136"/>
        <v>1157</v>
      </c>
      <c r="DJ130" s="27" t="s">
        <v>0</v>
      </c>
      <c r="DK130" s="32" t="str">
        <f t="shared" si="137"/>
        <v>Violeta – Čalić – OK Vihor</v>
      </c>
      <c r="DL130" s="33">
        <f t="shared" si="138"/>
        <v>1157</v>
      </c>
      <c r="DM130" s="27" t="s">
        <v>0</v>
      </c>
      <c r="DN130" s="32" t="str">
        <f t="shared" si="139"/>
        <v>Violeta – Čalić – OK Vihor – Ž35</v>
      </c>
      <c r="DO130" s="33">
        <f t="shared" si="140"/>
        <v>1157</v>
      </c>
      <c r="DP130" s="27" t="s">
        <v>0</v>
      </c>
      <c r="DQ130" s="38">
        <f t="shared" si="141"/>
        <v>1157</v>
      </c>
      <c r="DR130" s="33" cm="1">
        <f t="array" ref="DR130">IF(DQ130&lt;&gt;"",INDEX(regNatjecatelj_id,DQ130,0),IF(BF130&lt;&gt;"",BF130,""))</f>
        <v>1330</v>
      </c>
      <c r="DS130" s="27" t="s">
        <v>0</v>
      </c>
      <c r="DT130" s="38" t="str">
        <f t="shared" si="142"/>
        <v>imepre</v>
      </c>
      <c r="DU130" s="53" t="str">
        <f t="shared" si="88"/>
        <v>klu</v>
      </c>
      <c r="DV130" s="53" t="str">
        <f t="shared" si="143"/>
        <v>kat</v>
      </c>
      <c r="DW130" s="53" t="str">
        <f t="shared" si="144"/>
        <v/>
      </c>
      <c r="DX130" s="46" t="str">
        <f t="shared" si="145"/>
        <v>imepre-klu-kat</v>
      </c>
      <c r="DY130" s="27" t="s">
        <v>0</v>
      </c>
      <c r="DZ130" s="38">
        <f>IF(AN130="","",MAX(DZ$12:DZ129)+1)</f>
        <v>5570</v>
      </c>
      <c r="EA130" s="53">
        <f t="shared" si="146"/>
        <v>619</v>
      </c>
      <c r="EB130" s="53">
        <f t="shared" si="147"/>
        <v>1330</v>
      </c>
      <c r="EC130" s="53">
        <f t="shared" si="148"/>
        <v>5999</v>
      </c>
      <c r="ED130" s="53">
        <f t="shared" si="149"/>
        <v>1</v>
      </c>
      <c r="EE130" s="53">
        <f t="shared" si="89"/>
        <v>0</v>
      </c>
      <c r="EF130" s="53">
        <f t="shared" si="150"/>
        <v>1</v>
      </c>
      <c r="EG130" s="53" t="str">
        <f t="shared" si="151"/>
        <v>0</v>
      </c>
      <c r="EH130" s="53" t="str">
        <f t="shared" si="90"/>
        <v/>
      </c>
      <c r="EI130" s="53" t="str">
        <f t="shared" si="152"/>
        <v/>
      </c>
      <c r="EJ130" s="33" t="str">
        <f t="shared" si="153"/>
        <v/>
      </c>
      <c r="EK130" s="27" t="s">
        <v>0</v>
      </c>
      <c r="EL130" s="14" t="str">
        <f t="shared" si="154"/>
        <v>INSERT INTO rezultat(id,stazakategorija_id,imeprezime_id,vrijeme_sec,status_id,registracija,uparivanje_id,originalstatus_id,imeprezimealias_id,klubalias_id,kategorijaalias_id) VALUES (5570,619,1330,5999,1,0,1,0,Null,Null,Null);</v>
      </c>
      <c r="EM130" s="27" t="s">
        <v>0</v>
      </c>
      <c r="EN130" s="14" t="str">
        <f t="shared" si="91"/>
        <v/>
      </c>
      <c r="EO130" s="27" t="s">
        <v>0</v>
      </c>
      <c r="EP130" s="115" t="str">
        <f t="shared" si="155"/>
        <v xml:space="preserve">
INSERT INTO rezultat(id,stazakategorija_id,imeprezime_id,vrijeme_sec,status_id,registracija,uparivanje_id,originalstatus_id,imeprezimealias_id,klubalias_id,kategorijaalias_id) VALUES (5570,619,1330,5999,1,0,1,0,Null,Null,Null);</v>
      </c>
      <c r="EQ130" s="27" t="s">
        <v>0</v>
      </c>
    </row>
    <row r="131" spans="1:147" x14ac:dyDescent="0.25">
      <c r="A131" t="s">
        <v>0</v>
      </c>
      <c r="B131" s="32" t="str">
        <f>IF(csv!F121="","",TRIM(csv!T121))</f>
        <v>Ž35</v>
      </c>
      <c r="C131" s="21" t="s">
        <v>0</v>
      </c>
      <c r="D131" s="21" t="str">
        <f>IF(csv!F121="","",TRIM(csv!F121))</f>
        <v>Vacant</v>
      </c>
      <c r="E131" s="21" t="str">
        <f>IF(csv!E121="","",TRIM(csv!E121))</f>
        <v/>
      </c>
      <c r="F131" s="21" t="s">
        <v>0</v>
      </c>
      <c r="G131" s="53" t="str">
        <f>IF(csv!M121="","",TRIM(csv!M121))</f>
        <v/>
      </c>
      <c r="H131" s="53" t="str">
        <f>IF(csv!N121="","",TRIM(csv!N121))</f>
        <v>0</v>
      </c>
      <c r="I131" s="21" t="s">
        <v>0</v>
      </c>
      <c r="J131" s="21" t="str">
        <f>IF(csv!P121="","",TRIM(csv!P121))</f>
        <v/>
      </c>
      <c r="K131" s="21" t="str">
        <f>IF(csv!Q121="","",TRIM(csv!Q121))</f>
        <v/>
      </c>
      <c r="L131" s="21" t="s">
        <v>0</v>
      </c>
      <c r="M131" s="46" t="str">
        <f>IF(csv!R121="","",TRIM(csv!R121))</f>
        <v/>
      </c>
      <c r="N131" s="27" t="s">
        <v>0</v>
      </c>
      <c r="O131" s="172" t="str">
        <f t="shared" si="92"/>
        <v/>
      </c>
      <c r="P131" s="27"/>
      <c r="Q131" s="32" t="str">
        <f t="shared" si="93"/>
        <v>Ž35</v>
      </c>
      <c r="R131" s="53">
        <f>IF(Q131="","",IF(COUNTIF(Q$12:Q130,Q131)=0,R130+1,R130))</f>
        <v>19</v>
      </c>
      <c r="S131" s="53">
        <f t="shared" si="94"/>
        <v>117</v>
      </c>
      <c r="T131" s="53">
        <f t="shared" si="95"/>
        <v>417</v>
      </c>
      <c r="U131" s="46" t="str">
        <f t="shared" si="96"/>
        <v>M45 – Ž35 – Ž20</v>
      </c>
      <c r="V131" s="27" t="s">
        <v>0</v>
      </c>
      <c r="W131" s="157" t="str">
        <f t="shared" si="97"/>
        <v/>
      </c>
      <c r="X131" s="207" t="str">
        <f t="shared" si="98"/>
        <v/>
      </c>
      <c r="Y131" s="158" t="str">
        <f t="shared" si="79"/>
        <v/>
      </c>
      <c r="Z131" s="27" t="s">
        <v>0</v>
      </c>
      <c r="AA131" s="32" t="str">
        <f t="shared" si="99"/>
        <v/>
      </c>
      <c r="AB131" s="53" t="str">
        <f t="shared" si="100"/>
        <v/>
      </c>
      <c r="AC131" s="21" t="str">
        <f>IF(OR(AB131="",AB131&lt;&gt;"NEMA"),"",IF(IFERROR(MATCH(AA131,AA$12:AA130,0),0)&lt;&gt;0,"",AA131))</f>
        <v/>
      </c>
      <c r="AD131" s="46" t="str">
        <f>IF(AC131="","",MAX(AD$12:AD130)+1)</f>
        <v/>
      </c>
      <c r="AE131" s="27" t="s">
        <v>0</v>
      </c>
      <c r="AF131" s="84"/>
      <c r="AG131" s="27" t="s">
        <v>0</v>
      </c>
      <c r="AH131" s="14" t="str">
        <f t="shared" si="101"/>
        <v/>
      </c>
      <c r="AI131" s="27" t="s">
        <v>0</v>
      </c>
      <c r="AJ131" s="157" t="str">
        <f t="shared" si="102"/>
        <v/>
      </c>
      <c r="AK131" s="108" t="str">
        <f t="shared" si="103"/>
        <v/>
      </c>
      <c r="AL131" s="27"/>
      <c r="AM131" s="32" t="str">
        <f t="shared" si="104"/>
        <v/>
      </c>
      <c r="AN131" s="21" t="str">
        <f t="shared" si="105"/>
        <v/>
      </c>
      <c r="AO131" s="53" t="str">
        <f t="shared" si="106"/>
        <v/>
      </c>
      <c r="AP131" s="53" t="str">
        <f t="shared" si="107"/>
        <v/>
      </c>
      <c r="AQ131" s="21" t="str">
        <f t="shared" si="108"/>
        <v/>
      </c>
      <c r="AR131" s="46" t="str">
        <f t="shared" si="109"/>
        <v/>
      </c>
      <c r="AS131" s="27" t="s">
        <v>0</v>
      </c>
      <c r="AT131" s="62" t="str">
        <f t="shared" si="110"/>
        <v/>
      </c>
      <c r="AU131" s="27" t="s">
        <v>0</v>
      </c>
      <c r="AV131" s="228" t="str">
        <f t="shared" si="80"/>
        <v/>
      </c>
      <c r="AW131" s="27" t="s">
        <v>0</v>
      </c>
      <c r="AX131" s="79"/>
      <c r="AY131" s="80"/>
      <c r="AZ131" s="27" t="s">
        <v>0</v>
      </c>
      <c r="BA131" s="184" t="str">
        <f t="shared" si="111"/>
        <v/>
      </c>
      <c r="BB131" s="27" t="s">
        <v>0</v>
      </c>
      <c r="BC131" s="32" t="str">
        <f t="shared" si="112"/>
        <v/>
      </c>
      <c r="BD131" s="53" t="str">
        <f>IF(AX131&amp;AY131="","",MAX(BD$12:BD130)+1)</f>
        <v/>
      </c>
      <c r="BE131" s="196" t="str">
        <f t="shared" si="113"/>
        <v/>
      </c>
      <c r="BF131" s="33" t="str">
        <f>IF(AND(AO131="NEMA",AP131="NEMA",OR(AX131&amp;AY131="",BE131="NEMA")),MAX(BF$12:BF130)+1,"")</f>
        <v/>
      </c>
      <c r="BG131" s="27" t="s">
        <v>0</v>
      </c>
      <c r="BH131" s="32" t="str">
        <f t="shared" si="114"/>
        <v/>
      </c>
      <c r="BI131" s="21" t="str">
        <f t="shared" si="115"/>
        <v/>
      </c>
      <c r="BJ131" s="53" t="str">
        <f t="shared" si="116"/>
        <v/>
      </c>
      <c r="BK131" s="33" t="str">
        <f t="shared" si="117"/>
        <v/>
      </c>
      <c r="BL131" s="27" t="s">
        <v>0</v>
      </c>
      <c r="BM131" s="32" t="str">
        <f t="shared" si="118"/>
        <v/>
      </c>
      <c r="BN131" s="21" t="str">
        <f t="shared" si="119"/>
        <v/>
      </c>
      <c r="BO131" s="53" t="str">
        <f t="shared" si="120"/>
        <v/>
      </c>
      <c r="BP131" s="53" t="str">
        <f t="shared" si="81"/>
        <v/>
      </c>
      <c r="BQ131" s="21" t="str">
        <f t="shared" si="82"/>
        <v/>
      </c>
      <c r="BR131" s="21" t="str" cm="1">
        <f t="array" ref="BR131">IFERROR(""&amp;INDEX(regNatjecatelj_klub,DI131),"")</f>
        <v/>
      </c>
      <c r="BS131" s="66" t="str">
        <f t="shared" si="121"/>
        <v/>
      </c>
      <c r="BT131" s="46" t="str">
        <f t="shared" si="122"/>
        <v/>
      </c>
      <c r="BU131" s="27" t="s">
        <v>0</v>
      </c>
      <c r="BV131" s="62" t="str">
        <f>IF(BP131&lt;&gt;"NEMA","",IF(IFERROR(MATCH(BN131,BN$12:BN130,0),0)&lt;&gt;0,"",BN131))</f>
        <v/>
      </c>
      <c r="BW131" s="27" t="s">
        <v>0</v>
      </c>
      <c r="BX131" s="84"/>
      <c r="BY131" s="27" t="s">
        <v>0</v>
      </c>
      <c r="BZ131" s="38" t="str">
        <f t="shared" si="123"/>
        <v/>
      </c>
      <c r="CA131" s="21" t="str">
        <f t="shared" si="124"/>
        <v/>
      </c>
      <c r="CB131" s="21" t="str">
        <f>IF(CA131="","",MAX(CB$12:CB130)+1)</f>
        <v/>
      </c>
      <c r="CC131" s="21" t="str">
        <f>IF(CA131="","",IF(AB131="","",IF(AB131="NEMA",IF(AD131="",INDEX(AD$12:AD130,MATCH(AA131,AA$12:AA130,0),1),AD131),AB131)))</f>
        <v/>
      </c>
      <c r="CD131" s="21" t="str">
        <f t="shared" si="125"/>
        <v/>
      </c>
      <c r="CE131" s="21" t="str">
        <f>IF(BX131="","",MAX(CE$12:CE130)+1)</f>
        <v/>
      </c>
      <c r="CF131" s="21" t="str">
        <f t="shared" si="126"/>
        <v/>
      </c>
      <c r="CG131" s="46" t="str">
        <f t="shared" si="127"/>
        <v/>
      </c>
      <c r="CH131" s="27" t="s">
        <v>0</v>
      </c>
      <c r="CI131" s="14" t="str">
        <f t="shared" si="128"/>
        <v/>
      </c>
      <c r="CJ131" s="27" t="s">
        <v>0</v>
      </c>
      <c r="CK131" s="157" t="str">
        <f>IF(BN131="","",IF(AND(BO131&lt;&gt;"",BO131&lt;&gt;"NEMA",BS131=1),BR131,IFERROR(INDEX(CK$12:CK130,MATCH(BN131,BN$12:BN130,0)),IF(BX131&lt;&gt;"",BX131,BT131))))</f>
        <v/>
      </c>
      <c r="CL131" s="210" t="str">
        <f>IF(BN131="","",IF(BT131&lt;&gt;BN131,INDEX(regKlub_id,MATCH(BT131,regKlub_naziv,0)),IF(AND(BO131&lt;&gt;"",BO131&lt;&gt;"NEMA"),BO131,IF(CF131&lt;&gt;"",CF131,IF(CB131&lt;&gt;"",CB131,IFERROR(INDEX(CL$12:CL130,MATCH(BN131,BN$12:BN130,0)),"GREŠKA"))))))</f>
        <v/>
      </c>
      <c r="CM131" s="108" t="str">
        <f>IF(BP131="","",IF(BP131&lt;&gt;"NEMA",BP131,IF(CE131&lt;&gt;"",CE131,IFERROR(INDEX(CM$12:CM130,MATCH(BN131,BN$12:BN130,0)),""))))</f>
        <v/>
      </c>
      <c r="CN131" s="27" t="s">
        <v>0</v>
      </c>
      <c r="CO131" s="38" t="str">
        <f t="shared" si="129"/>
        <v/>
      </c>
      <c r="CP131" s="53" t="str">
        <f t="shared" si="130"/>
        <v>0</v>
      </c>
      <c r="CQ131" s="164" t="str">
        <f t="shared" si="131"/>
        <v/>
      </c>
      <c r="CR131" s="165" t="str">
        <f t="shared" si="156"/>
        <v/>
      </c>
      <c r="CS131" s="108" t="str">
        <f t="shared" si="83"/>
        <v/>
      </c>
      <c r="CT131" s="27" t="s">
        <v>0</v>
      </c>
      <c r="CU131" s="224" t="str">
        <f t="shared" si="132"/>
        <v xml:space="preserve">
</v>
      </c>
      <c r="CV131" s="27" t="s">
        <v>0</v>
      </c>
      <c r="CW131" s="184" t="str">
        <f t="shared" si="84"/>
        <v/>
      </c>
      <c r="CX131" t="s">
        <v>0</v>
      </c>
      <c r="CY131" s="86" t="str">
        <f t="shared" si="85"/>
        <v>Ž</v>
      </c>
      <c r="CZ131" t="s">
        <v>0</v>
      </c>
      <c r="DA131" s="32" t="str">
        <f t="shared" si="86"/>
        <v/>
      </c>
      <c r="DB131" s="46" t="str">
        <f t="shared" si="87"/>
        <v/>
      </c>
      <c r="DC131" t="s">
        <v>0</v>
      </c>
      <c r="DD131" s="14" t="str">
        <f t="shared" si="133"/>
        <v/>
      </c>
      <c r="DE131" s="27" t="s">
        <v>0</v>
      </c>
      <c r="DF131" s="14" t="str">
        <f t="shared" si="134"/>
        <v/>
      </c>
      <c r="DG131" s="27" t="s">
        <v>0</v>
      </c>
      <c r="DH131" s="32" t="str">
        <f t="shared" si="135"/>
        <v/>
      </c>
      <c r="DI131" s="33" t="str">
        <f t="shared" si="136"/>
        <v/>
      </c>
      <c r="DJ131" s="27" t="s">
        <v>0</v>
      </c>
      <c r="DK131" s="32" t="str">
        <f t="shared" si="137"/>
        <v/>
      </c>
      <c r="DL131" s="33" t="str">
        <f t="shared" si="138"/>
        <v/>
      </c>
      <c r="DM131" s="27" t="s">
        <v>0</v>
      </c>
      <c r="DN131" s="32" t="str">
        <f t="shared" si="139"/>
        <v/>
      </c>
      <c r="DO131" s="33" t="str">
        <f t="shared" si="140"/>
        <v/>
      </c>
      <c r="DP131" s="27" t="s">
        <v>0</v>
      </c>
      <c r="DQ131" s="38" t="str">
        <f t="shared" si="141"/>
        <v/>
      </c>
      <c r="DR131" s="33" t="str" cm="1">
        <f t="array" ref="DR131">IF(DQ131&lt;&gt;"",INDEX(regNatjecatelj_id,DQ131,0),IF(BF131&lt;&gt;"",BF131,""))</f>
        <v/>
      </c>
      <c r="DS131" s="27" t="s">
        <v>0</v>
      </c>
      <c r="DT131" s="38" t="str">
        <f t="shared" si="142"/>
        <v/>
      </c>
      <c r="DU131" s="53" t="str">
        <f t="shared" si="88"/>
        <v/>
      </c>
      <c r="DV131" s="53" t="str">
        <f t="shared" si="143"/>
        <v/>
      </c>
      <c r="DW131" s="53" t="str">
        <f t="shared" si="144"/>
        <v/>
      </c>
      <c r="DX131" s="46" t="str">
        <f t="shared" si="145"/>
        <v/>
      </c>
      <c r="DY131" s="27" t="s">
        <v>0</v>
      </c>
      <c r="DZ131" s="38" t="str">
        <f>IF(AN131="","",MAX(DZ$12:DZ130)+1)</f>
        <v/>
      </c>
      <c r="EA131" s="53" t="str">
        <f t="shared" si="146"/>
        <v/>
      </c>
      <c r="EB131" s="53" t="str">
        <f t="shared" si="147"/>
        <v/>
      </c>
      <c r="EC131" s="53" t="str">
        <f t="shared" si="148"/>
        <v/>
      </c>
      <c r="ED131" s="53" t="str">
        <f t="shared" si="149"/>
        <v/>
      </c>
      <c r="EE131" s="53" t="str">
        <f t="shared" si="89"/>
        <v/>
      </c>
      <c r="EF131" s="53" t="str">
        <f t="shared" si="150"/>
        <v/>
      </c>
      <c r="EG131" s="53" t="str">
        <f t="shared" si="151"/>
        <v/>
      </c>
      <c r="EH131" s="53" t="str">
        <f t="shared" si="90"/>
        <v/>
      </c>
      <c r="EI131" s="53" t="str">
        <f t="shared" si="152"/>
        <v/>
      </c>
      <c r="EJ131" s="33" t="str">
        <f t="shared" si="153"/>
        <v/>
      </c>
      <c r="EK131" s="27" t="s">
        <v>0</v>
      </c>
      <c r="EL131" s="14" t="str">
        <f t="shared" si="154"/>
        <v/>
      </c>
      <c r="EM131" s="27" t="s">
        <v>0</v>
      </c>
      <c r="EN131" s="14" t="str">
        <f t="shared" si="91"/>
        <v/>
      </c>
      <c r="EO131" s="27" t="s">
        <v>0</v>
      </c>
      <c r="EP131" s="115" t="str">
        <f t="shared" si="155"/>
        <v/>
      </c>
      <c r="EQ131" s="27" t="s">
        <v>0</v>
      </c>
    </row>
    <row r="132" spans="1:147" x14ac:dyDescent="0.25">
      <c r="A132" t="s">
        <v>0</v>
      </c>
      <c r="B132" s="32" t="str">
        <f>IF(csv!F122="","",TRIM(csv!T122))</f>
        <v>Ž35</v>
      </c>
      <c r="C132" s="21" t="s">
        <v>0</v>
      </c>
      <c r="D132" s="21" t="str">
        <f>IF(csv!F122="","",TRIM(csv!F122))</f>
        <v>Vacant</v>
      </c>
      <c r="E132" s="21" t="str">
        <f>IF(csv!E122="","",TRIM(csv!E122))</f>
        <v/>
      </c>
      <c r="F132" s="21" t="s">
        <v>0</v>
      </c>
      <c r="G132" s="53" t="str">
        <f>IF(csv!M122="","",TRIM(csv!M122))</f>
        <v/>
      </c>
      <c r="H132" s="53" t="str">
        <f>IF(csv!N122="","",TRIM(csv!N122))</f>
        <v>0</v>
      </c>
      <c r="I132" s="21" t="s">
        <v>0</v>
      </c>
      <c r="J132" s="21" t="str">
        <f>IF(csv!P122="","",TRIM(csv!P122))</f>
        <v/>
      </c>
      <c r="K132" s="21" t="str">
        <f>IF(csv!Q122="","",TRIM(csv!Q122))</f>
        <v/>
      </c>
      <c r="L132" s="21" t="s">
        <v>0</v>
      </c>
      <c r="M132" s="46" t="str">
        <f>IF(csv!R122="","",TRIM(csv!R122))</f>
        <v/>
      </c>
      <c r="N132" s="27" t="s">
        <v>0</v>
      </c>
      <c r="O132" s="172" t="str">
        <f t="shared" si="92"/>
        <v/>
      </c>
      <c r="P132" s="27"/>
      <c r="Q132" s="32" t="str">
        <f t="shared" si="93"/>
        <v>Ž35</v>
      </c>
      <c r="R132" s="53">
        <f>IF(Q132="","",IF(COUNTIF(Q$12:Q131,Q132)=0,R131+1,R131))</f>
        <v>19</v>
      </c>
      <c r="S132" s="53">
        <f t="shared" si="94"/>
        <v>117</v>
      </c>
      <c r="T132" s="53">
        <f t="shared" si="95"/>
        <v>417</v>
      </c>
      <c r="U132" s="46" t="str">
        <f t="shared" si="96"/>
        <v>M45 – Ž35 – Ž20</v>
      </c>
      <c r="V132" s="27" t="s">
        <v>0</v>
      </c>
      <c r="W132" s="157" t="str">
        <f t="shared" si="97"/>
        <v/>
      </c>
      <c r="X132" s="207" t="str">
        <f t="shared" si="98"/>
        <v/>
      </c>
      <c r="Y132" s="158" t="str">
        <f t="shared" si="79"/>
        <v/>
      </c>
      <c r="Z132" s="27" t="s">
        <v>0</v>
      </c>
      <c r="AA132" s="32" t="str">
        <f t="shared" si="99"/>
        <v/>
      </c>
      <c r="AB132" s="53" t="str">
        <f t="shared" si="100"/>
        <v/>
      </c>
      <c r="AC132" s="21" t="str">
        <f>IF(OR(AB132="",AB132&lt;&gt;"NEMA"),"",IF(IFERROR(MATCH(AA132,AA$12:AA131,0),0)&lt;&gt;0,"",AA132))</f>
        <v/>
      </c>
      <c r="AD132" s="46" t="str">
        <f>IF(AC132="","",MAX(AD$12:AD131)+1)</f>
        <v/>
      </c>
      <c r="AE132" s="27" t="s">
        <v>0</v>
      </c>
      <c r="AF132" s="84"/>
      <c r="AG132" s="27" t="s">
        <v>0</v>
      </c>
      <c r="AH132" s="14" t="str">
        <f t="shared" si="101"/>
        <v/>
      </c>
      <c r="AI132" s="27" t="s">
        <v>0</v>
      </c>
      <c r="AJ132" s="157" t="str">
        <f t="shared" si="102"/>
        <v/>
      </c>
      <c r="AK132" s="108" t="str">
        <f t="shared" si="103"/>
        <v/>
      </c>
      <c r="AL132" s="27"/>
      <c r="AM132" s="32" t="str">
        <f t="shared" si="104"/>
        <v/>
      </c>
      <c r="AN132" s="21" t="str">
        <f t="shared" si="105"/>
        <v/>
      </c>
      <c r="AO132" s="53" t="str">
        <f t="shared" si="106"/>
        <v/>
      </c>
      <c r="AP132" s="53" t="str">
        <f t="shared" si="107"/>
        <v/>
      </c>
      <c r="AQ132" s="21" t="str">
        <f t="shared" si="108"/>
        <v/>
      </c>
      <c r="AR132" s="46" t="str">
        <f t="shared" si="109"/>
        <v/>
      </c>
      <c r="AS132" s="27" t="s">
        <v>0</v>
      </c>
      <c r="AT132" s="62" t="str">
        <f t="shared" si="110"/>
        <v/>
      </c>
      <c r="AU132" s="27" t="s">
        <v>0</v>
      </c>
      <c r="AV132" s="228" t="str">
        <f t="shared" si="80"/>
        <v/>
      </c>
      <c r="AW132" s="27" t="s">
        <v>0</v>
      </c>
      <c r="AX132" s="79"/>
      <c r="AY132" s="80"/>
      <c r="AZ132" s="27" t="s">
        <v>0</v>
      </c>
      <c r="BA132" s="184" t="str">
        <f t="shared" si="111"/>
        <v/>
      </c>
      <c r="BB132" s="27" t="s">
        <v>0</v>
      </c>
      <c r="BC132" s="32" t="str">
        <f t="shared" si="112"/>
        <v/>
      </c>
      <c r="BD132" s="53" t="str">
        <f>IF(AX132&amp;AY132="","",MAX(BD$12:BD131)+1)</f>
        <v/>
      </c>
      <c r="BE132" s="196" t="str">
        <f t="shared" si="113"/>
        <v/>
      </c>
      <c r="BF132" s="33" t="str">
        <f>IF(AND(AO132="NEMA",AP132="NEMA",OR(AX132&amp;AY132="",BE132="NEMA")),MAX(BF$12:BF131)+1,"")</f>
        <v/>
      </c>
      <c r="BG132" s="27" t="s">
        <v>0</v>
      </c>
      <c r="BH132" s="32" t="str">
        <f t="shared" si="114"/>
        <v/>
      </c>
      <c r="BI132" s="21" t="str">
        <f t="shared" si="115"/>
        <v/>
      </c>
      <c r="BJ132" s="53" t="str">
        <f t="shared" si="116"/>
        <v/>
      </c>
      <c r="BK132" s="33" t="str">
        <f t="shared" si="117"/>
        <v/>
      </c>
      <c r="BL132" s="27" t="s">
        <v>0</v>
      </c>
      <c r="BM132" s="32" t="str">
        <f t="shared" si="118"/>
        <v/>
      </c>
      <c r="BN132" s="21" t="str">
        <f t="shared" si="119"/>
        <v/>
      </c>
      <c r="BO132" s="53" t="str">
        <f t="shared" si="120"/>
        <v/>
      </c>
      <c r="BP132" s="53" t="str">
        <f t="shared" si="81"/>
        <v/>
      </c>
      <c r="BQ132" s="21" t="str">
        <f t="shared" si="82"/>
        <v/>
      </c>
      <c r="BR132" s="21" t="str" cm="1">
        <f t="array" ref="BR132">IFERROR(""&amp;INDEX(regNatjecatelj_klub,DI132),"")</f>
        <v/>
      </c>
      <c r="BS132" s="66" t="str">
        <f t="shared" si="121"/>
        <v/>
      </c>
      <c r="BT132" s="46" t="str">
        <f t="shared" si="122"/>
        <v/>
      </c>
      <c r="BU132" s="27" t="s">
        <v>0</v>
      </c>
      <c r="BV132" s="62" t="str">
        <f>IF(BP132&lt;&gt;"NEMA","",IF(IFERROR(MATCH(BN132,BN$12:BN131,0),0)&lt;&gt;0,"",BN132))</f>
        <v/>
      </c>
      <c r="BW132" s="27" t="s">
        <v>0</v>
      </c>
      <c r="BX132" s="84"/>
      <c r="BY132" s="27" t="s">
        <v>0</v>
      </c>
      <c r="BZ132" s="38" t="str">
        <f t="shared" si="123"/>
        <v/>
      </c>
      <c r="CA132" s="21" t="str">
        <f t="shared" si="124"/>
        <v/>
      </c>
      <c r="CB132" s="21" t="str">
        <f>IF(CA132="","",MAX(CB$12:CB131)+1)</f>
        <v/>
      </c>
      <c r="CC132" s="21" t="str">
        <f>IF(CA132="","",IF(AB132="","",IF(AB132="NEMA",IF(AD132="",INDEX(AD$12:AD131,MATCH(AA132,AA$12:AA131,0),1),AD132),AB132)))</f>
        <v/>
      </c>
      <c r="CD132" s="21" t="str">
        <f t="shared" si="125"/>
        <v/>
      </c>
      <c r="CE132" s="21" t="str">
        <f>IF(BX132="","",MAX(CE$12:CE131)+1)</f>
        <v/>
      </c>
      <c r="CF132" s="21" t="str">
        <f t="shared" si="126"/>
        <v/>
      </c>
      <c r="CG132" s="46" t="str">
        <f t="shared" si="127"/>
        <v/>
      </c>
      <c r="CH132" s="27" t="s">
        <v>0</v>
      </c>
      <c r="CI132" s="14" t="str">
        <f t="shared" si="128"/>
        <v/>
      </c>
      <c r="CJ132" s="27" t="s">
        <v>0</v>
      </c>
      <c r="CK132" s="157" t="str">
        <f>IF(BN132="","",IF(AND(BO132&lt;&gt;"",BO132&lt;&gt;"NEMA",BS132=1),BR132,IFERROR(INDEX(CK$12:CK131,MATCH(BN132,BN$12:BN131,0)),IF(BX132&lt;&gt;"",BX132,BT132))))</f>
        <v/>
      </c>
      <c r="CL132" s="210" t="str">
        <f>IF(BN132="","",IF(BT132&lt;&gt;BN132,INDEX(regKlub_id,MATCH(BT132,regKlub_naziv,0)),IF(AND(BO132&lt;&gt;"",BO132&lt;&gt;"NEMA"),BO132,IF(CF132&lt;&gt;"",CF132,IF(CB132&lt;&gt;"",CB132,IFERROR(INDEX(CL$12:CL131,MATCH(BN132,BN$12:BN131,0)),"GREŠKA"))))))</f>
        <v/>
      </c>
      <c r="CM132" s="108" t="str">
        <f>IF(BP132="","",IF(BP132&lt;&gt;"NEMA",BP132,IF(CE132&lt;&gt;"",CE132,IFERROR(INDEX(CM$12:CM131,MATCH(BN132,BN$12:BN131,0)),""))))</f>
        <v/>
      </c>
      <c r="CN132" s="27" t="s">
        <v>0</v>
      </c>
      <c r="CO132" s="38" t="str">
        <f t="shared" si="129"/>
        <v/>
      </c>
      <c r="CP132" s="53" t="str">
        <f t="shared" si="130"/>
        <v>0</v>
      </c>
      <c r="CQ132" s="164" t="str">
        <f t="shared" si="131"/>
        <v/>
      </c>
      <c r="CR132" s="165" t="str">
        <f t="shared" si="156"/>
        <v/>
      </c>
      <c r="CS132" s="108" t="str">
        <f t="shared" si="83"/>
        <v/>
      </c>
      <c r="CT132" s="27" t="s">
        <v>0</v>
      </c>
      <c r="CU132" s="224" t="str">
        <f t="shared" si="132"/>
        <v xml:space="preserve">
</v>
      </c>
      <c r="CV132" s="27" t="s">
        <v>0</v>
      </c>
      <c r="CW132" s="184" t="str">
        <f t="shared" si="84"/>
        <v/>
      </c>
      <c r="CX132" t="s">
        <v>0</v>
      </c>
      <c r="CY132" s="86" t="str">
        <f t="shared" si="85"/>
        <v>Ž</v>
      </c>
      <c r="CZ132" t="s">
        <v>0</v>
      </c>
      <c r="DA132" s="32" t="str">
        <f t="shared" si="86"/>
        <v/>
      </c>
      <c r="DB132" s="46" t="str">
        <f t="shared" si="87"/>
        <v/>
      </c>
      <c r="DC132" t="s">
        <v>0</v>
      </c>
      <c r="DD132" s="14" t="str">
        <f t="shared" si="133"/>
        <v/>
      </c>
      <c r="DE132" s="27" t="s">
        <v>0</v>
      </c>
      <c r="DF132" s="14" t="str">
        <f t="shared" si="134"/>
        <v/>
      </c>
      <c r="DG132" s="27" t="s">
        <v>0</v>
      </c>
      <c r="DH132" s="32" t="str">
        <f t="shared" si="135"/>
        <v/>
      </c>
      <c r="DI132" s="33" t="str">
        <f t="shared" si="136"/>
        <v/>
      </c>
      <c r="DJ132" s="27" t="s">
        <v>0</v>
      </c>
      <c r="DK132" s="32" t="str">
        <f t="shared" si="137"/>
        <v/>
      </c>
      <c r="DL132" s="33" t="str">
        <f t="shared" si="138"/>
        <v/>
      </c>
      <c r="DM132" s="27" t="s">
        <v>0</v>
      </c>
      <c r="DN132" s="32" t="str">
        <f t="shared" si="139"/>
        <v/>
      </c>
      <c r="DO132" s="33" t="str">
        <f t="shared" si="140"/>
        <v/>
      </c>
      <c r="DP132" s="27" t="s">
        <v>0</v>
      </c>
      <c r="DQ132" s="38" t="str">
        <f t="shared" si="141"/>
        <v/>
      </c>
      <c r="DR132" s="33" t="str" cm="1">
        <f t="array" ref="DR132">IF(DQ132&lt;&gt;"",INDEX(regNatjecatelj_id,DQ132,0),IF(BF132&lt;&gt;"",BF132,""))</f>
        <v/>
      </c>
      <c r="DS132" s="27" t="s">
        <v>0</v>
      </c>
      <c r="DT132" s="38" t="str">
        <f t="shared" si="142"/>
        <v/>
      </c>
      <c r="DU132" s="53" t="str">
        <f t="shared" si="88"/>
        <v/>
      </c>
      <c r="DV132" s="53" t="str">
        <f t="shared" si="143"/>
        <v/>
      </c>
      <c r="DW132" s="53" t="str">
        <f t="shared" si="144"/>
        <v/>
      </c>
      <c r="DX132" s="46" t="str">
        <f t="shared" si="145"/>
        <v/>
      </c>
      <c r="DY132" s="27" t="s">
        <v>0</v>
      </c>
      <c r="DZ132" s="38" t="str">
        <f>IF(AN132="","",MAX(DZ$12:DZ131)+1)</f>
        <v/>
      </c>
      <c r="EA132" s="53" t="str">
        <f t="shared" si="146"/>
        <v/>
      </c>
      <c r="EB132" s="53" t="str">
        <f t="shared" si="147"/>
        <v/>
      </c>
      <c r="EC132" s="53" t="str">
        <f t="shared" si="148"/>
        <v/>
      </c>
      <c r="ED132" s="53" t="str">
        <f t="shared" si="149"/>
        <v/>
      </c>
      <c r="EE132" s="53" t="str">
        <f t="shared" si="89"/>
        <v/>
      </c>
      <c r="EF132" s="53" t="str">
        <f t="shared" si="150"/>
        <v/>
      </c>
      <c r="EG132" s="53" t="str">
        <f t="shared" si="151"/>
        <v/>
      </c>
      <c r="EH132" s="53" t="str">
        <f t="shared" si="90"/>
        <v/>
      </c>
      <c r="EI132" s="53" t="str">
        <f t="shared" si="152"/>
        <v/>
      </c>
      <c r="EJ132" s="33" t="str">
        <f t="shared" si="153"/>
        <v/>
      </c>
      <c r="EK132" s="27" t="s">
        <v>0</v>
      </c>
      <c r="EL132" s="14" t="str">
        <f t="shared" si="154"/>
        <v/>
      </c>
      <c r="EM132" s="27" t="s">
        <v>0</v>
      </c>
      <c r="EN132" s="14" t="str">
        <f t="shared" si="91"/>
        <v/>
      </c>
      <c r="EO132" s="27" t="s">
        <v>0</v>
      </c>
      <c r="EP132" s="115" t="str">
        <f t="shared" si="155"/>
        <v/>
      </c>
      <c r="EQ132" s="27" t="s">
        <v>0</v>
      </c>
    </row>
    <row r="133" spans="1:147" x14ac:dyDescent="0.25">
      <c r="A133" t="s">
        <v>0</v>
      </c>
      <c r="B133" s="32" t="str">
        <f>IF(csv!F123="","",TRIM(csv!T123))</f>
        <v>Ž35</v>
      </c>
      <c r="C133" s="21" t="s">
        <v>0</v>
      </c>
      <c r="D133" s="21" t="str">
        <f>IF(csv!F123="","",TRIM(csv!F123))</f>
        <v>Marijana</v>
      </c>
      <c r="E133" s="21" t="str">
        <f>IF(csv!E123="","",TRIM(csv!E123))</f>
        <v>Žgela Putniković</v>
      </c>
      <c r="F133" s="21" t="s">
        <v>0</v>
      </c>
      <c r="G133" s="53" t="str">
        <f>IF(csv!M123="","",TRIM(csv!M123))</f>
        <v/>
      </c>
      <c r="H133" s="53" t="str">
        <f>IF(csv!N123="","",TRIM(csv!N123))</f>
        <v>1</v>
      </c>
      <c r="I133" s="21" t="s">
        <v>0</v>
      </c>
      <c r="J133" s="21" t="str">
        <f>IF(csv!P123="","",TRIM(csv!P123))</f>
        <v>KAP</v>
      </c>
      <c r="K133" s="21" t="str">
        <f>IF(csv!Q123="","",TRIM(csv!Q123))</f>
        <v>OK Kapela</v>
      </c>
      <c r="L133" s="21" t="s">
        <v>0</v>
      </c>
      <c r="M133" s="46" t="str">
        <f>IF(csv!R123="","",TRIM(csv!R123))</f>
        <v>CRO</v>
      </c>
      <c r="N133" s="27" t="s">
        <v>0</v>
      </c>
      <c r="O133" s="172" t="str">
        <f t="shared" si="92"/>
        <v>ok</v>
      </c>
      <c r="P133" s="27"/>
      <c r="Q133" s="32" t="str">
        <f t="shared" si="93"/>
        <v>Ž35</v>
      </c>
      <c r="R133" s="53">
        <f>IF(Q133="","",IF(COUNTIF(Q$12:Q132,Q133)=0,R132+1,R132))</f>
        <v>19</v>
      </c>
      <c r="S133" s="53">
        <f t="shared" si="94"/>
        <v>117</v>
      </c>
      <c r="T133" s="53">
        <f t="shared" si="95"/>
        <v>417</v>
      </c>
      <c r="U133" s="46" t="str">
        <f t="shared" si="96"/>
        <v>M45 – Ž35 – Ž20</v>
      </c>
      <c r="V133" s="27" t="s">
        <v>0</v>
      </c>
      <c r="W133" s="157" t="str">
        <f t="shared" si="97"/>
        <v>Ž35</v>
      </c>
      <c r="X133" s="207">
        <f t="shared" si="98"/>
        <v>619</v>
      </c>
      <c r="Y133" s="158" t="str">
        <f t="shared" si="79"/>
        <v/>
      </c>
      <c r="Z133" s="27" t="s">
        <v>0</v>
      </c>
      <c r="AA133" s="32" t="str">
        <f t="shared" si="99"/>
        <v>CRO</v>
      </c>
      <c r="AB133" s="53">
        <f t="shared" si="100"/>
        <v>1</v>
      </c>
      <c r="AC133" s="21" t="str">
        <f>IF(OR(AB133="",AB133&lt;&gt;"NEMA"),"",IF(IFERROR(MATCH(AA133,AA$12:AA132,0),0)&lt;&gt;0,"",AA133))</f>
        <v/>
      </c>
      <c r="AD133" s="46" t="str">
        <f>IF(AC133="","",MAX(AD$12:AD132)+1)</f>
        <v/>
      </c>
      <c r="AE133" s="27" t="s">
        <v>0</v>
      </c>
      <c r="AF133" s="84"/>
      <c r="AG133" s="27" t="s">
        <v>0</v>
      </c>
      <c r="AH133" s="14" t="str">
        <f t="shared" si="101"/>
        <v/>
      </c>
      <c r="AI133" s="27" t="s">
        <v>0</v>
      </c>
      <c r="AJ133" s="157" t="str">
        <f t="shared" si="102"/>
        <v>CRO</v>
      </c>
      <c r="AK133" s="108">
        <f t="shared" si="103"/>
        <v>1</v>
      </c>
      <c r="AL133" s="27"/>
      <c r="AM133" s="32" t="str">
        <f t="shared" si="104"/>
        <v>Marijana</v>
      </c>
      <c r="AN133" s="21" t="str">
        <f t="shared" si="105"/>
        <v>Žgela Putniković</v>
      </c>
      <c r="AO133" s="53">
        <f t="shared" si="106"/>
        <v>1275</v>
      </c>
      <c r="AP133" s="53" t="str">
        <f t="shared" si="107"/>
        <v/>
      </c>
      <c r="AQ133" s="21" t="str">
        <f t="shared" si="108"/>
        <v>Marijana</v>
      </c>
      <c r="AR133" s="46" t="str">
        <f t="shared" si="109"/>
        <v>Žgela Putniković</v>
      </c>
      <c r="AS133" s="27" t="s">
        <v>0</v>
      </c>
      <c r="AT133" s="62" t="str">
        <f t="shared" si="110"/>
        <v/>
      </c>
      <c r="AU133" s="27" t="s">
        <v>0</v>
      </c>
      <c r="AV133" s="228" t="str">
        <f t="shared" si="80"/>
        <v/>
      </c>
      <c r="AW133" s="27" t="s">
        <v>0</v>
      </c>
      <c r="AX133" s="79"/>
      <c r="AY133" s="80"/>
      <c r="AZ133" s="27" t="s">
        <v>0</v>
      </c>
      <c r="BA133" s="184" t="str">
        <f t="shared" si="111"/>
        <v/>
      </c>
      <c r="BB133" s="27" t="s">
        <v>0</v>
      </c>
      <c r="BC133" s="32" t="str">
        <f t="shared" si="112"/>
        <v/>
      </c>
      <c r="BD133" s="53" t="str">
        <f>IF(AX133&amp;AY133="","",MAX(BD$12:BD132)+1)</f>
        <v/>
      </c>
      <c r="BE133" s="196" t="str">
        <f t="shared" si="113"/>
        <v/>
      </c>
      <c r="BF133" s="33" t="str">
        <f>IF(AND(AO133="NEMA",AP133="NEMA",OR(AX133&amp;AY133="",BE133="NEMA")),MAX(BF$12:BF132)+1,"")</f>
        <v/>
      </c>
      <c r="BG133" s="27" t="s">
        <v>0</v>
      </c>
      <c r="BH133" s="32" t="str">
        <f t="shared" si="114"/>
        <v>Marijana</v>
      </c>
      <c r="BI133" s="21" t="str">
        <f t="shared" si="115"/>
        <v>Žgela Putniković</v>
      </c>
      <c r="BJ133" s="53" t="str">
        <f t="shared" si="116"/>
        <v/>
      </c>
      <c r="BK133" s="33">
        <f t="shared" si="117"/>
        <v>1275</v>
      </c>
      <c r="BL133" s="27" t="s">
        <v>0</v>
      </c>
      <c r="BM133" s="32" t="str">
        <f t="shared" si="118"/>
        <v>KAP</v>
      </c>
      <c r="BN133" s="21" t="str">
        <f t="shared" si="119"/>
        <v>OK Kapela</v>
      </c>
      <c r="BO133" s="53">
        <f t="shared" si="120"/>
        <v>5</v>
      </c>
      <c r="BP133" s="53" t="str">
        <f t="shared" si="81"/>
        <v/>
      </c>
      <c r="BQ133" s="21" t="str">
        <f t="shared" si="82"/>
        <v>OK Kapela</v>
      </c>
      <c r="BR133" s="21" t="str" cm="1">
        <f t="array" ref="BR133">IFERROR(""&amp;INDEX(regNatjecatelj_klub,DI133),"")</f>
        <v>OK Kapela</v>
      </c>
      <c r="BS133" s="66" t="str">
        <f t="shared" si="121"/>
        <v/>
      </c>
      <c r="BT133" s="46" t="str">
        <f t="shared" si="122"/>
        <v>OK Kapela</v>
      </c>
      <c r="BU133" s="27" t="s">
        <v>0</v>
      </c>
      <c r="BV133" s="62" t="str">
        <f>IF(BP133&lt;&gt;"NEMA","",IF(IFERROR(MATCH(BN133,BN$12:BN132,0),0)&lt;&gt;0,"",BN133))</f>
        <v/>
      </c>
      <c r="BW133" s="27" t="s">
        <v>0</v>
      </c>
      <c r="BX133" s="84"/>
      <c r="BY133" s="27" t="s">
        <v>0</v>
      </c>
      <c r="BZ133" s="38" t="str">
        <f t="shared" si="123"/>
        <v/>
      </c>
      <c r="CA133" s="21" t="str">
        <f t="shared" si="124"/>
        <v/>
      </c>
      <c r="CB133" s="21" t="str">
        <f>IF(CA133="","",MAX(CB$12:CB132)+1)</f>
        <v/>
      </c>
      <c r="CC133" s="21" t="str">
        <f>IF(CA133="","",IF(AB133="","",IF(AB133="NEMA",IF(AD133="",INDEX(AD$12:AD132,MATCH(AA133,AA$12:AA132,0),1),AD133),AB133)))</f>
        <v/>
      </c>
      <c r="CD133" s="21" t="str">
        <f t="shared" si="125"/>
        <v/>
      </c>
      <c r="CE133" s="21" t="str">
        <f>IF(BX133="","",MAX(CE$12:CE132)+1)</f>
        <v/>
      </c>
      <c r="CF133" s="21" t="str">
        <f t="shared" si="126"/>
        <v/>
      </c>
      <c r="CG133" s="46" t="str">
        <f t="shared" si="127"/>
        <v/>
      </c>
      <c r="CH133" s="27" t="s">
        <v>0</v>
      </c>
      <c r="CI133" s="14" t="str">
        <f t="shared" si="128"/>
        <v/>
      </c>
      <c r="CJ133" s="27" t="s">
        <v>0</v>
      </c>
      <c r="CK133" s="157" t="str">
        <f>IF(BN133="","",IF(AND(BO133&lt;&gt;"",BO133&lt;&gt;"NEMA",BS133=1),BR133,IFERROR(INDEX(CK$12:CK132,MATCH(BN133,BN$12:BN132,0)),IF(BX133&lt;&gt;"",BX133,BT133))))</f>
        <v>OK Kapela</v>
      </c>
      <c r="CL133" s="210">
        <f>IF(BN133="","",IF(BT133&lt;&gt;BN133,INDEX(regKlub_id,MATCH(BT133,regKlub_naziv,0)),IF(AND(BO133&lt;&gt;"",BO133&lt;&gt;"NEMA"),BO133,IF(CF133&lt;&gt;"",CF133,IF(CB133&lt;&gt;"",CB133,IFERROR(INDEX(CL$12:CL132,MATCH(BN133,BN$12:BN132,0)),"GREŠKA"))))))</f>
        <v>5</v>
      </c>
      <c r="CM133" s="108" t="str">
        <f>IF(BP133="","",IF(BP133&lt;&gt;"NEMA",BP133,IF(CE133&lt;&gt;"",CE133,IFERROR(INDEX(CM$12:CM132,MATCH(BN133,BN$12:BN132,0)),""))))</f>
        <v/>
      </c>
      <c r="CN133" s="27" t="s">
        <v>0</v>
      </c>
      <c r="CO133" s="38" t="str">
        <f t="shared" si="129"/>
        <v/>
      </c>
      <c r="CP133" s="53" t="str">
        <f t="shared" si="130"/>
        <v>1</v>
      </c>
      <c r="CQ133" s="164" t="str">
        <f t="shared" si="131"/>
        <v/>
      </c>
      <c r="CR133" s="165" t="str">
        <f t="shared" si="156"/>
        <v/>
      </c>
      <c r="CS133" s="108">
        <f t="shared" si="83"/>
        <v>6</v>
      </c>
      <c r="CT133" s="27" t="s">
        <v>0</v>
      </c>
      <c r="CU133" s="224" t="str">
        <f t="shared" si="132"/>
        <v xml:space="preserve">
</v>
      </c>
      <c r="CV133" s="27" t="s">
        <v>0</v>
      </c>
      <c r="CW133" s="184" t="str">
        <f t="shared" si="84"/>
        <v/>
      </c>
      <c r="CX133" t="s">
        <v>0</v>
      </c>
      <c r="CY133" s="86" t="str">
        <f t="shared" si="85"/>
        <v>Ž</v>
      </c>
      <c r="CZ133" t="s">
        <v>0</v>
      </c>
      <c r="DA133" s="32" t="str">
        <f t="shared" si="86"/>
        <v/>
      </c>
      <c r="DB133" s="46" t="str">
        <f t="shared" si="87"/>
        <v/>
      </c>
      <c r="DC133" t="s">
        <v>0</v>
      </c>
      <c r="DD133" s="14" t="str">
        <f t="shared" si="133"/>
        <v/>
      </c>
      <c r="DE133" s="27" t="s">
        <v>0</v>
      </c>
      <c r="DF133" s="14" t="str">
        <f t="shared" si="134"/>
        <v/>
      </c>
      <c r="DG133" s="27" t="s">
        <v>0</v>
      </c>
      <c r="DH133" s="32" t="str">
        <f t="shared" si="135"/>
        <v>Marijana – Žgela Putniković</v>
      </c>
      <c r="DI133" s="33">
        <f t="shared" si="136"/>
        <v>693</v>
      </c>
      <c r="DJ133" s="27" t="s">
        <v>0</v>
      </c>
      <c r="DK133" s="32" t="str">
        <f t="shared" si="137"/>
        <v>Marijana – Žgela Putniković – OK Kapela</v>
      </c>
      <c r="DL133" s="33">
        <f t="shared" si="138"/>
        <v>693</v>
      </c>
      <c r="DM133" s="27" t="s">
        <v>0</v>
      </c>
      <c r="DN133" s="32" t="str">
        <f t="shared" si="139"/>
        <v>Marijana – Žgela Putniković – OK Kapela – Ž35</v>
      </c>
      <c r="DO133" s="33">
        <f t="shared" si="140"/>
        <v>693</v>
      </c>
      <c r="DP133" s="27" t="s">
        <v>0</v>
      </c>
      <c r="DQ133" s="38">
        <f t="shared" si="141"/>
        <v>693</v>
      </c>
      <c r="DR133" s="33" cm="1">
        <f t="array" ref="DR133">IF(DQ133&lt;&gt;"",INDEX(regNatjecatelj_id,DQ133,0),IF(BF133&lt;&gt;"",BF133,""))</f>
        <v>1275</v>
      </c>
      <c r="DS133" s="27" t="s">
        <v>0</v>
      </c>
      <c r="DT133" s="38" t="str">
        <f t="shared" si="142"/>
        <v>imepre</v>
      </c>
      <c r="DU133" s="53" t="str">
        <f t="shared" si="88"/>
        <v>klu</v>
      </c>
      <c r="DV133" s="53" t="str">
        <f t="shared" si="143"/>
        <v>kat</v>
      </c>
      <c r="DW133" s="53" t="str">
        <f t="shared" si="144"/>
        <v/>
      </c>
      <c r="DX133" s="46" t="str">
        <f t="shared" si="145"/>
        <v>imepre-klu-kat</v>
      </c>
      <c r="DY133" s="27" t="s">
        <v>0</v>
      </c>
      <c r="DZ133" s="38">
        <f>IF(AN133="","",MAX(DZ$12:DZ132)+1)</f>
        <v>5571</v>
      </c>
      <c r="EA133" s="53">
        <f t="shared" si="146"/>
        <v>619</v>
      </c>
      <c r="EB133" s="53">
        <f t="shared" si="147"/>
        <v>1275</v>
      </c>
      <c r="EC133" s="53" t="str">
        <f t="shared" si="148"/>
        <v/>
      </c>
      <c r="ED133" s="53">
        <f t="shared" si="149"/>
        <v>6</v>
      </c>
      <c r="EE133" s="53">
        <f t="shared" si="89"/>
        <v>0</v>
      </c>
      <c r="EF133" s="53">
        <f t="shared" si="150"/>
        <v>1</v>
      </c>
      <c r="EG133" s="53" t="str">
        <f t="shared" si="151"/>
        <v>1</v>
      </c>
      <c r="EH133" s="53" t="str">
        <f t="shared" si="90"/>
        <v/>
      </c>
      <c r="EI133" s="53" t="str">
        <f t="shared" si="152"/>
        <v/>
      </c>
      <c r="EJ133" s="33" t="str">
        <f t="shared" si="153"/>
        <v/>
      </c>
      <c r="EK133" s="27" t="s">
        <v>0</v>
      </c>
      <c r="EL133" s="14" t="str">
        <f t="shared" si="154"/>
        <v>INSERT INTO rezultat(id,stazakategorija_id,imeprezime_id,vrijeme_sec,status_id,registracija,uparivanje_id,originalstatus_id,imeprezimealias_id,klubalias_id,kategorijaalias_id) VALUES (5571,619,1275,Null,6,0,1,1,Null,Null,Null);</v>
      </c>
      <c r="EM133" s="27" t="s">
        <v>0</v>
      </c>
      <c r="EN133" s="14" t="str">
        <f t="shared" si="91"/>
        <v/>
      </c>
      <c r="EO133" s="27" t="s">
        <v>0</v>
      </c>
      <c r="EP133" s="115" t="str">
        <f t="shared" si="155"/>
        <v xml:space="preserve">
INSERT INTO rezultat(id,stazakategorija_id,imeprezime_id,vrijeme_sec,status_id,registracija,uparivanje_id,originalstatus_id,imeprezimealias_id,klubalias_id,kategorijaalias_id) VALUES (5571,619,1275,Null,6,0,1,1,Null,Null,Null);</v>
      </c>
      <c r="EQ133" s="27" t="s">
        <v>0</v>
      </c>
    </row>
    <row r="134" spans="1:147" x14ac:dyDescent="0.25">
      <c r="A134" t="s">
        <v>0</v>
      </c>
      <c r="B134" s="32" t="str">
        <f>IF(csv!F124="","",TRIM(csv!T124))</f>
        <v>Ž35</v>
      </c>
      <c r="C134" s="21" t="s">
        <v>0</v>
      </c>
      <c r="D134" s="21" t="str">
        <f>IF(csv!F124="","",TRIM(csv!F124))</f>
        <v>Vlatka</v>
      </c>
      <c r="E134" s="21" t="str">
        <f>IF(csv!E124="","",TRIM(csv!E124))</f>
        <v>Stupalo</v>
      </c>
      <c r="F134" s="21" t="s">
        <v>0</v>
      </c>
      <c r="G134" s="53" t="str">
        <f>IF(csv!M124="","",TRIM(csv!M124))</f>
        <v>132:02</v>
      </c>
      <c r="H134" s="53" t="str">
        <f>IF(csv!N124="","",TRIM(csv!N124))</f>
        <v>3</v>
      </c>
      <c r="I134" s="21" t="s">
        <v>0</v>
      </c>
      <c r="J134" s="21" t="str">
        <f>IF(csv!P124="","",TRIM(csv!P124))</f>
        <v>Vihor</v>
      </c>
      <c r="K134" s="21" t="str">
        <f>IF(csv!Q124="","",TRIM(csv!Q124))</f>
        <v>OK Vihor</v>
      </c>
      <c r="L134" s="21" t="s">
        <v>0</v>
      </c>
      <c r="M134" s="46" t="str">
        <f>IF(csv!R124="","",TRIM(csv!R124))</f>
        <v>CRO</v>
      </c>
      <c r="N134" s="27" t="s">
        <v>0</v>
      </c>
      <c r="O134" s="172" t="str">
        <f t="shared" si="92"/>
        <v>ok</v>
      </c>
      <c r="P134" s="27"/>
      <c r="Q134" s="32" t="str">
        <f t="shared" si="93"/>
        <v>Ž35</v>
      </c>
      <c r="R134" s="53">
        <f>IF(Q134="","",IF(COUNTIF(Q$12:Q133,Q134)=0,R133+1,R133))</f>
        <v>19</v>
      </c>
      <c r="S134" s="53">
        <f t="shared" si="94"/>
        <v>117</v>
      </c>
      <c r="T134" s="53">
        <f t="shared" si="95"/>
        <v>417</v>
      </c>
      <c r="U134" s="46" t="str">
        <f t="shared" si="96"/>
        <v>M45 – Ž35 – Ž20</v>
      </c>
      <c r="V134" s="27" t="s">
        <v>0</v>
      </c>
      <c r="W134" s="157" t="str">
        <f t="shared" si="97"/>
        <v>Ž35</v>
      </c>
      <c r="X134" s="207">
        <f t="shared" si="98"/>
        <v>619</v>
      </c>
      <c r="Y134" s="158" t="str">
        <f t="shared" si="79"/>
        <v/>
      </c>
      <c r="Z134" s="27" t="s">
        <v>0</v>
      </c>
      <c r="AA134" s="32" t="str">
        <f t="shared" si="99"/>
        <v>CRO</v>
      </c>
      <c r="AB134" s="53">
        <f t="shared" si="100"/>
        <v>1</v>
      </c>
      <c r="AC134" s="21" t="str">
        <f>IF(OR(AB134="",AB134&lt;&gt;"NEMA"),"",IF(IFERROR(MATCH(AA134,AA$12:AA133,0),0)&lt;&gt;0,"",AA134))</f>
        <v/>
      </c>
      <c r="AD134" s="46" t="str">
        <f>IF(AC134="","",MAX(AD$12:AD133)+1)</f>
        <v/>
      </c>
      <c r="AE134" s="27" t="s">
        <v>0</v>
      </c>
      <c r="AF134" s="84"/>
      <c r="AG134" s="27" t="s">
        <v>0</v>
      </c>
      <c r="AH134" s="14" t="str">
        <f t="shared" si="101"/>
        <v/>
      </c>
      <c r="AI134" s="27" t="s">
        <v>0</v>
      </c>
      <c r="AJ134" s="157" t="str">
        <f t="shared" si="102"/>
        <v>CRO</v>
      </c>
      <c r="AK134" s="108">
        <f t="shared" si="103"/>
        <v>1</v>
      </c>
      <c r="AL134" s="27"/>
      <c r="AM134" s="32" t="str">
        <f t="shared" si="104"/>
        <v>Vlatka</v>
      </c>
      <c r="AN134" s="21" t="str">
        <f t="shared" si="105"/>
        <v>Stupalo</v>
      </c>
      <c r="AO134" s="53">
        <f t="shared" si="106"/>
        <v>1262</v>
      </c>
      <c r="AP134" s="53" t="str">
        <f t="shared" si="107"/>
        <v/>
      </c>
      <c r="AQ134" s="21" t="str">
        <f t="shared" si="108"/>
        <v>Vlatka</v>
      </c>
      <c r="AR134" s="46" t="str">
        <f t="shared" si="109"/>
        <v>Stupalo</v>
      </c>
      <c r="AS134" s="27" t="s">
        <v>0</v>
      </c>
      <c r="AT134" s="62" t="str">
        <f t="shared" si="110"/>
        <v/>
      </c>
      <c r="AU134" s="27" t="s">
        <v>0</v>
      </c>
      <c r="AV134" s="228" t="str">
        <f t="shared" si="80"/>
        <v/>
      </c>
      <c r="AW134" s="27" t="s">
        <v>0</v>
      </c>
      <c r="AX134" s="79"/>
      <c r="AY134" s="80"/>
      <c r="AZ134" s="27" t="s">
        <v>0</v>
      </c>
      <c r="BA134" s="184" t="str">
        <f t="shared" si="111"/>
        <v/>
      </c>
      <c r="BB134" s="27" t="s">
        <v>0</v>
      </c>
      <c r="BC134" s="32" t="str">
        <f t="shared" si="112"/>
        <v/>
      </c>
      <c r="BD134" s="53" t="str">
        <f>IF(AX134&amp;AY134="","",MAX(BD$12:BD133)+1)</f>
        <v/>
      </c>
      <c r="BE134" s="196" t="str">
        <f t="shared" si="113"/>
        <v/>
      </c>
      <c r="BF134" s="33" t="str">
        <f>IF(AND(AO134="NEMA",AP134="NEMA",OR(AX134&amp;AY134="",BE134="NEMA")),MAX(BF$12:BF133)+1,"")</f>
        <v/>
      </c>
      <c r="BG134" s="27" t="s">
        <v>0</v>
      </c>
      <c r="BH134" s="32" t="str">
        <f t="shared" si="114"/>
        <v>Vlatka</v>
      </c>
      <c r="BI134" s="21" t="str">
        <f t="shared" si="115"/>
        <v>Stupalo</v>
      </c>
      <c r="BJ134" s="53" t="str">
        <f t="shared" si="116"/>
        <v/>
      </c>
      <c r="BK134" s="33">
        <f t="shared" si="117"/>
        <v>1262</v>
      </c>
      <c r="BL134" s="27" t="s">
        <v>0</v>
      </c>
      <c r="BM134" s="32" t="str">
        <f t="shared" si="118"/>
        <v>Vihor</v>
      </c>
      <c r="BN134" s="21" t="str">
        <f t="shared" si="119"/>
        <v>OK Vihor</v>
      </c>
      <c r="BO134" s="53">
        <f t="shared" si="120"/>
        <v>12</v>
      </c>
      <c r="BP134" s="53" t="str">
        <f t="shared" si="81"/>
        <v/>
      </c>
      <c r="BQ134" s="21" t="str">
        <f t="shared" si="82"/>
        <v>OK Vihor</v>
      </c>
      <c r="BR134" s="21" t="str" cm="1">
        <f t="array" ref="BR134">IFERROR(""&amp;INDEX(regNatjecatelj_klub,DI134),"")</f>
        <v>OK Vihor</v>
      </c>
      <c r="BS134" s="66" t="str">
        <f t="shared" si="121"/>
        <v/>
      </c>
      <c r="BT134" s="46" t="str">
        <f t="shared" si="122"/>
        <v>OK Vihor</v>
      </c>
      <c r="BU134" s="27" t="s">
        <v>0</v>
      </c>
      <c r="BV134" s="62" t="str">
        <f>IF(BP134&lt;&gt;"NEMA","",IF(IFERROR(MATCH(BN134,BN$12:BN133,0),0)&lt;&gt;0,"",BN134))</f>
        <v/>
      </c>
      <c r="BW134" s="27" t="s">
        <v>0</v>
      </c>
      <c r="BX134" s="84"/>
      <c r="BY134" s="27" t="s">
        <v>0</v>
      </c>
      <c r="BZ134" s="38" t="str">
        <f t="shared" si="123"/>
        <v/>
      </c>
      <c r="CA134" s="21" t="str">
        <f t="shared" si="124"/>
        <v/>
      </c>
      <c r="CB134" s="21" t="str">
        <f>IF(CA134="","",MAX(CB$12:CB133)+1)</f>
        <v/>
      </c>
      <c r="CC134" s="21" t="str">
        <f>IF(CA134="","",IF(AB134="","",IF(AB134="NEMA",IF(AD134="",INDEX(AD$12:AD133,MATCH(AA134,AA$12:AA133,0),1),AD134),AB134)))</f>
        <v/>
      </c>
      <c r="CD134" s="21" t="str">
        <f t="shared" si="125"/>
        <v/>
      </c>
      <c r="CE134" s="21" t="str">
        <f>IF(BX134="","",MAX(CE$12:CE133)+1)</f>
        <v/>
      </c>
      <c r="CF134" s="21" t="str">
        <f t="shared" si="126"/>
        <v/>
      </c>
      <c r="CG134" s="46" t="str">
        <f t="shared" si="127"/>
        <v/>
      </c>
      <c r="CH134" s="27" t="s">
        <v>0</v>
      </c>
      <c r="CI134" s="14" t="str">
        <f t="shared" si="128"/>
        <v/>
      </c>
      <c r="CJ134" s="27" t="s">
        <v>0</v>
      </c>
      <c r="CK134" s="157" t="str">
        <f>IF(BN134="","",IF(AND(BO134&lt;&gt;"",BO134&lt;&gt;"NEMA",BS134=1),BR134,IFERROR(INDEX(CK$12:CK133,MATCH(BN134,BN$12:BN133,0)),IF(BX134&lt;&gt;"",BX134,BT134))))</f>
        <v>OK Vihor</v>
      </c>
      <c r="CL134" s="210">
        <f>IF(BN134="","",IF(BT134&lt;&gt;BN134,INDEX(regKlub_id,MATCH(BT134,regKlub_naziv,0)),IF(AND(BO134&lt;&gt;"",BO134&lt;&gt;"NEMA"),BO134,IF(CF134&lt;&gt;"",CF134,IF(CB134&lt;&gt;"",CB134,IFERROR(INDEX(CL$12:CL133,MATCH(BN134,BN$12:BN133,0)),"GREŠKA"))))))</f>
        <v>12</v>
      </c>
      <c r="CM134" s="108" t="str">
        <f>IF(BP134="","",IF(BP134&lt;&gt;"NEMA",BP134,IF(CE134&lt;&gt;"",CE134,IFERROR(INDEX(CM$12:CM133,MATCH(BN134,BN$12:BN133,0)),""))))</f>
        <v/>
      </c>
      <c r="CN134" s="27" t="s">
        <v>0</v>
      </c>
      <c r="CO134" s="38" t="str">
        <f t="shared" si="129"/>
        <v>132:02</v>
      </c>
      <c r="CP134" s="53" t="str">
        <f t="shared" si="130"/>
        <v>3</v>
      </c>
      <c r="CQ134" s="164" t="str">
        <f t="shared" si="131"/>
        <v/>
      </c>
      <c r="CR134" s="165">
        <f t="shared" si="156"/>
        <v>7922</v>
      </c>
      <c r="CS134" s="108">
        <f t="shared" si="83"/>
        <v>3</v>
      </c>
      <c r="CT134" s="27" t="s">
        <v>0</v>
      </c>
      <c r="CU134" s="224" t="str">
        <f t="shared" si="132"/>
        <v xml:space="preserve">
</v>
      </c>
      <c r="CV134" s="27" t="s">
        <v>0</v>
      </c>
      <c r="CW134" s="184" t="str">
        <f t="shared" si="84"/>
        <v/>
      </c>
      <c r="CX134" t="s">
        <v>0</v>
      </c>
      <c r="CY134" s="86" t="str">
        <f t="shared" si="85"/>
        <v>Ž</v>
      </c>
      <c r="CZ134" t="s">
        <v>0</v>
      </c>
      <c r="DA134" s="32" t="str">
        <f t="shared" si="86"/>
        <v/>
      </c>
      <c r="DB134" s="46" t="str">
        <f t="shared" si="87"/>
        <v/>
      </c>
      <c r="DC134" t="s">
        <v>0</v>
      </c>
      <c r="DD134" s="14" t="str">
        <f t="shared" si="133"/>
        <v/>
      </c>
      <c r="DE134" s="27" t="s">
        <v>0</v>
      </c>
      <c r="DF134" s="14" t="str">
        <f t="shared" si="134"/>
        <v/>
      </c>
      <c r="DG134" s="27" t="s">
        <v>0</v>
      </c>
      <c r="DH134" s="32" t="str">
        <f t="shared" si="135"/>
        <v>Vlatka – Stupalo</v>
      </c>
      <c r="DI134" s="33">
        <f t="shared" si="136"/>
        <v>1177</v>
      </c>
      <c r="DJ134" s="27" t="s">
        <v>0</v>
      </c>
      <c r="DK134" s="32" t="str">
        <f t="shared" si="137"/>
        <v>Vlatka – Stupalo – OK Vihor</v>
      </c>
      <c r="DL134" s="33">
        <f t="shared" si="138"/>
        <v>1177</v>
      </c>
      <c r="DM134" s="27" t="s">
        <v>0</v>
      </c>
      <c r="DN134" s="32" t="str">
        <f t="shared" si="139"/>
        <v>Vlatka – Stupalo – OK Vihor – Ž35</v>
      </c>
      <c r="DO134" s="33">
        <f t="shared" si="140"/>
        <v>1177</v>
      </c>
      <c r="DP134" s="27" t="s">
        <v>0</v>
      </c>
      <c r="DQ134" s="38">
        <f t="shared" si="141"/>
        <v>1177</v>
      </c>
      <c r="DR134" s="33" cm="1">
        <f t="array" ref="DR134">IF(DQ134&lt;&gt;"",INDEX(regNatjecatelj_id,DQ134,0),IF(BF134&lt;&gt;"",BF134,""))</f>
        <v>1262</v>
      </c>
      <c r="DS134" s="27" t="s">
        <v>0</v>
      </c>
      <c r="DT134" s="38" t="str">
        <f t="shared" si="142"/>
        <v>imepre</v>
      </c>
      <c r="DU134" s="53" t="str">
        <f t="shared" si="88"/>
        <v>klu</v>
      </c>
      <c r="DV134" s="53" t="str">
        <f t="shared" si="143"/>
        <v>kat</v>
      </c>
      <c r="DW134" s="53" t="str">
        <f t="shared" si="144"/>
        <v/>
      </c>
      <c r="DX134" s="46" t="str">
        <f t="shared" si="145"/>
        <v>imepre-klu-kat</v>
      </c>
      <c r="DY134" s="27" t="s">
        <v>0</v>
      </c>
      <c r="DZ134" s="38">
        <f>IF(AN134="","",MAX(DZ$12:DZ133)+1)</f>
        <v>5572</v>
      </c>
      <c r="EA134" s="53">
        <f t="shared" si="146"/>
        <v>619</v>
      </c>
      <c r="EB134" s="53">
        <f t="shared" si="147"/>
        <v>1262</v>
      </c>
      <c r="EC134" s="53">
        <f t="shared" si="148"/>
        <v>7922</v>
      </c>
      <c r="ED134" s="53">
        <f t="shared" si="149"/>
        <v>3</v>
      </c>
      <c r="EE134" s="53">
        <f t="shared" si="89"/>
        <v>0</v>
      </c>
      <c r="EF134" s="53">
        <f t="shared" si="150"/>
        <v>1</v>
      </c>
      <c r="EG134" s="53" t="str">
        <f t="shared" si="151"/>
        <v>3</v>
      </c>
      <c r="EH134" s="53" t="str">
        <f t="shared" si="90"/>
        <v/>
      </c>
      <c r="EI134" s="53" t="str">
        <f t="shared" si="152"/>
        <v/>
      </c>
      <c r="EJ134" s="33" t="str">
        <f t="shared" si="153"/>
        <v/>
      </c>
      <c r="EK134" s="27" t="s">
        <v>0</v>
      </c>
      <c r="EL134" s="14" t="str">
        <f t="shared" si="154"/>
        <v>INSERT INTO rezultat(id,stazakategorija_id,imeprezime_id,vrijeme_sec,status_id,registracija,uparivanje_id,originalstatus_id,imeprezimealias_id,klubalias_id,kategorijaalias_id) VALUES (5572,619,1262,7922,3,0,1,3,Null,Null,Null);</v>
      </c>
      <c r="EM134" s="27" t="s">
        <v>0</v>
      </c>
      <c r="EN134" s="14" t="str">
        <f t="shared" si="91"/>
        <v/>
      </c>
      <c r="EO134" s="27" t="s">
        <v>0</v>
      </c>
      <c r="EP134" s="115" t="str">
        <f t="shared" si="155"/>
        <v xml:space="preserve">
INSERT INTO rezultat(id,stazakategorija_id,imeprezime_id,vrijeme_sec,status_id,registracija,uparivanje_id,originalstatus_id,imeprezimealias_id,klubalias_id,kategorijaalias_id) VALUES (5572,619,1262,7922,3,0,1,3,Null,Null,Null);</v>
      </c>
      <c r="EQ134" s="27" t="s">
        <v>0</v>
      </c>
    </row>
    <row r="135" spans="1:147" x14ac:dyDescent="0.25">
      <c r="A135" t="s">
        <v>0</v>
      </c>
      <c r="B135" s="32" t="str">
        <f>IF(csv!F125="","",TRIM(csv!T125))</f>
        <v>Ž45</v>
      </c>
      <c r="C135" s="21" t="s">
        <v>0</v>
      </c>
      <c r="D135" s="21" t="str">
        <f>IF(csv!F125="","",TRIM(csv!F125))</f>
        <v>Ivana</v>
      </c>
      <c r="E135" s="21" t="str">
        <f>IF(csv!E125="","",TRIM(csv!E125))</f>
        <v>Gobec</v>
      </c>
      <c r="F135" s="21" t="s">
        <v>0</v>
      </c>
      <c r="G135" s="53" t="str">
        <f>IF(csv!M125="","",TRIM(csv!M125))</f>
        <v>57:36</v>
      </c>
      <c r="H135" s="53" t="str">
        <f>IF(csv!N125="","",TRIM(csv!N125))</f>
        <v>0</v>
      </c>
      <c r="I135" s="21" t="s">
        <v>0</v>
      </c>
      <c r="J135" s="21" t="str">
        <f>IF(csv!P125="","",TRIM(csv!P125))</f>
        <v>Vihor</v>
      </c>
      <c r="K135" s="21" t="str">
        <f>IF(csv!Q125="","",TRIM(csv!Q125))</f>
        <v>OK Vihor</v>
      </c>
      <c r="L135" s="21" t="s">
        <v>0</v>
      </c>
      <c r="M135" s="46" t="str">
        <f>IF(csv!R125="","",TRIM(csv!R125))</f>
        <v>CRO</v>
      </c>
      <c r="N135" s="27" t="s">
        <v>0</v>
      </c>
      <c r="O135" s="172" t="str">
        <f t="shared" si="92"/>
        <v>ok</v>
      </c>
      <c r="P135" s="27"/>
      <c r="Q135" s="32" t="str">
        <f t="shared" si="93"/>
        <v>Ž45</v>
      </c>
      <c r="R135" s="53">
        <f>IF(Q135="","",IF(COUNTIF(Q$12:Q134,Q135)=0,R134+1,R134))</f>
        <v>20</v>
      </c>
      <c r="S135" s="53">
        <f t="shared" si="94"/>
        <v>116</v>
      </c>
      <c r="T135" s="53">
        <f t="shared" si="95"/>
        <v>416</v>
      </c>
      <c r="U135" s="46" t="str">
        <f t="shared" si="96"/>
        <v>M55 – Ž45</v>
      </c>
      <c r="V135" s="27" t="s">
        <v>0</v>
      </c>
      <c r="W135" s="157" t="str">
        <f t="shared" si="97"/>
        <v>Ž45</v>
      </c>
      <c r="X135" s="207">
        <f t="shared" si="98"/>
        <v>620</v>
      </c>
      <c r="Y135" s="158" t="str">
        <f t="shared" si="79"/>
        <v/>
      </c>
      <c r="Z135" s="27" t="s">
        <v>0</v>
      </c>
      <c r="AA135" s="32" t="str">
        <f t="shared" si="99"/>
        <v>CRO</v>
      </c>
      <c r="AB135" s="53">
        <f t="shared" si="100"/>
        <v>1</v>
      </c>
      <c r="AC135" s="21" t="str">
        <f>IF(OR(AB135="",AB135&lt;&gt;"NEMA"),"",IF(IFERROR(MATCH(AA135,AA$12:AA134,0),0)&lt;&gt;0,"",AA135))</f>
        <v/>
      </c>
      <c r="AD135" s="46" t="str">
        <f>IF(AC135="","",MAX(AD$12:AD134)+1)</f>
        <v/>
      </c>
      <c r="AE135" s="27" t="s">
        <v>0</v>
      </c>
      <c r="AF135" s="84"/>
      <c r="AG135" s="27" t="s">
        <v>0</v>
      </c>
      <c r="AH135" s="14" t="str">
        <f t="shared" si="101"/>
        <v/>
      </c>
      <c r="AI135" s="27" t="s">
        <v>0</v>
      </c>
      <c r="AJ135" s="157" t="str">
        <f t="shared" si="102"/>
        <v>CRO</v>
      </c>
      <c r="AK135" s="108">
        <f t="shared" si="103"/>
        <v>1</v>
      </c>
      <c r="AL135" s="27"/>
      <c r="AM135" s="32" t="str">
        <f t="shared" si="104"/>
        <v>Ivana</v>
      </c>
      <c r="AN135" s="21" t="str">
        <f t="shared" si="105"/>
        <v>Gobec</v>
      </c>
      <c r="AO135" s="53">
        <f t="shared" si="106"/>
        <v>1309</v>
      </c>
      <c r="AP135" s="53" t="str">
        <f t="shared" si="107"/>
        <v/>
      </c>
      <c r="AQ135" s="21" t="str">
        <f t="shared" si="108"/>
        <v>Ivana</v>
      </c>
      <c r="AR135" s="46" t="str">
        <f t="shared" si="109"/>
        <v>Gobec</v>
      </c>
      <c r="AS135" s="27" t="s">
        <v>0</v>
      </c>
      <c r="AT135" s="62" t="str">
        <f t="shared" si="110"/>
        <v/>
      </c>
      <c r="AU135" s="27" t="s">
        <v>0</v>
      </c>
      <c r="AV135" s="228" t="str">
        <f t="shared" si="80"/>
        <v/>
      </c>
      <c r="AW135" s="27" t="s">
        <v>0</v>
      </c>
      <c r="AX135" s="79"/>
      <c r="AY135" s="80"/>
      <c r="AZ135" s="27" t="s">
        <v>0</v>
      </c>
      <c r="BA135" s="184" t="str">
        <f t="shared" si="111"/>
        <v/>
      </c>
      <c r="BB135" s="27" t="s">
        <v>0</v>
      </c>
      <c r="BC135" s="32" t="str">
        <f t="shared" si="112"/>
        <v/>
      </c>
      <c r="BD135" s="53" t="str">
        <f>IF(AX135&amp;AY135="","",MAX(BD$12:BD134)+1)</f>
        <v/>
      </c>
      <c r="BE135" s="196" t="str">
        <f t="shared" si="113"/>
        <v/>
      </c>
      <c r="BF135" s="33" t="str">
        <f>IF(AND(AO135="NEMA",AP135="NEMA",OR(AX135&amp;AY135="",BE135="NEMA")),MAX(BF$12:BF134)+1,"")</f>
        <v/>
      </c>
      <c r="BG135" s="27" t="s">
        <v>0</v>
      </c>
      <c r="BH135" s="32" t="str">
        <f t="shared" si="114"/>
        <v>Ivana</v>
      </c>
      <c r="BI135" s="21" t="str">
        <f t="shared" si="115"/>
        <v>Gobec</v>
      </c>
      <c r="BJ135" s="53" t="str">
        <f t="shared" si="116"/>
        <v/>
      </c>
      <c r="BK135" s="33">
        <f t="shared" si="117"/>
        <v>1309</v>
      </c>
      <c r="BL135" s="27" t="s">
        <v>0</v>
      </c>
      <c r="BM135" s="32" t="str">
        <f t="shared" si="118"/>
        <v>Vihor</v>
      </c>
      <c r="BN135" s="21" t="str">
        <f t="shared" si="119"/>
        <v>OK Vihor</v>
      </c>
      <c r="BO135" s="53">
        <f t="shared" si="120"/>
        <v>12</v>
      </c>
      <c r="BP135" s="53" t="str">
        <f t="shared" si="81"/>
        <v/>
      </c>
      <c r="BQ135" s="21" t="str">
        <f t="shared" si="82"/>
        <v>OK Vihor</v>
      </c>
      <c r="BR135" s="21" t="str" cm="1">
        <f t="array" ref="BR135">IFERROR(""&amp;INDEX(regNatjecatelj_klub,DI135),"")</f>
        <v>OK Vihor</v>
      </c>
      <c r="BS135" s="66" t="str">
        <f t="shared" si="121"/>
        <v/>
      </c>
      <c r="BT135" s="46" t="str">
        <f t="shared" si="122"/>
        <v>OK Vihor</v>
      </c>
      <c r="BU135" s="27" t="s">
        <v>0</v>
      </c>
      <c r="BV135" s="62" t="str">
        <f>IF(BP135&lt;&gt;"NEMA","",IF(IFERROR(MATCH(BN135,BN$12:BN134,0),0)&lt;&gt;0,"",BN135))</f>
        <v/>
      </c>
      <c r="BW135" s="27" t="s">
        <v>0</v>
      </c>
      <c r="BX135" s="84"/>
      <c r="BY135" s="27" t="s">
        <v>0</v>
      </c>
      <c r="BZ135" s="38" t="str">
        <f t="shared" si="123"/>
        <v/>
      </c>
      <c r="CA135" s="21" t="str">
        <f t="shared" si="124"/>
        <v/>
      </c>
      <c r="CB135" s="21" t="str">
        <f>IF(CA135="","",MAX(CB$12:CB134)+1)</f>
        <v/>
      </c>
      <c r="CC135" s="21" t="str">
        <f>IF(CA135="","",IF(AB135="","",IF(AB135="NEMA",IF(AD135="",INDEX(AD$12:AD134,MATCH(AA135,AA$12:AA134,0),1),AD135),AB135)))</f>
        <v/>
      </c>
      <c r="CD135" s="21" t="str">
        <f t="shared" si="125"/>
        <v/>
      </c>
      <c r="CE135" s="21" t="str">
        <f>IF(BX135="","",MAX(CE$12:CE134)+1)</f>
        <v/>
      </c>
      <c r="CF135" s="21" t="str">
        <f t="shared" si="126"/>
        <v/>
      </c>
      <c r="CG135" s="46" t="str">
        <f t="shared" si="127"/>
        <v/>
      </c>
      <c r="CH135" s="27" t="s">
        <v>0</v>
      </c>
      <c r="CI135" s="14" t="str">
        <f t="shared" si="128"/>
        <v/>
      </c>
      <c r="CJ135" s="27" t="s">
        <v>0</v>
      </c>
      <c r="CK135" s="157" t="str">
        <f>IF(BN135="","",IF(AND(BO135&lt;&gt;"",BO135&lt;&gt;"NEMA",BS135=1),BR135,IFERROR(INDEX(CK$12:CK134,MATCH(BN135,BN$12:BN134,0)),IF(BX135&lt;&gt;"",BX135,BT135))))</f>
        <v>OK Vihor</v>
      </c>
      <c r="CL135" s="210">
        <f>IF(BN135="","",IF(BT135&lt;&gt;BN135,INDEX(regKlub_id,MATCH(BT135,regKlub_naziv,0)),IF(AND(BO135&lt;&gt;"",BO135&lt;&gt;"NEMA"),BO135,IF(CF135&lt;&gt;"",CF135,IF(CB135&lt;&gt;"",CB135,IFERROR(INDEX(CL$12:CL134,MATCH(BN135,BN$12:BN134,0)),"GREŠKA"))))))</f>
        <v>12</v>
      </c>
      <c r="CM135" s="108" t="str">
        <f>IF(BP135="","",IF(BP135&lt;&gt;"NEMA",BP135,IF(CE135&lt;&gt;"",CE135,IFERROR(INDEX(CM$12:CM134,MATCH(BN135,BN$12:BN134,0)),""))))</f>
        <v/>
      </c>
      <c r="CN135" s="27" t="s">
        <v>0</v>
      </c>
      <c r="CO135" s="38" t="str">
        <f t="shared" si="129"/>
        <v>57:36</v>
      </c>
      <c r="CP135" s="53" t="str">
        <f t="shared" si="130"/>
        <v>0</v>
      </c>
      <c r="CQ135" s="164" t="str">
        <f t="shared" si="131"/>
        <v/>
      </c>
      <c r="CR135" s="165">
        <f t="shared" si="156"/>
        <v>3456</v>
      </c>
      <c r="CS135" s="108">
        <f t="shared" si="83"/>
        <v>1</v>
      </c>
      <c r="CT135" s="27" t="s">
        <v>0</v>
      </c>
      <c r="CU135" s="224" t="str">
        <f t="shared" si="132"/>
        <v xml:space="preserve">
</v>
      </c>
      <c r="CV135" s="27" t="s">
        <v>0</v>
      </c>
      <c r="CW135" s="184" t="str">
        <f t="shared" si="84"/>
        <v/>
      </c>
      <c r="CX135" t="s">
        <v>0</v>
      </c>
      <c r="CY135" s="86" t="str">
        <f t="shared" si="85"/>
        <v>Ž</v>
      </c>
      <c r="CZ135" t="s">
        <v>0</v>
      </c>
      <c r="DA135" s="32" t="str">
        <f t="shared" si="86"/>
        <v/>
      </c>
      <c r="DB135" s="46" t="str">
        <f t="shared" si="87"/>
        <v/>
      </c>
      <c r="DC135" t="s">
        <v>0</v>
      </c>
      <c r="DD135" s="14" t="str">
        <f t="shared" si="133"/>
        <v/>
      </c>
      <c r="DE135" s="27" t="s">
        <v>0</v>
      </c>
      <c r="DF135" s="14" t="str">
        <f t="shared" si="134"/>
        <v/>
      </c>
      <c r="DG135" s="27" t="s">
        <v>0</v>
      </c>
      <c r="DH135" s="32" t="str">
        <f t="shared" si="135"/>
        <v>Ivana – Gobec</v>
      </c>
      <c r="DI135" s="33">
        <f t="shared" si="136"/>
        <v>451</v>
      </c>
      <c r="DJ135" s="27" t="s">
        <v>0</v>
      </c>
      <c r="DK135" s="32" t="str">
        <f t="shared" si="137"/>
        <v>Ivana – Gobec – OK Vihor</v>
      </c>
      <c r="DL135" s="33">
        <f t="shared" si="138"/>
        <v>451</v>
      </c>
      <c r="DM135" s="27" t="s">
        <v>0</v>
      </c>
      <c r="DN135" s="32" t="str">
        <f t="shared" si="139"/>
        <v>Ivana – Gobec – OK Vihor – Ž45</v>
      </c>
      <c r="DO135" s="33">
        <f t="shared" si="140"/>
        <v>451</v>
      </c>
      <c r="DP135" s="27" t="s">
        <v>0</v>
      </c>
      <c r="DQ135" s="38">
        <f t="shared" si="141"/>
        <v>451</v>
      </c>
      <c r="DR135" s="33" cm="1">
        <f t="array" ref="DR135">IF(DQ135&lt;&gt;"",INDEX(regNatjecatelj_id,DQ135,0),IF(BF135&lt;&gt;"",BF135,""))</f>
        <v>1309</v>
      </c>
      <c r="DS135" s="27" t="s">
        <v>0</v>
      </c>
      <c r="DT135" s="38" t="str">
        <f t="shared" si="142"/>
        <v>imepre</v>
      </c>
      <c r="DU135" s="53" t="str">
        <f t="shared" si="88"/>
        <v>klu</v>
      </c>
      <c r="DV135" s="53" t="str">
        <f t="shared" si="143"/>
        <v>kat</v>
      </c>
      <c r="DW135" s="53" t="str">
        <f t="shared" si="144"/>
        <v/>
      </c>
      <c r="DX135" s="46" t="str">
        <f t="shared" si="145"/>
        <v>imepre-klu-kat</v>
      </c>
      <c r="DY135" s="27" t="s">
        <v>0</v>
      </c>
      <c r="DZ135" s="38">
        <f>IF(AN135="","",MAX(DZ$12:DZ134)+1)</f>
        <v>5573</v>
      </c>
      <c r="EA135" s="53">
        <f t="shared" si="146"/>
        <v>620</v>
      </c>
      <c r="EB135" s="53">
        <f t="shared" si="147"/>
        <v>1309</v>
      </c>
      <c r="EC135" s="53">
        <f t="shared" si="148"/>
        <v>3456</v>
      </c>
      <c r="ED135" s="53">
        <f t="shared" si="149"/>
        <v>1</v>
      </c>
      <c r="EE135" s="53">
        <f t="shared" si="89"/>
        <v>0</v>
      </c>
      <c r="EF135" s="53">
        <f t="shared" si="150"/>
        <v>1</v>
      </c>
      <c r="EG135" s="53" t="str">
        <f t="shared" si="151"/>
        <v>0</v>
      </c>
      <c r="EH135" s="53" t="str">
        <f t="shared" si="90"/>
        <v/>
      </c>
      <c r="EI135" s="53" t="str">
        <f t="shared" si="152"/>
        <v/>
      </c>
      <c r="EJ135" s="33" t="str">
        <f t="shared" si="153"/>
        <v/>
      </c>
      <c r="EK135" s="27" t="s">
        <v>0</v>
      </c>
      <c r="EL135" s="14" t="str">
        <f t="shared" si="154"/>
        <v>INSERT INTO rezultat(id,stazakategorija_id,imeprezime_id,vrijeme_sec,status_id,registracija,uparivanje_id,originalstatus_id,imeprezimealias_id,klubalias_id,kategorijaalias_id) VALUES (5573,620,1309,3456,1,0,1,0,Null,Null,Null);</v>
      </c>
      <c r="EM135" s="27" t="s">
        <v>0</v>
      </c>
      <c r="EN135" s="14" t="str">
        <f t="shared" si="91"/>
        <v/>
      </c>
      <c r="EO135" s="27" t="s">
        <v>0</v>
      </c>
      <c r="EP135" s="115" t="str">
        <f t="shared" si="155"/>
        <v xml:space="preserve">
INSERT INTO rezultat(id,stazakategorija_id,imeprezime_id,vrijeme_sec,status_id,registracija,uparivanje_id,originalstatus_id,imeprezimealias_id,klubalias_id,kategorijaalias_id) VALUES (5573,620,1309,3456,1,0,1,0,Null,Null,Null);</v>
      </c>
      <c r="EQ135" s="27" t="s">
        <v>0</v>
      </c>
    </row>
    <row r="136" spans="1:147" x14ac:dyDescent="0.25">
      <c r="A136" t="s">
        <v>0</v>
      </c>
      <c r="B136" s="32" t="str">
        <f>IF(csv!F126="","",TRIM(csv!T126))</f>
        <v>Ž45</v>
      </c>
      <c r="C136" s="21" t="s">
        <v>0</v>
      </c>
      <c r="D136" s="21" t="str">
        <f>IF(csv!F126="","",TRIM(csv!F126))</f>
        <v>Marija</v>
      </c>
      <c r="E136" s="21" t="str">
        <f>IF(csv!E126="","",TRIM(csv!E126))</f>
        <v>Schubert</v>
      </c>
      <c r="F136" s="21" t="s">
        <v>0</v>
      </c>
      <c r="G136" s="53" t="str">
        <f>IF(csv!M126="","",TRIM(csv!M126))</f>
        <v>66:12</v>
      </c>
      <c r="H136" s="53" t="str">
        <f>IF(csv!N126="","",TRIM(csv!N126))</f>
        <v>0</v>
      </c>
      <c r="I136" s="21" t="s">
        <v>0</v>
      </c>
      <c r="J136" s="21" t="str">
        <f>IF(csv!P126="","",TRIM(csv!P126))</f>
        <v>OK Varaždin</v>
      </c>
      <c r="K136" s="21" t="str">
        <f>IF(csv!Q126="","",TRIM(csv!Q126))</f>
        <v>OK Varaždin</v>
      </c>
      <c r="L136" s="21" t="s">
        <v>0</v>
      </c>
      <c r="M136" s="46" t="str">
        <f>IF(csv!R126="","",TRIM(csv!R126))</f>
        <v>CRO</v>
      </c>
      <c r="N136" s="27" t="s">
        <v>0</v>
      </c>
      <c r="O136" s="172" t="str">
        <f t="shared" si="92"/>
        <v>ok</v>
      </c>
      <c r="P136" s="27"/>
      <c r="Q136" s="32" t="str">
        <f t="shared" si="93"/>
        <v>Ž45</v>
      </c>
      <c r="R136" s="53">
        <f>IF(Q136="","",IF(COUNTIF(Q$12:Q135,Q136)=0,R135+1,R135))</f>
        <v>20</v>
      </c>
      <c r="S136" s="53">
        <f t="shared" si="94"/>
        <v>116</v>
      </c>
      <c r="T136" s="53">
        <f t="shared" si="95"/>
        <v>416</v>
      </c>
      <c r="U136" s="46" t="str">
        <f t="shared" si="96"/>
        <v>M55 – Ž45</v>
      </c>
      <c r="V136" s="27" t="s">
        <v>0</v>
      </c>
      <c r="W136" s="157" t="str">
        <f t="shared" si="97"/>
        <v>Ž45</v>
      </c>
      <c r="X136" s="207">
        <f t="shared" si="98"/>
        <v>620</v>
      </c>
      <c r="Y136" s="158" t="str">
        <f t="shared" si="79"/>
        <v/>
      </c>
      <c r="Z136" s="27" t="s">
        <v>0</v>
      </c>
      <c r="AA136" s="32" t="str">
        <f t="shared" si="99"/>
        <v>CRO</v>
      </c>
      <c r="AB136" s="53">
        <f t="shared" si="100"/>
        <v>1</v>
      </c>
      <c r="AC136" s="21" t="str">
        <f>IF(OR(AB136="",AB136&lt;&gt;"NEMA"),"",IF(IFERROR(MATCH(AA136,AA$12:AA135,0),0)&lt;&gt;0,"",AA136))</f>
        <v/>
      </c>
      <c r="AD136" s="46" t="str">
        <f>IF(AC136="","",MAX(AD$12:AD135)+1)</f>
        <v/>
      </c>
      <c r="AE136" s="27" t="s">
        <v>0</v>
      </c>
      <c r="AF136" s="84"/>
      <c r="AG136" s="27" t="s">
        <v>0</v>
      </c>
      <c r="AH136" s="14" t="str">
        <f t="shared" si="101"/>
        <v/>
      </c>
      <c r="AI136" s="27" t="s">
        <v>0</v>
      </c>
      <c r="AJ136" s="157" t="str">
        <f t="shared" si="102"/>
        <v>CRO</v>
      </c>
      <c r="AK136" s="108">
        <f t="shared" si="103"/>
        <v>1</v>
      </c>
      <c r="AL136" s="27"/>
      <c r="AM136" s="32" t="str">
        <f t="shared" si="104"/>
        <v>Marija</v>
      </c>
      <c r="AN136" s="21" t="str">
        <f t="shared" si="105"/>
        <v>Schubert</v>
      </c>
      <c r="AO136" s="53">
        <f t="shared" si="106"/>
        <v>1270</v>
      </c>
      <c r="AP136" s="53" t="str">
        <f t="shared" si="107"/>
        <v/>
      </c>
      <c r="AQ136" s="21" t="str">
        <f t="shared" si="108"/>
        <v>Marija</v>
      </c>
      <c r="AR136" s="46" t="str">
        <f t="shared" si="109"/>
        <v>Schubert</v>
      </c>
      <c r="AS136" s="27" t="s">
        <v>0</v>
      </c>
      <c r="AT136" s="62" t="str">
        <f t="shared" si="110"/>
        <v/>
      </c>
      <c r="AU136" s="27" t="s">
        <v>0</v>
      </c>
      <c r="AV136" s="228" t="str">
        <f t="shared" si="80"/>
        <v/>
      </c>
      <c r="AW136" s="27" t="s">
        <v>0</v>
      </c>
      <c r="AX136" s="79"/>
      <c r="AY136" s="80"/>
      <c r="AZ136" s="27" t="s">
        <v>0</v>
      </c>
      <c r="BA136" s="184" t="str">
        <f t="shared" si="111"/>
        <v/>
      </c>
      <c r="BB136" s="27" t="s">
        <v>0</v>
      </c>
      <c r="BC136" s="32" t="str">
        <f t="shared" si="112"/>
        <v/>
      </c>
      <c r="BD136" s="53" t="str">
        <f>IF(AX136&amp;AY136="","",MAX(BD$12:BD135)+1)</f>
        <v/>
      </c>
      <c r="BE136" s="196" t="str">
        <f t="shared" si="113"/>
        <v/>
      </c>
      <c r="BF136" s="33" t="str">
        <f>IF(AND(AO136="NEMA",AP136="NEMA",OR(AX136&amp;AY136="",BE136="NEMA")),MAX(BF$12:BF135)+1,"")</f>
        <v/>
      </c>
      <c r="BG136" s="27" t="s">
        <v>0</v>
      </c>
      <c r="BH136" s="32" t="str">
        <f t="shared" si="114"/>
        <v>Marija</v>
      </c>
      <c r="BI136" s="21" t="str">
        <f t="shared" si="115"/>
        <v>Schubert</v>
      </c>
      <c r="BJ136" s="53" t="str">
        <f t="shared" si="116"/>
        <v/>
      </c>
      <c r="BK136" s="33">
        <f t="shared" si="117"/>
        <v>1270</v>
      </c>
      <c r="BL136" s="27" t="s">
        <v>0</v>
      </c>
      <c r="BM136" s="32" t="str">
        <f t="shared" si="118"/>
        <v>OK Varaždin</v>
      </c>
      <c r="BN136" s="21" t="str">
        <f t="shared" si="119"/>
        <v>OK Varaždin</v>
      </c>
      <c r="BO136" s="53">
        <f t="shared" si="120"/>
        <v>11</v>
      </c>
      <c r="BP136" s="53" t="str">
        <f t="shared" si="81"/>
        <v/>
      </c>
      <c r="BQ136" s="21" t="str">
        <f t="shared" si="82"/>
        <v>OK Varaždin</v>
      </c>
      <c r="BR136" s="21" t="str" cm="1">
        <f t="array" ref="BR136">IFERROR(""&amp;INDEX(regNatjecatelj_klub,DI136),"")</f>
        <v>OK Varaždin</v>
      </c>
      <c r="BS136" s="66" t="str">
        <f t="shared" si="121"/>
        <v/>
      </c>
      <c r="BT136" s="46" t="str">
        <f t="shared" si="122"/>
        <v>OK Varaždin</v>
      </c>
      <c r="BU136" s="27" t="s">
        <v>0</v>
      </c>
      <c r="BV136" s="62" t="str">
        <f>IF(BP136&lt;&gt;"NEMA","",IF(IFERROR(MATCH(BN136,BN$12:BN135,0),0)&lt;&gt;0,"",BN136))</f>
        <v/>
      </c>
      <c r="BW136" s="27" t="s">
        <v>0</v>
      </c>
      <c r="BX136" s="84"/>
      <c r="BY136" s="27" t="s">
        <v>0</v>
      </c>
      <c r="BZ136" s="38" t="str">
        <f t="shared" si="123"/>
        <v/>
      </c>
      <c r="CA136" s="21" t="str">
        <f t="shared" si="124"/>
        <v/>
      </c>
      <c r="CB136" s="21" t="str">
        <f>IF(CA136="","",MAX(CB$12:CB135)+1)</f>
        <v/>
      </c>
      <c r="CC136" s="21" t="str">
        <f>IF(CA136="","",IF(AB136="","",IF(AB136="NEMA",IF(AD136="",INDEX(AD$12:AD135,MATCH(AA136,AA$12:AA135,0),1),AD136),AB136)))</f>
        <v/>
      </c>
      <c r="CD136" s="21" t="str">
        <f t="shared" si="125"/>
        <v/>
      </c>
      <c r="CE136" s="21" t="str">
        <f>IF(BX136="","",MAX(CE$12:CE135)+1)</f>
        <v/>
      </c>
      <c r="CF136" s="21" t="str">
        <f t="shared" si="126"/>
        <v/>
      </c>
      <c r="CG136" s="46" t="str">
        <f t="shared" si="127"/>
        <v/>
      </c>
      <c r="CH136" s="27" t="s">
        <v>0</v>
      </c>
      <c r="CI136" s="14" t="str">
        <f t="shared" si="128"/>
        <v/>
      </c>
      <c r="CJ136" s="27" t="s">
        <v>0</v>
      </c>
      <c r="CK136" s="157" t="str">
        <f>IF(BN136="","",IF(AND(BO136&lt;&gt;"",BO136&lt;&gt;"NEMA",BS136=1),BR136,IFERROR(INDEX(CK$12:CK135,MATCH(BN136,BN$12:BN135,0)),IF(BX136&lt;&gt;"",BX136,BT136))))</f>
        <v>OK Varaždin</v>
      </c>
      <c r="CL136" s="210">
        <f>IF(BN136="","",IF(BT136&lt;&gt;BN136,INDEX(regKlub_id,MATCH(BT136,regKlub_naziv,0)),IF(AND(BO136&lt;&gt;"",BO136&lt;&gt;"NEMA"),BO136,IF(CF136&lt;&gt;"",CF136,IF(CB136&lt;&gt;"",CB136,IFERROR(INDEX(CL$12:CL135,MATCH(BN136,BN$12:BN135,0)),"GREŠKA"))))))</f>
        <v>11</v>
      </c>
      <c r="CM136" s="108" t="str">
        <f>IF(BP136="","",IF(BP136&lt;&gt;"NEMA",BP136,IF(CE136&lt;&gt;"",CE136,IFERROR(INDEX(CM$12:CM135,MATCH(BN136,BN$12:BN135,0)),""))))</f>
        <v/>
      </c>
      <c r="CN136" s="27" t="s">
        <v>0</v>
      </c>
      <c r="CO136" s="38" t="str">
        <f t="shared" si="129"/>
        <v>66:12</v>
      </c>
      <c r="CP136" s="53" t="str">
        <f t="shared" si="130"/>
        <v>0</v>
      </c>
      <c r="CQ136" s="164" t="str">
        <f t="shared" si="131"/>
        <v/>
      </c>
      <c r="CR136" s="165">
        <f t="shared" si="156"/>
        <v>3972</v>
      </c>
      <c r="CS136" s="108">
        <f t="shared" si="83"/>
        <v>1</v>
      </c>
      <c r="CT136" s="27" t="s">
        <v>0</v>
      </c>
      <c r="CU136" s="224" t="str">
        <f t="shared" si="132"/>
        <v xml:space="preserve">
</v>
      </c>
      <c r="CV136" s="27" t="s">
        <v>0</v>
      </c>
      <c r="CW136" s="184" t="str">
        <f t="shared" si="84"/>
        <v/>
      </c>
      <c r="CX136" t="s">
        <v>0</v>
      </c>
      <c r="CY136" s="86" t="str">
        <f t="shared" si="85"/>
        <v>Ž</v>
      </c>
      <c r="CZ136" t="s">
        <v>0</v>
      </c>
      <c r="DA136" s="32" t="str">
        <f t="shared" si="86"/>
        <v/>
      </c>
      <c r="DB136" s="46" t="str">
        <f t="shared" si="87"/>
        <v/>
      </c>
      <c r="DC136" t="s">
        <v>0</v>
      </c>
      <c r="DD136" s="14" t="str">
        <f t="shared" si="133"/>
        <v/>
      </c>
      <c r="DE136" s="27" t="s">
        <v>0</v>
      </c>
      <c r="DF136" s="14" t="str">
        <f t="shared" si="134"/>
        <v/>
      </c>
      <c r="DG136" s="27" t="s">
        <v>0</v>
      </c>
      <c r="DH136" s="32" t="str">
        <f t="shared" si="135"/>
        <v>Marija – Schubert</v>
      </c>
      <c r="DI136" s="33">
        <f t="shared" si="136"/>
        <v>686</v>
      </c>
      <c r="DJ136" s="27" t="s">
        <v>0</v>
      </c>
      <c r="DK136" s="32" t="str">
        <f t="shared" si="137"/>
        <v>Marija – Schubert – OK Varaždin</v>
      </c>
      <c r="DL136" s="33">
        <f t="shared" si="138"/>
        <v>686</v>
      </c>
      <c r="DM136" s="27" t="s">
        <v>0</v>
      </c>
      <c r="DN136" s="32" t="str">
        <f t="shared" si="139"/>
        <v>Marija – Schubert – OK Varaždin – Ž45</v>
      </c>
      <c r="DO136" s="33">
        <f t="shared" si="140"/>
        <v>686</v>
      </c>
      <c r="DP136" s="27" t="s">
        <v>0</v>
      </c>
      <c r="DQ136" s="38">
        <f t="shared" si="141"/>
        <v>686</v>
      </c>
      <c r="DR136" s="33" cm="1">
        <f t="array" ref="DR136">IF(DQ136&lt;&gt;"",INDEX(regNatjecatelj_id,DQ136,0),IF(BF136&lt;&gt;"",BF136,""))</f>
        <v>1270</v>
      </c>
      <c r="DS136" s="27" t="s">
        <v>0</v>
      </c>
      <c r="DT136" s="38" t="str">
        <f t="shared" si="142"/>
        <v>imepre</v>
      </c>
      <c r="DU136" s="53" t="str">
        <f t="shared" si="88"/>
        <v>klu</v>
      </c>
      <c r="DV136" s="53" t="str">
        <f t="shared" si="143"/>
        <v>kat</v>
      </c>
      <c r="DW136" s="53" t="str">
        <f t="shared" si="144"/>
        <v/>
      </c>
      <c r="DX136" s="46" t="str">
        <f t="shared" si="145"/>
        <v>imepre-klu-kat</v>
      </c>
      <c r="DY136" s="27" t="s">
        <v>0</v>
      </c>
      <c r="DZ136" s="38">
        <f>IF(AN136="","",MAX(DZ$12:DZ135)+1)</f>
        <v>5574</v>
      </c>
      <c r="EA136" s="53">
        <f t="shared" si="146"/>
        <v>620</v>
      </c>
      <c r="EB136" s="53">
        <f t="shared" si="147"/>
        <v>1270</v>
      </c>
      <c r="EC136" s="53">
        <f t="shared" si="148"/>
        <v>3972</v>
      </c>
      <c r="ED136" s="53">
        <f t="shared" si="149"/>
        <v>1</v>
      </c>
      <c r="EE136" s="53">
        <f t="shared" si="89"/>
        <v>0</v>
      </c>
      <c r="EF136" s="53">
        <f t="shared" si="150"/>
        <v>1</v>
      </c>
      <c r="EG136" s="53" t="str">
        <f t="shared" si="151"/>
        <v>0</v>
      </c>
      <c r="EH136" s="53" t="str">
        <f t="shared" si="90"/>
        <v/>
      </c>
      <c r="EI136" s="53" t="str">
        <f t="shared" si="152"/>
        <v/>
      </c>
      <c r="EJ136" s="33" t="str">
        <f t="shared" si="153"/>
        <v/>
      </c>
      <c r="EK136" s="27" t="s">
        <v>0</v>
      </c>
      <c r="EL136" s="14" t="str">
        <f t="shared" si="154"/>
        <v>INSERT INTO rezultat(id,stazakategorija_id,imeprezime_id,vrijeme_sec,status_id,registracija,uparivanje_id,originalstatus_id,imeprezimealias_id,klubalias_id,kategorijaalias_id) VALUES (5574,620,1270,3972,1,0,1,0,Null,Null,Null);</v>
      </c>
      <c r="EM136" s="27" t="s">
        <v>0</v>
      </c>
      <c r="EN136" s="14" t="str">
        <f t="shared" si="91"/>
        <v/>
      </c>
      <c r="EO136" s="27" t="s">
        <v>0</v>
      </c>
      <c r="EP136" s="115" t="str">
        <f t="shared" si="155"/>
        <v xml:space="preserve">
INSERT INTO rezultat(id,stazakategorija_id,imeprezime_id,vrijeme_sec,status_id,registracija,uparivanje_id,originalstatus_id,imeprezimealias_id,klubalias_id,kategorijaalias_id) VALUES (5574,620,1270,3972,1,0,1,0,Null,Null,Null);</v>
      </c>
      <c r="EQ136" s="27" t="s">
        <v>0</v>
      </c>
    </row>
    <row r="137" spans="1:147" x14ac:dyDescent="0.25">
      <c r="A137" t="s">
        <v>0</v>
      </c>
      <c r="B137" s="32" t="str">
        <f>IF(csv!F127="","",TRIM(csv!T127))</f>
        <v>Ž45</v>
      </c>
      <c r="C137" s="21" t="s">
        <v>0</v>
      </c>
      <c r="D137" s="21" t="str">
        <f>IF(csv!F127="","",TRIM(csv!F127))</f>
        <v>Ivana</v>
      </c>
      <c r="E137" s="21" t="str">
        <f>IF(csv!E127="","",TRIM(csv!E127))</f>
        <v>Horbec</v>
      </c>
      <c r="F137" s="21" t="s">
        <v>0</v>
      </c>
      <c r="G137" s="53" t="str">
        <f>IF(csv!M127="","",TRIM(csv!M127))</f>
        <v>66:51</v>
      </c>
      <c r="H137" s="53" t="str">
        <f>IF(csv!N127="","",TRIM(csv!N127))</f>
        <v>0</v>
      </c>
      <c r="I137" s="21" t="s">
        <v>0</v>
      </c>
      <c r="J137" s="21" t="str">
        <f>IF(csv!P127="","",TRIM(csv!P127))</f>
        <v>Vihor</v>
      </c>
      <c r="K137" s="21" t="str">
        <f>IF(csv!Q127="","",TRIM(csv!Q127))</f>
        <v>OK Vihor</v>
      </c>
      <c r="L137" s="21" t="s">
        <v>0</v>
      </c>
      <c r="M137" s="46" t="str">
        <f>IF(csv!R127="","",TRIM(csv!R127))</f>
        <v>CRO</v>
      </c>
      <c r="N137" s="27" t="s">
        <v>0</v>
      </c>
      <c r="O137" s="172" t="str">
        <f t="shared" si="92"/>
        <v>ok</v>
      </c>
      <c r="P137" s="27"/>
      <c r="Q137" s="32" t="str">
        <f t="shared" si="93"/>
        <v>Ž45</v>
      </c>
      <c r="R137" s="53">
        <f>IF(Q137="","",IF(COUNTIF(Q$12:Q136,Q137)=0,R136+1,R136))</f>
        <v>20</v>
      </c>
      <c r="S137" s="53">
        <f t="shared" si="94"/>
        <v>116</v>
      </c>
      <c r="T137" s="53">
        <f t="shared" si="95"/>
        <v>416</v>
      </c>
      <c r="U137" s="46" t="str">
        <f t="shared" si="96"/>
        <v>M55 – Ž45</v>
      </c>
      <c r="V137" s="27" t="s">
        <v>0</v>
      </c>
      <c r="W137" s="157" t="str">
        <f t="shared" si="97"/>
        <v>Ž45</v>
      </c>
      <c r="X137" s="207">
        <f t="shared" si="98"/>
        <v>620</v>
      </c>
      <c r="Y137" s="158" t="str">
        <f t="shared" si="79"/>
        <v/>
      </c>
      <c r="Z137" s="27" t="s">
        <v>0</v>
      </c>
      <c r="AA137" s="32" t="str">
        <f t="shared" si="99"/>
        <v>CRO</v>
      </c>
      <c r="AB137" s="53">
        <f t="shared" si="100"/>
        <v>1</v>
      </c>
      <c r="AC137" s="21" t="str">
        <f>IF(OR(AB137="",AB137&lt;&gt;"NEMA"),"",IF(IFERROR(MATCH(AA137,AA$12:AA136,0),0)&lt;&gt;0,"",AA137))</f>
        <v/>
      </c>
      <c r="AD137" s="46" t="str">
        <f>IF(AC137="","",MAX(AD$12:AD136)+1)</f>
        <v/>
      </c>
      <c r="AE137" s="27" t="s">
        <v>0</v>
      </c>
      <c r="AF137" s="84"/>
      <c r="AG137" s="27" t="s">
        <v>0</v>
      </c>
      <c r="AH137" s="14" t="str">
        <f t="shared" si="101"/>
        <v/>
      </c>
      <c r="AI137" s="27" t="s">
        <v>0</v>
      </c>
      <c r="AJ137" s="157" t="str">
        <f t="shared" si="102"/>
        <v>CRO</v>
      </c>
      <c r="AK137" s="108">
        <f t="shared" si="103"/>
        <v>1</v>
      </c>
      <c r="AL137" s="27"/>
      <c r="AM137" s="32" t="str">
        <f t="shared" si="104"/>
        <v>Ivana</v>
      </c>
      <c r="AN137" s="21" t="str">
        <f t="shared" si="105"/>
        <v>Horbec</v>
      </c>
      <c r="AO137" s="53">
        <f t="shared" si="106"/>
        <v>1523</v>
      </c>
      <c r="AP137" s="53" t="str">
        <f t="shared" si="107"/>
        <v/>
      </c>
      <c r="AQ137" s="21" t="str">
        <f t="shared" si="108"/>
        <v>Ivana</v>
      </c>
      <c r="AR137" s="46" t="str">
        <f t="shared" si="109"/>
        <v>Horbec</v>
      </c>
      <c r="AS137" s="27" t="s">
        <v>0</v>
      </c>
      <c r="AT137" s="62" t="str">
        <f t="shared" si="110"/>
        <v/>
      </c>
      <c r="AU137" s="27" t="s">
        <v>0</v>
      </c>
      <c r="AV137" s="228" t="str">
        <f t="shared" si="80"/>
        <v/>
      </c>
      <c r="AW137" s="27" t="s">
        <v>0</v>
      </c>
      <c r="AX137" s="79"/>
      <c r="AY137" s="80"/>
      <c r="AZ137" s="27" t="s">
        <v>0</v>
      </c>
      <c r="BA137" s="184" t="str">
        <f t="shared" si="111"/>
        <v/>
      </c>
      <c r="BB137" s="27" t="s">
        <v>0</v>
      </c>
      <c r="BC137" s="32" t="str">
        <f t="shared" si="112"/>
        <v/>
      </c>
      <c r="BD137" s="53" t="str">
        <f>IF(AX137&amp;AY137="","",MAX(BD$12:BD136)+1)</f>
        <v/>
      </c>
      <c r="BE137" s="196" t="str">
        <f t="shared" si="113"/>
        <v/>
      </c>
      <c r="BF137" s="33" t="str">
        <f>IF(AND(AO137="NEMA",AP137="NEMA",OR(AX137&amp;AY137="",BE137="NEMA")),MAX(BF$12:BF136)+1,"")</f>
        <v/>
      </c>
      <c r="BG137" s="27" t="s">
        <v>0</v>
      </c>
      <c r="BH137" s="32" t="str">
        <f t="shared" si="114"/>
        <v>Ivana</v>
      </c>
      <c r="BI137" s="21" t="str">
        <f t="shared" si="115"/>
        <v>Horbec</v>
      </c>
      <c r="BJ137" s="53" t="str">
        <f t="shared" si="116"/>
        <v/>
      </c>
      <c r="BK137" s="33">
        <f t="shared" si="117"/>
        <v>1523</v>
      </c>
      <c r="BL137" s="27" t="s">
        <v>0</v>
      </c>
      <c r="BM137" s="32" t="str">
        <f t="shared" si="118"/>
        <v>Vihor</v>
      </c>
      <c r="BN137" s="21" t="str">
        <f t="shared" si="119"/>
        <v>OK Vihor</v>
      </c>
      <c r="BO137" s="53">
        <f t="shared" si="120"/>
        <v>12</v>
      </c>
      <c r="BP137" s="53" t="str">
        <f t="shared" si="81"/>
        <v/>
      </c>
      <c r="BQ137" s="21" t="str">
        <f t="shared" si="82"/>
        <v>OK Vihor</v>
      </c>
      <c r="BR137" s="21" t="str" cm="1">
        <f t="array" ref="BR137">IFERROR(""&amp;INDEX(regNatjecatelj_klub,DI137),"")</f>
        <v>OK Vihor</v>
      </c>
      <c r="BS137" s="66" t="str">
        <f t="shared" si="121"/>
        <v/>
      </c>
      <c r="BT137" s="46" t="str">
        <f t="shared" si="122"/>
        <v>OK Vihor</v>
      </c>
      <c r="BU137" s="27" t="s">
        <v>0</v>
      </c>
      <c r="BV137" s="62" t="str">
        <f>IF(BP137&lt;&gt;"NEMA","",IF(IFERROR(MATCH(BN137,BN$12:BN136,0),0)&lt;&gt;0,"",BN137))</f>
        <v/>
      </c>
      <c r="BW137" s="27" t="s">
        <v>0</v>
      </c>
      <c r="BX137" s="84"/>
      <c r="BY137" s="27" t="s">
        <v>0</v>
      </c>
      <c r="BZ137" s="38" t="str">
        <f t="shared" si="123"/>
        <v/>
      </c>
      <c r="CA137" s="21" t="str">
        <f t="shared" si="124"/>
        <v/>
      </c>
      <c r="CB137" s="21" t="str">
        <f>IF(CA137="","",MAX(CB$12:CB136)+1)</f>
        <v/>
      </c>
      <c r="CC137" s="21" t="str">
        <f>IF(CA137="","",IF(AB137="","",IF(AB137="NEMA",IF(AD137="",INDEX(AD$12:AD136,MATCH(AA137,AA$12:AA136,0),1),AD137),AB137)))</f>
        <v/>
      </c>
      <c r="CD137" s="21" t="str">
        <f t="shared" si="125"/>
        <v/>
      </c>
      <c r="CE137" s="21" t="str">
        <f>IF(BX137="","",MAX(CE$12:CE136)+1)</f>
        <v/>
      </c>
      <c r="CF137" s="21" t="str">
        <f t="shared" si="126"/>
        <v/>
      </c>
      <c r="CG137" s="46" t="str">
        <f t="shared" si="127"/>
        <v/>
      </c>
      <c r="CH137" s="27" t="s">
        <v>0</v>
      </c>
      <c r="CI137" s="14" t="str">
        <f t="shared" si="128"/>
        <v/>
      </c>
      <c r="CJ137" s="27" t="s">
        <v>0</v>
      </c>
      <c r="CK137" s="157" t="str">
        <f>IF(BN137="","",IF(AND(BO137&lt;&gt;"",BO137&lt;&gt;"NEMA",BS137=1),BR137,IFERROR(INDEX(CK$12:CK136,MATCH(BN137,BN$12:BN136,0)),IF(BX137&lt;&gt;"",BX137,BT137))))</f>
        <v>OK Vihor</v>
      </c>
      <c r="CL137" s="210">
        <f>IF(BN137="","",IF(BT137&lt;&gt;BN137,INDEX(regKlub_id,MATCH(BT137,regKlub_naziv,0)),IF(AND(BO137&lt;&gt;"",BO137&lt;&gt;"NEMA"),BO137,IF(CF137&lt;&gt;"",CF137,IF(CB137&lt;&gt;"",CB137,IFERROR(INDEX(CL$12:CL136,MATCH(BN137,BN$12:BN136,0)),"GREŠKA"))))))</f>
        <v>12</v>
      </c>
      <c r="CM137" s="108" t="str">
        <f>IF(BP137="","",IF(BP137&lt;&gt;"NEMA",BP137,IF(CE137&lt;&gt;"",CE137,IFERROR(INDEX(CM$12:CM136,MATCH(BN137,BN$12:BN136,0)),""))))</f>
        <v/>
      </c>
      <c r="CN137" s="27" t="s">
        <v>0</v>
      </c>
      <c r="CO137" s="38" t="str">
        <f t="shared" si="129"/>
        <v>66:51</v>
      </c>
      <c r="CP137" s="53" t="str">
        <f t="shared" si="130"/>
        <v>0</v>
      </c>
      <c r="CQ137" s="164" t="str">
        <f t="shared" si="131"/>
        <v/>
      </c>
      <c r="CR137" s="165">
        <f t="shared" si="156"/>
        <v>4011</v>
      </c>
      <c r="CS137" s="108">
        <f t="shared" si="83"/>
        <v>1</v>
      </c>
      <c r="CT137" s="27" t="s">
        <v>0</v>
      </c>
      <c r="CU137" s="224" t="str">
        <f t="shared" si="132"/>
        <v xml:space="preserve">
</v>
      </c>
      <c r="CV137" s="27" t="s">
        <v>0</v>
      </c>
      <c r="CW137" s="184" t="str">
        <f t="shared" si="84"/>
        <v/>
      </c>
      <c r="CX137" t="s">
        <v>0</v>
      </c>
      <c r="CY137" s="86" t="str">
        <f t="shared" si="85"/>
        <v>Ž</v>
      </c>
      <c r="CZ137" t="s">
        <v>0</v>
      </c>
      <c r="DA137" s="32" t="str">
        <f t="shared" si="86"/>
        <v/>
      </c>
      <c r="DB137" s="46" t="str">
        <f t="shared" si="87"/>
        <v/>
      </c>
      <c r="DC137" t="s">
        <v>0</v>
      </c>
      <c r="DD137" s="14" t="str">
        <f t="shared" si="133"/>
        <v/>
      </c>
      <c r="DE137" s="27" t="s">
        <v>0</v>
      </c>
      <c r="DF137" s="14" t="str">
        <f t="shared" si="134"/>
        <v/>
      </c>
      <c r="DG137" s="27" t="s">
        <v>0</v>
      </c>
      <c r="DH137" s="32" t="str">
        <f t="shared" si="135"/>
        <v>Ivana – Horbec</v>
      </c>
      <c r="DI137" s="33">
        <f t="shared" si="136"/>
        <v>450</v>
      </c>
      <c r="DJ137" s="27" t="s">
        <v>0</v>
      </c>
      <c r="DK137" s="32" t="str">
        <f t="shared" si="137"/>
        <v>Ivana – Horbec – OK Vihor</v>
      </c>
      <c r="DL137" s="33">
        <f t="shared" si="138"/>
        <v>450</v>
      </c>
      <c r="DM137" s="27" t="s">
        <v>0</v>
      </c>
      <c r="DN137" s="32" t="str">
        <f t="shared" si="139"/>
        <v>Ivana – Horbec – OK Vihor – Ž45</v>
      </c>
      <c r="DO137" s="33">
        <f t="shared" si="140"/>
        <v>450</v>
      </c>
      <c r="DP137" s="27" t="s">
        <v>0</v>
      </c>
      <c r="DQ137" s="38">
        <f t="shared" si="141"/>
        <v>450</v>
      </c>
      <c r="DR137" s="33" cm="1">
        <f t="array" ref="DR137">IF(DQ137&lt;&gt;"",INDEX(regNatjecatelj_id,DQ137,0),IF(BF137&lt;&gt;"",BF137,""))</f>
        <v>1523</v>
      </c>
      <c r="DS137" s="27" t="s">
        <v>0</v>
      </c>
      <c r="DT137" s="38" t="str">
        <f t="shared" si="142"/>
        <v>imepre</v>
      </c>
      <c r="DU137" s="53" t="str">
        <f t="shared" si="88"/>
        <v>klu</v>
      </c>
      <c r="DV137" s="53" t="str">
        <f t="shared" si="143"/>
        <v>kat</v>
      </c>
      <c r="DW137" s="53" t="str">
        <f t="shared" si="144"/>
        <v/>
      </c>
      <c r="DX137" s="46" t="str">
        <f t="shared" si="145"/>
        <v>imepre-klu-kat</v>
      </c>
      <c r="DY137" s="27" t="s">
        <v>0</v>
      </c>
      <c r="DZ137" s="38">
        <f>IF(AN137="","",MAX(DZ$12:DZ136)+1)</f>
        <v>5575</v>
      </c>
      <c r="EA137" s="53">
        <f t="shared" si="146"/>
        <v>620</v>
      </c>
      <c r="EB137" s="53">
        <f t="shared" si="147"/>
        <v>1523</v>
      </c>
      <c r="EC137" s="53">
        <f t="shared" si="148"/>
        <v>4011</v>
      </c>
      <c r="ED137" s="53">
        <f t="shared" si="149"/>
        <v>1</v>
      </c>
      <c r="EE137" s="53">
        <f t="shared" si="89"/>
        <v>0</v>
      </c>
      <c r="EF137" s="53">
        <f t="shared" si="150"/>
        <v>1</v>
      </c>
      <c r="EG137" s="53" t="str">
        <f t="shared" si="151"/>
        <v>0</v>
      </c>
      <c r="EH137" s="53" t="str">
        <f t="shared" si="90"/>
        <v/>
      </c>
      <c r="EI137" s="53" t="str">
        <f t="shared" si="152"/>
        <v/>
      </c>
      <c r="EJ137" s="33" t="str">
        <f t="shared" si="153"/>
        <v/>
      </c>
      <c r="EK137" s="27" t="s">
        <v>0</v>
      </c>
      <c r="EL137" s="14" t="str">
        <f t="shared" si="154"/>
        <v>INSERT INTO rezultat(id,stazakategorija_id,imeprezime_id,vrijeme_sec,status_id,registracija,uparivanje_id,originalstatus_id,imeprezimealias_id,klubalias_id,kategorijaalias_id) VALUES (5575,620,1523,4011,1,0,1,0,Null,Null,Null);</v>
      </c>
      <c r="EM137" s="27" t="s">
        <v>0</v>
      </c>
      <c r="EN137" s="14" t="str">
        <f t="shared" si="91"/>
        <v/>
      </c>
      <c r="EO137" s="27" t="s">
        <v>0</v>
      </c>
      <c r="EP137" s="115" t="str">
        <f t="shared" si="155"/>
        <v xml:space="preserve">
INSERT INTO rezultat(id,stazakategorija_id,imeprezime_id,vrijeme_sec,status_id,registracija,uparivanje_id,originalstatus_id,imeprezimealias_id,klubalias_id,kategorijaalias_id) VALUES (5575,620,1523,4011,1,0,1,0,Null,Null,Null);</v>
      </c>
      <c r="EQ137" s="27" t="s">
        <v>0</v>
      </c>
    </row>
    <row r="138" spans="1:147" x14ac:dyDescent="0.25">
      <c r="A138" t="s">
        <v>0</v>
      </c>
      <c r="B138" s="32" t="str">
        <f>IF(csv!F128="","",TRIM(csv!T128))</f>
        <v>Ž45</v>
      </c>
      <c r="C138" s="21" t="s">
        <v>0</v>
      </c>
      <c r="D138" s="21" t="str">
        <f>IF(csv!F128="","",TRIM(csv!F128))</f>
        <v>Neda</v>
      </c>
      <c r="E138" s="21" t="str">
        <f>IF(csv!E128="","",TRIM(csv!E128))</f>
        <v>Gobec</v>
      </c>
      <c r="F138" s="21" t="s">
        <v>0</v>
      </c>
      <c r="G138" s="53" t="str">
        <f>IF(csv!M128="","",TRIM(csv!M128))</f>
        <v>68:04</v>
      </c>
      <c r="H138" s="53" t="str">
        <f>IF(csv!N128="","",TRIM(csv!N128))</f>
        <v>0</v>
      </c>
      <c r="I138" s="21" t="s">
        <v>0</v>
      </c>
      <c r="J138" s="21" t="str">
        <f>IF(csv!P128="","",TRIM(csv!P128))</f>
        <v>Vihor</v>
      </c>
      <c r="K138" s="21" t="str">
        <f>IF(csv!Q128="","",TRIM(csv!Q128))</f>
        <v>OK Vihor</v>
      </c>
      <c r="L138" s="21" t="s">
        <v>0</v>
      </c>
      <c r="M138" s="46" t="str">
        <f>IF(csv!R128="","",TRIM(csv!R128))</f>
        <v>CRO</v>
      </c>
      <c r="N138" s="27" t="s">
        <v>0</v>
      </c>
      <c r="O138" s="172" t="str">
        <f t="shared" si="92"/>
        <v>ok</v>
      </c>
      <c r="P138" s="27"/>
      <c r="Q138" s="32" t="str">
        <f t="shared" si="93"/>
        <v>Ž45</v>
      </c>
      <c r="R138" s="53">
        <f>IF(Q138="","",IF(COUNTIF(Q$12:Q137,Q138)=0,R137+1,R137))</f>
        <v>20</v>
      </c>
      <c r="S138" s="53">
        <f t="shared" si="94"/>
        <v>116</v>
      </c>
      <c r="T138" s="53">
        <f t="shared" si="95"/>
        <v>416</v>
      </c>
      <c r="U138" s="46" t="str">
        <f t="shared" si="96"/>
        <v>M55 – Ž45</v>
      </c>
      <c r="V138" s="27" t="s">
        <v>0</v>
      </c>
      <c r="W138" s="157" t="str">
        <f t="shared" si="97"/>
        <v>Ž45</v>
      </c>
      <c r="X138" s="207">
        <f t="shared" si="98"/>
        <v>620</v>
      </c>
      <c r="Y138" s="158" t="str">
        <f t="shared" si="79"/>
        <v/>
      </c>
      <c r="Z138" s="27" t="s">
        <v>0</v>
      </c>
      <c r="AA138" s="32" t="str">
        <f t="shared" si="99"/>
        <v>CRO</v>
      </c>
      <c r="AB138" s="53">
        <f t="shared" si="100"/>
        <v>1</v>
      </c>
      <c r="AC138" s="21" t="str">
        <f>IF(OR(AB138="",AB138&lt;&gt;"NEMA"),"",IF(IFERROR(MATCH(AA138,AA$12:AA137,0),0)&lt;&gt;0,"",AA138))</f>
        <v/>
      </c>
      <c r="AD138" s="46" t="str">
        <f>IF(AC138="","",MAX(AD$12:AD137)+1)</f>
        <v/>
      </c>
      <c r="AE138" s="27" t="s">
        <v>0</v>
      </c>
      <c r="AF138" s="84"/>
      <c r="AG138" s="27" t="s">
        <v>0</v>
      </c>
      <c r="AH138" s="14" t="str">
        <f t="shared" si="101"/>
        <v/>
      </c>
      <c r="AI138" s="27" t="s">
        <v>0</v>
      </c>
      <c r="AJ138" s="157" t="str">
        <f t="shared" si="102"/>
        <v>CRO</v>
      </c>
      <c r="AK138" s="108">
        <f t="shared" si="103"/>
        <v>1</v>
      </c>
      <c r="AL138" s="27"/>
      <c r="AM138" s="32" t="str">
        <f t="shared" si="104"/>
        <v>Neda</v>
      </c>
      <c r="AN138" s="21" t="str">
        <f t="shared" si="105"/>
        <v>Gobec</v>
      </c>
      <c r="AO138" s="53">
        <f t="shared" si="106"/>
        <v>1913</v>
      </c>
      <c r="AP138" s="53" t="str">
        <f t="shared" si="107"/>
        <v/>
      </c>
      <c r="AQ138" s="21" t="str">
        <f t="shared" si="108"/>
        <v>Neda</v>
      </c>
      <c r="AR138" s="46" t="str">
        <f t="shared" si="109"/>
        <v>Gobec</v>
      </c>
      <c r="AS138" s="27" t="s">
        <v>0</v>
      </c>
      <c r="AT138" s="62" t="str">
        <f t="shared" si="110"/>
        <v/>
      </c>
      <c r="AU138" s="27" t="s">
        <v>0</v>
      </c>
      <c r="AV138" s="228" t="str">
        <f t="shared" si="80"/>
        <v/>
      </c>
      <c r="AW138" s="27" t="s">
        <v>0</v>
      </c>
      <c r="AX138" s="79"/>
      <c r="AY138" s="80"/>
      <c r="AZ138" s="27" t="s">
        <v>0</v>
      </c>
      <c r="BA138" s="184" t="str">
        <f t="shared" si="111"/>
        <v/>
      </c>
      <c r="BB138" s="27" t="s">
        <v>0</v>
      </c>
      <c r="BC138" s="32" t="str">
        <f t="shared" si="112"/>
        <v/>
      </c>
      <c r="BD138" s="53" t="str">
        <f>IF(AX138&amp;AY138="","",MAX(BD$12:BD137)+1)</f>
        <v/>
      </c>
      <c r="BE138" s="196" t="str">
        <f t="shared" si="113"/>
        <v/>
      </c>
      <c r="BF138" s="33" t="str">
        <f>IF(AND(AO138="NEMA",AP138="NEMA",OR(AX138&amp;AY138="",BE138="NEMA")),MAX(BF$12:BF137)+1,"")</f>
        <v/>
      </c>
      <c r="BG138" s="27" t="s">
        <v>0</v>
      </c>
      <c r="BH138" s="32" t="str">
        <f t="shared" si="114"/>
        <v>Neda</v>
      </c>
      <c r="BI138" s="21" t="str">
        <f t="shared" si="115"/>
        <v>Gobec</v>
      </c>
      <c r="BJ138" s="53" t="str">
        <f t="shared" si="116"/>
        <v/>
      </c>
      <c r="BK138" s="33">
        <f t="shared" si="117"/>
        <v>1913</v>
      </c>
      <c r="BL138" s="27" t="s">
        <v>0</v>
      </c>
      <c r="BM138" s="32" t="str">
        <f t="shared" si="118"/>
        <v>Vihor</v>
      </c>
      <c r="BN138" s="21" t="str">
        <f t="shared" si="119"/>
        <v>OK Vihor</v>
      </c>
      <c r="BO138" s="53">
        <f t="shared" si="120"/>
        <v>12</v>
      </c>
      <c r="BP138" s="53" t="str">
        <f t="shared" si="81"/>
        <v/>
      </c>
      <c r="BQ138" s="21" t="str">
        <f t="shared" si="82"/>
        <v>OK Vihor</v>
      </c>
      <c r="BR138" s="21" t="str" cm="1">
        <f t="array" ref="BR138">IFERROR(""&amp;INDEX(regNatjecatelj_klub,DI138),"")</f>
        <v>OK Vihor</v>
      </c>
      <c r="BS138" s="66" t="str">
        <f t="shared" si="121"/>
        <v/>
      </c>
      <c r="BT138" s="46" t="str">
        <f t="shared" si="122"/>
        <v>OK Vihor</v>
      </c>
      <c r="BU138" s="27" t="s">
        <v>0</v>
      </c>
      <c r="BV138" s="62" t="str">
        <f>IF(BP138&lt;&gt;"NEMA","",IF(IFERROR(MATCH(BN138,BN$12:BN137,0),0)&lt;&gt;0,"",BN138))</f>
        <v/>
      </c>
      <c r="BW138" s="27" t="s">
        <v>0</v>
      </c>
      <c r="BX138" s="84"/>
      <c r="BY138" s="27" t="s">
        <v>0</v>
      </c>
      <c r="BZ138" s="38" t="str">
        <f t="shared" si="123"/>
        <v/>
      </c>
      <c r="CA138" s="21" t="str">
        <f t="shared" si="124"/>
        <v/>
      </c>
      <c r="CB138" s="21" t="str">
        <f>IF(CA138="","",MAX(CB$12:CB137)+1)</f>
        <v/>
      </c>
      <c r="CC138" s="21" t="str">
        <f>IF(CA138="","",IF(AB138="","",IF(AB138="NEMA",IF(AD138="",INDEX(AD$12:AD137,MATCH(AA138,AA$12:AA137,0),1),AD138),AB138)))</f>
        <v/>
      </c>
      <c r="CD138" s="21" t="str">
        <f t="shared" si="125"/>
        <v/>
      </c>
      <c r="CE138" s="21" t="str">
        <f>IF(BX138="","",MAX(CE$12:CE137)+1)</f>
        <v/>
      </c>
      <c r="CF138" s="21" t="str">
        <f t="shared" si="126"/>
        <v/>
      </c>
      <c r="CG138" s="46" t="str">
        <f t="shared" si="127"/>
        <v/>
      </c>
      <c r="CH138" s="27" t="s">
        <v>0</v>
      </c>
      <c r="CI138" s="14" t="str">
        <f t="shared" si="128"/>
        <v/>
      </c>
      <c r="CJ138" s="27" t="s">
        <v>0</v>
      </c>
      <c r="CK138" s="157" t="str">
        <f>IF(BN138="","",IF(AND(BO138&lt;&gt;"",BO138&lt;&gt;"NEMA",BS138=1),BR138,IFERROR(INDEX(CK$12:CK137,MATCH(BN138,BN$12:BN137,0)),IF(BX138&lt;&gt;"",BX138,BT138))))</f>
        <v>OK Vihor</v>
      </c>
      <c r="CL138" s="210">
        <f>IF(BN138="","",IF(BT138&lt;&gt;BN138,INDEX(regKlub_id,MATCH(BT138,regKlub_naziv,0)),IF(AND(BO138&lt;&gt;"",BO138&lt;&gt;"NEMA"),BO138,IF(CF138&lt;&gt;"",CF138,IF(CB138&lt;&gt;"",CB138,IFERROR(INDEX(CL$12:CL137,MATCH(BN138,BN$12:BN137,0)),"GREŠKA"))))))</f>
        <v>12</v>
      </c>
      <c r="CM138" s="108" t="str">
        <f>IF(BP138="","",IF(BP138&lt;&gt;"NEMA",BP138,IF(CE138&lt;&gt;"",CE138,IFERROR(INDEX(CM$12:CM137,MATCH(BN138,BN$12:BN137,0)),""))))</f>
        <v/>
      </c>
      <c r="CN138" s="27" t="s">
        <v>0</v>
      </c>
      <c r="CO138" s="38" t="str">
        <f t="shared" si="129"/>
        <v>68:04</v>
      </c>
      <c r="CP138" s="53" t="str">
        <f t="shared" si="130"/>
        <v>0</v>
      </c>
      <c r="CQ138" s="164" t="str">
        <f t="shared" si="131"/>
        <v/>
      </c>
      <c r="CR138" s="165">
        <f t="shared" si="156"/>
        <v>4084</v>
      </c>
      <c r="CS138" s="108">
        <f t="shared" si="83"/>
        <v>1</v>
      </c>
      <c r="CT138" s="27" t="s">
        <v>0</v>
      </c>
      <c r="CU138" s="224" t="str">
        <f t="shared" si="132"/>
        <v xml:space="preserve">
</v>
      </c>
      <c r="CV138" s="27" t="s">
        <v>0</v>
      </c>
      <c r="CW138" s="184" t="str">
        <f t="shared" si="84"/>
        <v/>
      </c>
      <c r="CX138" t="s">
        <v>0</v>
      </c>
      <c r="CY138" s="86" t="str">
        <f t="shared" si="85"/>
        <v>Ž</v>
      </c>
      <c r="CZ138" t="s">
        <v>0</v>
      </c>
      <c r="DA138" s="32" t="str">
        <f t="shared" si="86"/>
        <v/>
      </c>
      <c r="DB138" s="46" t="str">
        <f t="shared" si="87"/>
        <v/>
      </c>
      <c r="DC138" t="s">
        <v>0</v>
      </c>
      <c r="DD138" s="14" t="str">
        <f t="shared" si="133"/>
        <v/>
      </c>
      <c r="DE138" s="27" t="s">
        <v>0</v>
      </c>
      <c r="DF138" s="14" t="str">
        <f t="shared" si="134"/>
        <v/>
      </c>
      <c r="DG138" s="27" t="s">
        <v>0</v>
      </c>
      <c r="DH138" s="32" t="str">
        <f t="shared" si="135"/>
        <v>Neda – Gobec</v>
      </c>
      <c r="DI138" s="33">
        <f t="shared" si="136"/>
        <v>844</v>
      </c>
      <c r="DJ138" s="27" t="s">
        <v>0</v>
      </c>
      <c r="DK138" s="32" t="str">
        <f t="shared" si="137"/>
        <v>Neda – Gobec – OK Vihor</v>
      </c>
      <c r="DL138" s="33">
        <f t="shared" si="138"/>
        <v>844</v>
      </c>
      <c r="DM138" s="27" t="s">
        <v>0</v>
      </c>
      <c r="DN138" s="32" t="str">
        <f t="shared" si="139"/>
        <v>Neda – Gobec – OK Vihor – Ž45</v>
      </c>
      <c r="DO138" s="33">
        <f t="shared" si="140"/>
        <v>844</v>
      </c>
      <c r="DP138" s="27" t="s">
        <v>0</v>
      </c>
      <c r="DQ138" s="38">
        <f t="shared" si="141"/>
        <v>844</v>
      </c>
      <c r="DR138" s="33" cm="1">
        <f t="array" ref="DR138">IF(DQ138&lt;&gt;"",INDEX(regNatjecatelj_id,DQ138,0),IF(BF138&lt;&gt;"",BF138,""))</f>
        <v>1913</v>
      </c>
      <c r="DS138" s="27" t="s">
        <v>0</v>
      </c>
      <c r="DT138" s="38" t="str">
        <f t="shared" si="142"/>
        <v>imepre</v>
      </c>
      <c r="DU138" s="53" t="str">
        <f t="shared" si="88"/>
        <v>klu</v>
      </c>
      <c r="DV138" s="53" t="str">
        <f t="shared" si="143"/>
        <v>kat</v>
      </c>
      <c r="DW138" s="53" t="str">
        <f t="shared" si="144"/>
        <v/>
      </c>
      <c r="DX138" s="46" t="str">
        <f t="shared" si="145"/>
        <v>imepre-klu-kat</v>
      </c>
      <c r="DY138" s="27" t="s">
        <v>0</v>
      </c>
      <c r="DZ138" s="38">
        <f>IF(AN138="","",MAX(DZ$12:DZ137)+1)</f>
        <v>5576</v>
      </c>
      <c r="EA138" s="53">
        <f t="shared" si="146"/>
        <v>620</v>
      </c>
      <c r="EB138" s="53">
        <f t="shared" si="147"/>
        <v>1913</v>
      </c>
      <c r="EC138" s="53">
        <f t="shared" si="148"/>
        <v>4084</v>
      </c>
      <c r="ED138" s="53">
        <f t="shared" si="149"/>
        <v>1</v>
      </c>
      <c r="EE138" s="53">
        <f t="shared" si="89"/>
        <v>0</v>
      </c>
      <c r="EF138" s="53">
        <f t="shared" si="150"/>
        <v>1</v>
      </c>
      <c r="EG138" s="53" t="str">
        <f t="shared" si="151"/>
        <v>0</v>
      </c>
      <c r="EH138" s="53" t="str">
        <f t="shared" si="90"/>
        <v/>
      </c>
      <c r="EI138" s="53" t="str">
        <f t="shared" si="152"/>
        <v/>
      </c>
      <c r="EJ138" s="33" t="str">
        <f t="shared" si="153"/>
        <v/>
      </c>
      <c r="EK138" s="27" t="s">
        <v>0</v>
      </c>
      <c r="EL138" s="14" t="str">
        <f t="shared" si="154"/>
        <v>INSERT INTO rezultat(id,stazakategorija_id,imeprezime_id,vrijeme_sec,status_id,registracija,uparivanje_id,originalstatus_id,imeprezimealias_id,klubalias_id,kategorijaalias_id) VALUES (5576,620,1913,4084,1,0,1,0,Null,Null,Null);</v>
      </c>
      <c r="EM138" s="27" t="s">
        <v>0</v>
      </c>
      <c r="EN138" s="14" t="str">
        <f t="shared" si="91"/>
        <v/>
      </c>
      <c r="EO138" s="27" t="s">
        <v>0</v>
      </c>
      <c r="EP138" s="115" t="str">
        <f t="shared" si="155"/>
        <v xml:space="preserve">
INSERT INTO rezultat(id,stazakategorija_id,imeprezime_id,vrijeme_sec,status_id,registracija,uparivanje_id,originalstatus_id,imeprezimealias_id,klubalias_id,kategorijaalias_id) VALUES (5576,620,1913,4084,1,0,1,0,Null,Null,Null);</v>
      </c>
      <c r="EQ138" s="27" t="s">
        <v>0</v>
      </c>
    </row>
    <row r="139" spans="1:147" x14ac:dyDescent="0.25">
      <c r="A139" t="s">
        <v>0</v>
      </c>
      <c r="B139" s="32" t="str">
        <f>IF(csv!F129="","",TRIM(csv!T129))</f>
        <v>Ž45</v>
      </c>
      <c r="C139" s="21" t="s">
        <v>0</v>
      </c>
      <c r="D139" s="21" t="str">
        <f>IF(csv!F129="","",TRIM(csv!F129))</f>
        <v>Jasminka</v>
      </c>
      <c r="E139" s="21" t="str">
        <f>IF(csv!E129="","",TRIM(csv!E129))</f>
        <v>Cindrić Perković</v>
      </c>
      <c r="F139" s="21" t="s">
        <v>0</v>
      </c>
      <c r="G139" s="53" t="str">
        <f>IF(csv!M129="","",TRIM(csv!M129))</f>
        <v>68:09</v>
      </c>
      <c r="H139" s="53" t="str">
        <f>IF(csv!N129="","",TRIM(csv!N129))</f>
        <v>0</v>
      </c>
      <c r="I139" s="21" t="s">
        <v>0</v>
      </c>
      <c r="J139" s="21" t="str">
        <f>IF(csv!P129="","",TRIM(csv!P129))</f>
        <v>OKM</v>
      </c>
      <c r="K139" s="21" t="str">
        <f>IF(csv!Q129="","",TRIM(csv!Q129))</f>
        <v>OK Medjimurje</v>
      </c>
      <c r="L139" s="21" t="s">
        <v>0</v>
      </c>
      <c r="M139" s="46" t="str">
        <f>IF(csv!R129="","",TRIM(csv!R129))</f>
        <v>CRO</v>
      </c>
      <c r="N139" s="27" t="s">
        <v>0</v>
      </c>
      <c r="O139" s="172" t="str">
        <f t="shared" si="92"/>
        <v>ok</v>
      </c>
      <c r="P139" s="27"/>
      <c r="Q139" s="32" t="str">
        <f t="shared" si="93"/>
        <v>Ž45</v>
      </c>
      <c r="R139" s="53">
        <f>IF(Q139="","",IF(COUNTIF(Q$12:Q138,Q139)=0,R138+1,R138))</f>
        <v>20</v>
      </c>
      <c r="S139" s="53">
        <f t="shared" si="94"/>
        <v>116</v>
      </c>
      <c r="T139" s="53">
        <f t="shared" si="95"/>
        <v>416</v>
      </c>
      <c r="U139" s="46" t="str">
        <f t="shared" si="96"/>
        <v>M55 – Ž45</v>
      </c>
      <c r="V139" s="27" t="s">
        <v>0</v>
      </c>
      <c r="W139" s="157" t="str">
        <f t="shared" si="97"/>
        <v>Ž45</v>
      </c>
      <c r="X139" s="207">
        <f t="shared" si="98"/>
        <v>620</v>
      </c>
      <c r="Y139" s="158" t="str">
        <f t="shared" si="79"/>
        <v/>
      </c>
      <c r="Z139" s="27" t="s">
        <v>0</v>
      </c>
      <c r="AA139" s="32" t="str">
        <f t="shared" si="99"/>
        <v>CRO</v>
      </c>
      <c r="AB139" s="53">
        <f t="shared" si="100"/>
        <v>1</v>
      </c>
      <c r="AC139" s="21" t="str">
        <f>IF(OR(AB139="",AB139&lt;&gt;"NEMA"),"",IF(IFERROR(MATCH(AA139,AA$12:AA138,0),0)&lt;&gt;0,"",AA139))</f>
        <v/>
      </c>
      <c r="AD139" s="46" t="str">
        <f>IF(AC139="","",MAX(AD$12:AD138)+1)</f>
        <v/>
      </c>
      <c r="AE139" s="27" t="s">
        <v>0</v>
      </c>
      <c r="AF139" s="84"/>
      <c r="AG139" s="27" t="s">
        <v>0</v>
      </c>
      <c r="AH139" s="14" t="str">
        <f t="shared" si="101"/>
        <v/>
      </c>
      <c r="AI139" s="27" t="s">
        <v>0</v>
      </c>
      <c r="AJ139" s="157" t="str">
        <f t="shared" si="102"/>
        <v>CRO</v>
      </c>
      <c r="AK139" s="108">
        <f t="shared" si="103"/>
        <v>1</v>
      </c>
      <c r="AL139" s="27"/>
      <c r="AM139" s="32" t="str">
        <f t="shared" si="104"/>
        <v>Jasminka</v>
      </c>
      <c r="AN139" s="21" t="str">
        <f t="shared" si="105"/>
        <v>Cindrić Perković</v>
      </c>
      <c r="AO139" s="53">
        <f t="shared" si="106"/>
        <v>1267</v>
      </c>
      <c r="AP139" s="53" t="str">
        <f t="shared" si="107"/>
        <v/>
      </c>
      <c r="AQ139" s="21" t="str">
        <f t="shared" si="108"/>
        <v>Jasminka</v>
      </c>
      <c r="AR139" s="46" t="str">
        <f t="shared" si="109"/>
        <v>Cindrić Perković</v>
      </c>
      <c r="AS139" s="27" t="s">
        <v>0</v>
      </c>
      <c r="AT139" s="62" t="str">
        <f t="shared" si="110"/>
        <v/>
      </c>
      <c r="AU139" s="27" t="s">
        <v>0</v>
      </c>
      <c r="AV139" s="228" t="str">
        <f t="shared" si="80"/>
        <v/>
      </c>
      <c r="AW139" s="27" t="s">
        <v>0</v>
      </c>
      <c r="AX139" s="79"/>
      <c r="AY139" s="80"/>
      <c r="AZ139" s="27" t="s">
        <v>0</v>
      </c>
      <c r="BA139" s="184" t="str">
        <f t="shared" si="111"/>
        <v/>
      </c>
      <c r="BB139" s="27" t="s">
        <v>0</v>
      </c>
      <c r="BC139" s="32" t="str">
        <f t="shared" si="112"/>
        <v/>
      </c>
      <c r="BD139" s="53" t="str">
        <f>IF(AX139&amp;AY139="","",MAX(BD$12:BD138)+1)</f>
        <v/>
      </c>
      <c r="BE139" s="196" t="str">
        <f t="shared" si="113"/>
        <v/>
      </c>
      <c r="BF139" s="33" t="str">
        <f>IF(AND(AO139="NEMA",AP139="NEMA",OR(AX139&amp;AY139="",BE139="NEMA")),MAX(BF$12:BF138)+1,"")</f>
        <v/>
      </c>
      <c r="BG139" s="27" t="s">
        <v>0</v>
      </c>
      <c r="BH139" s="32" t="str">
        <f t="shared" si="114"/>
        <v>Jasminka</v>
      </c>
      <c r="BI139" s="21" t="str">
        <f t="shared" si="115"/>
        <v>Cindrić Perković</v>
      </c>
      <c r="BJ139" s="53" t="str">
        <f t="shared" si="116"/>
        <v/>
      </c>
      <c r="BK139" s="33">
        <f t="shared" si="117"/>
        <v>1267</v>
      </c>
      <c r="BL139" s="27" t="s">
        <v>0</v>
      </c>
      <c r="BM139" s="32" t="str">
        <f t="shared" si="118"/>
        <v>OKM</v>
      </c>
      <c r="BN139" s="21" t="str">
        <f t="shared" si="119"/>
        <v>OK Medjimurje</v>
      </c>
      <c r="BO139" s="53" t="str">
        <f t="shared" si="120"/>
        <v>NEMA</v>
      </c>
      <c r="BP139" s="53">
        <f t="shared" si="81"/>
        <v>2</v>
      </c>
      <c r="BQ139" s="21" t="str">
        <f t="shared" si="82"/>
        <v>OK Međimurje</v>
      </c>
      <c r="BR139" s="21" t="str" cm="1">
        <f t="array" ref="BR139">IFERROR(""&amp;INDEX(regNatjecatelj_klub,DI139),"")</f>
        <v>OK Međimurje</v>
      </c>
      <c r="BS139" s="66" t="str">
        <f t="shared" si="121"/>
        <v/>
      </c>
      <c r="BT139" s="46" t="str">
        <f t="shared" si="122"/>
        <v>OK Međimurje</v>
      </c>
      <c r="BU139" s="27" t="s">
        <v>0</v>
      </c>
      <c r="BV139" s="62" t="str">
        <f>IF(BP139&lt;&gt;"NEMA","",IF(IFERROR(MATCH(BN139,BN$12:BN138,0),0)&lt;&gt;0,"",BN139))</f>
        <v/>
      </c>
      <c r="BW139" s="27" t="s">
        <v>0</v>
      </c>
      <c r="BX139" s="84"/>
      <c r="BY139" s="27" t="s">
        <v>0</v>
      </c>
      <c r="BZ139" s="38" t="str">
        <f t="shared" si="123"/>
        <v/>
      </c>
      <c r="CA139" s="21" t="str">
        <f t="shared" si="124"/>
        <v/>
      </c>
      <c r="CB139" s="21" t="str">
        <f>IF(CA139="","",MAX(CB$12:CB138)+1)</f>
        <v/>
      </c>
      <c r="CC139" s="21" t="str">
        <f>IF(CA139="","",IF(AB139="","",IF(AB139="NEMA",IF(AD139="",INDEX(AD$12:AD138,MATCH(AA139,AA$12:AA138,0),1),AD139),AB139)))</f>
        <v/>
      </c>
      <c r="CD139" s="21" t="str">
        <f t="shared" si="125"/>
        <v/>
      </c>
      <c r="CE139" s="21" t="str">
        <f>IF(BX139="","",MAX(CE$12:CE138)+1)</f>
        <v/>
      </c>
      <c r="CF139" s="21" t="str">
        <f t="shared" si="126"/>
        <v/>
      </c>
      <c r="CG139" s="46" t="str">
        <f t="shared" si="127"/>
        <v/>
      </c>
      <c r="CH139" s="27" t="s">
        <v>0</v>
      </c>
      <c r="CI139" s="14" t="str">
        <f t="shared" si="128"/>
        <v/>
      </c>
      <c r="CJ139" s="27" t="s">
        <v>0</v>
      </c>
      <c r="CK139" s="157" t="str">
        <f>IF(BN139="","",IF(AND(BO139&lt;&gt;"",BO139&lt;&gt;"NEMA",BS139=1),BR139,IFERROR(INDEX(CK$12:CK138,MATCH(BN139,BN$12:BN138,0)),IF(BX139&lt;&gt;"",BX139,BT139))))</f>
        <v>OK Međimurje</v>
      </c>
      <c r="CL139" s="210">
        <f>IF(BN139="","",IF(BT139&lt;&gt;BN139,INDEX(regKlub_id,MATCH(BT139,regKlub_naziv,0)),IF(AND(BO139&lt;&gt;"",BO139&lt;&gt;"NEMA"),BO139,IF(CF139&lt;&gt;"",CF139,IF(CB139&lt;&gt;"",CB139,IFERROR(INDEX(CL$12:CL138,MATCH(BN139,BN$12:BN138,0)),"GREŠKA"))))))</f>
        <v>7</v>
      </c>
      <c r="CM139" s="108">
        <f>IF(BP139="","",IF(BP139&lt;&gt;"NEMA",BP139,IF(CE139&lt;&gt;"",CE139,IFERROR(INDEX(CM$12:CM138,MATCH(BN139,BN$12:BN138,0)),""))))</f>
        <v>2</v>
      </c>
      <c r="CN139" s="27" t="s">
        <v>0</v>
      </c>
      <c r="CO139" s="38" t="str">
        <f t="shared" si="129"/>
        <v>68:09</v>
      </c>
      <c r="CP139" s="53" t="str">
        <f t="shared" si="130"/>
        <v>0</v>
      </c>
      <c r="CQ139" s="164" t="str">
        <f t="shared" si="131"/>
        <v/>
      </c>
      <c r="CR139" s="165">
        <f t="shared" si="156"/>
        <v>4089</v>
      </c>
      <c r="CS139" s="108">
        <f t="shared" si="83"/>
        <v>1</v>
      </c>
      <c r="CT139" s="27" t="s">
        <v>0</v>
      </c>
      <c r="CU139" s="224" t="str">
        <f t="shared" si="132"/>
        <v xml:space="preserve">
</v>
      </c>
      <c r="CV139" s="27" t="s">
        <v>0</v>
      </c>
      <c r="CW139" s="184" t="str">
        <f t="shared" si="84"/>
        <v/>
      </c>
      <c r="CX139" t="s">
        <v>0</v>
      </c>
      <c r="CY139" s="86" t="str">
        <f t="shared" si="85"/>
        <v>Ž</v>
      </c>
      <c r="CZ139" t="s">
        <v>0</v>
      </c>
      <c r="DA139" s="32" t="str">
        <f t="shared" si="86"/>
        <v/>
      </c>
      <c r="DB139" s="46" t="str">
        <f t="shared" si="87"/>
        <v/>
      </c>
      <c r="DC139" t="s">
        <v>0</v>
      </c>
      <c r="DD139" s="14" t="str">
        <f t="shared" si="133"/>
        <v/>
      </c>
      <c r="DE139" s="27" t="s">
        <v>0</v>
      </c>
      <c r="DF139" s="14" t="str">
        <f t="shared" si="134"/>
        <v/>
      </c>
      <c r="DG139" s="27" t="s">
        <v>0</v>
      </c>
      <c r="DH139" s="32" t="str">
        <f t="shared" si="135"/>
        <v>Jasminka – Cindrić Perković</v>
      </c>
      <c r="DI139" s="33">
        <f t="shared" si="136"/>
        <v>503</v>
      </c>
      <c r="DJ139" s="27" t="s">
        <v>0</v>
      </c>
      <c r="DK139" s="32" t="str">
        <f t="shared" si="137"/>
        <v>Jasminka – Cindrić Perković – OK Međimurje</v>
      </c>
      <c r="DL139" s="33">
        <f t="shared" si="138"/>
        <v>503</v>
      </c>
      <c r="DM139" s="27" t="s">
        <v>0</v>
      </c>
      <c r="DN139" s="32" t="str">
        <f t="shared" si="139"/>
        <v>Jasminka – Cindrić Perković – OK Međimurje – Ž45</v>
      </c>
      <c r="DO139" s="33">
        <f t="shared" si="140"/>
        <v>503</v>
      </c>
      <c r="DP139" s="27" t="s">
        <v>0</v>
      </c>
      <c r="DQ139" s="38">
        <f t="shared" si="141"/>
        <v>503</v>
      </c>
      <c r="DR139" s="33" cm="1">
        <f t="array" ref="DR139">IF(DQ139&lt;&gt;"",INDEX(regNatjecatelj_id,DQ139,0),IF(BF139&lt;&gt;"",BF139,""))</f>
        <v>1267</v>
      </c>
      <c r="DS139" s="27" t="s">
        <v>0</v>
      </c>
      <c r="DT139" s="38" t="str">
        <f t="shared" si="142"/>
        <v>imepre</v>
      </c>
      <c r="DU139" s="53" t="str">
        <f t="shared" si="88"/>
        <v>klu(ali)</v>
      </c>
      <c r="DV139" s="53" t="str">
        <f t="shared" si="143"/>
        <v>kat</v>
      </c>
      <c r="DW139" s="53" t="str">
        <f t="shared" si="144"/>
        <v/>
      </c>
      <c r="DX139" s="46" t="str">
        <f t="shared" si="145"/>
        <v>imepre-klu(ali)-kat</v>
      </c>
      <c r="DY139" s="27" t="s">
        <v>0</v>
      </c>
      <c r="DZ139" s="38">
        <f>IF(AN139="","",MAX(DZ$12:DZ138)+1)</f>
        <v>5577</v>
      </c>
      <c r="EA139" s="53">
        <f t="shared" si="146"/>
        <v>620</v>
      </c>
      <c r="EB139" s="53">
        <f t="shared" si="147"/>
        <v>1267</v>
      </c>
      <c r="EC139" s="53">
        <f t="shared" si="148"/>
        <v>4089</v>
      </c>
      <c r="ED139" s="53">
        <f t="shared" si="149"/>
        <v>1</v>
      </c>
      <c r="EE139" s="53">
        <f t="shared" si="89"/>
        <v>0</v>
      </c>
      <c r="EF139" s="53">
        <f t="shared" si="150"/>
        <v>3</v>
      </c>
      <c r="EG139" s="53" t="str">
        <f t="shared" si="151"/>
        <v>0</v>
      </c>
      <c r="EH139" s="53" t="str">
        <f t="shared" si="90"/>
        <v/>
      </c>
      <c r="EI139" s="53">
        <f t="shared" si="152"/>
        <v>2</v>
      </c>
      <c r="EJ139" s="33" t="str">
        <f t="shared" si="153"/>
        <v/>
      </c>
      <c r="EK139" s="27" t="s">
        <v>0</v>
      </c>
      <c r="EL139" s="14" t="str">
        <f t="shared" si="154"/>
        <v>INSERT INTO rezultat(id,stazakategorija_id,imeprezime_id,vrijeme_sec,status_id,registracija,uparivanje_id,originalstatus_id,imeprezimealias_id,klubalias_id,kategorijaalias_id) VALUES (5577,620,1267,4089,1,0,3,0,Null,2,Null);</v>
      </c>
      <c r="EM139" s="27" t="s">
        <v>0</v>
      </c>
      <c r="EN139" s="14" t="str">
        <f t="shared" si="91"/>
        <v/>
      </c>
      <c r="EO139" s="27" t="s">
        <v>0</v>
      </c>
      <c r="EP139" s="115" t="str">
        <f t="shared" si="155"/>
        <v xml:space="preserve">
INSERT INTO rezultat(id,stazakategorija_id,imeprezime_id,vrijeme_sec,status_id,registracija,uparivanje_id,originalstatus_id,imeprezimealias_id,klubalias_id,kategorijaalias_id) VALUES (5577,620,1267,4089,1,0,3,0,Null,2,Null);</v>
      </c>
      <c r="EQ139" s="27" t="s">
        <v>0</v>
      </c>
    </row>
    <row r="140" spans="1:147" x14ac:dyDescent="0.25">
      <c r="A140" t="s">
        <v>0</v>
      </c>
      <c r="B140" s="32" t="str">
        <f>IF(csv!F130="","",TRIM(csv!T130))</f>
        <v>Ž45</v>
      </c>
      <c r="C140" s="21" t="s">
        <v>0</v>
      </c>
      <c r="D140" s="21" t="str">
        <f>IF(csv!F130="","",TRIM(csv!F130))</f>
        <v>Bojana</v>
      </c>
      <c r="E140" s="21" t="str">
        <f>IF(csv!E130="","",TRIM(csv!E130))</f>
        <v>Nikolić</v>
      </c>
      <c r="F140" s="21" t="s">
        <v>0</v>
      </c>
      <c r="G140" s="53" t="str">
        <f>IF(csv!M130="","",TRIM(csv!M130))</f>
        <v>68:37</v>
      </c>
      <c r="H140" s="53" t="str">
        <f>IF(csv!N130="","",TRIM(csv!N130))</f>
        <v>0</v>
      </c>
      <c r="I140" s="21" t="s">
        <v>0</v>
      </c>
      <c r="J140" s="21" t="str">
        <f>IF(csv!P130="","",TRIM(csv!P130))</f>
        <v>Vihor</v>
      </c>
      <c r="K140" s="21" t="str">
        <f>IF(csv!Q130="","",TRIM(csv!Q130))</f>
        <v>OK Vihor</v>
      </c>
      <c r="L140" s="21" t="s">
        <v>0</v>
      </c>
      <c r="M140" s="46" t="str">
        <f>IF(csv!R130="","",TRIM(csv!R130))</f>
        <v>CRO</v>
      </c>
      <c r="N140" s="27" t="s">
        <v>0</v>
      </c>
      <c r="O140" s="172" t="str">
        <f t="shared" si="92"/>
        <v>ok</v>
      </c>
      <c r="P140" s="27"/>
      <c r="Q140" s="32" t="str">
        <f t="shared" si="93"/>
        <v>Ž45</v>
      </c>
      <c r="R140" s="53">
        <f>IF(Q140="","",IF(COUNTIF(Q$12:Q139,Q140)=0,R139+1,R139))</f>
        <v>20</v>
      </c>
      <c r="S140" s="53">
        <f t="shared" si="94"/>
        <v>116</v>
      </c>
      <c r="T140" s="53">
        <f t="shared" si="95"/>
        <v>416</v>
      </c>
      <c r="U140" s="46" t="str">
        <f t="shared" si="96"/>
        <v>M55 – Ž45</v>
      </c>
      <c r="V140" s="27" t="s">
        <v>0</v>
      </c>
      <c r="W140" s="157" t="str">
        <f t="shared" si="97"/>
        <v>Ž45</v>
      </c>
      <c r="X140" s="207">
        <f t="shared" si="98"/>
        <v>620</v>
      </c>
      <c r="Y140" s="158" t="str">
        <f t="shared" si="79"/>
        <v/>
      </c>
      <c r="Z140" s="27" t="s">
        <v>0</v>
      </c>
      <c r="AA140" s="32" t="str">
        <f t="shared" si="99"/>
        <v>CRO</v>
      </c>
      <c r="AB140" s="53">
        <f t="shared" si="100"/>
        <v>1</v>
      </c>
      <c r="AC140" s="21" t="str">
        <f>IF(OR(AB140="",AB140&lt;&gt;"NEMA"),"",IF(IFERROR(MATCH(AA140,AA$12:AA139,0),0)&lt;&gt;0,"",AA140))</f>
        <v/>
      </c>
      <c r="AD140" s="46" t="str">
        <f>IF(AC140="","",MAX(AD$12:AD139)+1)</f>
        <v/>
      </c>
      <c r="AE140" s="27" t="s">
        <v>0</v>
      </c>
      <c r="AF140" s="84"/>
      <c r="AG140" s="27" t="s">
        <v>0</v>
      </c>
      <c r="AH140" s="14" t="str">
        <f t="shared" si="101"/>
        <v/>
      </c>
      <c r="AI140" s="27" t="s">
        <v>0</v>
      </c>
      <c r="AJ140" s="157" t="str">
        <f t="shared" si="102"/>
        <v>CRO</v>
      </c>
      <c r="AK140" s="108">
        <f t="shared" si="103"/>
        <v>1</v>
      </c>
      <c r="AL140" s="27"/>
      <c r="AM140" s="32" t="str">
        <f t="shared" si="104"/>
        <v>Bojana</v>
      </c>
      <c r="AN140" s="21" t="str">
        <f t="shared" si="105"/>
        <v>Nikolić</v>
      </c>
      <c r="AO140" s="53">
        <f t="shared" si="106"/>
        <v>1445</v>
      </c>
      <c r="AP140" s="53" t="str">
        <f t="shared" si="107"/>
        <v/>
      </c>
      <c r="AQ140" s="21" t="str">
        <f t="shared" si="108"/>
        <v>Bojana</v>
      </c>
      <c r="AR140" s="46" t="str">
        <f t="shared" si="109"/>
        <v>Nikolić</v>
      </c>
      <c r="AS140" s="27" t="s">
        <v>0</v>
      </c>
      <c r="AT140" s="62" t="str">
        <f t="shared" si="110"/>
        <v/>
      </c>
      <c r="AU140" s="27" t="s">
        <v>0</v>
      </c>
      <c r="AV140" s="228" t="str">
        <f t="shared" si="80"/>
        <v/>
      </c>
      <c r="AW140" s="27" t="s">
        <v>0</v>
      </c>
      <c r="AX140" s="79"/>
      <c r="AY140" s="80"/>
      <c r="AZ140" s="27" t="s">
        <v>0</v>
      </c>
      <c r="BA140" s="184" t="str">
        <f t="shared" si="111"/>
        <v/>
      </c>
      <c r="BB140" s="27" t="s">
        <v>0</v>
      </c>
      <c r="BC140" s="32" t="str">
        <f t="shared" si="112"/>
        <v/>
      </c>
      <c r="BD140" s="53" t="str">
        <f>IF(AX140&amp;AY140="","",MAX(BD$12:BD139)+1)</f>
        <v/>
      </c>
      <c r="BE140" s="196" t="str">
        <f t="shared" si="113"/>
        <v/>
      </c>
      <c r="BF140" s="33" t="str">
        <f>IF(AND(AO140="NEMA",AP140="NEMA",OR(AX140&amp;AY140="",BE140="NEMA")),MAX(BF$12:BF139)+1,"")</f>
        <v/>
      </c>
      <c r="BG140" s="27" t="s">
        <v>0</v>
      </c>
      <c r="BH140" s="32" t="str">
        <f t="shared" si="114"/>
        <v>Bojana</v>
      </c>
      <c r="BI140" s="21" t="str">
        <f t="shared" si="115"/>
        <v>Nikolić</v>
      </c>
      <c r="BJ140" s="53" t="str">
        <f t="shared" si="116"/>
        <v/>
      </c>
      <c r="BK140" s="33">
        <f t="shared" si="117"/>
        <v>1445</v>
      </c>
      <c r="BL140" s="27" t="s">
        <v>0</v>
      </c>
      <c r="BM140" s="32" t="str">
        <f t="shared" si="118"/>
        <v>Vihor</v>
      </c>
      <c r="BN140" s="21" t="str">
        <f t="shared" si="119"/>
        <v>OK Vihor</v>
      </c>
      <c r="BO140" s="53">
        <f t="shared" si="120"/>
        <v>12</v>
      </c>
      <c r="BP140" s="53" t="str">
        <f t="shared" si="81"/>
        <v/>
      </c>
      <c r="BQ140" s="21" t="str">
        <f t="shared" si="82"/>
        <v>OK Vihor</v>
      </c>
      <c r="BR140" s="21" t="str" cm="1">
        <f t="array" ref="BR140">IFERROR(""&amp;INDEX(regNatjecatelj_klub,DI140),"")</f>
        <v>OK Vihor</v>
      </c>
      <c r="BS140" s="66" t="str">
        <f t="shared" si="121"/>
        <v/>
      </c>
      <c r="BT140" s="46" t="str">
        <f t="shared" si="122"/>
        <v>OK Vihor</v>
      </c>
      <c r="BU140" s="27" t="s">
        <v>0</v>
      </c>
      <c r="BV140" s="62" t="str">
        <f>IF(BP140&lt;&gt;"NEMA","",IF(IFERROR(MATCH(BN140,BN$12:BN139,0),0)&lt;&gt;0,"",BN140))</f>
        <v/>
      </c>
      <c r="BW140" s="27" t="s">
        <v>0</v>
      </c>
      <c r="BX140" s="84"/>
      <c r="BY140" s="27" t="s">
        <v>0</v>
      </c>
      <c r="BZ140" s="38" t="str">
        <f t="shared" si="123"/>
        <v/>
      </c>
      <c r="CA140" s="21" t="str">
        <f t="shared" si="124"/>
        <v/>
      </c>
      <c r="CB140" s="21" t="str">
        <f>IF(CA140="","",MAX(CB$12:CB139)+1)</f>
        <v/>
      </c>
      <c r="CC140" s="21" t="str">
        <f>IF(CA140="","",IF(AB140="","",IF(AB140="NEMA",IF(AD140="",INDEX(AD$12:AD139,MATCH(AA140,AA$12:AA139,0),1),AD140),AB140)))</f>
        <v/>
      </c>
      <c r="CD140" s="21" t="str">
        <f t="shared" si="125"/>
        <v/>
      </c>
      <c r="CE140" s="21" t="str">
        <f>IF(BX140="","",MAX(CE$12:CE139)+1)</f>
        <v/>
      </c>
      <c r="CF140" s="21" t="str">
        <f t="shared" si="126"/>
        <v/>
      </c>
      <c r="CG140" s="46" t="str">
        <f t="shared" si="127"/>
        <v/>
      </c>
      <c r="CH140" s="27" t="s">
        <v>0</v>
      </c>
      <c r="CI140" s="14" t="str">
        <f t="shared" si="128"/>
        <v/>
      </c>
      <c r="CJ140" s="27" t="s">
        <v>0</v>
      </c>
      <c r="CK140" s="157" t="str">
        <f>IF(BN140="","",IF(AND(BO140&lt;&gt;"",BO140&lt;&gt;"NEMA",BS140=1),BR140,IFERROR(INDEX(CK$12:CK139,MATCH(BN140,BN$12:BN139,0)),IF(BX140&lt;&gt;"",BX140,BT140))))</f>
        <v>OK Vihor</v>
      </c>
      <c r="CL140" s="210">
        <f>IF(BN140="","",IF(BT140&lt;&gt;BN140,INDEX(regKlub_id,MATCH(BT140,regKlub_naziv,0)),IF(AND(BO140&lt;&gt;"",BO140&lt;&gt;"NEMA"),BO140,IF(CF140&lt;&gt;"",CF140,IF(CB140&lt;&gt;"",CB140,IFERROR(INDEX(CL$12:CL139,MATCH(BN140,BN$12:BN139,0)),"GREŠKA"))))))</f>
        <v>12</v>
      </c>
      <c r="CM140" s="108" t="str">
        <f>IF(BP140="","",IF(BP140&lt;&gt;"NEMA",BP140,IF(CE140&lt;&gt;"",CE140,IFERROR(INDEX(CM$12:CM139,MATCH(BN140,BN$12:BN139,0)),""))))</f>
        <v/>
      </c>
      <c r="CN140" s="27" t="s">
        <v>0</v>
      </c>
      <c r="CO140" s="38" t="str">
        <f t="shared" si="129"/>
        <v>68:37</v>
      </c>
      <c r="CP140" s="53" t="str">
        <f t="shared" si="130"/>
        <v>0</v>
      </c>
      <c r="CQ140" s="164" t="str">
        <f t="shared" si="131"/>
        <v/>
      </c>
      <c r="CR140" s="165">
        <f t="shared" si="156"/>
        <v>4117</v>
      </c>
      <c r="CS140" s="108">
        <f t="shared" si="83"/>
        <v>1</v>
      </c>
      <c r="CT140" s="27" t="s">
        <v>0</v>
      </c>
      <c r="CU140" s="224" t="str">
        <f t="shared" si="132"/>
        <v xml:space="preserve">
</v>
      </c>
      <c r="CV140" s="27" t="s">
        <v>0</v>
      </c>
      <c r="CW140" s="184" t="str">
        <f t="shared" si="84"/>
        <v/>
      </c>
      <c r="CX140" t="s">
        <v>0</v>
      </c>
      <c r="CY140" s="86" t="str">
        <f t="shared" si="85"/>
        <v>Ž</v>
      </c>
      <c r="CZ140" t="s">
        <v>0</v>
      </c>
      <c r="DA140" s="32" t="str">
        <f t="shared" si="86"/>
        <v/>
      </c>
      <c r="DB140" s="46" t="str">
        <f t="shared" si="87"/>
        <v/>
      </c>
      <c r="DC140" t="s">
        <v>0</v>
      </c>
      <c r="DD140" s="14" t="str">
        <f t="shared" si="133"/>
        <v/>
      </c>
      <c r="DE140" s="27" t="s">
        <v>0</v>
      </c>
      <c r="DF140" s="14" t="str">
        <f t="shared" si="134"/>
        <v/>
      </c>
      <c r="DG140" s="27" t="s">
        <v>0</v>
      </c>
      <c r="DH140" s="32" t="str">
        <f t="shared" si="135"/>
        <v>Bojana – Nikolić</v>
      </c>
      <c r="DI140" s="33">
        <f t="shared" si="136"/>
        <v>128</v>
      </c>
      <c r="DJ140" s="27" t="s">
        <v>0</v>
      </c>
      <c r="DK140" s="32" t="str">
        <f t="shared" si="137"/>
        <v>Bojana – Nikolić – OK Vihor</v>
      </c>
      <c r="DL140" s="33">
        <f t="shared" si="138"/>
        <v>128</v>
      </c>
      <c r="DM140" s="27" t="s">
        <v>0</v>
      </c>
      <c r="DN140" s="32" t="str">
        <f t="shared" si="139"/>
        <v>Bojana – Nikolić – OK Vihor – Ž45</v>
      </c>
      <c r="DO140" s="33">
        <f t="shared" si="140"/>
        <v>128</v>
      </c>
      <c r="DP140" s="27" t="s">
        <v>0</v>
      </c>
      <c r="DQ140" s="38">
        <f t="shared" si="141"/>
        <v>128</v>
      </c>
      <c r="DR140" s="33" cm="1">
        <f t="array" ref="DR140">IF(DQ140&lt;&gt;"",INDEX(regNatjecatelj_id,DQ140,0),IF(BF140&lt;&gt;"",BF140,""))</f>
        <v>1445</v>
      </c>
      <c r="DS140" s="27" t="s">
        <v>0</v>
      </c>
      <c r="DT140" s="38" t="str">
        <f t="shared" si="142"/>
        <v>imepre</v>
      </c>
      <c r="DU140" s="53" t="str">
        <f t="shared" si="88"/>
        <v>klu</v>
      </c>
      <c r="DV140" s="53" t="str">
        <f t="shared" si="143"/>
        <v>kat</v>
      </c>
      <c r="DW140" s="53" t="str">
        <f t="shared" si="144"/>
        <v/>
      </c>
      <c r="DX140" s="46" t="str">
        <f t="shared" si="145"/>
        <v>imepre-klu-kat</v>
      </c>
      <c r="DY140" s="27" t="s">
        <v>0</v>
      </c>
      <c r="DZ140" s="38">
        <f>IF(AN140="","",MAX(DZ$12:DZ139)+1)</f>
        <v>5578</v>
      </c>
      <c r="EA140" s="53">
        <f t="shared" si="146"/>
        <v>620</v>
      </c>
      <c r="EB140" s="53">
        <f t="shared" si="147"/>
        <v>1445</v>
      </c>
      <c r="EC140" s="53">
        <f t="shared" si="148"/>
        <v>4117</v>
      </c>
      <c r="ED140" s="53">
        <f t="shared" si="149"/>
        <v>1</v>
      </c>
      <c r="EE140" s="53">
        <f t="shared" si="89"/>
        <v>0</v>
      </c>
      <c r="EF140" s="53">
        <f t="shared" si="150"/>
        <v>1</v>
      </c>
      <c r="EG140" s="53" t="str">
        <f t="shared" si="151"/>
        <v>0</v>
      </c>
      <c r="EH140" s="53" t="str">
        <f t="shared" si="90"/>
        <v/>
      </c>
      <c r="EI140" s="53" t="str">
        <f t="shared" si="152"/>
        <v/>
      </c>
      <c r="EJ140" s="33" t="str">
        <f t="shared" si="153"/>
        <v/>
      </c>
      <c r="EK140" s="27" t="s">
        <v>0</v>
      </c>
      <c r="EL140" s="14" t="str">
        <f t="shared" si="154"/>
        <v>INSERT INTO rezultat(id,stazakategorija_id,imeprezime_id,vrijeme_sec,status_id,registracija,uparivanje_id,originalstatus_id,imeprezimealias_id,klubalias_id,kategorijaalias_id) VALUES (5578,620,1445,4117,1,0,1,0,Null,Null,Null);</v>
      </c>
      <c r="EM140" s="27" t="s">
        <v>0</v>
      </c>
      <c r="EN140" s="14" t="str">
        <f t="shared" si="91"/>
        <v/>
      </c>
      <c r="EO140" s="27" t="s">
        <v>0</v>
      </c>
      <c r="EP140" s="115" t="str">
        <f t="shared" si="155"/>
        <v xml:space="preserve">
INSERT INTO rezultat(id,stazakategorija_id,imeprezime_id,vrijeme_sec,status_id,registracija,uparivanje_id,originalstatus_id,imeprezimealias_id,klubalias_id,kategorijaalias_id) VALUES (5578,620,1445,4117,1,0,1,0,Null,Null,Null);</v>
      </c>
      <c r="EQ140" s="27" t="s">
        <v>0</v>
      </c>
    </row>
    <row r="141" spans="1:147" x14ac:dyDescent="0.25">
      <c r="A141" t="s">
        <v>0</v>
      </c>
      <c r="B141" s="32" t="str">
        <f>IF(csv!F131="","",TRIM(csv!T131))</f>
        <v>Ž45</v>
      </c>
      <c r="C141" s="21" t="s">
        <v>0</v>
      </c>
      <c r="D141" s="21" t="str">
        <f>IF(csv!F131="","",TRIM(csv!F131))</f>
        <v>Smiljana</v>
      </c>
      <c r="E141" s="21" t="str">
        <f>IF(csv!E131="","",TRIM(csv!E131))</f>
        <v>Janžek</v>
      </c>
      <c r="F141" s="21" t="s">
        <v>0</v>
      </c>
      <c r="G141" s="53" t="str">
        <f>IF(csv!M131="","",TRIM(csv!M131))</f>
        <v>76:42</v>
      </c>
      <c r="H141" s="53" t="str">
        <f>IF(csv!N131="","",TRIM(csv!N131))</f>
        <v>0</v>
      </c>
      <c r="I141" s="21" t="s">
        <v>0</v>
      </c>
      <c r="J141" s="21" t="str">
        <f>IF(csv!P131="","",TRIM(csv!P131))</f>
        <v>OKM</v>
      </c>
      <c r="K141" s="21" t="str">
        <f>IF(csv!Q131="","",TRIM(csv!Q131))</f>
        <v>OK Medjimurje</v>
      </c>
      <c r="L141" s="21" t="s">
        <v>0</v>
      </c>
      <c r="M141" s="46" t="str">
        <f>IF(csv!R131="","",TRIM(csv!R131))</f>
        <v>CRO</v>
      </c>
      <c r="N141" s="27" t="s">
        <v>0</v>
      </c>
      <c r="O141" s="172" t="str">
        <f t="shared" si="92"/>
        <v>ok</v>
      </c>
      <c r="P141" s="27"/>
      <c r="Q141" s="32" t="str">
        <f t="shared" si="93"/>
        <v>Ž45</v>
      </c>
      <c r="R141" s="53">
        <f>IF(Q141="","",IF(COUNTIF(Q$12:Q140,Q141)=0,R140+1,R140))</f>
        <v>20</v>
      </c>
      <c r="S141" s="53">
        <f t="shared" si="94"/>
        <v>116</v>
      </c>
      <c r="T141" s="53">
        <f t="shared" si="95"/>
        <v>416</v>
      </c>
      <c r="U141" s="46" t="str">
        <f t="shared" si="96"/>
        <v>M55 – Ž45</v>
      </c>
      <c r="V141" s="27" t="s">
        <v>0</v>
      </c>
      <c r="W141" s="157" t="str">
        <f t="shared" si="97"/>
        <v>Ž45</v>
      </c>
      <c r="X141" s="207">
        <f t="shared" si="98"/>
        <v>620</v>
      </c>
      <c r="Y141" s="158" t="str">
        <f t="shared" ref="Y141:Y204" si="157">IF(W141="","",INDEX(natKategorija_aliasId,MATCH(X141,natKategorija_stazaKatId,0)))</f>
        <v/>
      </c>
      <c r="Z141" s="27" t="s">
        <v>0</v>
      </c>
      <c r="AA141" s="32" t="str">
        <f t="shared" si="99"/>
        <v>CRO</v>
      </c>
      <c r="AB141" s="53">
        <f t="shared" si="100"/>
        <v>1</v>
      </c>
      <c r="AC141" s="21" t="str">
        <f>IF(OR(AB141="",AB141&lt;&gt;"NEMA"),"",IF(IFERROR(MATCH(AA141,AA$12:AA140,0),0)&lt;&gt;0,"",AA141))</f>
        <v/>
      </c>
      <c r="AD141" s="46" t="str">
        <f>IF(AC141="","",MAX(AD$12:AD140)+1)</f>
        <v/>
      </c>
      <c r="AE141" s="27" t="s">
        <v>0</v>
      </c>
      <c r="AF141" s="84"/>
      <c r="AG141" s="27" t="s">
        <v>0</v>
      </c>
      <c r="AH141" s="14" t="str">
        <f t="shared" si="101"/>
        <v/>
      </c>
      <c r="AI141" s="27" t="s">
        <v>0</v>
      </c>
      <c r="AJ141" s="157" t="str">
        <f t="shared" si="102"/>
        <v>CRO</v>
      </c>
      <c r="AK141" s="108">
        <f t="shared" si="103"/>
        <v>1</v>
      </c>
      <c r="AL141" s="27"/>
      <c r="AM141" s="32" t="str">
        <f t="shared" si="104"/>
        <v>Smiljana</v>
      </c>
      <c r="AN141" s="21" t="str">
        <f t="shared" si="105"/>
        <v>Janžek</v>
      </c>
      <c r="AO141" s="53">
        <f t="shared" si="106"/>
        <v>1384</v>
      </c>
      <c r="AP141" s="53" t="str">
        <f t="shared" si="107"/>
        <v/>
      </c>
      <c r="AQ141" s="21" t="str">
        <f t="shared" si="108"/>
        <v>Smiljana</v>
      </c>
      <c r="AR141" s="46" t="str">
        <f t="shared" si="109"/>
        <v>Janžek</v>
      </c>
      <c r="AS141" s="27" t="s">
        <v>0</v>
      </c>
      <c r="AT141" s="62" t="str">
        <f t="shared" si="110"/>
        <v/>
      </c>
      <c r="AU141" s="27" t="s">
        <v>0</v>
      </c>
      <c r="AV141" s="228" t="str">
        <f t="shared" ref="AV141:AV155" si="158">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
      </c>
      <c r="AW141" s="27" t="s">
        <v>0</v>
      </c>
      <c r="AX141" s="79"/>
      <c r="AY141" s="80"/>
      <c r="AZ141" s="27" t="s">
        <v>0</v>
      </c>
      <c r="BA141" s="184" t="str">
        <f t="shared" si="111"/>
        <v/>
      </c>
      <c r="BB141" s="27" t="s">
        <v>0</v>
      </c>
      <c r="BC141" s="32" t="str">
        <f t="shared" si="112"/>
        <v/>
      </c>
      <c r="BD141" s="53" t="str">
        <f>IF(AX141&amp;AY141="","",MAX(BD$12:BD140)+1)</f>
        <v/>
      </c>
      <c r="BE141" s="196" t="str">
        <f t="shared" si="113"/>
        <v/>
      </c>
      <c r="BF141" s="33" t="str">
        <f>IF(AND(AO141="NEMA",AP141="NEMA",OR(AX141&amp;AY141="",BE141="NEMA")),MAX(BF$12:BF140)+1,"")</f>
        <v/>
      </c>
      <c r="BG141" s="27" t="s">
        <v>0</v>
      </c>
      <c r="BH141" s="32" t="str">
        <f t="shared" si="114"/>
        <v>Smiljana</v>
      </c>
      <c r="BI141" s="21" t="str">
        <f t="shared" si="115"/>
        <v>Janžek</v>
      </c>
      <c r="BJ141" s="53" t="str">
        <f t="shared" si="116"/>
        <v/>
      </c>
      <c r="BK141" s="33">
        <f t="shared" si="117"/>
        <v>1384</v>
      </c>
      <c r="BL141" s="27" t="s">
        <v>0</v>
      </c>
      <c r="BM141" s="32" t="str">
        <f t="shared" si="118"/>
        <v>OKM</v>
      </c>
      <c r="BN141" s="21" t="str">
        <f t="shared" si="119"/>
        <v>OK Medjimurje</v>
      </c>
      <c r="BO141" s="53" t="str">
        <f t="shared" si="120"/>
        <v>NEMA</v>
      </c>
      <c r="BP141" s="53">
        <f t="shared" ref="BP141:BP204" si="159">IF(BN141="","",IF(IFERROR(MATCH(BN141,regKlub_naziv,0),"")&lt;&gt;"","",IFERROR(INDEX(regKlub_alias_id,MATCH(BN141,regKlub_alias_alias,0)),"NEMA")))</f>
        <v>2</v>
      </c>
      <c r="BQ141" s="21" t="str">
        <f t="shared" ref="BQ141:BQ204" si="160">IF(BP141="",""&amp;BN141,IF(BP141="NEMA",BN141,INDEX(regKlub_naziv,MATCH(INDEX(regKlub_alias_klubId,MATCH(BP141,regKlub_alias_id,0)),regKlub_id,0))))</f>
        <v>OK Međimurje</v>
      </c>
      <c r="BR141" s="21" t="str" cm="1">
        <f t="array" ref="BR141">IFERROR(""&amp;INDEX(regNatjecatelj_klub,DI141),"")</f>
        <v>OK Međimurje</v>
      </c>
      <c r="BS141" s="66" t="str">
        <f t="shared" si="121"/>
        <v/>
      </c>
      <c r="BT141" s="46" t="str">
        <f t="shared" si="122"/>
        <v>OK Međimurje</v>
      </c>
      <c r="BU141" s="27" t="s">
        <v>0</v>
      </c>
      <c r="BV141" s="62" t="str">
        <f>IF(BP141&lt;&gt;"NEMA","",IF(IFERROR(MATCH(BN141,BN$12:BN140,0),0)&lt;&gt;0,"",BN141))</f>
        <v/>
      </c>
      <c r="BW141" s="27" t="s">
        <v>0</v>
      </c>
      <c r="BX141" s="84"/>
      <c r="BY141" s="27" t="s">
        <v>0</v>
      </c>
      <c r="BZ141" s="38" t="str">
        <f t="shared" si="123"/>
        <v/>
      </c>
      <c r="CA141" s="21" t="str">
        <f t="shared" si="124"/>
        <v/>
      </c>
      <c r="CB141" s="21" t="str">
        <f>IF(CA141="","",MAX(CB$12:CB140)+1)</f>
        <v/>
      </c>
      <c r="CC141" s="21" t="str">
        <f>IF(CA141="","",IF(AB141="","",IF(AB141="NEMA",IF(AD141="",INDEX(AD$12:AD140,MATCH(AA141,AA$12:AA140,0),1),AD141),AB141)))</f>
        <v/>
      </c>
      <c r="CD141" s="21" t="str">
        <f t="shared" si="125"/>
        <v/>
      </c>
      <c r="CE141" s="21" t="str">
        <f>IF(BX141="","",MAX(CE$12:CE140)+1)</f>
        <v/>
      </c>
      <c r="CF141" s="21" t="str">
        <f t="shared" si="126"/>
        <v/>
      </c>
      <c r="CG141" s="46" t="str">
        <f t="shared" si="127"/>
        <v/>
      </c>
      <c r="CH141" s="27" t="s">
        <v>0</v>
      </c>
      <c r="CI141" s="14" t="str">
        <f t="shared" si="128"/>
        <v/>
      </c>
      <c r="CJ141" s="27" t="s">
        <v>0</v>
      </c>
      <c r="CK141" s="157" t="str">
        <f>IF(BN141="","",IF(AND(BO141&lt;&gt;"",BO141&lt;&gt;"NEMA",BS141=1),BR141,IFERROR(INDEX(CK$12:CK140,MATCH(BN141,BN$12:BN140,0)),IF(BX141&lt;&gt;"",BX141,BT141))))</f>
        <v>OK Međimurje</v>
      </c>
      <c r="CL141" s="210">
        <f>IF(BN141="","",IF(BT141&lt;&gt;BN141,INDEX(regKlub_id,MATCH(BT141,regKlub_naziv,0)),IF(AND(BO141&lt;&gt;"",BO141&lt;&gt;"NEMA"),BO141,IF(CF141&lt;&gt;"",CF141,IF(CB141&lt;&gt;"",CB141,IFERROR(INDEX(CL$12:CL140,MATCH(BN141,BN$12:BN140,0)),"GREŠKA"))))))</f>
        <v>7</v>
      </c>
      <c r="CM141" s="108">
        <f>IF(BP141="","",IF(BP141&lt;&gt;"NEMA",BP141,IF(CE141&lt;&gt;"",CE141,IFERROR(INDEX(CM$12:CM140,MATCH(BN141,BN$12:BN140,0)),""))))</f>
        <v>2</v>
      </c>
      <c r="CN141" s="27" t="s">
        <v>0</v>
      </c>
      <c r="CO141" s="38" t="str">
        <f t="shared" si="129"/>
        <v>76:42</v>
      </c>
      <c r="CP141" s="53" t="str">
        <f t="shared" si="130"/>
        <v>0</v>
      </c>
      <c r="CQ141" s="164" t="str">
        <f t="shared" si="131"/>
        <v/>
      </c>
      <c r="CR141" s="165">
        <f t="shared" si="156"/>
        <v>4602</v>
      </c>
      <c r="CS141" s="108">
        <f t="shared" ref="CS141:CS204" si="161">IF(DH141="","",IF(AND(CP141="0",N(CR141)&gt;data_max_minuta*60),2,INDEX(regStatusRezultat_id,MATCH(VALUE(CP141),regStatusRezultat_oEvent,0))))</f>
        <v>1</v>
      </c>
      <c r="CT141" s="27" t="s">
        <v>0</v>
      </c>
      <c r="CU141" s="224" t="str">
        <f t="shared" si="132"/>
        <v xml:space="preserve">
</v>
      </c>
      <c r="CV141" s="27" t="s">
        <v>0</v>
      </c>
      <c r="CW141" s="184" t="str">
        <f t="shared" ref="CW141:CW204" si="162">IF(BF141="","",IF(AND(CY141&lt;&gt;"M",CY141&lt;&gt;"Ž"),1,""))</f>
        <v/>
      </c>
      <c r="CX141" t="s">
        <v>0</v>
      </c>
      <c r="CY141" s="86" t="str">
        <f t="shared" ref="CY141:CY204" si="163">IF(Q141="","",LEFT(INDEX(regKategorija_oznaka,MATCH(S141,regKategorija_id,0)),1))</f>
        <v>Ž</v>
      </c>
      <c r="CZ141" t="s">
        <v>0</v>
      </c>
      <c r="DA141" s="32" t="str">
        <f t="shared" ref="DA141:DA204" si="164">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
      </c>
      <c r="DB141" s="46" t="str">
        <f t="shared" ref="DB141:DB204" si="165">IF(BF141="","","INSERT INTO imeprezime (id,osoba_id,rbr,ime,prezime,klub_id,identitet_id,sintaksa_id,info,aktivno,dnevnik_id) VALUES ("&amp;BF141&amp;","&amp;IF(DA141="","Null",BF141)&amp;",1,'"&amp;BH141&amp;"','"&amp;BI141&amp;"',"&amp;IF(CL141="","Null",CL141)&amp;",Null,1,'',1,"&amp;data_dnevnik_id&amp;");")</f>
        <v/>
      </c>
      <c r="DC141" t="s">
        <v>0</v>
      </c>
      <c r="DD141" s="14" t="str">
        <f t="shared" si="133"/>
        <v/>
      </c>
      <c r="DE141" s="27" t="s">
        <v>0</v>
      </c>
      <c r="DF141" s="14" t="str">
        <f t="shared" si="134"/>
        <v/>
      </c>
      <c r="DG141" s="27" t="s">
        <v>0</v>
      </c>
      <c r="DH141" s="32" t="str">
        <f t="shared" si="135"/>
        <v>Smiljana – Janžek</v>
      </c>
      <c r="DI141" s="33">
        <f t="shared" si="136"/>
        <v>1029</v>
      </c>
      <c r="DJ141" s="27" t="s">
        <v>0</v>
      </c>
      <c r="DK141" s="32" t="str">
        <f t="shared" si="137"/>
        <v>Smiljana – Janžek – OK Međimurje</v>
      </c>
      <c r="DL141" s="33">
        <f t="shared" si="138"/>
        <v>1029</v>
      </c>
      <c r="DM141" s="27" t="s">
        <v>0</v>
      </c>
      <c r="DN141" s="32" t="str">
        <f t="shared" si="139"/>
        <v>Smiljana – Janžek – OK Međimurje – Ž45</v>
      </c>
      <c r="DO141" s="33">
        <f t="shared" si="140"/>
        <v>1029</v>
      </c>
      <c r="DP141" s="27" t="s">
        <v>0</v>
      </c>
      <c r="DQ141" s="38">
        <f t="shared" si="141"/>
        <v>1029</v>
      </c>
      <c r="DR141" s="33" cm="1">
        <f t="array" ref="DR141">IF(DQ141&lt;&gt;"",INDEX(regNatjecatelj_id,DQ141,0),IF(BF141&lt;&gt;"",BF141,""))</f>
        <v>1384</v>
      </c>
      <c r="DS141" s="27" t="s">
        <v>0</v>
      </c>
      <c r="DT141" s="38" t="str">
        <f t="shared" si="142"/>
        <v>imepre</v>
      </c>
      <c r="DU141" s="53" t="str">
        <f t="shared" ref="DU141:DU204" si="166">IF(AN141="","",IF(BN141="",IF(BR141&lt;&gt;"","(raz-klu)",IF(IFERROR(INDEX(regNatjecatelj_klub,MATCH(DR141,regNatjecatelj_id,0)),"NEMA")="","klu","")),IF(OR(AND(BP141&lt;&gt;"",BP141&lt;&gt;"NEMA"),CF141&lt;&gt;""),"klu(ali)",IF(AND(BR141&lt;&gt;"",BR141&lt;&gt;BQ141),"(raz-klu)","klu"))))</f>
        <v>klu(ali)</v>
      </c>
      <c r="DV141" s="53" t="str">
        <f t="shared" si="143"/>
        <v>kat</v>
      </c>
      <c r="DW141" s="53" t="str">
        <f t="shared" si="144"/>
        <v/>
      </c>
      <c r="DX141" s="46" t="str">
        <f t="shared" si="145"/>
        <v>imepre-klu(ali)-kat</v>
      </c>
      <c r="DY141" s="27" t="s">
        <v>0</v>
      </c>
      <c r="DZ141" s="38">
        <f>IF(AN141="","",MAX(DZ$12:DZ140)+1)</f>
        <v>5579</v>
      </c>
      <c r="EA141" s="53">
        <f t="shared" si="146"/>
        <v>620</v>
      </c>
      <c r="EB141" s="53">
        <f t="shared" si="147"/>
        <v>1384</v>
      </c>
      <c r="EC141" s="53">
        <f t="shared" si="148"/>
        <v>4602</v>
      </c>
      <c r="ED141" s="53">
        <f t="shared" si="149"/>
        <v>1</v>
      </c>
      <c r="EE141" s="53">
        <f t="shared" ref="EE141:EE204" si="167">IF(O141="","",IF(data_trka_je_rangirana=0,0,IF(OR(DO141="",DO141="NEMA"),0,1)))</f>
        <v>0</v>
      </c>
      <c r="EF141" s="53">
        <f t="shared" si="150"/>
        <v>3</v>
      </c>
      <c r="EG141" s="53" t="str">
        <f t="shared" si="151"/>
        <v>0</v>
      </c>
      <c r="EH141" s="53" t="str">
        <f t="shared" ref="EH141:EH204" si="168">IF(OR(AP141="",AP141="NEMA"),BD141,INDEX(regNatjecatelj_alias_id,MATCH(AP141,regNatjecatelj_alias_natjecateljId,0)))</f>
        <v/>
      </c>
      <c r="EI141" s="53">
        <f t="shared" si="152"/>
        <v>2</v>
      </c>
      <c r="EJ141" s="33" t="str">
        <f t="shared" si="153"/>
        <v/>
      </c>
      <c r="EK141" s="27" t="s">
        <v>0</v>
      </c>
      <c r="EL141" s="14" t="str">
        <f t="shared" si="154"/>
        <v>INSERT INTO rezultat(id,stazakategorija_id,imeprezime_id,vrijeme_sec,status_id,registracija,uparivanje_id,originalstatus_id,imeprezimealias_id,klubalias_id,kategorijaalias_id) VALUES (5579,620,1384,4602,1,0,3,0,Null,2,Null);</v>
      </c>
      <c r="EM141" s="27" t="s">
        <v>0</v>
      </c>
      <c r="EN141" s="14" t="str">
        <f t="shared" ref="EN141:EN204" si="169">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
      </c>
      <c r="EO141" s="27" t="s">
        <v>0</v>
      </c>
      <c r="EP141" s="115" t="str">
        <f t="shared" si="155"/>
        <v xml:space="preserve">
INSERT INTO rezultat(id,stazakategorija_id,imeprezime_id,vrijeme_sec,status_id,registracija,uparivanje_id,originalstatus_id,imeprezimealias_id,klubalias_id,kategorijaalias_id) VALUES (5579,620,1384,4602,1,0,3,0,Null,2,Null);</v>
      </c>
      <c r="EQ141" s="27" t="s">
        <v>0</v>
      </c>
    </row>
    <row r="142" spans="1:147" x14ac:dyDescent="0.25">
      <c r="A142" t="s">
        <v>0</v>
      </c>
      <c r="B142" s="32" t="str">
        <f>IF(csv!F132="","",TRIM(csv!T132))</f>
        <v>Ž45</v>
      </c>
      <c r="C142" s="21" t="s">
        <v>0</v>
      </c>
      <c r="D142" s="21" t="str">
        <f>IF(csv!F132="","",TRIM(csv!F132))</f>
        <v>Marija</v>
      </c>
      <c r="E142" s="21" t="str">
        <f>IF(csv!E132="","",TRIM(csv!E132))</f>
        <v>Jazvić Mioković</v>
      </c>
      <c r="F142" s="21" t="s">
        <v>0</v>
      </c>
      <c r="G142" s="53" t="str">
        <f>IF(csv!M132="","",TRIM(csv!M132))</f>
        <v>76:46</v>
      </c>
      <c r="H142" s="53" t="str">
        <f>IF(csv!N132="","",TRIM(csv!N132))</f>
        <v>0</v>
      </c>
      <c r="I142" s="21" t="s">
        <v>0</v>
      </c>
      <c r="J142" s="21" t="str">
        <f>IF(csv!P132="","",TRIM(csv!P132))</f>
        <v>KAP</v>
      </c>
      <c r="K142" s="21" t="str">
        <f>IF(csv!Q132="","",TRIM(csv!Q132))</f>
        <v>OK Kapela</v>
      </c>
      <c r="L142" s="21" t="s">
        <v>0</v>
      </c>
      <c r="M142" s="46" t="str">
        <f>IF(csv!R132="","",TRIM(csv!R132))</f>
        <v>CRO</v>
      </c>
      <c r="N142" s="27" t="s">
        <v>0</v>
      </c>
      <c r="O142" s="172" t="str">
        <f t="shared" ref="O142:O205" si="170">IF(E142="","","ok")</f>
        <v>ok</v>
      </c>
      <c r="P142" s="27"/>
      <c r="Q142" s="32" t="str">
        <f t="shared" ref="Q142:Q205" si="171">IF(B142="","",B142)</f>
        <v>Ž45</v>
      </c>
      <c r="R142" s="53">
        <f>IF(Q142="","",IF(COUNTIF(Q$12:Q141,Q142)=0,R141+1,R141))</f>
        <v>20</v>
      </c>
      <c r="S142" s="53">
        <f t="shared" ref="S142:S205" si="172">IF(Q142="","",IFERROR(INDEX(regKategorija_id,MATCH(Q142,regKategorija_oznaka,0)),IFERROR(INDEX(regKategorija_alias_kategorijaId,MATCH(Q142,regKategorija_alias_oznaka,0)),INDEX(natKategorija_katRegId,MATCH(Q142,natKategorija_kategorija,0)))))</f>
        <v>116</v>
      </c>
      <c r="T142" s="53">
        <f t="shared" ref="T142:T205" si="173">IF(Q142="","",IFERROR(INDEX(natStaza_id,MATCH(Q142,natStaza_kategorija,0)),""))</f>
        <v>416</v>
      </c>
      <c r="U142" s="46" t="str">
        <f t="shared" ref="U142:U205" si="174">IF(T142="","",INDEX(natStaza_naziv,MATCH(T142,natStaza_id,0)))</f>
        <v>M55 – Ž45</v>
      </c>
      <c r="V142" s="27" t="s">
        <v>0</v>
      </c>
      <c r="W142" s="157" t="str">
        <f t="shared" ref="W142:W205" si="175">IF(O142="","",INDEX(regKategorija_oznaka,MATCH(S142,regKategorija_id,0)))</f>
        <v>Ž45</v>
      </c>
      <c r="X142" s="207">
        <f t="shared" ref="X142:X205" si="176">IF(W142="","",INDEX(natKategorija_stazaKatId,MATCH(S142,natKategorija_katRegId,0)))</f>
        <v>620</v>
      </c>
      <c r="Y142" s="158" t="str">
        <f t="shared" si="157"/>
        <v/>
      </c>
      <c r="Z142" s="27" t="s">
        <v>0</v>
      </c>
      <c r="AA142" s="32" t="str">
        <f t="shared" ref="AA142:AA205" si="177">IF(O142="","",M142)</f>
        <v>CRO</v>
      </c>
      <c r="AB142" s="53">
        <f t="shared" ref="AB142:AB205" si="178">IF(AA142="","",IFERROR(INDEX(regDrzava_id,MATCH(AA142,regDrzava_oznaka,0)),"NEMA"))</f>
        <v>1</v>
      </c>
      <c r="AC142" s="21" t="str">
        <f>IF(OR(AB142="",AB142&lt;&gt;"NEMA"),"",IF(IFERROR(MATCH(AA142,AA$12:AA141,0),0)&lt;&gt;0,"",AA142))</f>
        <v/>
      </c>
      <c r="AD142" s="46" t="str">
        <f>IF(AC142="","",MAX(AD$12:AD141)+1)</f>
        <v/>
      </c>
      <c r="AE142" s="27" t="s">
        <v>0</v>
      </c>
      <c r="AF142" s="84"/>
      <c r="AG142" s="27" t="s">
        <v>0</v>
      </c>
      <c r="AH142" s="14" t="str">
        <f t="shared" ref="AH142:AH205" si="179">IF(AC142="","","INSERT INTO drzava(id,naziv,oznaka) VALUES ("&amp;AD142&amp;",'"&amp;AF142&amp;"','"&amp;UPPER(LEFT(AC142,1))&amp;LOWER(RIGHT(AC142,2))&amp;"');")</f>
        <v/>
      </c>
      <c r="AI142" s="27" t="s">
        <v>0</v>
      </c>
      <c r="AJ142" s="157" t="str">
        <f t="shared" ref="AJ142:AJ205" si="180">IF(AB142="","",IF(AB142="NEMA",AC142,AA142))</f>
        <v>CRO</v>
      </c>
      <c r="AK142" s="108">
        <f t="shared" ref="AK142:AK205" si="181">IF(AB142="","",IF(AB142="NEMA",AD142,AB142))</f>
        <v>1</v>
      </c>
      <c r="AL142" s="27"/>
      <c r="AM142" s="32" t="str">
        <f t="shared" ref="AM142:AM205" si="182">IF(O142="","",D142)</f>
        <v>Marija</v>
      </c>
      <c r="AN142" s="21" t="str">
        <f t="shared" ref="AN142:AN205" si="183">IF(O142="","",E142)</f>
        <v>Jazvić Mioković</v>
      </c>
      <c r="AO142" s="53">
        <f t="shared" ref="AO142:AO205" si="184">IF(AN142="","",IFERROR(INDEX(regNatjecatelj_id,MATCH(AM142&amp;" – "&amp;AN142,regNatjecatelj_imePrezime,0)),"NEMA"))</f>
        <v>1128</v>
      </c>
      <c r="AP142" s="53" t="str">
        <f t="shared" ref="AP142:AP205" si="185">IF(AO142&lt;&gt;"NEMA","",IFERROR(INDEX(regNatjecatelj_alias_natjecateljId,MATCH(AM142&amp;" "&amp;AN142,regNatjecatelj_alias_alias,0)),"NEMA"))</f>
        <v/>
      </c>
      <c r="AQ142" s="21" t="str">
        <f t="shared" ref="AQ142:AQ205" si="186">IF(O142="","",IF(OR(AP142="",AP142="NEMA"),AM142,INDEX(regNatjecatelj_ime,MATCH(AP142,regNatjecatelj_id,0))))</f>
        <v>Marija</v>
      </c>
      <c r="AR142" s="46" t="str">
        <f t="shared" ref="AR142:AR205" si="187">IF(O142="","",IF(OR(AP142="",AP142="NEMA"),AN142,INDEX(regNatjecatelj_prezime,MATCH(AP142,regNatjecatelj_id,0))))</f>
        <v>Jazvić Mioković</v>
      </c>
      <c r="AS142" s="27" t="s">
        <v>0</v>
      </c>
      <c r="AT142" s="62" t="str">
        <f t="shared" ref="AT142:AT205" si="188">IF(OR(O142="",AP142&lt;&gt;"NEMA"),"",AM142&amp;" "&amp;AN142)</f>
        <v/>
      </c>
      <c r="AU142" s="27" t="s">
        <v>0</v>
      </c>
      <c r="AV142" s="228" t="str">
        <f t="shared" si="158"/>
        <v/>
      </c>
      <c r="AW142" s="27" t="s">
        <v>0</v>
      </c>
      <c r="AX142" s="79"/>
      <c r="AY142" s="80"/>
      <c r="AZ142" s="27" t="s">
        <v>0</v>
      </c>
      <c r="BA142" s="184" t="str">
        <f t="shared" ref="BA142:BA205" si="189">IF(AND(AX142="",AY142&lt;&gt;""),"FALI IME",IF(AND(AX142&lt;&gt;"",AY142=""),"FALI PREZIME",IF(OR(AO142="",AND(AO142="NEMA",AP142="NEMA"),AX142&amp;AY142=""),"","GREŠKA")))</f>
        <v/>
      </c>
      <c r="BB142" s="27" t="s">
        <v>0</v>
      </c>
      <c r="BC142" s="32" t="str">
        <f t="shared" ref="BC142:BC205" si="190">IF(AX142&amp;AY142="","",AT142)</f>
        <v/>
      </c>
      <c r="BD142" s="53" t="str">
        <f>IF(AX142&amp;AY142="","",MAX(BD$12:BD141)+1)</f>
        <v/>
      </c>
      <c r="BE142" s="196" t="str">
        <f t="shared" ref="BE142:BE205" si="191">IF(AX142&amp;AY142="","",IFERROR(INDEX(regNatjecatelj_id,MATCH(AX142&amp;" – "&amp;AY142,regNatjecatelj_imePrezime,0)),"NEMA"))</f>
        <v/>
      </c>
      <c r="BF142" s="33" t="str">
        <f>IF(AND(AO142="NEMA",AP142="NEMA",OR(AX142&amp;AY142="",BE142="NEMA")),MAX(BF$12:BF141)+1,"")</f>
        <v/>
      </c>
      <c r="BG142" s="27" t="s">
        <v>0</v>
      </c>
      <c r="BH142" s="32" t="str">
        <f t="shared" ref="BH142:BH205" si="192">IF(O142="","",IF(BE142="",AQ142,IF(BE142="NEMA",AX142,INDEX(regNatjecatelj_ime,MATCH(BE142,regNatjecatelj_id,0)))))</f>
        <v>Marija</v>
      </c>
      <c r="BI142" s="21" t="str">
        <f t="shared" ref="BI142:BI205" si="193">IF(O142="","",IF(BE142="",AR142,IF(BE142="NEMA",AY142,INDEX(regNatjecatelj_prezime,MATCH(BE142,regNatjecatelj_id,0)))))</f>
        <v>Jazvić Mioković</v>
      </c>
      <c r="BJ142" s="53" t="str">
        <f t="shared" ref="BJ142:BJ205" si="194">IF(AND(AP142&lt;&gt;"",AP142&lt;&gt;"NEMA"),AP142,IF(BD142&lt;&gt;"",BD142,""))</f>
        <v/>
      </c>
      <c r="BK142" s="33">
        <f t="shared" ref="BK142:BK205" si="195">IF(AND(AO142&lt;&gt;"",AO142&lt;&gt;"NEMA"),AO142,IF(AND(BE142&lt;&gt;"",BE142&lt;&gt;"NEMA"),BE142,IF(BF142&lt;&gt;"",BF142,"")))</f>
        <v>1128</v>
      </c>
      <c r="BL142" s="27" t="s">
        <v>0</v>
      </c>
      <c r="BM142" s="32" t="str">
        <f t="shared" ref="BM142:BM205" si="196">IF(O142="","",J142)</f>
        <v>KAP</v>
      </c>
      <c r="BN142" s="21" t="str">
        <f t="shared" ref="BN142:BN205" si="197">IF(O142="","",K142)</f>
        <v>OK Kapela</v>
      </c>
      <c r="BO142" s="53">
        <f t="shared" ref="BO142:BO205" si="198">IF(BN142="","",IFERROR(INDEX(regKlub_id,MATCH(BN142,regKlub_naziv,0)),"NEMA"))</f>
        <v>5</v>
      </c>
      <c r="BP142" s="53" t="str">
        <f t="shared" si="159"/>
        <v/>
      </c>
      <c r="BQ142" s="21" t="str">
        <f t="shared" si="160"/>
        <v>OK Kapela</v>
      </c>
      <c r="BR142" s="21" t="str" cm="1">
        <f t="array" ref="BR142">IFERROR(""&amp;INDEX(regNatjecatelj_klub,DI142),"")</f>
        <v>OK Kapela</v>
      </c>
      <c r="BS142" s="66" t="str">
        <f t="shared" ref="BS142:BS205" si="199">IF(BQ142=BR142,"",IF(BR142="","",1))</f>
        <v/>
      </c>
      <c r="BT142" s="46" t="str">
        <f t="shared" ref="BT142:BT205" si="200">IF(AND(BR142&lt;&gt;"",BR142&lt;&gt;BQ142),BR142,""&amp;BQ142)</f>
        <v>OK Kapela</v>
      </c>
      <c r="BU142" s="27" t="s">
        <v>0</v>
      </c>
      <c r="BV142" s="62" t="str">
        <f>IF(BP142&lt;&gt;"NEMA","",IF(IFERROR(MATCH(BN142,BN$12:BN141,0),0)&lt;&gt;0,"",BN142))</f>
        <v/>
      </c>
      <c r="BW142" s="27" t="s">
        <v>0</v>
      </c>
      <c r="BX142" s="84"/>
      <c r="BY142" s="27" t="s">
        <v>0</v>
      </c>
      <c r="BZ142" s="38" t="str">
        <f t="shared" ref="BZ142:BZ205" si="201">IF(BX142="","",IFERROR(INDEX(regKlub_id,MATCH(BX142,regKlub_naziv,0)),"NEMA"))</f>
        <v/>
      </c>
      <c r="CA142" s="21" t="str">
        <f t="shared" ref="CA142:CA205" si="202">IF(BV142="","",IF(BX142="",BV142,IF(BZ142="NEMA",BX142,"")))</f>
        <v/>
      </c>
      <c r="CB142" s="21" t="str">
        <f>IF(CA142="","",MAX(CB$12:CB141)+1)</f>
        <v/>
      </c>
      <c r="CC142" s="21" t="str">
        <f>IF(CA142="","",IF(AB142="","",IF(AB142="NEMA",IF(AD142="",INDEX(AD$12:AD141,MATCH(AA142,AA$12:AA141,0),1),AD142),AB142)))</f>
        <v/>
      </c>
      <c r="CD142" s="21" t="str">
        <f t="shared" ref="CD142:CD205" si="203">IF(CA142="","","INSERT INTO klub(id,naziv,drzava_id,aktivan) VALUES ("&amp;CB142&amp;",'"&amp;CA142&amp;"',"&amp;CC142&amp;",1);")</f>
        <v/>
      </c>
      <c r="CE142" s="21" t="str">
        <f>IF(BX142="","",MAX(CE$12:CE141)+1)</f>
        <v/>
      </c>
      <c r="CF142" s="21" t="str">
        <f t="shared" ref="CF142:CF205" si="204">IF(BX142="","",IF(CB142="",INDEX(regKlub_id,MATCH(BX142,regKlub_naziv,0)),CB142))</f>
        <v/>
      </c>
      <c r="CG142" s="46" t="str">
        <f t="shared" ref="CG142:CG205" si="205">IF(BX142="","","INSERT INTO klub_alias(id,alias,klub_id) VALUES ("&amp;CE142&amp;",'"&amp;BV142&amp;"',"&amp;CF142&amp;");")</f>
        <v/>
      </c>
      <c r="CH142" s="27" t="s">
        <v>0</v>
      </c>
      <c r="CI142" s="14" t="str">
        <f t="shared" ref="CI142:CI205" si="206">""&amp;CD142&amp;IF(AND(CD142&lt;&gt;"",CG142&lt;&gt;""),"
","")&amp;CG142</f>
        <v/>
      </c>
      <c r="CJ142" s="27" t="s">
        <v>0</v>
      </c>
      <c r="CK142" s="157" t="str">
        <f>IF(BN142="","",IF(AND(BO142&lt;&gt;"",BO142&lt;&gt;"NEMA",BS142=1),BR142,IFERROR(INDEX(CK$12:CK141,MATCH(BN142,BN$12:BN141,0)),IF(BX142&lt;&gt;"",BX142,BT142))))</f>
        <v>OK Kapela</v>
      </c>
      <c r="CL142" s="210">
        <f>IF(BN142="","",IF(BT142&lt;&gt;BN142,INDEX(regKlub_id,MATCH(BT142,regKlub_naziv,0)),IF(AND(BO142&lt;&gt;"",BO142&lt;&gt;"NEMA"),BO142,IF(CF142&lt;&gt;"",CF142,IF(CB142&lt;&gt;"",CB142,IFERROR(INDEX(CL$12:CL141,MATCH(BN142,BN$12:BN141,0)),"GREŠKA"))))))</f>
        <v>5</v>
      </c>
      <c r="CM142" s="108" t="str">
        <f>IF(BP142="","",IF(BP142&lt;&gt;"NEMA",BP142,IF(CE142&lt;&gt;"",CE142,IFERROR(INDEX(CM$12:CM141,MATCH(BN142,BN$12:BN141,0)),""))))</f>
        <v/>
      </c>
      <c r="CN142" s="27" t="s">
        <v>0</v>
      </c>
      <c r="CO142" s="38" t="str">
        <f t="shared" ref="CO142:CO205" si="207">IF(G142="","",G142)</f>
        <v>76:46</v>
      </c>
      <c r="CP142" s="53" t="str">
        <f t="shared" ref="CP142:CP205" si="208">IF(H142="","",H142)</f>
        <v>0</v>
      </c>
      <c r="CQ142" s="164" t="str">
        <f t="shared" ref="CQ142:CQ205" si="209">IF(CO142="",IF(OR(O142="",CP142&lt;&gt;"0"),"","GREŠKA-1"),IF(AND(65535&gt;=VALUE(LEFT(CO142,SEARCH(":",CO142)-1))*60+VALUE(RIGHT(CO142,2)),OR(CP142="0",CP142="1",CP142="2",CP142="3",CP142="4")),IF(VALUE(RIGHT(CO142,2))&gt;=60,"GREŠKA-2",""),"GREŠKA-3"))</f>
        <v/>
      </c>
      <c r="CR142" s="165">
        <f t="shared" si="156"/>
        <v>4606</v>
      </c>
      <c r="CS142" s="108">
        <f t="shared" si="161"/>
        <v>1</v>
      </c>
      <c r="CT142" s="27" t="s">
        <v>0</v>
      </c>
      <c r="CU142" s="224" t="str">
        <f t="shared" ref="CU142:CU205" si="210">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184" t="str">
        <f t="shared" si="162"/>
        <v/>
      </c>
      <c r="CX142" t="s">
        <v>0</v>
      </c>
      <c r="CY142" s="86" t="str">
        <f t="shared" si="163"/>
        <v>Ž</v>
      </c>
      <c r="CZ142" t="s">
        <v>0</v>
      </c>
      <c r="DA142" s="32" t="str">
        <f t="shared" si="164"/>
        <v/>
      </c>
      <c r="DB142" s="46" t="str">
        <f t="shared" si="165"/>
        <v/>
      </c>
      <c r="DC142" t="s">
        <v>0</v>
      </c>
      <c r="DD142" s="14" t="str">
        <f t="shared" ref="DD142:DD205" si="211">IF(DA142="",DB142,DA142&amp;" "&amp;DB142)</f>
        <v/>
      </c>
      <c r="DE142" s="27" t="s">
        <v>0</v>
      </c>
      <c r="DF142" s="14" t="str">
        <f t="shared" ref="DF142:DF205" si="212">IF(BC142="","","INSERT INTO imeprezime_alias(id,alias,imeprezime_id) VALUES ("&amp;BD142&amp;",'"&amp;BC142&amp;"',"&amp;IF(BE142="NEMA",BF142,BE142)&amp;");")</f>
        <v/>
      </c>
      <c r="DG142" s="27" t="s">
        <v>0</v>
      </c>
      <c r="DH142" s="32" t="str">
        <f t="shared" ref="DH142:DH205" si="213">IF(O142="","",BH142&amp;" – "&amp;BI142)</f>
        <v>Marija – Jazvić Mioković</v>
      </c>
      <c r="DI142" s="33">
        <f t="shared" ref="DI142:DI205" si="214">IF(DH142="","",IFERROR(MATCH(DH142,regNatjecatelj_imePrezime,0),"NEMA"))</f>
        <v>682</v>
      </c>
      <c r="DJ142" s="27" t="s">
        <v>0</v>
      </c>
      <c r="DK142" s="32" t="str">
        <f t="shared" ref="DK142:DK205" si="215">IF(O142="","",DH142 &amp; IF(CK142="",""," – " &amp; CK142))</f>
        <v>Marija – Jazvić Mioković – OK Kapela</v>
      </c>
      <c r="DL142" s="33">
        <f t="shared" ref="DL142:DL205" si="216">IF(DK142="","",IFERROR(MATCH(DK142,regNatjecatelj_imePrezimeKlub,0),"NEMA"))</f>
        <v>682</v>
      </c>
      <c r="DM142" s="27" t="s">
        <v>0</v>
      </c>
      <c r="DN142" s="32" t="str">
        <f t="shared" ref="DN142:DN205" si="217">IF(O142="","",DK142 &amp; IF(W142="",""," – " &amp; W142))</f>
        <v>Marija – Jazvić Mioković – OK Kapela – Ž45</v>
      </c>
      <c r="DO142" s="33">
        <f t="shared" ref="DO142:DO205" si="218">IF(DN142="","",IFERROR(MATCH(DN142,regNatjecatelj_imePrezimeKlubKategorija,0),"NEMA"))</f>
        <v>682</v>
      </c>
      <c r="DP142" s="27" t="s">
        <v>0</v>
      </c>
      <c r="DQ142" s="38">
        <f t="shared" ref="DQ142:DQ205" si="219">IF(DO142="","",IF(DO142&lt;&gt;"NEMA",DO142,IF(DL142&lt;&gt;"NEMA",DL142,IF(DI142&lt;&gt;"NEMA",DI142,""))))</f>
        <v>682</v>
      </c>
      <c r="DR142" s="33" cm="1">
        <f t="array" ref="DR142">IF(DQ142&lt;&gt;"",INDEX(regNatjecatelj_id,DQ142,0),IF(BF142&lt;&gt;"",BF142,""))</f>
        <v>1128</v>
      </c>
      <c r="DS142" s="27" t="s">
        <v>0</v>
      </c>
      <c r="DT142" s="38" t="str">
        <f t="shared" ref="DT142:DT205" si="220">IF(AN142="","",IF(BF142&lt;&gt;"","novo",IF(AP142="","imepre","imepre(ali)")))</f>
        <v>imepre</v>
      </c>
      <c r="DU142" s="53" t="str">
        <f t="shared" si="166"/>
        <v>klu</v>
      </c>
      <c r="DV142" s="53" t="str">
        <f t="shared" ref="DV142:DV205" si="221">IF(AN142="","","kat"&amp;IF(AND(W142&lt;&gt;Q142,Q142&lt;&gt;"Open"),"(ali)",""))</f>
        <v>kat</v>
      </c>
      <c r="DW142" s="53" t="str">
        <f t="shared" ref="DW142:DW205" si="222">IF(OR(CQ142&lt;&gt;"",CS142=2),"ot","")</f>
        <v/>
      </c>
      <c r="DX142" s="46" t="str">
        <f t="shared" ref="DX142:DX205" si="223">IF(AN142="","",DT142&amp;IF(DT142="novo","","-"&amp;DU142&amp;"-"&amp;DV142)&amp;IF(DW142="","","-"&amp;DW142))</f>
        <v>imepre-klu-kat</v>
      </c>
      <c r="DY142" s="27" t="s">
        <v>0</v>
      </c>
      <c r="DZ142" s="38">
        <f>IF(AN142="","",MAX(DZ$12:DZ141)+1)</f>
        <v>5580</v>
      </c>
      <c r="EA142" s="53">
        <f t="shared" ref="EA142:EA205" si="224">IF(AQ142="","",X142)</f>
        <v>620</v>
      </c>
      <c r="EB142" s="53">
        <f t="shared" ref="EB142:EB205" si="225">IF(DR142="","",DR142)</f>
        <v>1128</v>
      </c>
      <c r="EC142" s="53">
        <f t="shared" ref="EC142:EC205" si="226">IF(CR142="","",CR142)</f>
        <v>4606</v>
      </c>
      <c r="ED142" s="53">
        <f t="shared" ref="ED142:ED205" si="227">IF(CS142="","",IF(AND(EC142="",CS142=1),6,CS142))</f>
        <v>1</v>
      </c>
      <c r="EE142" s="53">
        <f t="shared" si="167"/>
        <v>0</v>
      </c>
      <c r="EF142" s="53">
        <f t="shared" ref="EF142:EF205" si="228">IF(DZ142="","",INDEX(regUparivanje_id,MATCH(DX142,regUparivanje_oznaka,0)))</f>
        <v>1</v>
      </c>
      <c r="EG142" s="53" t="str">
        <f t="shared" ref="EG142:EG205" si="229">IF(CS142="","",CP142)</f>
        <v>0</v>
      </c>
      <c r="EH142" s="53" t="str">
        <f t="shared" si="168"/>
        <v/>
      </c>
      <c r="EI142" s="53" t="str">
        <f t="shared" ref="EI142:EI205" si="230">IF(CM142="","",CM142)</f>
        <v/>
      </c>
      <c r="EJ142" s="33" t="str">
        <f t="shared" ref="EJ142:EJ205" si="231">IF(Y142="","",Y142)</f>
        <v/>
      </c>
      <c r="EK142" s="27" t="s">
        <v>0</v>
      </c>
      <c r="EL142" s="14" t="str">
        <f t="shared" ref="EL142:EL205" si="232">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INSERT INTO rezultat(id,stazakategorija_id,imeprezime_id,vrijeme_sec,status_id,registracija,uparivanje_id,originalstatus_id,imeprezimealias_id,klubalias_id,kategorijaalias_id) VALUES (5580,620,1128,4606,1,0,1,0,Null,Null,Null);</v>
      </c>
      <c r="EM142" s="27" t="s">
        <v>0</v>
      </c>
      <c r="EN142" s="14" t="str">
        <f t="shared" si="169"/>
        <v/>
      </c>
      <c r="EO142" s="27" t="s">
        <v>0</v>
      </c>
      <c r="EP142" s="115" t="str">
        <f t="shared" ref="EP142:EP205" si="233">AH142&amp;IF(CI142="","","
")&amp;CI142&amp;IF(DD142="","","
")&amp;DD142&amp;IF(DF142="","","
")&amp;DF142&amp;IF(EL142="","","
")&amp;EL142&amp;IF(EN142="","","
")&amp;EN142</f>
        <v xml:space="preserve">
INSERT INTO rezultat(id,stazakategorija_id,imeprezime_id,vrijeme_sec,status_id,registracija,uparivanje_id,originalstatus_id,imeprezimealias_id,klubalias_id,kategorijaalias_id) VALUES (5580,620,1128,4606,1,0,1,0,Null,Null,Null);</v>
      </c>
      <c r="EQ142" s="27" t="s">
        <v>0</v>
      </c>
    </row>
    <row r="143" spans="1:147" x14ac:dyDescent="0.25">
      <c r="A143" t="s">
        <v>0</v>
      </c>
      <c r="B143" s="32" t="str">
        <f>IF(csv!F133="","",TRIM(csv!T133))</f>
        <v>Ž45</v>
      </c>
      <c r="C143" s="21" t="s">
        <v>0</v>
      </c>
      <c r="D143" s="21" t="str">
        <f>IF(csv!F133="","",TRIM(csv!F133))</f>
        <v>Ágnes</v>
      </c>
      <c r="E143" s="21" t="str">
        <f>IF(csv!E133="","",TRIM(csv!E133))</f>
        <v>Erdősné Németh</v>
      </c>
      <c r="F143" s="21" t="s">
        <v>0</v>
      </c>
      <c r="G143" s="53" t="str">
        <f>IF(csv!M133="","",TRIM(csv!M133))</f>
        <v>92:19</v>
      </c>
      <c r="H143" s="53" t="str">
        <f>IF(csv!N133="","",TRIM(csv!N133))</f>
        <v>0</v>
      </c>
      <c r="I143" s="21" t="s">
        <v>0</v>
      </c>
      <c r="J143" s="21" t="str">
        <f>IF(csv!P133="","",TRIM(csv!P133))</f>
        <v>Kanizsa</v>
      </c>
      <c r="K143" s="21" t="str">
        <f>IF(csv!Q133="","",TRIM(csv!Q133))</f>
        <v>Nagykanizsa</v>
      </c>
      <c r="L143" s="21" t="s">
        <v>0</v>
      </c>
      <c r="M143" s="46" t="str">
        <f>IF(csv!R133="","",TRIM(csv!R133))</f>
        <v>HUN</v>
      </c>
      <c r="N143" s="27" t="s">
        <v>0</v>
      </c>
      <c r="O143" s="172" t="str">
        <f t="shared" si="170"/>
        <v>ok</v>
      </c>
      <c r="P143" s="27"/>
      <c r="Q143" s="32" t="str">
        <f t="shared" si="171"/>
        <v>Ž45</v>
      </c>
      <c r="R143" s="53">
        <f>IF(Q143="","",IF(COUNTIF(Q$12:Q142,Q143)=0,R142+1,R142))</f>
        <v>20</v>
      </c>
      <c r="S143" s="53">
        <f t="shared" si="172"/>
        <v>116</v>
      </c>
      <c r="T143" s="53">
        <f t="shared" si="173"/>
        <v>416</v>
      </c>
      <c r="U143" s="46" t="str">
        <f t="shared" si="174"/>
        <v>M55 – Ž45</v>
      </c>
      <c r="V143" s="27" t="s">
        <v>0</v>
      </c>
      <c r="W143" s="157" t="str">
        <f t="shared" si="175"/>
        <v>Ž45</v>
      </c>
      <c r="X143" s="207">
        <f t="shared" si="176"/>
        <v>620</v>
      </c>
      <c r="Y143" s="158" t="str">
        <f t="shared" si="157"/>
        <v/>
      </c>
      <c r="Z143" s="27" t="s">
        <v>0</v>
      </c>
      <c r="AA143" s="32" t="str">
        <f t="shared" si="177"/>
        <v>HUN</v>
      </c>
      <c r="AB143" s="53">
        <f t="shared" si="178"/>
        <v>3</v>
      </c>
      <c r="AC143" s="21" t="str">
        <f>IF(OR(AB143="",AB143&lt;&gt;"NEMA"),"",IF(IFERROR(MATCH(AA143,AA$12:AA142,0),0)&lt;&gt;0,"",AA143))</f>
        <v/>
      </c>
      <c r="AD143" s="46" t="str">
        <f>IF(AC143="","",MAX(AD$12:AD142)+1)</f>
        <v/>
      </c>
      <c r="AE143" s="27" t="s">
        <v>0</v>
      </c>
      <c r="AF143" s="84"/>
      <c r="AG143" s="27" t="s">
        <v>0</v>
      </c>
      <c r="AH143" s="14" t="str">
        <f t="shared" si="179"/>
        <v/>
      </c>
      <c r="AI143" s="27" t="s">
        <v>0</v>
      </c>
      <c r="AJ143" s="157" t="str">
        <f t="shared" si="180"/>
        <v>HUN</v>
      </c>
      <c r="AK143" s="108">
        <f t="shared" si="181"/>
        <v>3</v>
      </c>
      <c r="AL143" s="27"/>
      <c r="AM143" s="32" t="str">
        <f t="shared" si="182"/>
        <v>Ágnes</v>
      </c>
      <c r="AN143" s="21" t="str">
        <f t="shared" si="183"/>
        <v>Erdősné Németh</v>
      </c>
      <c r="AO143" s="53">
        <f t="shared" si="184"/>
        <v>2038</v>
      </c>
      <c r="AP143" s="53" t="str">
        <f t="shared" si="185"/>
        <v/>
      </c>
      <c r="AQ143" s="21" t="str">
        <f t="shared" si="186"/>
        <v>Ágnes</v>
      </c>
      <c r="AR143" s="46" t="str">
        <f t="shared" si="187"/>
        <v>Erdősné Németh</v>
      </c>
      <c r="AS143" s="27" t="s">
        <v>0</v>
      </c>
      <c r="AT143" s="62" t="str">
        <f t="shared" si="188"/>
        <v/>
      </c>
      <c r="AU143" s="27" t="s">
        <v>0</v>
      </c>
      <c r="AV143" s="228" t="str">
        <f t="shared" si="158"/>
        <v/>
      </c>
      <c r="AW143" s="27" t="s">
        <v>0</v>
      </c>
      <c r="AX143" s="79"/>
      <c r="AY143" s="80"/>
      <c r="AZ143" s="27" t="s">
        <v>0</v>
      </c>
      <c r="BA143" s="184" t="str">
        <f t="shared" si="189"/>
        <v/>
      </c>
      <c r="BB143" s="27" t="s">
        <v>0</v>
      </c>
      <c r="BC143" s="32" t="str">
        <f t="shared" si="190"/>
        <v/>
      </c>
      <c r="BD143" s="53" t="str">
        <f>IF(AX143&amp;AY143="","",MAX(BD$12:BD142)+1)</f>
        <v/>
      </c>
      <c r="BE143" s="196" t="str">
        <f t="shared" si="191"/>
        <v/>
      </c>
      <c r="BF143" s="33" t="str">
        <f>IF(AND(AO143="NEMA",AP143="NEMA",OR(AX143&amp;AY143="",BE143="NEMA")),MAX(BF$12:BF142)+1,"")</f>
        <v/>
      </c>
      <c r="BG143" s="27" t="s">
        <v>0</v>
      </c>
      <c r="BH143" s="32" t="str">
        <f t="shared" si="192"/>
        <v>Ágnes</v>
      </c>
      <c r="BI143" s="21" t="str">
        <f t="shared" si="193"/>
        <v>Erdősné Németh</v>
      </c>
      <c r="BJ143" s="53" t="str">
        <f t="shared" si="194"/>
        <v/>
      </c>
      <c r="BK143" s="33">
        <f t="shared" si="195"/>
        <v>2038</v>
      </c>
      <c r="BL143" s="27" t="s">
        <v>0</v>
      </c>
      <c r="BM143" s="32" t="str">
        <f t="shared" si="196"/>
        <v>Kanizsa</v>
      </c>
      <c r="BN143" s="21" t="str">
        <f t="shared" si="197"/>
        <v>Nagykanizsa</v>
      </c>
      <c r="BO143" s="53" t="str">
        <f t="shared" si="198"/>
        <v>NEMA</v>
      </c>
      <c r="BP143" s="53">
        <f t="shared" si="159"/>
        <v>7</v>
      </c>
      <c r="BQ143" s="21" t="str">
        <f t="shared" si="160"/>
        <v>Nagykanizsai ZSE</v>
      </c>
      <c r="BR143" s="21" t="str" cm="1">
        <f t="array" ref="BR143">IFERROR(""&amp;INDEX(regNatjecatelj_klub,DI143),"")</f>
        <v>Nagykanizsai ZSE</v>
      </c>
      <c r="BS143" s="66" t="str">
        <f t="shared" si="199"/>
        <v/>
      </c>
      <c r="BT143" s="46" t="str">
        <f t="shared" si="200"/>
        <v>Nagykanizsai ZSE</v>
      </c>
      <c r="BU143" s="27" t="s">
        <v>0</v>
      </c>
      <c r="BV143" s="62" t="str">
        <f>IF(BP143&lt;&gt;"NEMA","",IF(IFERROR(MATCH(BN143,BN$12:BN142,0),0)&lt;&gt;0,"",BN143))</f>
        <v/>
      </c>
      <c r="BW143" s="27" t="s">
        <v>0</v>
      </c>
      <c r="BX143" s="84"/>
      <c r="BY143" s="27" t="s">
        <v>0</v>
      </c>
      <c r="BZ143" s="38" t="str">
        <f t="shared" si="201"/>
        <v/>
      </c>
      <c r="CA143" s="21" t="str">
        <f t="shared" si="202"/>
        <v/>
      </c>
      <c r="CB143" s="21" t="str">
        <f>IF(CA143="","",MAX(CB$12:CB142)+1)</f>
        <v/>
      </c>
      <c r="CC143" s="21" t="str">
        <f>IF(CA143="","",IF(AB143="","",IF(AB143="NEMA",IF(AD143="",INDEX(AD$12:AD142,MATCH(AA143,AA$12:AA142,0),1),AD143),AB143)))</f>
        <v/>
      </c>
      <c r="CD143" s="21" t="str">
        <f t="shared" si="203"/>
        <v/>
      </c>
      <c r="CE143" s="21" t="str">
        <f>IF(BX143="","",MAX(CE$12:CE142)+1)</f>
        <v/>
      </c>
      <c r="CF143" s="21" t="str">
        <f t="shared" si="204"/>
        <v/>
      </c>
      <c r="CG143" s="46" t="str">
        <f t="shared" si="205"/>
        <v/>
      </c>
      <c r="CH143" s="27" t="s">
        <v>0</v>
      </c>
      <c r="CI143" s="14" t="str">
        <f t="shared" si="206"/>
        <v/>
      </c>
      <c r="CJ143" s="27" t="s">
        <v>0</v>
      </c>
      <c r="CK143" s="157" t="str">
        <f>IF(BN143="","",IF(AND(BO143&lt;&gt;"",BO143&lt;&gt;"NEMA",BS143=1),BR143,IFERROR(INDEX(CK$12:CK142,MATCH(BN143,BN$12:BN142,0)),IF(BX143&lt;&gt;"",BX143,BT143))))</f>
        <v>Nagykanizsai ZSE</v>
      </c>
      <c r="CL143" s="210">
        <f>IF(BN143="","",IF(BT143&lt;&gt;BN143,INDEX(regKlub_id,MATCH(BT143,regKlub_naziv,0)),IF(AND(BO143&lt;&gt;"",BO143&lt;&gt;"NEMA"),BO143,IF(CF143&lt;&gt;"",CF143,IF(CB143&lt;&gt;"",CB143,IFERROR(INDEX(CL$12:CL142,MATCH(BN143,BN$12:BN142,0)),"GREŠKA"))))))</f>
        <v>23</v>
      </c>
      <c r="CM143" s="108">
        <f>IF(BP143="","",IF(BP143&lt;&gt;"NEMA",BP143,IF(CE143&lt;&gt;"",CE143,IFERROR(INDEX(CM$12:CM142,MATCH(BN143,BN$12:BN142,0)),""))))</f>
        <v>7</v>
      </c>
      <c r="CN143" s="27" t="s">
        <v>0</v>
      </c>
      <c r="CO143" s="38" t="str">
        <f t="shared" si="207"/>
        <v>92:19</v>
      </c>
      <c r="CP143" s="53" t="str">
        <f t="shared" si="208"/>
        <v>0</v>
      </c>
      <c r="CQ143" s="164" t="str">
        <f t="shared" si="209"/>
        <v/>
      </c>
      <c r="CR143" s="165">
        <f t="shared" si="156"/>
        <v>5539</v>
      </c>
      <c r="CS143" s="108">
        <f t="shared" si="161"/>
        <v>1</v>
      </c>
      <c r="CT143" s="27" t="s">
        <v>0</v>
      </c>
      <c r="CU143" s="224" t="str">
        <f t="shared" si="210"/>
        <v xml:space="preserve">
</v>
      </c>
      <c r="CV143" s="27" t="s">
        <v>0</v>
      </c>
      <c r="CW143" s="184" t="str">
        <f t="shared" si="162"/>
        <v/>
      </c>
      <c r="CX143" t="s">
        <v>0</v>
      </c>
      <c r="CY143" s="86" t="str">
        <f t="shared" si="163"/>
        <v>Ž</v>
      </c>
      <c r="CZ143" t="s">
        <v>0</v>
      </c>
      <c r="DA143" s="32" t="str">
        <f t="shared" si="164"/>
        <v/>
      </c>
      <c r="DB143" s="46" t="str">
        <f t="shared" si="165"/>
        <v/>
      </c>
      <c r="DC143" t="s">
        <v>0</v>
      </c>
      <c r="DD143" s="14" t="str">
        <f t="shared" si="211"/>
        <v/>
      </c>
      <c r="DE143" s="27" t="s">
        <v>0</v>
      </c>
      <c r="DF143" s="14" t="str">
        <f t="shared" si="212"/>
        <v/>
      </c>
      <c r="DG143" s="27" t="s">
        <v>0</v>
      </c>
      <c r="DH143" s="32" t="str">
        <f t="shared" si="213"/>
        <v>Ágnes – Erdősné Németh</v>
      </c>
      <c r="DI143" s="33">
        <f t="shared" si="214"/>
        <v>4</v>
      </c>
      <c r="DJ143" s="27" t="s">
        <v>0</v>
      </c>
      <c r="DK143" s="32" t="str">
        <f t="shared" si="215"/>
        <v>Ágnes – Erdősné Németh – Nagykanizsai ZSE</v>
      </c>
      <c r="DL143" s="33">
        <f t="shared" si="216"/>
        <v>4</v>
      </c>
      <c r="DM143" s="27" t="s">
        <v>0</v>
      </c>
      <c r="DN143" s="32" t="str">
        <f t="shared" si="217"/>
        <v>Ágnes – Erdősné Németh – Nagykanizsai ZSE – Ž45</v>
      </c>
      <c r="DO143" s="33" t="str">
        <f t="shared" si="218"/>
        <v>NEMA</v>
      </c>
      <c r="DP143" s="27" t="s">
        <v>0</v>
      </c>
      <c r="DQ143" s="38">
        <f t="shared" si="219"/>
        <v>4</v>
      </c>
      <c r="DR143" s="33" cm="1">
        <f t="array" ref="DR143">IF(DQ143&lt;&gt;"",INDEX(regNatjecatelj_id,DQ143,0),IF(BF143&lt;&gt;"",BF143,""))</f>
        <v>2038</v>
      </c>
      <c r="DS143" s="27" t="s">
        <v>0</v>
      </c>
      <c r="DT143" s="38" t="str">
        <f t="shared" si="220"/>
        <v>imepre</v>
      </c>
      <c r="DU143" s="53" t="str">
        <f t="shared" si="166"/>
        <v>klu(ali)</v>
      </c>
      <c r="DV143" s="53" t="str">
        <f t="shared" si="221"/>
        <v>kat</v>
      </c>
      <c r="DW143" s="53" t="str">
        <f t="shared" si="222"/>
        <v/>
      </c>
      <c r="DX143" s="46" t="str">
        <f t="shared" si="223"/>
        <v>imepre-klu(ali)-kat</v>
      </c>
      <c r="DY143" s="27" t="s">
        <v>0</v>
      </c>
      <c r="DZ143" s="38">
        <f>IF(AN143="","",MAX(DZ$12:DZ142)+1)</f>
        <v>5581</v>
      </c>
      <c r="EA143" s="53">
        <f t="shared" si="224"/>
        <v>620</v>
      </c>
      <c r="EB143" s="53">
        <f t="shared" si="225"/>
        <v>2038</v>
      </c>
      <c r="EC143" s="53">
        <f t="shared" si="226"/>
        <v>5539</v>
      </c>
      <c r="ED143" s="53">
        <f t="shared" si="227"/>
        <v>1</v>
      </c>
      <c r="EE143" s="53">
        <f t="shared" si="167"/>
        <v>0</v>
      </c>
      <c r="EF143" s="53">
        <f t="shared" si="228"/>
        <v>3</v>
      </c>
      <c r="EG143" s="53" t="str">
        <f t="shared" si="229"/>
        <v>0</v>
      </c>
      <c r="EH143" s="53" t="str">
        <f t="shared" si="168"/>
        <v/>
      </c>
      <c r="EI143" s="53">
        <f t="shared" si="230"/>
        <v>7</v>
      </c>
      <c r="EJ143" s="33" t="str">
        <f t="shared" si="231"/>
        <v/>
      </c>
      <c r="EK143" s="27" t="s">
        <v>0</v>
      </c>
      <c r="EL143" s="14" t="str">
        <f t="shared" si="232"/>
        <v>INSERT INTO rezultat(id,stazakategorija_id,imeprezime_id,vrijeme_sec,status_id,registracija,uparivanje_id,originalstatus_id,imeprezimealias_id,klubalias_id,kategorijaalias_id) VALUES (5581,620,2038,5539,1,0,3,0,Null,7,Null);</v>
      </c>
      <c r="EM143" s="27" t="s">
        <v>0</v>
      </c>
      <c r="EN143" s="14" t="str">
        <f t="shared" si="169"/>
        <v/>
      </c>
      <c r="EO143" s="27" t="s">
        <v>0</v>
      </c>
      <c r="EP143" s="115" t="str">
        <f t="shared" si="233"/>
        <v xml:space="preserve">
INSERT INTO rezultat(id,stazakategorija_id,imeprezime_id,vrijeme_sec,status_id,registracija,uparivanje_id,originalstatus_id,imeprezimealias_id,klubalias_id,kategorijaalias_id) VALUES (5581,620,2038,5539,1,0,3,0,Null,7,Null);</v>
      </c>
      <c r="EQ143" s="27" t="s">
        <v>0</v>
      </c>
    </row>
    <row r="144" spans="1:147" x14ac:dyDescent="0.25">
      <c r="A144" t="s">
        <v>0</v>
      </c>
      <c r="B144" s="32" t="str">
        <f>IF(csv!F134="","",TRIM(csv!T134))</f>
        <v>Ž45</v>
      </c>
      <c r="C144" s="21" t="s">
        <v>0</v>
      </c>
      <c r="D144" s="21" t="str">
        <f>IF(csv!F134="","",TRIM(csv!F134))</f>
        <v>Ivana</v>
      </c>
      <c r="E144" s="21" t="str">
        <f>IF(csv!E134="","",TRIM(csv!E134))</f>
        <v>Kuzmanić</v>
      </c>
      <c r="F144" s="21" t="s">
        <v>0</v>
      </c>
      <c r="G144" s="53" t="str">
        <f>IF(csv!M134="","",TRIM(csv!M134))</f>
        <v>93:19</v>
      </c>
      <c r="H144" s="53" t="str">
        <f>IF(csv!N134="","",TRIM(csv!N134))</f>
        <v>0</v>
      </c>
      <c r="I144" s="21" t="s">
        <v>0</v>
      </c>
      <c r="J144" s="21" t="str">
        <f>IF(csv!P134="","",TRIM(csv!P134))</f>
        <v>JAP</v>
      </c>
      <c r="K144" s="21" t="str">
        <f>IF(csv!Q134="","",TRIM(csv!Q134))</f>
        <v>OK Japetić</v>
      </c>
      <c r="L144" s="21" t="s">
        <v>0</v>
      </c>
      <c r="M144" s="46" t="str">
        <f>IF(csv!R134="","",TRIM(csv!R134))</f>
        <v>CRO</v>
      </c>
      <c r="N144" s="27" t="s">
        <v>0</v>
      </c>
      <c r="O144" s="172" t="str">
        <f t="shared" si="170"/>
        <v>ok</v>
      </c>
      <c r="P144" s="27"/>
      <c r="Q144" s="32" t="str">
        <f t="shared" si="171"/>
        <v>Ž45</v>
      </c>
      <c r="R144" s="53">
        <f>IF(Q144="","",IF(COUNTIF(Q$12:Q143,Q144)=0,R143+1,R143))</f>
        <v>20</v>
      </c>
      <c r="S144" s="53">
        <f t="shared" si="172"/>
        <v>116</v>
      </c>
      <c r="T144" s="53">
        <f t="shared" si="173"/>
        <v>416</v>
      </c>
      <c r="U144" s="46" t="str">
        <f t="shared" si="174"/>
        <v>M55 – Ž45</v>
      </c>
      <c r="V144" s="27" t="s">
        <v>0</v>
      </c>
      <c r="W144" s="157" t="str">
        <f t="shared" si="175"/>
        <v>Ž45</v>
      </c>
      <c r="X144" s="207">
        <f t="shared" si="176"/>
        <v>620</v>
      </c>
      <c r="Y144" s="158" t="str">
        <f t="shared" si="157"/>
        <v/>
      </c>
      <c r="Z144" s="27" t="s">
        <v>0</v>
      </c>
      <c r="AA144" s="32" t="str">
        <f t="shared" si="177"/>
        <v>CRO</v>
      </c>
      <c r="AB144" s="53">
        <f t="shared" si="178"/>
        <v>1</v>
      </c>
      <c r="AC144" s="21" t="str">
        <f>IF(OR(AB144="",AB144&lt;&gt;"NEMA"),"",IF(IFERROR(MATCH(AA144,AA$12:AA143,0),0)&lt;&gt;0,"",AA144))</f>
        <v/>
      </c>
      <c r="AD144" s="46" t="str">
        <f>IF(AC144="","",MAX(AD$12:AD143)+1)</f>
        <v/>
      </c>
      <c r="AE144" s="27" t="s">
        <v>0</v>
      </c>
      <c r="AF144" s="84"/>
      <c r="AG144" s="27" t="s">
        <v>0</v>
      </c>
      <c r="AH144" s="14" t="str">
        <f t="shared" si="179"/>
        <v/>
      </c>
      <c r="AI144" s="27" t="s">
        <v>0</v>
      </c>
      <c r="AJ144" s="157" t="str">
        <f t="shared" si="180"/>
        <v>CRO</v>
      </c>
      <c r="AK144" s="108">
        <f t="shared" si="181"/>
        <v>1</v>
      </c>
      <c r="AL144" s="27"/>
      <c r="AM144" s="32" t="str">
        <f t="shared" si="182"/>
        <v>Ivana</v>
      </c>
      <c r="AN144" s="21" t="str">
        <f t="shared" si="183"/>
        <v>Kuzmanić</v>
      </c>
      <c r="AO144" s="53">
        <f t="shared" si="184"/>
        <v>1478</v>
      </c>
      <c r="AP144" s="53" t="str">
        <f t="shared" si="185"/>
        <v/>
      </c>
      <c r="AQ144" s="21" t="str">
        <f t="shared" si="186"/>
        <v>Ivana</v>
      </c>
      <c r="AR144" s="46" t="str">
        <f t="shared" si="187"/>
        <v>Kuzmanić</v>
      </c>
      <c r="AS144" s="27" t="s">
        <v>0</v>
      </c>
      <c r="AT144" s="62" t="str">
        <f t="shared" si="188"/>
        <v/>
      </c>
      <c r="AU144" s="27" t="s">
        <v>0</v>
      </c>
      <c r="AV144" s="228" t="str">
        <f t="shared" si="158"/>
        <v/>
      </c>
      <c r="AW144" s="27" t="s">
        <v>0</v>
      </c>
      <c r="AX144" s="79"/>
      <c r="AY144" s="80"/>
      <c r="AZ144" s="27" t="s">
        <v>0</v>
      </c>
      <c r="BA144" s="184" t="str">
        <f t="shared" si="189"/>
        <v/>
      </c>
      <c r="BB144" s="27" t="s">
        <v>0</v>
      </c>
      <c r="BC144" s="32" t="str">
        <f t="shared" si="190"/>
        <v/>
      </c>
      <c r="BD144" s="53" t="str">
        <f>IF(AX144&amp;AY144="","",MAX(BD$12:BD143)+1)</f>
        <v/>
      </c>
      <c r="BE144" s="196" t="str">
        <f t="shared" si="191"/>
        <v/>
      </c>
      <c r="BF144" s="33" t="str">
        <f>IF(AND(AO144="NEMA",AP144="NEMA",OR(AX144&amp;AY144="",BE144="NEMA")),MAX(BF$12:BF143)+1,"")</f>
        <v/>
      </c>
      <c r="BG144" s="27" t="s">
        <v>0</v>
      </c>
      <c r="BH144" s="32" t="str">
        <f t="shared" si="192"/>
        <v>Ivana</v>
      </c>
      <c r="BI144" s="21" t="str">
        <f t="shared" si="193"/>
        <v>Kuzmanić</v>
      </c>
      <c r="BJ144" s="53" t="str">
        <f t="shared" si="194"/>
        <v/>
      </c>
      <c r="BK144" s="33">
        <f t="shared" si="195"/>
        <v>1478</v>
      </c>
      <c r="BL144" s="27" t="s">
        <v>0</v>
      </c>
      <c r="BM144" s="32" t="str">
        <f t="shared" si="196"/>
        <v>JAP</v>
      </c>
      <c r="BN144" s="21" t="str">
        <f t="shared" si="197"/>
        <v>OK Japetić</v>
      </c>
      <c r="BO144" s="53">
        <f t="shared" si="198"/>
        <v>3</v>
      </c>
      <c r="BP144" s="53" t="str">
        <f t="shared" si="159"/>
        <v/>
      </c>
      <c r="BQ144" s="21" t="str">
        <f t="shared" si="160"/>
        <v>OK Japetić</v>
      </c>
      <c r="BR144" s="21" t="str" cm="1">
        <f t="array" ref="BR144">IFERROR(""&amp;INDEX(regNatjecatelj_klub,DI144),"")</f>
        <v>OK Japetić</v>
      </c>
      <c r="BS144" s="66" t="str">
        <f t="shared" si="199"/>
        <v/>
      </c>
      <c r="BT144" s="46" t="str">
        <f t="shared" si="200"/>
        <v>OK Japetić</v>
      </c>
      <c r="BU144" s="27" t="s">
        <v>0</v>
      </c>
      <c r="BV144" s="62" t="str">
        <f>IF(BP144&lt;&gt;"NEMA","",IF(IFERROR(MATCH(BN144,BN$12:BN143,0),0)&lt;&gt;0,"",BN144))</f>
        <v/>
      </c>
      <c r="BW144" s="27" t="s">
        <v>0</v>
      </c>
      <c r="BX144" s="84"/>
      <c r="BY144" s="27" t="s">
        <v>0</v>
      </c>
      <c r="BZ144" s="38" t="str">
        <f t="shared" si="201"/>
        <v/>
      </c>
      <c r="CA144" s="21" t="str">
        <f t="shared" si="202"/>
        <v/>
      </c>
      <c r="CB144" s="21" t="str">
        <f>IF(CA144="","",MAX(CB$12:CB143)+1)</f>
        <v/>
      </c>
      <c r="CC144" s="21" t="str">
        <f>IF(CA144="","",IF(AB144="","",IF(AB144="NEMA",IF(AD144="",INDEX(AD$12:AD143,MATCH(AA144,AA$12:AA143,0),1),AD144),AB144)))</f>
        <v/>
      </c>
      <c r="CD144" s="21" t="str">
        <f t="shared" si="203"/>
        <v/>
      </c>
      <c r="CE144" s="21" t="str">
        <f>IF(BX144="","",MAX(CE$12:CE143)+1)</f>
        <v/>
      </c>
      <c r="CF144" s="21" t="str">
        <f t="shared" si="204"/>
        <v/>
      </c>
      <c r="CG144" s="46" t="str">
        <f t="shared" si="205"/>
        <v/>
      </c>
      <c r="CH144" s="27" t="s">
        <v>0</v>
      </c>
      <c r="CI144" s="14" t="str">
        <f t="shared" si="206"/>
        <v/>
      </c>
      <c r="CJ144" s="27" t="s">
        <v>0</v>
      </c>
      <c r="CK144" s="157" t="str">
        <f>IF(BN144="","",IF(AND(BO144&lt;&gt;"",BO144&lt;&gt;"NEMA",BS144=1),BR144,IFERROR(INDEX(CK$12:CK143,MATCH(BN144,BN$12:BN143,0)),IF(BX144&lt;&gt;"",BX144,BT144))))</f>
        <v>OK Japetić</v>
      </c>
      <c r="CL144" s="210">
        <f>IF(BN144="","",IF(BT144&lt;&gt;BN144,INDEX(regKlub_id,MATCH(BT144,regKlub_naziv,0)),IF(AND(BO144&lt;&gt;"",BO144&lt;&gt;"NEMA"),BO144,IF(CF144&lt;&gt;"",CF144,IF(CB144&lt;&gt;"",CB144,IFERROR(INDEX(CL$12:CL143,MATCH(BN144,BN$12:BN143,0)),"GREŠKA"))))))</f>
        <v>3</v>
      </c>
      <c r="CM144" s="108" t="str">
        <f>IF(BP144="","",IF(BP144&lt;&gt;"NEMA",BP144,IF(CE144&lt;&gt;"",CE144,IFERROR(INDEX(CM$12:CM143,MATCH(BN144,BN$12:BN143,0)),""))))</f>
        <v/>
      </c>
      <c r="CN144" s="27" t="s">
        <v>0</v>
      </c>
      <c r="CO144" s="38" t="str">
        <f t="shared" si="207"/>
        <v>93:19</v>
      </c>
      <c r="CP144" s="53" t="str">
        <f t="shared" si="208"/>
        <v>0</v>
      </c>
      <c r="CQ144" s="164" t="str">
        <f t="shared" si="209"/>
        <v/>
      </c>
      <c r="CR144" s="165">
        <f t="shared" si="156"/>
        <v>5599</v>
      </c>
      <c r="CS144" s="108">
        <f t="shared" si="161"/>
        <v>1</v>
      </c>
      <c r="CT144" s="27" t="s">
        <v>0</v>
      </c>
      <c r="CU144" s="224" t="str">
        <f t="shared" si="210"/>
        <v xml:space="preserve">
</v>
      </c>
      <c r="CV144" s="27" t="s">
        <v>0</v>
      </c>
      <c r="CW144" s="184" t="str">
        <f t="shared" si="162"/>
        <v/>
      </c>
      <c r="CX144" t="s">
        <v>0</v>
      </c>
      <c r="CY144" s="86" t="str">
        <f t="shared" si="163"/>
        <v>Ž</v>
      </c>
      <c r="CZ144" t="s">
        <v>0</v>
      </c>
      <c r="DA144" s="32" t="str">
        <f t="shared" si="164"/>
        <v/>
      </c>
      <c r="DB144" s="46" t="str">
        <f t="shared" si="165"/>
        <v/>
      </c>
      <c r="DC144" t="s">
        <v>0</v>
      </c>
      <c r="DD144" s="14" t="str">
        <f t="shared" si="211"/>
        <v/>
      </c>
      <c r="DE144" s="27" t="s">
        <v>0</v>
      </c>
      <c r="DF144" s="14" t="str">
        <f t="shared" si="212"/>
        <v/>
      </c>
      <c r="DG144" s="27" t="s">
        <v>0</v>
      </c>
      <c r="DH144" s="32" t="str">
        <f t="shared" si="213"/>
        <v>Ivana – Kuzmanić</v>
      </c>
      <c r="DI144" s="33">
        <f t="shared" si="214"/>
        <v>456</v>
      </c>
      <c r="DJ144" s="27" t="s">
        <v>0</v>
      </c>
      <c r="DK144" s="32" t="str">
        <f t="shared" si="215"/>
        <v>Ivana – Kuzmanić – OK Japetić</v>
      </c>
      <c r="DL144" s="33">
        <f t="shared" si="216"/>
        <v>456</v>
      </c>
      <c r="DM144" s="27" t="s">
        <v>0</v>
      </c>
      <c r="DN144" s="32" t="str">
        <f t="shared" si="217"/>
        <v>Ivana – Kuzmanić – OK Japetić – Ž45</v>
      </c>
      <c r="DO144" s="33">
        <f t="shared" si="218"/>
        <v>456</v>
      </c>
      <c r="DP144" s="27" t="s">
        <v>0</v>
      </c>
      <c r="DQ144" s="38">
        <f t="shared" si="219"/>
        <v>456</v>
      </c>
      <c r="DR144" s="33" cm="1">
        <f t="array" ref="DR144">IF(DQ144&lt;&gt;"",INDEX(regNatjecatelj_id,DQ144,0),IF(BF144&lt;&gt;"",BF144,""))</f>
        <v>1478</v>
      </c>
      <c r="DS144" s="27" t="s">
        <v>0</v>
      </c>
      <c r="DT144" s="38" t="str">
        <f t="shared" si="220"/>
        <v>imepre</v>
      </c>
      <c r="DU144" s="53" t="str">
        <f t="shared" si="166"/>
        <v>klu</v>
      </c>
      <c r="DV144" s="53" t="str">
        <f t="shared" si="221"/>
        <v>kat</v>
      </c>
      <c r="DW144" s="53" t="str">
        <f t="shared" si="222"/>
        <v/>
      </c>
      <c r="DX144" s="46" t="str">
        <f t="shared" si="223"/>
        <v>imepre-klu-kat</v>
      </c>
      <c r="DY144" s="27" t="s">
        <v>0</v>
      </c>
      <c r="DZ144" s="38">
        <f>IF(AN144="","",MAX(DZ$12:DZ143)+1)</f>
        <v>5582</v>
      </c>
      <c r="EA144" s="53">
        <f t="shared" si="224"/>
        <v>620</v>
      </c>
      <c r="EB144" s="53">
        <f t="shared" si="225"/>
        <v>1478</v>
      </c>
      <c r="EC144" s="53">
        <f t="shared" si="226"/>
        <v>5599</v>
      </c>
      <c r="ED144" s="53">
        <f t="shared" si="227"/>
        <v>1</v>
      </c>
      <c r="EE144" s="53">
        <f t="shared" si="167"/>
        <v>0</v>
      </c>
      <c r="EF144" s="53">
        <f t="shared" si="228"/>
        <v>1</v>
      </c>
      <c r="EG144" s="53" t="str">
        <f t="shared" si="229"/>
        <v>0</v>
      </c>
      <c r="EH144" s="53" t="str">
        <f t="shared" si="168"/>
        <v/>
      </c>
      <c r="EI144" s="53" t="str">
        <f t="shared" si="230"/>
        <v/>
      </c>
      <c r="EJ144" s="33" t="str">
        <f t="shared" si="231"/>
        <v/>
      </c>
      <c r="EK144" s="27" t="s">
        <v>0</v>
      </c>
      <c r="EL144" s="14" t="str">
        <f t="shared" si="232"/>
        <v>INSERT INTO rezultat(id,stazakategorija_id,imeprezime_id,vrijeme_sec,status_id,registracija,uparivanje_id,originalstatus_id,imeprezimealias_id,klubalias_id,kategorijaalias_id) VALUES (5582,620,1478,5599,1,0,1,0,Null,Null,Null);</v>
      </c>
      <c r="EM144" s="27" t="s">
        <v>0</v>
      </c>
      <c r="EN144" s="14" t="str">
        <f t="shared" si="169"/>
        <v/>
      </c>
      <c r="EO144" s="27" t="s">
        <v>0</v>
      </c>
      <c r="EP144" s="115" t="str">
        <f t="shared" si="233"/>
        <v xml:space="preserve">
INSERT INTO rezultat(id,stazakategorija_id,imeprezime_id,vrijeme_sec,status_id,registracija,uparivanje_id,originalstatus_id,imeprezimealias_id,klubalias_id,kategorijaalias_id) VALUES (5582,620,1478,5599,1,0,1,0,Null,Null,Null);</v>
      </c>
      <c r="EQ144" s="27" t="s">
        <v>0</v>
      </c>
    </row>
    <row r="145" spans="1:147" x14ac:dyDescent="0.25">
      <c r="A145" t="s">
        <v>0</v>
      </c>
      <c r="B145" s="32" t="str">
        <f>IF(csv!F135="","",TRIM(csv!T135))</f>
        <v>Ž45</v>
      </c>
      <c r="C145" s="21" t="s">
        <v>0</v>
      </c>
      <c r="D145" s="21" t="str">
        <f>IF(csv!F135="","",TRIM(csv!F135))</f>
        <v>Vacant</v>
      </c>
      <c r="E145" s="21" t="str">
        <f>IF(csv!E135="","",TRIM(csv!E135))</f>
        <v/>
      </c>
      <c r="F145" s="21" t="s">
        <v>0</v>
      </c>
      <c r="G145" s="53" t="str">
        <f>IF(csv!M135="","",TRIM(csv!M135))</f>
        <v/>
      </c>
      <c r="H145" s="53" t="str">
        <f>IF(csv!N135="","",TRIM(csv!N135))</f>
        <v>0</v>
      </c>
      <c r="I145" s="21" t="s">
        <v>0</v>
      </c>
      <c r="J145" s="21" t="str">
        <f>IF(csv!P135="","",TRIM(csv!P135))</f>
        <v/>
      </c>
      <c r="K145" s="21" t="str">
        <f>IF(csv!Q135="","",TRIM(csv!Q135))</f>
        <v/>
      </c>
      <c r="L145" s="21" t="s">
        <v>0</v>
      </c>
      <c r="M145" s="46" t="str">
        <f>IF(csv!R135="","",TRIM(csv!R135))</f>
        <v/>
      </c>
      <c r="N145" s="27" t="s">
        <v>0</v>
      </c>
      <c r="O145" s="172" t="str">
        <f t="shared" si="170"/>
        <v/>
      </c>
      <c r="P145" s="27"/>
      <c r="Q145" s="32" t="str">
        <f t="shared" si="171"/>
        <v>Ž45</v>
      </c>
      <c r="R145" s="53">
        <f>IF(Q145="","",IF(COUNTIF(Q$12:Q144,Q145)=0,R144+1,R144))</f>
        <v>20</v>
      </c>
      <c r="S145" s="53">
        <f t="shared" si="172"/>
        <v>116</v>
      </c>
      <c r="T145" s="53">
        <f t="shared" si="173"/>
        <v>416</v>
      </c>
      <c r="U145" s="46" t="str">
        <f t="shared" si="174"/>
        <v>M55 – Ž45</v>
      </c>
      <c r="V145" s="27" t="s">
        <v>0</v>
      </c>
      <c r="W145" s="157" t="str">
        <f t="shared" si="175"/>
        <v/>
      </c>
      <c r="X145" s="207" t="str">
        <f t="shared" si="176"/>
        <v/>
      </c>
      <c r="Y145" s="158" t="str">
        <f t="shared" si="157"/>
        <v/>
      </c>
      <c r="Z145" s="27" t="s">
        <v>0</v>
      </c>
      <c r="AA145" s="32" t="str">
        <f t="shared" si="177"/>
        <v/>
      </c>
      <c r="AB145" s="53" t="str">
        <f t="shared" si="178"/>
        <v/>
      </c>
      <c r="AC145" s="21" t="str">
        <f>IF(OR(AB145="",AB145&lt;&gt;"NEMA"),"",IF(IFERROR(MATCH(AA145,AA$12:AA144,0),0)&lt;&gt;0,"",AA145))</f>
        <v/>
      </c>
      <c r="AD145" s="46" t="str">
        <f>IF(AC145="","",MAX(AD$12:AD144)+1)</f>
        <v/>
      </c>
      <c r="AE145" s="27" t="s">
        <v>0</v>
      </c>
      <c r="AF145" s="84"/>
      <c r="AG145" s="27" t="s">
        <v>0</v>
      </c>
      <c r="AH145" s="14" t="str">
        <f t="shared" si="179"/>
        <v/>
      </c>
      <c r="AI145" s="27" t="s">
        <v>0</v>
      </c>
      <c r="AJ145" s="157" t="str">
        <f t="shared" si="180"/>
        <v/>
      </c>
      <c r="AK145" s="108" t="str">
        <f t="shared" si="181"/>
        <v/>
      </c>
      <c r="AL145" s="27"/>
      <c r="AM145" s="32" t="str">
        <f t="shared" si="182"/>
        <v/>
      </c>
      <c r="AN145" s="21" t="str">
        <f t="shared" si="183"/>
        <v/>
      </c>
      <c r="AO145" s="53" t="str">
        <f t="shared" si="184"/>
        <v/>
      </c>
      <c r="AP145" s="53" t="str">
        <f t="shared" si="185"/>
        <v/>
      </c>
      <c r="AQ145" s="21" t="str">
        <f t="shared" si="186"/>
        <v/>
      </c>
      <c r="AR145" s="46" t="str">
        <f t="shared" si="187"/>
        <v/>
      </c>
      <c r="AS145" s="27" t="s">
        <v>0</v>
      </c>
      <c r="AT145" s="62" t="str">
        <f t="shared" si="188"/>
        <v/>
      </c>
      <c r="AU145" s="27" t="s">
        <v>0</v>
      </c>
      <c r="AV145" s="228" t="str">
        <f t="shared" si="158"/>
        <v/>
      </c>
      <c r="AW145" s="27" t="s">
        <v>0</v>
      </c>
      <c r="AX145" s="79"/>
      <c r="AY145" s="80"/>
      <c r="AZ145" s="27" t="s">
        <v>0</v>
      </c>
      <c r="BA145" s="184" t="str">
        <f t="shared" si="189"/>
        <v/>
      </c>
      <c r="BB145" s="27" t="s">
        <v>0</v>
      </c>
      <c r="BC145" s="32" t="str">
        <f t="shared" si="190"/>
        <v/>
      </c>
      <c r="BD145" s="53" t="str">
        <f>IF(AX145&amp;AY145="","",MAX(BD$12:BD144)+1)</f>
        <v/>
      </c>
      <c r="BE145" s="196" t="str">
        <f t="shared" si="191"/>
        <v/>
      </c>
      <c r="BF145" s="33" t="str">
        <f>IF(AND(AO145="NEMA",AP145="NEMA",OR(AX145&amp;AY145="",BE145="NEMA")),MAX(BF$12:BF144)+1,"")</f>
        <v/>
      </c>
      <c r="BG145" s="27" t="s">
        <v>0</v>
      </c>
      <c r="BH145" s="32" t="str">
        <f t="shared" si="192"/>
        <v/>
      </c>
      <c r="BI145" s="21" t="str">
        <f t="shared" si="193"/>
        <v/>
      </c>
      <c r="BJ145" s="53" t="str">
        <f t="shared" si="194"/>
        <v/>
      </c>
      <c r="BK145" s="33" t="str">
        <f t="shared" si="195"/>
        <v/>
      </c>
      <c r="BL145" s="27" t="s">
        <v>0</v>
      </c>
      <c r="BM145" s="32" t="str">
        <f t="shared" si="196"/>
        <v/>
      </c>
      <c r="BN145" s="21" t="str">
        <f t="shared" si="197"/>
        <v/>
      </c>
      <c r="BO145" s="53" t="str">
        <f t="shared" si="198"/>
        <v/>
      </c>
      <c r="BP145" s="53" t="str">
        <f t="shared" si="159"/>
        <v/>
      </c>
      <c r="BQ145" s="21" t="str">
        <f t="shared" si="160"/>
        <v/>
      </c>
      <c r="BR145" s="21" t="str" cm="1">
        <f t="array" ref="BR145">IFERROR(""&amp;INDEX(regNatjecatelj_klub,DI145),"")</f>
        <v/>
      </c>
      <c r="BS145" s="66" t="str">
        <f t="shared" si="199"/>
        <v/>
      </c>
      <c r="BT145" s="46" t="str">
        <f t="shared" si="200"/>
        <v/>
      </c>
      <c r="BU145" s="27" t="s">
        <v>0</v>
      </c>
      <c r="BV145" s="62" t="str">
        <f>IF(BP145&lt;&gt;"NEMA","",IF(IFERROR(MATCH(BN145,BN$12:BN144,0),0)&lt;&gt;0,"",BN145))</f>
        <v/>
      </c>
      <c r="BW145" s="27" t="s">
        <v>0</v>
      </c>
      <c r="BX145" s="84"/>
      <c r="BY145" s="27" t="s">
        <v>0</v>
      </c>
      <c r="BZ145" s="38" t="str">
        <f t="shared" si="201"/>
        <v/>
      </c>
      <c r="CA145" s="21" t="str">
        <f t="shared" si="202"/>
        <v/>
      </c>
      <c r="CB145" s="21" t="str">
        <f>IF(CA145="","",MAX(CB$12:CB144)+1)</f>
        <v/>
      </c>
      <c r="CC145" s="21" t="str">
        <f>IF(CA145="","",IF(AB145="","",IF(AB145="NEMA",IF(AD145="",INDEX(AD$12:AD144,MATCH(AA145,AA$12:AA144,0),1),AD145),AB145)))</f>
        <v/>
      </c>
      <c r="CD145" s="21" t="str">
        <f t="shared" si="203"/>
        <v/>
      </c>
      <c r="CE145" s="21" t="str">
        <f>IF(BX145="","",MAX(CE$12:CE144)+1)</f>
        <v/>
      </c>
      <c r="CF145" s="21" t="str">
        <f t="shared" si="204"/>
        <v/>
      </c>
      <c r="CG145" s="46" t="str">
        <f t="shared" si="205"/>
        <v/>
      </c>
      <c r="CH145" s="27" t="s">
        <v>0</v>
      </c>
      <c r="CI145" s="14" t="str">
        <f t="shared" si="206"/>
        <v/>
      </c>
      <c r="CJ145" s="27" t="s">
        <v>0</v>
      </c>
      <c r="CK145" s="157" t="str">
        <f>IF(BN145="","",IF(AND(BO145&lt;&gt;"",BO145&lt;&gt;"NEMA",BS145=1),BR145,IFERROR(INDEX(CK$12:CK144,MATCH(BN145,BN$12:BN144,0)),IF(BX145&lt;&gt;"",BX145,BT145))))</f>
        <v/>
      </c>
      <c r="CL145" s="210" t="str">
        <f>IF(BN145="","",IF(BT145&lt;&gt;BN145,INDEX(regKlub_id,MATCH(BT145,regKlub_naziv,0)),IF(AND(BO145&lt;&gt;"",BO145&lt;&gt;"NEMA"),BO145,IF(CF145&lt;&gt;"",CF145,IF(CB145&lt;&gt;"",CB145,IFERROR(INDEX(CL$12:CL144,MATCH(BN145,BN$12:BN144,0)),"GREŠKA"))))))</f>
        <v/>
      </c>
      <c r="CM145" s="108" t="str">
        <f>IF(BP145="","",IF(BP145&lt;&gt;"NEMA",BP145,IF(CE145&lt;&gt;"",CE145,IFERROR(INDEX(CM$12:CM144,MATCH(BN145,BN$12:BN144,0)),""))))</f>
        <v/>
      </c>
      <c r="CN145" s="27" t="s">
        <v>0</v>
      </c>
      <c r="CO145" s="38" t="str">
        <f t="shared" si="207"/>
        <v/>
      </c>
      <c r="CP145" s="53" t="str">
        <f t="shared" si="208"/>
        <v>0</v>
      </c>
      <c r="CQ145" s="164" t="str">
        <f t="shared" si="209"/>
        <v/>
      </c>
      <c r="CR145" s="165" t="str">
        <f t="shared" si="156"/>
        <v/>
      </c>
      <c r="CS145" s="108" t="str">
        <f t="shared" si="161"/>
        <v/>
      </c>
      <c r="CT145" s="27" t="s">
        <v>0</v>
      </c>
      <c r="CU145" s="224" t="str">
        <f t="shared" si="210"/>
        <v xml:space="preserve">
</v>
      </c>
      <c r="CV145" s="27" t="s">
        <v>0</v>
      </c>
      <c r="CW145" s="184" t="str">
        <f t="shared" si="162"/>
        <v/>
      </c>
      <c r="CX145" t="s">
        <v>0</v>
      </c>
      <c r="CY145" s="86" t="str">
        <f t="shared" si="163"/>
        <v>Ž</v>
      </c>
      <c r="CZ145" t="s">
        <v>0</v>
      </c>
      <c r="DA145" s="32" t="str">
        <f t="shared" si="164"/>
        <v/>
      </c>
      <c r="DB145" s="46" t="str">
        <f t="shared" si="165"/>
        <v/>
      </c>
      <c r="DC145" t="s">
        <v>0</v>
      </c>
      <c r="DD145" s="14" t="str">
        <f t="shared" si="211"/>
        <v/>
      </c>
      <c r="DE145" s="27" t="s">
        <v>0</v>
      </c>
      <c r="DF145" s="14" t="str">
        <f t="shared" si="212"/>
        <v/>
      </c>
      <c r="DG145" s="27" t="s">
        <v>0</v>
      </c>
      <c r="DH145" s="32" t="str">
        <f t="shared" si="213"/>
        <v/>
      </c>
      <c r="DI145" s="33" t="str">
        <f t="shared" si="214"/>
        <v/>
      </c>
      <c r="DJ145" s="27" t="s">
        <v>0</v>
      </c>
      <c r="DK145" s="32" t="str">
        <f t="shared" si="215"/>
        <v/>
      </c>
      <c r="DL145" s="33" t="str">
        <f t="shared" si="216"/>
        <v/>
      </c>
      <c r="DM145" s="27" t="s">
        <v>0</v>
      </c>
      <c r="DN145" s="32" t="str">
        <f t="shared" si="217"/>
        <v/>
      </c>
      <c r="DO145" s="33" t="str">
        <f t="shared" si="218"/>
        <v/>
      </c>
      <c r="DP145" s="27" t="s">
        <v>0</v>
      </c>
      <c r="DQ145" s="38" t="str">
        <f t="shared" si="219"/>
        <v/>
      </c>
      <c r="DR145" s="33" t="str" cm="1">
        <f t="array" ref="DR145">IF(DQ145&lt;&gt;"",INDEX(regNatjecatelj_id,DQ145,0),IF(BF145&lt;&gt;"",BF145,""))</f>
        <v/>
      </c>
      <c r="DS145" s="27" t="s">
        <v>0</v>
      </c>
      <c r="DT145" s="38" t="str">
        <f t="shared" si="220"/>
        <v/>
      </c>
      <c r="DU145" s="53" t="str">
        <f t="shared" si="166"/>
        <v/>
      </c>
      <c r="DV145" s="53" t="str">
        <f t="shared" si="221"/>
        <v/>
      </c>
      <c r="DW145" s="53" t="str">
        <f t="shared" si="222"/>
        <v/>
      </c>
      <c r="DX145" s="46" t="str">
        <f t="shared" si="223"/>
        <v/>
      </c>
      <c r="DY145" s="27" t="s">
        <v>0</v>
      </c>
      <c r="DZ145" s="38" t="str">
        <f>IF(AN145="","",MAX(DZ$12:DZ144)+1)</f>
        <v/>
      </c>
      <c r="EA145" s="53" t="str">
        <f t="shared" si="224"/>
        <v/>
      </c>
      <c r="EB145" s="53" t="str">
        <f t="shared" si="225"/>
        <v/>
      </c>
      <c r="EC145" s="53" t="str">
        <f t="shared" si="226"/>
        <v/>
      </c>
      <c r="ED145" s="53" t="str">
        <f t="shared" si="227"/>
        <v/>
      </c>
      <c r="EE145" s="53" t="str">
        <f t="shared" si="167"/>
        <v/>
      </c>
      <c r="EF145" s="53" t="str">
        <f t="shared" si="228"/>
        <v/>
      </c>
      <c r="EG145" s="53" t="str">
        <f t="shared" si="229"/>
        <v/>
      </c>
      <c r="EH145" s="53" t="str">
        <f t="shared" si="168"/>
        <v/>
      </c>
      <c r="EI145" s="53" t="str">
        <f t="shared" si="230"/>
        <v/>
      </c>
      <c r="EJ145" s="33" t="str">
        <f t="shared" si="231"/>
        <v/>
      </c>
      <c r="EK145" s="27" t="s">
        <v>0</v>
      </c>
      <c r="EL145" s="14" t="str">
        <f t="shared" si="232"/>
        <v/>
      </c>
      <c r="EM145" s="27" t="s">
        <v>0</v>
      </c>
      <c r="EN145" s="14" t="str">
        <f t="shared" si="169"/>
        <v/>
      </c>
      <c r="EO145" s="27" t="s">
        <v>0</v>
      </c>
      <c r="EP145" s="115" t="str">
        <f t="shared" si="233"/>
        <v/>
      </c>
      <c r="EQ145" s="27" t="s">
        <v>0</v>
      </c>
    </row>
    <row r="146" spans="1:147" x14ac:dyDescent="0.25">
      <c r="A146" t="s">
        <v>0</v>
      </c>
      <c r="B146" s="32" t="str">
        <f>IF(csv!F136="","",TRIM(csv!T136))</f>
        <v>Ž45</v>
      </c>
      <c r="C146" s="21" t="s">
        <v>0</v>
      </c>
      <c r="D146" s="21" t="str">
        <f>IF(csv!F136="","",TRIM(csv!F136))</f>
        <v>Mirka</v>
      </c>
      <c r="E146" s="21" t="str">
        <f>IF(csv!E136="","",TRIM(csv!E136))</f>
        <v>Jakšić</v>
      </c>
      <c r="F146" s="21" t="s">
        <v>0</v>
      </c>
      <c r="G146" s="53" t="str">
        <f>IF(csv!M136="","",TRIM(csv!M136))</f>
        <v/>
      </c>
      <c r="H146" s="53" t="str">
        <f>IF(csv!N136="","",TRIM(csv!N136))</f>
        <v>1</v>
      </c>
      <c r="I146" s="21" t="s">
        <v>0</v>
      </c>
      <c r="J146" s="21" t="str">
        <f>IF(csv!P136="","",TRIM(csv!P136))</f>
        <v>Maksimir</v>
      </c>
      <c r="K146" s="21" t="str">
        <f>IF(csv!Q136="","",TRIM(csv!Q136))</f>
        <v>OK Maksimir</v>
      </c>
      <c r="L146" s="21" t="s">
        <v>0</v>
      </c>
      <c r="M146" s="46" t="str">
        <f>IF(csv!R136="","",TRIM(csv!R136))</f>
        <v>CRO</v>
      </c>
      <c r="N146" s="27" t="s">
        <v>0</v>
      </c>
      <c r="O146" s="172" t="str">
        <f t="shared" si="170"/>
        <v>ok</v>
      </c>
      <c r="P146" s="27"/>
      <c r="Q146" s="32" t="str">
        <f t="shared" si="171"/>
        <v>Ž45</v>
      </c>
      <c r="R146" s="53">
        <f>IF(Q146="","",IF(COUNTIF(Q$12:Q145,Q146)=0,R145+1,R145))</f>
        <v>20</v>
      </c>
      <c r="S146" s="53">
        <f t="shared" si="172"/>
        <v>116</v>
      </c>
      <c r="T146" s="53">
        <f t="shared" si="173"/>
        <v>416</v>
      </c>
      <c r="U146" s="46" t="str">
        <f t="shared" si="174"/>
        <v>M55 – Ž45</v>
      </c>
      <c r="V146" s="27" t="s">
        <v>0</v>
      </c>
      <c r="W146" s="157" t="str">
        <f t="shared" si="175"/>
        <v>Ž45</v>
      </c>
      <c r="X146" s="207">
        <f t="shared" si="176"/>
        <v>620</v>
      </c>
      <c r="Y146" s="158" t="str">
        <f t="shared" si="157"/>
        <v/>
      </c>
      <c r="Z146" s="27" t="s">
        <v>0</v>
      </c>
      <c r="AA146" s="32" t="str">
        <f t="shared" si="177"/>
        <v>CRO</v>
      </c>
      <c r="AB146" s="53">
        <f t="shared" si="178"/>
        <v>1</v>
      </c>
      <c r="AC146" s="21" t="str">
        <f>IF(OR(AB146="",AB146&lt;&gt;"NEMA"),"",IF(IFERROR(MATCH(AA146,AA$12:AA145,0),0)&lt;&gt;0,"",AA146))</f>
        <v/>
      </c>
      <c r="AD146" s="46" t="str">
        <f>IF(AC146="","",MAX(AD$12:AD145)+1)</f>
        <v/>
      </c>
      <c r="AE146" s="27" t="s">
        <v>0</v>
      </c>
      <c r="AF146" s="84"/>
      <c r="AG146" s="27" t="s">
        <v>0</v>
      </c>
      <c r="AH146" s="14" t="str">
        <f t="shared" si="179"/>
        <v/>
      </c>
      <c r="AI146" s="27" t="s">
        <v>0</v>
      </c>
      <c r="AJ146" s="157" t="str">
        <f t="shared" si="180"/>
        <v>CRO</v>
      </c>
      <c r="AK146" s="108">
        <f t="shared" si="181"/>
        <v>1</v>
      </c>
      <c r="AL146" s="27"/>
      <c r="AM146" s="32" t="str">
        <f t="shared" si="182"/>
        <v>Mirka</v>
      </c>
      <c r="AN146" s="21" t="str">
        <f t="shared" si="183"/>
        <v>Jakšić</v>
      </c>
      <c r="AO146" s="53">
        <f t="shared" si="184"/>
        <v>1372</v>
      </c>
      <c r="AP146" s="53" t="str">
        <f t="shared" si="185"/>
        <v/>
      </c>
      <c r="AQ146" s="21" t="str">
        <f t="shared" si="186"/>
        <v>Mirka</v>
      </c>
      <c r="AR146" s="46" t="str">
        <f t="shared" si="187"/>
        <v>Jakšić</v>
      </c>
      <c r="AS146" s="27" t="s">
        <v>0</v>
      </c>
      <c r="AT146" s="62" t="str">
        <f t="shared" si="188"/>
        <v/>
      </c>
      <c r="AU146" s="27" t="s">
        <v>0</v>
      </c>
      <c r="AV146" s="228" t="str">
        <f t="shared" si="158"/>
        <v/>
      </c>
      <c r="AW146" s="27" t="s">
        <v>0</v>
      </c>
      <c r="AX146" s="79"/>
      <c r="AY146" s="80"/>
      <c r="AZ146" s="27" t="s">
        <v>0</v>
      </c>
      <c r="BA146" s="184" t="str">
        <f t="shared" si="189"/>
        <v/>
      </c>
      <c r="BB146" s="27" t="s">
        <v>0</v>
      </c>
      <c r="BC146" s="32" t="str">
        <f t="shared" si="190"/>
        <v/>
      </c>
      <c r="BD146" s="53" t="str">
        <f>IF(AX146&amp;AY146="","",MAX(BD$12:BD145)+1)</f>
        <v/>
      </c>
      <c r="BE146" s="196" t="str">
        <f t="shared" si="191"/>
        <v/>
      </c>
      <c r="BF146" s="33" t="str">
        <f>IF(AND(AO146="NEMA",AP146="NEMA",OR(AX146&amp;AY146="",BE146="NEMA")),MAX(BF$12:BF145)+1,"")</f>
        <v/>
      </c>
      <c r="BG146" s="27" t="s">
        <v>0</v>
      </c>
      <c r="BH146" s="32" t="str">
        <f t="shared" si="192"/>
        <v>Mirka</v>
      </c>
      <c r="BI146" s="21" t="str">
        <f t="shared" si="193"/>
        <v>Jakšić</v>
      </c>
      <c r="BJ146" s="53" t="str">
        <f t="shared" si="194"/>
        <v/>
      </c>
      <c r="BK146" s="33">
        <f t="shared" si="195"/>
        <v>1372</v>
      </c>
      <c r="BL146" s="27" t="s">
        <v>0</v>
      </c>
      <c r="BM146" s="32" t="str">
        <f t="shared" si="196"/>
        <v>Maksimir</v>
      </c>
      <c r="BN146" s="21" t="str">
        <f t="shared" si="197"/>
        <v>OK Maksimir</v>
      </c>
      <c r="BO146" s="53">
        <f t="shared" si="198"/>
        <v>6</v>
      </c>
      <c r="BP146" s="53" t="str">
        <f t="shared" si="159"/>
        <v/>
      </c>
      <c r="BQ146" s="21" t="str">
        <f t="shared" si="160"/>
        <v>OK Maksimir</v>
      </c>
      <c r="BR146" s="21" t="str" cm="1">
        <f t="array" ref="BR146">IFERROR(""&amp;INDEX(regNatjecatelj_klub,DI146),"")</f>
        <v>OK Maksimir</v>
      </c>
      <c r="BS146" s="66" t="str">
        <f t="shared" si="199"/>
        <v/>
      </c>
      <c r="BT146" s="46" t="str">
        <f t="shared" si="200"/>
        <v>OK Maksimir</v>
      </c>
      <c r="BU146" s="27" t="s">
        <v>0</v>
      </c>
      <c r="BV146" s="62" t="str">
        <f>IF(BP146&lt;&gt;"NEMA","",IF(IFERROR(MATCH(BN146,BN$12:BN145,0),0)&lt;&gt;0,"",BN146))</f>
        <v/>
      </c>
      <c r="BW146" s="27" t="s">
        <v>0</v>
      </c>
      <c r="BX146" s="84"/>
      <c r="BY146" s="27" t="s">
        <v>0</v>
      </c>
      <c r="BZ146" s="38" t="str">
        <f t="shared" si="201"/>
        <v/>
      </c>
      <c r="CA146" s="21" t="str">
        <f t="shared" si="202"/>
        <v/>
      </c>
      <c r="CB146" s="21" t="str">
        <f>IF(CA146="","",MAX(CB$12:CB145)+1)</f>
        <v/>
      </c>
      <c r="CC146" s="21" t="str">
        <f>IF(CA146="","",IF(AB146="","",IF(AB146="NEMA",IF(AD146="",INDEX(AD$12:AD145,MATCH(AA146,AA$12:AA145,0),1),AD146),AB146)))</f>
        <v/>
      </c>
      <c r="CD146" s="21" t="str">
        <f t="shared" si="203"/>
        <v/>
      </c>
      <c r="CE146" s="21" t="str">
        <f>IF(BX146="","",MAX(CE$12:CE145)+1)</f>
        <v/>
      </c>
      <c r="CF146" s="21" t="str">
        <f t="shared" si="204"/>
        <v/>
      </c>
      <c r="CG146" s="46" t="str">
        <f t="shared" si="205"/>
        <v/>
      </c>
      <c r="CH146" s="27" t="s">
        <v>0</v>
      </c>
      <c r="CI146" s="14" t="str">
        <f t="shared" si="206"/>
        <v/>
      </c>
      <c r="CJ146" s="27" t="s">
        <v>0</v>
      </c>
      <c r="CK146" s="157" t="str">
        <f>IF(BN146="","",IF(AND(BO146&lt;&gt;"",BO146&lt;&gt;"NEMA",BS146=1),BR146,IFERROR(INDEX(CK$12:CK145,MATCH(BN146,BN$12:BN145,0)),IF(BX146&lt;&gt;"",BX146,BT146))))</f>
        <v>OK Maksimir</v>
      </c>
      <c r="CL146" s="210">
        <f>IF(BN146="","",IF(BT146&lt;&gt;BN146,INDEX(regKlub_id,MATCH(BT146,regKlub_naziv,0)),IF(AND(BO146&lt;&gt;"",BO146&lt;&gt;"NEMA"),BO146,IF(CF146&lt;&gt;"",CF146,IF(CB146&lt;&gt;"",CB146,IFERROR(INDEX(CL$12:CL145,MATCH(BN146,BN$12:BN145,0)),"GREŠKA"))))))</f>
        <v>6</v>
      </c>
      <c r="CM146" s="108" t="str">
        <f>IF(BP146="","",IF(BP146&lt;&gt;"NEMA",BP146,IF(CE146&lt;&gt;"",CE146,IFERROR(INDEX(CM$12:CM145,MATCH(BN146,BN$12:BN145,0)),""))))</f>
        <v/>
      </c>
      <c r="CN146" s="27" t="s">
        <v>0</v>
      </c>
      <c r="CO146" s="38" t="str">
        <f t="shared" si="207"/>
        <v/>
      </c>
      <c r="CP146" s="53" t="str">
        <f t="shared" si="208"/>
        <v>1</v>
      </c>
      <c r="CQ146" s="164" t="str">
        <f t="shared" si="209"/>
        <v/>
      </c>
      <c r="CR146" s="165" t="str">
        <f t="shared" si="156"/>
        <v/>
      </c>
      <c r="CS146" s="108">
        <f t="shared" si="161"/>
        <v>6</v>
      </c>
      <c r="CT146" s="27" t="s">
        <v>0</v>
      </c>
      <c r="CU146" s="224" t="str">
        <f t="shared" si="210"/>
        <v xml:space="preserve">
</v>
      </c>
      <c r="CV146" s="27" t="s">
        <v>0</v>
      </c>
      <c r="CW146" s="184" t="str">
        <f t="shared" si="162"/>
        <v/>
      </c>
      <c r="CX146" t="s">
        <v>0</v>
      </c>
      <c r="CY146" s="86" t="str">
        <f t="shared" si="163"/>
        <v>Ž</v>
      </c>
      <c r="CZ146" t="s">
        <v>0</v>
      </c>
      <c r="DA146" s="32" t="str">
        <f t="shared" si="164"/>
        <v/>
      </c>
      <c r="DB146" s="46" t="str">
        <f t="shared" si="165"/>
        <v/>
      </c>
      <c r="DC146" t="s">
        <v>0</v>
      </c>
      <c r="DD146" s="14" t="str">
        <f t="shared" si="211"/>
        <v/>
      </c>
      <c r="DE146" s="27" t="s">
        <v>0</v>
      </c>
      <c r="DF146" s="14" t="str">
        <f t="shared" si="212"/>
        <v/>
      </c>
      <c r="DG146" s="27" t="s">
        <v>0</v>
      </c>
      <c r="DH146" s="32" t="str">
        <f t="shared" si="213"/>
        <v>Mirka – Jakšić</v>
      </c>
      <c r="DI146" s="33">
        <f t="shared" si="214"/>
        <v>810</v>
      </c>
      <c r="DJ146" s="27" t="s">
        <v>0</v>
      </c>
      <c r="DK146" s="32" t="str">
        <f t="shared" si="215"/>
        <v>Mirka – Jakšić – OK Maksimir</v>
      </c>
      <c r="DL146" s="33">
        <f t="shared" si="216"/>
        <v>810</v>
      </c>
      <c r="DM146" s="27" t="s">
        <v>0</v>
      </c>
      <c r="DN146" s="32" t="str">
        <f t="shared" si="217"/>
        <v>Mirka – Jakšić – OK Maksimir – Ž45</v>
      </c>
      <c r="DO146" s="33">
        <f t="shared" si="218"/>
        <v>810</v>
      </c>
      <c r="DP146" s="27" t="s">
        <v>0</v>
      </c>
      <c r="DQ146" s="38">
        <f t="shared" si="219"/>
        <v>810</v>
      </c>
      <c r="DR146" s="33" cm="1">
        <f t="array" ref="DR146">IF(DQ146&lt;&gt;"",INDEX(regNatjecatelj_id,DQ146,0),IF(BF146&lt;&gt;"",BF146,""))</f>
        <v>1372</v>
      </c>
      <c r="DS146" s="27" t="s">
        <v>0</v>
      </c>
      <c r="DT146" s="38" t="str">
        <f t="shared" si="220"/>
        <v>imepre</v>
      </c>
      <c r="DU146" s="53" t="str">
        <f t="shared" si="166"/>
        <v>klu</v>
      </c>
      <c r="DV146" s="53" t="str">
        <f t="shared" si="221"/>
        <v>kat</v>
      </c>
      <c r="DW146" s="53" t="str">
        <f t="shared" si="222"/>
        <v/>
      </c>
      <c r="DX146" s="46" t="str">
        <f t="shared" si="223"/>
        <v>imepre-klu-kat</v>
      </c>
      <c r="DY146" s="27" t="s">
        <v>0</v>
      </c>
      <c r="DZ146" s="38">
        <f>IF(AN146="","",MAX(DZ$12:DZ145)+1)</f>
        <v>5583</v>
      </c>
      <c r="EA146" s="53">
        <f t="shared" si="224"/>
        <v>620</v>
      </c>
      <c r="EB146" s="53">
        <f t="shared" si="225"/>
        <v>1372</v>
      </c>
      <c r="EC146" s="53" t="str">
        <f t="shared" si="226"/>
        <v/>
      </c>
      <c r="ED146" s="53">
        <f t="shared" si="227"/>
        <v>6</v>
      </c>
      <c r="EE146" s="53">
        <f t="shared" si="167"/>
        <v>0</v>
      </c>
      <c r="EF146" s="53">
        <f t="shared" si="228"/>
        <v>1</v>
      </c>
      <c r="EG146" s="53" t="str">
        <f t="shared" si="229"/>
        <v>1</v>
      </c>
      <c r="EH146" s="53" t="str">
        <f t="shared" si="168"/>
        <v/>
      </c>
      <c r="EI146" s="53" t="str">
        <f t="shared" si="230"/>
        <v/>
      </c>
      <c r="EJ146" s="33" t="str">
        <f t="shared" si="231"/>
        <v/>
      </c>
      <c r="EK146" s="27" t="s">
        <v>0</v>
      </c>
      <c r="EL146" s="14" t="str">
        <f t="shared" si="232"/>
        <v>INSERT INTO rezultat(id,stazakategorija_id,imeprezime_id,vrijeme_sec,status_id,registracija,uparivanje_id,originalstatus_id,imeprezimealias_id,klubalias_id,kategorijaalias_id) VALUES (5583,620,1372,Null,6,0,1,1,Null,Null,Null);</v>
      </c>
      <c r="EM146" s="27" t="s">
        <v>0</v>
      </c>
      <c r="EN146" s="14" t="str">
        <f t="shared" si="169"/>
        <v/>
      </c>
      <c r="EO146" s="27" t="s">
        <v>0</v>
      </c>
      <c r="EP146" s="115" t="str">
        <f t="shared" si="233"/>
        <v xml:space="preserve">
INSERT INTO rezultat(id,stazakategorija_id,imeprezime_id,vrijeme_sec,status_id,registracija,uparivanje_id,originalstatus_id,imeprezimealias_id,klubalias_id,kategorijaalias_id) VALUES (5583,620,1372,Null,6,0,1,1,Null,Null,Null);</v>
      </c>
      <c r="EQ146" s="27" t="s">
        <v>0</v>
      </c>
    </row>
    <row r="147" spans="1:147" x14ac:dyDescent="0.25">
      <c r="A147" t="s">
        <v>0</v>
      </c>
      <c r="B147" s="32" t="str">
        <f>IF(csv!F137="","",TRIM(csv!T137))</f>
        <v>Ž45</v>
      </c>
      <c r="C147" s="21" t="s">
        <v>0</v>
      </c>
      <c r="D147" s="21" t="str">
        <f>IF(csv!F137="","",TRIM(csv!F137))</f>
        <v>Vacant</v>
      </c>
      <c r="E147" s="21" t="str">
        <f>IF(csv!E137="","",TRIM(csv!E137))</f>
        <v/>
      </c>
      <c r="F147" s="21" t="s">
        <v>0</v>
      </c>
      <c r="G147" s="53" t="str">
        <f>IF(csv!M137="","",TRIM(csv!M137))</f>
        <v/>
      </c>
      <c r="H147" s="53" t="str">
        <f>IF(csv!N137="","",TRIM(csv!N137))</f>
        <v>0</v>
      </c>
      <c r="I147" s="21" t="s">
        <v>0</v>
      </c>
      <c r="J147" s="21" t="str">
        <f>IF(csv!P137="","",TRIM(csv!P137))</f>
        <v/>
      </c>
      <c r="K147" s="21" t="str">
        <f>IF(csv!Q137="","",TRIM(csv!Q137))</f>
        <v/>
      </c>
      <c r="L147" s="21" t="s">
        <v>0</v>
      </c>
      <c r="M147" s="46" t="str">
        <f>IF(csv!R137="","",TRIM(csv!R137))</f>
        <v/>
      </c>
      <c r="N147" s="27" t="s">
        <v>0</v>
      </c>
      <c r="O147" s="172" t="str">
        <f t="shared" si="170"/>
        <v/>
      </c>
      <c r="P147" s="27"/>
      <c r="Q147" s="32" t="str">
        <f t="shared" si="171"/>
        <v>Ž45</v>
      </c>
      <c r="R147" s="53">
        <f>IF(Q147="","",IF(COUNTIF(Q$12:Q146,Q147)=0,R146+1,R146))</f>
        <v>20</v>
      </c>
      <c r="S147" s="53">
        <f t="shared" si="172"/>
        <v>116</v>
      </c>
      <c r="T147" s="53">
        <f t="shared" si="173"/>
        <v>416</v>
      </c>
      <c r="U147" s="46" t="str">
        <f t="shared" si="174"/>
        <v>M55 – Ž45</v>
      </c>
      <c r="V147" s="27" t="s">
        <v>0</v>
      </c>
      <c r="W147" s="157" t="str">
        <f t="shared" si="175"/>
        <v/>
      </c>
      <c r="X147" s="207" t="str">
        <f t="shared" si="176"/>
        <v/>
      </c>
      <c r="Y147" s="158" t="str">
        <f t="shared" si="157"/>
        <v/>
      </c>
      <c r="Z147" s="27" t="s">
        <v>0</v>
      </c>
      <c r="AA147" s="32" t="str">
        <f t="shared" si="177"/>
        <v/>
      </c>
      <c r="AB147" s="53" t="str">
        <f t="shared" si="178"/>
        <v/>
      </c>
      <c r="AC147" s="21" t="str">
        <f>IF(OR(AB147="",AB147&lt;&gt;"NEMA"),"",IF(IFERROR(MATCH(AA147,AA$12:AA146,0),0)&lt;&gt;0,"",AA147))</f>
        <v/>
      </c>
      <c r="AD147" s="46" t="str">
        <f>IF(AC147="","",MAX(AD$12:AD146)+1)</f>
        <v/>
      </c>
      <c r="AE147" s="27" t="s">
        <v>0</v>
      </c>
      <c r="AF147" s="84"/>
      <c r="AG147" s="27" t="s">
        <v>0</v>
      </c>
      <c r="AH147" s="14" t="str">
        <f t="shared" si="179"/>
        <v/>
      </c>
      <c r="AI147" s="27" t="s">
        <v>0</v>
      </c>
      <c r="AJ147" s="157" t="str">
        <f t="shared" si="180"/>
        <v/>
      </c>
      <c r="AK147" s="108" t="str">
        <f t="shared" si="181"/>
        <v/>
      </c>
      <c r="AL147" s="27"/>
      <c r="AM147" s="32" t="str">
        <f t="shared" si="182"/>
        <v/>
      </c>
      <c r="AN147" s="21" t="str">
        <f t="shared" si="183"/>
        <v/>
      </c>
      <c r="AO147" s="53" t="str">
        <f t="shared" si="184"/>
        <v/>
      </c>
      <c r="AP147" s="53" t="str">
        <f t="shared" si="185"/>
        <v/>
      </c>
      <c r="AQ147" s="21" t="str">
        <f t="shared" si="186"/>
        <v/>
      </c>
      <c r="AR147" s="46" t="str">
        <f t="shared" si="187"/>
        <v/>
      </c>
      <c r="AS147" s="27" t="s">
        <v>0</v>
      </c>
      <c r="AT147" s="62" t="str">
        <f t="shared" si="188"/>
        <v/>
      </c>
      <c r="AU147" s="27" t="s">
        <v>0</v>
      </c>
      <c r="AV147" s="228" t="str">
        <f t="shared" si="158"/>
        <v/>
      </c>
      <c r="AW147" s="27" t="s">
        <v>0</v>
      </c>
      <c r="AX147" s="79"/>
      <c r="AY147" s="80"/>
      <c r="AZ147" s="27" t="s">
        <v>0</v>
      </c>
      <c r="BA147" s="184" t="str">
        <f t="shared" si="189"/>
        <v/>
      </c>
      <c r="BB147" s="27" t="s">
        <v>0</v>
      </c>
      <c r="BC147" s="32" t="str">
        <f t="shared" si="190"/>
        <v/>
      </c>
      <c r="BD147" s="53" t="str">
        <f>IF(AX147&amp;AY147="","",MAX(BD$12:BD146)+1)</f>
        <v/>
      </c>
      <c r="BE147" s="196" t="str">
        <f t="shared" si="191"/>
        <v/>
      </c>
      <c r="BF147" s="33" t="str">
        <f>IF(AND(AO147="NEMA",AP147="NEMA",OR(AX147&amp;AY147="",BE147="NEMA")),MAX(BF$12:BF146)+1,"")</f>
        <v/>
      </c>
      <c r="BG147" s="27" t="s">
        <v>0</v>
      </c>
      <c r="BH147" s="32" t="str">
        <f t="shared" si="192"/>
        <v/>
      </c>
      <c r="BI147" s="21" t="str">
        <f t="shared" si="193"/>
        <v/>
      </c>
      <c r="BJ147" s="53" t="str">
        <f t="shared" si="194"/>
        <v/>
      </c>
      <c r="BK147" s="33" t="str">
        <f t="shared" si="195"/>
        <v/>
      </c>
      <c r="BL147" s="27" t="s">
        <v>0</v>
      </c>
      <c r="BM147" s="32" t="str">
        <f t="shared" si="196"/>
        <v/>
      </c>
      <c r="BN147" s="21" t="str">
        <f t="shared" si="197"/>
        <v/>
      </c>
      <c r="BO147" s="53" t="str">
        <f t="shared" si="198"/>
        <v/>
      </c>
      <c r="BP147" s="53" t="str">
        <f t="shared" si="159"/>
        <v/>
      </c>
      <c r="BQ147" s="21" t="str">
        <f t="shared" si="160"/>
        <v/>
      </c>
      <c r="BR147" s="21" t="str" cm="1">
        <f t="array" ref="BR147">IFERROR(""&amp;INDEX(regNatjecatelj_klub,DI147),"")</f>
        <v/>
      </c>
      <c r="BS147" s="66" t="str">
        <f t="shared" si="199"/>
        <v/>
      </c>
      <c r="BT147" s="46" t="str">
        <f t="shared" si="200"/>
        <v/>
      </c>
      <c r="BU147" s="27" t="s">
        <v>0</v>
      </c>
      <c r="BV147" s="62" t="str">
        <f>IF(BP147&lt;&gt;"NEMA","",IF(IFERROR(MATCH(BN147,BN$12:BN146,0),0)&lt;&gt;0,"",BN147))</f>
        <v/>
      </c>
      <c r="BW147" s="27" t="s">
        <v>0</v>
      </c>
      <c r="BX147" s="84"/>
      <c r="BY147" s="27" t="s">
        <v>0</v>
      </c>
      <c r="BZ147" s="38" t="str">
        <f t="shared" si="201"/>
        <v/>
      </c>
      <c r="CA147" s="21" t="str">
        <f t="shared" si="202"/>
        <v/>
      </c>
      <c r="CB147" s="21" t="str">
        <f>IF(CA147="","",MAX(CB$12:CB146)+1)</f>
        <v/>
      </c>
      <c r="CC147" s="21" t="str">
        <f>IF(CA147="","",IF(AB147="","",IF(AB147="NEMA",IF(AD147="",INDEX(AD$12:AD146,MATCH(AA147,AA$12:AA146,0),1),AD147),AB147)))</f>
        <v/>
      </c>
      <c r="CD147" s="21" t="str">
        <f t="shared" si="203"/>
        <v/>
      </c>
      <c r="CE147" s="21" t="str">
        <f>IF(BX147="","",MAX(CE$12:CE146)+1)</f>
        <v/>
      </c>
      <c r="CF147" s="21" t="str">
        <f t="shared" si="204"/>
        <v/>
      </c>
      <c r="CG147" s="46" t="str">
        <f t="shared" si="205"/>
        <v/>
      </c>
      <c r="CH147" s="27" t="s">
        <v>0</v>
      </c>
      <c r="CI147" s="14" t="str">
        <f t="shared" si="206"/>
        <v/>
      </c>
      <c r="CJ147" s="27" t="s">
        <v>0</v>
      </c>
      <c r="CK147" s="157" t="str">
        <f>IF(BN147="","",IF(AND(BO147&lt;&gt;"",BO147&lt;&gt;"NEMA",BS147=1),BR147,IFERROR(INDEX(CK$12:CK146,MATCH(BN147,BN$12:BN146,0)),IF(BX147&lt;&gt;"",BX147,BT147))))</f>
        <v/>
      </c>
      <c r="CL147" s="210" t="str">
        <f>IF(BN147="","",IF(BT147&lt;&gt;BN147,INDEX(regKlub_id,MATCH(BT147,regKlub_naziv,0)),IF(AND(BO147&lt;&gt;"",BO147&lt;&gt;"NEMA"),BO147,IF(CF147&lt;&gt;"",CF147,IF(CB147&lt;&gt;"",CB147,IFERROR(INDEX(CL$12:CL146,MATCH(BN147,BN$12:BN146,0)),"GREŠKA"))))))</f>
        <v/>
      </c>
      <c r="CM147" s="108" t="str">
        <f>IF(BP147="","",IF(BP147&lt;&gt;"NEMA",BP147,IF(CE147&lt;&gt;"",CE147,IFERROR(INDEX(CM$12:CM146,MATCH(BN147,BN$12:BN146,0)),""))))</f>
        <v/>
      </c>
      <c r="CN147" s="27" t="s">
        <v>0</v>
      </c>
      <c r="CO147" s="38" t="str">
        <f t="shared" si="207"/>
        <v/>
      </c>
      <c r="CP147" s="53" t="str">
        <f t="shared" si="208"/>
        <v>0</v>
      </c>
      <c r="CQ147" s="164" t="str">
        <f t="shared" si="209"/>
        <v/>
      </c>
      <c r="CR147" s="165" t="str">
        <f t="shared" si="156"/>
        <v/>
      </c>
      <c r="CS147" s="108" t="str">
        <f t="shared" si="161"/>
        <v/>
      </c>
      <c r="CT147" s="27" t="s">
        <v>0</v>
      </c>
      <c r="CU147" s="224" t="str">
        <f t="shared" si="210"/>
        <v xml:space="preserve">
</v>
      </c>
      <c r="CV147" s="27" t="s">
        <v>0</v>
      </c>
      <c r="CW147" s="184" t="str">
        <f t="shared" si="162"/>
        <v/>
      </c>
      <c r="CX147" t="s">
        <v>0</v>
      </c>
      <c r="CY147" s="86" t="str">
        <f t="shared" si="163"/>
        <v>Ž</v>
      </c>
      <c r="CZ147" t="s">
        <v>0</v>
      </c>
      <c r="DA147" s="32" t="str">
        <f t="shared" si="164"/>
        <v/>
      </c>
      <c r="DB147" s="46" t="str">
        <f t="shared" si="165"/>
        <v/>
      </c>
      <c r="DC147" t="s">
        <v>0</v>
      </c>
      <c r="DD147" s="14" t="str">
        <f t="shared" si="211"/>
        <v/>
      </c>
      <c r="DE147" s="27" t="s">
        <v>0</v>
      </c>
      <c r="DF147" s="14" t="str">
        <f t="shared" si="212"/>
        <v/>
      </c>
      <c r="DG147" s="27" t="s">
        <v>0</v>
      </c>
      <c r="DH147" s="32" t="str">
        <f t="shared" si="213"/>
        <v/>
      </c>
      <c r="DI147" s="33" t="str">
        <f t="shared" si="214"/>
        <v/>
      </c>
      <c r="DJ147" s="27" t="s">
        <v>0</v>
      </c>
      <c r="DK147" s="32" t="str">
        <f t="shared" si="215"/>
        <v/>
      </c>
      <c r="DL147" s="33" t="str">
        <f t="shared" si="216"/>
        <v/>
      </c>
      <c r="DM147" s="27" t="s">
        <v>0</v>
      </c>
      <c r="DN147" s="32" t="str">
        <f t="shared" si="217"/>
        <v/>
      </c>
      <c r="DO147" s="33" t="str">
        <f t="shared" si="218"/>
        <v/>
      </c>
      <c r="DP147" s="27" t="s">
        <v>0</v>
      </c>
      <c r="DQ147" s="38" t="str">
        <f t="shared" si="219"/>
        <v/>
      </c>
      <c r="DR147" s="33" t="str" cm="1">
        <f t="array" ref="DR147">IF(DQ147&lt;&gt;"",INDEX(regNatjecatelj_id,DQ147,0),IF(BF147&lt;&gt;"",BF147,""))</f>
        <v/>
      </c>
      <c r="DS147" s="27" t="s">
        <v>0</v>
      </c>
      <c r="DT147" s="38" t="str">
        <f t="shared" si="220"/>
        <v/>
      </c>
      <c r="DU147" s="53" t="str">
        <f t="shared" si="166"/>
        <v/>
      </c>
      <c r="DV147" s="53" t="str">
        <f t="shared" si="221"/>
        <v/>
      </c>
      <c r="DW147" s="53" t="str">
        <f t="shared" si="222"/>
        <v/>
      </c>
      <c r="DX147" s="46" t="str">
        <f t="shared" si="223"/>
        <v/>
      </c>
      <c r="DY147" s="27" t="s">
        <v>0</v>
      </c>
      <c r="DZ147" s="38" t="str">
        <f>IF(AN147="","",MAX(DZ$12:DZ146)+1)</f>
        <v/>
      </c>
      <c r="EA147" s="53" t="str">
        <f t="shared" si="224"/>
        <v/>
      </c>
      <c r="EB147" s="53" t="str">
        <f t="shared" si="225"/>
        <v/>
      </c>
      <c r="EC147" s="53" t="str">
        <f t="shared" si="226"/>
        <v/>
      </c>
      <c r="ED147" s="53" t="str">
        <f t="shared" si="227"/>
        <v/>
      </c>
      <c r="EE147" s="53" t="str">
        <f t="shared" si="167"/>
        <v/>
      </c>
      <c r="EF147" s="53" t="str">
        <f t="shared" si="228"/>
        <v/>
      </c>
      <c r="EG147" s="53" t="str">
        <f t="shared" si="229"/>
        <v/>
      </c>
      <c r="EH147" s="53" t="str">
        <f t="shared" si="168"/>
        <v/>
      </c>
      <c r="EI147" s="53" t="str">
        <f t="shared" si="230"/>
        <v/>
      </c>
      <c r="EJ147" s="33" t="str">
        <f t="shared" si="231"/>
        <v/>
      </c>
      <c r="EK147" s="27" t="s">
        <v>0</v>
      </c>
      <c r="EL147" s="14" t="str">
        <f t="shared" si="232"/>
        <v/>
      </c>
      <c r="EM147" s="27" t="s">
        <v>0</v>
      </c>
      <c r="EN147" s="14" t="str">
        <f t="shared" si="169"/>
        <v/>
      </c>
      <c r="EO147" s="27" t="s">
        <v>0</v>
      </c>
      <c r="EP147" s="115" t="str">
        <f t="shared" si="233"/>
        <v/>
      </c>
      <c r="EQ147" s="27" t="s">
        <v>0</v>
      </c>
    </row>
    <row r="148" spans="1:147" x14ac:dyDescent="0.25">
      <c r="A148" t="s">
        <v>0</v>
      </c>
      <c r="B148" s="32" t="str">
        <f>IF(csv!F138="","",TRIM(csv!T138))</f>
        <v>Ž55</v>
      </c>
      <c r="C148" s="21" t="s">
        <v>0</v>
      </c>
      <c r="D148" s="21" t="str">
        <f>IF(csv!F138="","",TRIM(csv!F138))</f>
        <v>Maja</v>
      </c>
      <c r="E148" s="21" t="str">
        <f>IF(csv!E138="","",TRIM(csv!E138))</f>
        <v>Cvitković</v>
      </c>
      <c r="F148" s="21" t="s">
        <v>0</v>
      </c>
      <c r="G148" s="53" t="str">
        <f>IF(csv!M138="","",TRIM(csv!M138))</f>
        <v>84:13</v>
      </c>
      <c r="H148" s="53" t="str">
        <f>IF(csv!N138="","",TRIM(csv!N138))</f>
        <v>0</v>
      </c>
      <c r="I148" s="21" t="s">
        <v>0</v>
      </c>
      <c r="J148" s="21" t="str">
        <f>IF(csv!P138="","",TRIM(csv!P138))</f>
        <v>Vihor</v>
      </c>
      <c r="K148" s="21" t="str">
        <f>IF(csv!Q138="","",TRIM(csv!Q138))</f>
        <v>OK Vihor</v>
      </c>
      <c r="L148" s="21" t="s">
        <v>0</v>
      </c>
      <c r="M148" s="46" t="str">
        <f>IF(csv!R138="","",TRIM(csv!R138))</f>
        <v>CRO</v>
      </c>
      <c r="N148" s="27" t="s">
        <v>0</v>
      </c>
      <c r="O148" s="172" t="str">
        <f t="shared" si="170"/>
        <v>ok</v>
      </c>
      <c r="P148" s="27"/>
      <c r="Q148" s="32" t="str">
        <f t="shared" si="171"/>
        <v>Ž55</v>
      </c>
      <c r="R148" s="53">
        <f>IF(Q148="","",IF(COUNTIF(Q$12:Q147,Q148)=0,R147+1,R147))</f>
        <v>21</v>
      </c>
      <c r="S148" s="53">
        <f t="shared" si="172"/>
        <v>115</v>
      </c>
      <c r="T148" s="53">
        <f t="shared" si="173"/>
        <v>420</v>
      </c>
      <c r="U148" s="46" t="str">
        <f t="shared" si="174"/>
        <v>Ž55</v>
      </c>
      <c r="V148" s="27" t="s">
        <v>0</v>
      </c>
      <c r="W148" s="157" t="str">
        <f t="shared" si="175"/>
        <v>Ž55</v>
      </c>
      <c r="X148" s="207">
        <f t="shared" si="176"/>
        <v>621</v>
      </c>
      <c r="Y148" s="158" t="str">
        <f t="shared" si="157"/>
        <v/>
      </c>
      <c r="Z148" s="27" t="s">
        <v>0</v>
      </c>
      <c r="AA148" s="32" t="str">
        <f t="shared" si="177"/>
        <v>CRO</v>
      </c>
      <c r="AB148" s="53">
        <f t="shared" si="178"/>
        <v>1</v>
      </c>
      <c r="AC148" s="21" t="str">
        <f>IF(OR(AB148="",AB148&lt;&gt;"NEMA"),"",IF(IFERROR(MATCH(AA148,AA$12:AA147,0),0)&lt;&gt;0,"",AA148))</f>
        <v/>
      </c>
      <c r="AD148" s="46" t="str">
        <f>IF(AC148="","",MAX(AD$12:AD147)+1)</f>
        <v/>
      </c>
      <c r="AE148" s="27" t="s">
        <v>0</v>
      </c>
      <c r="AF148" s="84"/>
      <c r="AG148" s="27" t="s">
        <v>0</v>
      </c>
      <c r="AH148" s="14" t="str">
        <f t="shared" si="179"/>
        <v/>
      </c>
      <c r="AI148" s="27" t="s">
        <v>0</v>
      </c>
      <c r="AJ148" s="157" t="str">
        <f t="shared" si="180"/>
        <v>CRO</v>
      </c>
      <c r="AK148" s="108">
        <f t="shared" si="181"/>
        <v>1</v>
      </c>
      <c r="AL148" s="27"/>
      <c r="AM148" s="32" t="str">
        <f t="shared" si="182"/>
        <v>Maja</v>
      </c>
      <c r="AN148" s="21" t="str">
        <f t="shared" si="183"/>
        <v>Cvitković</v>
      </c>
      <c r="AO148" s="53">
        <f t="shared" si="184"/>
        <v>1296</v>
      </c>
      <c r="AP148" s="53" t="str">
        <f t="shared" si="185"/>
        <v/>
      </c>
      <c r="AQ148" s="21" t="str">
        <f t="shared" si="186"/>
        <v>Maja</v>
      </c>
      <c r="AR148" s="46" t="str">
        <f t="shared" si="187"/>
        <v>Cvitković</v>
      </c>
      <c r="AS148" s="27" t="s">
        <v>0</v>
      </c>
      <c r="AT148" s="62" t="str">
        <f t="shared" si="188"/>
        <v/>
      </c>
      <c r="AU148" s="27" t="s">
        <v>0</v>
      </c>
      <c r="AV148" s="228" t="str">
        <f t="shared" si="158"/>
        <v/>
      </c>
      <c r="AW148" s="27" t="s">
        <v>0</v>
      </c>
      <c r="AX148" s="79"/>
      <c r="AY148" s="80"/>
      <c r="AZ148" s="27" t="s">
        <v>0</v>
      </c>
      <c r="BA148" s="184" t="str">
        <f t="shared" si="189"/>
        <v/>
      </c>
      <c r="BB148" s="27" t="s">
        <v>0</v>
      </c>
      <c r="BC148" s="32" t="str">
        <f t="shared" si="190"/>
        <v/>
      </c>
      <c r="BD148" s="53" t="str">
        <f>IF(AX148&amp;AY148="","",MAX(BD$12:BD147)+1)</f>
        <v/>
      </c>
      <c r="BE148" s="196" t="str">
        <f t="shared" si="191"/>
        <v/>
      </c>
      <c r="BF148" s="33" t="str">
        <f>IF(AND(AO148="NEMA",AP148="NEMA",OR(AX148&amp;AY148="",BE148="NEMA")),MAX(BF$12:BF147)+1,"")</f>
        <v/>
      </c>
      <c r="BG148" s="27" t="s">
        <v>0</v>
      </c>
      <c r="BH148" s="32" t="str">
        <f t="shared" si="192"/>
        <v>Maja</v>
      </c>
      <c r="BI148" s="21" t="str">
        <f t="shared" si="193"/>
        <v>Cvitković</v>
      </c>
      <c r="BJ148" s="53" t="str">
        <f t="shared" si="194"/>
        <v/>
      </c>
      <c r="BK148" s="33">
        <f t="shared" si="195"/>
        <v>1296</v>
      </c>
      <c r="BL148" s="27" t="s">
        <v>0</v>
      </c>
      <c r="BM148" s="32" t="str">
        <f t="shared" si="196"/>
        <v>Vihor</v>
      </c>
      <c r="BN148" s="21" t="str">
        <f t="shared" si="197"/>
        <v>OK Vihor</v>
      </c>
      <c r="BO148" s="53">
        <f t="shared" si="198"/>
        <v>12</v>
      </c>
      <c r="BP148" s="53" t="str">
        <f t="shared" si="159"/>
        <v/>
      </c>
      <c r="BQ148" s="21" t="str">
        <f t="shared" si="160"/>
        <v>OK Vihor</v>
      </c>
      <c r="BR148" s="21" t="str" cm="1">
        <f t="array" ref="BR148">IFERROR(""&amp;INDEX(regNatjecatelj_klub,DI148),"")</f>
        <v>OK Vihor</v>
      </c>
      <c r="BS148" s="66" t="str">
        <f t="shared" si="199"/>
        <v/>
      </c>
      <c r="BT148" s="46" t="str">
        <f t="shared" si="200"/>
        <v>OK Vihor</v>
      </c>
      <c r="BU148" s="27" t="s">
        <v>0</v>
      </c>
      <c r="BV148" s="62" t="str">
        <f>IF(BP148&lt;&gt;"NEMA","",IF(IFERROR(MATCH(BN148,BN$12:BN147,0),0)&lt;&gt;0,"",BN148))</f>
        <v/>
      </c>
      <c r="BW148" s="27" t="s">
        <v>0</v>
      </c>
      <c r="BX148" s="84"/>
      <c r="BY148" s="27" t="s">
        <v>0</v>
      </c>
      <c r="BZ148" s="38" t="str">
        <f t="shared" si="201"/>
        <v/>
      </c>
      <c r="CA148" s="21" t="str">
        <f t="shared" si="202"/>
        <v/>
      </c>
      <c r="CB148" s="21" t="str">
        <f>IF(CA148="","",MAX(CB$12:CB147)+1)</f>
        <v/>
      </c>
      <c r="CC148" s="21" t="str">
        <f>IF(CA148="","",IF(AB148="","",IF(AB148="NEMA",IF(AD148="",INDEX(AD$12:AD147,MATCH(AA148,AA$12:AA147,0),1),AD148),AB148)))</f>
        <v/>
      </c>
      <c r="CD148" s="21" t="str">
        <f t="shared" si="203"/>
        <v/>
      </c>
      <c r="CE148" s="21" t="str">
        <f>IF(BX148="","",MAX(CE$12:CE147)+1)</f>
        <v/>
      </c>
      <c r="CF148" s="21" t="str">
        <f t="shared" si="204"/>
        <v/>
      </c>
      <c r="CG148" s="46" t="str">
        <f t="shared" si="205"/>
        <v/>
      </c>
      <c r="CH148" s="27" t="s">
        <v>0</v>
      </c>
      <c r="CI148" s="14" t="str">
        <f t="shared" si="206"/>
        <v/>
      </c>
      <c r="CJ148" s="27" t="s">
        <v>0</v>
      </c>
      <c r="CK148" s="157" t="str">
        <f>IF(BN148="","",IF(AND(BO148&lt;&gt;"",BO148&lt;&gt;"NEMA",BS148=1),BR148,IFERROR(INDEX(CK$12:CK147,MATCH(BN148,BN$12:BN147,0)),IF(BX148&lt;&gt;"",BX148,BT148))))</f>
        <v>OK Vihor</v>
      </c>
      <c r="CL148" s="210">
        <f>IF(BN148="","",IF(BT148&lt;&gt;BN148,INDEX(regKlub_id,MATCH(BT148,regKlub_naziv,0)),IF(AND(BO148&lt;&gt;"",BO148&lt;&gt;"NEMA"),BO148,IF(CF148&lt;&gt;"",CF148,IF(CB148&lt;&gt;"",CB148,IFERROR(INDEX(CL$12:CL147,MATCH(BN148,BN$12:BN147,0)),"GREŠKA"))))))</f>
        <v>12</v>
      </c>
      <c r="CM148" s="108" t="str">
        <f>IF(BP148="","",IF(BP148&lt;&gt;"NEMA",BP148,IF(CE148&lt;&gt;"",CE148,IFERROR(INDEX(CM$12:CM147,MATCH(BN148,BN$12:BN147,0)),""))))</f>
        <v/>
      </c>
      <c r="CN148" s="27" t="s">
        <v>0</v>
      </c>
      <c r="CO148" s="38" t="str">
        <f t="shared" si="207"/>
        <v>84:13</v>
      </c>
      <c r="CP148" s="53" t="str">
        <f t="shared" si="208"/>
        <v>0</v>
      </c>
      <c r="CQ148" s="164" t="str">
        <f t="shared" si="209"/>
        <v/>
      </c>
      <c r="CR148" s="165">
        <f t="shared" si="156"/>
        <v>5053</v>
      </c>
      <c r="CS148" s="108">
        <f t="shared" si="161"/>
        <v>1</v>
      </c>
      <c r="CT148" s="27" t="s">
        <v>0</v>
      </c>
      <c r="CU148" s="224" t="str">
        <f t="shared" si="210"/>
        <v xml:space="preserve">
</v>
      </c>
      <c r="CV148" s="27" t="s">
        <v>0</v>
      </c>
      <c r="CW148" s="184" t="str">
        <f t="shared" si="162"/>
        <v/>
      </c>
      <c r="CX148" t="s">
        <v>0</v>
      </c>
      <c r="CY148" s="86" t="str">
        <f t="shared" si="163"/>
        <v>Ž</v>
      </c>
      <c r="CZ148" t="s">
        <v>0</v>
      </c>
      <c r="DA148" s="32" t="str">
        <f t="shared" si="164"/>
        <v/>
      </c>
      <c r="DB148" s="46" t="str">
        <f t="shared" si="165"/>
        <v/>
      </c>
      <c r="DC148" t="s">
        <v>0</v>
      </c>
      <c r="DD148" s="14" t="str">
        <f t="shared" si="211"/>
        <v/>
      </c>
      <c r="DE148" s="27" t="s">
        <v>0</v>
      </c>
      <c r="DF148" s="14" t="str">
        <f t="shared" si="212"/>
        <v/>
      </c>
      <c r="DG148" s="27" t="s">
        <v>0</v>
      </c>
      <c r="DH148" s="32" t="str">
        <f t="shared" si="213"/>
        <v>Maja – Cvitković</v>
      </c>
      <c r="DI148" s="33">
        <f t="shared" si="214"/>
        <v>665</v>
      </c>
      <c r="DJ148" s="27" t="s">
        <v>0</v>
      </c>
      <c r="DK148" s="32" t="str">
        <f t="shared" si="215"/>
        <v>Maja – Cvitković – OK Vihor</v>
      </c>
      <c r="DL148" s="33">
        <f t="shared" si="216"/>
        <v>665</v>
      </c>
      <c r="DM148" s="27" t="s">
        <v>0</v>
      </c>
      <c r="DN148" s="32" t="str">
        <f t="shared" si="217"/>
        <v>Maja – Cvitković – OK Vihor – Ž55</v>
      </c>
      <c r="DO148" s="33">
        <f t="shared" si="218"/>
        <v>665</v>
      </c>
      <c r="DP148" s="27" t="s">
        <v>0</v>
      </c>
      <c r="DQ148" s="38">
        <f t="shared" si="219"/>
        <v>665</v>
      </c>
      <c r="DR148" s="33" cm="1">
        <f t="array" ref="DR148">IF(DQ148&lt;&gt;"",INDEX(regNatjecatelj_id,DQ148,0),IF(BF148&lt;&gt;"",BF148,""))</f>
        <v>1296</v>
      </c>
      <c r="DS148" s="27" t="s">
        <v>0</v>
      </c>
      <c r="DT148" s="38" t="str">
        <f t="shared" si="220"/>
        <v>imepre</v>
      </c>
      <c r="DU148" s="53" t="str">
        <f t="shared" si="166"/>
        <v>klu</v>
      </c>
      <c r="DV148" s="53" t="str">
        <f t="shared" si="221"/>
        <v>kat</v>
      </c>
      <c r="DW148" s="53" t="str">
        <f t="shared" si="222"/>
        <v/>
      </c>
      <c r="DX148" s="46" t="str">
        <f t="shared" si="223"/>
        <v>imepre-klu-kat</v>
      </c>
      <c r="DY148" s="27" t="s">
        <v>0</v>
      </c>
      <c r="DZ148" s="38">
        <f>IF(AN148="","",MAX(DZ$12:DZ147)+1)</f>
        <v>5584</v>
      </c>
      <c r="EA148" s="53">
        <f t="shared" si="224"/>
        <v>621</v>
      </c>
      <c r="EB148" s="53">
        <f t="shared" si="225"/>
        <v>1296</v>
      </c>
      <c r="EC148" s="53">
        <f t="shared" si="226"/>
        <v>5053</v>
      </c>
      <c r="ED148" s="53">
        <f t="shared" si="227"/>
        <v>1</v>
      </c>
      <c r="EE148" s="53">
        <f t="shared" si="167"/>
        <v>0</v>
      </c>
      <c r="EF148" s="53">
        <f t="shared" si="228"/>
        <v>1</v>
      </c>
      <c r="EG148" s="53" t="str">
        <f t="shared" si="229"/>
        <v>0</v>
      </c>
      <c r="EH148" s="53" t="str">
        <f t="shared" si="168"/>
        <v/>
      </c>
      <c r="EI148" s="53" t="str">
        <f t="shared" si="230"/>
        <v/>
      </c>
      <c r="EJ148" s="33" t="str">
        <f t="shared" si="231"/>
        <v/>
      </c>
      <c r="EK148" s="27" t="s">
        <v>0</v>
      </c>
      <c r="EL148" s="14" t="str">
        <f t="shared" si="232"/>
        <v>INSERT INTO rezultat(id,stazakategorija_id,imeprezime_id,vrijeme_sec,status_id,registracija,uparivanje_id,originalstatus_id,imeprezimealias_id,klubalias_id,kategorijaalias_id) VALUES (5584,621,1296,5053,1,0,1,0,Null,Null,Null);</v>
      </c>
      <c r="EM148" s="27" t="s">
        <v>0</v>
      </c>
      <c r="EN148" s="14" t="str">
        <f t="shared" si="169"/>
        <v/>
      </c>
      <c r="EO148" s="27" t="s">
        <v>0</v>
      </c>
      <c r="EP148" s="115" t="str">
        <f t="shared" si="233"/>
        <v xml:space="preserve">
INSERT INTO rezultat(id,stazakategorija_id,imeprezime_id,vrijeme_sec,status_id,registracija,uparivanje_id,originalstatus_id,imeprezimealias_id,klubalias_id,kategorijaalias_id) VALUES (5584,621,1296,5053,1,0,1,0,Null,Null,Null);</v>
      </c>
      <c r="EQ148" s="27" t="s">
        <v>0</v>
      </c>
    </row>
    <row r="149" spans="1:147" x14ac:dyDescent="0.25">
      <c r="A149" t="s">
        <v>0</v>
      </c>
      <c r="B149" s="32" t="str">
        <f>IF(csv!F139="","",TRIM(csv!T139))</f>
        <v>Ž55</v>
      </c>
      <c r="C149" s="21" t="s">
        <v>0</v>
      </c>
      <c r="D149" s="21" t="str">
        <f>IF(csv!F139="","",TRIM(csv!F139))</f>
        <v>Teodora</v>
      </c>
      <c r="E149" s="21" t="str">
        <f>IF(csv!E139="","",TRIM(csv!E139))</f>
        <v>Kučinac</v>
      </c>
      <c r="F149" s="21" t="s">
        <v>0</v>
      </c>
      <c r="G149" s="53" t="str">
        <f>IF(csv!M139="","",TRIM(csv!M139))</f>
        <v/>
      </c>
      <c r="H149" s="53" t="str">
        <f>IF(csv!N139="","",TRIM(csv!N139))</f>
        <v>1</v>
      </c>
      <c r="I149" s="21" t="s">
        <v>0</v>
      </c>
      <c r="J149" s="21" t="str">
        <f>IF(csv!P139="","",TRIM(csv!P139))</f>
        <v>Vihor</v>
      </c>
      <c r="K149" s="21" t="str">
        <f>IF(csv!Q139="","",TRIM(csv!Q139))</f>
        <v>OK Vihor</v>
      </c>
      <c r="L149" s="21" t="s">
        <v>0</v>
      </c>
      <c r="M149" s="46" t="str">
        <f>IF(csv!R139="","",TRIM(csv!R139))</f>
        <v>CRO</v>
      </c>
      <c r="N149" s="27" t="s">
        <v>0</v>
      </c>
      <c r="O149" s="172" t="str">
        <f t="shared" si="170"/>
        <v>ok</v>
      </c>
      <c r="P149" s="27"/>
      <c r="Q149" s="32" t="str">
        <f t="shared" si="171"/>
        <v>Ž55</v>
      </c>
      <c r="R149" s="53">
        <f>IF(Q149="","",IF(COUNTIF(Q$12:Q148,Q149)=0,R148+1,R148))</f>
        <v>21</v>
      </c>
      <c r="S149" s="53">
        <f t="shared" si="172"/>
        <v>115</v>
      </c>
      <c r="T149" s="53">
        <f t="shared" si="173"/>
        <v>420</v>
      </c>
      <c r="U149" s="46" t="str">
        <f t="shared" si="174"/>
        <v>Ž55</v>
      </c>
      <c r="V149" s="27" t="s">
        <v>0</v>
      </c>
      <c r="W149" s="157" t="str">
        <f t="shared" si="175"/>
        <v>Ž55</v>
      </c>
      <c r="X149" s="207">
        <f t="shared" si="176"/>
        <v>621</v>
      </c>
      <c r="Y149" s="158" t="str">
        <f t="shared" si="157"/>
        <v/>
      </c>
      <c r="Z149" s="27" t="s">
        <v>0</v>
      </c>
      <c r="AA149" s="32" t="str">
        <f t="shared" si="177"/>
        <v>CRO</v>
      </c>
      <c r="AB149" s="53">
        <f t="shared" si="178"/>
        <v>1</v>
      </c>
      <c r="AC149" s="21" t="str">
        <f>IF(OR(AB149="",AB149&lt;&gt;"NEMA"),"",IF(IFERROR(MATCH(AA149,AA$12:AA148,0),0)&lt;&gt;0,"",AA149))</f>
        <v/>
      </c>
      <c r="AD149" s="46" t="str">
        <f>IF(AC149="","",MAX(AD$12:AD148)+1)</f>
        <v/>
      </c>
      <c r="AE149" s="27" t="s">
        <v>0</v>
      </c>
      <c r="AF149" s="84"/>
      <c r="AG149" s="27" t="s">
        <v>0</v>
      </c>
      <c r="AH149" s="14" t="str">
        <f t="shared" si="179"/>
        <v/>
      </c>
      <c r="AI149" s="27" t="s">
        <v>0</v>
      </c>
      <c r="AJ149" s="157" t="str">
        <f t="shared" si="180"/>
        <v>CRO</v>
      </c>
      <c r="AK149" s="108">
        <f t="shared" si="181"/>
        <v>1</v>
      </c>
      <c r="AL149" s="27"/>
      <c r="AM149" s="32" t="str">
        <f t="shared" si="182"/>
        <v>Teodora</v>
      </c>
      <c r="AN149" s="21" t="str">
        <f t="shared" si="183"/>
        <v>Kučinac</v>
      </c>
      <c r="AO149" s="53">
        <f t="shared" si="184"/>
        <v>1544</v>
      </c>
      <c r="AP149" s="53" t="str">
        <f t="shared" si="185"/>
        <v/>
      </c>
      <c r="AQ149" s="21" t="str">
        <f t="shared" si="186"/>
        <v>Teodora</v>
      </c>
      <c r="AR149" s="46" t="str">
        <f t="shared" si="187"/>
        <v>Kučinac</v>
      </c>
      <c r="AS149" s="27" t="s">
        <v>0</v>
      </c>
      <c r="AT149" s="62" t="str">
        <f t="shared" si="188"/>
        <v/>
      </c>
      <c r="AU149" s="27" t="s">
        <v>0</v>
      </c>
      <c r="AV149" s="228" t="str">
        <f t="shared" si="158"/>
        <v/>
      </c>
      <c r="AW149" s="27" t="s">
        <v>0</v>
      </c>
      <c r="AX149" s="79"/>
      <c r="AY149" s="80"/>
      <c r="AZ149" s="27" t="s">
        <v>0</v>
      </c>
      <c r="BA149" s="184" t="str">
        <f t="shared" si="189"/>
        <v/>
      </c>
      <c r="BB149" s="27" t="s">
        <v>0</v>
      </c>
      <c r="BC149" s="32" t="str">
        <f t="shared" si="190"/>
        <v/>
      </c>
      <c r="BD149" s="53" t="str">
        <f>IF(AX149&amp;AY149="","",MAX(BD$12:BD148)+1)</f>
        <v/>
      </c>
      <c r="BE149" s="196" t="str">
        <f t="shared" si="191"/>
        <v/>
      </c>
      <c r="BF149" s="33" t="str">
        <f>IF(AND(AO149="NEMA",AP149="NEMA",OR(AX149&amp;AY149="",BE149="NEMA")),MAX(BF$12:BF148)+1,"")</f>
        <v/>
      </c>
      <c r="BG149" s="27" t="s">
        <v>0</v>
      </c>
      <c r="BH149" s="32" t="str">
        <f t="shared" si="192"/>
        <v>Teodora</v>
      </c>
      <c r="BI149" s="21" t="str">
        <f t="shared" si="193"/>
        <v>Kučinac</v>
      </c>
      <c r="BJ149" s="53" t="str">
        <f t="shared" si="194"/>
        <v/>
      </c>
      <c r="BK149" s="33">
        <f t="shared" si="195"/>
        <v>1544</v>
      </c>
      <c r="BL149" s="27" t="s">
        <v>0</v>
      </c>
      <c r="BM149" s="32" t="str">
        <f t="shared" si="196"/>
        <v>Vihor</v>
      </c>
      <c r="BN149" s="21" t="str">
        <f t="shared" si="197"/>
        <v>OK Vihor</v>
      </c>
      <c r="BO149" s="53">
        <f t="shared" si="198"/>
        <v>12</v>
      </c>
      <c r="BP149" s="53" t="str">
        <f t="shared" si="159"/>
        <v/>
      </c>
      <c r="BQ149" s="21" t="str">
        <f t="shared" si="160"/>
        <v>OK Vihor</v>
      </c>
      <c r="BR149" s="21" t="str" cm="1">
        <f t="array" ref="BR149">IFERROR(""&amp;INDEX(regNatjecatelj_klub,DI149),"")</f>
        <v>OK Vihor</v>
      </c>
      <c r="BS149" s="66" t="str">
        <f t="shared" si="199"/>
        <v/>
      </c>
      <c r="BT149" s="46" t="str">
        <f t="shared" si="200"/>
        <v>OK Vihor</v>
      </c>
      <c r="BU149" s="27" t="s">
        <v>0</v>
      </c>
      <c r="BV149" s="62" t="str">
        <f>IF(BP149&lt;&gt;"NEMA","",IF(IFERROR(MATCH(BN149,BN$12:BN148,0),0)&lt;&gt;0,"",BN149))</f>
        <v/>
      </c>
      <c r="BW149" s="27" t="s">
        <v>0</v>
      </c>
      <c r="BX149" s="84"/>
      <c r="BY149" s="27" t="s">
        <v>0</v>
      </c>
      <c r="BZ149" s="38" t="str">
        <f t="shared" si="201"/>
        <v/>
      </c>
      <c r="CA149" s="21" t="str">
        <f t="shared" si="202"/>
        <v/>
      </c>
      <c r="CB149" s="21" t="str">
        <f>IF(CA149="","",MAX(CB$12:CB148)+1)</f>
        <v/>
      </c>
      <c r="CC149" s="21" t="str">
        <f>IF(CA149="","",IF(AB149="","",IF(AB149="NEMA",IF(AD149="",INDEX(AD$12:AD148,MATCH(AA149,AA$12:AA148,0),1),AD149),AB149)))</f>
        <v/>
      </c>
      <c r="CD149" s="21" t="str">
        <f t="shared" si="203"/>
        <v/>
      </c>
      <c r="CE149" s="21" t="str">
        <f>IF(BX149="","",MAX(CE$12:CE148)+1)</f>
        <v/>
      </c>
      <c r="CF149" s="21" t="str">
        <f t="shared" si="204"/>
        <v/>
      </c>
      <c r="CG149" s="46" t="str">
        <f t="shared" si="205"/>
        <v/>
      </c>
      <c r="CH149" s="27" t="s">
        <v>0</v>
      </c>
      <c r="CI149" s="14" t="str">
        <f t="shared" si="206"/>
        <v/>
      </c>
      <c r="CJ149" s="27" t="s">
        <v>0</v>
      </c>
      <c r="CK149" s="157" t="str">
        <f>IF(BN149="","",IF(AND(BO149&lt;&gt;"",BO149&lt;&gt;"NEMA",BS149=1),BR149,IFERROR(INDEX(CK$12:CK148,MATCH(BN149,BN$12:BN148,0)),IF(BX149&lt;&gt;"",BX149,BT149))))</f>
        <v>OK Vihor</v>
      </c>
      <c r="CL149" s="210">
        <f>IF(BN149="","",IF(BT149&lt;&gt;BN149,INDEX(regKlub_id,MATCH(BT149,regKlub_naziv,0)),IF(AND(BO149&lt;&gt;"",BO149&lt;&gt;"NEMA"),BO149,IF(CF149&lt;&gt;"",CF149,IF(CB149&lt;&gt;"",CB149,IFERROR(INDEX(CL$12:CL148,MATCH(BN149,BN$12:BN148,0)),"GREŠKA"))))))</f>
        <v>12</v>
      </c>
      <c r="CM149" s="108" t="str">
        <f>IF(BP149="","",IF(BP149&lt;&gt;"NEMA",BP149,IF(CE149&lt;&gt;"",CE149,IFERROR(INDEX(CM$12:CM148,MATCH(BN149,BN$12:BN148,0)),""))))</f>
        <v/>
      </c>
      <c r="CN149" s="27" t="s">
        <v>0</v>
      </c>
      <c r="CO149" s="38" t="str">
        <f t="shared" si="207"/>
        <v/>
      </c>
      <c r="CP149" s="53" t="str">
        <f t="shared" si="208"/>
        <v>1</v>
      </c>
      <c r="CQ149" s="164" t="str">
        <f t="shared" si="209"/>
        <v/>
      </c>
      <c r="CR149" s="165" t="str">
        <f t="shared" si="156"/>
        <v/>
      </c>
      <c r="CS149" s="108">
        <f t="shared" si="161"/>
        <v>6</v>
      </c>
      <c r="CT149" s="27" t="s">
        <v>0</v>
      </c>
      <c r="CU149" s="224" t="str">
        <f t="shared" si="210"/>
        <v xml:space="preserve">
</v>
      </c>
      <c r="CV149" s="27" t="s">
        <v>0</v>
      </c>
      <c r="CW149" s="184" t="str">
        <f t="shared" si="162"/>
        <v/>
      </c>
      <c r="CX149" t="s">
        <v>0</v>
      </c>
      <c r="CY149" s="86" t="str">
        <f t="shared" si="163"/>
        <v>Ž</v>
      </c>
      <c r="CZ149" t="s">
        <v>0</v>
      </c>
      <c r="DA149" s="32" t="str">
        <f t="shared" si="164"/>
        <v/>
      </c>
      <c r="DB149" s="46" t="str">
        <f t="shared" si="165"/>
        <v/>
      </c>
      <c r="DC149" t="s">
        <v>0</v>
      </c>
      <c r="DD149" s="14" t="str">
        <f t="shared" si="211"/>
        <v/>
      </c>
      <c r="DE149" s="27" t="s">
        <v>0</v>
      </c>
      <c r="DF149" s="14" t="str">
        <f t="shared" si="212"/>
        <v/>
      </c>
      <c r="DG149" s="27" t="s">
        <v>0</v>
      </c>
      <c r="DH149" s="32" t="str">
        <f t="shared" si="213"/>
        <v>Teodora – Kučinac</v>
      </c>
      <c r="DI149" s="33">
        <f t="shared" si="214"/>
        <v>1067</v>
      </c>
      <c r="DJ149" s="27" t="s">
        <v>0</v>
      </c>
      <c r="DK149" s="32" t="str">
        <f t="shared" si="215"/>
        <v>Teodora – Kučinac – OK Vihor</v>
      </c>
      <c r="DL149" s="33">
        <f t="shared" si="216"/>
        <v>1067</v>
      </c>
      <c r="DM149" s="27" t="s">
        <v>0</v>
      </c>
      <c r="DN149" s="32" t="str">
        <f t="shared" si="217"/>
        <v>Teodora – Kučinac – OK Vihor – Ž55</v>
      </c>
      <c r="DO149" s="33">
        <f t="shared" si="218"/>
        <v>1067</v>
      </c>
      <c r="DP149" s="27" t="s">
        <v>0</v>
      </c>
      <c r="DQ149" s="38">
        <f t="shared" si="219"/>
        <v>1067</v>
      </c>
      <c r="DR149" s="33" cm="1">
        <f t="array" ref="DR149">IF(DQ149&lt;&gt;"",INDEX(regNatjecatelj_id,DQ149,0),IF(BF149&lt;&gt;"",BF149,""))</f>
        <v>1544</v>
      </c>
      <c r="DS149" s="27" t="s">
        <v>0</v>
      </c>
      <c r="DT149" s="38" t="str">
        <f t="shared" si="220"/>
        <v>imepre</v>
      </c>
      <c r="DU149" s="53" t="str">
        <f t="shared" si="166"/>
        <v>klu</v>
      </c>
      <c r="DV149" s="53" t="str">
        <f t="shared" si="221"/>
        <v>kat</v>
      </c>
      <c r="DW149" s="53" t="str">
        <f t="shared" si="222"/>
        <v/>
      </c>
      <c r="DX149" s="46" t="str">
        <f t="shared" si="223"/>
        <v>imepre-klu-kat</v>
      </c>
      <c r="DY149" s="27" t="s">
        <v>0</v>
      </c>
      <c r="DZ149" s="38">
        <f>IF(AN149="","",MAX(DZ$12:DZ148)+1)</f>
        <v>5585</v>
      </c>
      <c r="EA149" s="53">
        <f t="shared" si="224"/>
        <v>621</v>
      </c>
      <c r="EB149" s="53">
        <f t="shared" si="225"/>
        <v>1544</v>
      </c>
      <c r="EC149" s="53" t="str">
        <f t="shared" si="226"/>
        <v/>
      </c>
      <c r="ED149" s="53">
        <f t="shared" si="227"/>
        <v>6</v>
      </c>
      <c r="EE149" s="53">
        <f t="shared" si="167"/>
        <v>0</v>
      </c>
      <c r="EF149" s="53">
        <f t="shared" si="228"/>
        <v>1</v>
      </c>
      <c r="EG149" s="53" t="str">
        <f t="shared" si="229"/>
        <v>1</v>
      </c>
      <c r="EH149" s="53" t="str">
        <f t="shared" si="168"/>
        <v/>
      </c>
      <c r="EI149" s="53" t="str">
        <f t="shared" si="230"/>
        <v/>
      </c>
      <c r="EJ149" s="33" t="str">
        <f t="shared" si="231"/>
        <v/>
      </c>
      <c r="EK149" s="27" t="s">
        <v>0</v>
      </c>
      <c r="EL149" s="14" t="str">
        <f t="shared" si="232"/>
        <v>INSERT INTO rezultat(id,stazakategorija_id,imeprezime_id,vrijeme_sec,status_id,registracija,uparivanje_id,originalstatus_id,imeprezimealias_id,klubalias_id,kategorijaalias_id) VALUES (5585,621,1544,Null,6,0,1,1,Null,Null,Null);</v>
      </c>
      <c r="EM149" s="27" t="s">
        <v>0</v>
      </c>
      <c r="EN149" s="14" t="str">
        <f t="shared" si="169"/>
        <v/>
      </c>
      <c r="EO149" s="27" t="s">
        <v>0</v>
      </c>
      <c r="EP149" s="115" t="str">
        <f t="shared" si="233"/>
        <v xml:space="preserve">
INSERT INTO rezultat(id,stazakategorija_id,imeprezime_id,vrijeme_sec,status_id,registracija,uparivanje_id,originalstatus_id,imeprezimealias_id,klubalias_id,kategorijaalias_id) VALUES (5585,621,1544,Null,6,0,1,1,Null,Null,Null);</v>
      </c>
      <c r="EQ149" s="27" t="s">
        <v>0</v>
      </c>
    </row>
    <row r="150" spans="1:147" x14ac:dyDescent="0.25">
      <c r="A150" t="s">
        <v>0</v>
      </c>
      <c r="B150" s="32" t="str">
        <f>IF(csv!F140="","",TRIM(csv!T140))</f>
        <v>Ž55</v>
      </c>
      <c r="C150" s="21" t="s">
        <v>0</v>
      </c>
      <c r="D150" s="21" t="str">
        <f>IF(csv!F140="","",TRIM(csv!F140))</f>
        <v>Vacant</v>
      </c>
      <c r="E150" s="21" t="str">
        <f>IF(csv!E140="","",TRIM(csv!E140))</f>
        <v/>
      </c>
      <c r="F150" s="21" t="s">
        <v>0</v>
      </c>
      <c r="G150" s="53" t="str">
        <f>IF(csv!M140="","",TRIM(csv!M140))</f>
        <v/>
      </c>
      <c r="H150" s="53" t="str">
        <f>IF(csv!N140="","",TRIM(csv!N140))</f>
        <v>0</v>
      </c>
      <c r="I150" s="21" t="s">
        <v>0</v>
      </c>
      <c r="J150" s="21" t="str">
        <f>IF(csv!P140="","",TRIM(csv!P140))</f>
        <v/>
      </c>
      <c r="K150" s="21" t="str">
        <f>IF(csv!Q140="","",TRIM(csv!Q140))</f>
        <v/>
      </c>
      <c r="L150" s="21" t="s">
        <v>0</v>
      </c>
      <c r="M150" s="46" t="str">
        <f>IF(csv!R140="","",TRIM(csv!R140))</f>
        <v/>
      </c>
      <c r="N150" s="27" t="s">
        <v>0</v>
      </c>
      <c r="O150" s="172" t="str">
        <f t="shared" si="170"/>
        <v/>
      </c>
      <c r="P150" s="27"/>
      <c r="Q150" s="32" t="str">
        <f t="shared" si="171"/>
        <v>Ž55</v>
      </c>
      <c r="R150" s="53">
        <f>IF(Q150="","",IF(COUNTIF(Q$12:Q149,Q150)=0,R149+1,R149))</f>
        <v>21</v>
      </c>
      <c r="S150" s="53">
        <f t="shared" si="172"/>
        <v>115</v>
      </c>
      <c r="T150" s="53">
        <f t="shared" si="173"/>
        <v>420</v>
      </c>
      <c r="U150" s="46" t="str">
        <f t="shared" si="174"/>
        <v>Ž55</v>
      </c>
      <c r="V150" s="27" t="s">
        <v>0</v>
      </c>
      <c r="W150" s="157" t="str">
        <f t="shared" si="175"/>
        <v/>
      </c>
      <c r="X150" s="207" t="str">
        <f t="shared" si="176"/>
        <v/>
      </c>
      <c r="Y150" s="158" t="str">
        <f t="shared" si="157"/>
        <v/>
      </c>
      <c r="Z150" s="27" t="s">
        <v>0</v>
      </c>
      <c r="AA150" s="32" t="str">
        <f t="shared" si="177"/>
        <v/>
      </c>
      <c r="AB150" s="53" t="str">
        <f t="shared" si="178"/>
        <v/>
      </c>
      <c r="AC150" s="21" t="str">
        <f>IF(OR(AB150="",AB150&lt;&gt;"NEMA"),"",IF(IFERROR(MATCH(AA150,AA$12:AA149,0),0)&lt;&gt;0,"",AA150))</f>
        <v/>
      </c>
      <c r="AD150" s="46" t="str">
        <f>IF(AC150="","",MAX(AD$12:AD149)+1)</f>
        <v/>
      </c>
      <c r="AE150" s="27" t="s">
        <v>0</v>
      </c>
      <c r="AF150" s="84"/>
      <c r="AG150" s="27" t="s">
        <v>0</v>
      </c>
      <c r="AH150" s="14" t="str">
        <f t="shared" si="179"/>
        <v/>
      </c>
      <c r="AI150" s="27" t="s">
        <v>0</v>
      </c>
      <c r="AJ150" s="157" t="str">
        <f t="shared" si="180"/>
        <v/>
      </c>
      <c r="AK150" s="108" t="str">
        <f t="shared" si="181"/>
        <v/>
      </c>
      <c r="AL150" s="27"/>
      <c r="AM150" s="32" t="str">
        <f t="shared" si="182"/>
        <v/>
      </c>
      <c r="AN150" s="21" t="str">
        <f t="shared" si="183"/>
        <v/>
      </c>
      <c r="AO150" s="53" t="str">
        <f t="shared" si="184"/>
        <v/>
      </c>
      <c r="AP150" s="53" t="str">
        <f t="shared" si="185"/>
        <v/>
      </c>
      <c r="AQ150" s="21" t="str">
        <f t="shared" si="186"/>
        <v/>
      </c>
      <c r="AR150" s="46" t="str">
        <f t="shared" si="187"/>
        <v/>
      </c>
      <c r="AS150" s="27" t="s">
        <v>0</v>
      </c>
      <c r="AT150" s="62" t="str">
        <f t="shared" si="188"/>
        <v/>
      </c>
      <c r="AU150" s="27" t="s">
        <v>0</v>
      </c>
      <c r="AV150" s="228" t="str">
        <f t="shared" si="158"/>
        <v/>
      </c>
      <c r="AW150" s="27" t="s">
        <v>0</v>
      </c>
      <c r="AX150" s="79"/>
      <c r="AY150" s="80"/>
      <c r="AZ150" s="27" t="s">
        <v>0</v>
      </c>
      <c r="BA150" s="184" t="str">
        <f t="shared" si="189"/>
        <v/>
      </c>
      <c r="BB150" s="27" t="s">
        <v>0</v>
      </c>
      <c r="BC150" s="32" t="str">
        <f t="shared" si="190"/>
        <v/>
      </c>
      <c r="BD150" s="53" t="str">
        <f>IF(AX150&amp;AY150="","",MAX(BD$12:BD149)+1)</f>
        <v/>
      </c>
      <c r="BE150" s="196" t="str">
        <f t="shared" si="191"/>
        <v/>
      </c>
      <c r="BF150" s="33" t="str">
        <f>IF(AND(AO150="NEMA",AP150="NEMA",OR(AX150&amp;AY150="",BE150="NEMA")),MAX(BF$12:BF149)+1,"")</f>
        <v/>
      </c>
      <c r="BG150" s="27" t="s">
        <v>0</v>
      </c>
      <c r="BH150" s="32" t="str">
        <f t="shared" si="192"/>
        <v/>
      </c>
      <c r="BI150" s="21" t="str">
        <f t="shared" si="193"/>
        <v/>
      </c>
      <c r="BJ150" s="53" t="str">
        <f t="shared" si="194"/>
        <v/>
      </c>
      <c r="BK150" s="33" t="str">
        <f t="shared" si="195"/>
        <v/>
      </c>
      <c r="BL150" s="27" t="s">
        <v>0</v>
      </c>
      <c r="BM150" s="32" t="str">
        <f t="shared" si="196"/>
        <v/>
      </c>
      <c r="BN150" s="21" t="str">
        <f t="shared" si="197"/>
        <v/>
      </c>
      <c r="BO150" s="53" t="str">
        <f t="shared" si="198"/>
        <v/>
      </c>
      <c r="BP150" s="53" t="str">
        <f t="shared" si="159"/>
        <v/>
      </c>
      <c r="BQ150" s="21" t="str">
        <f t="shared" si="160"/>
        <v/>
      </c>
      <c r="BR150" s="21" t="str" cm="1">
        <f t="array" ref="BR150">IFERROR(""&amp;INDEX(regNatjecatelj_klub,DI150),"")</f>
        <v/>
      </c>
      <c r="BS150" s="66" t="str">
        <f t="shared" si="199"/>
        <v/>
      </c>
      <c r="BT150" s="46" t="str">
        <f t="shared" si="200"/>
        <v/>
      </c>
      <c r="BU150" s="27" t="s">
        <v>0</v>
      </c>
      <c r="BV150" s="62" t="str">
        <f>IF(BP150&lt;&gt;"NEMA","",IF(IFERROR(MATCH(BN150,BN$12:BN149,0),0)&lt;&gt;0,"",BN150))</f>
        <v/>
      </c>
      <c r="BW150" s="27" t="s">
        <v>0</v>
      </c>
      <c r="BX150" s="84"/>
      <c r="BY150" s="27" t="s">
        <v>0</v>
      </c>
      <c r="BZ150" s="38" t="str">
        <f t="shared" si="201"/>
        <v/>
      </c>
      <c r="CA150" s="21" t="str">
        <f t="shared" si="202"/>
        <v/>
      </c>
      <c r="CB150" s="21" t="str">
        <f>IF(CA150="","",MAX(CB$12:CB149)+1)</f>
        <v/>
      </c>
      <c r="CC150" s="21" t="str">
        <f>IF(CA150="","",IF(AB150="","",IF(AB150="NEMA",IF(AD150="",INDEX(AD$12:AD149,MATCH(AA150,AA$12:AA149,0),1),AD150),AB150)))</f>
        <v/>
      </c>
      <c r="CD150" s="21" t="str">
        <f t="shared" si="203"/>
        <v/>
      </c>
      <c r="CE150" s="21" t="str">
        <f>IF(BX150="","",MAX(CE$12:CE149)+1)</f>
        <v/>
      </c>
      <c r="CF150" s="21" t="str">
        <f t="shared" si="204"/>
        <v/>
      </c>
      <c r="CG150" s="46" t="str">
        <f t="shared" si="205"/>
        <v/>
      </c>
      <c r="CH150" s="27" t="s">
        <v>0</v>
      </c>
      <c r="CI150" s="14" t="str">
        <f t="shared" si="206"/>
        <v/>
      </c>
      <c r="CJ150" s="27" t="s">
        <v>0</v>
      </c>
      <c r="CK150" s="157" t="str">
        <f>IF(BN150="","",IF(AND(BO150&lt;&gt;"",BO150&lt;&gt;"NEMA",BS150=1),BR150,IFERROR(INDEX(CK$12:CK149,MATCH(BN150,BN$12:BN149,0)),IF(BX150&lt;&gt;"",BX150,BT150))))</f>
        <v/>
      </c>
      <c r="CL150" s="210" t="str">
        <f>IF(BN150="","",IF(BT150&lt;&gt;BN150,INDEX(regKlub_id,MATCH(BT150,regKlub_naziv,0)),IF(AND(BO150&lt;&gt;"",BO150&lt;&gt;"NEMA"),BO150,IF(CF150&lt;&gt;"",CF150,IF(CB150&lt;&gt;"",CB150,IFERROR(INDEX(CL$12:CL149,MATCH(BN150,BN$12:BN149,0)),"GREŠKA"))))))</f>
        <v/>
      </c>
      <c r="CM150" s="108" t="str">
        <f>IF(BP150="","",IF(BP150&lt;&gt;"NEMA",BP150,IF(CE150&lt;&gt;"",CE150,IFERROR(INDEX(CM$12:CM149,MATCH(BN150,BN$12:BN149,0)),""))))</f>
        <v/>
      </c>
      <c r="CN150" s="27" t="s">
        <v>0</v>
      </c>
      <c r="CO150" s="38" t="str">
        <f t="shared" si="207"/>
        <v/>
      </c>
      <c r="CP150" s="53" t="str">
        <f t="shared" si="208"/>
        <v>0</v>
      </c>
      <c r="CQ150" s="164" t="str">
        <f t="shared" si="209"/>
        <v/>
      </c>
      <c r="CR150" s="165" t="str">
        <f t="shared" si="156"/>
        <v/>
      </c>
      <c r="CS150" s="108" t="str">
        <f t="shared" si="161"/>
        <v/>
      </c>
      <c r="CT150" s="27" t="s">
        <v>0</v>
      </c>
      <c r="CU150" s="224" t="str">
        <f t="shared" si="210"/>
        <v xml:space="preserve">
</v>
      </c>
      <c r="CV150" s="27" t="s">
        <v>0</v>
      </c>
      <c r="CW150" s="184" t="str">
        <f t="shared" si="162"/>
        <v/>
      </c>
      <c r="CX150" t="s">
        <v>0</v>
      </c>
      <c r="CY150" s="86" t="str">
        <f t="shared" si="163"/>
        <v>Ž</v>
      </c>
      <c r="CZ150" t="s">
        <v>0</v>
      </c>
      <c r="DA150" s="32" t="str">
        <f t="shared" si="164"/>
        <v/>
      </c>
      <c r="DB150" s="46" t="str">
        <f t="shared" si="165"/>
        <v/>
      </c>
      <c r="DC150" t="s">
        <v>0</v>
      </c>
      <c r="DD150" s="14" t="str">
        <f t="shared" si="211"/>
        <v/>
      </c>
      <c r="DE150" s="27" t="s">
        <v>0</v>
      </c>
      <c r="DF150" s="14" t="str">
        <f t="shared" si="212"/>
        <v/>
      </c>
      <c r="DG150" s="27" t="s">
        <v>0</v>
      </c>
      <c r="DH150" s="32" t="str">
        <f t="shared" si="213"/>
        <v/>
      </c>
      <c r="DI150" s="33" t="str">
        <f t="shared" si="214"/>
        <v/>
      </c>
      <c r="DJ150" s="27" t="s">
        <v>0</v>
      </c>
      <c r="DK150" s="32" t="str">
        <f t="shared" si="215"/>
        <v/>
      </c>
      <c r="DL150" s="33" t="str">
        <f t="shared" si="216"/>
        <v/>
      </c>
      <c r="DM150" s="27" t="s">
        <v>0</v>
      </c>
      <c r="DN150" s="32" t="str">
        <f t="shared" si="217"/>
        <v/>
      </c>
      <c r="DO150" s="33" t="str">
        <f t="shared" si="218"/>
        <v/>
      </c>
      <c r="DP150" s="27" t="s">
        <v>0</v>
      </c>
      <c r="DQ150" s="38" t="str">
        <f t="shared" si="219"/>
        <v/>
      </c>
      <c r="DR150" s="33" t="str" cm="1">
        <f t="array" ref="DR150">IF(DQ150&lt;&gt;"",INDEX(regNatjecatelj_id,DQ150,0),IF(BF150&lt;&gt;"",BF150,""))</f>
        <v/>
      </c>
      <c r="DS150" s="27" t="s">
        <v>0</v>
      </c>
      <c r="DT150" s="38" t="str">
        <f t="shared" si="220"/>
        <v/>
      </c>
      <c r="DU150" s="53" t="str">
        <f t="shared" si="166"/>
        <v/>
      </c>
      <c r="DV150" s="53" t="str">
        <f t="shared" si="221"/>
        <v/>
      </c>
      <c r="DW150" s="53" t="str">
        <f t="shared" si="222"/>
        <v/>
      </c>
      <c r="DX150" s="46" t="str">
        <f t="shared" si="223"/>
        <v/>
      </c>
      <c r="DY150" s="27" t="s">
        <v>0</v>
      </c>
      <c r="DZ150" s="38" t="str">
        <f>IF(AN150="","",MAX(DZ$12:DZ149)+1)</f>
        <v/>
      </c>
      <c r="EA150" s="53" t="str">
        <f t="shared" si="224"/>
        <v/>
      </c>
      <c r="EB150" s="53" t="str">
        <f t="shared" si="225"/>
        <v/>
      </c>
      <c r="EC150" s="53" t="str">
        <f t="shared" si="226"/>
        <v/>
      </c>
      <c r="ED150" s="53" t="str">
        <f t="shared" si="227"/>
        <v/>
      </c>
      <c r="EE150" s="53" t="str">
        <f t="shared" si="167"/>
        <v/>
      </c>
      <c r="EF150" s="53" t="str">
        <f t="shared" si="228"/>
        <v/>
      </c>
      <c r="EG150" s="53" t="str">
        <f t="shared" si="229"/>
        <v/>
      </c>
      <c r="EH150" s="53" t="str">
        <f t="shared" si="168"/>
        <v/>
      </c>
      <c r="EI150" s="53" t="str">
        <f t="shared" si="230"/>
        <v/>
      </c>
      <c r="EJ150" s="33" t="str">
        <f t="shared" si="231"/>
        <v/>
      </c>
      <c r="EK150" s="27" t="s">
        <v>0</v>
      </c>
      <c r="EL150" s="14" t="str">
        <f t="shared" si="232"/>
        <v/>
      </c>
      <c r="EM150" s="27" t="s">
        <v>0</v>
      </c>
      <c r="EN150" s="14" t="str">
        <f t="shared" si="169"/>
        <v/>
      </c>
      <c r="EO150" s="27" t="s">
        <v>0</v>
      </c>
      <c r="EP150" s="115" t="str">
        <f t="shared" si="233"/>
        <v/>
      </c>
      <c r="EQ150" s="27" t="s">
        <v>0</v>
      </c>
    </row>
    <row r="151" spans="1:147" x14ac:dyDescent="0.25">
      <c r="A151" t="s">
        <v>0</v>
      </c>
      <c r="B151" s="32" t="str">
        <f>IF(csv!F141="","",TRIM(csv!T141))</f>
        <v>Ž55</v>
      </c>
      <c r="C151" s="21" t="s">
        <v>0</v>
      </c>
      <c r="D151" s="21" t="str">
        <f>IF(csv!F141="","",TRIM(csv!F141))</f>
        <v>Branka</v>
      </c>
      <c r="E151" s="21" t="str">
        <f>IF(csv!E141="","",TRIM(csv!E141))</f>
        <v>Fabek</v>
      </c>
      <c r="F151" s="21" t="s">
        <v>0</v>
      </c>
      <c r="G151" s="53" t="str">
        <f>IF(csv!M141="","",TRIM(csv!M141))</f>
        <v/>
      </c>
      <c r="H151" s="53" t="str">
        <f>IF(csv!N141="","",TRIM(csv!N141))</f>
        <v>2</v>
      </c>
      <c r="I151" s="21" t="s">
        <v>0</v>
      </c>
      <c r="J151" s="21" t="str">
        <f>IF(csv!P141="","",TRIM(csv!P141))</f>
        <v>JAP</v>
      </c>
      <c r="K151" s="21" t="str">
        <f>IF(csv!Q141="","",TRIM(csv!Q141))</f>
        <v>OK Japetić</v>
      </c>
      <c r="L151" s="21" t="s">
        <v>0</v>
      </c>
      <c r="M151" s="46" t="str">
        <f>IF(csv!R141="","",TRIM(csv!R141))</f>
        <v>CRO</v>
      </c>
      <c r="N151" s="27" t="s">
        <v>0</v>
      </c>
      <c r="O151" s="172" t="str">
        <f t="shared" si="170"/>
        <v>ok</v>
      </c>
      <c r="P151" s="27"/>
      <c r="Q151" s="32" t="str">
        <f t="shared" si="171"/>
        <v>Ž55</v>
      </c>
      <c r="R151" s="53">
        <f>IF(Q151="","",IF(COUNTIF(Q$12:Q150,Q151)=0,R150+1,R150))</f>
        <v>21</v>
      </c>
      <c r="S151" s="53">
        <f t="shared" si="172"/>
        <v>115</v>
      </c>
      <c r="T151" s="53">
        <f t="shared" si="173"/>
        <v>420</v>
      </c>
      <c r="U151" s="46" t="str">
        <f t="shared" si="174"/>
        <v>Ž55</v>
      </c>
      <c r="V151" s="27" t="s">
        <v>0</v>
      </c>
      <c r="W151" s="157" t="str">
        <f t="shared" si="175"/>
        <v>Ž55</v>
      </c>
      <c r="X151" s="207">
        <f t="shared" si="176"/>
        <v>621</v>
      </c>
      <c r="Y151" s="158" t="str">
        <f t="shared" si="157"/>
        <v/>
      </c>
      <c r="Z151" s="27" t="s">
        <v>0</v>
      </c>
      <c r="AA151" s="32" t="str">
        <f t="shared" si="177"/>
        <v>CRO</v>
      </c>
      <c r="AB151" s="53">
        <f t="shared" si="178"/>
        <v>1</v>
      </c>
      <c r="AC151" s="21" t="str">
        <f>IF(OR(AB151="",AB151&lt;&gt;"NEMA"),"",IF(IFERROR(MATCH(AA151,AA$12:AA150,0),0)&lt;&gt;0,"",AA151))</f>
        <v/>
      </c>
      <c r="AD151" s="46" t="str">
        <f>IF(AC151="","",MAX(AD$12:AD150)+1)</f>
        <v/>
      </c>
      <c r="AE151" s="27" t="s">
        <v>0</v>
      </c>
      <c r="AF151" s="84"/>
      <c r="AG151" s="27" t="s">
        <v>0</v>
      </c>
      <c r="AH151" s="14" t="str">
        <f t="shared" si="179"/>
        <v/>
      </c>
      <c r="AI151" s="27" t="s">
        <v>0</v>
      </c>
      <c r="AJ151" s="157" t="str">
        <f t="shared" si="180"/>
        <v>CRO</v>
      </c>
      <c r="AK151" s="108">
        <f t="shared" si="181"/>
        <v>1</v>
      </c>
      <c r="AL151" s="27"/>
      <c r="AM151" s="32" t="str">
        <f t="shared" si="182"/>
        <v>Branka</v>
      </c>
      <c r="AN151" s="21" t="str">
        <f t="shared" si="183"/>
        <v>Fabek</v>
      </c>
      <c r="AO151" s="53">
        <f t="shared" si="184"/>
        <v>1231</v>
      </c>
      <c r="AP151" s="53" t="str">
        <f t="shared" si="185"/>
        <v/>
      </c>
      <c r="AQ151" s="21" t="str">
        <f t="shared" si="186"/>
        <v>Branka</v>
      </c>
      <c r="AR151" s="46" t="str">
        <f t="shared" si="187"/>
        <v>Fabek</v>
      </c>
      <c r="AS151" s="27" t="s">
        <v>0</v>
      </c>
      <c r="AT151" s="62" t="str">
        <f t="shared" si="188"/>
        <v/>
      </c>
      <c r="AU151" s="27" t="s">
        <v>0</v>
      </c>
      <c r="AV151" s="228" t="str">
        <f t="shared" si="158"/>
        <v/>
      </c>
      <c r="AW151" s="27" t="s">
        <v>0</v>
      </c>
      <c r="AX151" s="79"/>
      <c r="AY151" s="80"/>
      <c r="AZ151" s="27" t="s">
        <v>0</v>
      </c>
      <c r="BA151" s="184" t="str">
        <f t="shared" si="189"/>
        <v/>
      </c>
      <c r="BB151" s="27" t="s">
        <v>0</v>
      </c>
      <c r="BC151" s="32" t="str">
        <f t="shared" si="190"/>
        <v/>
      </c>
      <c r="BD151" s="53" t="str">
        <f>IF(AX151&amp;AY151="","",MAX(BD$12:BD150)+1)</f>
        <v/>
      </c>
      <c r="BE151" s="196" t="str">
        <f t="shared" si="191"/>
        <v/>
      </c>
      <c r="BF151" s="33" t="str">
        <f>IF(AND(AO151="NEMA",AP151="NEMA",OR(AX151&amp;AY151="",BE151="NEMA")),MAX(BF$12:BF150)+1,"")</f>
        <v/>
      </c>
      <c r="BG151" s="27" t="s">
        <v>0</v>
      </c>
      <c r="BH151" s="32" t="str">
        <f t="shared" si="192"/>
        <v>Branka</v>
      </c>
      <c r="BI151" s="21" t="str">
        <f t="shared" si="193"/>
        <v>Fabek</v>
      </c>
      <c r="BJ151" s="53" t="str">
        <f t="shared" si="194"/>
        <v/>
      </c>
      <c r="BK151" s="33">
        <f t="shared" si="195"/>
        <v>1231</v>
      </c>
      <c r="BL151" s="27" t="s">
        <v>0</v>
      </c>
      <c r="BM151" s="32" t="str">
        <f t="shared" si="196"/>
        <v>JAP</v>
      </c>
      <c r="BN151" s="21" t="str">
        <f t="shared" si="197"/>
        <v>OK Japetić</v>
      </c>
      <c r="BO151" s="53">
        <f t="shared" si="198"/>
        <v>3</v>
      </c>
      <c r="BP151" s="53" t="str">
        <f t="shared" si="159"/>
        <v/>
      </c>
      <c r="BQ151" s="21" t="str">
        <f t="shared" si="160"/>
        <v>OK Japetić</v>
      </c>
      <c r="BR151" s="21" t="str" cm="1">
        <f t="array" ref="BR151">IFERROR(""&amp;INDEX(regNatjecatelj_klub,DI151),"")</f>
        <v>OK Japetić</v>
      </c>
      <c r="BS151" s="66" t="str">
        <f t="shared" si="199"/>
        <v/>
      </c>
      <c r="BT151" s="46" t="str">
        <f t="shared" si="200"/>
        <v>OK Japetić</v>
      </c>
      <c r="BU151" s="27" t="s">
        <v>0</v>
      </c>
      <c r="BV151" s="62" t="str">
        <f>IF(BP151&lt;&gt;"NEMA","",IF(IFERROR(MATCH(BN151,BN$12:BN150,0),0)&lt;&gt;0,"",BN151))</f>
        <v/>
      </c>
      <c r="BW151" s="27" t="s">
        <v>0</v>
      </c>
      <c r="BX151" s="84"/>
      <c r="BY151" s="27" t="s">
        <v>0</v>
      </c>
      <c r="BZ151" s="38" t="str">
        <f t="shared" si="201"/>
        <v/>
      </c>
      <c r="CA151" s="21" t="str">
        <f t="shared" si="202"/>
        <v/>
      </c>
      <c r="CB151" s="21" t="str">
        <f>IF(CA151="","",MAX(CB$12:CB150)+1)</f>
        <v/>
      </c>
      <c r="CC151" s="21" t="str">
        <f>IF(CA151="","",IF(AB151="","",IF(AB151="NEMA",IF(AD151="",INDEX(AD$12:AD150,MATCH(AA151,AA$12:AA150,0),1),AD151),AB151)))</f>
        <v/>
      </c>
      <c r="CD151" s="21" t="str">
        <f t="shared" si="203"/>
        <v/>
      </c>
      <c r="CE151" s="21" t="str">
        <f>IF(BX151="","",MAX(CE$12:CE150)+1)</f>
        <v/>
      </c>
      <c r="CF151" s="21" t="str">
        <f t="shared" si="204"/>
        <v/>
      </c>
      <c r="CG151" s="46" t="str">
        <f t="shared" si="205"/>
        <v/>
      </c>
      <c r="CH151" s="27" t="s">
        <v>0</v>
      </c>
      <c r="CI151" s="14" t="str">
        <f t="shared" si="206"/>
        <v/>
      </c>
      <c r="CJ151" s="27" t="s">
        <v>0</v>
      </c>
      <c r="CK151" s="157" t="str">
        <f>IF(BN151="","",IF(AND(BO151&lt;&gt;"",BO151&lt;&gt;"NEMA",BS151=1),BR151,IFERROR(INDEX(CK$12:CK150,MATCH(BN151,BN$12:BN150,0)),IF(BX151&lt;&gt;"",BX151,BT151))))</f>
        <v>OK Japetić</v>
      </c>
      <c r="CL151" s="210">
        <f>IF(BN151="","",IF(BT151&lt;&gt;BN151,INDEX(regKlub_id,MATCH(BT151,regKlub_naziv,0)),IF(AND(BO151&lt;&gt;"",BO151&lt;&gt;"NEMA"),BO151,IF(CF151&lt;&gt;"",CF151,IF(CB151&lt;&gt;"",CB151,IFERROR(INDEX(CL$12:CL150,MATCH(BN151,BN$12:BN150,0)),"GREŠKA"))))))</f>
        <v>3</v>
      </c>
      <c r="CM151" s="108" t="str">
        <f>IF(BP151="","",IF(BP151&lt;&gt;"NEMA",BP151,IF(CE151&lt;&gt;"",CE151,IFERROR(INDEX(CM$12:CM150,MATCH(BN151,BN$12:BN150,0)),""))))</f>
        <v/>
      </c>
      <c r="CN151" s="27" t="s">
        <v>0</v>
      </c>
      <c r="CO151" s="38" t="str">
        <f t="shared" si="207"/>
        <v/>
      </c>
      <c r="CP151" s="53" t="str">
        <f t="shared" si="208"/>
        <v>2</v>
      </c>
      <c r="CQ151" s="164" t="str">
        <f t="shared" si="209"/>
        <v/>
      </c>
      <c r="CR151" s="165" t="str">
        <f t="shared" si="156"/>
        <v/>
      </c>
      <c r="CS151" s="108">
        <f t="shared" si="161"/>
        <v>4</v>
      </c>
      <c r="CT151" s="27" t="s">
        <v>0</v>
      </c>
      <c r="CU151" s="224" t="str">
        <f t="shared" si="210"/>
        <v xml:space="preserve">
</v>
      </c>
      <c r="CV151" s="27" t="s">
        <v>0</v>
      </c>
      <c r="CW151" s="184" t="str">
        <f t="shared" si="162"/>
        <v/>
      </c>
      <c r="CX151" t="s">
        <v>0</v>
      </c>
      <c r="CY151" s="86" t="str">
        <f t="shared" si="163"/>
        <v>Ž</v>
      </c>
      <c r="CZ151" t="s">
        <v>0</v>
      </c>
      <c r="DA151" s="32" t="str">
        <f t="shared" si="164"/>
        <v/>
      </c>
      <c r="DB151" s="46" t="str">
        <f t="shared" si="165"/>
        <v/>
      </c>
      <c r="DC151" t="s">
        <v>0</v>
      </c>
      <c r="DD151" s="14" t="str">
        <f t="shared" si="211"/>
        <v/>
      </c>
      <c r="DE151" s="27" t="s">
        <v>0</v>
      </c>
      <c r="DF151" s="14" t="str">
        <f t="shared" si="212"/>
        <v/>
      </c>
      <c r="DG151" s="27" t="s">
        <v>0</v>
      </c>
      <c r="DH151" s="32" t="str">
        <f t="shared" si="213"/>
        <v>Branka – Fabek</v>
      </c>
      <c r="DI151" s="33">
        <f t="shared" si="214"/>
        <v>144</v>
      </c>
      <c r="DJ151" s="27" t="s">
        <v>0</v>
      </c>
      <c r="DK151" s="32" t="str">
        <f t="shared" si="215"/>
        <v>Branka – Fabek – OK Japetić</v>
      </c>
      <c r="DL151" s="33">
        <f t="shared" si="216"/>
        <v>144</v>
      </c>
      <c r="DM151" s="27" t="s">
        <v>0</v>
      </c>
      <c r="DN151" s="32" t="str">
        <f t="shared" si="217"/>
        <v>Branka – Fabek – OK Japetić – Ž55</v>
      </c>
      <c r="DO151" s="33">
        <f t="shared" si="218"/>
        <v>144</v>
      </c>
      <c r="DP151" s="27" t="s">
        <v>0</v>
      </c>
      <c r="DQ151" s="38">
        <f t="shared" si="219"/>
        <v>144</v>
      </c>
      <c r="DR151" s="33" cm="1">
        <f t="array" ref="DR151">IF(DQ151&lt;&gt;"",INDEX(regNatjecatelj_id,DQ151,0),IF(BF151&lt;&gt;"",BF151,""))</f>
        <v>1231</v>
      </c>
      <c r="DS151" s="27" t="s">
        <v>0</v>
      </c>
      <c r="DT151" s="38" t="str">
        <f t="shared" si="220"/>
        <v>imepre</v>
      </c>
      <c r="DU151" s="53" t="str">
        <f t="shared" si="166"/>
        <v>klu</v>
      </c>
      <c r="DV151" s="53" t="str">
        <f t="shared" si="221"/>
        <v>kat</v>
      </c>
      <c r="DW151" s="53" t="str">
        <f t="shared" si="222"/>
        <v/>
      </c>
      <c r="DX151" s="46" t="str">
        <f t="shared" si="223"/>
        <v>imepre-klu-kat</v>
      </c>
      <c r="DY151" s="27" t="s">
        <v>0</v>
      </c>
      <c r="DZ151" s="38">
        <f>IF(AN151="","",MAX(DZ$12:DZ150)+1)</f>
        <v>5586</v>
      </c>
      <c r="EA151" s="53">
        <f t="shared" si="224"/>
        <v>621</v>
      </c>
      <c r="EB151" s="53">
        <f t="shared" si="225"/>
        <v>1231</v>
      </c>
      <c r="EC151" s="53" t="str">
        <f t="shared" si="226"/>
        <v/>
      </c>
      <c r="ED151" s="53">
        <f t="shared" si="227"/>
        <v>4</v>
      </c>
      <c r="EE151" s="53">
        <f t="shared" si="167"/>
        <v>0</v>
      </c>
      <c r="EF151" s="53">
        <f t="shared" si="228"/>
        <v>1</v>
      </c>
      <c r="EG151" s="53" t="str">
        <f t="shared" si="229"/>
        <v>2</v>
      </c>
      <c r="EH151" s="53" t="str">
        <f t="shared" si="168"/>
        <v/>
      </c>
      <c r="EI151" s="53" t="str">
        <f t="shared" si="230"/>
        <v/>
      </c>
      <c r="EJ151" s="33" t="str">
        <f t="shared" si="231"/>
        <v/>
      </c>
      <c r="EK151" s="27" t="s">
        <v>0</v>
      </c>
      <c r="EL151" s="14" t="str">
        <f t="shared" si="232"/>
        <v>INSERT INTO rezultat(id,stazakategorija_id,imeprezime_id,vrijeme_sec,status_id,registracija,uparivanje_id,originalstatus_id,imeprezimealias_id,klubalias_id,kategorijaalias_id) VALUES (5586,621,1231,Null,4,0,1,2,Null,Null,Null);</v>
      </c>
      <c r="EM151" s="27" t="s">
        <v>0</v>
      </c>
      <c r="EN151" s="14" t="str">
        <f t="shared" si="169"/>
        <v/>
      </c>
      <c r="EO151" s="27" t="s">
        <v>0</v>
      </c>
      <c r="EP151" s="115" t="str">
        <f t="shared" si="233"/>
        <v xml:space="preserve">
INSERT INTO rezultat(id,stazakategorija_id,imeprezime_id,vrijeme_sec,status_id,registracija,uparivanje_id,originalstatus_id,imeprezimealias_id,klubalias_id,kategorijaalias_id) VALUES (5586,621,1231,Null,4,0,1,2,Null,Null,Null);</v>
      </c>
      <c r="EQ151" s="27" t="s">
        <v>0</v>
      </c>
    </row>
    <row r="152" spans="1:147" x14ac:dyDescent="0.25">
      <c r="A152" t="s">
        <v>0</v>
      </c>
      <c r="B152" s="32" t="str">
        <f>IF(csv!F142="","",TRIM(csv!T142))</f>
        <v>Ž65</v>
      </c>
      <c r="C152" s="21" t="s">
        <v>0</v>
      </c>
      <c r="D152" s="21" t="str">
        <f>IF(csv!F142="","",TRIM(csv!F142))</f>
        <v>Željka</v>
      </c>
      <c r="E152" s="21" t="str">
        <f>IF(csv!E142="","",TRIM(csv!E142))</f>
        <v>Vendler Čepelak</v>
      </c>
      <c r="F152" s="21" t="s">
        <v>0</v>
      </c>
      <c r="G152" s="53" t="str">
        <f>IF(csv!M142="","",TRIM(csv!M142))</f>
        <v>47:51</v>
      </c>
      <c r="H152" s="53" t="str">
        <f>IF(csv!N142="","",TRIM(csv!N142))</f>
        <v>0</v>
      </c>
      <c r="I152" s="21" t="s">
        <v>0</v>
      </c>
      <c r="J152" s="21" t="str">
        <f>IF(csv!P142="","",TRIM(csv!P142))</f>
        <v>Maksimir</v>
      </c>
      <c r="K152" s="21" t="str">
        <f>IF(csv!Q142="","",TRIM(csv!Q142))</f>
        <v>OK Maksimir</v>
      </c>
      <c r="L152" s="21" t="s">
        <v>0</v>
      </c>
      <c r="M152" s="46" t="str">
        <f>IF(csv!R142="","",TRIM(csv!R142))</f>
        <v>CRO</v>
      </c>
      <c r="N152" s="27" t="s">
        <v>0</v>
      </c>
      <c r="O152" s="172" t="str">
        <f t="shared" si="170"/>
        <v>ok</v>
      </c>
      <c r="P152" s="27"/>
      <c r="Q152" s="32" t="str">
        <f t="shared" si="171"/>
        <v>Ž65</v>
      </c>
      <c r="R152" s="53">
        <f>IF(Q152="","",IF(COUNTIF(Q$12:Q151,Q152)=0,R151+1,R151))</f>
        <v>22</v>
      </c>
      <c r="S152" s="53">
        <f t="shared" si="172"/>
        <v>114</v>
      </c>
      <c r="T152" s="53">
        <f t="shared" si="173"/>
        <v>419</v>
      </c>
      <c r="U152" s="46" t="str">
        <f t="shared" si="174"/>
        <v>M12 – Ž65 – Ž12</v>
      </c>
      <c r="V152" s="27" t="s">
        <v>0</v>
      </c>
      <c r="W152" s="157" t="str">
        <f t="shared" si="175"/>
        <v>Ž65</v>
      </c>
      <c r="X152" s="207">
        <f t="shared" si="176"/>
        <v>622</v>
      </c>
      <c r="Y152" s="158" t="str">
        <f t="shared" si="157"/>
        <v/>
      </c>
      <c r="Z152" s="27" t="s">
        <v>0</v>
      </c>
      <c r="AA152" s="32" t="str">
        <f t="shared" si="177"/>
        <v>CRO</v>
      </c>
      <c r="AB152" s="53">
        <f t="shared" si="178"/>
        <v>1</v>
      </c>
      <c r="AC152" s="21" t="str">
        <f>IF(OR(AB152="",AB152&lt;&gt;"NEMA"),"",IF(IFERROR(MATCH(AA152,AA$12:AA151,0),0)&lt;&gt;0,"",AA152))</f>
        <v/>
      </c>
      <c r="AD152" s="46" t="str">
        <f>IF(AC152="","",MAX(AD$12:AD151)+1)</f>
        <v/>
      </c>
      <c r="AE152" s="27" t="s">
        <v>0</v>
      </c>
      <c r="AF152" s="84"/>
      <c r="AG152" s="27" t="s">
        <v>0</v>
      </c>
      <c r="AH152" s="14" t="str">
        <f t="shared" si="179"/>
        <v/>
      </c>
      <c r="AI152" s="27" t="s">
        <v>0</v>
      </c>
      <c r="AJ152" s="157" t="str">
        <f t="shared" si="180"/>
        <v>CRO</v>
      </c>
      <c r="AK152" s="108">
        <f t="shared" si="181"/>
        <v>1</v>
      </c>
      <c r="AL152" s="27"/>
      <c r="AM152" s="32" t="str">
        <f t="shared" si="182"/>
        <v>Željka</v>
      </c>
      <c r="AN152" s="21" t="str">
        <f t="shared" si="183"/>
        <v>Vendler Čepelak</v>
      </c>
      <c r="AO152" s="53">
        <f t="shared" si="184"/>
        <v>1878</v>
      </c>
      <c r="AP152" s="53" t="str">
        <f t="shared" si="185"/>
        <v/>
      </c>
      <c r="AQ152" s="21" t="str">
        <f t="shared" si="186"/>
        <v>Željka</v>
      </c>
      <c r="AR152" s="46" t="str">
        <f t="shared" si="187"/>
        <v>Vendler Čepelak</v>
      </c>
      <c r="AS152" s="27" t="s">
        <v>0</v>
      </c>
      <c r="AT152" s="62" t="str">
        <f t="shared" si="188"/>
        <v/>
      </c>
      <c r="AU152" s="27" t="s">
        <v>0</v>
      </c>
      <c r="AV152" s="228" t="str">
        <f t="shared" si="158"/>
        <v/>
      </c>
      <c r="AW152" s="27" t="s">
        <v>0</v>
      </c>
      <c r="AX152" s="79"/>
      <c r="AY152" s="80"/>
      <c r="AZ152" s="27" t="s">
        <v>0</v>
      </c>
      <c r="BA152" s="184" t="str">
        <f t="shared" si="189"/>
        <v/>
      </c>
      <c r="BB152" s="27" t="s">
        <v>0</v>
      </c>
      <c r="BC152" s="32" t="str">
        <f t="shared" si="190"/>
        <v/>
      </c>
      <c r="BD152" s="53" t="str">
        <f>IF(AX152&amp;AY152="","",MAX(BD$12:BD151)+1)</f>
        <v/>
      </c>
      <c r="BE152" s="196" t="str">
        <f t="shared" si="191"/>
        <v/>
      </c>
      <c r="BF152" s="33" t="str">
        <f>IF(AND(AO152="NEMA",AP152="NEMA",OR(AX152&amp;AY152="",BE152="NEMA")),MAX(BF$12:BF151)+1,"")</f>
        <v/>
      </c>
      <c r="BG152" s="27" t="s">
        <v>0</v>
      </c>
      <c r="BH152" s="32" t="str">
        <f t="shared" si="192"/>
        <v>Željka</v>
      </c>
      <c r="BI152" s="21" t="str">
        <f t="shared" si="193"/>
        <v>Vendler Čepelak</v>
      </c>
      <c r="BJ152" s="53" t="str">
        <f t="shared" si="194"/>
        <v/>
      </c>
      <c r="BK152" s="33">
        <f t="shared" si="195"/>
        <v>1878</v>
      </c>
      <c r="BL152" s="27" t="s">
        <v>0</v>
      </c>
      <c r="BM152" s="32" t="str">
        <f t="shared" si="196"/>
        <v>Maksimir</v>
      </c>
      <c r="BN152" s="21" t="str">
        <f t="shared" si="197"/>
        <v>OK Maksimir</v>
      </c>
      <c r="BO152" s="53">
        <f t="shared" si="198"/>
        <v>6</v>
      </c>
      <c r="BP152" s="53" t="str">
        <f t="shared" si="159"/>
        <v/>
      </c>
      <c r="BQ152" s="21" t="str">
        <f t="shared" si="160"/>
        <v>OK Maksimir</v>
      </c>
      <c r="BR152" s="21" t="str" cm="1">
        <f t="array" ref="BR152">IFERROR(""&amp;INDEX(regNatjecatelj_klub,DI152),"")</f>
        <v>OK Maksimir</v>
      </c>
      <c r="BS152" s="66" t="str">
        <f t="shared" si="199"/>
        <v/>
      </c>
      <c r="BT152" s="46" t="str">
        <f t="shared" si="200"/>
        <v>OK Maksimir</v>
      </c>
      <c r="BU152" s="27" t="s">
        <v>0</v>
      </c>
      <c r="BV152" s="62" t="str">
        <f>IF(BP152&lt;&gt;"NEMA","",IF(IFERROR(MATCH(BN152,BN$12:BN151,0),0)&lt;&gt;0,"",BN152))</f>
        <v/>
      </c>
      <c r="BW152" s="27" t="s">
        <v>0</v>
      </c>
      <c r="BX152" s="84"/>
      <c r="BY152" s="27" t="s">
        <v>0</v>
      </c>
      <c r="BZ152" s="38" t="str">
        <f t="shared" si="201"/>
        <v/>
      </c>
      <c r="CA152" s="21" t="str">
        <f t="shared" si="202"/>
        <v/>
      </c>
      <c r="CB152" s="21" t="str">
        <f>IF(CA152="","",MAX(CB$12:CB151)+1)</f>
        <v/>
      </c>
      <c r="CC152" s="21" t="str">
        <f>IF(CA152="","",IF(AB152="","",IF(AB152="NEMA",IF(AD152="",INDEX(AD$12:AD151,MATCH(AA152,AA$12:AA151,0),1),AD152),AB152)))</f>
        <v/>
      </c>
      <c r="CD152" s="21" t="str">
        <f t="shared" si="203"/>
        <v/>
      </c>
      <c r="CE152" s="21" t="str">
        <f>IF(BX152="","",MAX(CE$12:CE151)+1)</f>
        <v/>
      </c>
      <c r="CF152" s="21" t="str">
        <f t="shared" si="204"/>
        <v/>
      </c>
      <c r="CG152" s="46" t="str">
        <f t="shared" si="205"/>
        <v/>
      </c>
      <c r="CH152" s="27" t="s">
        <v>0</v>
      </c>
      <c r="CI152" s="14" t="str">
        <f t="shared" si="206"/>
        <v/>
      </c>
      <c r="CJ152" s="27" t="s">
        <v>0</v>
      </c>
      <c r="CK152" s="157" t="str">
        <f>IF(BN152="","",IF(AND(BO152&lt;&gt;"",BO152&lt;&gt;"NEMA",BS152=1),BR152,IFERROR(INDEX(CK$12:CK151,MATCH(BN152,BN$12:BN151,0)),IF(BX152&lt;&gt;"",BX152,BT152))))</f>
        <v>OK Maksimir</v>
      </c>
      <c r="CL152" s="210">
        <f>IF(BN152="","",IF(BT152&lt;&gt;BN152,INDEX(regKlub_id,MATCH(BT152,regKlub_naziv,0)),IF(AND(BO152&lt;&gt;"",BO152&lt;&gt;"NEMA"),BO152,IF(CF152&lt;&gt;"",CF152,IF(CB152&lt;&gt;"",CB152,IFERROR(INDEX(CL$12:CL151,MATCH(BN152,BN$12:BN151,0)),"GREŠKA"))))))</f>
        <v>6</v>
      </c>
      <c r="CM152" s="108" t="str">
        <f>IF(BP152="","",IF(BP152&lt;&gt;"NEMA",BP152,IF(CE152&lt;&gt;"",CE152,IFERROR(INDEX(CM$12:CM151,MATCH(BN152,BN$12:BN151,0)),""))))</f>
        <v/>
      </c>
      <c r="CN152" s="27" t="s">
        <v>0</v>
      </c>
      <c r="CO152" s="38" t="str">
        <f t="shared" si="207"/>
        <v>47:51</v>
      </c>
      <c r="CP152" s="53" t="str">
        <f t="shared" si="208"/>
        <v>0</v>
      </c>
      <c r="CQ152" s="164" t="str">
        <f t="shared" si="209"/>
        <v/>
      </c>
      <c r="CR152" s="165">
        <f t="shared" si="156"/>
        <v>2871</v>
      </c>
      <c r="CS152" s="108">
        <f t="shared" si="161"/>
        <v>1</v>
      </c>
      <c r="CT152" s="27" t="s">
        <v>0</v>
      </c>
      <c r="CU152" s="224" t="str">
        <f t="shared" si="210"/>
        <v xml:space="preserve">
</v>
      </c>
      <c r="CV152" s="27" t="s">
        <v>0</v>
      </c>
      <c r="CW152" s="184" t="str">
        <f t="shared" si="162"/>
        <v/>
      </c>
      <c r="CX152" t="s">
        <v>0</v>
      </c>
      <c r="CY152" s="86" t="str">
        <f t="shared" si="163"/>
        <v>Ž</v>
      </c>
      <c r="CZ152" t="s">
        <v>0</v>
      </c>
      <c r="DA152" s="32" t="str">
        <f t="shared" si="164"/>
        <v/>
      </c>
      <c r="DB152" s="46" t="str">
        <f t="shared" si="165"/>
        <v/>
      </c>
      <c r="DC152" t="s">
        <v>0</v>
      </c>
      <c r="DD152" s="14" t="str">
        <f t="shared" si="211"/>
        <v/>
      </c>
      <c r="DE152" s="27" t="s">
        <v>0</v>
      </c>
      <c r="DF152" s="14" t="str">
        <f t="shared" si="212"/>
        <v/>
      </c>
      <c r="DG152" s="27" t="s">
        <v>0</v>
      </c>
      <c r="DH152" s="32" t="str">
        <f t="shared" si="213"/>
        <v>Željka – Vendler Čepelak</v>
      </c>
      <c r="DI152" s="33">
        <f t="shared" si="214"/>
        <v>1198</v>
      </c>
      <c r="DJ152" s="27" t="s">
        <v>0</v>
      </c>
      <c r="DK152" s="32" t="str">
        <f t="shared" si="215"/>
        <v>Željka – Vendler Čepelak – OK Maksimir</v>
      </c>
      <c r="DL152" s="33">
        <f t="shared" si="216"/>
        <v>1198</v>
      </c>
      <c r="DM152" s="27" t="s">
        <v>0</v>
      </c>
      <c r="DN152" s="32" t="str">
        <f t="shared" si="217"/>
        <v>Željka – Vendler Čepelak – OK Maksimir – Ž65</v>
      </c>
      <c r="DO152" s="33">
        <f t="shared" si="218"/>
        <v>1198</v>
      </c>
      <c r="DP152" s="27" t="s">
        <v>0</v>
      </c>
      <c r="DQ152" s="38">
        <f t="shared" si="219"/>
        <v>1198</v>
      </c>
      <c r="DR152" s="33" cm="1">
        <f t="array" ref="DR152">IF(DQ152&lt;&gt;"",INDEX(regNatjecatelj_id,DQ152,0),IF(BF152&lt;&gt;"",BF152,""))</f>
        <v>1878</v>
      </c>
      <c r="DS152" s="27" t="s">
        <v>0</v>
      </c>
      <c r="DT152" s="38" t="str">
        <f t="shared" si="220"/>
        <v>imepre</v>
      </c>
      <c r="DU152" s="53" t="str">
        <f t="shared" si="166"/>
        <v>klu</v>
      </c>
      <c r="DV152" s="53" t="str">
        <f t="shared" si="221"/>
        <v>kat</v>
      </c>
      <c r="DW152" s="53" t="str">
        <f t="shared" si="222"/>
        <v/>
      </c>
      <c r="DX152" s="46" t="str">
        <f t="shared" si="223"/>
        <v>imepre-klu-kat</v>
      </c>
      <c r="DY152" s="27" t="s">
        <v>0</v>
      </c>
      <c r="DZ152" s="38">
        <f>IF(AN152="","",MAX(DZ$12:DZ151)+1)</f>
        <v>5587</v>
      </c>
      <c r="EA152" s="53">
        <f t="shared" si="224"/>
        <v>622</v>
      </c>
      <c r="EB152" s="53">
        <f t="shared" si="225"/>
        <v>1878</v>
      </c>
      <c r="EC152" s="53">
        <f t="shared" si="226"/>
        <v>2871</v>
      </c>
      <c r="ED152" s="53">
        <f t="shared" si="227"/>
        <v>1</v>
      </c>
      <c r="EE152" s="53">
        <f t="shared" si="167"/>
        <v>0</v>
      </c>
      <c r="EF152" s="53">
        <f t="shared" si="228"/>
        <v>1</v>
      </c>
      <c r="EG152" s="53" t="str">
        <f t="shared" si="229"/>
        <v>0</v>
      </c>
      <c r="EH152" s="53" t="str">
        <f t="shared" si="168"/>
        <v/>
      </c>
      <c r="EI152" s="53" t="str">
        <f t="shared" si="230"/>
        <v/>
      </c>
      <c r="EJ152" s="33" t="str">
        <f t="shared" si="231"/>
        <v/>
      </c>
      <c r="EK152" s="27" t="s">
        <v>0</v>
      </c>
      <c r="EL152" s="14" t="str">
        <f t="shared" si="232"/>
        <v>INSERT INTO rezultat(id,stazakategorija_id,imeprezime_id,vrijeme_sec,status_id,registracija,uparivanje_id,originalstatus_id,imeprezimealias_id,klubalias_id,kategorijaalias_id) VALUES (5587,622,1878,2871,1,0,1,0,Null,Null,Null);</v>
      </c>
      <c r="EM152" s="27" t="s">
        <v>0</v>
      </c>
      <c r="EN152" s="14" t="str">
        <f t="shared" si="169"/>
        <v/>
      </c>
      <c r="EO152" s="27" t="s">
        <v>0</v>
      </c>
      <c r="EP152" s="115" t="str">
        <f t="shared" si="233"/>
        <v xml:space="preserve">
INSERT INTO rezultat(id,stazakategorija_id,imeprezime_id,vrijeme_sec,status_id,registracija,uparivanje_id,originalstatus_id,imeprezimealias_id,klubalias_id,kategorijaalias_id) VALUES (5587,622,1878,2871,1,0,1,0,Null,Null,Null);</v>
      </c>
      <c r="EQ152" s="27" t="s">
        <v>0</v>
      </c>
    </row>
    <row r="153" spans="1:147" x14ac:dyDescent="0.25">
      <c r="A153" t="s">
        <v>0</v>
      </c>
      <c r="B153" s="32" t="str">
        <f>IF(csv!F143="","",TRIM(csv!T143))</f>
        <v>Ž65</v>
      </c>
      <c r="C153" s="21" t="s">
        <v>0</v>
      </c>
      <c r="D153" s="21" t="str">
        <f>IF(csv!F143="","",TRIM(csv!F143))</f>
        <v>Biserka</v>
      </c>
      <c r="E153" s="21" t="str">
        <f>IF(csv!E143="","",TRIM(csv!E143))</f>
        <v>Horvat-Nikšić</v>
      </c>
      <c r="F153" s="21" t="s">
        <v>0</v>
      </c>
      <c r="G153" s="53" t="str">
        <f>IF(csv!M143="","",TRIM(csv!M143))</f>
        <v>129:14</v>
      </c>
      <c r="H153" s="53" t="str">
        <f>IF(csv!N143="","",TRIM(csv!N143))</f>
        <v>0</v>
      </c>
      <c r="I153" s="21" t="s">
        <v>0</v>
      </c>
      <c r="J153" s="21" t="str">
        <f>IF(csv!P143="","",TRIM(csv!P143))</f>
        <v>Vihor</v>
      </c>
      <c r="K153" s="21" t="str">
        <f>IF(csv!Q143="","",TRIM(csv!Q143))</f>
        <v>OK Vihor</v>
      </c>
      <c r="L153" s="21" t="s">
        <v>0</v>
      </c>
      <c r="M153" s="46" t="str">
        <f>IF(csv!R143="","",TRIM(csv!R143))</f>
        <v>CRO</v>
      </c>
      <c r="N153" s="27" t="s">
        <v>0</v>
      </c>
      <c r="O153" s="172" t="str">
        <f t="shared" si="170"/>
        <v>ok</v>
      </c>
      <c r="P153" s="27"/>
      <c r="Q153" s="32" t="str">
        <f t="shared" si="171"/>
        <v>Ž65</v>
      </c>
      <c r="R153" s="53">
        <f>IF(Q153="","",IF(COUNTIF(Q$12:Q152,Q153)=0,R152+1,R152))</f>
        <v>22</v>
      </c>
      <c r="S153" s="53">
        <f t="shared" si="172"/>
        <v>114</v>
      </c>
      <c r="T153" s="53">
        <f t="shared" si="173"/>
        <v>419</v>
      </c>
      <c r="U153" s="46" t="str">
        <f t="shared" si="174"/>
        <v>M12 – Ž65 – Ž12</v>
      </c>
      <c r="V153" s="27" t="s">
        <v>0</v>
      </c>
      <c r="W153" s="157" t="str">
        <f t="shared" si="175"/>
        <v>Ž65</v>
      </c>
      <c r="X153" s="207">
        <f t="shared" si="176"/>
        <v>622</v>
      </c>
      <c r="Y153" s="158" t="str">
        <f t="shared" si="157"/>
        <v/>
      </c>
      <c r="Z153" s="27" t="s">
        <v>0</v>
      </c>
      <c r="AA153" s="32" t="str">
        <f t="shared" si="177"/>
        <v>CRO</v>
      </c>
      <c r="AB153" s="53">
        <f t="shared" si="178"/>
        <v>1</v>
      </c>
      <c r="AC153" s="21" t="str">
        <f>IF(OR(AB153="",AB153&lt;&gt;"NEMA"),"",IF(IFERROR(MATCH(AA153,AA$12:AA152,0),0)&lt;&gt;0,"",AA153))</f>
        <v/>
      </c>
      <c r="AD153" s="46" t="str">
        <f>IF(AC153="","",MAX(AD$12:AD152)+1)</f>
        <v/>
      </c>
      <c r="AE153" s="27" t="s">
        <v>0</v>
      </c>
      <c r="AF153" s="84"/>
      <c r="AG153" s="27" t="s">
        <v>0</v>
      </c>
      <c r="AH153" s="14" t="str">
        <f t="shared" si="179"/>
        <v/>
      </c>
      <c r="AI153" s="27" t="s">
        <v>0</v>
      </c>
      <c r="AJ153" s="157" t="str">
        <f t="shared" si="180"/>
        <v>CRO</v>
      </c>
      <c r="AK153" s="108">
        <f t="shared" si="181"/>
        <v>1</v>
      </c>
      <c r="AL153" s="27"/>
      <c r="AM153" s="32" t="str">
        <f t="shared" si="182"/>
        <v>Biserka</v>
      </c>
      <c r="AN153" s="21" t="str">
        <f t="shared" si="183"/>
        <v>Horvat-Nikšić</v>
      </c>
      <c r="AO153" s="53">
        <f t="shared" si="184"/>
        <v>1324</v>
      </c>
      <c r="AP153" s="53" t="str">
        <f t="shared" si="185"/>
        <v/>
      </c>
      <c r="AQ153" s="21" t="str">
        <f t="shared" si="186"/>
        <v>Biserka</v>
      </c>
      <c r="AR153" s="46" t="str">
        <f t="shared" si="187"/>
        <v>Horvat-Nikšić</v>
      </c>
      <c r="AS153" s="27" t="s">
        <v>0</v>
      </c>
      <c r="AT153" s="62" t="str">
        <f t="shared" si="188"/>
        <v/>
      </c>
      <c r="AU153" s="27" t="s">
        <v>0</v>
      </c>
      <c r="AV153" s="228" t="str">
        <f t="shared" si="158"/>
        <v/>
      </c>
      <c r="AW153" s="27" t="s">
        <v>0</v>
      </c>
      <c r="AX153" s="79"/>
      <c r="AY153" s="80"/>
      <c r="AZ153" s="27" t="s">
        <v>0</v>
      </c>
      <c r="BA153" s="184" t="str">
        <f t="shared" si="189"/>
        <v/>
      </c>
      <c r="BB153" s="27" t="s">
        <v>0</v>
      </c>
      <c r="BC153" s="32" t="str">
        <f t="shared" si="190"/>
        <v/>
      </c>
      <c r="BD153" s="53" t="str">
        <f>IF(AX153&amp;AY153="","",MAX(BD$12:BD152)+1)</f>
        <v/>
      </c>
      <c r="BE153" s="196" t="str">
        <f t="shared" si="191"/>
        <v/>
      </c>
      <c r="BF153" s="33" t="str">
        <f>IF(AND(AO153="NEMA",AP153="NEMA",OR(AX153&amp;AY153="",BE153="NEMA")),MAX(BF$12:BF152)+1,"")</f>
        <v/>
      </c>
      <c r="BG153" s="27" t="s">
        <v>0</v>
      </c>
      <c r="BH153" s="32" t="str">
        <f t="shared" si="192"/>
        <v>Biserka</v>
      </c>
      <c r="BI153" s="21" t="str">
        <f t="shared" si="193"/>
        <v>Horvat-Nikšić</v>
      </c>
      <c r="BJ153" s="53" t="str">
        <f t="shared" si="194"/>
        <v/>
      </c>
      <c r="BK153" s="33">
        <f t="shared" si="195"/>
        <v>1324</v>
      </c>
      <c r="BL153" s="27" t="s">
        <v>0</v>
      </c>
      <c r="BM153" s="32" t="str">
        <f t="shared" si="196"/>
        <v>Vihor</v>
      </c>
      <c r="BN153" s="21" t="str">
        <f t="shared" si="197"/>
        <v>OK Vihor</v>
      </c>
      <c r="BO153" s="53">
        <f t="shared" si="198"/>
        <v>12</v>
      </c>
      <c r="BP153" s="53" t="str">
        <f t="shared" si="159"/>
        <v/>
      </c>
      <c r="BQ153" s="21" t="str">
        <f t="shared" si="160"/>
        <v>OK Vihor</v>
      </c>
      <c r="BR153" s="21" t="str" cm="1">
        <f t="array" ref="BR153">IFERROR(""&amp;INDEX(regNatjecatelj_klub,DI153),"")</f>
        <v>OK Vihor</v>
      </c>
      <c r="BS153" s="66" t="str">
        <f t="shared" si="199"/>
        <v/>
      </c>
      <c r="BT153" s="46" t="str">
        <f t="shared" si="200"/>
        <v>OK Vihor</v>
      </c>
      <c r="BU153" s="27" t="s">
        <v>0</v>
      </c>
      <c r="BV153" s="62" t="str">
        <f>IF(BP153&lt;&gt;"NEMA","",IF(IFERROR(MATCH(BN153,BN$12:BN152,0),0)&lt;&gt;0,"",BN153))</f>
        <v/>
      </c>
      <c r="BW153" s="27" t="s">
        <v>0</v>
      </c>
      <c r="BX153" s="84"/>
      <c r="BY153" s="27" t="s">
        <v>0</v>
      </c>
      <c r="BZ153" s="38" t="str">
        <f t="shared" si="201"/>
        <v/>
      </c>
      <c r="CA153" s="21" t="str">
        <f t="shared" si="202"/>
        <v/>
      </c>
      <c r="CB153" s="21" t="str">
        <f>IF(CA153="","",MAX(CB$12:CB152)+1)</f>
        <v/>
      </c>
      <c r="CC153" s="21" t="str">
        <f>IF(CA153="","",IF(AB153="","",IF(AB153="NEMA",IF(AD153="",INDEX(AD$12:AD152,MATCH(AA153,AA$12:AA152,0),1),AD153),AB153)))</f>
        <v/>
      </c>
      <c r="CD153" s="21" t="str">
        <f t="shared" si="203"/>
        <v/>
      </c>
      <c r="CE153" s="21" t="str">
        <f>IF(BX153="","",MAX(CE$12:CE152)+1)</f>
        <v/>
      </c>
      <c r="CF153" s="21" t="str">
        <f t="shared" si="204"/>
        <v/>
      </c>
      <c r="CG153" s="46" t="str">
        <f t="shared" si="205"/>
        <v/>
      </c>
      <c r="CH153" s="27" t="s">
        <v>0</v>
      </c>
      <c r="CI153" s="14" t="str">
        <f t="shared" si="206"/>
        <v/>
      </c>
      <c r="CJ153" s="27" t="s">
        <v>0</v>
      </c>
      <c r="CK153" s="157" t="str">
        <f>IF(BN153="","",IF(AND(BO153&lt;&gt;"",BO153&lt;&gt;"NEMA",BS153=1),BR153,IFERROR(INDEX(CK$12:CK152,MATCH(BN153,BN$12:BN152,0)),IF(BX153&lt;&gt;"",BX153,BT153))))</f>
        <v>OK Vihor</v>
      </c>
      <c r="CL153" s="210">
        <f>IF(BN153="","",IF(BT153&lt;&gt;BN153,INDEX(regKlub_id,MATCH(BT153,regKlub_naziv,0)),IF(AND(BO153&lt;&gt;"",BO153&lt;&gt;"NEMA"),BO153,IF(CF153&lt;&gt;"",CF153,IF(CB153&lt;&gt;"",CB153,IFERROR(INDEX(CL$12:CL152,MATCH(BN153,BN$12:BN152,0)),"GREŠKA"))))))</f>
        <v>12</v>
      </c>
      <c r="CM153" s="108" t="str">
        <f>IF(BP153="","",IF(BP153&lt;&gt;"NEMA",BP153,IF(CE153&lt;&gt;"",CE153,IFERROR(INDEX(CM$12:CM152,MATCH(BN153,BN$12:BN152,0)),""))))</f>
        <v/>
      </c>
      <c r="CN153" s="27" t="s">
        <v>0</v>
      </c>
      <c r="CO153" s="38" t="str">
        <f t="shared" si="207"/>
        <v>129:14</v>
      </c>
      <c r="CP153" s="53" t="str">
        <f t="shared" si="208"/>
        <v>0</v>
      </c>
      <c r="CQ153" s="164" t="str">
        <f t="shared" si="209"/>
        <v/>
      </c>
      <c r="CR153" s="165">
        <f t="shared" si="156"/>
        <v>7754</v>
      </c>
      <c r="CS153" s="108">
        <f t="shared" si="161"/>
        <v>2</v>
      </c>
      <c r="CT153" s="27" t="s">
        <v>0</v>
      </c>
      <c r="CU153" s="224" t="str">
        <f t="shared" si="210"/>
        <v xml:space="preserve">
</v>
      </c>
      <c r="CV153" s="27" t="s">
        <v>0</v>
      </c>
      <c r="CW153" s="184" t="str">
        <f t="shared" si="162"/>
        <v/>
      </c>
      <c r="CX153" t="s">
        <v>0</v>
      </c>
      <c r="CY153" s="86" t="str">
        <f t="shared" si="163"/>
        <v>Ž</v>
      </c>
      <c r="CZ153" t="s">
        <v>0</v>
      </c>
      <c r="DA153" s="32" t="str">
        <f t="shared" si="164"/>
        <v/>
      </c>
      <c r="DB153" s="46" t="str">
        <f t="shared" si="165"/>
        <v/>
      </c>
      <c r="DC153" t="s">
        <v>0</v>
      </c>
      <c r="DD153" s="14" t="str">
        <f t="shared" si="211"/>
        <v/>
      </c>
      <c r="DE153" s="27" t="s">
        <v>0</v>
      </c>
      <c r="DF153" s="14" t="str">
        <f t="shared" si="212"/>
        <v/>
      </c>
      <c r="DG153" s="27" t="s">
        <v>0</v>
      </c>
      <c r="DH153" s="32" t="str">
        <f t="shared" si="213"/>
        <v>Biserka – Horvat-Nikšić</v>
      </c>
      <c r="DI153" s="33">
        <f t="shared" si="214"/>
        <v>125</v>
      </c>
      <c r="DJ153" s="27" t="s">
        <v>0</v>
      </c>
      <c r="DK153" s="32" t="str">
        <f t="shared" si="215"/>
        <v>Biserka – Horvat-Nikšić – OK Vihor</v>
      </c>
      <c r="DL153" s="33">
        <f t="shared" si="216"/>
        <v>125</v>
      </c>
      <c r="DM153" s="27" t="s">
        <v>0</v>
      </c>
      <c r="DN153" s="32" t="str">
        <f t="shared" si="217"/>
        <v>Biserka – Horvat-Nikšić – OK Vihor – Ž65</v>
      </c>
      <c r="DO153" s="33">
        <f t="shared" si="218"/>
        <v>125</v>
      </c>
      <c r="DP153" s="27" t="s">
        <v>0</v>
      </c>
      <c r="DQ153" s="38">
        <f t="shared" si="219"/>
        <v>125</v>
      </c>
      <c r="DR153" s="33" cm="1">
        <f t="array" ref="DR153">IF(DQ153&lt;&gt;"",INDEX(regNatjecatelj_id,DQ153,0),IF(BF153&lt;&gt;"",BF153,""))</f>
        <v>1324</v>
      </c>
      <c r="DS153" s="27" t="s">
        <v>0</v>
      </c>
      <c r="DT153" s="38" t="str">
        <f t="shared" si="220"/>
        <v>imepre</v>
      </c>
      <c r="DU153" s="53" t="str">
        <f t="shared" si="166"/>
        <v>klu</v>
      </c>
      <c r="DV153" s="53" t="str">
        <f t="shared" si="221"/>
        <v>kat</v>
      </c>
      <c r="DW153" s="53" t="str">
        <f t="shared" si="222"/>
        <v>ot</v>
      </c>
      <c r="DX153" s="46" t="str">
        <f t="shared" si="223"/>
        <v>imepre-klu-kat-ot</v>
      </c>
      <c r="DY153" s="27" t="s">
        <v>0</v>
      </c>
      <c r="DZ153" s="38">
        <f>IF(AN153="","",MAX(DZ$12:DZ152)+1)</f>
        <v>5588</v>
      </c>
      <c r="EA153" s="53">
        <f t="shared" si="224"/>
        <v>622</v>
      </c>
      <c r="EB153" s="53">
        <f t="shared" si="225"/>
        <v>1324</v>
      </c>
      <c r="EC153" s="53">
        <f t="shared" si="226"/>
        <v>7754</v>
      </c>
      <c r="ED153" s="53">
        <f t="shared" si="227"/>
        <v>2</v>
      </c>
      <c r="EE153" s="53">
        <f t="shared" si="167"/>
        <v>0</v>
      </c>
      <c r="EF153" s="53">
        <f t="shared" si="228"/>
        <v>2</v>
      </c>
      <c r="EG153" s="53" t="str">
        <f t="shared" si="229"/>
        <v>0</v>
      </c>
      <c r="EH153" s="53" t="str">
        <f t="shared" si="168"/>
        <v/>
      </c>
      <c r="EI153" s="53" t="str">
        <f t="shared" si="230"/>
        <v/>
      </c>
      <c r="EJ153" s="33" t="str">
        <f t="shared" si="231"/>
        <v/>
      </c>
      <c r="EK153" s="27" t="s">
        <v>0</v>
      </c>
      <c r="EL153" s="14" t="str">
        <f t="shared" si="232"/>
        <v>INSERT INTO rezultat(id,stazakategorija_id,imeprezime_id,vrijeme_sec,status_id,registracija,uparivanje_id,originalstatus_id,imeprezimealias_id,klubalias_id,kategorijaalias_id) VALUES (5588,622,1324,7754,2,0,2,0,Null,Null,Null);</v>
      </c>
      <c r="EM153" s="27" t="s">
        <v>0</v>
      </c>
      <c r="EN153" s="14" t="str">
        <f t="shared" si="169"/>
        <v/>
      </c>
      <c r="EO153" s="27" t="s">
        <v>0</v>
      </c>
      <c r="EP153" s="115" t="str">
        <f t="shared" si="233"/>
        <v xml:space="preserve">
INSERT INTO rezultat(id,stazakategorija_id,imeprezime_id,vrijeme_sec,status_id,registracija,uparivanje_id,originalstatus_id,imeprezimealias_id,klubalias_id,kategorijaalias_id) VALUES (5588,622,1324,7754,2,0,2,0,Null,Null,Null);</v>
      </c>
      <c r="EQ153" s="27" t="s">
        <v>0</v>
      </c>
    </row>
    <row r="154" spans="1:147" x14ac:dyDescent="0.25">
      <c r="A154" t="s">
        <v>0</v>
      </c>
      <c r="B154" s="32" t="str">
        <f>IF(csv!F144="","",TRIM(csv!T144))</f>
        <v>Ž65</v>
      </c>
      <c r="C154" s="21" t="s">
        <v>0</v>
      </c>
      <c r="D154" s="21" t="str">
        <f>IF(csv!F144="","",TRIM(csv!F144))</f>
        <v>Vacant</v>
      </c>
      <c r="E154" s="21" t="str">
        <f>IF(csv!E144="","",TRIM(csv!E144))</f>
        <v/>
      </c>
      <c r="F154" s="21" t="s">
        <v>0</v>
      </c>
      <c r="G154" s="53" t="str">
        <f>IF(csv!M144="","",TRIM(csv!M144))</f>
        <v/>
      </c>
      <c r="H154" s="53" t="str">
        <f>IF(csv!N144="","",TRIM(csv!N144))</f>
        <v>0</v>
      </c>
      <c r="I154" s="21" t="s">
        <v>0</v>
      </c>
      <c r="J154" s="21" t="str">
        <f>IF(csv!P144="","",TRIM(csv!P144))</f>
        <v/>
      </c>
      <c r="K154" s="21" t="str">
        <f>IF(csv!Q144="","",TRIM(csv!Q144))</f>
        <v/>
      </c>
      <c r="L154" s="21" t="s">
        <v>0</v>
      </c>
      <c r="M154" s="46" t="str">
        <f>IF(csv!R144="","",TRIM(csv!R144))</f>
        <v/>
      </c>
      <c r="N154" s="27" t="s">
        <v>0</v>
      </c>
      <c r="O154" s="172" t="str">
        <f t="shared" si="170"/>
        <v/>
      </c>
      <c r="P154" s="27"/>
      <c r="Q154" s="32" t="str">
        <f t="shared" si="171"/>
        <v>Ž65</v>
      </c>
      <c r="R154" s="53">
        <f>IF(Q154="","",IF(COUNTIF(Q$12:Q153,Q154)=0,R153+1,R153))</f>
        <v>22</v>
      </c>
      <c r="S154" s="53">
        <f t="shared" si="172"/>
        <v>114</v>
      </c>
      <c r="T154" s="53">
        <f t="shared" si="173"/>
        <v>419</v>
      </c>
      <c r="U154" s="46" t="str">
        <f t="shared" si="174"/>
        <v>M12 – Ž65 – Ž12</v>
      </c>
      <c r="V154" s="27" t="s">
        <v>0</v>
      </c>
      <c r="W154" s="157" t="str">
        <f t="shared" si="175"/>
        <v/>
      </c>
      <c r="X154" s="207" t="str">
        <f t="shared" si="176"/>
        <v/>
      </c>
      <c r="Y154" s="158" t="str">
        <f t="shared" si="157"/>
        <v/>
      </c>
      <c r="Z154" s="27" t="s">
        <v>0</v>
      </c>
      <c r="AA154" s="32" t="str">
        <f t="shared" si="177"/>
        <v/>
      </c>
      <c r="AB154" s="53" t="str">
        <f t="shared" si="178"/>
        <v/>
      </c>
      <c r="AC154" s="21" t="str">
        <f>IF(OR(AB154="",AB154&lt;&gt;"NEMA"),"",IF(IFERROR(MATCH(AA154,AA$12:AA153,0),0)&lt;&gt;0,"",AA154))</f>
        <v/>
      </c>
      <c r="AD154" s="46" t="str">
        <f>IF(AC154="","",MAX(AD$12:AD153)+1)</f>
        <v/>
      </c>
      <c r="AE154" s="27" t="s">
        <v>0</v>
      </c>
      <c r="AF154" s="84"/>
      <c r="AG154" s="27" t="s">
        <v>0</v>
      </c>
      <c r="AH154" s="14" t="str">
        <f t="shared" si="179"/>
        <v/>
      </c>
      <c r="AI154" s="27" t="s">
        <v>0</v>
      </c>
      <c r="AJ154" s="157" t="str">
        <f t="shared" si="180"/>
        <v/>
      </c>
      <c r="AK154" s="108" t="str">
        <f t="shared" si="181"/>
        <v/>
      </c>
      <c r="AL154" s="27"/>
      <c r="AM154" s="32" t="str">
        <f t="shared" si="182"/>
        <v/>
      </c>
      <c r="AN154" s="21" t="str">
        <f t="shared" si="183"/>
        <v/>
      </c>
      <c r="AO154" s="53" t="str">
        <f t="shared" si="184"/>
        <v/>
      </c>
      <c r="AP154" s="53" t="str">
        <f t="shared" si="185"/>
        <v/>
      </c>
      <c r="AQ154" s="21" t="str">
        <f t="shared" si="186"/>
        <v/>
      </c>
      <c r="AR154" s="46" t="str">
        <f t="shared" si="187"/>
        <v/>
      </c>
      <c r="AS154" s="27" t="s">
        <v>0</v>
      </c>
      <c r="AT154" s="62" t="str">
        <f t="shared" si="188"/>
        <v/>
      </c>
      <c r="AU154" s="27" t="s">
        <v>0</v>
      </c>
      <c r="AV154" s="228" t="str">
        <f t="shared" si="158"/>
        <v/>
      </c>
      <c r="AW154" s="27" t="s">
        <v>0</v>
      </c>
      <c r="AX154" s="79"/>
      <c r="AY154" s="80"/>
      <c r="AZ154" s="27" t="s">
        <v>0</v>
      </c>
      <c r="BA154" s="184" t="str">
        <f t="shared" si="189"/>
        <v/>
      </c>
      <c r="BB154" s="27" t="s">
        <v>0</v>
      </c>
      <c r="BC154" s="32" t="str">
        <f t="shared" si="190"/>
        <v/>
      </c>
      <c r="BD154" s="53" t="str">
        <f>IF(AX154&amp;AY154="","",MAX(BD$12:BD153)+1)</f>
        <v/>
      </c>
      <c r="BE154" s="196" t="str">
        <f t="shared" si="191"/>
        <v/>
      </c>
      <c r="BF154" s="33" t="str">
        <f>IF(AND(AO154="NEMA",AP154="NEMA",OR(AX154&amp;AY154="",BE154="NEMA")),MAX(BF$12:BF153)+1,"")</f>
        <v/>
      </c>
      <c r="BG154" s="27" t="s">
        <v>0</v>
      </c>
      <c r="BH154" s="32" t="str">
        <f t="shared" si="192"/>
        <v/>
      </c>
      <c r="BI154" s="21" t="str">
        <f t="shared" si="193"/>
        <v/>
      </c>
      <c r="BJ154" s="53" t="str">
        <f t="shared" si="194"/>
        <v/>
      </c>
      <c r="BK154" s="33" t="str">
        <f t="shared" si="195"/>
        <v/>
      </c>
      <c r="BL154" s="27" t="s">
        <v>0</v>
      </c>
      <c r="BM154" s="32" t="str">
        <f t="shared" si="196"/>
        <v/>
      </c>
      <c r="BN154" s="21" t="str">
        <f t="shared" si="197"/>
        <v/>
      </c>
      <c r="BO154" s="53" t="str">
        <f t="shared" si="198"/>
        <v/>
      </c>
      <c r="BP154" s="53" t="str">
        <f t="shared" si="159"/>
        <v/>
      </c>
      <c r="BQ154" s="21" t="str">
        <f t="shared" si="160"/>
        <v/>
      </c>
      <c r="BR154" s="21" t="str" cm="1">
        <f t="array" ref="BR154">IFERROR(""&amp;INDEX(regNatjecatelj_klub,DI154),"")</f>
        <v/>
      </c>
      <c r="BS154" s="66" t="str">
        <f t="shared" si="199"/>
        <v/>
      </c>
      <c r="BT154" s="46" t="str">
        <f t="shared" si="200"/>
        <v/>
      </c>
      <c r="BU154" s="27" t="s">
        <v>0</v>
      </c>
      <c r="BV154" s="62" t="str">
        <f>IF(BP154&lt;&gt;"NEMA","",IF(IFERROR(MATCH(BN154,BN$12:BN153,0),0)&lt;&gt;0,"",BN154))</f>
        <v/>
      </c>
      <c r="BW154" s="27" t="s">
        <v>0</v>
      </c>
      <c r="BX154" s="84"/>
      <c r="BY154" s="27" t="s">
        <v>0</v>
      </c>
      <c r="BZ154" s="38" t="str">
        <f t="shared" si="201"/>
        <v/>
      </c>
      <c r="CA154" s="21" t="str">
        <f t="shared" si="202"/>
        <v/>
      </c>
      <c r="CB154" s="21" t="str">
        <f>IF(CA154="","",MAX(CB$12:CB153)+1)</f>
        <v/>
      </c>
      <c r="CC154" s="21" t="str">
        <f>IF(CA154="","",IF(AB154="","",IF(AB154="NEMA",IF(AD154="",INDEX(AD$12:AD153,MATCH(AA154,AA$12:AA153,0),1),AD154),AB154)))</f>
        <v/>
      </c>
      <c r="CD154" s="21" t="str">
        <f t="shared" si="203"/>
        <v/>
      </c>
      <c r="CE154" s="21" t="str">
        <f>IF(BX154="","",MAX(CE$12:CE153)+1)</f>
        <v/>
      </c>
      <c r="CF154" s="21" t="str">
        <f t="shared" si="204"/>
        <v/>
      </c>
      <c r="CG154" s="46" t="str">
        <f t="shared" si="205"/>
        <v/>
      </c>
      <c r="CH154" s="27" t="s">
        <v>0</v>
      </c>
      <c r="CI154" s="14" t="str">
        <f t="shared" si="206"/>
        <v/>
      </c>
      <c r="CJ154" s="27" t="s">
        <v>0</v>
      </c>
      <c r="CK154" s="157" t="str">
        <f>IF(BN154="","",IF(AND(BO154&lt;&gt;"",BO154&lt;&gt;"NEMA",BS154=1),BR154,IFERROR(INDEX(CK$12:CK153,MATCH(BN154,BN$12:BN153,0)),IF(BX154&lt;&gt;"",BX154,BT154))))</f>
        <v/>
      </c>
      <c r="CL154" s="210" t="str">
        <f>IF(BN154="","",IF(BT154&lt;&gt;BN154,INDEX(regKlub_id,MATCH(BT154,regKlub_naziv,0)),IF(AND(BO154&lt;&gt;"",BO154&lt;&gt;"NEMA"),BO154,IF(CF154&lt;&gt;"",CF154,IF(CB154&lt;&gt;"",CB154,IFERROR(INDEX(CL$12:CL153,MATCH(BN154,BN$12:BN153,0)),"GREŠKA"))))))</f>
        <v/>
      </c>
      <c r="CM154" s="108" t="str">
        <f>IF(BP154="","",IF(BP154&lt;&gt;"NEMA",BP154,IF(CE154&lt;&gt;"",CE154,IFERROR(INDEX(CM$12:CM153,MATCH(BN154,BN$12:BN153,0)),""))))</f>
        <v/>
      </c>
      <c r="CN154" s="27" t="s">
        <v>0</v>
      </c>
      <c r="CO154" s="38" t="str">
        <f t="shared" si="207"/>
        <v/>
      </c>
      <c r="CP154" s="53" t="str">
        <f t="shared" si="208"/>
        <v>0</v>
      </c>
      <c r="CQ154" s="164" t="str">
        <f t="shared" si="209"/>
        <v/>
      </c>
      <c r="CR154" s="165" t="str">
        <f t="shared" si="156"/>
        <v/>
      </c>
      <c r="CS154" s="108" t="str">
        <f t="shared" si="161"/>
        <v/>
      </c>
      <c r="CT154" s="27" t="s">
        <v>0</v>
      </c>
      <c r="CU154" s="224" t="str">
        <f t="shared" si="210"/>
        <v xml:space="preserve">
</v>
      </c>
      <c r="CV154" s="27" t="s">
        <v>0</v>
      </c>
      <c r="CW154" s="184" t="str">
        <f t="shared" si="162"/>
        <v/>
      </c>
      <c r="CX154" t="s">
        <v>0</v>
      </c>
      <c r="CY154" s="86" t="str">
        <f t="shared" si="163"/>
        <v>Ž</v>
      </c>
      <c r="CZ154" t="s">
        <v>0</v>
      </c>
      <c r="DA154" s="32" t="str">
        <f t="shared" si="164"/>
        <v/>
      </c>
      <c r="DB154" s="46" t="str">
        <f t="shared" si="165"/>
        <v/>
      </c>
      <c r="DC154" t="s">
        <v>0</v>
      </c>
      <c r="DD154" s="14" t="str">
        <f t="shared" si="211"/>
        <v/>
      </c>
      <c r="DE154" s="27" t="s">
        <v>0</v>
      </c>
      <c r="DF154" s="14" t="str">
        <f t="shared" si="212"/>
        <v/>
      </c>
      <c r="DG154" s="27" t="s">
        <v>0</v>
      </c>
      <c r="DH154" s="32" t="str">
        <f t="shared" si="213"/>
        <v/>
      </c>
      <c r="DI154" s="33" t="str">
        <f t="shared" si="214"/>
        <v/>
      </c>
      <c r="DJ154" s="27" t="s">
        <v>0</v>
      </c>
      <c r="DK154" s="32" t="str">
        <f t="shared" si="215"/>
        <v/>
      </c>
      <c r="DL154" s="33" t="str">
        <f t="shared" si="216"/>
        <v/>
      </c>
      <c r="DM154" s="27" t="s">
        <v>0</v>
      </c>
      <c r="DN154" s="32" t="str">
        <f t="shared" si="217"/>
        <v/>
      </c>
      <c r="DO154" s="33" t="str">
        <f t="shared" si="218"/>
        <v/>
      </c>
      <c r="DP154" s="27" t="s">
        <v>0</v>
      </c>
      <c r="DQ154" s="38" t="str">
        <f t="shared" si="219"/>
        <v/>
      </c>
      <c r="DR154" s="33" t="str" cm="1">
        <f t="array" ref="DR154">IF(DQ154&lt;&gt;"",INDEX(regNatjecatelj_id,DQ154,0),IF(BF154&lt;&gt;"",BF154,""))</f>
        <v/>
      </c>
      <c r="DS154" s="27" t="s">
        <v>0</v>
      </c>
      <c r="DT154" s="38" t="str">
        <f t="shared" si="220"/>
        <v/>
      </c>
      <c r="DU154" s="53" t="str">
        <f t="shared" si="166"/>
        <v/>
      </c>
      <c r="DV154" s="53" t="str">
        <f t="shared" si="221"/>
        <v/>
      </c>
      <c r="DW154" s="53" t="str">
        <f t="shared" si="222"/>
        <v/>
      </c>
      <c r="DX154" s="46" t="str">
        <f t="shared" si="223"/>
        <v/>
      </c>
      <c r="DY154" s="27" t="s">
        <v>0</v>
      </c>
      <c r="DZ154" s="38" t="str">
        <f>IF(AN154="","",MAX(DZ$12:DZ153)+1)</f>
        <v/>
      </c>
      <c r="EA154" s="53" t="str">
        <f t="shared" si="224"/>
        <v/>
      </c>
      <c r="EB154" s="53" t="str">
        <f t="shared" si="225"/>
        <v/>
      </c>
      <c r="EC154" s="53" t="str">
        <f t="shared" si="226"/>
        <v/>
      </c>
      <c r="ED154" s="53" t="str">
        <f t="shared" si="227"/>
        <v/>
      </c>
      <c r="EE154" s="53" t="str">
        <f t="shared" si="167"/>
        <v/>
      </c>
      <c r="EF154" s="53" t="str">
        <f t="shared" si="228"/>
        <v/>
      </c>
      <c r="EG154" s="53" t="str">
        <f t="shared" si="229"/>
        <v/>
      </c>
      <c r="EH154" s="53" t="str">
        <f t="shared" si="168"/>
        <v/>
      </c>
      <c r="EI154" s="53" t="str">
        <f t="shared" si="230"/>
        <v/>
      </c>
      <c r="EJ154" s="33" t="str">
        <f t="shared" si="231"/>
        <v/>
      </c>
      <c r="EK154" s="27" t="s">
        <v>0</v>
      </c>
      <c r="EL154" s="14" t="str">
        <f t="shared" si="232"/>
        <v/>
      </c>
      <c r="EM154" s="27" t="s">
        <v>0</v>
      </c>
      <c r="EN154" s="14" t="str">
        <f t="shared" si="169"/>
        <v/>
      </c>
      <c r="EO154" s="27" t="s">
        <v>0</v>
      </c>
      <c r="EP154" s="115" t="str">
        <f t="shared" si="233"/>
        <v/>
      </c>
      <c r="EQ154" s="27" t="s">
        <v>0</v>
      </c>
    </row>
    <row r="155" spans="1:147" x14ac:dyDescent="0.25">
      <c r="A155" t="s">
        <v>0</v>
      </c>
      <c r="B155" s="32" t="str">
        <f>IF(csv!F145="","",TRIM(csv!T145))</f>
        <v>Ž65</v>
      </c>
      <c r="C155" s="21" t="s">
        <v>0</v>
      </c>
      <c r="D155" s="21" t="str">
        <f>IF(csv!F145="","",TRIM(csv!F145))</f>
        <v>Vera</v>
      </c>
      <c r="E155" s="21" t="str">
        <f>IF(csv!E145="","",TRIM(csv!E145))</f>
        <v>Shahkova</v>
      </c>
      <c r="F155" s="21" t="s">
        <v>0</v>
      </c>
      <c r="G155" s="53" t="str">
        <f>IF(csv!M145="","",TRIM(csv!M145))</f>
        <v/>
      </c>
      <c r="H155" s="53" t="str">
        <f>IF(csv!N145="","",TRIM(csv!N145))</f>
        <v>1</v>
      </c>
      <c r="I155" s="21" t="s">
        <v>0</v>
      </c>
      <c r="J155" s="21" t="str">
        <f>IF(csv!P145="","",TRIM(csv!P145))</f>
        <v>Vihor</v>
      </c>
      <c r="K155" s="21" t="str">
        <f>IF(csv!Q145="","",TRIM(csv!Q145))</f>
        <v>OK Vihor</v>
      </c>
      <c r="L155" s="21" t="s">
        <v>0</v>
      </c>
      <c r="M155" s="46" t="str">
        <f>IF(csv!R145="","",TRIM(csv!R145))</f>
        <v>CRO</v>
      </c>
      <c r="N155" s="27" t="s">
        <v>0</v>
      </c>
      <c r="O155" s="172" t="str">
        <f t="shared" si="170"/>
        <v>ok</v>
      </c>
      <c r="P155" s="27"/>
      <c r="Q155" s="32" t="str">
        <f t="shared" si="171"/>
        <v>Ž65</v>
      </c>
      <c r="R155" s="53">
        <f>IF(Q155="","",IF(COUNTIF(Q$12:Q154,Q155)=0,R154+1,R154))</f>
        <v>22</v>
      </c>
      <c r="S155" s="53">
        <f t="shared" si="172"/>
        <v>114</v>
      </c>
      <c r="T155" s="53">
        <f t="shared" si="173"/>
        <v>419</v>
      </c>
      <c r="U155" s="46" t="str">
        <f t="shared" si="174"/>
        <v>M12 – Ž65 – Ž12</v>
      </c>
      <c r="V155" s="27" t="s">
        <v>0</v>
      </c>
      <c r="W155" s="157" t="str">
        <f t="shared" si="175"/>
        <v>Ž65</v>
      </c>
      <c r="X155" s="207">
        <f t="shared" si="176"/>
        <v>622</v>
      </c>
      <c r="Y155" s="158" t="str">
        <f t="shared" si="157"/>
        <v/>
      </c>
      <c r="Z155" s="27" t="s">
        <v>0</v>
      </c>
      <c r="AA155" s="32" t="str">
        <f t="shared" si="177"/>
        <v>CRO</v>
      </c>
      <c r="AB155" s="53">
        <f t="shared" si="178"/>
        <v>1</v>
      </c>
      <c r="AC155" s="21" t="str">
        <f>IF(OR(AB155="",AB155&lt;&gt;"NEMA"),"",IF(IFERROR(MATCH(AA155,AA$12:AA154,0),0)&lt;&gt;0,"",AA155))</f>
        <v/>
      </c>
      <c r="AD155" s="46" t="str">
        <f>IF(AC155="","",MAX(AD$12:AD154)+1)</f>
        <v/>
      </c>
      <c r="AE155" s="27" t="s">
        <v>0</v>
      </c>
      <c r="AF155" s="84"/>
      <c r="AG155" s="27" t="s">
        <v>0</v>
      </c>
      <c r="AH155" s="14" t="str">
        <f t="shared" si="179"/>
        <v/>
      </c>
      <c r="AI155" s="27" t="s">
        <v>0</v>
      </c>
      <c r="AJ155" s="157" t="str">
        <f t="shared" si="180"/>
        <v>CRO</v>
      </c>
      <c r="AK155" s="108">
        <f t="shared" si="181"/>
        <v>1</v>
      </c>
      <c r="AL155" s="27"/>
      <c r="AM155" s="32" t="str">
        <f t="shared" si="182"/>
        <v>Vera</v>
      </c>
      <c r="AN155" s="21" t="str">
        <f t="shared" si="183"/>
        <v>Shahkova</v>
      </c>
      <c r="AO155" s="53" t="str">
        <f t="shared" si="184"/>
        <v>NEMA</v>
      </c>
      <c r="AP155" s="53">
        <f t="shared" si="185"/>
        <v>2229</v>
      </c>
      <c r="AQ155" s="21" t="str">
        <f t="shared" si="186"/>
        <v>Vera</v>
      </c>
      <c r="AR155" s="46" t="str">
        <f t="shared" si="187"/>
        <v>Shakhova</v>
      </c>
      <c r="AS155" s="27" t="s">
        <v>0</v>
      </c>
      <c r="AT155" s="62" t="str">
        <f t="shared" si="188"/>
        <v/>
      </c>
      <c r="AU155" s="27" t="s">
        <v>0</v>
      </c>
      <c r="AV155" s="228" t="str">
        <f t="shared" si="158"/>
        <v/>
      </c>
      <c r="AW155" s="27" t="s">
        <v>0</v>
      </c>
      <c r="AX155" s="79"/>
      <c r="AY155" s="80"/>
      <c r="AZ155" s="27" t="s">
        <v>0</v>
      </c>
      <c r="BA155" s="184" t="str">
        <f t="shared" si="189"/>
        <v/>
      </c>
      <c r="BB155" s="27" t="s">
        <v>0</v>
      </c>
      <c r="BC155" s="32" t="str">
        <f t="shared" si="190"/>
        <v/>
      </c>
      <c r="BD155" s="53" t="str">
        <f>IF(AX155&amp;AY155="","",MAX(BD$12:BD154)+1)</f>
        <v/>
      </c>
      <c r="BE155" s="196" t="str">
        <f t="shared" si="191"/>
        <v/>
      </c>
      <c r="BF155" s="33" t="str">
        <f>IF(AND(AO155="NEMA",AP155="NEMA",OR(AX155&amp;AY155="",BE155="NEMA")),MAX(BF$12:BF154)+1,"")</f>
        <v/>
      </c>
      <c r="BG155" s="27" t="s">
        <v>0</v>
      </c>
      <c r="BH155" s="32" t="str">
        <f t="shared" si="192"/>
        <v>Vera</v>
      </c>
      <c r="BI155" s="21" t="str">
        <f t="shared" si="193"/>
        <v>Shakhova</v>
      </c>
      <c r="BJ155" s="53">
        <f t="shared" si="194"/>
        <v>2229</v>
      </c>
      <c r="BK155" s="33" t="str">
        <f t="shared" si="195"/>
        <v/>
      </c>
      <c r="BL155" s="27" t="s">
        <v>0</v>
      </c>
      <c r="BM155" s="32" t="str">
        <f t="shared" si="196"/>
        <v>Vihor</v>
      </c>
      <c r="BN155" s="21" t="str">
        <f t="shared" si="197"/>
        <v>OK Vihor</v>
      </c>
      <c r="BO155" s="53">
        <f t="shared" si="198"/>
        <v>12</v>
      </c>
      <c r="BP155" s="53" t="str">
        <f t="shared" si="159"/>
        <v/>
      </c>
      <c r="BQ155" s="21" t="str">
        <f t="shared" si="160"/>
        <v>OK Vihor</v>
      </c>
      <c r="BR155" s="21" t="str" cm="1">
        <f t="array" ref="BR155">IFERROR(""&amp;INDEX(regNatjecatelj_klub,DI155),"")</f>
        <v>OK Vihor</v>
      </c>
      <c r="BS155" s="66" t="str">
        <f t="shared" si="199"/>
        <v/>
      </c>
      <c r="BT155" s="46" t="str">
        <f t="shared" si="200"/>
        <v>OK Vihor</v>
      </c>
      <c r="BU155" s="27" t="s">
        <v>0</v>
      </c>
      <c r="BV155" s="62" t="str">
        <f>IF(BP155&lt;&gt;"NEMA","",IF(IFERROR(MATCH(BN155,BN$12:BN154,0),0)&lt;&gt;0,"",BN155))</f>
        <v/>
      </c>
      <c r="BW155" s="27" t="s">
        <v>0</v>
      </c>
      <c r="BX155" s="84"/>
      <c r="BY155" s="27" t="s">
        <v>0</v>
      </c>
      <c r="BZ155" s="38" t="str">
        <f t="shared" si="201"/>
        <v/>
      </c>
      <c r="CA155" s="21" t="str">
        <f t="shared" si="202"/>
        <v/>
      </c>
      <c r="CB155" s="21" t="str">
        <f>IF(CA155="","",MAX(CB$12:CB154)+1)</f>
        <v/>
      </c>
      <c r="CC155" s="21" t="str">
        <f>IF(CA155="","",IF(AB155="","",IF(AB155="NEMA",IF(AD155="",INDEX(AD$12:AD154,MATCH(AA155,AA$12:AA154,0),1),AD155),AB155)))</f>
        <v/>
      </c>
      <c r="CD155" s="21" t="str">
        <f t="shared" si="203"/>
        <v/>
      </c>
      <c r="CE155" s="21" t="str">
        <f>IF(BX155="","",MAX(CE$12:CE154)+1)</f>
        <v/>
      </c>
      <c r="CF155" s="21" t="str">
        <f t="shared" si="204"/>
        <v/>
      </c>
      <c r="CG155" s="46" t="str">
        <f t="shared" si="205"/>
        <v/>
      </c>
      <c r="CH155" s="27" t="s">
        <v>0</v>
      </c>
      <c r="CI155" s="14" t="str">
        <f t="shared" si="206"/>
        <v/>
      </c>
      <c r="CJ155" s="27" t="s">
        <v>0</v>
      </c>
      <c r="CK155" s="157" t="str">
        <f>IF(BN155="","",IF(AND(BO155&lt;&gt;"",BO155&lt;&gt;"NEMA",BS155=1),BR155,IFERROR(INDEX(CK$12:CK154,MATCH(BN155,BN$12:BN154,0)),IF(BX155&lt;&gt;"",BX155,BT155))))</f>
        <v>OK Vihor</v>
      </c>
      <c r="CL155" s="210">
        <f>IF(BN155="","",IF(BT155&lt;&gt;BN155,INDEX(regKlub_id,MATCH(BT155,regKlub_naziv,0)),IF(AND(BO155&lt;&gt;"",BO155&lt;&gt;"NEMA"),BO155,IF(CF155&lt;&gt;"",CF155,IF(CB155&lt;&gt;"",CB155,IFERROR(INDEX(CL$12:CL154,MATCH(BN155,BN$12:BN154,0)),"GREŠKA"))))))</f>
        <v>12</v>
      </c>
      <c r="CM155" s="108" t="str">
        <f>IF(BP155="","",IF(BP155&lt;&gt;"NEMA",BP155,IF(CE155&lt;&gt;"",CE155,IFERROR(INDEX(CM$12:CM154,MATCH(BN155,BN$12:BN154,0)),""))))</f>
        <v/>
      </c>
      <c r="CN155" s="27" t="s">
        <v>0</v>
      </c>
      <c r="CO155" s="38" t="str">
        <f t="shared" si="207"/>
        <v/>
      </c>
      <c r="CP155" s="53" t="str">
        <f t="shared" si="208"/>
        <v>1</v>
      </c>
      <c r="CQ155" s="164" t="str">
        <f t="shared" si="209"/>
        <v/>
      </c>
      <c r="CR155" s="165" t="str">
        <f t="shared" si="156"/>
        <v/>
      </c>
      <c r="CS155" s="108">
        <f t="shared" si="161"/>
        <v>6</v>
      </c>
      <c r="CT155" s="27" t="s">
        <v>0</v>
      </c>
      <c r="CU155" s="224" t="str">
        <f t="shared" si="210"/>
        <v xml:space="preserve">
</v>
      </c>
      <c r="CV155" s="27" t="s">
        <v>0</v>
      </c>
      <c r="CW155" s="184" t="str">
        <f t="shared" si="162"/>
        <v/>
      </c>
      <c r="CX155" t="s">
        <v>0</v>
      </c>
      <c r="CY155" s="86" t="str">
        <f t="shared" si="163"/>
        <v>Ž</v>
      </c>
      <c r="CZ155" t="s">
        <v>0</v>
      </c>
      <c r="DA155" s="32" t="str">
        <f t="shared" si="164"/>
        <v/>
      </c>
      <c r="DB155" s="46" t="str">
        <f t="shared" si="165"/>
        <v/>
      </c>
      <c r="DC155" t="s">
        <v>0</v>
      </c>
      <c r="DD155" s="14" t="str">
        <f t="shared" si="211"/>
        <v/>
      </c>
      <c r="DE155" s="27" t="s">
        <v>0</v>
      </c>
      <c r="DF155" s="14" t="str">
        <f t="shared" si="212"/>
        <v/>
      </c>
      <c r="DG155" s="27" t="s">
        <v>0</v>
      </c>
      <c r="DH155" s="32" t="str">
        <f t="shared" si="213"/>
        <v>Vera – Shakhova</v>
      </c>
      <c r="DI155" s="33">
        <f t="shared" si="214"/>
        <v>1138</v>
      </c>
      <c r="DJ155" s="27" t="s">
        <v>0</v>
      </c>
      <c r="DK155" s="32" t="str">
        <f t="shared" si="215"/>
        <v>Vera – Shakhova – OK Vihor</v>
      </c>
      <c r="DL155" s="33">
        <f t="shared" si="216"/>
        <v>1138</v>
      </c>
      <c r="DM155" s="27" t="s">
        <v>0</v>
      </c>
      <c r="DN155" s="32" t="str">
        <f t="shared" si="217"/>
        <v>Vera – Shakhova – OK Vihor – Ž65</v>
      </c>
      <c r="DO155" s="33">
        <f t="shared" si="218"/>
        <v>1138</v>
      </c>
      <c r="DP155" s="27" t="s">
        <v>0</v>
      </c>
      <c r="DQ155" s="38">
        <f t="shared" si="219"/>
        <v>1138</v>
      </c>
      <c r="DR155" s="33" cm="1">
        <f t="array" ref="DR155">IF(DQ155&lt;&gt;"",INDEX(regNatjecatelj_id,DQ155,0),IF(BF155&lt;&gt;"",BF155,""))</f>
        <v>2229</v>
      </c>
      <c r="DS155" s="27" t="s">
        <v>0</v>
      </c>
      <c r="DT155" s="38" t="str">
        <f t="shared" si="220"/>
        <v>imepre(ali)</v>
      </c>
      <c r="DU155" s="53" t="str">
        <f t="shared" si="166"/>
        <v>klu</v>
      </c>
      <c r="DV155" s="53" t="str">
        <f t="shared" si="221"/>
        <v>kat</v>
      </c>
      <c r="DW155" s="53" t="str">
        <f t="shared" si="222"/>
        <v/>
      </c>
      <c r="DX155" s="46" t="str">
        <f t="shared" si="223"/>
        <v>imepre(ali)-klu-kat</v>
      </c>
      <c r="DY155" s="27" t="s">
        <v>0</v>
      </c>
      <c r="DZ155" s="38">
        <f>IF(AN155="","",MAX(DZ$12:DZ154)+1)</f>
        <v>5589</v>
      </c>
      <c r="EA155" s="53">
        <f t="shared" si="224"/>
        <v>622</v>
      </c>
      <c r="EB155" s="53">
        <f t="shared" si="225"/>
        <v>2229</v>
      </c>
      <c r="EC155" s="53" t="str">
        <f t="shared" si="226"/>
        <v/>
      </c>
      <c r="ED155" s="53">
        <f t="shared" si="227"/>
        <v>6</v>
      </c>
      <c r="EE155" s="53">
        <f t="shared" si="167"/>
        <v>0</v>
      </c>
      <c r="EF155" s="53">
        <f t="shared" si="228"/>
        <v>7</v>
      </c>
      <c r="EG155" s="53" t="str">
        <f t="shared" si="229"/>
        <v>1</v>
      </c>
      <c r="EH155" s="53">
        <f t="shared" si="168"/>
        <v>29</v>
      </c>
      <c r="EI155" s="53" t="str">
        <f t="shared" si="230"/>
        <v/>
      </c>
      <c r="EJ155" s="33" t="str">
        <f t="shared" si="231"/>
        <v/>
      </c>
      <c r="EK155" s="27" t="s">
        <v>0</v>
      </c>
      <c r="EL155" s="14" t="str">
        <f t="shared" si="232"/>
        <v>INSERT INTO rezultat(id,stazakategorija_id,imeprezime_id,vrijeme_sec,status_id,registracija,uparivanje_id,originalstatus_id,imeprezimealias_id,klubalias_id,kategorijaalias_id) VALUES (5589,622,2229,Null,6,0,7,1,29,Null,Null);</v>
      </c>
      <c r="EM155" s="27" t="s">
        <v>0</v>
      </c>
      <c r="EN155" s="14" t="str">
        <f t="shared" si="169"/>
        <v/>
      </c>
      <c r="EO155" s="27" t="s">
        <v>0</v>
      </c>
      <c r="EP155" s="115" t="str">
        <f t="shared" si="233"/>
        <v xml:space="preserve">
INSERT INTO rezultat(id,stazakategorija_id,imeprezime_id,vrijeme_sec,status_id,registracija,uparivanje_id,originalstatus_id,imeprezimealias_id,klubalias_id,kategorijaalias_id) VALUES (5589,622,2229,Null,6,0,7,1,29,Null,Null);</v>
      </c>
      <c r="EQ155" s="27" t="s">
        <v>0</v>
      </c>
    </row>
    <row r="156" spans="1:147" x14ac:dyDescent="0.25">
      <c r="A156" t="s">
        <v>0</v>
      </c>
      <c r="B156" s="32" t="str">
        <f>IF(csv!F146="","",TRIM(csv!T146))</f>
        <v/>
      </c>
      <c r="C156" s="21" t="s">
        <v>0</v>
      </c>
      <c r="D156" s="21" t="str">
        <f>IF(csv!F146="","",TRIM(csv!F146))</f>
        <v/>
      </c>
      <c r="E156" s="21" t="str">
        <f>IF(csv!E146="","",TRIM(csv!E146))</f>
        <v/>
      </c>
      <c r="F156" s="21" t="s">
        <v>0</v>
      </c>
      <c r="G156" s="53" t="str">
        <f>IF(csv!M146="","",TRIM(csv!M146))</f>
        <v/>
      </c>
      <c r="H156" s="53" t="str">
        <f>IF(csv!N146="","",TRIM(csv!N146))</f>
        <v/>
      </c>
      <c r="I156" s="21" t="s">
        <v>0</v>
      </c>
      <c r="J156" s="21" t="str">
        <f>IF(csv!P146="","",TRIM(csv!P146))</f>
        <v/>
      </c>
      <c r="K156" s="21" t="str">
        <f>IF(csv!Q146="","",TRIM(csv!Q146))</f>
        <v/>
      </c>
      <c r="L156" s="21" t="s">
        <v>0</v>
      </c>
      <c r="M156" s="46" t="str">
        <f>IF(csv!R146="","",TRIM(csv!R146))</f>
        <v/>
      </c>
      <c r="N156" s="27" t="s">
        <v>0</v>
      </c>
      <c r="O156" s="172" t="str">
        <f t="shared" si="170"/>
        <v/>
      </c>
      <c r="P156" s="27"/>
      <c r="Q156" s="32" t="str">
        <f t="shared" si="171"/>
        <v/>
      </c>
      <c r="R156" s="53" t="str">
        <f>IF(Q156="","",IF(COUNTIF(Q$12:Q155,Q156)=0,R155+1,R155))</f>
        <v/>
      </c>
      <c r="S156" s="53" t="str">
        <f t="shared" si="172"/>
        <v/>
      </c>
      <c r="T156" s="53" t="str">
        <f t="shared" si="173"/>
        <v/>
      </c>
      <c r="U156" s="46" t="str">
        <f t="shared" si="174"/>
        <v/>
      </c>
      <c r="V156" s="27" t="s">
        <v>0</v>
      </c>
      <c r="W156" s="157" t="str">
        <f t="shared" si="175"/>
        <v/>
      </c>
      <c r="X156" s="207" t="str">
        <f t="shared" si="176"/>
        <v/>
      </c>
      <c r="Y156" s="158" t="str">
        <f t="shared" si="157"/>
        <v/>
      </c>
      <c r="Z156" s="27" t="s">
        <v>0</v>
      </c>
      <c r="AA156" s="32" t="str">
        <f t="shared" si="177"/>
        <v/>
      </c>
      <c r="AB156" s="53" t="str">
        <f t="shared" si="178"/>
        <v/>
      </c>
      <c r="AC156" s="21" t="str">
        <f>IF(OR(AB156="",AB156&lt;&gt;"NEMA"),"",IF(IFERROR(MATCH(AA156,AA$12:AA155,0),0)&lt;&gt;0,"",AA156))</f>
        <v/>
      </c>
      <c r="AD156" s="46" t="str">
        <f>IF(AC156="","",MAX(AD$12:AD155)+1)</f>
        <v/>
      </c>
      <c r="AE156" s="27" t="s">
        <v>0</v>
      </c>
      <c r="AF156" s="84"/>
      <c r="AG156" s="27" t="s">
        <v>0</v>
      </c>
      <c r="AH156" s="14" t="str">
        <f t="shared" si="179"/>
        <v/>
      </c>
      <c r="AI156" s="27" t="s">
        <v>0</v>
      </c>
      <c r="AJ156" s="157" t="str">
        <f t="shared" si="180"/>
        <v/>
      </c>
      <c r="AK156" s="108" t="str">
        <f t="shared" si="181"/>
        <v/>
      </c>
      <c r="AL156" s="27"/>
      <c r="AM156" s="32" t="str">
        <f t="shared" si="182"/>
        <v/>
      </c>
      <c r="AN156" s="21" t="str">
        <f t="shared" si="183"/>
        <v/>
      </c>
      <c r="AO156" s="53" t="str">
        <f t="shared" si="184"/>
        <v/>
      </c>
      <c r="AP156" s="53" t="str">
        <f t="shared" si="185"/>
        <v/>
      </c>
      <c r="AQ156" s="21" t="str">
        <f t="shared" si="186"/>
        <v/>
      </c>
      <c r="AR156" s="46" t="str">
        <f t="shared" si="187"/>
        <v/>
      </c>
      <c r="AS156" s="27" t="s">
        <v>0</v>
      </c>
      <c r="AT156" s="62" t="str">
        <f t="shared" si="188"/>
        <v/>
      </c>
      <c r="AU156" s="27" t="s">
        <v>0</v>
      </c>
      <c r="AV156" s="228"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
      </c>
      <c r="AW156" s="27" t="s">
        <v>0</v>
      </c>
      <c r="AX156" s="79"/>
      <c r="AY156" s="80"/>
      <c r="AZ156" s="27" t="s">
        <v>0</v>
      </c>
      <c r="BA156" s="184" t="str">
        <f t="shared" si="189"/>
        <v/>
      </c>
      <c r="BB156" s="27" t="s">
        <v>0</v>
      </c>
      <c r="BC156" s="32" t="str">
        <f t="shared" si="190"/>
        <v/>
      </c>
      <c r="BD156" s="53" t="str">
        <f>IF(AX156&amp;AY156="","",MAX(BD$12:BD155)+1)</f>
        <v/>
      </c>
      <c r="BE156" s="196" t="str">
        <f t="shared" si="191"/>
        <v/>
      </c>
      <c r="BF156" s="33" t="str">
        <f>IF(AND(AO156="NEMA",AP156="NEMA",OR(AX156&amp;AY156="",BE156="NEMA")),MAX(BF$12:BF155)+1,"")</f>
        <v/>
      </c>
      <c r="BG156" s="27" t="s">
        <v>0</v>
      </c>
      <c r="BH156" s="32" t="str">
        <f t="shared" si="192"/>
        <v/>
      </c>
      <c r="BI156" s="21" t="str">
        <f t="shared" si="193"/>
        <v/>
      </c>
      <c r="BJ156" s="53" t="str">
        <f t="shared" si="194"/>
        <v/>
      </c>
      <c r="BK156" s="33" t="str">
        <f t="shared" si="195"/>
        <v/>
      </c>
      <c r="BL156" s="27" t="s">
        <v>0</v>
      </c>
      <c r="BM156" s="32" t="str">
        <f t="shared" si="196"/>
        <v/>
      </c>
      <c r="BN156" s="21" t="str">
        <f t="shared" si="197"/>
        <v/>
      </c>
      <c r="BO156" s="53" t="str">
        <f t="shared" si="198"/>
        <v/>
      </c>
      <c r="BP156" s="53" t="str">
        <f t="shared" si="159"/>
        <v/>
      </c>
      <c r="BQ156" s="21" t="str">
        <f t="shared" si="160"/>
        <v/>
      </c>
      <c r="BR156" s="21" t="str" cm="1">
        <f t="array" ref="BR156">IFERROR(""&amp;INDEX(regNatjecatelj_klub,DI156),"")</f>
        <v/>
      </c>
      <c r="BS156" s="66" t="str">
        <f t="shared" si="199"/>
        <v/>
      </c>
      <c r="BT156" s="46" t="str">
        <f t="shared" si="200"/>
        <v/>
      </c>
      <c r="BU156" s="27" t="s">
        <v>0</v>
      </c>
      <c r="BV156" s="62" t="str">
        <f>IF(BP156&lt;&gt;"NEMA","",IF(IFERROR(MATCH(BN156,BN$12:BN155,0),0)&lt;&gt;0,"",BN156))</f>
        <v/>
      </c>
      <c r="BW156" s="27" t="s">
        <v>0</v>
      </c>
      <c r="BX156" s="84"/>
      <c r="BY156" s="27" t="s">
        <v>0</v>
      </c>
      <c r="BZ156" s="38" t="str">
        <f t="shared" si="201"/>
        <v/>
      </c>
      <c r="CA156" s="21" t="str">
        <f t="shared" si="202"/>
        <v/>
      </c>
      <c r="CB156" s="21" t="str">
        <f>IF(CA156="","",MAX(CB$12:CB155)+1)</f>
        <v/>
      </c>
      <c r="CC156" s="21" t="str">
        <f>IF(CA156="","",IF(AB156="","",IF(AB156="NEMA",IF(AD156="",INDEX(AD$12:AD155,MATCH(AA156,AA$12:AA155,0),1),AD156),AB156)))</f>
        <v/>
      </c>
      <c r="CD156" s="21" t="str">
        <f t="shared" si="203"/>
        <v/>
      </c>
      <c r="CE156" s="21" t="str">
        <f>IF(BX156="","",MAX(CE$12:CE155)+1)</f>
        <v/>
      </c>
      <c r="CF156" s="21" t="str">
        <f t="shared" si="204"/>
        <v/>
      </c>
      <c r="CG156" s="46" t="str">
        <f t="shared" si="205"/>
        <v/>
      </c>
      <c r="CH156" s="27" t="s">
        <v>0</v>
      </c>
      <c r="CI156" s="14" t="str">
        <f t="shared" si="206"/>
        <v/>
      </c>
      <c r="CJ156" s="27" t="s">
        <v>0</v>
      </c>
      <c r="CK156" s="157" t="str">
        <f>IF(BN156="","",IF(AND(BO156&lt;&gt;"",BO156&lt;&gt;"NEMA",BS156=1),BR156,IFERROR(INDEX(CK$12:CK155,MATCH(BN156,BN$12:BN155,0)),IF(BX156&lt;&gt;"",BX156,BT156))))</f>
        <v/>
      </c>
      <c r="CL156" s="210" t="str">
        <f>IF(BN156="","",IF(BT156&lt;&gt;BN156,INDEX(regKlub_id,MATCH(BT156,regKlub_naziv,0)),IF(AND(BO156&lt;&gt;"",BO156&lt;&gt;"NEMA"),BO156,IF(CF156&lt;&gt;"",CF156,IF(CB156&lt;&gt;"",CB156,IFERROR(INDEX(CL$12:CL155,MATCH(BN156,BN$12:BN155,0)),"GREŠKA"))))))</f>
        <v/>
      </c>
      <c r="CM156" s="108" t="str">
        <f>IF(BP156="","",IF(BP156&lt;&gt;"NEMA",BP156,IF(CE156&lt;&gt;"",CE156,IFERROR(INDEX(CM$12:CM155,MATCH(BN156,BN$12:BN155,0)),""))))</f>
        <v/>
      </c>
      <c r="CN156" s="27" t="s">
        <v>0</v>
      </c>
      <c r="CO156" s="38" t="str">
        <f t="shared" si="207"/>
        <v/>
      </c>
      <c r="CP156" s="53" t="str">
        <f t="shared" si="208"/>
        <v/>
      </c>
      <c r="CQ156" s="164" t="str">
        <f t="shared" si="209"/>
        <v/>
      </c>
      <c r="CR156" s="165" t="str">
        <f t="shared" si="156"/>
        <v/>
      </c>
      <c r="CS156" s="108" t="str">
        <f t="shared" si="161"/>
        <v/>
      </c>
      <c r="CT156" s="27" t="s">
        <v>0</v>
      </c>
      <c r="CU156" s="224" t="str">
        <f t="shared" si="210"/>
        <v xml:space="preserve">
</v>
      </c>
      <c r="CV156" s="27" t="s">
        <v>0</v>
      </c>
      <c r="CW156" s="184" t="str">
        <f t="shared" si="162"/>
        <v/>
      </c>
      <c r="CX156" t="s">
        <v>0</v>
      </c>
      <c r="CY156" s="86" t="str">
        <f t="shared" si="163"/>
        <v/>
      </c>
      <c r="CZ156" t="s">
        <v>0</v>
      </c>
      <c r="DA156" s="32" t="str">
        <f t="shared" si="164"/>
        <v/>
      </c>
      <c r="DB156" s="46" t="str">
        <f t="shared" si="165"/>
        <v/>
      </c>
      <c r="DC156" t="s">
        <v>0</v>
      </c>
      <c r="DD156" s="14" t="str">
        <f t="shared" si="211"/>
        <v/>
      </c>
      <c r="DE156" s="27" t="s">
        <v>0</v>
      </c>
      <c r="DF156" s="14" t="str">
        <f t="shared" si="212"/>
        <v/>
      </c>
      <c r="DG156" s="27" t="s">
        <v>0</v>
      </c>
      <c r="DH156" s="32" t="str">
        <f t="shared" si="213"/>
        <v/>
      </c>
      <c r="DI156" s="33" t="str">
        <f t="shared" si="214"/>
        <v/>
      </c>
      <c r="DJ156" s="27" t="s">
        <v>0</v>
      </c>
      <c r="DK156" s="32" t="str">
        <f t="shared" si="215"/>
        <v/>
      </c>
      <c r="DL156" s="33" t="str">
        <f t="shared" si="216"/>
        <v/>
      </c>
      <c r="DM156" s="27" t="s">
        <v>0</v>
      </c>
      <c r="DN156" s="32" t="str">
        <f t="shared" si="217"/>
        <v/>
      </c>
      <c r="DO156" s="33" t="str">
        <f t="shared" si="218"/>
        <v/>
      </c>
      <c r="DP156" s="27" t="s">
        <v>0</v>
      </c>
      <c r="DQ156" s="38" t="str">
        <f t="shared" si="219"/>
        <v/>
      </c>
      <c r="DR156" s="33" t="str" cm="1">
        <f t="array" ref="DR156">IF(DQ156&lt;&gt;"",INDEX(regNatjecatelj_id,DQ156,0),IF(BF156&lt;&gt;"",BF156,""))</f>
        <v/>
      </c>
      <c r="DS156" s="27" t="s">
        <v>0</v>
      </c>
      <c r="DT156" s="38" t="str">
        <f t="shared" si="220"/>
        <v/>
      </c>
      <c r="DU156" s="53" t="str">
        <f t="shared" si="166"/>
        <v/>
      </c>
      <c r="DV156" s="53" t="str">
        <f t="shared" si="221"/>
        <v/>
      </c>
      <c r="DW156" s="53" t="str">
        <f t="shared" si="222"/>
        <v/>
      </c>
      <c r="DX156" s="46" t="str">
        <f t="shared" si="223"/>
        <v/>
      </c>
      <c r="DY156" s="27" t="s">
        <v>0</v>
      </c>
      <c r="DZ156" s="38" t="str">
        <f>IF(AN156="","",MAX(DZ$12:DZ155)+1)</f>
        <v/>
      </c>
      <c r="EA156" s="53" t="str">
        <f t="shared" si="224"/>
        <v/>
      </c>
      <c r="EB156" s="53" t="str">
        <f t="shared" si="225"/>
        <v/>
      </c>
      <c r="EC156" s="53" t="str">
        <f t="shared" si="226"/>
        <v/>
      </c>
      <c r="ED156" s="53" t="str">
        <f t="shared" si="227"/>
        <v/>
      </c>
      <c r="EE156" s="53" t="str">
        <f t="shared" si="167"/>
        <v/>
      </c>
      <c r="EF156" s="53" t="str">
        <f t="shared" si="228"/>
        <v/>
      </c>
      <c r="EG156" s="53" t="str">
        <f t="shared" si="229"/>
        <v/>
      </c>
      <c r="EH156" s="53" t="str">
        <f t="shared" si="168"/>
        <v/>
      </c>
      <c r="EI156" s="53" t="str">
        <f t="shared" si="230"/>
        <v/>
      </c>
      <c r="EJ156" s="33" t="str">
        <f t="shared" si="231"/>
        <v/>
      </c>
      <c r="EK156" s="27" t="s">
        <v>0</v>
      </c>
      <c r="EL156" s="14" t="str">
        <f t="shared" si="232"/>
        <v/>
      </c>
      <c r="EM156" s="27" t="s">
        <v>0</v>
      </c>
      <c r="EN156" s="14" t="str">
        <f t="shared" si="169"/>
        <v/>
      </c>
      <c r="EO156" s="27" t="s">
        <v>0</v>
      </c>
      <c r="EP156" s="115" t="str">
        <f t="shared" si="233"/>
        <v/>
      </c>
      <c r="EQ156" s="27" t="s">
        <v>0</v>
      </c>
    </row>
    <row r="157" spans="1:147" x14ac:dyDescent="0.25">
      <c r="A157" t="s">
        <v>0</v>
      </c>
      <c r="B157" s="32" t="str">
        <f>IF(csv!F147="","",TRIM(csv!T147))</f>
        <v/>
      </c>
      <c r="C157" s="21" t="s">
        <v>0</v>
      </c>
      <c r="D157" s="21" t="str">
        <f>IF(csv!F147="","",TRIM(csv!F147))</f>
        <v/>
      </c>
      <c r="E157" s="21" t="str">
        <f>IF(csv!E147="","",TRIM(csv!E147))</f>
        <v/>
      </c>
      <c r="F157" s="21" t="s">
        <v>0</v>
      </c>
      <c r="G157" s="53" t="str">
        <f>IF(csv!M147="","",TRIM(csv!M147))</f>
        <v/>
      </c>
      <c r="H157" s="53" t="str">
        <f>IF(csv!N147="","",TRIM(csv!N147))</f>
        <v/>
      </c>
      <c r="I157" s="21" t="s">
        <v>0</v>
      </c>
      <c r="J157" s="21" t="str">
        <f>IF(csv!P147="","",TRIM(csv!P147))</f>
        <v/>
      </c>
      <c r="K157" s="21" t="str">
        <f>IF(csv!Q147="","",TRIM(csv!Q147))</f>
        <v/>
      </c>
      <c r="L157" s="21" t="s">
        <v>0</v>
      </c>
      <c r="M157" s="46" t="str">
        <f>IF(csv!R147="","",TRIM(csv!R147))</f>
        <v/>
      </c>
      <c r="N157" s="27" t="s">
        <v>0</v>
      </c>
      <c r="O157" s="172" t="str">
        <f t="shared" si="170"/>
        <v/>
      </c>
      <c r="P157" s="27"/>
      <c r="Q157" s="32" t="str">
        <f t="shared" si="171"/>
        <v/>
      </c>
      <c r="R157" s="53" t="str">
        <f>IF(Q157="","",IF(COUNTIF(Q$12:Q156,Q157)=0,R156+1,R156))</f>
        <v/>
      </c>
      <c r="S157" s="53" t="str">
        <f t="shared" si="172"/>
        <v/>
      </c>
      <c r="T157" s="53" t="str">
        <f t="shared" si="173"/>
        <v/>
      </c>
      <c r="U157" s="46" t="str">
        <f t="shared" si="174"/>
        <v/>
      </c>
      <c r="V157" s="27" t="s">
        <v>0</v>
      </c>
      <c r="W157" s="157" t="str">
        <f t="shared" si="175"/>
        <v/>
      </c>
      <c r="X157" s="207" t="str">
        <f t="shared" si="176"/>
        <v/>
      </c>
      <c r="Y157" s="158" t="str">
        <f t="shared" si="157"/>
        <v/>
      </c>
      <c r="Z157" s="27" t="s">
        <v>0</v>
      </c>
      <c r="AA157" s="32" t="str">
        <f t="shared" si="177"/>
        <v/>
      </c>
      <c r="AB157" s="53" t="str">
        <f t="shared" si="178"/>
        <v/>
      </c>
      <c r="AC157" s="21" t="str">
        <f>IF(OR(AB157="",AB157&lt;&gt;"NEMA"),"",IF(IFERROR(MATCH(AA157,AA$12:AA156,0),0)&lt;&gt;0,"",AA157))</f>
        <v/>
      </c>
      <c r="AD157" s="46" t="str">
        <f>IF(AC157="","",MAX(AD$12:AD156)+1)</f>
        <v/>
      </c>
      <c r="AE157" s="27" t="s">
        <v>0</v>
      </c>
      <c r="AF157" s="84"/>
      <c r="AG157" s="27" t="s">
        <v>0</v>
      </c>
      <c r="AH157" s="14" t="str">
        <f t="shared" si="179"/>
        <v/>
      </c>
      <c r="AI157" s="27" t="s">
        <v>0</v>
      </c>
      <c r="AJ157" s="157" t="str">
        <f t="shared" si="180"/>
        <v/>
      </c>
      <c r="AK157" s="108" t="str">
        <f t="shared" si="181"/>
        <v/>
      </c>
      <c r="AL157" s="27"/>
      <c r="AM157" s="32" t="str">
        <f t="shared" si="182"/>
        <v/>
      </c>
      <c r="AN157" s="21" t="str">
        <f t="shared" si="183"/>
        <v/>
      </c>
      <c r="AO157" s="53" t="str">
        <f t="shared" si="184"/>
        <v/>
      </c>
      <c r="AP157" s="53" t="str">
        <f t="shared" si="185"/>
        <v/>
      </c>
      <c r="AQ157" s="21" t="str">
        <f t="shared" si="186"/>
        <v/>
      </c>
      <c r="AR157" s="46" t="str">
        <f t="shared" si="187"/>
        <v/>
      </c>
      <c r="AS157" s="27" t="s">
        <v>0</v>
      </c>
      <c r="AT157" s="62" t="str">
        <f t="shared" si="188"/>
        <v/>
      </c>
      <c r="AU157" s="27" t="s">
        <v>0</v>
      </c>
      <c r="AV157" s="228" t="str">
        <f t="shared" ref="AV157:AV220" si="234">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
      </c>
      <c r="AW157" s="27" t="s">
        <v>0</v>
      </c>
      <c r="AX157" s="79"/>
      <c r="AY157" s="80"/>
      <c r="AZ157" s="27" t="s">
        <v>0</v>
      </c>
      <c r="BA157" s="184" t="str">
        <f t="shared" si="189"/>
        <v/>
      </c>
      <c r="BB157" s="27" t="s">
        <v>0</v>
      </c>
      <c r="BC157" s="32" t="str">
        <f t="shared" si="190"/>
        <v/>
      </c>
      <c r="BD157" s="53" t="str">
        <f>IF(AX157&amp;AY157="","",MAX(BD$12:BD156)+1)</f>
        <v/>
      </c>
      <c r="BE157" s="196" t="str">
        <f t="shared" si="191"/>
        <v/>
      </c>
      <c r="BF157" s="33" t="str">
        <f>IF(AND(AO157="NEMA",AP157="NEMA",OR(AX157&amp;AY157="",BE157="NEMA")),MAX(BF$12:BF156)+1,"")</f>
        <v/>
      </c>
      <c r="BG157" s="27" t="s">
        <v>0</v>
      </c>
      <c r="BH157" s="32" t="str">
        <f t="shared" si="192"/>
        <v/>
      </c>
      <c r="BI157" s="21" t="str">
        <f t="shared" si="193"/>
        <v/>
      </c>
      <c r="BJ157" s="53" t="str">
        <f t="shared" si="194"/>
        <v/>
      </c>
      <c r="BK157" s="33" t="str">
        <f t="shared" si="195"/>
        <v/>
      </c>
      <c r="BL157" s="27" t="s">
        <v>0</v>
      </c>
      <c r="BM157" s="32" t="str">
        <f t="shared" si="196"/>
        <v/>
      </c>
      <c r="BN157" s="21" t="str">
        <f t="shared" si="197"/>
        <v/>
      </c>
      <c r="BO157" s="53" t="str">
        <f t="shared" si="198"/>
        <v/>
      </c>
      <c r="BP157" s="53" t="str">
        <f t="shared" si="159"/>
        <v/>
      </c>
      <c r="BQ157" s="21" t="str">
        <f t="shared" si="160"/>
        <v/>
      </c>
      <c r="BR157" s="21" t="str" cm="1">
        <f t="array" ref="BR157">IFERROR(""&amp;INDEX(regNatjecatelj_klub,DI157),"")</f>
        <v/>
      </c>
      <c r="BS157" s="66" t="str">
        <f t="shared" si="199"/>
        <v/>
      </c>
      <c r="BT157" s="46" t="str">
        <f t="shared" si="200"/>
        <v/>
      </c>
      <c r="BU157" s="27" t="s">
        <v>0</v>
      </c>
      <c r="BV157" s="62" t="str">
        <f>IF(BP157&lt;&gt;"NEMA","",IF(IFERROR(MATCH(BN157,BN$12:BN156,0),0)&lt;&gt;0,"",BN157))</f>
        <v/>
      </c>
      <c r="BW157" s="27" t="s">
        <v>0</v>
      </c>
      <c r="BX157" s="84"/>
      <c r="BY157" s="27" t="s">
        <v>0</v>
      </c>
      <c r="BZ157" s="38" t="str">
        <f t="shared" si="201"/>
        <v/>
      </c>
      <c r="CA157" s="21" t="str">
        <f t="shared" si="202"/>
        <v/>
      </c>
      <c r="CB157" s="21" t="str">
        <f>IF(CA157="","",MAX(CB$12:CB156)+1)</f>
        <v/>
      </c>
      <c r="CC157" s="21" t="str">
        <f>IF(CA157="","",IF(AB157="","",IF(AB157="NEMA",IF(AD157="",INDEX(AD$12:AD156,MATCH(AA157,AA$12:AA156,0),1),AD157),AB157)))</f>
        <v/>
      </c>
      <c r="CD157" s="21" t="str">
        <f t="shared" si="203"/>
        <v/>
      </c>
      <c r="CE157" s="21" t="str">
        <f>IF(BX157="","",MAX(CE$12:CE156)+1)</f>
        <v/>
      </c>
      <c r="CF157" s="21" t="str">
        <f t="shared" si="204"/>
        <v/>
      </c>
      <c r="CG157" s="46" t="str">
        <f t="shared" si="205"/>
        <v/>
      </c>
      <c r="CH157" s="27" t="s">
        <v>0</v>
      </c>
      <c r="CI157" s="14" t="str">
        <f t="shared" si="206"/>
        <v/>
      </c>
      <c r="CJ157" s="27" t="s">
        <v>0</v>
      </c>
      <c r="CK157" s="157" t="str">
        <f>IF(BN157="","",IF(AND(BO157&lt;&gt;"",BO157&lt;&gt;"NEMA",BS157=1),BR157,IFERROR(INDEX(CK$12:CK156,MATCH(BN157,BN$12:BN156,0)),IF(BX157&lt;&gt;"",BX157,BT157))))</f>
        <v/>
      </c>
      <c r="CL157" s="210" t="str">
        <f>IF(BN157="","",IF(BT157&lt;&gt;BN157,INDEX(regKlub_id,MATCH(BT157,regKlub_naziv,0)),IF(AND(BO157&lt;&gt;"",BO157&lt;&gt;"NEMA"),BO157,IF(CF157&lt;&gt;"",CF157,IF(CB157&lt;&gt;"",CB157,IFERROR(INDEX(CL$12:CL156,MATCH(BN157,BN$12:BN156,0)),"GREŠKA"))))))</f>
        <v/>
      </c>
      <c r="CM157" s="108" t="str">
        <f>IF(BP157="","",IF(BP157&lt;&gt;"NEMA",BP157,IF(CE157&lt;&gt;"",CE157,IFERROR(INDEX(CM$12:CM156,MATCH(BN157,BN$12:BN156,0)),""))))</f>
        <v/>
      </c>
      <c r="CN157" s="27" t="s">
        <v>0</v>
      </c>
      <c r="CO157" s="38" t="str">
        <f t="shared" si="207"/>
        <v/>
      </c>
      <c r="CP157" s="53" t="str">
        <f t="shared" si="208"/>
        <v/>
      </c>
      <c r="CQ157" s="164" t="str">
        <f t="shared" si="209"/>
        <v/>
      </c>
      <c r="CR157" s="165" t="str">
        <f t="shared" si="156"/>
        <v/>
      </c>
      <c r="CS157" s="108" t="str">
        <f t="shared" si="161"/>
        <v/>
      </c>
      <c r="CT157" s="27" t="s">
        <v>0</v>
      </c>
      <c r="CU157" s="224" t="str">
        <f t="shared" si="210"/>
        <v xml:space="preserve">
</v>
      </c>
      <c r="CV157" s="27" t="s">
        <v>0</v>
      </c>
      <c r="CW157" s="184" t="str">
        <f t="shared" si="162"/>
        <v/>
      </c>
      <c r="CX157" t="s">
        <v>0</v>
      </c>
      <c r="CY157" s="86" t="str">
        <f t="shared" si="163"/>
        <v/>
      </c>
      <c r="CZ157" t="s">
        <v>0</v>
      </c>
      <c r="DA157" s="32" t="str">
        <f t="shared" si="164"/>
        <v/>
      </c>
      <c r="DB157" s="46" t="str">
        <f t="shared" si="165"/>
        <v/>
      </c>
      <c r="DC157" t="s">
        <v>0</v>
      </c>
      <c r="DD157" s="14" t="str">
        <f t="shared" si="211"/>
        <v/>
      </c>
      <c r="DE157" s="27" t="s">
        <v>0</v>
      </c>
      <c r="DF157" s="14" t="str">
        <f t="shared" si="212"/>
        <v/>
      </c>
      <c r="DG157" s="27" t="s">
        <v>0</v>
      </c>
      <c r="DH157" s="32" t="str">
        <f t="shared" si="213"/>
        <v/>
      </c>
      <c r="DI157" s="33" t="str">
        <f t="shared" si="214"/>
        <v/>
      </c>
      <c r="DJ157" s="27" t="s">
        <v>0</v>
      </c>
      <c r="DK157" s="32" t="str">
        <f t="shared" si="215"/>
        <v/>
      </c>
      <c r="DL157" s="33" t="str">
        <f t="shared" si="216"/>
        <v/>
      </c>
      <c r="DM157" s="27" t="s">
        <v>0</v>
      </c>
      <c r="DN157" s="32" t="str">
        <f t="shared" si="217"/>
        <v/>
      </c>
      <c r="DO157" s="33" t="str">
        <f t="shared" si="218"/>
        <v/>
      </c>
      <c r="DP157" s="27" t="s">
        <v>0</v>
      </c>
      <c r="DQ157" s="38" t="str">
        <f t="shared" si="219"/>
        <v/>
      </c>
      <c r="DR157" s="33" t="str" cm="1">
        <f t="array" ref="DR157">IF(DQ157&lt;&gt;"",INDEX(regNatjecatelj_id,DQ157,0),IF(BF157&lt;&gt;"",BF157,""))</f>
        <v/>
      </c>
      <c r="DS157" s="27" t="s">
        <v>0</v>
      </c>
      <c r="DT157" s="38" t="str">
        <f t="shared" si="220"/>
        <v/>
      </c>
      <c r="DU157" s="53" t="str">
        <f t="shared" si="166"/>
        <v/>
      </c>
      <c r="DV157" s="53" t="str">
        <f t="shared" si="221"/>
        <v/>
      </c>
      <c r="DW157" s="53" t="str">
        <f t="shared" si="222"/>
        <v/>
      </c>
      <c r="DX157" s="46" t="str">
        <f t="shared" si="223"/>
        <v/>
      </c>
      <c r="DY157" s="27" t="s">
        <v>0</v>
      </c>
      <c r="DZ157" s="38" t="str">
        <f>IF(AN157="","",MAX(DZ$12:DZ156)+1)</f>
        <v/>
      </c>
      <c r="EA157" s="53" t="str">
        <f t="shared" si="224"/>
        <v/>
      </c>
      <c r="EB157" s="53" t="str">
        <f t="shared" si="225"/>
        <v/>
      </c>
      <c r="EC157" s="53" t="str">
        <f t="shared" si="226"/>
        <v/>
      </c>
      <c r="ED157" s="53" t="str">
        <f t="shared" si="227"/>
        <v/>
      </c>
      <c r="EE157" s="53" t="str">
        <f t="shared" si="167"/>
        <v/>
      </c>
      <c r="EF157" s="53" t="str">
        <f t="shared" si="228"/>
        <v/>
      </c>
      <c r="EG157" s="53" t="str">
        <f t="shared" si="229"/>
        <v/>
      </c>
      <c r="EH157" s="53" t="str">
        <f t="shared" si="168"/>
        <v/>
      </c>
      <c r="EI157" s="53" t="str">
        <f t="shared" si="230"/>
        <v/>
      </c>
      <c r="EJ157" s="33" t="str">
        <f t="shared" si="231"/>
        <v/>
      </c>
      <c r="EK157" s="27" t="s">
        <v>0</v>
      </c>
      <c r="EL157" s="14" t="str">
        <f t="shared" si="232"/>
        <v/>
      </c>
      <c r="EM157" s="27" t="s">
        <v>0</v>
      </c>
      <c r="EN157" s="14" t="str">
        <f t="shared" si="169"/>
        <v/>
      </c>
      <c r="EO157" s="27" t="s">
        <v>0</v>
      </c>
      <c r="EP157" s="115" t="str">
        <f t="shared" si="233"/>
        <v/>
      </c>
      <c r="EQ157" s="27" t="s">
        <v>0</v>
      </c>
    </row>
    <row r="158" spans="1:147" x14ac:dyDescent="0.25">
      <c r="A158" t="s">
        <v>0</v>
      </c>
      <c r="B158" s="32" t="str">
        <f>IF(csv!F148="","",TRIM(csv!T148))</f>
        <v/>
      </c>
      <c r="C158" s="21" t="s">
        <v>0</v>
      </c>
      <c r="D158" s="21" t="str">
        <f>IF(csv!F148="","",TRIM(csv!F148))</f>
        <v/>
      </c>
      <c r="E158" s="21" t="str">
        <f>IF(csv!E148="","",TRIM(csv!E148))</f>
        <v/>
      </c>
      <c r="F158" s="21" t="s">
        <v>0</v>
      </c>
      <c r="G158" s="53" t="str">
        <f>IF(csv!M148="","",TRIM(csv!M148))</f>
        <v/>
      </c>
      <c r="H158" s="53" t="str">
        <f>IF(csv!N148="","",TRIM(csv!N148))</f>
        <v/>
      </c>
      <c r="I158" s="21" t="s">
        <v>0</v>
      </c>
      <c r="J158" s="21" t="str">
        <f>IF(csv!P148="","",TRIM(csv!P148))</f>
        <v/>
      </c>
      <c r="K158" s="21" t="str">
        <f>IF(csv!Q148="","",TRIM(csv!Q148))</f>
        <v/>
      </c>
      <c r="L158" s="21" t="s">
        <v>0</v>
      </c>
      <c r="M158" s="46" t="str">
        <f>IF(csv!R148="","",TRIM(csv!R148))</f>
        <v/>
      </c>
      <c r="N158" s="27" t="s">
        <v>0</v>
      </c>
      <c r="O158" s="172" t="str">
        <f t="shared" si="170"/>
        <v/>
      </c>
      <c r="P158" s="27"/>
      <c r="Q158" s="32" t="str">
        <f t="shared" si="171"/>
        <v/>
      </c>
      <c r="R158" s="53" t="str">
        <f>IF(Q158="","",IF(COUNTIF(Q$12:Q157,Q158)=0,R157+1,R157))</f>
        <v/>
      </c>
      <c r="S158" s="53" t="str">
        <f t="shared" si="172"/>
        <v/>
      </c>
      <c r="T158" s="53" t="str">
        <f t="shared" si="173"/>
        <v/>
      </c>
      <c r="U158" s="46" t="str">
        <f t="shared" si="174"/>
        <v/>
      </c>
      <c r="V158" s="27" t="s">
        <v>0</v>
      </c>
      <c r="W158" s="157" t="str">
        <f t="shared" si="175"/>
        <v/>
      </c>
      <c r="X158" s="207" t="str">
        <f t="shared" si="176"/>
        <v/>
      </c>
      <c r="Y158" s="158" t="str">
        <f t="shared" si="157"/>
        <v/>
      </c>
      <c r="Z158" s="27" t="s">
        <v>0</v>
      </c>
      <c r="AA158" s="32" t="str">
        <f t="shared" si="177"/>
        <v/>
      </c>
      <c r="AB158" s="53" t="str">
        <f t="shared" si="178"/>
        <v/>
      </c>
      <c r="AC158" s="21" t="str">
        <f>IF(OR(AB158="",AB158&lt;&gt;"NEMA"),"",IF(IFERROR(MATCH(AA158,AA$12:AA157,0),0)&lt;&gt;0,"",AA158))</f>
        <v/>
      </c>
      <c r="AD158" s="46" t="str">
        <f>IF(AC158="","",MAX(AD$12:AD157)+1)</f>
        <v/>
      </c>
      <c r="AE158" s="27" t="s">
        <v>0</v>
      </c>
      <c r="AF158" s="84"/>
      <c r="AG158" s="27" t="s">
        <v>0</v>
      </c>
      <c r="AH158" s="14" t="str">
        <f t="shared" si="179"/>
        <v/>
      </c>
      <c r="AI158" s="27" t="s">
        <v>0</v>
      </c>
      <c r="AJ158" s="157" t="str">
        <f t="shared" si="180"/>
        <v/>
      </c>
      <c r="AK158" s="108" t="str">
        <f t="shared" si="181"/>
        <v/>
      </c>
      <c r="AL158" s="27"/>
      <c r="AM158" s="32" t="str">
        <f t="shared" si="182"/>
        <v/>
      </c>
      <c r="AN158" s="21" t="str">
        <f t="shared" si="183"/>
        <v/>
      </c>
      <c r="AO158" s="53" t="str">
        <f t="shared" si="184"/>
        <v/>
      </c>
      <c r="AP158" s="53" t="str">
        <f t="shared" si="185"/>
        <v/>
      </c>
      <c r="AQ158" s="21" t="str">
        <f t="shared" si="186"/>
        <v/>
      </c>
      <c r="AR158" s="46" t="str">
        <f t="shared" si="187"/>
        <v/>
      </c>
      <c r="AS158" s="27" t="s">
        <v>0</v>
      </c>
      <c r="AT158" s="62" t="str">
        <f t="shared" si="188"/>
        <v/>
      </c>
      <c r="AU158" s="27" t="s">
        <v>0</v>
      </c>
      <c r="AV158" s="228" t="str">
        <f t="shared" si="234"/>
        <v/>
      </c>
      <c r="AW158" s="27" t="s">
        <v>0</v>
      </c>
      <c r="AX158" s="79"/>
      <c r="AY158" s="80"/>
      <c r="AZ158" s="27" t="s">
        <v>0</v>
      </c>
      <c r="BA158" s="184" t="str">
        <f t="shared" si="189"/>
        <v/>
      </c>
      <c r="BB158" s="27" t="s">
        <v>0</v>
      </c>
      <c r="BC158" s="32" t="str">
        <f t="shared" si="190"/>
        <v/>
      </c>
      <c r="BD158" s="53" t="str">
        <f>IF(AX158&amp;AY158="","",MAX(BD$12:BD157)+1)</f>
        <v/>
      </c>
      <c r="BE158" s="196" t="str">
        <f t="shared" si="191"/>
        <v/>
      </c>
      <c r="BF158" s="33" t="str">
        <f>IF(AND(AO158="NEMA",AP158="NEMA",OR(AX158&amp;AY158="",BE158="NEMA")),MAX(BF$12:BF157)+1,"")</f>
        <v/>
      </c>
      <c r="BG158" s="27" t="s">
        <v>0</v>
      </c>
      <c r="BH158" s="32" t="str">
        <f t="shared" si="192"/>
        <v/>
      </c>
      <c r="BI158" s="21" t="str">
        <f t="shared" si="193"/>
        <v/>
      </c>
      <c r="BJ158" s="53" t="str">
        <f t="shared" si="194"/>
        <v/>
      </c>
      <c r="BK158" s="33" t="str">
        <f t="shared" si="195"/>
        <v/>
      </c>
      <c r="BL158" s="27" t="s">
        <v>0</v>
      </c>
      <c r="BM158" s="32" t="str">
        <f t="shared" si="196"/>
        <v/>
      </c>
      <c r="BN158" s="21" t="str">
        <f t="shared" si="197"/>
        <v/>
      </c>
      <c r="BO158" s="53" t="str">
        <f t="shared" si="198"/>
        <v/>
      </c>
      <c r="BP158" s="53" t="str">
        <f t="shared" si="159"/>
        <v/>
      </c>
      <c r="BQ158" s="21" t="str">
        <f t="shared" si="160"/>
        <v/>
      </c>
      <c r="BR158" s="21" t="str" cm="1">
        <f t="array" ref="BR158">IFERROR(""&amp;INDEX(regNatjecatelj_klub,DI158),"")</f>
        <v/>
      </c>
      <c r="BS158" s="66" t="str">
        <f t="shared" si="199"/>
        <v/>
      </c>
      <c r="BT158" s="46" t="str">
        <f t="shared" si="200"/>
        <v/>
      </c>
      <c r="BU158" s="27" t="s">
        <v>0</v>
      </c>
      <c r="BV158" s="62" t="str">
        <f>IF(BP158&lt;&gt;"NEMA","",IF(IFERROR(MATCH(BN158,BN$12:BN157,0),0)&lt;&gt;0,"",BN158))</f>
        <v/>
      </c>
      <c r="BW158" s="27" t="s">
        <v>0</v>
      </c>
      <c r="BX158" s="84"/>
      <c r="BY158" s="27" t="s">
        <v>0</v>
      </c>
      <c r="BZ158" s="38" t="str">
        <f t="shared" si="201"/>
        <v/>
      </c>
      <c r="CA158" s="21" t="str">
        <f t="shared" si="202"/>
        <v/>
      </c>
      <c r="CB158" s="21" t="str">
        <f>IF(CA158="","",MAX(CB$12:CB157)+1)</f>
        <v/>
      </c>
      <c r="CC158" s="21" t="str">
        <f>IF(CA158="","",IF(AB158="","",IF(AB158="NEMA",IF(AD158="",INDEX(AD$12:AD157,MATCH(AA158,AA$12:AA157,0),1),AD158),AB158)))</f>
        <v/>
      </c>
      <c r="CD158" s="21" t="str">
        <f t="shared" si="203"/>
        <v/>
      </c>
      <c r="CE158" s="21" t="str">
        <f>IF(BX158="","",MAX(CE$12:CE157)+1)</f>
        <v/>
      </c>
      <c r="CF158" s="21" t="str">
        <f t="shared" si="204"/>
        <v/>
      </c>
      <c r="CG158" s="46" t="str">
        <f t="shared" si="205"/>
        <v/>
      </c>
      <c r="CH158" s="27" t="s">
        <v>0</v>
      </c>
      <c r="CI158" s="14" t="str">
        <f t="shared" si="206"/>
        <v/>
      </c>
      <c r="CJ158" s="27" t="s">
        <v>0</v>
      </c>
      <c r="CK158" s="157" t="str">
        <f>IF(BN158="","",IF(AND(BO158&lt;&gt;"",BO158&lt;&gt;"NEMA",BS158=1),BR158,IFERROR(INDEX(CK$12:CK157,MATCH(BN158,BN$12:BN157,0)),IF(BX158&lt;&gt;"",BX158,BT158))))</f>
        <v/>
      </c>
      <c r="CL158" s="210" t="str">
        <f>IF(BN158="","",IF(BT158&lt;&gt;BN158,INDEX(regKlub_id,MATCH(BT158,regKlub_naziv,0)),IF(AND(BO158&lt;&gt;"",BO158&lt;&gt;"NEMA"),BO158,IF(CF158&lt;&gt;"",CF158,IF(CB158&lt;&gt;"",CB158,IFERROR(INDEX(CL$12:CL157,MATCH(BN158,BN$12:BN157,0)),"GREŠKA"))))))</f>
        <v/>
      </c>
      <c r="CM158" s="108" t="str">
        <f>IF(BP158="","",IF(BP158&lt;&gt;"NEMA",BP158,IF(CE158&lt;&gt;"",CE158,IFERROR(INDEX(CM$12:CM157,MATCH(BN158,BN$12:BN157,0)),""))))</f>
        <v/>
      </c>
      <c r="CN158" s="27" t="s">
        <v>0</v>
      </c>
      <c r="CO158" s="38" t="str">
        <f t="shared" si="207"/>
        <v/>
      </c>
      <c r="CP158" s="53" t="str">
        <f t="shared" si="208"/>
        <v/>
      </c>
      <c r="CQ158" s="164" t="str">
        <f t="shared" si="209"/>
        <v/>
      </c>
      <c r="CR158" s="165" t="str">
        <f t="shared" si="156"/>
        <v/>
      </c>
      <c r="CS158" s="108" t="str">
        <f t="shared" si="161"/>
        <v/>
      </c>
      <c r="CT158" s="27" t="s">
        <v>0</v>
      </c>
      <c r="CU158" s="224" t="str">
        <f t="shared" si="210"/>
        <v xml:space="preserve">
</v>
      </c>
      <c r="CV158" s="27" t="s">
        <v>0</v>
      </c>
      <c r="CW158" s="184" t="str">
        <f t="shared" si="162"/>
        <v/>
      </c>
      <c r="CX158" t="s">
        <v>0</v>
      </c>
      <c r="CY158" s="86" t="str">
        <f t="shared" si="163"/>
        <v/>
      </c>
      <c r="CZ158" t="s">
        <v>0</v>
      </c>
      <c r="DA158" s="32" t="str">
        <f t="shared" si="164"/>
        <v/>
      </c>
      <c r="DB158" s="46" t="str">
        <f t="shared" si="165"/>
        <v/>
      </c>
      <c r="DC158" t="s">
        <v>0</v>
      </c>
      <c r="DD158" s="14" t="str">
        <f t="shared" si="211"/>
        <v/>
      </c>
      <c r="DE158" s="27" t="s">
        <v>0</v>
      </c>
      <c r="DF158" s="14" t="str">
        <f t="shared" si="212"/>
        <v/>
      </c>
      <c r="DG158" s="27" t="s">
        <v>0</v>
      </c>
      <c r="DH158" s="32" t="str">
        <f t="shared" si="213"/>
        <v/>
      </c>
      <c r="DI158" s="33" t="str">
        <f t="shared" si="214"/>
        <v/>
      </c>
      <c r="DJ158" s="27" t="s">
        <v>0</v>
      </c>
      <c r="DK158" s="32" t="str">
        <f t="shared" si="215"/>
        <v/>
      </c>
      <c r="DL158" s="33" t="str">
        <f t="shared" si="216"/>
        <v/>
      </c>
      <c r="DM158" s="27" t="s">
        <v>0</v>
      </c>
      <c r="DN158" s="32" t="str">
        <f t="shared" si="217"/>
        <v/>
      </c>
      <c r="DO158" s="33" t="str">
        <f t="shared" si="218"/>
        <v/>
      </c>
      <c r="DP158" s="27" t="s">
        <v>0</v>
      </c>
      <c r="DQ158" s="38" t="str">
        <f t="shared" si="219"/>
        <v/>
      </c>
      <c r="DR158" s="33" t="str" cm="1">
        <f t="array" ref="DR158">IF(DQ158&lt;&gt;"",INDEX(regNatjecatelj_id,DQ158,0),IF(BF158&lt;&gt;"",BF158,""))</f>
        <v/>
      </c>
      <c r="DS158" s="27" t="s">
        <v>0</v>
      </c>
      <c r="DT158" s="38" t="str">
        <f t="shared" si="220"/>
        <v/>
      </c>
      <c r="DU158" s="53" t="str">
        <f t="shared" si="166"/>
        <v/>
      </c>
      <c r="DV158" s="53" t="str">
        <f t="shared" si="221"/>
        <v/>
      </c>
      <c r="DW158" s="53" t="str">
        <f t="shared" si="222"/>
        <v/>
      </c>
      <c r="DX158" s="46" t="str">
        <f t="shared" si="223"/>
        <v/>
      </c>
      <c r="DY158" s="27" t="s">
        <v>0</v>
      </c>
      <c r="DZ158" s="38" t="str">
        <f>IF(AN158="","",MAX(DZ$12:DZ157)+1)</f>
        <v/>
      </c>
      <c r="EA158" s="53" t="str">
        <f t="shared" si="224"/>
        <v/>
      </c>
      <c r="EB158" s="53" t="str">
        <f t="shared" si="225"/>
        <v/>
      </c>
      <c r="EC158" s="53" t="str">
        <f t="shared" si="226"/>
        <v/>
      </c>
      <c r="ED158" s="53" t="str">
        <f t="shared" si="227"/>
        <v/>
      </c>
      <c r="EE158" s="53" t="str">
        <f t="shared" si="167"/>
        <v/>
      </c>
      <c r="EF158" s="53" t="str">
        <f t="shared" si="228"/>
        <v/>
      </c>
      <c r="EG158" s="53" t="str">
        <f t="shared" si="229"/>
        <v/>
      </c>
      <c r="EH158" s="53" t="str">
        <f t="shared" si="168"/>
        <v/>
      </c>
      <c r="EI158" s="53" t="str">
        <f t="shared" si="230"/>
        <v/>
      </c>
      <c r="EJ158" s="33" t="str">
        <f t="shared" si="231"/>
        <v/>
      </c>
      <c r="EK158" s="27" t="s">
        <v>0</v>
      </c>
      <c r="EL158" s="14" t="str">
        <f t="shared" si="232"/>
        <v/>
      </c>
      <c r="EM158" s="27" t="s">
        <v>0</v>
      </c>
      <c r="EN158" s="14" t="str">
        <f t="shared" si="169"/>
        <v/>
      </c>
      <c r="EO158" s="27" t="s">
        <v>0</v>
      </c>
      <c r="EP158" s="115" t="str">
        <f t="shared" si="233"/>
        <v/>
      </c>
      <c r="EQ158" s="27" t="s">
        <v>0</v>
      </c>
    </row>
    <row r="159" spans="1:147" x14ac:dyDescent="0.25">
      <c r="A159" t="s">
        <v>0</v>
      </c>
      <c r="B159" s="32" t="str">
        <f>IF(csv!F149="","",TRIM(csv!T149))</f>
        <v/>
      </c>
      <c r="C159" s="21" t="s">
        <v>0</v>
      </c>
      <c r="D159" s="21" t="str">
        <f>IF(csv!F149="","",TRIM(csv!F149))</f>
        <v/>
      </c>
      <c r="E159" s="21" t="str">
        <f>IF(csv!E149="","",TRIM(csv!E149))</f>
        <v/>
      </c>
      <c r="F159" s="21" t="s">
        <v>0</v>
      </c>
      <c r="G159" s="53" t="str">
        <f>IF(csv!M149="","",TRIM(csv!M149))</f>
        <v/>
      </c>
      <c r="H159" s="53" t="str">
        <f>IF(csv!N149="","",TRIM(csv!N149))</f>
        <v/>
      </c>
      <c r="I159" s="21" t="s">
        <v>0</v>
      </c>
      <c r="J159" s="21" t="str">
        <f>IF(csv!P149="","",TRIM(csv!P149))</f>
        <v/>
      </c>
      <c r="K159" s="21" t="str">
        <f>IF(csv!Q149="","",TRIM(csv!Q149))</f>
        <v/>
      </c>
      <c r="L159" s="21" t="s">
        <v>0</v>
      </c>
      <c r="M159" s="46" t="str">
        <f>IF(csv!R149="","",TRIM(csv!R149))</f>
        <v/>
      </c>
      <c r="N159" s="27" t="s">
        <v>0</v>
      </c>
      <c r="O159" s="172" t="str">
        <f t="shared" si="170"/>
        <v/>
      </c>
      <c r="P159" s="27"/>
      <c r="Q159" s="32" t="str">
        <f t="shared" si="171"/>
        <v/>
      </c>
      <c r="R159" s="53" t="str">
        <f>IF(Q159="","",IF(COUNTIF(Q$12:Q158,Q159)=0,R158+1,R158))</f>
        <v/>
      </c>
      <c r="S159" s="53" t="str">
        <f t="shared" si="172"/>
        <v/>
      </c>
      <c r="T159" s="53" t="str">
        <f t="shared" si="173"/>
        <v/>
      </c>
      <c r="U159" s="46" t="str">
        <f t="shared" si="174"/>
        <v/>
      </c>
      <c r="V159" s="27" t="s">
        <v>0</v>
      </c>
      <c r="W159" s="157" t="str">
        <f t="shared" si="175"/>
        <v/>
      </c>
      <c r="X159" s="207" t="str">
        <f t="shared" si="176"/>
        <v/>
      </c>
      <c r="Y159" s="158" t="str">
        <f t="shared" si="157"/>
        <v/>
      </c>
      <c r="Z159" s="27" t="s">
        <v>0</v>
      </c>
      <c r="AA159" s="32" t="str">
        <f t="shared" si="177"/>
        <v/>
      </c>
      <c r="AB159" s="53" t="str">
        <f t="shared" si="178"/>
        <v/>
      </c>
      <c r="AC159" s="21" t="str">
        <f>IF(OR(AB159="",AB159&lt;&gt;"NEMA"),"",IF(IFERROR(MATCH(AA159,AA$12:AA158,0),0)&lt;&gt;0,"",AA159))</f>
        <v/>
      </c>
      <c r="AD159" s="46" t="str">
        <f>IF(AC159="","",MAX(AD$12:AD158)+1)</f>
        <v/>
      </c>
      <c r="AE159" s="27" t="s">
        <v>0</v>
      </c>
      <c r="AF159" s="84"/>
      <c r="AG159" s="27" t="s">
        <v>0</v>
      </c>
      <c r="AH159" s="14" t="str">
        <f t="shared" si="179"/>
        <v/>
      </c>
      <c r="AI159" s="27" t="s">
        <v>0</v>
      </c>
      <c r="AJ159" s="157" t="str">
        <f t="shared" si="180"/>
        <v/>
      </c>
      <c r="AK159" s="108" t="str">
        <f t="shared" si="181"/>
        <v/>
      </c>
      <c r="AL159" s="27"/>
      <c r="AM159" s="32" t="str">
        <f t="shared" si="182"/>
        <v/>
      </c>
      <c r="AN159" s="21" t="str">
        <f t="shared" si="183"/>
        <v/>
      </c>
      <c r="AO159" s="53" t="str">
        <f t="shared" si="184"/>
        <v/>
      </c>
      <c r="AP159" s="53" t="str">
        <f t="shared" si="185"/>
        <v/>
      </c>
      <c r="AQ159" s="21" t="str">
        <f t="shared" si="186"/>
        <v/>
      </c>
      <c r="AR159" s="46" t="str">
        <f t="shared" si="187"/>
        <v/>
      </c>
      <c r="AS159" s="27" t="s">
        <v>0</v>
      </c>
      <c r="AT159" s="62" t="str">
        <f t="shared" si="188"/>
        <v/>
      </c>
      <c r="AU159" s="27" t="s">
        <v>0</v>
      </c>
      <c r="AV159" s="228" t="str">
        <f t="shared" si="234"/>
        <v/>
      </c>
      <c r="AW159" s="27" t="s">
        <v>0</v>
      </c>
      <c r="AX159" s="79"/>
      <c r="AY159" s="80"/>
      <c r="AZ159" s="27" t="s">
        <v>0</v>
      </c>
      <c r="BA159" s="184" t="str">
        <f t="shared" si="189"/>
        <v/>
      </c>
      <c r="BB159" s="27" t="s">
        <v>0</v>
      </c>
      <c r="BC159" s="32" t="str">
        <f t="shared" si="190"/>
        <v/>
      </c>
      <c r="BD159" s="53" t="str">
        <f>IF(AX159&amp;AY159="","",MAX(BD$12:BD158)+1)</f>
        <v/>
      </c>
      <c r="BE159" s="196" t="str">
        <f t="shared" si="191"/>
        <v/>
      </c>
      <c r="BF159" s="33" t="str">
        <f>IF(AND(AO159="NEMA",AP159="NEMA",OR(AX159&amp;AY159="",BE159="NEMA")),MAX(BF$12:BF158)+1,"")</f>
        <v/>
      </c>
      <c r="BG159" s="27" t="s">
        <v>0</v>
      </c>
      <c r="BH159" s="32" t="str">
        <f t="shared" si="192"/>
        <v/>
      </c>
      <c r="BI159" s="21" t="str">
        <f t="shared" si="193"/>
        <v/>
      </c>
      <c r="BJ159" s="53" t="str">
        <f t="shared" si="194"/>
        <v/>
      </c>
      <c r="BK159" s="33" t="str">
        <f t="shared" si="195"/>
        <v/>
      </c>
      <c r="BL159" s="27" t="s">
        <v>0</v>
      </c>
      <c r="BM159" s="32" t="str">
        <f t="shared" si="196"/>
        <v/>
      </c>
      <c r="BN159" s="21" t="str">
        <f t="shared" si="197"/>
        <v/>
      </c>
      <c r="BO159" s="53" t="str">
        <f t="shared" si="198"/>
        <v/>
      </c>
      <c r="BP159" s="53" t="str">
        <f t="shared" si="159"/>
        <v/>
      </c>
      <c r="BQ159" s="21" t="str">
        <f t="shared" si="160"/>
        <v/>
      </c>
      <c r="BR159" s="21" t="str" cm="1">
        <f t="array" ref="BR159">IFERROR(""&amp;INDEX(regNatjecatelj_klub,DI159),"")</f>
        <v/>
      </c>
      <c r="BS159" s="66" t="str">
        <f t="shared" si="199"/>
        <v/>
      </c>
      <c r="BT159" s="46" t="str">
        <f t="shared" si="200"/>
        <v/>
      </c>
      <c r="BU159" s="27" t="s">
        <v>0</v>
      </c>
      <c r="BV159" s="62" t="str">
        <f>IF(BP159&lt;&gt;"NEMA","",IF(IFERROR(MATCH(BN159,BN$12:BN158,0),0)&lt;&gt;0,"",BN159))</f>
        <v/>
      </c>
      <c r="BW159" s="27" t="s">
        <v>0</v>
      </c>
      <c r="BX159" s="84"/>
      <c r="BY159" s="27" t="s">
        <v>0</v>
      </c>
      <c r="BZ159" s="38" t="str">
        <f t="shared" si="201"/>
        <v/>
      </c>
      <c r="CA159" s="21" t="str">
        <f t="shared" si="202"/>
        <v/>
      </c>
      <c r="CB159" s="21" t="str">
        <f>IF(CA159="","",MAX(CB$12:CB158)+1)</f>
        <v/>
      </c>
      <c r="CC159" s="21" t="str">
        <f>IF(CA159="","",IF(AB159="","",IF(AB159="NEMA",IF(AD159="",INDEX(AD$12:AD158,MATCH(AA159,AA$12:AA158,0),1),AD159),AB159)))</f>
        <v/>
      </c>
      <c r="CD159" s="21" t="str">
        <f t="shared" si="203"/>
        <v/>
      </c>
      <c r="CE159" s="21" t="str">
        <f>IF(BX159="","",MAX(CE$12:CE158)+1)</f>
        <v/>
      </c>
      <c r="CF159" s="21" t="str">
        <f t="shared" si="204"/>
        <v/>
      </c>
      <c r="CG159" s="46" t="str">
        <f t="shared" si="205"/>
        <v/>
      </c>
      <c r="CH159" s="27" t="s">
        <v>0</v>
      </c>
      <c r="CI159" s="14" t="str">
        <f t="shared" si="206"/>
        <v/>
      </c>
      <c r="CJ159" s="27" t="s">
        <v>0</v>
      </c>
      <c r="CK159" s="157" t="str">
        <f>IF(BN159="","",IF(AND(BO159&lt;&gt;"",BO159&lt;&gt;"NEMA",BS159=1),BR159,IFERROR(INDEX(CK$12:CK158,MATCH(BN159,BN$12:BN158,0)),IF(BX159&lt;&gt;"",BX159,BT159))))</f>
        <v/>
      </c>
      <c r="CL159" s="210" t="str">
        <f>IF(BN159="","",IF(BT159&lt;&gt;BN159,INDEX(regKlub_id,MATCH(BT159,regKlub_naziv,0)),IF(AND(BO159&lt;&gt;"",BO159&lt;&gt;"NEMA"),BO159,IF(CF159&lt;&gt;"",CF159,IF(CB159&lt;&gt;"",CB159,IFERROR(INDEX(CL$12:CL158,MATCH(BN159,BN$12:BN158,0)),"GREŠKA"))))))</f>
        <v/>
      </c>
      <c r="CM159" s="108" t="str">
        <f>IF(BP159="","",IF(BP159&lt;&gt;"NEMA",BP159,IF(CE159&lt;&gt;"",CE159,IFERROR(INDEX(CM$12:CM158,MATCH(BN159,BN$12:BN158,0)),""))))</f>
        <v/>
      </c>
      <c r="CN159" s="27" t="s">
        <v>0</v>
      </c>
      <c r="CO159" s="38" t="str">
        <f t="shared" si="207"/>
        <v/>
      </c>
      <c r="CP159" s="53" t="str">
        <f t="shared" si="208"/>
        <v/>
      </c>
      <c r="CQ159" s="164" t="str">
        <f t="shared" si="209"/>
        <v/>
      </c>
      <c r="CR159" s="165" t="str">
        <f t="shared" si="156"/>
        <v/>
      </c>
      <c r="CS159" s="108" t="str">
        <f t="shared" si="161"/>
        <v/>
      </c>
      <c r="CT159" s="27" t="s">
        <v>0</v>
      </c>
      <c r="CU159" s="224" t="str">
        <f t="shared" si="210"/>
        <v xml:space="preserve">
</v>
      </c>
      <c r="CV159" s="27" t="s">
        <v>0</v>
      </c>
      <c r="CW159" s="184" t="str">
        <f t="shared" si="162"/>
        <v/>
      </c>
      <c r="CX159" t="s">
        <v>0</v>
      </c>
      <c r="CY159" s="86" t="str">
        <f t="shared" si="163"/>
        <v/>
      </c>
      <c r="CZ159" t="s">
        <v>0</v>
      </c>
      <c r="DA159" s="32" t="str">
        <f t="shared" si="164"/>
        <v/>
      </c>
      <c r="DB159" s="46" t="str">
        <f t="shared" si="165"/>
        <v/>
      </c>
      <c r="DC159" t="s">
        <v>0</v>
      </c>
      <c r="DD159" s="14" t="str">
        <f t="shared" si="211"/>
        <v/>
      </c>
      <c r="DE159" s="27" t="s">
        <v>0</v>
      </c>
      <c r="DF159" s="14" t="str">
        <f t="shared" si="212"/>
        <v/>
      </c>
      <c r="DG159" s="27" t="s">
        <v>0</v>
      </c>
      <c r="DH159" s="32" t="str">
        <f t="shared" si="213"/>
        <v/>
      </c>
      <c r="DI159" s="33" t="str">
        <f t="shared" si="214"/>
        <v/>
      </c>
      <c r="DJ159" s="27" t="s">
        <v>0</v>
      </c>
      <c r="DK159" s="32" t="str">
        <f t="shared" si="215"/>
        <v/>
      </c>
      <c r="DL159" s="33" t="str">
        <f t="shared" si="216"/>
        <v/>
      </c>
      <c r="DM159" s="27" t="s">
        <v>0</v>
      </c>
      <c r="DN159" s="32" t="str">
        <f t="shared" si="217"/>
        <v/>
      </c>
      <c r="DO159" s="33" t="str">
        <f t="shared" si="218"/>
        <v/>
      </c>
      <c r="DP159" s="27" t="s">
        <v>0</v>
      </c>
      <c r="DQ159" s="38" t="str">
        <f t="shared" si="219"/>
        <v/>
      </c>
      <c r="DR159" s="33" t="str" cm="1">
        <f t="array" ref="DR159">IF(DQ159&lt;&gt;"",INDEX(regNatjecatelj_id,DQ159,0),IF(BF159&lt;&gt;"",BF159,""))</f>
        <v/>
      </c>
      <c r="DS159" s="27" t="s">
        <v>0</v>
      </c>
      <c r="DT159" s="38" t="str">
        <f t="shared" si="220"/>
        <v/>
      </c>
      <c r="DU159" s="53" t="str">
        <f t="shared" si="166"/>
        <v/>
      </c>
      <c r="DV159" s="53" t="str">
        <f t="shared" si="221"/>
        <v/>
      </c>
      <c r="DW159" s="53" t="str">
        <f t="shared" si="222"/>
        <v/>
      </c>
      <c r="DX159" s="46" t="str">
        <f t="shared" si="223"/>
        <v/>
      </c>
      <c r="DY159" s="27" t="s">
        <v>0</v>
      </c>
      <c r="DZ159" s="38" t="str">
        <f>IF(AN159="","",MAX(DZ$12:DZ158)+1)</f>
        <v/>
      </c>
      <c r="EA159" s="53" t="str">
        <f t="shared" si="224"/>
        <v/>
      </c>
      <c r="EB159" s="53" t="str">
        <f t="shared" si="225"/>
        <v/>
      </c>
      <c r="EC159" s="53" t="str">
        <f t="shared" si="226"/>
        <v/>
      </c>
      <c r="ED159" s="53" t="str">
        <f t="shared" si="227"/>
        <v/>
      </c>
      <c r="EE159" s="53" t="str">
        <f t="shared" si="167"/>
        <v/>
      </c>
      <c r="EF159" s="53" t="str">
        <f t="shared" si="228"/>
        <v/>
      </c>
      <c r="EG159" s="53" t="str">
        <f t="shared" si="229"/>
        <v/>
      </c>
      <c r="EH159" s="53" t="str">
        <f t="shared" si="168"/>
        <v/>
      </c>
      <c r="EI159" s="53" t="str">
        <f t="shared" si="230"/>
        <v/>
      </c>
      <c r="EJ159" s="33" t="str">
        <f t="shared" si="231"/>
        <v/>
      </c>
      <c r="EK159" s="27" t="s">
        <v>0</v>
      </c>
      <c r="EL159" s="14" t="str">
        <f t="shared" si="232"/>
        <v/>
      </c>
      <c r="EM159" s="27" t="s">
        <v>0</v>
      </c>
      <c r="EN159" s="14" t="str">
        <f t="shared" si="169"/>
        <v/>
      </c>
      <c r="EO159" s="27" t="s">
        <v>0</v>
      </c>
      <c r="EP159" s="115" t="str">
        <f t="shared" si="233"/>
        <v/>
      </c>
      <c r="EQ159" s="27" t="s">
        <v>0</v>
      </c>
    </row>
    <row r="160" spans="1:147" x14ac:dyDescent="0.25">
      <c r="A160" t="s">
        <v>0</v>
      </c>
      <c r="B160" s="32" t="str">
        <f>IF(csv!F150="","",TRIM(csv!T150))</f>
        <v/>
      </c>
      <c r="C160" s="21" t="s">
        <v>0</v>
      </c>
      <c r="D160" s="21" t="str">
        <f>IF(csv!F150="","",TRIM(csv!F150))</f>
        <v/>
      </c>
      <c r="E160" s="21" t="str">
        <f>IF(csv!E150="","",TRIM(csv!E150))</f>
        <v/>
      </c>
      <c r="F160" s="21" t="s">
        <v>0</v>
      </c>
      <c r="G160" s="53" t="str">
        <f>IF(csv!M150="","",TRIM(csv!M150))</f>
        <v/>
      </c>
      <c r="H160" s="53" t="str">
        <f>IF(csv!N150="","",TRIM(csv!N150))</f>
        <v/>
      </c>
      <c r="I160" s="21" t="s">
        <v>0</v>
      </c>
      <c r="J160" s="21" t="str">
        <f>IF(csv!P150="","",TRIM(csv!P150))</f>
        <v/>
      </c>
      <c r="K160" s="21" t="str">
        <f>IF(csv!Q150="","",TRIM(csv!Q150))</f>
        <v/>
      </c>
      <c r="L160" s="21" t="s">
        <v>0</v>
      </c>
      <c r="M160" s="46" t="str">
        <f>IF(csv!R150="","",TRIM(csv!R150))</f>
        <v/>
      </c>
      <c r="N160" s="27" t="s">
        <v>0</v>
      </c>
      <c r="O160" s="172" t="str">
        <f t="shared" si="170"/>
        <v/>
      </c>
      <c r="P160" s="27"/>
      <c r="Q160" s="32" t="str">
        <f t="shared" si="171"/>
        <v/>
      </c>
      <c r="R160" s="53" t="str">
        <f>IF(Q160="","",IF(COUNTIF(Q$12:Q159,Q160)=0,R159+1,R159))</f>
        <v/>
      </c>
      <c r="S160" s="53" t="str">
        <f t="shared" si="172"/>
        <v/>
      </c>
      <c r="T160" s="53" t="str">
        <f t="shared" si="173"/>
        <v/>
      </c>
      <c r="U160" s="46" t="str">
        <f t="shared" si="174"/>
        <v/>
      </c>
      <c r="V160" s="27" t="s">
        <v>0</v>
      </c>
      <c r="W160" s="157" t="str">
        <f t="shared" si="175"/>
        <v/>
      </c>
      <c r="X160" s="207" t="str">
        <f t="shared" si="176"/>
        <v/>
      </c>
      <c r="Y160" s="158" t="str">
        <f t="shared" si="157"/>
        <v/>
      </c>
      <c r="Z160" s="27" t="s">
        <v>0</v>
      </c>
      <c r="AA160" s="32" t="str">
        <f t="shared" si="177"/>
        <v/>
      </c>
      <c r="AB160" s="53" t="str">
        <f t="shared" si="178"/>
        <v/>
      </c>
      <c r="AC160" s="21" t="str">
        <f>IF(OR(AB160="",AB160&lt;&gt;"NEMA"),"",IF(IFERROR(MATCH(AA160,AA$12:AA159,0),0)&lt;&gt;0,"",AA160))</f>
        <v/>
      </c>
      <c r="AD160" s="46" t="str">
        <f>IF(AC160="","",MAX(AD$12:AD159)+1)</f>
        <v/>
      </c>
      <c r="AE160" s="27" t="s">
        <v>0</v>
      </c>
      <c r="AF160" s="84"/>
      <c r="AG160" s="27" t="s">
        <v>0</v>
      </c>
      <c r="AH160" s="14" t="str">
        <f t="shared" si="179"/>
        <v/>
      </c>
      <c r="AI160" s="27" t="s">
        <v>0</v>
      </c>
      <c r="AJ160" s="157" t="str">
        <f t="shared" si="180"/>
        <v/>
      </c>
      <c r="AK160" s="108" t="str">
        <f t="shared" si="181"/>
        <v/>
      </c>
      <c r="AL160" s="27"/>
      <c r="AM160" s="32" t="str">
        <f t="shared" si="182"/>
        <v/>
      </c>
      <c r="AN160" s="21" t="str">
        <f t="shared" si="183"/>
        <v/>
      </c>
      <c r="AO160" s="53" t="str">
        <f t="shared" si="184"/>
        <v/>
      </c>
      <c r="AP160" s="53" t="str">
        <f t="shared" si="185"/>
        <v/>
      </c>
      <c r="AQ160" s="21" t="str">
        <f t="shared" si="186"/>
        <v/>
      </c>
      <c r="AR160" s="46" t="str">
        <f t="shared" si="187"/>
        <v/>
      </c>
      <c r="AS160" s="27" t="s">
        <v>0</v>
      </c>
      <c r="AT160" s="62" t="str">
        <f t="shared" si="188"/>
        <v/>
      </c>
      <c r="AU160" s="27" t="s">
        <v>0</v>
      </c>
      <c r="AV160" s="228" t="str">
        <f t="shared" si="234"/>
        <v/>
      </c>
      <c r="AW160" s="27" t="s">
        <v>0</v>
      </c>
      <c r="AX160" s="79"/>
      <c r="AY160" s="80"/>
      <c r="AZ160" s="27" t="s">
        <v>0</v>
      </c>
      <c r="BA160" s="184" t="str">
        <f t="shared" si="189"/>
        <v/>
      </c>
      <c r="BB160" s="27" t="s">
        <v>0</v>
      </c>
      <c r="BC160" s="32" t="str">
        <f t="shared" si="190"/>
        <v/>
      </c>
      <c r="BD160" s="53" t="str">
        <f>IF(AX160&amp;AY160="","",MAX(BD$12:BD159)+1)</f>
        <v/>
      </c>
      <c r="BE160" s="196" t="str">
        <f t="shared" si="191"/>
        <v/>
      </c>
      <c r="BF160" s="33" t="str">
        <f>IF(AND(AO160="NEMA",AP160="NEMA",OR(AX160&amp;AY160="",BE160="NEMA")),MAX(BF$12:BF159)+1,"")</f>
        <v/>
      </c>
      <c r="BG160" s="27" t="s">
        <v>0</v>
      </c>
      <c r="BH160" s="32" t="str">
        <f t="shared" si="192"/>
        <v/>
      </c>
      <c r="BI160" s="21" t="str">
        <f t="shared" si="193"/>
        <v/>
      </c>
      <c r="BJ160" s="53" t="str">
        <f t="shared" si="194"/>
        <v/>
      </c>
      <c r="BK160" s="33" t="str">
        <f t="shared" si="195"/>
        <v/>
      </c>
      <c r="BL160" s="27" t="s">
        <v>0</v>
      </c>
      <c r="BM160" s="32" t="str">
        <f t="shared" si="196"/>
        <v/>
      </c>
      <c r="BN160" s="21" t="str">
        <f t="shared" si="197"/>
        <v/>
      </c>
      <c r="BO160" s="53" t="str">
        <f t="shared" si="198"/>
        <v/>
      </c>
      <c r="BP160" s="53" t="str">
        <f t="shared" si="159"/>
        <v/>
      </c>
      <c r="BQ160" s="21" t="str">
        <f t="shared" si="160"/>
        <v/>
      </c>
      <c r="BR160" s="21" t="str" cm="1">
        <f t="array" ref="BR160">IFERROR(""&amp;INDEX(regNatjecatelj_klub,DI160),"")</f>
        <v/>
      </c>
      <c r="BS160" s="66" t="str">
        <f t="shared" si="199"/>
        <v/>
      </c>
      <c r="BT160" s="46" t="str">
        <f t="shared" si="200"/>
        <v/>
      </c>
      <c r="BU160" s="27" t="s">
        <v>0</v>
      </c>
      <c r="BV160" s="62" t="str">
        <f>IF(BP160&lt;&gt;"NEMA","",IF(IFERROR(MATCH(BN160,BN$12:BN159,0),0)&lt;&gt;0,"",BN160))</f>
        <v/>
      </c>
      <c r="BW160" s="27" t="s">
        <v>0</v>
      </c>
      <c r="BX160" s="84"/>
      <c r="BY160" s="27" t="s">
        <v>0</v>
      </c>
      <c r="BZ160" s="38" t="str">
        <f t="shared" si="201"/>
        <v/>
      </c>
      <c r="CA160" s="21" t="str">
        <f t="shared" si="202"/>
        <v/>
      </c>
      <c r="CB160" s="21" t="str">
        <f>IF(CA160="","",MAX(CB$12:CB159)+1)</f>
        <v/>
      </c>
      <c r="CC160" s="21" t="str">
        <f>IF(CA160="","",IF(AB160="","",IF(AB160="NEMA",IF(AD160="",INDEX(AD$12:AD159,MATCH(AA160,AA$12:AA159,0),1),AD160),AB160)))</f>
        <v/>
      </c>
      <c r="CD160" s="21" t="str">
        <f t="shared" si="203"/>
        <v/>
      </c>
      <c r="CE160" s="21" t="str">
        <f>IF(BX160="","",MAX(CE$12:CE159)+1)</f>
        <v/>
      </c>
      <c r="CF160" s="21" t="str">
        <f t="shared" si="204"/>
        <v/>
      </c>
      <c r="CG160" s="46" t="str">
        <f t="shared" si="205"/>
        <v/>
      </c>
      <c r="CH160" s="27" t="s">
        <v>0</v>
      </c>
      <c r="CI160" s="14" t="str">
        <f t="shared" si="206"/>
        <v/>
      </c>
      <c r="CJ160" s="27" t="s">
        <v>0</v>
      </c>
      <c r="CK160" s="157" t="str">
        <f>IF(BN160="","",IF(AND(BO160&lt;&gt;"",BO160&lt;&gt;"NEMA",BS160=1),BR160,IFERROR(INDEX(CK$12:CK159,MATCH(BN160,BN$12:BN159,0)),IF(BX160&lt;&gt;"",BX160,BT160))))</f>
        <v/>
      </c>
      <c r="CL160" s="210" t="str">
        <f>IF(BN160="","",IF(BT160&lt;&gt;BN160,INDEX(regKlub_id,MATCH(BT160,regKlub_naziv,0)),IF(AND(BO160&lt;&gt;"",BO160&lt;&gt;"NEMA"),BO160,IF(CF160&lt;&gt;"",CF160,IF(CB160&lt;&gt;"",CB160,IFERROR(INDEX(CL$12:CL159,MATCH(BN160,BN$12:BN159,0)),"GREŠKA"))))))</f>
        <v/>
      </c>
      <c r="CM160" s="108" t="str">
        <f>IF(BP160="","",IF(BP160&lt;&gt;"NEMA",BP160,IF(CE160&lt;&gt;"",CE160,IFERROR(INDEX(CM$12:CM159,MATCH(BN160,BN$12:BN159,0)),""))))</f>
        <v/>
      </c>
      <c r="CN160" s="27" t="s">
        <v>0</v>
      </c>
      <c r="CO160" s="38" t="str">
        <f t="shared" si="207"/>
        <v/>
      </c>
      <c r="CP160" s="53" t="str">
        <f t="shared" si="208"/>
        <v/>
      </c>
      <c r="CQ160" s="164" t="str">
        <f t="shared" si="209"/>
        <v/>
      </c>
      <c r="CR160" s="165" t="str">
        <f t="shared" si="156"/>
        <v/>
      </c>
      <c r="CS160" s="108" t="str">
        <f t="shared" si="161"/>
        <v/>
      </c>
      <c r="CT160" s="27" t="s">
        <v>0</v>
      </c>
      <c r="CU160" s="224" t="str">
        <f t="shared" si="210"/>
        <v xml:space="preserve">
</v>
      </c>
      <c r="CV160" s="27" t="s">
        <v>0</v>
      </c>
      <c r="CW160" s="184" t="str">
        <f t="shared" si="162"/>
        <v/>
      </c>
      <c r="CX160" t="s">
        <v>0</v>
      </c>
      <c r="CY160" s="86" t="str">
        <f t="shared" si="163"/>
        <v/>
      </c>
      <c r="CZ160" t="s">
        <v>0</v>
      </c>
      <c r="DA160" s="32" t="str">
        <f t="shared" si="164"/>
        <v/>
      </c>
      <c r="DB160" s="46" t="str">
        <f t="shared" si="165"/>
        <v/>
      </c>
      <c r="DC160" t="s">
        <v>0</v>
      </c>
      <c r="DD160" s="14" t="str">
        <f t="shared" si="211"/>
        <v/>
      </c>
      <c r="DE160" s="27" t="s">
        <v>0</v>
      </c>
      <c r="DF160" s="14" t="str">
        <f t="shared" si="212"/>
        <v/>
      </c>
      <c r="DG160" s="27" t="s">
        <v>0</v>
      </c>
      <c r="DH160" s="32" t="str">
        <f t="shared" si="213"/>
        <v/>
      </c>
      <c r="DI160" s="33" t="str">
        <f t="shared" si="214"/>
        <v/>
      </c>
      <c r="DJ160" s="27" t="s">
        <v>0</v>
      </c>
      <c r="DK160" s="32" t="str">
        <f t="shared" si="215"/>
        <v/>
      </c>
      <c r="DL160" s="33" t="str">
        <f t="shared" si="216"/>
        <v/>
      </c>
      <c r="DM160" s="27" t="s">
        <v>0</v>
      </c>
      <c r="DN160" s="32" t="str">
        <f t="shared" si="217"/>
        <v/>
      </c>
      <c r="DO160" s="33" t="str">
        <f t="shared" si="218"/>
        <v/>
      </c>
      <c r="DP160" s="27" t="s">
        <v>0</v>
      </c>
      <c r="DQ160" s="38" t="str">
        <f t="shared" si="219"/>
        <v/>
      </c>
      <c r="DR160" s="33" t="str" cm="1">
        <f t="array" ref="DR160">IF(DQ160&lt;&gt;"",INDEX(regNatjecatelj_id,DQ160,0),IF(BF160&lt;&gt;"",BF160,""))</f>
        <v/>
      </c>
      <c r="DS160" s="27" t="s">
        <v>0</v>
      </c>
      <c r="DT160" s="38" t="str">
        <f t="shared" si="220"/>
        <v/>
      </c>
      <c r="DU160" s="53" t="str">
        <f t="shared" si="166"/>
        <v/>
      </c>
      <c r="DV160" s="53" t="str">
        <f t="shared" si="221"/>
        <v/>
      </c>
      <c r="DW160" s="53" t="str">
        <f t="shared" si="222"/>
        <v/>
      </c>
      <c r="DX160" s="46" t="str">
        <f t="shared" si="223"/>
        <v/>
      </c>
      <c r="DY160" s="27" t="s">
        <v>0</v>
      </c>
      <c r="DZ160" s="38" t="str">
        <f>IF(AN160="","",MAX(DZ$12:DZ159)+1)</f>
        <v/>
      </c>
      <c r="EA160" s="53" t="str">
        <f t="shared" si="224"/>
        <v/>
      </c>
      <c r="EB160" s="53" t="str">
        <f t="shared" si="225"/>
        <v/>
      </c>
      <c r="EC160" s="53" t="str">
        <f t="shared" si="226"/>
        <v/>
      </c>
      <c r="ED160" s="53" t="str">
        <f t="shared" si="227"/>
        <v/>
      </c>
      <c r="EE160" s="53" t="str">
        <f t="shared" si="167"/>
        <v/>
      </c>
      <c r="EF160" s="53" t="str">
        <f t="shared" si="228"/>
        <v/>
      </c>
      <c r="EG160" s="53" t="str">
        <f t="shared" si="229"/>
        <v/>
      </c>
      <c r="EH160" s="53" t="str">
        <f t="shared" si="168"/>
        <v/>
      </c>
      <c r="EI160" s="53" t="str">
        <f t="shared" si="230"/>
        <v/>
      </c>
      <c r="EJ160" s="33" t="str">
        <f t="shared" si="231"/>
        <v/>
      </c>
      <c r="EK160" s="27" t="s">
        <v>0</v>
      </c>
      <c r="EL160" s="14" t="str">
        <f t="shared" si="232"/>
        <v/>
      </c>
      <c r="EM160" s="27" t="s">
        <v>0</v>
      </c>
      <c r="EN160" s="14" t="str">
        <f t="shared" si="169"/>
        <v/>
      </c>
      <c r="EO160" s="27" t="s">
        <v>0</v>
      </c>
      <c r="EP160" s="115" t="str">
        <f t="shared" si="233"/>
        <v/>
      </c>
      <c r="EQ160" s="27" t="s">
        <v>0</v>
      </c>
    </row>
    <row r="161" spans="1:147" x14ac:dyDescent="0.25">
      <c r="A161" t="s">
        <v>0</v>
      </c>
      <c r="B161" s="32" t="str">
        <f>IF(csv!F151="","",TRIM(csv!T151))</f>
        <v/>
      </c>
      <c r="C161" s="21" t="s">
        <v>0</v>
      </c>
      <c r="D161" s="21" t="str">
        <f>IF(csv!F151="","",TRIM(csv!F151))</f>
        <v/>
      </c>
      <c r="E161" s="21" t="str">
        <f>IF(csv!E151="","",TRIM(csv!E151))</f>
        <v/>
      </c>
      <c r="F161" s="21" t="s">
        <v>0</v>
      </c>
      <c r="G161" s="53" t="str">
        <f>IF(csv!M151="","",TRIM(csv!M151))</f>
        <v/>
      </c>
      <c r="H161" s="53" t="str">
        <f>IF(csv!N151="","",TRIM(csv!N151))</f>
        <v/>
      </c>
      <c r="I161" s="21" t="s">
        <v>0</v>
      </c>
      <c r="J161" s="21" t="str">
        <f>IF(csv!P151="","",TRIM(csv!P151))</f>
        <v/>
      </c>
      <c r="K161" s="21" t="str">
        <f>IF(csv!Q151="","",TRIM(csv!Q151))</f>
        <v/>
      </c>
      <c r="L161" s="21" t="s">
        <v>0</v>
      </c>
      <c r="M161" s="46" t="str">
        <f>IF(csv!R151="","",TRIM(csv!R151))</f>
        <v/>
      </c>
      <c r="N161" s="27" t="s">
        <v>0</v>
      </c>
      <c r="O161" s="172" t="str">
        <f t="shared" si="170"/>
        <v/>
      </c>
      <c r="P161" s="27"/>
      <c r="Q161" s="32" t="str">
        <f t="shared" si="171"/>
        <v/>
      </c>
      <c r="R161" s="53" t="str">
        <f>IF(Q161="","",IF(COUNTIF(Q$12:Q160,Q161)=0,R160+1,R160))</f>
        <v/>
      </c>
      <c r="S161" s="53" t="str">
        <f t="shared" si="172"/>
        <v/>
      </c>
      <c r="T161" s="53" t="str">
        <f t="shared" si="173"/>
        <v/>
      </c>
      <c r="U161" s="46" t="str">
        <f t="shared" si="174"/>
        <v/>
      </c>
      <c r="V161" s="27" t="s">
        <v>0</v>
      </c>
      <c r="W161" s="157" t="str">
        <f t="shared" si="175"/>
        <v/>
      </c>
      <c r="X161" s="207" t="str">
        <f t="shared" si="176"/>
        <v/>
      </c>
      <c r="Y161" s="158" t="str">
        <f t="shared" si="157"/>
        <v/>
      </c>
      <c r="Z161" s="27" t="s">
        <v>0</v>
      </c>
      <c r="AA161" s="32" t="str">
        <f t="shared" si="177"/>
        <v/>
      </c>
      <c r="AB161" s="53" t="str">
        <f t="shared" si="178"/>
        <v/>
      </c>
      <c r="AC161" s="21" t="str">
        <f>IF(OR(AB161="",AB161&lt;&gt;"NEMA"),"",IF(IFERROR(MATCH(AA161,AA$12:AA160,0),0)&lt;&gt;0,"",AA161))</f>
        <v/>
      </c>
      <c r="AD161" s="46" t="str">
        <f>IF(AC161="","",MAX(AD$12:AD160)+1)</f>
        <v/>
      </c>
      <c r="AE161" s="27" t="s">
        <v>0</v>
      </c>
      <c r="AF161" s="84"/>
      <c r="AG161" s="27" t="s">
        <v>0</v>
      </c>
      <c r="AH161" s="14" t="str">
        <f t="shared" si="179"/>
        <v/>
      </c>
      <c r="AI161" s="27" t="s">
        <v>0</v>
      </c>
      <c r="AJ161" s="157" t="str">
        <f t="shared" si="180"/>
        <v/>
      </c>
      <c r="AK161" s="108" t="str">
        <f t="shared" si="181"/>
        <v/>
      </c>
      <c r="AL161" s="27"/>
      <c r="AM161" s="32" t="str">
        <f t="shared" si="182"/>
        <v/>
      </c>
      <c r="AN161" s="21" t="str">
        <f t="shared" si="183"/>
        <v/>
      </c>
      <c r="AO161" s="53" t="str">
        <f t="shared" si="184"/>
        <v/>
      </c>
      <c r="AP161" s="53" t="str">
        <f t="shared" si="185"/>
        <v/>
      </c>
      <c r="AQ161" s="21" t="str">
        <f t="shared" si="186"/>
        <v/>
      </c>
      <c r="AR161" s="46" t="str">
        <f t="shared" si="187"/>
        <v/>
      </c>
      <c r="AS161" s="27" t="s">
        <v>0</v>
      </c>
      <c r="AT161" s="62" t="str">
        <f t="shared" si="188"/>
        <v/>
      </c>
      <c r="AU161" s="27" t="s">
        <v>0</v>
      </c>
      <c r="AV161" s="228" t="str">
        <f t="shared" si="234"/>
        <v/>
      </c>
      <c r="AW161" s="27" t="s">
        <v>0</v>
      </c>
      <c r="AX161" s="79"/>
      <c r="AY161" s="80"/>
      <c r="AZ161" s="27" t="s">
        <v>0</v>
      </c>
      <c r="BA161" s="184" t="str">
        <f t="shared" si="189"/>
        <v/>
      </c>
      <c r="BB161" s="27" t="s">
        <v>0</v>
      </c>
      <c r="BC161" s="32" t="str">
        <f t="shared" si="190"/>
        <v/>
      </c>
      <c r="BD161" s="53" t="str">
        <f>IF(AX161&amp;AY161="","",MAX(BD$12:BD160)+1)</f>
        <v/>
      </c>
      <c r="BE161" s="196" t="str">
        <f t="shared" si="191"/>
        <v/>
      </c>
      <c r="BF161" s="33" t="str">
        <f>IF(AND(AO161="NEMA",AP161="NEMA",OR(AX161&amp;AY161="",BE161="NEMA")),MAX(BF$12:BF160)+1,"")</f>
        <v/>
      </c>
      <c r="BG161" s="27" t="s">
        <v>0</v>
      </c>
      <c r="BH161" s="32" t="str">
        <f t="shared" si="192"/>
        <v/>
      </c>
      <c r="BI161" s="21" t="str">
        <f t="shared" si="193"/>
        <v/>
      </c>
      <c r="BJ161" s="53" t="str">
        <f t="shared" si="194"/>
        <v/>
      </c>
      <c r="BK161" s="33" t="str">
        <f t="shared" si="195"/>
        <v/>
      </c>
      <c r="BL161" s="27" t="s">
        <v>0</v>
      </c>
      <c r="BM161" s="32" t="str">
        <f t="shared" si="196"/>
        <v/>
      </c>
      <c r="BN161" s="21" t="str">
        <f t="shared" si="197"/>
        <v/>
      </c>
      <c r="BO161" s="53" t="str">
        <f t="shared" si="198"/>
        <v/>
      </c>
      <c r="BP161" s="53" t="str">
        <f t="shared" si="159"/>
        <v/>
      </c>
      <c r="BQ161" s="21" t="str">
        <f t="shared" si="160"/>
        <v/>
      </c>
      <c r="BR161" s="21" t="str" cm="1">
        <f t="array" ref="BR161">IFERROR(""&amp;INDEX(regNatjecatelj_klub,DI161),"")</f>
        <v/>
      </c>
      <c r="BS161" s="66" t="str">
        <f t="shared" si="199"/>
        <v/>
      </c>
      <c r="BT161" s="46" t="str">
        <f t="shared" si="200"/>
        <v/>
      </c>
      <c r="BU161" s="27" t="s">
        <v>0</v>
      </c>
      <c r="BV161" s="62" t="str">
        <f>IF(BP161&lt;&gt;"NEMA","",IF(IFERROR(MATCH(BN161,BN$12:BN160,0),0)&lt;&gt;0,"",BN161))</f>
        <v/>
      </c>
      <c r="BW161" s="27" t="s">
        <v>0</v>
      </c>
      <c r="BX161" s="84"/>
      <c r="BY161" s="27" t="s">
        <v>0</v>
      </c>
      <c r="BZ161" s="38" t="str">
        <f t="shared" si="201"/>
        <v/>
      </c>
      <c r="CA161" s="21" t="str">
        <f t="shared" si="202"/>
        <v/>
      </c>
      <c r="CB161" s="21" t="str">
        <f>IF(CA161="","",MAX(CB$12:CB160)+1)</f>
        <v/>
      </c>
      <c r="CC161" s="21" t="str">
        <f>IF(CA161="","",IF(AB161="","",IF(AB161="NEMA",IF(AD161="",INDEX(AD$12:AD160,MATCH(AA161,AA$12:AA160,0),1),AD161),AB161)))</f>
        <v/>
      </c>
      <c r="CD161" s="21" t="str">
        <f t="shared" si="203"/>
        <v/>
      </c>
      <c r="CE161" s="21" t="str">
        <f>IF(BX161="","",MAX(CE$12:CE160)+1)</f>
        <v/>
      </c>
      <c r="CF161" s="21" t="str">
        <f t="shared" si="204"/>
        <v/>
      </c>
      <c r="CG161" s="46" t="str">
        <f t="shared" si="205"/>
        <v/>
      </c>
      <c r="CH161" s="27" t="s">
        <v>0</v>
      </c>
      <c r="CI161" s="14" t="str">
        <f t="shared" si="206"/>
        <v/>
      </c>
      <c r="CJ161" s="27" t="s">
        <v>0</v>
      </c>
      <c r="CK161" s="157" t="str">
        <f>IF(BN161="","",IF(AND(BO161&lt;&gt;"",BO161&lt;&gt;"NEMA",BS161=1),BR161,IFERROR(INDEX(CK$12:CK160,MATCH(BN161,BN$12:BN160,0)),IF(BX161&lt;&gt;"",BX161,BT161))))</f>
        <v/>
      </c>
      <c r="CL161" s="210" t="str">
        <f>IF(BN161="","",IF(BT161&lt;&gt;BN161,INDEX(regKlub_id,MATCH(BT161,regKlub_naziv,0)),IF(AND(BO161&lt;&gt;"",BO161&lt;&gt;"NEMA"),BO161,IF(CF161&lt;&gt;"",CF161,IF(CB161&lt;&gt;"",CB161,IFERROR(INDEX(CL$12:CL160,MATCH(BN161,BN$12:BN160,0)),"GREŠKA"))))))</f>
        <v/>
      </c>
      <c r="CM161" s="108" t="str">
        <f>IF(BP161="","",IF(BP161&lt;&gt;"NEMA",BP161,IF(CE161&lt;&gt;"",CE161,IFERROR(INDEX(CM$12:CM160,MATCH(BN161,BN$12:BN160,0)),""))))</f>
        <v/>
      </c>
      <c r="CN161" s="27" t="s">
        <v>0</v>
      </c>
      <c r="CO161" s="38" t="str">
        <f t="shared" si="207"/>
        <v/>
      </c>
      <c r="CP161" s="53" t="str">
        <f t="shared" si="208"/>
        <v/>
      </c>
      <c r="CQ161" s="164" t="str">
        <f t="shared" si="209"/>
        <v/>
      </c>
      <c r="CR161" s="165" t="str">
        <f t="shared" si="156"/>
        <v/>
      </c>
      <c r="CS161" s="108" t="str">
        <f t="shared" si="161"/>
        <v/>
      </c>
      <c r="CT161" s="27" t="s">
        <v>0</v>
      </c>
      <c r="CU161" s="224" t="str">
        <f t="shared" si="210"/>
        <v xml:space="preserve">
</v>
      </c>
      <c r="CV161" s="27" t="s">
        <v>0</v>
      </c>
      <c r="CW161" s="184" t="str">
        <f t="shared" si="162"/>
        <v/>
      </c>
      <c r="CX161" t="s">
        <v>0</v>
      </c>
      <c r="CY161" s="86" t="str">
        <f t="shared" si="163"/>
        <v/>
      </c>
      <c r="CZ161" t="s">
        <v>0</v>
      </c>
      <c r="DA161" s="32" t="str">
        <f t="shared" si="164"/>
        <v/>
      </c>
      <c r="DB161" s="46" t="str">
        <f t="shared" si="165"/>
        <v/>
      </c>
      <c r="DC161" t="s">
        <v>0</v>
      </c>
      <c r="DD161" s="14" t="str">
        <f t="shared" si="211"/>
        <v/>
      </c>
      <c r="DE161" s="27" t="s">
        <v>0</v>
      </c>
      <c r="DF161" s="14" t="str">
        <f t="shared" si="212"/>
        <v/>
      </c>
      <c r="DG161" s="27" t="s">
        <v>0</v>
      </c>
      <c r="DH161" s="32" t="str">
        <f t="shared" si="213"/>
        <v/>
      </c>
      <c r="DI161" s="33" t="str">
        <f t="shared" si="214"/>
        <v/>
      </c>
      <c r="DJ161" s="27" t="s">
        <v>0</v>
      </c>
      <c r="DK161" s="32" t="str">
        <f t="shared" si="215"/>
        <v/>
      </c>
      <c r="DL161" s="33" t="str">
        <f t="shared" si="216"/>
        <v/>
      </c>
      <c r="DM161" s="27" t="s">
        <v>0</v>
      </c>
      <c r="DN161" s="32" t="str">
        <f t="shared" si="217"/>
        <v/>
      </c>
      <c r="DO161" s="33" t="str">
        <f t="shared" si="218"/>
        <v/>
      </c>
      <c r="DP161" s="27" t="s">
        <v>0</v>
      </c>
      <c r="DQ161" s="38" t="str">
        <f t="shared" si="219"/>
        <v/>
      </c>
      <c r="DR161" s="33" t="str" cm="1">
        <f t="array" ref="DR161">IF(DQ161&lt;&gt;"",INDEX(regNatjecatelj_id,DQ161,0),IF(BF161&lt;&gt;"",BF161,""))</f>
        <v/>
      </c>
      <c r="DS161" s="27" t="s">
        <v>0</v>
      </c>
      <c r="DT161" s="38" t="str">
        <f t="shared" si="220"/>
        <v/>
      </c>
      <c r="DU161" s="53" t="str">
        <f t="shared" si="166"/>
        <v/>
      </c>
      <c r="DV161" s="53" t="str">
        <f t="shared" si="221"/>
        <v/>
      </c>
      <c r="DW161" s="53" t="str">
        <f t="shared" si="222"/>
        <v/>
      </c>
      <c r="DX161" s="46" t="str">
        <f t="shared" si="223"/>
        <v/>
      </c>
      <c r="DY161" s="27" t="s">
        <v>0</v>
      </c>
      <c r="DZ161" s="38" t="str">
        <f>IF(AN161="","",MAX(DZ$12:DZ160)+1)</f>
        <v/>
      </c>
      <c r="EA161" s="53" t="str">
        <f t="shared" si="224"/>
        <v/>
      </c>
      <c r="EB161" s="53" t="str">
        <f t="shared" si="225"/>
        <v/>
      </c>
      <c r="EC161" s="53" t="str">
        <f t="shared" si="226"/>
        <v/>
      </c>
      <c r="ED161" s="53" t="str">
        <f t="shared" si="227"/>
        <v/>
      </c>
      <c r="EE161" s="53" t="str">
        <f t="shared" si="167"/>
        <v/>
      </c>
      <c r="EF161" s="53" t="str">
        <f t="shared" si="228"/>
        <v/>
      </c>
      <c r="EG161" s="53" t="str">
        <f t="shared" si="229"/>
        <v/>
      </c>
      <c r="EH161" s="53" t="str">
        <f t="shared" si="168"/>
        <v/>
      </c>
      <c r="EI161" s="53" t="str">
        <f t="shared" si="230"/>
        <v/>
      </c>
      <c r="EJ161" s="33" t="str">
        <f t="shared" si="231"/>
        <v/>
      </c>
      <c r="EK161" s="27" t="s">
        <v>0</v>
      </c>
      <c r="EL161" s="14" t="str">
        <f t="shared" si="232"/>
        <v/>
      </c>
      <c r="EM161" s="27" t="s">
        <v>0</v>
      </c>
      <c r="EN161" s="14" t="str">
        <f t="shared" si="169"/>
        <v/>
      </c>
      <c r="EO161" s="27" t="s">
        <v>0</v>
      </c>
      <c r="EP161" s="115" t="str">
        <f t="shared" si="233"/>
        <v/>
      </c>
      <c r="EQ161" s="27" t="s">
        <v>0</v>
      </c>
    </row>
    <row r="162" spans="1:147" x14ac:dyDescent="0.25">
      <c r="A162" t="s">
        <v>0</v>
      </c>
      <c r="B162" s="32" t="str">
        <f>IF(csv!F152="","",TRIM(csv!T152))</f>
        <v/>
      </c>
      <c r="C162" s="21" t="s">
        <v>0</v>
      </c>
      <c r="D162" s="21" t="str">
        <f>IF(csv!F152="","",TRIM(csv!F152))</f>
        <v/>
      </c>
      <c r="E162" s="21" t="str">
        <f>IF(csv!E152="","",TRIM(csv!E152))</f>
        <v/>
      </c>
      <c r="F162" s="21" t="s">
        <v>0</v>
      </c>
      <c r="G162" s="53" t="str">
        <f>IF(csv!M152="","",TRIM(csv!M152))</f>
        <v/>
      </c>
      <c r="H162" s="53" t="str">
        <f>IF(csv!N152="","",TRIM(csv!N152))</f>
        <v/>
      </c>
      <c r="I162" s="21" t="s">
        <v>0</v>
      </c>
      <c r="J162" s="21" t="str">
        <f>IF(csv!P152="","",TRIM(csv!P152))</f>
        <v/>
      </c>
      <c r="K162" s="21" t="str">
        <f>IF(csv!Q152="","",TRIM(csv!Q152))</f>
        <v/>
      </c>
      <c r="L162" s="21" t="s">
        <v>0</v>
      </c>
      <c r="M162" s="46" t="str">
        <f>IF(csv!R152="","",TRIM(csv!R152))</f>
        <v/>
      </c>
      <c r="N162" s="27" t="s">
        <v>0</v>
      </c>
      <c r="O162" s="172" t="str">
        <f t="shared" si="170"/>
        <v/>
      </c>
      <c r="P162" s="27"/>
      <c r="Q162" s="32" t="str">
        <f t="shared" si="171"/>
        <v/>
      </c>
      <c r="R162" s="53" t="str">
        <f>IF(Q162="","",IF(COUNTIF(Q$12:Q161,Q162)=0,R161+1,R161))</f>
        <v/>
      </c>
      <c r="S162" s="53" t="str">
        <f t="shared" si="172"/>
        <v/>
      </c>
      <c r="T162" s="53" t="str">
        <f t="shared" si="173"/>
        <v/>
      </c>
      <c r="U162" s="46" t="str">
        <f t="shared" si="174"/>
        <v/>
      </c>
      <c r="V162" s="27" t="s">
        <v>0</v>
      </c>
      <c r="W162" s="157" t="str">
        <f t="shared" si="175"/>
        <v/>
      </c>
      <c r="X162" s="207" t="str">
        <f t="shared" si="176"/>
        <v/>
      </c>
      <c r="Y162" s="158" t="str">
        <f t="shared" si="157"/>
        <v/>
      </c>
      <c r="Z162" s="27" t="s">
        <v>0</v>
      </c>
      <c r="AA162" s="32" t="str">
        <f t="shared" si="177"/>
        <v/>
      </c>
      <c r="AB162" s="53" t="str">
        <f t="shared" si="178"/>
        <v/>
      </c>
      <c r="AC162" s="21" t="str">
        <f>IF(OR(AB162="",AB162&lt;&gt;"NEMA"),"",IF(IFERROR(MATCH(AA162,AA$12:AA161,0),0)&lt;&gt;0,"",AA162))</f>
        <v/>
      </c>
      <c r="AD162" s="46" t="str">
        <f>IF(AC162="","",MAX(AD$12:AD161)+1)</f>
        <v/>
      </c>
      <c r="AE162" s="27" t="s">
        <v>0</v>
      </c>
      <c r="AF162" s="84"/>
      <c r="AG162" s="27" t="s">
        <v>0</v>
      </c>
      <c r="AH162" s="14" t="str">
        <f t="shared" si="179"/>
        <v/>
      </c>
      <c r="AI162" s="27" t="s">
        <v>0</v>
      </c>
      <c r="AJ162" s="157" t="str">
        <f t="shared" si="180"/>
        <v/>
      </c>
      <c r="AK162" s="108" t="str">
        <f t="shared" si="181"/>
        <v/>
      </c>
      <c r="AL162" s="27"/>
      <c r="AM162" s="32" t="str">
        <f t="shared" si="182"/>
        <v/>
      </c>
      <c r="AN162" s="21" t="str">
        <f t="shared" si="183"/>
        <v/>
      </c>
      <c r="AO162" s="53" t="str">
        <f t="shared" si="184"/>
        <v/>
      </c>
      <c r="AP162" s="53" t="str">
        <f t="shared" si="185"/>
        <v/>
      </c>
      <c r="AQ162" s="21" t="str">
        <f t="shared" si="186"/>
        <v/>
      </c>
      <c r="AR162" s="46" t="str">
        <f t="shared" si="187"/>
        <v/>
      </c>
      <c r="AS162" s="27" t="s">
        <v>0</v>
      </c>
      <c r="AT162" s="62" t="str">
        <f t="shared" si="188"/>
        <v/>
      </c>
      <c r="AU162" s="27" t="s">
        <v>0</v>
      </c>
      <c r="AV162" s="228" t="str">
        <f t="shared" si="234"/>
        <v/>
      </c>
      <c r="AW162" s="27" t="s">
        <v>0</v>
      </c>
      <c r="AX162" s="79"/>
      <c r="AY162" s="80"/>
      <c r="AZ162" s="27" t="s">
        <v>0</v>
      </c>
      <c r="BA162" s="184" t="str">
        <f t="shared" si="189"/>
        <v/>
      </c>
      <c r="BB162" s="27" t="s">
        <v>0</v>
      </c>
      <c r="BC162" s="32" t="str">
        <f t="shared" si="190"/>
        <v/>
      </c>
      <c r="BD162" s="53" t="str">
        <f>IF(AX162&amp;AY162="","",MAX(BD$12:BD161)+1)</f>
        <v/>
      </c>
      <c r="BE162" s="196" t="str">
        <f t="shared" si="191"/>
        <v/>
      </c>
      <c r="BF162" s="33" t="str">
        <f>IF(AND(AO162="NEMA",AP162="NEMA",OR(AX162&amp;AY162="",BE162="NEMA")),MAX(BF$12:BF161)+1,"")</f>
        <v/>
      </c>
      <c r="BG162" s="27" t="s">
        <v>0</v>
      </c>
      <c r="BH162" s="32" t="str">
        <f t="shared" si="192"/>
        <v/>
      </c>
      <c r="BI162" s="21" t="str">
        <f t="shared" si="193"/>
        <v/>
      </c>
      <c r="BJ162" s="53" t="str">
        <f t="shared" si="194"/>
        <v/>
      </c>
      <c r="BK162" s="33" t="str">
        <f t="shared" si="195"/>
        <v/>
      </c>
      <c r="BL162" s="27" t="s">
        <v>0</v>
      </c>
      <c r="BM162" s="32" t="str">
        <f t="shared" si="196"/>
        <v/>
      </c>
      <c r="BN162" s="21" t="str">
        <f t="shared" si="197"/>
        <v/>
      </c>
      <c r="BO162" s="53" t="str">
        <f t="shared" si="198"/>
        <v/>
      </c>
      <c r="BP162" s="53" t="str">
        <f t="shared" si="159"/>
        <v/>
      </c>
      <c r="BQ162" s="21" t="str">
        <f t="shared" si="160"/>
        <v/>
      </c>
      <c r="BR162" s="21" t="str" cm="1">
        <f t="array" ref="BR162">IFERROR(""&amp;INDEX(regNatjecatelj_klub,DI162),"")</f>
        <v/>
      </c>
      <c r="BS162" s="66" t="str">
        <f t="shared" si="199"/>
        <v/>
      </c>
      <c r="BT162" s="46" t="str">
        <f t="shared" si="200"/>
        <v/>
      </c>
      <c r="BU162" s="27" t="s">
        <v>0</v>
      </c>
      <c r="BV162" s="62" t="str">
        <f>IF(BP162&lt;&gt;"NEMA","",IF(IFERROR(MATCH(BN162,BN$12:BN161,0),0)&lt;&gt;0,"",BN162))</f>
        <v/>
      </c>
      <c r="BW162" s="27" t="s">
        <v>0</v>
      </c>
      <c r="BX162" s="84"/>
      <c r="BY162" s="27" t="s">
        <v>0</v>
      </c>
      <c r="BZ162" s="38" t="str">
        <f t="shared" si="201"/>
        <v/>
      </c>
      <c r="CA162" s="21" t="str">
        <f t="shared" si="202"/>
        <v/>
      </c>
      <c r="CB162" s="21" t="str">
        <f>IF(CA162="","",MAX(CB$12:CB161)+1)</f>
        <v/>
      </c>
      <c r="CC162" s="21" t="str">
        <f>IF(CA162="","",IF(AB162="","",IF(AB162="NEMA",IF(AD162="",INDEX(AD$12:AD161,MATCH(AA162,AA$12:AA161,0),1),AD162),AB162)))</f>
        <v/>
      </c>
      <c r="CD162" s="21" t="str">
        <f t="shared" si="203"/>
        <v/>
      </c>
      <c r="CE162" s="21" t="str">
        <f>IF(BX162="","",MAX(CE$12:CE161)+1)</f>
        <v/>
      </c>
      <c r="CF162" s="21" t="str">
        <f t="shared" si="204"/>
        <v/>
      </c>
      <c r="CG162" s="46" t="str">
        <f t="shared" si="205"/>
        <v/>
      </c>
      <c r="CH162" s="27" t="s">
        <v>0</v>
      </c>
      <c r="CI162" s="14" t="str">
        <f t="shared" si="206"/>
        <v/>
      </c>
      <c r="CJ162" s="27" t="s">
        <v>0</v>
      </c>
      <c r="CK162" s="157" t="str">
        <f>IF(BN162="","",IF(AND(BO162&lt;&gt;"",BO162&lt;&gt;"NEMA",BS162=1),BR162,IFERROR(INDEX(CK$12:CK161,MATCH(BN162,BN$12:BN161,0)),IF(BX162&lt;&gt;"",BX162,BT162))))</f>
        <v/>
      </c>
      <c r="CL162" s="210" t="str">
        <f>IF(BN162="","",IF(BT162&lt;&gt;BN162,INDEX(regKlub_id,MATCH(BT162,regKlub_naziv,0)),IF(AND(BO162&lt;&gt;"",BO162&lt;&gt;"NEMA"),BO162,IF(CF162&lt;&gt;"",CF162,IF(CB162&lt;&gt;"",CB162,IFERROR(INDEX(CL$12:CL161,MATCH(BN162,BN$12:BN161,0)),"GREŠKA"))))))</f>
        <v/>
      </c>
      <c r="CM162" s="108" t="str">
        <f>IF(BP162="","",IF(BP162&lt;&gt;"NEMA",BP162,IF(CE162&lt;&gt;"",CE162,IFERROR(INDEX(CM$12:CM161,MATCH(BN162,BN$12:BN161,0)),""))))</f>
        <v/>
      </c>
      <c r="CN162" s="27" t="s">
        <v>0</v>
      </c>
      <c r="CO162" s="38" t="str">
        <f t="shared" si="207"/>
        <v/>
      </c>
      <c r="CP162" s="53" t="str">
        <f t="shared" si="208"/>
        <v/>
      </c>
      <c r="CQ162" s="164" t="str">
        <f t="shared" si="209"/>
        <v/>
      </c>
      <c r="CR162" s="165" t="str">
        <f t="shared" si="156"/>
        <v/>
      </c>
      <c r="CS162" s="108" t="str">
        <f t="shared" si="161"/>
        <v/>
      </c>
      <c r="CT162" s="27" t="s">
        <v>0</v>
      </c>
      <c r="CU162" s="224" t="str">
        <f t="shared" si="210"/>
        <v xml:space="preserve">
</v>
      </c>
      <c r="CV162" s="27" t="s">
        <v>0</v>
      </c>
      <c r="CW162" s="184" t="str">
        <f t="shared" si="162"/>
        <v/>
      </c>
      <c r="CX162" t="s">
        <v>0</v>
      </c>
      <c r="CY162" s="86" t="str">
        <f t="shared" si="163"/>
        <v/>
      </c>
      <c r="CZ162" t="s">
        <v>0</v>
      </c>
      <c r="DA162" s="32" t="str">
        <f t="shared" si="164"/>
        <v/>
      </c>
      <c r="DB162" s="46" t="str">
        <f t="shared" si="165"/>
        <v/>
      </c>
      <c r="DC162" t="s">
        <v>0</v>
      </c>
      <c r="DD162" s="14" t="str">
        <f t="shared" si="211"/>
        <v/>
      </c>
      <c r="DE162" s="27" t="s">
        <v>0</v>
      </c>
      <c r="DF162" s="14" t="str">
        <f t="shared" si="212"/>
        <v/>
      </c>
      <c r="DG162" s="27" t="s">
        <v>0</v>
      </c>
      <c r="DH162" s="32" t="str">
        <f t="shared" si="213"/>
        <v/>
      </c>
      <c r="DI162" s="33" t="str">
        <f t="shared" si="214"/>
        <v/>
      </c>
      <c r="DJ162" s="27" t="s">
        <v>0</v>
      </c>
      <c r="DK162" s="32" t="str">
        <f t="shared" si="215"/>
        <v/>
      </c>
      <c r="DL162" s="33" t="str">
        <f t="shared" si="216"/>
        <v/>
      </c>
      <c r="DM162" s="27" t="s">
        <v>0</v>
      </c>
      <c r="DN162" s="32" t="str">
        <f t="shared" si="217"/>
        <v/>
      </c>
      <c r="DO162" s="33" t="str">
        <f t="shared" si="218"/>
        <v/>
      </c>
      <c r="DP162" s="27" t="s">
        <v>0</v>
      </c>
      <c r="DQ162" s="38" t="str">
        <f t="shared" si="219"/>
        <v/>
      </c>
      <c r="DR162" s="33" t="str" cm="1">
        <f t="array" ref="DR162">IF(DQ162&lt;&gt;"",INDEX(regNatjecatelj_id,DQ162,0),IF(BF162&lt;&gt;"",BF162,""))</f>
        <v/>
      </c>
      <c r="DS162" s="27" t="s">
        <v>0</v>
      </c>
      <c r="DT162" s="38" t="str">
        <f t="shared" si="220"/>
        <v/>
      </c>
      <c r="DU162" s="53" t="str">
        <f t="shared" si="166"/>
        <v/>
      </c>
      <c r="DV162" s="53" t="str">
        <f t="shared" si="221"/>
        <v/>
      </c>
      <c r="DW162" s="53" t="str">
        <f t="shared" si="222"/>
        <v/>
      </c>
      <c r="DX162" s="46" t="str">
        <f t="shared" si="223"/>
        <v/>
      </c>
      <c r="DY162" s="27" t="s">
        <v>0</v>
      </c>
      <c r="DZ162" s="38" t="str">
        <f>IF(AN162="","",MAX(DZ$12:DZ161)+1)</f>
        <v/>
      </c>
      <c r="EA162" s="53" t="str">
        <f t="shared" si="224"/>
        <v/>
      </c>
      <c r="EB162" s="53" t="str">
        <f t="shared" si="225"/>
        <v/>
      </c>
      <c r="EC162" s="53" t="str">
        <f t="shared" si="226"/>
        <v/>
      </c>
      <c r="ED162" s="53" t="str">
        <f t="shared" si="227"/>
        <v/>
      </c>
      <c r="EE162" s="53" t="str">
        <f t="shared" si="167"/>
        <v/>
      </c>
      <c r="EF162" s="53" t="str">
        <f t="shared" si="228"/>
        <v/>
      </c>
      <c r="EG162" s="53" t="str">
        <f t="shared" si="229"/>
        <v/>
      </c>
      <c r="EH162" s="53" t="str">
        <f t="shared" si="168"/>
        <v/>
      </c>
      <c r="EI162" s="53" t="str">
        <f t="shared" si="230"/>
        <v/>
      </c>
      <c r="EJ162" s="33" t="str">
        <f t="shared" si="231"/>
        <v/>
      </c>
      <c r="EK162" s="27" t="s">
        <v>0</v>
      </c>
      <c r="EL162" s="14" t="str">
        <f t="shared" si="232"/>
        <v/>
      </c>
      <c r="EM162" s="27" t="s">
        <v>0</v>
      </c>
      <c r="EN162" s="14" t="str">
        <f t="shared" si="169"/>
        <v/>
      </c>
      <c r="EO162" s="27" t="s">
        <v>0</v>
      </c>
      <c r="EP162" s="115" t="str">
        <f t="shared" si="233"/>
        <v/>
      </c>
      <c r="EQ162" s="27" t="s">
        <v>0</v>
      </c>
    </row>
    <row r="163" spans="1:147" x14ac:dyDescent="0.25">
      <c r="A163" t="s">
        <v>0</v>
      </c>
      <c r="B163" s="32" t="str">
        <f>IF(csv!F153="","",TRIM(csv!T153))</f>
        <v/>
      </c>
      <c r="C163" s="21" t="s">
        <v>0</v>
      </c>
      <c r="D163" s="21" t="str">
        <f>IF(csv!F153="","",TRIM(csv!F153))</f>
        <v/>
      </c>
      <c r="E163" s="21" t="str">
        <f>IF(csv!E153="","",TRIM(csv!E153))</f>
        <v/>
      </c>
      <c r="F163" s="21" t="s">
        <v>0</v>
      </c>
      <c r="G163" s="53" t="str">
        <f>IF(csv!M153="","",TRIM(csv!M153))</f>
        <v/>
      </c>
      <c r="H163" s="53" t="str">
        <f>IF(csv!N153="","",TRIM(csv!N153))</f>
        <v/>
      </c>
      <c r="I163" s="21" t="s">
        <v>0</v>
      </c>
      <c r="J163" s="21" t="str">
        <f>IF(csv!P153="","",TRIM(csv!P153))</f>
        <v/>
      </c>
      <c r="K163" s="21" t="str">
        <f>IF(csv!Q153="","",TRIM(csv!Q153))</f>
        <v/>
      </c>
      <c r="L163" s="21" t="s">
        <v>0</v>
      </c>
      <c r="M163" s="46" t="str">
        <f>IF(csv!R153="","",TRIM(csv!R153))</f>
        <v/>
      </c>
      <c r="N163" s="27" t="s">
        <v>0</v>
      </c>
      <c r="O163" s="172" t="str">
        <f t="shared" si="170"/>
        <v/>
      </c>
      <c r="P163" s="27"/>
      <c r="Q163" s="32" t="str">
        <f t="shared" si="171"/>
        <v/>
      </c>
      <c r="R163" s="53" t="str">
        <f>IF(Q163="","",IF(COUNTIF(Q$12:Q162,Q163)=0,R162+1,R162))</f>
        <v/>
      </c>
      <c r="S163" s="53" t="str">
        <f t="shared" si="172"/>
        <v/>
      </c>
      <c r="T163" s="53" t="str">
        <f t="shared" si="173"/>
        <v/>
      </c>
      <c r="U163" s="46" t="str">
        <f t="shared" si="174"/>
        <v/>
      </c>
      <c r="V163" s="27" t="s">
        <v>0</v>
      </c>
      <c r="W163" s="157" t="str">
        <f t="shared" si="175"/>
        <v/>
      </c>
      <c r="X163" s="207" t="str">
        <f t="shared" si="176"/>
        <v/>
      </c>
      <c r="Y163" s="158" t="str">
        <f t="shared" si="157"/>
        <v/>
      </c>
      <c r="Z163" s="27" t="s">
        <v>0</v>
      </c>
      <c r="AA163" s="32" t="str">
        <f t="shared" si="177"/>
        <v/>
      </c>
      <c r="AB163" s="53" t="str">
        <f t="shared" si="178"/>
        <v/>
      </c>
      <c r="AC163" s="21" t="str">
        <f>IF(OR(AB163="",AB163&lt;&gt;"NEMA"),"",IF(IFERROR(MATCH(AA163,AA$12:AA162,0),0)&lt;&gt;0,"",AA163))</f>
        <v/>
      </c>
      <c r="AD163" s="46" t="str">
        <f>IF(AC163="","",MAX(AD$12:AD162)+1)</f>
        <v/>
      </c>
      <c r="AE163" s="27" t="s">
        <v>0</v>
      </c>
      <c r="AF163" s="84"/>
      <c r="AG163" s="27" t="s">
        <v>0</v>
      </c>
      <c r="AH163" s="14" t="str">
        <f t="shared" si="179"/>
        <v/>
      </c>
      <c r="AI163" s="27" t="s">
        <v>0</v>
      </c>
      <c r="AJ163" s="157" t="str">
        <f t="shared" si="180"/>
        <v/>
      </c>
      <c r="AK163" s="108" t="str">
        <f t="shared" si="181"/>
        <v/>
      </c>
      <c r="AL163" s="27"/>
      <c r="AM163" s="32" t="str">
        <f t="shared" si="182"/>
        <v/>
      </c>
      <c r="AN163" s="21" t="str">
        <f t="shared" si="183"/>
        <v/>
      </c>
      <c r="AO163" s="53" t="str">
        <f t="shared" si="184"/>
        <v/>
      </c>
      <c r="AP163" s="53" t="str">
        <f t="shared" si="185"/>
        <v/>
      </c>
      <c r="AQ163" s="21" t="str">
        <f t="shared" si="186"/>
        <v/>
      </c>
      <c r="AR163" s="46" t="str">
        <f t="shared" si="187"/>
        <v/>
      </c>
      <c r="AS163" s="27" t="s">
        <v>0</v>
      </c>
      <c r="AT163" s="62" t="str">
        <f t="shared" si="188"/>
        <v/>
      </c>
      <c r="AU163" s="27" t="s">
        <v>0</v>
      </c>
      <c r="AV163" s="228" t="str">
        <f t="shared" si="234"/>
        <v/>
      </c>
      <c r="AW163" s="27" t="s">
        <v>0</v>
      </c>
      <c r="AX163" s="79"/>
      <c r="AY163" s="80"/>
      <c r="AZ163" s="27" t="s">
        <v>0</v>
      </c>
      <c r="BA163" s="184" t="str">
        <f t="shared" si="189"/>
        <v/>
      </c>
      <c r="BB163" s="27" t="s">
        <v>0</v>
      </c>
      <c r="BC163" s="32" t="str">
        <f t="shared" si="190"/>
        <v/>
      </c>
      <c r="BD163" s="53" t="str">
        <f>IF(AX163&amp;AY163="","",MAX(BD$12:BD162)+1)</f>
        <v/>
      </c>
      <c r="BE163" s="196" t="str">
        <f t="shared" si="191"/>
        <v/>
      </c>
      <c r="BF163" s="33" t="str">
        <f>IF(AND(AO163="NEMA",AP163="NEMA",OR(AX163&amp;AY163="",BE163="NEMA")),MAX(BF$12:BF162)+1,"")</f>
        <v/>
      </c>
      <c r="BG163" s="27" t="s">
        <v>0</v>
      </c>
      <c r="BH163" s="32" t="str">
        <f t="shared" si="192"/>
        <v/>
      </c>
      <c r="BI163" s="21" t="str">
        <f t="shared" si="193"/>
        <v/>
      </c>
      <c r="BJ163" s="53" t="str">
        <f t="shared" si="194"/>
        <v/>
      </c>
      <c r="BK163" s="33" t="str">
        <f t="shared" si="195"/>
        <v/>
      </c>
      <c r="BL163" s="27" t="s">
        <v>0</v>
      </c>
      <c r="BM163" s="32" t="str">
        <f t="shared" si="196"/>
        <v/>
      </c>
      <c r="BN163" s="21" t="str">
        <f t="shared" si="197"/>
        <v/>
      </c>
      <c r="BO163" s="53" t="str">
        <f t="shared" si="198"/>
        <v/>
      </c>
      <c r="BP163" s="53" t="str">
        <f t="shared" si="159"/>
        <v/>
      </c>
      <c r="BQ163" s="21" t="str">
        <f t="shared" si="160"/>
        <v/>
      </c>
      <c r="BR163" s="21" t="str" cm="1">
        <f t="array" ref="BR163">IFERROR(""&amp;INDEX(regNatjecatelj_klub,DI163),"")</f>
        <v/>
      </c>
      <c r="BS163" s="66" t="str">
        <f t="shared" si="199"/>
        <v/>
      </c>
      <c r="BT163" s="46" t="str">
        <f t="shared" si="200"/>
        <v/>
      </c>
      <c r="BU163" s="27" t="s">
        <v>0</v>
      </c>
      <c r="BV163" s="62" t="str">
        <f>IF(BP163&lt;&gt;"NEMA","",IF(IFERROR(MATCH(BN163,BN$12:BN162,0),0)&lt;&gt;0,"",BN163))</f>
        <v/>
      </c>
      <c r="BW163" s="27" t="s">
        <v>0</v>
      </c>
      <c r="BX163" s="84"/>
      <c r="BY163" s="27" t="s">
        <v>0</v>
      </c>
      <c r="BZ163" s="38" t="str">
        <f t="shared" si="201"/>
        <v/>
      </c>
      <c r="CA163" s="21" t="str">
        <f t="shared" si="202"/>
        <v/>
      </c>
      <c r="CB163" s="21" t="str">
        <f>IF(CA163="","",MAX(CB$12:CB162)+1)</f>
        <v/>
      </c>
      <c r="CC163" s="21" t="str">
        <f>IF(CA163="","",IF(AB163="","",IF(AB163="NEMA",IF(AD163="",INDEX(AD$12:AD162,MATCH(AA163,AA$12:AA162,0),1),AD163),AB163)))</f>
        <v/>
      </c>
      <c r="CD163" s="21" t="str">
        <f t="shared" si="203"/>
        <v/>
      </c>
      <c r="CE163" s="21" t="str">
        <f>IF(BX163="","",MAX(CE$12:CE162)+1)</f>
        <v/>
      </c>
      <c r="CF163" s="21" t="str">
        <f t="shared" si="204"/>
        <v/>
      </c>
      <c r="CG163" s="46" t="str">
        <f t="shared" si="205"/>
        <v/>
      </c>
      <c r="CH163" s="27" t="s">
        <v>0</v>
      </c>
      <c r="CI163" s="14" t="str">
        <f t="shared" si="206"/>
        <v/>
      </c>
      <c r="CJ163" s="27" t="s">
        <v>0</v>
      </c>
      <c r="CK163" s="157" t="str">
        <f>IF(BN163="","",IF(AND(BO163&lt;&gt;"",BO163&lt;&gt;"NEMA",BS163=1),BR163,IFERROR(INDEX(CK$12:CK162,MATCH(BN163,BN$12:BN162,0)),IF(BX163&lt;&gt;"",BX163,BT163))))</f>
        <v/>
      </c>
      <c r="CL163" s="210" t="str">
        <f>IF(BN163="","",IF(BT163&lt;&gt;BN163,INDEX(regKlub_id,MATCH(BT163,regKlub_naziv,0)),IF(AND(BO163&lt;&gt;"",BO163&lt;&gt;"NEMA"),BO163,IF(CF163&lt;&gt;"",CF163,IF(CB163&lt;&gt;"",CB163,IFERROR(INDEX(CL$12:CL162,MATCH(BN163,BN$12:BN162,0)),"GREŠKA"))))))</f>
        <v/>
      </c>
      <c r="CM163" s="108" t="str">
        <f>IF(BP163="","",IF(BP163&lt;&gt;"NEMA",BP163,IF(CE163&lt;&gt;"",CE163,IFERROR(INDEX(CM$12:CM162,MATCH(BN163,BN$12:BN162,0)),""))))</f>
        <v/>
      </c>
      <c r="CN163" s="27" t="s">
        <v>0</v>
      </c>
      <c r="CO163" s="38" t="str">
        <f t="shared" si="207"/>
        <v/>
      </c>
      <c r="CP163" s="53" t="str">
        <f t="shared" si="208"/>
        <v/>
      </c>
      <c r="CQ163" s="164" t="str">
        <f t="shared" si="209"/>
        <v/>
      </c>
      <c r="CR163" s="165" t="str">
        <f t="shared" si="156"/>
        <v/>
      </c>
      <c r="CS163" s="108" t="str">
        <f t="shared" si="161"/>
        <v/>
      </c>
      <c r="CT163" s="27" t="s">
        <v>0</v>
      </c>
      <c r="CU163" s="224" t="str">
        <f t="shared" si="210"/>
        <v xml:space="preserve">
</v>
      </c>
      <c r="CV163" s="27" t="s">
        <v>0</v>
      </c>
      <c r="CW163" s="184" t="str">
        <f t="shared" si="162"/>
        <v/>
      </c>
      <c r="CX163" t="s">
        <v>0</v>
      </c>
      <c r="CY163" s="86" t="str">
        <f t="shared" si="163"/>
        <v/>
      </c>
      <c r="CZ163" t="s">
        <v>0</v>
      </c>
      <c r="DA163" s="32" t="str">
        <f t="shared" si="164"/>
        <v/>
      </c>
      <c r="DB163" s="46" t="str">
        <f t="shared" si="165"/>
        <v/>
      </c>
      <c r="DC163" t="s">
        <v>0</v>
      </c>
      <c r="DD163" s="14" t="str">
        <f t="shared" si="211"/>
        <v/>
      </c>
      <c r="DE163" s="27" t="s">
        <v>0</v>
      </c>
      <c r="DF163" s="14" t="str">
        <f t="shared" si="212"/>
        <v/>
      </c>
      <c r="DG163" s="27" t="s">
        <v>0</v>
      </c>
      <c r="DH163" s="32" t="str">
        <f t="shared" si="213"/>
        <v/>
      </c>
      <c r="DI163" s="33" t="str">
        <f t="shared" si="214"/>
        <v/>
      </c>
      <c r="DJ163" s="27" t="s">
        <v>0</v>
      </c>
      <c r="DK163" s="32" t="str">
        <f t="shared" si="215"/>
        <v/>
      </c>
      <c r="DL163" s="33" t="str">
        <f t="shared" si="216"/>
        <v/>
      </c>
      <c r="DM163" s="27" t="s">
        <v>0</v>
      </c>
      <c r="DN163" s="32" t="str">
        <f t="shared" si="217"/>
        <v/>
      </c>
      <c r="DO163" s="33" t="str">
        <f t="shared" si="218"/>
        <v/>
      </c>
      <c r="DP163" s="27" t="s">
        <v>0</v>
      </c>
      <c r="DQ163" s="38" t="str">
        <f t="shared" si="219"/>
        <v/>
      </c>
      <c r="DR163" s="33" t="str" cm="1">
        <f t="array" ref="DR163">IF(DQ163&lt;&gt;"",INDEX(regNatjecatelj_id,DQ163,0),IF(BF163&lt;&gt;"",BF163,""))</f>
        <v/>
      </c>
      <c r="DS163" s="27" t="s">
        <v>0</v>
      </c>
      <c r="DT163" s="38" t="str">
        <f t="shared" si="220"/>
        <v/>
      </c>
      <c r="DU163" s="53" t="str">
        <f t="shared" si="166"/>
        <v/>
      </c>
      <c r="DV163" s="53" t="str">
        <f t="shared" si="221"/>
        <v/>
      </c>
      <c r="DW163" s="53" t="str">
        <f t="shared" si="222"/>
        <v/>
      </c>
      <c r="DX163" s="46" t="str">
        <f t="shared" si="223"/>
        <v/>
      </c>
      <c r="DY163" s="27" t="s">
        <v>0</v>
      </c>
      <c r="DZ163" s="38" t="str">
        <f>IF(AN163="","",MAX(DZ$12:DZ162)+1)</f>
        <v/>
      </c>
      <c r="EA163" s="53" t="str">
        <f t="shared" si="224"/>
        <v/>
      </c>
      <c r="EB163" s="53" t="str">
        <f t="shared" si="225"/>
        <v/>
      </c>
      <c r="EC163" s="53" t="str">
        <f t="shared" si="226"/>
        <v/>
      </c>
      <c r="ED163" s="53" t="str">
        <f t="shared" si="227"/>
        <v/>
      </c>
      <c r="EE163" s="53" t="str">
        <f t="shared" si="167"/>
        <v/>
      </c>
      <c r="EF163" s="53" t="str">
        <f t="shared" si="228"/>
        <v/>
      </c>
      <c r="EG163" s="53" t="str">
        <f t="shared" si="229"/>
        <v/>
      </c>
      <c r="EH163" s="53" t="str">
        <f t="shared" si="168"/>
        <v/>
      </c>
      <c r="EI163" s="53" t="str">
        <f t="shared" si="230"/>
        <v/>
      </c>
      <c r="EJ163" s="33" t="str">
        <f t="shared" si="231"/>
        <v/>
      </c>
      <c r="EK163" s="27" t="s">
        <v>0</v>
      </c>
      <c r="EL163" s="14" t="str">
        <f t="shared" si="232"/>
        <v/>
      </c>
      <c r="EM163" s="27" t="s">
        <v>0</v>
      </c>
      <c r="EN163" s="14" t="str">
        <f t="shared" si="169"/>
        <v/>
      </c>
      <c r="EO163" s="27" t="s">
        <v>0</v>
      </c>
      <c r="EP163" s="115" t="str">
        <f t="shared" si="233"/>
        <v/>
      </c>
      <c r="EQ163" s="27" t="s">
        <v>0</v>
      </c>
    </row>
    <row r="164" spans="1:147" x14ac:dyDescent="0.25">
      <c r="A164" t="s">
        <v>0</v>
      </c>
      <c r="B164" s="32" t="str">
        <f>IF(csv!F154="","",TRIM(csv!T154))</f>
        <v/>
      </c>
      <c r="C164" s="21" t="s">
        <v>0</v>
      </c>
      <c r="D164" s="21" t="str">
        <f>IF(csv!F154="","",TRIM(csv!F154))</f>
        <v/>
      </c>
      <c r="E164" s="21" t="str">
        <f>IF(csv!E154="","",TRIM(csv!E154))</f>
        <v/>
      </c>
      <c r="F164" s="21" t="s">
        <v>0</v>
      </c>
      <c r="G164" s="53" t="str">
        <f>IF(csv!M154="","",TRIM(csv!M154))</f>
        <v/>
      </c>
      <c r="H164" s="53" t="str">
        <f>IF(csv!N154="","",TRIM(csv!N154))</f>
        <v/>
      </c>
      <c r="I164" s="21" t="s">
        <v>0</v>
      </c>
      <c r="J164" s="21" t="str">
        <f>IF(csv!P154="","",TRIM(csv!P154))</f>
        <v/>
      </c>
      <c r="K164" s="21" t="str">
        <f>IF(csv!Q154="","",TRIM(csv!Q154))</f>
        <v/>
      </c>
      <c r="L164" s="21" t="s">
        <v>0</v>
      </c>
      <c r="M164" s="46" t="str">
        <f>IF(csv!R154="","",TRIM(csv!R154))</f>
        <v/>
      </c>
      <c r="N164" s="27" t="s">
        <v>0</v>
      </c>
      <c r="O164" s="172" t="str">
        <f t="shared" si="170"/>
        <v/>
      </c>
      <c r="P164" s="27"/>
      <c r="Q164" s="32" t="str">
        <f t="shared" si="171"/>
        <v/>
      </c>
      <c r="R164" s="53" t="str">
        <f>IF(Q164="","",IF(COUNTIF(Q$12:Q163,Q164)=0,R163+1,R163))</f>
        <v/>
      </c>
      <c r="S164" s="53" t="str">
        <f t="shared" si="172"/>
        <v/>
      </c>
      <c r="T164" s="53" t="str">
        <f t="shared" si="173"/>
        <v/>
      </c>
      <c r="U164" s="46" t="str">
        <f t="shared" si="174"/>
        <v/>
      </c>
      <c r="V164" s="27" t="s">
        <v>0</v>
      </c>
      <c r="W164" s="157" t="str">
        <f t="shared" si="175"/>
        <v/>
      </c>
      <c r="X164" s="207" t="str">
        <f t="shared" si="176"/>
        <v/>
      </c>
      <c r="Y164" s="158" t="str">
        <f t="shared" si="157"/>
        <v/>
      </c>
      <c r="Z164" s="27" t="s">
        <v>0</v>
      </c>
      <c r="AA164" s="32" t="str">
        <f t="shared" si="177"/>
        <v/>
      </c>
      <c r="AB164" s="53" t="str">
        <f t="shared" si="178"/>
        <v/>
      </c>
      <c r="AC164" s="21" t="str">
        <f>IF(OR(AB164="",AB164&lt;&gt;"NEMA"),"",IF(IFERROR(MATCH(AA164,AA$12:AA163,0),0)&lt;&gt;0,"",AA164))</f>
        <v/>
      </c>
      <c r="AD164" s="46" t="str">
        <f>IF(AC164="","",MAX(AD$12:AD163)+1)</f>
        <v/>
      </c>
      <c r="AE164" s="27" t="s">
        <v>0</v>
      </c>
      <c r="AF164" s="84"/>
      <c r="AG164" s="27" t="s">
        <v>0</v>
      </c>
      <c r="AH164" s="14" t="str">
        <f t="shared" si="179"/>
        <v/>
      </c>
      <c r="AI164" s="27" t="s">
        <v>0</v>
      </c>
      <c r="AJ164" s="157" t="str">
        <f t="shared" si="180"/>
        <v/>
      </c>
      <c r="AK164" s="108" t="str">
        <f t="shared" si="181"/>
        <v/>
      </c>
      <c r="AL164" s="27"/>
      <c r="AM164" s="32" t="str">
        <f t="shared" si="182"/>
        <v/>
      </c>
      <c r="AN164" s="21" t="str">
        <f t="shared" si="183"/>
        <v/>
      </c>
      <c r="AO164" s="53" t="str">
        <f t="shared" si="184"/>
        <v/>
      </c>
      <c r="AP164" s="53" t="str">
        <f t="shared" si="185"/>
        <v/>
      </c>
      <c r="AQ164" s="21" t="str">
        <f t="shared" si="186"/>
        <v/>
      </c>
      <c r="AR164" s="46" t="str">
        <f t="shared" si="187"/>
        <v/>
      </c>
      <c r="AS164" s="27" t="s">
        <v>0</v>
      </c>
      <c r="AT164" s="62" t="str">
        <f t="shared" si="188"/>
        <v/>
      </c>
      <c r="AU164" s="27" t="s">
        <v>0</v>
      </c>
      <c r="AV164" s="228" t="str">
        <f t="shared" si="234"/>
        <v/>
      </c>
      <c r="AW164" s="27" t="s">
        <v>0</v>
      </c>
      <c r="AX164" s="79"/>
      <c r="AY164" s="80"/>
      <c r="AZ164" s="27" t="s">
        <v>0</v>
      </c>
      <c r="BA164" s="184" t="str">
        <f t="shared" si="189"/>
        <v/>
      </c>
      <c r="BB164" s="27" t="s">
        <v>0</v>
      </c>
      <c r="BC164" s="32" t="str">
        <f t="shared" si="190"/>
        <v/>
      </c>
      <c r="BD164" s="53" t="str">
        <f>IF(AX164&amp;AY164="","",MAX(BD$12:BD163)+1)</f>
        <v/>
      </c>
      <c r="BE164" s="196" t="str">
        <f t="shared" si="191"/>
        <v/>
      </c>
      <c r="BF164" s="33" t="str">
        <f>IF(AND(AO164="NEMA",AP164="NEMA",OR(AX164&amp;AY164="",BE164="NEMA")),MAX(BF$12:BF163)+1,"")</f>
        <v/>
      </c>
      <c r="BG164" s="27" t="s">
        <v>0</v>
      </c>
      <c r="BH164" s="32" t="str">
        <f t="shared" si="192"/>
        <v/>
      </c>
      <c r="BI164" s="21" t="str">
        <f t="shared" si="193"/>
        <v/>
      </c>
      <c r="BJ164" s="53" t="str">
        <f t="shared" si="194"/>
        <v/>
      </c>
      <c r="BK164" s="33" t="str">
        <f t="shared" si="195"/>
        <v/>
      </c>
      <c r="BL164" s="27" t="s">
        <v>0</v>
      </c>
      <c r="BM164" s="32" t="str">
        <f t="shared" si="196"/>
        <v/>
      </c>
      <c r="BN164" s="21" t="str">
        <f t="shared" si="197"/>
        <v/>
      </c>
      <c r="BO164" s="53" t="str">
        <f t="shared" si="198"/>
        <v/>
      </c>
      <c r="BP164" s="53" t="str">
        <f t="shared" si="159"/>
        <v/>
      </c>
      <c r="BQ164" s="21" t="str">
        <f t="shared" si="160"/>
        <v/>
      </c>
      <c r="BR164" s="21" t="str" cm="1">
        <f t="array" ref="BR164">IFERROR(""&amp;INDEX(regNatjecatelj_klub,DI164),"")</f>
        <v/>
      </c>
      <c r="BS164" s="66" t="str">
        <f t="shared" si="199"/>
        <v/>
      </c>
      <c r="BT164" s="46" t="str">
        <f t="shared" si="200"/>
        <v/>
      </c>
      <c r="BU164" s="27" t="s">
        <v>0</v>
      </c>
      <c r="BV164" s="62" t="str">
        <f>IF(BP164&lt;&gt;"NEMA","",IF(IFERROR(MATCH(BN164,BN$12:BN163,0),0)&lt;&gt;0,"",BN164))</f>
        <v/>
      </c>
      <c r="BW164" s="27" t="s">
        <v>0</v>
      </c>
      <c r="BX164" s="84"/>
      <c r="BY164" s="27" t="s">
        <v>0</v>
      </c>
      <c r="BZ164" s="38" t="str">
        <f t="shared" si="201"/>
        <v/>
      </c>
      <c r="CA164" s="21" t="str">
        <f t="shared" si="202"/>
        <v/>
      </c>
      <c r="CB164" s="21" t="str">
        <f>IF(CA164="","",MAX(CB$12:CB163)+1)</f>
        <v/>
      </c>
      <c r="CC164" s="21" t="str">
        <f>IF(CA164="","",IF(AB164="","",IF(AB164="NEMA",IF(AD164="",INDEX(AD$12:AD163,MATCH(AA164,AA$12:AA163,0),1),AD164),AB164)))</f>
        <v/>
      </c>
      <c r="CD164" s="21" t="str">
        <f t="shared" si="203"/>
        <v/>
      </c>
      <c r="CE164" s="21" t="str">
        <f>IF(BX164="","",MAX(CE$12:CE163)+1)</f>
        <v/>
      </c>
      <c r="CF164" s="21" t="str">
        <f t="shared" si="204"/>
        <v/>
      </c>
      <c r="CG164" s="46" t="str">
        <f t="shared" si="205"/>
        <v/>
      </c>
      <c r="CH164" s="27" t="s">
        <v>0</v>
      </c>
      <c r="CI164" s="14" t="str">
        <f t="shared" si="206"/>
        <v/>
      </c>
      <c r="CJ164" s="27" t="s">
        <v>0</v>
      </c>
      <c r="CK164" s="157" t="str">
        <f>IF(BN164="","",IF(AND(BO164&lt;&gt;"",BO164&lt;&gt;"NEMA",BS164=1),BR164,IFERROR(INDEX(CK$12:CK163,MATCH(BN164,BN$12:BN163,0)),IF(BX164&lt;&gt;"",BX164,BT164))))</f>
        <v/>
      </c>
      <c r="CL164" s="210" t="str">
        <f>IF(BN164="","",IF(BT164&lt;&gt;BN164,INDEX(regKlub_id,MATCH(BT164,regKlub_naziv,0)),IF(AND(BO164&lt;&gt;"",BO164&lt;&gt;"NEMA"),BO164,IF(CF164&lt;&gt;"",CF164,IF(CB164&lt;&gt;"",CB164,IFERROR(INDEX(CL$12:CL163,MATCH(BN164,BN$12:BN163,0)),"GREŠKA"))))))</f>
        <v/>
      </c>
      <c r="CM164" s="108" t="str">
        <f>IF(BP164="","",IF(BP164&lt;&gt;"NEMA",BP164,IF(CE164&lt;&gt;"",CE164,IFERROR(INDEX(CM$12:CM163,MATCH(BN164,BN$12:BN163,0)),""))))</f>
        <v/>
      </c>
      <c r="CN164" s="27" t="s">
        <v>0</v>
      </c>
      <c r="CO164" s="38" t="str">
        <f t="shared" si="207"/>
        <v/>
      </c>
      <c r="CP164" s="53" t="str">
        <f t="shared" si="208"/>
        <v/>
      </c>
      <c r="CQ164" s="164" t="str">
        <f t="shared" si="209"/>
        <v/>
      </c>
      <c r="CR164" s="165" t="str">
        <f t="shared" si="156"/>
        <v/>
      </c>
      <c r="CS164" s="108" t="str">
        <f t="shared" si="161"/>
        <v/>
      </c>
      <c r="CT164" s="27" t="s">
        <v>0</v>
      </c>
      <c r="CU164" s="224" t="str">
        <f t="shared" si="210"/>
        <v xml:space="preserve">
</v>
      </c>
      <c r="CV164" s="27" t="s">
        <v>0</v>
      </c>
      <c r="CW164" s="184" t="str">
        <f t="shared" si="162"/>
        <v/>
      </c>
      <c r="CX164" t="s">
        <v>0</v>
      </c>
      <c r="CY164" s="86" t="str">
        <f t="shared" si="163"/>
        <v/>
      </c>
      <c r="CZ164" t="s">
        <v>0</v>
      </c>
      <c r="DA164" s="32" t="str">
        <f t="shared" si="164"/>
        <v/>
      </c>
      <c r="DB164" s="46" t="str">
        <f t="shared" si="165"/>
        <v/>
      </c>
      <c r="DC164" t="s">
        <v>0</v>
      </c>
      <c r="DD164" s="14" t="str">
        <f t="shared" si="211"/>
        <v/>
      </c>
      <c r="DE164" s="27" t="s">
        <v>0</v>
      </c>
      <c r="DF164" s="14" t="str">
        <f t="shared" si="212"/>
        <v/>
      </c>
      <c r="DG164" s="27" t="s">
        <v>0</v>
      </c>
      <c r="DH164" s="32" t="str">
        <f t="shared" si="213"/>
        <v/>
      </c>
      <c r="DI164" s="33" t="str">
        <f t="shared" si="214"/>
        <v/>
      </c>
      <c r="DJ164" s="27" t="s">
        <v>0</v>
      </c>
      <c r="DK164" s="32" t="str">
        <f t="shared" si="215"/>
        <v/>
      </c>
      <c r="DL164" s="33" t="str">
        <f t="shared" si="216"/>
        <v/>
      </c>
      <c r="DM164" s="27" t="s">
        <v>0</v>
      </c>
      <c r="DN164" s="32" t="str">
        <f t="shared" si="217"/>
        <v/>
      </c>
      <c r="DO164" s="33" t="str">
        <f t="shared" si="218"/>
        <v/>
      </c>
      <c r="DP164" s="27" t="s">
        <v>0</v>
      </c>
      <c r="DQ164" s="38" t="str">
        <f t="shared" si="219"/>
        <v/>
      </c>
      <c r="DR164" s="33" t="str" cm="1">
        <f t="array" ref="DR164">IF(DQ164&lt;&gt;"",INDEX(regNatjecatelj_id,DQ164,0),IF(BF164&lt;&gt;"",BF164,""))</f>
        <v/>
      </c>
      <c r="DS164" s="27" t="s">
        <v>0</v>
      </c>
      <c r="DT164" s="38" t="str">
        <f t="shared" si="220"/>
        <v/>
      </c>
      <c r="DU164" s="53" t="str">
        <f t="shared" si="166"/>
        <v/>
      </c>
      <c r="DV164" s="53" t="str">
        <f t="shared" si="221"/>
        <v/>
      </c>
      <c r="DW164" s="53" t="str">
        <f t="shared" si="222"/>
        <v/>
      </c>
      <c r="DX164" s="46" t="str">
        <f t="shared" si="223"/>
        <v/>
      </c>
      <c r="DY164" s="27" t="s">
        <v>0</v>
      </c>
      <c r="DZ164" s="38" t="str">
        <f>IF(AN164="","",MAX(DZ$12:DZ163)+1)</f>
        <v/>
      </c>
      <c r="EA164" s="53" t="str">
        <f t="shared" si="224"/>
        <v/>
      </c>
      <c r="EB164" s="53" t="str">
        <f t="shared" si="225"/>
        <v/>
      </c>
      <c r="EC164" s="53" t="str">
        <f t="shared" si="226"/>
        <v/>
      </c>
      <c r="ED164" s="53" t="str">
        <f t="shared" si="227"/>
        <v/>
      </c>
      <c r="EE164" s="53" t="str">
        <f t="shared" si="167"/>
        <v/>
      </c>
      <c r="EF164" s="53" t="str">
        <f t="shared" si="228"/>
        <v/>
      </c>
      <c r="EG164" s="53" t="str">
        <f t="shared" si="229"/>
        <v/>
      </c>
      <c r="EH164" s="53" t="str">
        <f t="shared" si="168"/>
        <v/>
      </c>
      <c r="EI164" s="53" t="str">
        <f t="shared" si="230"/>
        <v/>
      </c>
      <c r="EJ164" s="33" t="str">
        <f t="shared" si="231"/>
        <v/>
      </c>
      <c r="EK164" s="27" t="s">
        <v>0</v>
      </c>
      <c r="EL164" s="14" t="str">
        <f t="shared" si="232"/>
        <v/>
      </c>
      <c r="EM164" s="27" t="s">
        <v>0</v>
      </c>
      <c r="EN164" s="14" t="str">
        <f t="shared" si="169"/>
        <v/>
      </c>
      <c r="EO164" s="27" t="s">
        <v>0</v>
      </c>
      <c r="EP164" s="115" t="str">
        <f t="shared" si="233"/>
        <v/>
      </c>
      <c r="EQ164" s="27" t="s">
        <v>0</v>
      </c>
    </row>
    <row r="165" spans="1:147" x14ac:dyDescent="0.25">
      <c r="A165" t="s">
        <v>0</v>
      </c>
      <c r="B165" s="32" t="str">
        <f>IF(csv!F155="","",TRIM(csv!T155))</f>
        <v/>
      </c>
      <c r="C165" s="21" t="s">
        <v>0</v>
      </c>
      <c r="D165" s="21" t="str">
        <f>IF(csv!F155="","",TRIM(csv!F155))</f>
        <v/>
      </c>
      <c r="E165" s="21" t="str">
        <f>IF(csv!E155="","",TRIM(csv!E155))</f>
        <v/>
      </c>
      <c r="F165" s="21" t="s">
        <v>0</v>
      </c>
      <c r="G165" s="53" t="str">
        <f>IF(csv!M155="","",TRIM(csv!M155))</f>
        <v/>
      </c>
      <c r="H165" s="53" t="str">
        <f>IF(csv!N155="","",TRIM(csv!N155))</f>
        <v/>
      </c>
      <c r="I165" s="21" t="s">
        <v>0</v>
      </c>
      <c r="J165" s="21" t="str">
        <f>IF(csv!P155="","",TRIM(csv!P155))</f>
        <v/>
      </c>
      <c r="K165" s="21" t="str">
        <f>IF(csv!Q155="","",TRIM(csv!Q155))</f>
        <v/>
      </c>
      <c r="L165" s="21" t="s">
        <v>0</v>
      </c>
      <c r="M165" s="46" t="str">
        <f>IF(csv!R155="","",TRIM(csv!R155))</f>
        <v/>
      </c>
      <c r="N165" s="27" t="s">
        <v>0</v>
      </c>
      <c r="O165" s="172" t="str">
        <f t="shared" si="170"/>
        <v/>
      </c>
      <c r="P165" s="27"/>
      <c r="Q165" s="32" t="str">
        <f t="shared" si="171"/>
        <v/>
      </c>
      <c r="R165" s="53" t="str">
        <f>IF(Q165="","",IF(COUNTIF(Q$12:Q164,Q165)=0,R164+1,R164))</f>
        <v/>
      </c>
      <c r="S165" s="53" t="str">
        <f t="shared" si="172"/>
        <v/>
      </c>
      <c r="T165" s="53" t="str">
        <f t="shared" si="173"/>
        <v/>
      </c>
      <c r="U165" s="46" t="str">
        <f t="shared" si="174"/>
        <v/>
      </c>
      <c r="V165" s="27" t="s">
        <v>0</v>
      </c>
      <c r="W165" s="157" t="str">
        <f t="shared" si="175"/>
        <v/>
      </c>
      <c r="X165" s="207" t="str">
        <f t="shared" si="176"/>
        <v/>
      </c>
      <c r="Y165" s="158" t="str">
        <f t="shared" si="157"/>
        <v/>
      </c>
      <c r="Z165" s="27" t="s">
        <v>0</v>
      </c>
      <c r="AA165" s="32" t="str">
        <f t="shared" si="177"/>
        <v/>
      </c>
      <c r="AB165" s="53" t="str">
        <f t="shared" si="178"/>
        <v/>
      </c>
      <c r="AC165" s="21" t="str">
        <f>IF(OR(AB165="",AB165&lt;&gt;"NEMA"),"",IF(IFERROR(MATCH(AA165,AA$12:AA164,0),0)&lt;&gt;0,"",AA165))</f>
        <v/>
      </c>
      <c r="AD165" s="46" t="str">
        <f>IF(AC165="","",MAX(AD$12:AD164)+1)</f>
        <v/>
      </c>
      <c r="AE165" s="27" t="s">
        <v>0</v>
      </c>
      <c r="AF165" s="84"/>
      <c r="AG165" s="27" t="s">
        <v>0</v>
      </c>
      <c r="AH165" s="14" t="str">
        <f t="shared" si="179"/>
        <v/>
      </c>
      <c r="AI165" s="27" t="s">
        <v>0</v>
      </c>
      <c r="AJ165" s="157" t="str">
        <f t="shared" si="180"/>
        <v/>
      </c>
      <c r="AK165" s="108" t="str">
        <f t="shared" si="181"/>
        <v/>
      </c>
      <c r="AL165" s="27"/>
      <c r="AM165" s="32" t="str">
        <f t="shared" si="182"/>
        <v/>
      </c>
      <c r="AN165" s="21" t="str">
        <f t="shared" si="183"/>
        <v/>
      </c>
      <c r="AO165" s="53" t="str">
        <f t="shared" si="184"/>
        <v/>
      </c>
      <c r="AP165" s="53" t="str">
        <f t="shared" si="185"/>
        <v/>
      </c>
      <c r="AQ165" s="21" t="str">
        <f t="shared" si="186"/>
        <v/>
      </c>
      <c r="AR165" s="46" t="str">
        <f t="shared" si="187"/>
        <v/>
      </c>
      <c r="AS165" s="27" t="s">
        <v>0</v>
      </c>
      <c r="AT165" s="62" t="str">
        <f t="shared" si="188"/>
        <v/>
      </c>
      <c r="AU165" s="27" t="s">
        <v>0</v>
      </c>
      <c r="AV165" s="228" t="str">
        <f t="shared" si="234"/>
        <v/>
      </c>
      <c r="AW165" s="27" t="s">
        <v>0</v>
      </c>
      <c r="AX165" s="79"/>
      <c r="AY165" s="80"/>
      <c r="AZ165" s="27" t="s">
        <v>0</v>
      </c>
      <c r="BA165" s="184" t="str">
        <f t="shared" si="189"/>
        <v/>
      </c>
      <c r="BB165" s="27" t="s">
        <v>0</v>
      </c>
      <c r="BC165" s="32" t="str">
        <f t="shared" si="190"/>
        <v/>
      </c>
      <c r="BD165" s="53" t="str">
        <f>IF(AX165&amp;AY165="","",MAX(BD$12:BD164)+1)</f>
        <v/>
      </c>
      <c r="BE165" s="196" t="str">
        <f t="shared" si="191"/>
        <v/>
      </c>
      <c r="BF165" s="33" t="str">
        <f>IF(AND(AO165="NEMA",AP165="NEMA",OR(AX165&amp;AY165="",BE165="NEMA")),MAX(BF$12:BF164)+1,"")</f>
        <v/>
      </c>
      <c r="BG165" s="27" t="s">
        <v>0</v>
      </c>
      <c r="BH165" s="32" t="str">
        <f t="shared" si="192"/>
        <v/>
      </c>
      <c r="BI165" s="21" t="str">
        <f t="shared" si="193"/>
        <v/>
      </c>
      <c r="BJ165" s="53" t="str">
        <f t="shared" si="194"/>
        <v/>
      </c>
      <c r="BK165" s="33" t="str">
        <f t="shared" si="195"/>
        <v/>
      </c>
      <c r="BL165" s="27" t="s">
        <v>0</v>
      </c>
      <c r="BM165" s="32" t="str">
        <f t="shared" si="196"/>
        <v/>
      </c>
      <c r="BN165" s="21" t="str">
        <f t="shared" si="197"/>
        <v/>
      </c>
      <c r="BO165" s="53" t="str">
        <f t="shared" si="198"/>
        <v/>
      </c>
      <c r="BP165" s="53" t="str">
        <f t="shared" si="159"/>
        <v/>
      </c>
      <c r="BQ165" s="21" t="str">
        <f t="shared" si="160"/>
        <v/>
      </c>
      <c r="BR165" s="21" t="str" cm="1">
        <f t="array" ref="BR165">IFERROR(""&amp;INDEX(regNatjecatelj_klub,DI165),"")</f>
        <v/>
      </c>
      <c r="BS165" s="66" t="str">
        <f t="shared" si="199"/>
        <v/>
      </c>
      <c r="BT165" s="46" t="str">
        <f t="shared" si="200"/>
        <v/>
      </c>
      <c r="BU165" s="27" t="s">
        <v>0</v>
      </c>
      <c r="BV165" s="62" t="str">
        <f>IF(BP165&lt;&gt;"NEMA","",IF(IFERROR(MATCH(BN165,BN$12:BN164,0),0)&lt;&gt;0,"",BN165))</f>
        <v/>
      </c>
      <c r="BW165" s="27" t="s">
        <v>0</v>
      </c>
      <c r="BX165" s="84"/>
      <c r="BY165" s="27" t="s">
        <v>0</v>
      </c>
      <c r="BZ165" s="38" t="str">
        <f t="shared" si="201"/>
        <v/>
      </c>
      <c r="CA165" s="21" t="str">
        <f t="shared" si="202"/>
        <v/>
      </c>
      <c r="CB165" s="21" t="str">
        <f>IF(CA165="","",MAX(CB$12:CB164)+1)</f>
        <v/>
      </c>
      <c r="CC165" s="21" t="str">
        <f>IF(CA165="","",IF(AB165="","",IF(AB165="NEMA",IF(AD165="",INDEX(AD$12:AD164,MATCH(AA165,AA$12:AA164,0),1),AD165),AB165)))</f>
        <v/>
      </c>
      <c r="CD165" s="21" t="str">
        <f t="shared" si="203"/>
        <v/>
      </c>
      <c r="CE165" s="21" t="str">
        <f>IF(BX165="","",MAX(CE$12:CE164)+1)</f>
        <v/>
      </c>
      <c r="CF165" s="21" t="str">
        <f t="shared" si="204"/>
        <v/>
      </c>
      <c r="CG165" s="46" t="str">
        <f t="shared" si="205"/>
        <v/>
      </c>
      <c r="CH165" s="27" t="s">
        <v>0</v>
      </c>
      <c r="CI165" s="14" t="str">
        <f t="shared" si="206"/>
        <v/>
      </c>
      <c r="CJ165" s="27" t="s">
        <v>0</v>
      </c>
      <c r="CK165" s="157" t="str">
        <f>IF(BN165="","",IF(AND(BO165&lt;&gt;"",BO165&lt;&gt;"NEMA",BS165=1),BR165,IFERROR(INDEX(CK$12:CK164,MATCH(BN165,BN$12:BN164,0)),IF(BX165&lt;&gt;"",BX165,BT165))))</f>
        <v/>
      </c>
      <c r="CL165" s="210" t="str">
        <f>IF(BN165="","",IF(BT165&lt;&gt;BN165,INDEX(regKlub_id,MATCH(BT165,regKlub_naziv,0)),IF(AND(BO165&lt;&gt;"",BO165&lt;&gt;"NEMA"),BO165,IF(CF165&lt;&gt;"",CF165,IF(CB165&lt;&gt;"",CB165,IFERROR(INDEX(CL$12:CL164,MATCH(BN165,BN$12:BN164,0)),"GREŠKA"))))))</f>
        <v/>
      </c>
      <c r="CM165" s="108" t="str">
        <f>IF(BP165="","",IF(BP165&lt;&gt;"NEMA",BP165,IF(CE165&lt;&gt;"",CE165,IFERROR(INDEX(CM$12:CM164,MATCH(BN165,BN$12:BN164,0)),""))))</f>
        <v/>
      </c>
      <c r="CN165" s="27" t="s">
        <v>0</v>
      </c>
      <c r="CO165" s="38" t="str">
        <f t="shared" si="207"/>
        <v/>
      </c>
      <c r="CP165" s="53" t="str">
        <f t="shared" si="208"/>
        <v/>
      </c>
      <c r="CQ165" s="164" t="str">
        <f t="shared" si="209"/>
        <v/>
      </c>
      <c r="CR165" s="165" t="str">
        <f t="shared" si="156"/>
        <v/>
      </c>
      <c r="CS165" s="108" t="str">
        <f t="shared" si="161"/>
        <v/>
      </c>
      <c r="CT165" s="27" t="s">
        <v>0</v>
      </c>
      <c r="CU165" s="224" t="str">
        <f t="shared" si="210"/>
        <v xml:space="preserve">
</v>
      </c>
      <c r="CV165" s="27" t="s">
        <v>0</v>
      </c>
      <c r="CW165" s="184" t="str">
        <f t="shared" si="162"/>
        <v/>
      </c>
      <c r="CX165" t="s">
        <v>0</v>
      </c>
      <c r="CY165" s="86" t="str">
        <f t="shared" si="163"/>
        <v/>
      </c>
      <c r="CZ165" t="s">
        <v>0</v>
      </c>
      <c r="DA165" s="32" t="str">
        <f t="shared" si="164"/>
        <v/>
      </c>
      <c r="DB165" s="46" t="str">
        <f t="shared" si="165"/>
        <v/>
      </c>
      <c r="DC165" t="s">
        <v>0</v>
      </c>
      <c r="DD165" s="14" t="str">
        <f t="shared" si="211"/>
        <v/>
      </c>
      <c r="DE165" s="27" t="s">
        <v>0</v>
      </c>
      <c r="DF165" s="14" t="str">
        <f t="shared" si="212"/>
        <v/>
      </c>
      <c r="DG165" s="27" t="s">
        <v>0</v>
      </c>
      <c r="DH165" s="32" t="str">
        <f t="shared" si="213"/>
        <v/>
      </c>
      <c r="DI165" s="33" t="str">
        <f t="shared" si="214"/>
        <v/>
      </c>
      <c r="DJ165" s="27" t="s">
        <v>0</v>
      </c>
      <c r="DK165" s="32" t="str">
        <f t="shared" si="215"/>
        <v/>
      </c>
      <c r="DL165" s="33" t="str">
        <f t="shared" si="216"/>
        <v/>
      </c>
      <c r="DM165" s="27" t="s">
        <v>0</v>
      </c>
      <c r="DN165" s="32" t="str">
        <f t="shared" si="217"/>
        <v/>
      </c>
      <c r="DO165" s="33" t="str">
        <f t="shared" si="218"/>
        <v/>
      </c>
      <c r="DP165" s="27" t="s">
        <v>0</v>
      </c>
      <c r="DQ165" s="38" t="str">
        <f t="shared" si="219"/>
        <v/>
      </c>
      <c r="DR165" s="33" t="str" cm="1">
        <f t="array" ref="DR165">IF(DQ165&lt;&gt;"",INDEX(regNatjecatelj_id,DQ165,0),IF(BF165&lt;&gt;"",BF165,""))</f>
        <v/>
      </c>
      <c r="DS165" s="27" t="s">
        <v>0</v>
      </c>
      <c r="DT165" s="38" t="str">
        <f t="shared" si="220"/>
        <v/>
      </c>
      <c r="DU165" s="53" t="str">
        <f t="shared" si="166"/>
        <v/>
      </c>
      <c r="DV165" s="53" t="str">
        <f t="shared" si="221"/>
        <v/>
      </c>
      <c r="DW165" s="53" t="str">
        <f t="shared" si="222"/>
        <v/>
      </c>
      <c r="DX165" s="46" t="str">
        <f t="shared" si="223"/>
        <v/>
      </c>
      <c r="DY165" s="27" t="s">
        <v>0</v>
      </c>
      <c r="DZ165" s="38" t="str">
        <f>IF(AN165="","",MAX(DZ$12:DZ164)+1)</f>
        <v/>
      </c>
      <c r="EA165" s="53" t="str">
        <f t="shared" si="224"/>
        <v/>
      </c>
      <c r="EB165" s="53" t="str">
        <f t="shared" si="225"/>
        <v/>
      </c>
      <c r="EC165" s="53" t="str">
        <f t="shared" si="226"/>
        <v/>
      </c>
      <c r="ED165" s="53" t="str">
        <f t="shared" si="227"/>
        <v/>
      </c>
      <c r="EE165" s="53" t="str">
        <f t="shared" si="167"/>
        <v/>
      </c>
      <c r="EF165" s="53" t="str">
        <f t="shared" si="228"/>
        <v/>
      </c>
      <c r="EG165" s="53" t="str">
        <f t="shared" si="229"/>
        <v/>
      </c>
      <c r="EH165" s="53" t="str">
        <f t="shared" si="168"/>
        <v/>
      </c>
      <c r="EI165" s="53" t="str">
        <f t="shared" si="230"/>
        <v/>
      </c>
      <c r="EJ165" s="33" t="str">
        <f t="shared" si="231"/>
        <v/>
      </c>
      <c r="EK165" s="27" t="s">
        <v>0</v>
      </c>
      <c r="EL165" s="14" t="str">
        <f t="shared" si="232"/>
        <v/>
      </c>
      <c r="EM165" s="27" t="s">
        <v>0</v>
      </c>
      <c r="EN165" s="14" t="str">
        <f t="shared" si="169"/>
        <v/>
      </c>
      <c r="EO165" s="27" t="s">
        <v>0</v>
      </c>
      <c r="EP165" s="115" t="str">
        <f t="shared" si="233"/>
        <v/>
      </c>
      <c r="EQ165" s="27" t="s">
        <v>0</v>
      </c>
    </row>
    <row r="166" spans="1:147" x14ac:dyDescent="0.25">
      <c r="A166" t="s">
        <v>0</v>
      </c>
      <c r="B166" s="32" t="str">
        <f>IF(csv!F156="","",TRIM(csv!T156))</f>
        <v/>
      </c>
      <c r="C166" s="21" t="s">
        <v>0</v>
      </c>
      <c r="D166" s="21" t="str">
        <f>IF(csv!F156="","",TRIM(csv!F156))</f>
        <v/>
      </c>
      <c r="E166" s="21" t="str">
        <f>IF(csv!E156="","",TRIM(csv!E156))</f>
        <v/>
      </c>
      <c r="F166" s="21" t="s">
        <v>0</v>
      </c>
      <c r="G166" s="53" t="str">
        <f>IF(csv!M156="","",TRIM(csv!M156))</f>
        <v/>
      </c>
      <c r="H166" s="53" t="str">
        <f>IF(csv!N156="","",TRIM(csv!N156))</f>
        <v/>
      </c>
      <c r="I166" s="21" t="s">
        <v>0</v>
      </c>
      <c r="J166" s="21" t="str">
        <f>IF(csv!P156="","",TRIM(csv!P156))</f>
        <v/>
      </c>
      <c r="K166" s="21" t="str">
        <f>IF(csv!Q156="","",TRIM(csv!Q156))</f>
        <v/>
      </c>
      <c r="L166" s="21" t="s">
        <v>0</v>
      </c>
      <c r="M166" s="46" t="str">
        <f>IF(csv!R156="","",TRIM(csv!R156))</f>
        <v/>
      </c>
      <c r="N166" s="27" t="s">
        <v>0</v>
      </c>
      <c r="O166" s="172" t="str">
        <f t="shared" si="170"/>
        <v/>
      </c>
      <c r="P166" s="27"/>
      <c r="Q166" s="32" t="str">
        <f t="shared" si="171"/>
        <v/>
      </c>
      <c r="R166" s="53" t="str">
        <f>IF(Q166="","",IF(COUNTIF(Q$12:Q165,Q166)=0,R165+1,R165))</f>
        <v/>
      </c>
      <c r="S166" s="53" t="str">
        <f t="shared" si="172"/>
        <v/>
      </c>
      <c r="T166" s="53" t="str">
        <f t="shared" si="173"/>
        <v/>
      </c>
      <c r="U166" s="46" t="str">
        <f t="shared" si="174"/>
        <v/>
      </c>
      <c r="V166" s="27" t="s">
        <v>0</v>
      </c>
      <c r="W166" s="157" t="str">
        <f t="shared" si="175"/>
        <v/>
      </c>
      <c r="X166" s="207" t="str">
        <f t="shared" si="176"/>
        <v/>
      </c>
      <c r="Y166" s="158" t="str">
        <f t="shared" si="157"/>
        <v/>
      </c>
      <c r="Z166" s="27" t="s">
        <v>0</v>
      </c>
      <c r="AA166" s="32" t="str">
        <f t="shared" si="177"/>
        <v/>
      </c>
      <c r="AB166" s="53" t="str">
        <f t="shared" si="178"/>
        <v/>
      </c>
      <c r="AC166" s="21" t="str">
        <f>IF(OR(AB166="",AB166&lt;&gt;"NEMA"),"",IF(IFERROR(MATCH(AA166,AA$12:AA165,0),0)&lt;&gt;0,"",AA166))</f>
        <v/>
      </c>
      <c r="AD166" s="46" t="str">
        <f>IF(AC166="","",MAX(AD$12:AD165)+1)</f>
        <v/>
      </c>
      <c r="AE166" s="27" t="s">
        <v>0</v>
      </c>
      <c r="AF166" s="84"/>
      <c r="AG166" s="27" t="s">
        <v>0</v>
      </c>
      <c r="AH166" s="14" t="str">
        <f t="shared" si="179"/>
        <v/>
      </c>
      <c r="AI166" s="27" t="s">
        <v>0</v>
      </c>
      <c r="AJ166" s="157" t="str">
        <f t="shared" si="180"/>
        <v/>
      </c>
      <c r="AK166" s="108" t="str">
        <f t="shared" si="181"/>
        <v/>
      </c>
      <c r="AL166" s="27"/>
      <c r="AM166" s="32" t="str">
        <f t="shared" si="182"/>
        <v/>
      </c>
      <c r="AN166" s="21" t="str">
        <f t="shared" si="183"/>
        <v/>
      </c>
      <c r="AO166" s="53" t="str">
        <f t="shared" si="184"/>
        <v/>
      </c>
      <c r="AP166" s="53" t="str">
        <f t="shared" si="185"/>
        <v/>
      </c>
      <c r="AQ166" s="21" t="str">
        <f t="shared" si="186"/>
        <v/>
      </c>
      <c r="AR166" s="46" t="str">
        <f t="shared" si="187"/>
        <v/>
      </c>
      <c r="AS166" s="27" t="s">
        <v>0</v>
      </c>
      <c r="AT166" s="62" t="str">
        <f t="shared" si="188"/>
        <v/>
      </c>
      <c r="AU166" s="27" t="s">
        <v>0</v>
      </c>
      <c r="AV166" s="228" t="str">
        <f t="shared" si="234"/>
        <v/>
      </c>
      <c r="AW166" s="27" t="s">
        <v>0</v>
      </c>
      <c r="AX166" s="79"/>
      <c r="AY166" s="80"/>
      <c r="AZ166" s="27" t="s">
        <v>0</v>
      </c>
      <c r="BA166" s="184" t="str">
        <f t="shared" si="189"/>
        <v/>
      </c>
      <c r="BB166" s="27" t="s">
        <v>0</v>
      </c>
      <c r="BC166" s="32" t="str">
        <f t="shared" si="190"/>
        <v/>
      </c>
      <c r="BD166" s="53" t="str">
        <f>IF(AX166&amp;AY166="","",MAX(BD$12:BD165)+1)</f>
        <v/>
      </c>
      <c r="BE166" s="196" t="str">
        <f t="shared" si="191"/>
        <v/>
      </c>
      <c r="BF166" s="33" t="str">
        <f>IF(AND(AO166="NEMA",AP166="NEMA",OR(AX166&amp;AY166="",BE166="NEMA")),MAX(BF$12:BF165)+1,"")</f>
        <v/>
      </c>
      <c r="BG166" s="27" t="s">
        <v>0</v>
      </c>
      <c r="BH166" s="32" t="str">
        <f t="shared" si="192"/>
        <v/>
      </c>
      <c r="BI166" s="21" t="str">
        <f t="shared" si="193"/>
        <v/>
      </c>
      <c r="BJ166" s="53" t="str">
        <f t="shared" si="194"/>
        <v/>
      </c>
      <c r="BK166" s="33" t="str">
        <f t="shared" si="195"/>
        <v/>
      </c>
      <c r="BL166" s="27" t="s">
        <v>0</v>
      </c>
      <c r="BM166" s="32" t="str">
        <f t="shared" si="196"/>
        <v/>
      </c>
      <c r="BN166" s="21" t="str">
        <f t="shared" si="197"/>
        <v/>
      </c>
      <c r="BO166" s="53" t="str">
        <f t="shared" si="198"/>
        <v/>
      </c>
      <c r="BP166" s="53" t="str">
        <f t="shared" si="159"/>
        <v/>
      </c>
      <c r="BQ166" s="21" t="str">
        <f t="shared" si="160"/>
        <v/>
      </c>
      <c r="BR166" s="21" t="str" cm="1">
        <f t="array" ref="BR166">IFERROR(""&amp;INDEX(regNatjecatelj_klub,DI166),"")</f>
        <v/>
      </c>
      <c r="BS166" s="66" t="str">
        <f t="shared" si="199"/>
        <v/>
      </c>
      <c r="BT166" s="46" t="str">
        <f t="shared" si="200"/>
        <v/>
      </c>
      <c r="BU166" s="27" t="s">
        <v>0</v>
      </c>
      <c r="BV166" s="62" t="str">
        <f>IF(BP166&lt;&gt;"NEMA","",IF(IFERROR(MATCH(BN166,BN$12:BN165,0),0)&lt;&gt;0,"",BN166))</f>
        <v/>
      </c>
      <c r="BW166" s="27" t="s">
        <v>0</v>
      </c>
      <c r="BX166" s="84"/>
      <c r="BY166" s="27" t="s">
        <v>0</v>
      </c>
      <c r="BZ166" s="38" t="str">
        <f t="shared" si="201"/>
        <v/>
      </c>
      <c r="CA166" s="21" t="str">
        <f t="shared" si="202"/>
        <v/>
      </c>
      <c r="CB166" s="21" t="str">
        <f>IF(CA166="","",MAX(CB$12:CB165)+1)</f>
        <v/>
      </c>
      <c r="CC166" s="21" t="str">
        <f>IF(CA166="","",IF(AB166="","",IF(AB166="NEMA",IF(AD166="",INDEX(AD$12:AD165,MATCH(AA166,AA$12:AA165,0),1),AD166),AB166)))</f>
        <v/>
      </c>
      <c r="CD166" s="21" t="str">
        <f t="shared" si="203"/>
        <v/>
      </c>
      <c r="CE166" s="21" t="str">
        <f>IF(BX166="","",MAX(CE$12:CE165)+1)</f>
        <v/>
      </c>
      <c r="CF166" s="21" t="str">
        <f t="shared" si="204"/>
        <v/>
      </c>
      <c r="CG166" s="46" t="str">
        <f t="shared" si="205"/>
        <v/>
      </c>
      <c r="CH166" s="27" t="s">
        <v>0</v>
      </c>
      <c r="CI166" s="14" t="str">
        <f t="shared" si="206"/>
        <v/>
      </c>
      <c r="CJ166" s="27" t="s">
        <v>0</v>
      </c>
      <c r="CK166" s="157" t="str">
        <f>IF(BN166="","",IF(AND(BO166&lt;&gt;"",BO166&lt;&gt;"NEMA",BS166=1),BR166,IFERROR(INDEX(CK$12:CK165,MATCH(BN166,BN$12:BN165,0)),IF(BX166&lt;&gt;"",BX166,BT166))))</f>
        <v/>
      </c>
      <c r="CL166" s="210" t="str">
        <f>IF(BN166="","",IF(BT166&lt;&gt;BN166,INDEX(regKlub_id,MATCH(BT166,regKlub_naziv,0)),IF(AND(BO166&lt;&gt;"",BO166&lt;&gt;"NEMA"),BO166,IF(CF166&lt;&gt;"",CF166,IF(CB166&lt;&gt;"",CB166,IFERROR(INDEX(CL$12:CL165,MATCH(BN166,BN$12:BN165,0)),"GREŠKA"))))))</f>
        <v/>
      </c>
      <c r="CM166" s="108" t="str">
        <f>IF(BP166="","",IF(BP166&lt;&gt;"NEMA",BP166,IF(CE166&lt;&gt;"",CE166,IFERROR(INDEX(CM$12:CM165,MATCH(BN166,BN$12:BN165,0)),""))))</f>
        <v/>
      </c>
      <c r="CN166" s="27" t="s">
        <v>0</v>
      </c>
      <c r="CO166" s="38" t="str">
        <f t="shared" si="207"/>
        <v/>
      </c>
      <c r="CP166" s="53" t="str">
        <f t="shared" si="208"/>
        <v/>
      </c>
      <c r="CQ166" s="164" t="str">
        <f t="shared" si="209"/>
        <v/>
      </c>
      <c r="CR166" s="165" t="str">
        <f t="shared" si="156"/>
        <v/>
      </c>
      <c r="CS166" s="108" t="str">
        <f t="shared" si="161"/>
        <v/>
      </c>
      <c r="CT166" s="27" t="s">
        <v>0</v>
      </c>
      <c r="CU166" s="224" t="str">
        <f t="shared" si="210"/>
        <v xml:space="preserve">
</v>
      </c>
      <c r="CV166" s="27" t="s">
        <v>0</v>
      </c>
      <c r="CW166" s="184" t="str">
        <f t="shared" si="162"/>
        <v/>
      </c>
      <c r="CX166" t="s">
        <v>0</v>
      </c>
      <c r="CY166" s="86" t="str">
        <f t="shared" si="163"/>
        <v/>
      </c>
      <c r="CZ166" t="s">
        <v>0</v>
      </c>
      <c r="DA166" s="32" t="str">
        <f t="shared" si="164"/>
        <v/>
      </c>
      <c r="DB166" s="46" t="str">
        <f t="shared" si="165"/>
        <v/>
      </c>
      <c r="DC166" t="s">
        <v>0</v>
      </c>
      <c r="DD166" s="14" t="str">
        <f t="shared" si="211"/>
        <v/>
      </c>
      <c r="DE166" s="27" t="s">
        <v>0</v>
      </c>
      <c r="DF166" s="14" t="str">
        <f t="shared" si="212"/>
        <v/>
      </c>
      <c r="DG166" s="27" t="s">
        <v>0</v>
      </c>
      <c r="DH166" s="32" t="str">
        <f t="shared" si="213"/>
        <v/>
      </c>
      <c r="DI166" s="33" t="str">
        <f t="shared" si="214"/>
        <v/>
      </c>
      <c r="DJ166" s="27" t="s">
        <v>0</v>
      </c>
      <c r="DK166" s="32" t="str">
        <f t="shared" si="215"/>
        <v/>
      </c>
      <c r="DL166" s="33" t="str">
        <f t="shared" si="216"/>
        <v/>
      </c>
      <c r="DM166" s="27" t="s">
        <v>0</v>
      </c>
      <c r="DN166" s="32" t="str">
        <f t="shared" si="217"/>
        <v/>
      </c>
      <c r="DO166" s="33" t="str">
        <f t="shared" si="218"/>
        <v/>
      </c>
      <c r="DP166" s="27" t="s">
        <v>0</v>
      </c>
      <c r="DQ166" s="38" t="str">
        <f t="shared" si="219"/>
        <v/>
      </c>
      <c r="DR166" s="33" t="str" cm="1">
        <f t="array" ref="DR166">IF(DQ166&lt;&gt;"",INDEX(regNatjecatelj_id,DQ166,0),IF(BF166&lt;&gt;"",BF166,""))</f>
        <v/>
      </c>
      <c r="DS166" s="27" t="s">
        <v>0</v>
      </c>
      <c r="DT166" s="38" t="str">
        <f t="shared" si="220"/>
        <v/>
      </c>
      <c r="DU166" s="53" t="str">
        <f t="shared" si="166"/>
        <v/>
      </c>
      <c r="DV166" s="53" t="str">
        <f t="shared" si="221"/>
        <v/>
      </c>
      <c r="DW166" s="53" t="str">
        <f t="shared" si="222"/>
        <v/>
      </c>
      <c r="DX166" s="46" t="str">
        <f t="shared" si="223"/>
        <v/>
      </c>
      <c r="DY166" s="27" t="s">
        <v>0</v>
      </c>
      <c r="DZ166" s="38" t="str">
        <f>IF(AN166="","",MAX(DZ$12:DZ165)+1)</f>
        <v/>
      </c>
      <c r="EA166" s="53" t="str">
        <f t="shared" si="224"/>
        <v/>
      </c>
      <c r="EB166" s="53" t="str">
        <f t="shared" si="225"/>
        <v/>
      </c>
      <c r="EC166" s="53" t="str">
        <f t="shared" si="226"/>
        <v/>
      </c>
      <c r="ED166" s="53" t="str">
        <f t="shared" si="227"/>
        <v/>
      </c>
      <c r="EE166" s="53" t="str">
        <f t="shared" si="167"/>
        <v/>
      </c>
      <c r="EF166" s="53" t="str">
        <f t="shared" si="228"/>
        <v/>
      </c>
      <c r="EG166" s="53" t="str">
        <f t="shared" si="229"/>
        <v/>
      </c>
      <c r="EH166" s="53" t="str">
        <f t="shared" si="168"/>
        <v/>
      </c>
      <c r="EI166" s="53" t="str">
        <f t="shared" si="230"/>
        <v/>
      </c>
      <c r="EJ166" s="33" t="str">
        <f t="shared" si="231"/>
        <v/>
      </c>
      <c r="EK166" s="27" t="s">
        <v>0</v>
      </c>
      <c r="EL166" s="14" t="str">
        <f t="shared" si="232"/>
        <v/>
      </c>
      <c r="EM166" s="27" t="s">
        <v>0</v>
      </c>
      <c r="EN166" s="14" t="str">
        <f t="shared" si="169"/>
        <v/>
      </c>
      <c r="EO166" s="27" t="s">
        <v>0</v>
      </c>
      <c r="EP166" s="115" t="str">
        <f t="shared" si="233"/>
        <v/>
      </c>
      <c r="EQ166" s="27" t="s">
        <v>0</v>
      </c>
    </row>
    <row r="167" spans="1:147" x14ac:dyDescent="0.25">
      <c r="A167" t="s">
        <v>0</v>
      </c>
      <c r="B167" s="32" t="str">
        <f>IF(csv!F157="","",TRIM(csv!T157))</f>
        <v/>
      </c>
      <c r="C167" s="21" t="s">
        <v>0</v>
      </c>
      <c r="D167" s="21" t="str">
        <f>IF(csv!F157="","",TRIM(csv!F157))</f>
        <v/>
      </c>
      <c r="E167" s="21" t="str">
        <f>IF(csv!E157="","",TRIM(csv!E157))</f>
        <v/>
      </c>
      <c r="F167" s="21" t="s">
        <v>0</v>
      </c>
      <c r="G167" s="53" t="str">
        <f>IF(csv!M157="","",TRIM(csv!M157))</f>
        <v/>
      </c>
      <c r="H167" s="53" t="str">
        <f>IF(csv!N157="","",TRIM(csv!N157))</f>
        <v/>
      </c>
      <c r="I167" s="21" t="s">
        <v>0</v>
      </c>
      <c r="J167" s="21" t="str">
        <f>IF(csv!P157="","",TRIM(csv!P157))</f>
        <v/>
      </c>
      <c r="K167" s="21" t="str">
        <f>IF(csv!Q157="","",TRIM(csv!Q157))</f>
        <v/>
      </c>
      <c r="L167" s="21" t="s">
        <v>0</v>
      </c>
      <c r="M167" s="46" t="str">
        <f>IF(csv!R157="","",TRIM(csv!R157))</f>
        <v/>
      </c>
      <c r="N167" s="27" t="s">
        <v>0</v>
      </c>
      <c r="O167" s="172" t="str">
        <f t="shared" si="170"/>
        <v/>
      </c>
      <c r="P167" s="27"/>
      <c r="Q167" s="32" t="str">
        <f t="shared" si="171"/>
        <v/>
      </c>
      <c r="R167" s="53" t="str">
        <f>IF(Q167="","",IF(COUNTIF(Q$12:Q166,Q167)=0,R166+1,R166))</f>
        <v/>
      </c>
      <c r="S167" s="53" t="str">
        <f t="shared" si="172"/>
        <v/>
      </c>
      <c r="T167" s="53" t="str">
        <f t="shared" si="173"/>
        <v/>
      </c>
      <c r="U167" s="46" t="str">
        <f t="shared" si="174"/>
        <v/>
      </c>
      <c r="V167" s="27" t="s">
        <v>0</v>
      </c>
      <c r="W167" s="157" t="str">
        <f t="shared" si="175"/>
        <v/>
      </c>
      <c r="X167" s="207" t="str">
        <f t="shared" si="176"/>
        <v/>
      </c>
      <c r="Y167" s="158" t="str">
        <f t="shared" si="157"/>
        <v/>
      </c>
      <c r="Z167" s="27" t="s">
        <v>0</v>
      </c>
      <c r="AA167" s="32" t="str">
        <f t="shared" si="177"/>
        <v/>
      </c>
      <c r="AB167" s="53" t="str">
        <f t="shared" si="178"/>
        <v/>
      </c>
      <c r="AC167" s="21" t="str">
        <f>IF(OR(AB167="",AB167&lt;&gt;"NEMA"),"",IF(IFERROR(MATCH(AA167,AA$12:AA166,0),0)&lt;&gt;0,"",AA167))</f>
        <v/>
      </c>
      <c r="AD167" s="46" t="str">
        <f>IF(AC167="","",MAX(AD$12:AD166)+1)</f>
        <v/>
      </c>
      <c r="AE167" s="27" t="s">
        <v>0</v>
      </c>
      <c r="AF167" s="84"/>
      <c r="AG167" s="27" t="s">
        <v>0</v>
      </c>
      <c r="AH167" s="14" t="str">
        <f t="shared" si="179"/>
        <v/>
      </c>
      <c r="AI167" s="27" t="s">
        <v>0</v>
      </c>
      <c r="AJ167" s="157" t="str">
        <f t="shared" si="180"/>
        <v/>
      </c>
      <c r="AK167" s="108" t="str">
        <f t="shared" si="181"/>
        <v/>
      </c>
      <c r="AL167" s="27"/>
      <c r="AM167" s="32" t="str">
        <f t="shared" si="182"/>
        <v/>
      </c>
      <c r="AN167" s="21" t="str">
        <f t="shared" si="183"/>
        <v/>
      </c>
      <c r="AO167" s="53" t="str">
        <f t="shared" si="184"/>
        <v/>
      </c>
      <c r="AP167" s="53" t="str">
        <f t="shared" si="185"/>
        <v/>
      </c>
      <c r="AQ167" s="21" t="str">
        <f t="shared" si="186"/>
        <v/>
      </c>
      <c r="AR167" s="46" t="str">
        <f t="shared" si="187"/>
        <v/>
      </c>
      <c r="AS167" s="27" t="s">
        <v>0</v>
      </c>
      <c r="AT167" s="62" t="str">
        <f t="shared" si="188"/>
        <v/>
      </c>
      <c r="AU167" s="27" t="s">
        <v>0</v>
      </c>
      <c r="AV167" s="228" t="str">
        <f t="shared" si="234"/>
        <v/>
      </c>
      <c r="AW167" s="27" t="s">
        <v>0</v>
      </c>
      <c r="AX167" s="79"/>
      <c r="AY167" s="80"/>
      <c r="AZ167" s="27" t="s">
        <v>0</v>
      </c>
      <c r="BA167" s="184" t="str">
        <f t="shared" si="189"/>
        <v/>
      </c>
      <c r="BB167" s="27" t="s">
        <v>0</v>
      </c>
      <c r="BC167" s="32" t="str">
        <f t="shared" si="190"/>
        <v/>
      </c>
      <c r="BD167" s="53" t="str">
        <f>IF(AX167&amp;AY167="","",MAX(BD$12:BD166)+1)</f>
        <v/>
      </c>
      <c r="BE167" s="196" t="str">
        <f t="shared" si="191"/>
        <v/>
      </c>
      <c r="BF167" s="33" t="str">
        <f>IF(AND(AO167="NEMA",AP167="NEMA",OR(AX167&amp;AY167="",BE167="NEMA")),MAX(BF$12:BF166)+1,"")</f>
        <v/>
      </c>
      <c r="BG167" s="27" t="s">
        <v>0</v>
      </c>
      <c r="BH167" s="32" t="str">
        <f t="shared" si="192"/>
        <v/>
      </c>
      <c r="BI167" s="21" t="str">
        <f t="shared" si="193"/>
        <v/>
      </c>
      <c r="BJ167" s="53" t="str">
        <f t="shared" si="194"/>
        <v/>
      </c>
      <c r="BK167" s="33" t="str">
        <f t="shared" si="195"/>
        <v/>
      </c>
      <c r="BL167" s="27" t="s">
        <v>0</v>
      </c>
      <c r="BM167" s="32" t="str">
        <f t="shared" si="196"/>
        <v/>
      </c>
      <c r="BN167" s="21" t="str">
        <f t="shared" si="197"/>
        <v/>
      </c>
      <c r="BO167" s="53" t="str">
        <f t="shared" si="198"/>
        <v/>
      </c>
      <c r="BP167" s="53" t="str">
        <f t="shared" si="159"/>
        <v/>
      </c>
      <c r="BQ167" s="21" t="str">
        <f t="shared" si="160"/>
        <v/>
      </c>
      <c r="BR167" s="21" t="str" cm="1">
        <f t="array" ref="BR167">IFERROR(""&amp;INDEX(regNatjecatelj_klub,DI167),"")</f>
        <v/>
      </c>
      <c r="BS167" s="66" t="str">
        <f t="shared" si="199"/>
        <v/>
      </c>
      <c r="BT167" s="46" t="str">
        <f t="shared" si="200"/>
        <v/>
      </c>
      <c r="BU167" s="27" t="s">
        <v>0</v>
      </c>
      <c r="BV167" s="62" t="str">
        <f>IF(BP167&lt;&gt;"NEMA","",IF(IFERROR(MATCH(BN167,BN$12:BN166,0),0)&lt;&gt;0,"",BN167))</f>
        <v/>
      </c>
      <c r="BW167" s="27" t="s">
        <v>0</v>
      </c>
      <c r="BX167" s="84"/>
      <c r="BY167" s="27" t="s">
        <v>0</v>
      </c>
      <c r="BZ167" s="38" t="str">
        <f t="shared" si="201"/>
        <v/>
      </c>
      <c r="CA167" s="21" t="str">
        <f t="shared" si="202"/>
        <v/>
      </c>
      <c r="CB167" s="21" t="str">
        <f>IF(CA167="","",MAX(CB$12:CB166)+1)</f>
        <v/>
      </c>
      <c r="CC167" s="21" t="str">
        <f>IF(CA167="","",IF(AB167="","",IF(AB167="NEMA",IF(AD167="",INDEX(AD$12:AD166,MATCH(AA167,AA$12:AA166,0),1),AD167),AB167)))</f>
        <v/>
      </c>
      <c r="CD167" s="21" t="str">
        <f t="shared" si="203"/>
        <v/>
      </c>
      <c r="CE167" s="21" t="str">
        <f>IF(BX167="","",MAX(CE$12:CE166)+1)</f>
        <v/>
      </c>
      <c r="CF167" s="21" t="str">
        <f t="shared" si="204"/>
        <v/>
      </c>
      <c r="CG167" s="46" t="str">
        <f t="shared" si="205"/>
        <v/>
      </c>
      <c r="CH167" s="27" t="s">
        <v>0</v>
      </c>
      <c r="CI167" s="14" t="str">
        <f t="shared" si="206"/>
        <v/>
      </c>
      <c r="CJ167" s="27" t="s">
        <v>0</v>
      </c>
      <c r="CK167" s="157" t="str">
        <f>IF(BN167="","",IF(AND(BO167&lt;&gt;"",BO167&lt;&gt;"NEMA",BS167=1),BR167,IFERROR(INDEX(CK$12:CK166,MATCH(BN167,BN$12:BN166,0)),IF(BX167&lt;&gt;"",BX167,BT167))))</f>
        <v/>
      </c>
      <c r="CL167" s="210" t="str">
        <f>IF(BN167="","",IF(BT167&lt;&gt;BN167,INDEX(regKlub_id,MATCH(BT167,regKlub_naziv,0)),IF(AND(BO167&lt;&gt;"",BO167&lt;&gt;"NEMA"),BO167,IF(CF167&lt;&gt;"",CF167,IF(CB167&lt;&gt;"",CB167,IFERROR(INDEX(CL$12:CL166,MATCH(BN167,BN$12:BN166,0)),"GREŠKA"))))))</f>
        <v/>
      </c>
      <c r="CM167" s="108" t="str">
        <f>IF(BP167="","",IF(BP167&lt;&gt;"NEMA",BP167,IF(CE167&lt;&gt;"",CE167,IFERROR(INDEX(CM$12:CM166,MATCH(BN167,BN$12:BN166,0)),""))))</f>
        <v/>
      </c>
      <c r="CN167" s="27" t="s">
        <v>0</v>
      </c>
      <c r="CO167" s="38" t="str">
        <f t="shared" si="207"/>
        <v/>
      </c>
      <c r="CP167" s="53" t="str">
        <f t="shared" si="208"/>
        <v/>
      </c>
      <c r="CQ167" s="164" t="str">
        <f t="shared" si="209"/>
        <v/>
      </c>
      <c r="CR167" s="165" t="str">
        <f t="shared" si="156"/>
        <v/>
      </c>
      <c r="CS167" s="108" t="str">
        <f t="shared" si="161"/>
        <v/>
      </c>
      <c r="CT167" s="27" t="s">
        <v>0</v>
      </c>
      <c r="CU167" s="224" t="str">
        <f t="shared" si="210"/>
        <v xml:space="preserve">
</v>
      </c>
      <c r="CV167" s="27" t="s">
        <v>0</v>
      </c>
      <c r="CW167" s="184" t="str">
        <f t="shared" si="162"/>
        <v/>
      </c>
      <c r="CX167" t="s">
        <v>0</v>
      </c>
      <c r="CY167" s="86" t="str">
        <f t="shared" si="163"/>
        <v/>
      </c>
      <c r="CZ167" t="s">
        <v>0</v>
      </c>
      <c r="DA167" s="32" t="str">
        <f t="shared" si="164"/>
        <v/>
      </c>
      <c r="DB167" s="46" t="str">
        <f t="shared" si="165"/>
        <v/>
      </c>
      <c r="DC167" t="s">
        <v>0</v>
      </c>
      <c r="DD167" s="14" t="str">
        <f t="shared" si="211"/>
        <v/>
      </c>
      <c r="DE167" s="27" t="s">
        <v>0</v>
      </c>
      <c r="DF167" s="14" t="str">
        <f t="shared" si="212"/>
        <v/>
      </c>
      <c r="DG167" s="27" t="s">
        <v>0</v>
      </c>
      <c r="DH167" s="32" t="str">
        <f t="shared" si="213"/>
        <v/>
      </c>
      <c r="DI167" s="33" t="str">
        <f t="shared" si="214"/>
        <v/>
      </c>
      <c r="DJ167" s="27" t="s">
        <v>0</v>
      </c>
      <c r="DK167" s="32" t="str">
        <f t="shared" si="215"/>
        <v/>
      </c>
      <c r="DL167" s="33" t="str">
        <f t="shared" si="216"/>
        <v/>
      </c>
      <c r="DM167" s="27" t="s">
        <v>0</v>
      </c>
      <c r="DN167" s="32" t="str">
        <f t="shared" si="217"/>
        <v/>
      </c>
      <c r="DO167" s="33" t="str">
        <f t="shared" si="218"/>
        <v/>
      </c>
      <c r="DP167" s="27" t="s">
        <v>0</v>
      </c>
      <c r="DQ167" s="38" t="str">
        <f t="shared" si="219"/>
        <v/>
      </c>
      <c r="DR167" s="33" t="str" cm="1">
        <f t="array" ref="DR167">IF(DQ167&lt;&gt;"",INDEX(regNatjecatelj_id,DQ167,0),IF(BF167&lt;&gt;"",BF167,""))</f>
        <v/>
      </c>
      <c r="DS167" s="27" t="s">
        <v>0</v>
      </c>
      <c r="DT167" s="38" t="str">
        <f t="shared" si="220"/>
        <v/>
      </c>
      <c r="DU167" s="53" t="str">
        <f t="shared" si="166"/>
        <v/>
      </c>
      <c r="DV167" s="53" t="str">
        <f t="shared" si="221"/>
        <v/>
      </c>
      <c r="DW167" s="53" t="str">
        <f t="shared" si="222"/>
        <v/>
      </c>
      <c r="DX167" s="46" t="str">
        <f t="shared" si="223"/>
        <v/>
      </c>
      <c r="DY167" s="27" t="s">
        <v>0</v>
      </c>
      <c r="DZ167" s="38" t="str">
        <f>IF(AN167="","",MAX(DZ$12:DZ166)+1)</f>
        <v/>
      </c>
      <c r="EA167" s="53" t="str">
        <f t="shared" si="224"/>
        <v/>
      </c>
      <c r="EB167" s="53" t="str">
        <f t="shared" si="225"/>
        <v/>
      </c>
      <c r="EC167" s="53" t="str">
        <f t="shared" si="226"/>
        <v/>
      </c>
      <c r="ED167" s="53" t="str">
        <f t="shared" si="227"/>
        <v/>
      </c>
      <c r="EE167" s="53" t="str">
        <f t="shared" si="167"/>
        <v/>
      </c>
      <c r="EF167" s="53" t="str">
        <f t="shared" si="228"/>
        <v/>
      </c>
      <c r="EG167" s="53" t="str">
        <f t="shared" si="229"/>
        <v/>
      </c>
      <c r="EH167" s="53" t="str">
        <f t="shared" si="168"/>
        <v/>
      </c>
      <c r="EI167" s="53" t="str">
        <f t="shared" si="230"/>
        <v/>
      </c>
      <c r="EJ167" s="33" t="str">
        <f t="shared" si="231"/>
        <v/>
      </c>
      <c r="EK167" s="27" t="s">
        <v>0</v>
      </c>
      <c r="EL167" s="14" t="str">
        <f t="shared" si="232"/>
        <v/>
      </c>
      <c r="EM167" s="27" t="s">
        <v>0</v>
      </c>
      <c r="EN167" s="14" t="str">
        <f t="shared" si="169"/>
        <v/>
      </c>
      <c r="EO167" s="27" t="s">
        <v>0</v>
      </c>
      <c r="EP167" s="115" t="str">
        <f t="shared" si="233"/>
        <v/>
      </c>
      <c r="EQ167" s="27" t="s">
        <v>0</v>
      </c>
    </row>
    <row r="168" spans="1:147" x14ac:dyDescent="0.25">
      <c r="A168" t="s">
        <v>0</v>
      </c>
      <c r="B168" s="32" t="str">
        <f>IF(csv!F158="","",TRIM(csv!T158))</f>
        <v/>
      </c>
      <c r="C168" s="21" t="s">
        <v>0</v>
      </c>
      <c r="D168" s="21" t="str">
        <f>IF(csv!F158="","",TRIM(csv!F158))</f>
        <v/>
      </c>
      <c r="E168" s="21" t="str">
        <f>IF(csv!E158="","",TRIM(csv!E158))</f>
        <v/>
      </c>
      <c r="F168" s="21" t="s">
        <v>0</v>
      </c>
      <c r="G168" s="53" t="str">
        <f>IF(csv!M158="","",TRIM(csv!M158))</f>
        <v/>
      </c>
      <c r="H168" s="53" t="str">
        <f>IF(csv!N158="","",TRIM(csv!N158))</f>
        <v/>
      </c>
      <c r="I168" s="21" t="s">
        <v>0</v>
      </c>
      <c r="J168" s="21" t="str">
        <f>IF(csv!P158="","",TRIM(csv!P158))</f>
        <v/>
      </c>
      <c r="K168" s="21" t="str">
        <f>IF(csv!Q158="","",TRIM(csv!Q158))</f>
        <v/>
      </c>
      <c r="L168" s="21" t="s">
        <v>0</v>
      </c>
      <c r="M168" s="46" t="str">
        <f>IF(csv!R158="","",TRIM(csv!R158))</f>
        <v/>
      </c>
      <c r="N168" s="27" t="s">
        <v>0</v>
      </c>
      <c r="O168" s="172" t="str">
        <f t="shared" si="170"/>
        <v/>
      </c>
      <c r="P168" s="27"/>
      <c r="Q168" s="32" t="str">
        <f t="shared" si="171"/>
        <v/>
      </c>
      <c r="R168" s="53" t="str">
        <f>IF(Q168="","",IF(COUNTIF(Q$12:Q167,Q168)=0,R167+1,R167))</f>
        <v/>
      </c>
      <c r="S168" s="53" t="str">
        <f t="shared" si="172"/>
        <v/>
      </c>
      <c r="T168" s="53" t="str">
        <f t="shared" si="173"/>
        <v/>
      </c>
      <c r="U168" s="46" t="str">
        <f t="shared" si="174"/>
        <v/>
      </c>
      <c r="V168" s="27" t="s">
        <v>0</v>
      </c>
      <c r="W168" s="157" t="str">
        <f t="shared" si="175"/>
        <v/>
      </c>
      <c r="X168" s="207" t="str">
        <f t="shared" si="176"/>
        <v/>
      </c>
      <c r="Y168" s="158" t="str">
        <f t="shared" si="157"/>
        <v/>
      </c>
      <c r="Z168" s="27" t="s">
        <v>0</v>
      </c>
      <c r="AA168" s="32" t="str">
        <f t="shared" si="177"/>
        <v/>
      </c>
      <c r="AB168" s="53" t="str">
        <f t="shared" si="178"/>
        <v/>
      </c>
      <c r="AC168" s="21" t="str">
        <f>IF(OR(AB168="",AB168&lt;&gt;"NEMA"),"",IF(IFERROR(MATCH(AA168,AA$12:AA167,0),0)&lt;&gt;0,"",AA168))</f>
        <v/>
      </c>
      <c r="AD168" s="46" t="str">
        <f>IF(AC168="","",MAX(AD$12:AD167)+1)</f>
        <v/>
      </c>
      <c r="AE168" s="27" t="s">
        <v>0</v>
      </c>
      <c r="AF168" s="84"/>
      <c r="AG168" s="27" t="s">
        <v>0</v>
      </c>
      <c r="AH168" s="14" t="str">
        <f t="shared" si="179"/>
        <v/>
      </c>
      <c r="AI168" s="27" t="s">
        <v>0</v>
      </c>
      <c r="AJ168" s="157" t="str">
        <f t="shared" si="180"/>
        <v/>
      </c>
      <c r="AK168" s="108" t="str">
        <f t="shared" si="181"/>
        <v/>
      </c>
      <c r="AL168" s="27"/>
      <c r="AM168" s="32" t="str">
        <f t="shared" si="182"/>
        <v/>
      </c>
      <c r="AN168" s="21" t="str">
        <f t="shared" si="183"/>
        <v/>
      </c>
      <c r="AO168" s="53" t="str">
        <f t="shared" si="184"/>
        <v/>
      </c>
      <c r="AP168" s="53" t="str">
        <f t="shared" si="185"/>
        <v/>
      </c>
      <c r="AQ168" s="21" t="str">
        <f t="shared" si="186"/>
        <v/>
      </c>
      <c r="AR168" s="46" t="str">
        <f t="shared" si="187"/>
        <v/>
      </c>
      <c r="AS168" s="27" t="s">
        <v>0</v>
      </c>
      <c r="AT168" s="62" t="str">
        <f t="shared" si="188"/>
        <v/>
      </c>
      <c r="AU168" s="27" t="s">
        <v>0</v>
      </c>
      <c r="AV168" s="228" t="str">
        <f t="shared" si="234"/>
        <v/>
      </c>
      <c r="AW168" s="27" t="s">
        <v>0</v>
      </c>
      <c r="AX168" s="79"/>
      <c r="AY168" s="80"/>
      <c r="AZ168" s="27" t="s">
        <v>0</v>
      </c>
      <c r="BA168" s="184" t="str">
        <f t="shared" si="189"/>
        <v/>
      </c>
      <c r="BB168" s="27" t="s">
        <v>0</v>
      </c>
      <c r="BC168" s="32" t="str">
        <f t="shared" si="190"/>
        <v/>
      </c>
      <c r="BD168" s="53" t="str">
        <f>IF(AX168&amp;AY168="","",MAX(BD$12:BD167)+1)</f>
        <v/>
      </c>
      <c r="BE168" s="196" t="str">
        <f t="shared" si="191"/>
        <v/>
      </c>
      <c r="BF168" s="33" t="str">
        <f>IF(AND(AO168="NEMA",AP168="NEMA",OR(AX168&amp;AY168="",BE168="NEMA")),MAX(BF$12:BF167)+1,"")</f>
        <v/>
      </c>
      <c r="BG168" s="27" t="s">
        <v>0</v>
      </c>
      <c r="BH168" s="32" t="str">
        <f t="shared" si="192"/>
        <v/>
      </c>
      <c r="BI168" s="21" t="str">
        <f t="shared" si="193"/>
        <v/>
      </c>
      <c r="BJ168" s="53" t="str">
        <f t="shared" si="194"/>
        <v/>
      </c>
      <c r="BK168" s="33" t="str">
        <f t="shared" si="195"/>
        <v/>
      </c>
      <c r="BL168" s="27" t="s">
        <v>0</v>
      </c>
      <c r="BM168" s="32" t="str">
        <f t="shared" si="196"/>
        <v/>
      </c>
      <c r="BN168" s="21" t="str">
        <f t="shared" si="197"/>
        <v/>
      </c>
      <c r="BO168" s="53" t="str">
        <f t="shared" si="198"/>
        <v/>
      </c>
      <c r="BP168" s="53" t="str">
        <f t="shared" si="159"/>
        <v/>
      </c>
      <c r="BQ168" s="21" t="str">
        <f t="shared" si="160"/>
        <v/>
      </c>
      <c r="BR168" s="21" t="str" cm="1">
        <f t="array" ref="BR168">IFERROR(""&amp;INDEX(regNatjecatelj_klub,DI168),"")</f>
        <v/>
      </c>
      <c r="BS168" s="66" t="str">
        <f t="shared" si="199"/>
        <v/>
      </c>
      <c r="BT168" s="46" t="str">
        <f t="shared" si="200"/>
        <v/>
      </c>
      <c r="BU168" s="27" t="s">
        <v>0</v>
      </c>
      <c r="BV168" s="62" t="str">
        <f>IF(BP168&lt;&gt;"NEMA","",IF(IFERROR(MATCH(BN168,BN$12:BN167,0),0)&lt;&gt;0,"",BN168))</f>
        <v/>
      </c>
      <c r="BW168" s="27" t="s">
        <v>0</v>
      </c>
      <c r="BX168" s="84"/>
      <c r="BY168" s="27" t="s">
        <v>0</v>
      </c>
      <c r="BZ168" s="38" t="str">
        <f t="shared" si="201"/>
        <v/>
      </c>
      <c r="CA168" s="21" t="str">
        <f t="shared" si="202"/>
        <v/>
      </c>
      <c r="CB168" s="21" t="str">
        <f>IF(CA168="","",MAX(CB$12:CB167)+1)</f>
        <v/>
      </c>
      <c r="CC168" s="21" t="str">
        <f>IF(CA168="","",IF(AB168="","",IF(AB168="NEMA",IF(AD168="",INDEX(AD$12:AD167,MATCH(AA168,AA$12:AA167,0),1),AD168),AB168)))</f>
        <v/>
      </c>
      <c r="CD168" s="21" t="str">
        <f t="shared" si="203"/>
        <v/>
      </c>
      <c r="CE168" s="21" t="str">
        <f>IF(BX168="","",MAX(CE$12:CE167)+1)</f>
        <v/>
      </c>
      <c r="CF168" s="21" t="str">
        <f t="shared" si="204"/>
        <v/>
      </c>
      <c r="CG168" s="46" t="str">
        <f t="shared" si="205"/>
        <v/>
      </c>
      <c r="CH168" s="27" t="s">
        <v>0</v>
      </c>
      <c r="CI168" s="14" t="str">
        <f t="shared" si="206"/>
        <v/>
      </c>
      <c r="CJ168" s="27" t="s">
        <v>0</v>
      </c>
      <c r="CK168" s="157" t="str">
        <f>IF(BN168="","",IF(AND(BO168&lt;&gt;"",BO168&lt;&gt;"NEMA",BS168=1),BR168,IFERROR(INDEX(CK$12:CK167,MATCH(BN168,BN$12:BN167,0)),IF(BX168&lt;&gt;"",BX168,BT168))))</f>
        <v/>
      </c>
      <c r="CL168" s="210" t="str">
        <f>IF(BN168="","",IF(BT168&lt;&gt;BN168,INDEX(regKlub_id,MATCH(BT168,regKlub_naziv,0)),IF(AND(BO168&lt;&gt;"",BO168&lt;&gt;"NEMA"),BO168,IF(CF168&lt;&gt;"",CF168,IF(CB168&lt;&gt;"",CB168,IFERROR(INDEX(CL$12:CL167,MATCH(BN168,BN$12:BN167,0)),"GREŠKA"))))))</f>
        <v/>
      </c>
      <c r="CM168" s="108" t="str">
        <f>IF(BP168="","",IF(BP168&lt;&gt;"NEMA",BP168,IF(CE168&lt;&gt;"",CE168,IFERROR(INDEX(CM$12:CM167,MATCH(BN168,BN$12:BN167,0)),""))))</f>
        <v/>
      </c>
      <c r="CN168" s="27" t="s">
        <v>0</v>
      </c>
      <c r="CO168" s="38" t="str">
        <f t="shared" si="207"/>
        <v/>
      </c>
      <c r="CP168" s="53" t="str">
        <f t="shared" si="208"/>
        <v/>
      </c>
      <c r="CQ168" s="164" t="str">
        <f t="shared" si="209"/>
        <v/>
      </c>
      <c r="CR168" s="165" t="str">
        <f t="shared" si="156"/>
        <v/>
      </c>
      <c r="CS168" s="108" t="str">
        <f t="shared" si="161"/>
        <v/>
      </c>
      <c r="CT168" s="27" t="s">
        <v>0</v>
      </c>
      <c r="CU168" s="224" t="str">
        <f t="shared" si="210"/>
        <v xml:space="preserve">
</v>
      </c>
      <c r="CV168" s="27" t="s">
        <v>0</v>
      </c>
      <c r="CW168" s="184" t="str">
        <f t="shared" si="162"/>
        <v/>
      </c>
      <c r="CX168" t="s">
        <v>0</v>
      </c>
      <c r="CY168" s="86" t="str">
        <f t="shared" si="163"/>
        <v/>
      </c>
      <c r="CZ168" t="s">
        <v>0</v>
      </c>
      <c r="DA168" s="32" t="str">
        <f t="shared" si="164"/>
        <v/>
      </c>
      <c r="DB168" s="46" t="str">
        <f t="shared" si="165"/>
        <v/>
      </c>
      <c r="DC168" t="s">
        <v>0</v>
      </c>
      <c r="DD168" s="14" t="str">
        <f t="shared" si="211"/>
        <v/>
      </c>
      <c r="DE168" s="27" t="s">
        <v>0</v>
      </c>
      <c r="DF168" s="14" t="str">
        <f t="shared" si="212"/>
        <v/>
      </c>
      <c r="DG168" s="27" t="s">
        <v>0</v>
      </c>
      <c r="DH168" s="32" t="str">
        <f t="shared" si="213"/>
        <v/>
      </c>
      <c r="DI168" s="33" t="str">
        <f t="shared" si="214"/>
        <v/>
      </c>
      <c r="DJ168" s="27" t="s">
        <v>0</v>
      </c>
      <c r="DK168" s="32" t="str">
        <f t="shared" si="215"/>
        <v/>
      </c>
      <c r="DL168" s="33" t="str">
        <f t="shared" si="216"/>
        <v/>
      </c>
      <c r="DM168" s="27" t="s">
        <v>0</v>
      </c>
      <c r="DN168" s="32" t="str">
        <f t="shared" si="217"/>
        <v/>
      </c>
      <c r="DO168" s="33" t="str">
        <f t="shared" si="218"/>
        <v/>
      </c>
      <c r="DP168" s="27" t="s">
        <v>0</v>
      </c>
      <c r="DQ168" s="38" t="str">
        <f t="shared" si="219"/>
        <v/>
      </c>
      <c r="DR168" s="33" t="str" cm="1">
        <f t="array" ref="DR168">IF(DQ168&lt;&gt;"",INDEX(regNatjecatelj_id,DQ168,0),IF(BF168&lt;&gt;"",BF168,""))</f>
        <v/>
      </c>
      <c r="DS168" s="27" t="s">
        <v>0</v>
      </c>
      <c r="DT168" s="38" t="str">
        <f t="shared" si="220"/>
        <v/>
      </c>
      <c r="DU168" s="53" t="str">
        <f t="shared" si="166"/>
        <v/>
      </c>
      <c r="DV168" s="53" t="str">
        <f t="shared" si="221"/>
        <v/>
      </c>
      <c r="DW168" s="53" t="str">
        <f t="shared" si="222"/>
        <v/>
      </c>
      <c r="DX168" s="46" t="str">
        <f t="shared" si="223"/>
        <v/>
      </c>
      <c r="DY168" s="27" t="s">
        <v>0</v>
      </c>
      <c r="DZ168" s="38" t="str">
        <f>IF(AN168="","",MAX(DZ$12:DZ167)+1)</f>
        <v/>
      </c>
      <c r="EA168" s="53" t="str">
        <f t="shared" si="224"/>
        <v/>
      </c>
      <c r="EB168" s="53" t="str">
        <f t="shared" si="225"/>
        <v/>
      </c>
      <c r="EC168" s="53" t="str">
        <f t="shared" si="226"/>
        <v/>
      </c>
      <c r="ED168" s="53" t="str">
        <f t="shared" si="227"/>
        <v/>
      </c>
      <c r="EE168" s="53" t="str">
        <f t="shared" si="167"/>
        <v/>
      </c>
      <c r="EF168" s="53" t="str">
        <f t="shared" si="228"/>
        <v/>
      </c>
      <c r="EG168" s="53" t="str">
        <f t="shared" si="229"/>
        <v/>
      </c>
      <c r="EH168" s="53" t="str">
        <f t="shared" si="168"/>
        <v/>
      </c>
      <c r="EI168" s="53" t="str">
        <f t="shared" si="230"/>
        <v/>
      </c>
      <c r="EJ168" s="33" t="str">
        <f t="shared" si="231"/>
        <v/>
      </c>
      <c r="EK168" s="27" t="s">
        <v>0</v>
      </c>
      <c r="EL168" s="14" t="str">
        <f t="shared" si="232"/>
        <v/>
      </c>
      <c r="EM168" s="27" t="s">
        <v>0</v>
      </c>
      <c r="EN168" s="14" t="str">
        <f t="shared" si="169"/>
        <v/>
      </c>
      <c r="EO168" s="27" t="s">
        <v>0</v>
      </c>
      <c r="EP168" s="115" t="str">
        <f t="shared" si="233"/>
        <v/>
      </c>
      <c r="EQ168" s="27" t="s">
        <v>0</v>
      </c>
    </row>
    <row r="169" spans="1:147" x14ac:dyDescent="0.25">
      <c r="A169" t="s">
        <v>0</v>
      </c>
      <c r="B169" s="32" t="str">
        <f>IF(csv!F159="","",TRIM(csv!T159))</f>
        <v/>
      </c>
      <c r="C169" s="21" t="s">
        <v>0</v>
      </c>
      <c r="D169" s="21" t="str">
        <f>IF(csv!F159="","",TRIM(csv!F159))</f>
        <v/>
      </c>
      <c r="E169" s="21" t="str">
        <f>IF(csv!E159="","",TRIM(csv!E159))</f>
        <v/>
      </c>
      <c r="F169" s="21" t="s">
        <v>0</v>
      </c>
      <c r="G169" s="53" t="str">
        <f>IF(csv!M159="","",TRIM(csv!M159))</f>
        <v/>
      </c>
      <c r="H169" s="53" t="str">
        <f>IF(csv!N159="","",TRIM(csv!N159))</f>
        <v/>
      </c>
      <c r="I169" s="21" t="s">
        <v>0</v>
      </c>
      <c r="J169" s="21" t="str">
        <f>IF(csv!P159="","",TRIM(csv!P159))</f>
        <v/>
      </c>
      <c r="K169" s="21" t="str">
        <f>IF(csv!Q159="","",TRIM(csv!Q159))</f>
        <v/>
      </c>
      <c r="L169" s="21" t="s">
        <v>0</v>
      </c>
      <c r="M169" s="46" t="str">
        <f>IF(csv!R159="","",TRIM(csv!R159))</f>
        <v/>
      </c>
      <c r="N169" s="27" t="s">
        <v>0</v>
      </c>
      <c r="O169" s="172" t="str">
        <f t="shared" si="170"/>
        <v/>
      </c>
      <c r="P169" s="27"/>
      <c r="Q169" s="32" t="str">
        <f t="shared" si="171"/>
        <v/>
      </c>
      <c r="R169" s="53" t="str">
        <f>IF(Q169="","",IF(COUNTIF(Q$12:Q168,Q169)=0,R168+1,R168))</f>
        <v/>
      </c>
      <c r="S169" s="53" t="str">
        <f t="shared" si="172"/>
        <v/>
      </c>
      <c r="T169" s="53" t="str">
        <f t="shared" si="173"/>
        <v/>
      </c>
      <c r="U169" s="46" t="str">
        <f t="shared" si="174"/>
        <v/>
      </c>
      <c r="V169" s="27" t="s">
        <v>0</v>
      </c>
      <c r="W169" s="157" t="str">
        <f t="shared" si="175"/>
        <v/>
      </c>
      <c r="X169" s="207" t="str">
        <f t="shared" si="176"/>
        <v/>
      </c>
      <c r="Y169" s="158" t="str">
        <f t="shared" si="157"/>
        <v/>
      </c>
      <c r="Z169" s="27" t="s">
        <v>0</v>
      </c>
      <c r="AA169" s="32" t="str">
        <f t="shared" si="177"/>
        <v/>
      </c>
      <c r="AB169" s="53" t="str">
        <f t="shared" si="178"/>
        <v/>
      </c>
      <c r="AC169" s="21" t="str">
        <f>IF(OR(AB169="",AB169&lt;&gt;"NEMA"),"",IF(IFERROR(MATCH(AA169,AA$12:AA168,0),0)&lt;&gt;0,"",AA169))</f>
        <v/>
      </c>
      <c r="AD169" s="46" t="str">
        <f>IF(AC169="","",MAX(AD$12:AD168)+1)</f>
        <v/>
      </c>
      <c r="AE169" s="27" t="s">
        <v>0</v>
      </c>
      <c r="AF169" s="84"/>
      <c r="AG169" s="27" t="s">
        <v>0</v>
      </c>
      <c r="AH169" s="14" t="str">
        <f t="shared" si="179"/>
        <v/>
      </c>
      <c r="AI169" s="27" t="s">
        <v>0</v>
      </c>
      <c r="AJ169" s="157" t="str">
        <f t="shared" si="180"/>
        <v/>
      </c>
      <c r="AK169" s="108" t="str">
        <f t="shared" si="181"/>
        <v/>
      </c>
      <c r="AL169" s="27"/>
      <c r="AM169" s="32" t="str">
        <f t="shared" si="182"/>
        <v/>
      </c>
      <c r="AN169" s="21" t="str">
        <f t="shared" si="183"/>
        <v/>
      </c>
      <c r="AO169" s="53" t="str">
        <f t="shared" si="184"/>
        <v/>
      </c>
      <c r="AP169" s="53" t="str">
        <f t="shared" si="185"/>
        <v/>
      </c>
      <c r="AQ169" s="21" t="str">
        <f t="shared" si="186"/>
        <v/>
      </c>
      <c r="AR169" s="46" t="str">
        <f t="shared" si="187"/>
        <v/>
      </c>
      <c r="AS169" s="27" t="s">
        <v>0</v>
      </c>
      <c r="AT169" s="62" t="str">
        <f t="shared" si="188"/>
        <v/>
      </c>
      <c r="AU169" s="27" t="s">
        <v>0</v>
      </c>
      <c r="AV169" s="228" t="str">
        <f t="shared" si="234"/>
        <v/>
      </c>
      <c r="AW169" s="27" t="s">
        <v>0</v>
      </c>
      <c r="AX169" s="79"/>
      <c r="AY169" s="80"/>
      <c r="AZ169" s="27" t="s">
        <v>0</v>
      </c>
      <c r="BA169" s="184" t="str">
        <f t="shared" si="189"/>
        <v/>
      </c>
      <c r="BB169" s="27" t="s">
        <v>0</v>
      </c>
      <c r="BC169" s="32" t="str">
        <f t="shared" si="190"/>
        <v/>
      </c>
      <c r="BD169" s="53" t="str">
        <f>IF(AX169&amp;AY169="","",MAX(BD$12:BD168)+1)</f>
        <v/>
      </c>
      <c r="BE169" s="196" t="str">
        <f t="shared" si="191"/>
        <v/>
      </c>
      <c r="BF169" s="33" t="str">
        <f>IF(AND(AO169="NEMA",AP169="NEMA",OR(AX169&amp;AY169="",BE169="NEMA")),MAX(BF$12:BF168)+1,"")</f>
        <v/>
      </c>
      <c r="BG169" s="27" t="s">
        <v>0</v>
      </c>
      <c r="BH169" s="32" t="str">
        <f t="shared" si="192"/>
        <v/>
      </c>
      <c r="BI169" s="21" t="str">
        <f t="shared" si="193"/>
        <v/>
      </c>
      <c r="BJ169" s="53" t="str">
        <f t="shared" si="194"/>
        <v/>
      </c>
      <c r="BK169" s="33" t="str">
        <f t="shared" si="195"/>
        <v/>
      </c>
      <c r="BL169" s="27" t="s">
        <v>0</v>
      </c>
      <c r="BM169" s="32" t="str">
        <f t="shared" si="196"/>
        <v/>
      </c>
      <c r="BN169" s="21" t="str">
        <f t="shared" si="197"/>
        <v/>
      </c>
      <c r="BO169" s="53" t="str">
        <f t="shared" si="198"/>
        <v/>
      </c>
      <c r="BP169" s="53" t="str">
        <f t="shared" si="159"/>
        <v/>
      </c>
      <c r="BQ169" s="21" t="str">
        <f t="shared" si="160"/>
        <v/>
      </c>
      <c r="BR169" s="21" t="str" cm="1">
        <f t="array" ref="BR169">IFERROR(""&amp;INDEX(regNatjecatelj_klub,DI169),"")</f>
        <v/>
      </c>
      <c r="BS169" s="66" t="str">
        <f t="shared" si="199"/>
        <v/>
      </c>
      <c r="BT169" s="46" t="str">
        <f t="shared" si="200"/>
        <v/>
      </c>
      <c r="BU169" s="27" t="s">
        <v>0</v>
      </c>
      <c r="BV169" s="62" t="str">
        <f>IF(BP169&lt;&gt;"NEMA","",IF(IFERROR(MATCH(BN169,BN$12:BN168,0),0)&lt;&gt;0,"",BN169))</f>
        <v/>
      </c>
      <c r="BW169" s="27" t="s">
        <v>0</v>
      </c>
      <c r="BX169" s="84"/>
      <c r="BY169" s="27" t="s">
        <v>0</v>
      </c>
      <c r="BZ169" s="38" t="str">
        <f t="shared" si="201"/>
        <v/>
      </c>
      <c r="CA169" s="21" t="str">
        <f t="shared" si="202"/>
        <v/>
      </c>
      <c r="CB169" s="21" t="str">
        <f>IF(CA169="","",MAX(CB$12:CB168)+1)</f>
        <v/>
      </c>
      <c r="CC169" s="21" t="str">
        <f>IF(CA169="","",IF(AB169="","",IF(AB169="NEMA",IF(AD169="",INDEX(AD$12:AD168,MATCH(AA169,AA$12:AA168,0),1),AD169),AB169)))</f>
        <v/>
      </c>
      <c r="CD169" s="21" t="str">
        <f t="shared" si="203"/>
        <v/>
      </c>
      <c r="CE169" s="21" t="str">
        <f>IF(BX169="","",MAX(CE$12:CE168)+1)</f>
        <v/>
      </c>
      <c r="CF169" s="21" t="str">
        <f t="shared" si="204"/>
        <v/>
      </c>
      <c r="CG169" s="46" t="str">
        <f t="shared" si="205"/>
        <v/>
      </c>
      <c r="CH169" s="27" t="s">
        <v>0</v>
      </c>
      <c r="CI169" s="14" t="str">
        <f t="shared" si="206"/>
        <v/>
      </c>
      <c r="CJ169" s="27" t="s">
        <v>0</v>
      </c>
      <c r="CK169" s="157" t="str">
        <f>IF(BN169="","",IF(AND(BO169&lt;&gt;"",BO169&lt;&gt;"NEMA",BS169=1),BR169,IFERROR(INDEX(CK$12:CK168,MATCH(BN169,BN$12:BN168,0)),IF(BX169&lt;&gt;"",BX169,BT169))))</f>
        <v/>
      </c>
      <c r="CL169" s="210" t="str">
        <f>IF(BN169="","",IF(BT169&lt;&gt;BN169,INDEX(regKlub_id,MATCH(BT169,regKlub_naziv,0)),IF(AND(BO169&lt;&gt;"",BO169&lt;&gt;"NEMA"),BO169,IF(CF169&lt;&gt;"",CF169,IF(CB169&lt;&gt;"",CB169,IFERROR(INDEX(CL$12:CL168,MATCH(BN169,BN$12:BN168,0)),"GREŠKA"))))))</f>
        <v/>
      </c>
      <c r="CM169" s="108" t="str">
        <f>IF(BP169="","",IF(BP169&lt;&gt;"NEMA",BP169,IF(CE169&lt;&gt;"",CE169,IFERROR(INDEX(CM$12:CM168,MATCH(BN169,BN$12:BN168,0)),""))))</f>
        <v/>
      </c>
      <c r="CN169" s="27" t="s">
        <v>0</v>
      </c>
      <c r="CO169" s="38" t="str">
        <f t="shared" si="207"/>
        <v/>
      </c>
      <c r="CP169" s="53" t="str">
        <f t="shared" si="208"/>
        <v/>
      </c>
      <c r="CQ169" s="164" t="str">
        <f t="shared" si="209"/>
        <v/>
      </c>
      <c r="CR169" s="165" t="str">
        <f t="shared" si="156"/>
        <v/>
      </c>
      <c r="CS169" s="108" t="str">
        <f t="shared" si="161"/>
        <v/>
      </c>
      <c r="CT169" s="27" t="s">
        <v>0</v>
      </c>
      <c r="CU169" s="224" t="str">
        <f t="shared" si="210"/>
        <v xml:space="preserve">
</v>
      </c>
      <c r="CV169" s="27" t="s">
        <v>0</v>
      </c>
      <c r="CW169" s="184" t="str">
        <f t="shared" si="162"/>
        <v/>
      </c>
      <c r="CX169" t="s">
        <v>0</v>
      </c>
      <c r="CY169" s="86" t="str">
        <f t="shared" si="163"/>
        <v/>
      </c>
      <c r="CZ169" t="s">
        <v>0</v>
      </c>
      <c r="DA169" s="32" t="str">
        <f t="shared" si="164"/>
        <v/>
      </c>
      <c r="DB169" s="46" t="str">
        <f t="shared" si="165"/>
        <v/>
      </c>
      <c r="DC169" t="s">
        <v>0</v>
      </c>
      <c r="DD169" s="14" t="str">
        <f t="shared" si="211"/>
        <v/>
      </c>
      <c r="DE169" s="27" t="s">
        <v>0</v>
      </c>
      <c r="DF169" s="14" t="str">
        <f t="shared" si="212"/>
        <v/>
      </c>
      <c r="DG169" s="27" t="s">
        <v>0</v>
      </c>
      <c r="DH169" s="32" t="str">
        <f t="shared" si="213"/>
        <v/>
      </c>
      <c r="DI169" s="33" t="str">
        <f t="shared" si="214"/>
        <v/>
      </c>
      <c r="DJ169" s="27" t="s">
        <v>0</v>
      </c>
      <c r="DK169" s="32" t="str">
        <f t="shared" si="215"/>
        <v/>
      </c>
      <c r="DL169" s="33" t="str">
        <f t="shared" si="216"/>
        <v/>
      </c>
      <c r="DM169" s="27" t="s">
        <v>0</v>
      </c>
      <c r="DN169" s="32" t="str">
        <f t="shared" si="217"/>
        <v/>
      </c>
      <c r="DO169" s="33" t="str">
        <f t="shared" si="218"/>
        <v/>
      </c>
      <c r="DP169" s="27" t="s">
        <v>0</v>
      </c>
      <c r="DQ169" s="38" t="str">
        <f t="shared" si="219"/>
        <v/>
      </c>
      <c r="DR169" s="33" t="str" cm="1">
        <f t="array" ref="DR169">IF(DQ169&lt;&gt;"",INDEX(regNatjecatelj_id,DQ169,0),IF(BF169&lt;&gt;"",BF169,""))</f>
        <v/>
      </c>
      <c r="DS169" s="27" t="s">
        <v>0</v>
      </c>
      <c r="DT169" s="38" t="str">
        <f t="shared" si="220"/>
        <v/>
      </c>
      <c r="DU169" s="53" t="str">
        <f t="shared" si="166"/>
        <v/>
      </c>
      <c r="DV169" s="53" t="str">
        <f t="shared" si="221"/>
        <v/>
      </c>
      <c r="DW169" s="53" t="str">
        <f t="shared" si="222"/>
        <v/>
      </c>
      <c r="DX169" s="46" t="str">
        <f t="shared" si="223"/>
        <v/>
      </c>
      <c r="DY169" s="27" t="s">
        <v>0</v>
      </c>
      <c r="DZ169" s="38" t="str">
        <f>IF(AN169="","",MAX(DZ$12:DZ168)+1)</f>
        <v/>
      </c>
      <c r="EA169" s="53" t="str">
        <f t="shared" si="224"/>
        <v/>
      </c>
      <c r="EB169" s="53" t="str">
        <f t="shared" si="225"/>
        <v/>
      </c>
      <c r="EC169" s="53" t="str">
        <f t="shared" si="226"/>
        <v/>
      </c>
      <c r="ED169" s="53" t="str">
        <f t="shared" si="227"/>
        <v/>
      </c>
      <c r="EE169" s="53" t="str">
        <f t="shared" si="167"/>
        <v/>
      </c>
      <c r="EF169" s="53" t="str">
        <f t="shared" si="228"/>
        <v/>
      </c>
      <c r="EG169" s="53" t="str">
        <f t="shared" si="229"/>
        <v/>
      </c>
      <c r="EH169" s="53" t="str">
        <f t="shared" si="168"/>
        <v/>
      </c>
      <c r="EI169" s="53" t="str">
        <f t="shared" si="230"/>
        <v/>
      </c>
      <c r="EJ169" s="33" t="str">
        <f t="shared" si="231"/>
        <v/>
      </c>
      <c r="EK169" s="27" t="s">
        <v>0</v>
      </c>
      <c r="EL169" s="14" t="str">
        <f t="shared" si="232"/>
        <v/>
      </c>
      <c r="EM169" s="27" t="s">
        <v>0</v>
      </c>
      <c r="EN169" s="14" t="str">
        <f t="shared" si="169"/>
        <v/>
      </c>
      <c r="EO169" s="27" t="s">
        <v>0</v>
      </c>
      <c r="EP169" s="115" t="str">
        <f t="shared" si="233"/>
        <v/>
      </c>
      <c r="EQ169" s="27" t="s">
        <v>0</v>
      </c>
    </row>
    <row r="170" spans="1:147" x14ac:dyDescent="0.25">
      <c r="A170" t="s">
        <v>0</v>
      </c>
      <c r="B170" s="32" t="str">
        <f>IF(csv!F160="","",TRIM(csv!T160))</f>
        <v/>
      </c>
      <c r="C170" s="21" t="s">
        <v>0</v>
      </c>
      <c r="D170" s="21" t="str">
        <f>IF(csv!F160="","",TRIM(csv!F160))</f>
        <v/>
      </c>
      <c r="E170" s="21" t="str">
        <f>IF(csv!E160="","",TRIM(csv!E160))</f>
        <v/>
      </c>
      <c r="F170" s="21" t="s">
        <v>0</v>
      </c>
      <c r="G170" s="53" t="str">
        <f>IF(csv!M160="","",TRIM(csv!M160))</f>
        <v/>
      </c>
      <c r="H170" s="53" t="str">
        <f>IF(csv!N160="","",TRIM(csv!N160))</f>
        <v/>
      </c>
      <c r="I170" s="21" t="s">
        <v>0</v>
      </c>
      <c r="J170" s="21" t="str">
        <f>IF(csv!P160="","",TRIM(csv!P160))</f>
        <v/>
      </c>
      <c r="K170" s="21" t="str">
        <f>IF(csv!Q160="","",TRIM(csv!Q160))</f>
        <v/>
      </c>
      <c r="L170" s="21" t="s">
        <v>0</v>
      </c>
      <c r="M170" s="46" t="str">
        <f>IF(csv!R160="","",TRIM(csv!R160))</f>
        <v/>
      </c>
      <c r="N170" s="27" t="s">
        <v>0</v>
      </c>
      <c r="O170" s="172" t="str">
        <f t="shared" si="170"/>
        <v/>
      </c>
      <c r="P170" s="27"/>
      <c r="Q170" s="32" t="str">
        <f t="shared" si="171"/>
        <v/>
      </c>
      <c r="R170" s="53" t="str">
        <f>IF(Q170="","",IF(COUNTIF(Q$12:Q169,Q170)=0,R169+1,R169))</f>
        <v/>
      </c>
      <c r="S170" s="53" t="str">
        <f t="shared" si="172"/>
        <v/>
      </c>
      <c r="T170" s="53" t="str">
        <f t="shared" si="173"/>
        <v/>
      </c>
      <c r="U170" s="46" t="str">
        <f t="shared" si="174"/>
        <v/>
      </c>
      <c r="V170" s="27" t="s">
        <v>0</v>
      </c>
      <c r="W170" s="157" t="str">
        <f t="shared" si="175"/>
        <v/>
      </c>
      <c r="X170" s="207" t="str">
        <f t="shared" si="176"/>
        <v/>
      </c>
      <c r="Y170" s="158" t="str">
        <f t="shared" si="157"/>
        <v/>
      </c>
      <c r="Z170" s="27" t="s">
        <v>0</v>
      </c>
      <c r="AA170" s="32" t="str">
        <f t="shared" si="177"/>
        <v/>
      </c>
      <c r="AB170" s="53" t="str">
        <f t="shared" si="178"/>
        <v/>
      </c>
      <c r="AC170" s="21" t="str">
        <f>IF(OR(AB170="",AB170&lt;&gt;"NEMA"),"",IF(IFERROR(MATCH(AA170,AA$12:AA169,0),0)&lt;&gt;0,"",AA170))</f>
        <v/>
      </c>
      <c r="AD170" s="46" t="str">
        <f>IF(AC170="","",MAX(AD$12:AD169)+1)</f>
        <v/>
      </c>
      <c r="AE170" s="27" t="s">
        <v>0</v>
      </c>
      <c r="AF170" s="84"/>
      <c r="AG170" s="27" t="s">
        <v>0</v>
      </c>
      <c r="AH170" s="14" t="str">
        <f t="shared" si="179"/>
        <v/>
      </c>
      <c r="AI170" s="27" t="s">
        <v>0</v>
      </c>
      <c r="AJ170" s="157" t="str">
        <f t="shared" si="180"/>
        <v/>
      </c>
      <c r="AK170" s="108" t="str">
        <f t="shared" si="181"/>
        <v/>
      </c>
      <c r="AL170" s="27"/>
      <c r="AM170" s="32" t="str">
        <f t="shared" si="182"/>
        <v/>
      </c>
      <c r="AN170" s="21" t="str">
        <f t="shared" si="183"/>
        <v/>
      </c>
      <c r="AO170" s="53" t="str">
        <f t="shared" si="184"/>
        <v/>
      </c>
      <c r="AP170" s="53" t="str">
        <f t="shared" si="185"/>
        <v/>
      </c>
      <c r="AQ170" s="21" t="str">
        <f t="shared" si="186"/>
        <v/>
      </c>
      <c r="AR170" s="46" t="str">
        <f t="shared" si="187"/>
        <v/>
      </c>
      <c r="AS170" s="27" t="s">
        <v>0</v>
      </c>
      <c r="AT170" s="62" t="str">
        <f t="shared" si="188"/>
        <v/>
      </c>
      <c r="AU170" s="27" t="s">
        <v>0</v>
      </c>
      <c r="AV170" s="228" t="str">
        <f t="shared" si="234"/>
        <v/>
      </c>
      <c r="AW170" s="27" t="s">
        <v>0</v>
      </c>
      <c r="AX170" s="79"/>
      <c r="AY170" s="80"/>
      <c r="AZ170" s="27" t="s">
        <v>0</v>
      </c>
      <c r="BA170" s="184" t="str">
        <f t="shared" si="189"/>
        <v/>
      </c>
      <c r="BB170" s="27" t="s">
        <v>0</v>
      </c>
      <c r="BC170" s="32" t="str">
        <f t="shared" si="190"/>
        <v/>
      </c>
      <c r="BD170" s="53" t="str">
        <f>IF(AX170&amp;AY170="","",MAX(BD$12:BD169)+1)</f>
        <v/>
      </c>
      <c r="BE170" s="196" t="str">
        <f t="shared" si="191"/>
        <v/>
      </c>
      <c r="BF170" s="33" t="str">
        <f>IF(AND(AO170="NEMA",AP170="NEMA",OR(AX170&amp;AY170="",BE170="NEMA")),MAX(BF$12:BF169)+1,"")</f>
        <v/>
      </c>
      <c r="BG170" s="27" t="s">
        <v>0</v>
      </c>
      <c r="BH170" s="32" t="str">
        <f t="shared" si="192"/>
        <v/>
      </c>
      <c r="BI170" s="21" t="str">
        <f t="shared" si="193"/>
        <v/>
      </c>
      <c r="BJ170" s="53" t="str">
        <f t="shared" si="194"/>
        <v/>
      </c>
      <c r="BK170" s="33" t="str">
        <f t="shared" si="195"/>
        <v/>
      </c>
      <c r="BL170" s="27" t="s">
        <v>0</v>
      </c>
      <c r="BM170" s="32" t="str">
        <f t="shared" si="196"/>
        <v/>
      </c>
      <c r="BN170" s="21" t="str">
        <f t="shared" si="197"/>
        <v/>
      </c>
      <c r="BO170" s="53" t="str">
        <f t="shared" si="198"/>
        <v/>
      </c>
      <c r="BP170" s="53" t="str">
        <f t="shared" si="159"/>
        <v/>
      </c>
      <c r="BQ170" s="21" t="str">
        <f t="shared" si="160"/>
        <v/>
      </c>
      <c r="BR170" s="21" t="str" cm="1">
        <f t="array" ref="BR170">IFERROR(""&amp;INDEX(regNatjecatelj_klub,DI170),"")</f>
        <v/>
      </c>
      <c r="BS170" s="66" t="str">
        <f t="shared" si="199"/>
        <v/>
      </c>
      <c r="BT170" s="46" t="str">
        <f t="shared" si="200"/>
        <v/>
      </c>
      <c r="BU170" s="27" t="s">
        <v>0</v>
      </c>
      <c r="BV170" s="62" t="str">
        <f>IF(BP170&lt;&gt;"NEMA","",IF(IFERROR(MATCH(BN170,BN$12:BN169,0),0)&lt;&gt;0,"",BN170))</f>
        <v/>
      </c>
      <c r="BW170" s="27" t="s">
        <v>0</v>
      </c>
      <c r="BX170" s="84"/>
      <c r="BY170" s="27" t="s">
        <v>0</v>
      </c>
      <c r="BZ170" s="38" t="str">
        <f t="shared" si="201"/>
        <v/>
      </c>
      <c r="CA170" s="21" t="str">
        <f t="shared" si="202"/>
        <v/>
      </c>
      <c r="CB170" s="21" t="str">
        <f>IF(CA170="","",MAX(CB$12:CB169)+1)</f>
        <v/>
      </c>
      <c r="CC170" s="21" t="str">
        <f>IF(CA170="","",IF(AB170="","",IF(AB170="NEMA",IF(AD170="",INDEX(AD$12:AD169,MATCH(AA170,AA$12:AA169,0),1),AD170),AB170)))</f>
        <v/>
      </c>
      <c r="CD170" s="21" t="str">
        <f t="shared" si="203"/>
        <v/>
      </c>
      <c r="CE170" s="21" t="str">
        <f>IF(BX170="","",MAX(CE$12:CE169)+1)</f>
        <v/>
      </c>
      <c r="CF170" s="21" t="str">
        <f t="shared" si="204"/>
        <v/>
      </c>
      <c r="CG170" s="46" t="str">
        <f t="shared" si="205"/>
        <v/>
      </c>
      <c r="CH170" s="27" t="s">
        <v>0</v>
      </c>
      <c r="CI170" s="14" t="str">
        <f t="shared" si="206"/>
        <v/>
      </c>
      <c r="CJ170" s="27" t="s">
        <v>0</v>
      </c>
      <c r="CK170" s="157" t="str">
        <f>IF(BN170="","",IF(AND(BO170&lt;&gt;"",BO170&lt;&gt;"NEMA",BS170=1),BR170,IFERROR(INDEX(CK$12:CK169,MATCH(BN170,BN$12:BN169,0)),IF(BX170&lt;&gt;"",BX170,BT170))))</f>
        <v/>
      </c>
      <c r="CL170" s="210" t="str">
        <f>IF(BN170="","",IF(BT170&lt;&gt;BN170,INDEX(regKlub_id,MATCH(BT170,regKlub_naziv,0)),IF(AND(BO170&lt;&gt;"",BO170&lt;&gt;"NEMA"),BO170,IF(CF170&lt;&gt;"",CF170,IF(CB170&lt;&gt;"",CB170,IFERROR(INDEX(CL$12:CL169,MATCH(BN170,BN$12:BN169,0)),"GREŠKA"))))))</f>
        <v/>
      </c>
      <c r="CM170" s="108" t="str">
        <f>IF(BP170="","",IF(BP170&lt;&gt;"NEMA",BP170,IF(CE170&lt;&gt;"",CE170,IFERROR(INDEX(CM$12:CM169,MATCH(BN170,BN$12:BN169,0)),""))))</f>
        <v/>
      </c>
      <c r="CN170" s="27" t="s">
        <v>0</v>
      </c>
      <c r="CO170" s="38" t="str">
        <f t="shared" si="207"/>
        <v/>
      </c>
      <c r="CP170" s="53" t="str">
        <f t="shared" si="208"/>
        <v/>
      </c>
      <c r="CQ170" s="164" t="str">
        <f t="shared" si="209"/>
        <v/>
      </c>
      <c r="CR170" s="165" t="str">
        <f t="shared" si="156"/>
        <v/>
      </c>
      <c r="CS170" s="108" t="str">
        <f t="shared" si="161"/>
        <v/>
      </c>
      <c r="CT170" s="27" t="s">
        <v>0</v>
      </c>
      <c r="CU170" s="224" t="str">
        <f t="shared" si="210"/>
        <v xml:space="preserve">
</v>
      </c>
      <c r="CV170" s="27" t="s">
        <v>0</v>
      </c>
      <c r="CW170" s="184" t="str">
        <f t="shared" si="162"/>
        <v/>
      </c>
      <c r="CX170" t="s">
        <v>0</v>
      </c>
      <c r="CY170" s="86" t="str">
        <f t="shared" si="163"/>
        <v/>
      </c>
      <c r="CZ170" t="s">
        <v>0</v>
      </c>
      <c r="DA170" s="32" t="str">
        <f t="shared" si="164"/>
        <v/>
      </c>
      <c r="DB170" s="46" t="str">
        <f t="shared" si="165"/>
        <v/>
      </c>
      <c r="DC170" t="s">
        <v>0</v>
      </c>
      <c r="DD170" s="14" t="str">
        <f t="shared" si="211"/>
        <v/>
      </c>
      <c r="DE170" s="27" t="s">
        <v>0</v>
      </c>
      <c r="DF170" s="14" t="str">
        <f t="shared" si="212"/>
        <v/>
      </c>
      <c r="DG170" s="27" t="s">
        <v>0</v>
      </c>
      <c r="DH170" s="32" t="str">
        <f t="shared" si="213"/>
        <v/>
      </c>
      <c r="DI170" s="33" t="str">
        <f t="shared" si="214"/>
        <v/>
      </c>
      <c r="DJ170" s="27" t="s">
        <v>0</v>
      </c>
      <c r="DK170" s="32" t="str">
        <f t="shared" si="215"/>
        <v/>
      </c>
      <c r="DL170" s="33" t="str">
        <f t="shared" si="216"/>
        <v/>
      </c>
      <c r="DM170" s="27" t="s">
        <v>0</v>
      </c>
      <c r="DN170" s="32" t="str">
        <f t="shared" si="217"/>
        <v/>
      </c>
      <c r="DO170" s="33" t="str">
        <f t="shared" si="218"/>
        <v/>
      </c>
      <c r="DP170" s="27" t="s">
        <v>0</v>
      </c>
      <c r="DQ170" s="38" t="str">
        <f t="shared" si="219"/>
        <v/>
      </c>
      <c r="DR170" s="33" t="str" cm="1">
        <f t="array" ref="DR170">IF(DQ170&lt;&gt;"",INDEX(regNatjecatelj_id,DQ170,0),IF(BF170&lt;&gt;"",BF170,""))</f>
        <v/>
      </c>
      <c r="DS170" s="27" t="s">
        <v>0</v>
      </c>
      <c r="DT170" s="38" t="str">
        <f t="shared" si="220"/>
        <v/>
      </c>
      <c r="DU170" s="53" t="str">
        <f t="shared" si="166"/>
        <v/>
      </c>
      <c r="DV170" s="53" t="str">
        <f t="shared" si="221"/>
        <v/>
      </c>
      <c r="DW170" s="53" t="str">
        <f t="shared" si="222"/>
        <v/>
      </c>
      <c r="DX170" s="46" t="str">
        <f t="shared" si="223"/>
        <v/>
      </c>
      <c r="DY170" s="27" t="s">
        <v>0</v>
      </c>
      <c r="DZ170" s="38" t="str">
        <f>IF(AN170="","",MAX(DZ$12:DZ169)+1)</f>
        <v/>
      </c>
      <c r="EA170" s="53" t="str">
        <f t="shared" si="224"/>
        <v/>
      </c>
      <c r="EB170" s="53" t="str">
        <f t="shared" si="225"/>
        <v/>
      </c>
      <c r="EC170" s="53" t="str">
        <f t="shared" si="226"/>
        <v/>
      </c>
      <c r="ED170" s="53" t="str">
        <f t="shared" si="227"/>
        <v/>
      </c>
      <c r="EE170" s="53" t="str">
        <f t="shared" si="167"/>
        <v/>
      </c>
      <c r="EF170" s="53" t="str">
        <f t="shared" si="228"/>
        <v/>
      </c>
      <c r="EG170" s="53" t="str">
        <f t="shared" si="229"/>
        <v/>
      </c>
      <c r="EH170" s="53" t="str">
        <f t="shared" si="168"/>
        <v/>
      </c>
      <c r="EI170" s="53" t="str">
        <f t="shared" si="230"/>
        <v/>
      </c>
      <c r="EJ170" s="33" t="str">
        <f t="shared" si="231"/>
        <v/>
      </c>
      <c r="EK170" s="27" t="s">
        <v>0</v>
      </c>
      <c r="EL170" s="14" t="str">
        <f t="shared" si="232"/>
        <v/>
      </c>
      <c r="EM170" s="27" t="s">
        <v>0</v>
      </c>
      <c r="EN170" s="14" t="str">
        <f t="shared" si="169"/>
        <v/>
      </c>
      <c r="EO170" s="27" t="s">
        <v>0</v>
      </c>
      <c r="EP170" s="115" t="str">
        <f t="shared" si="233"/>
        <v/>
      </c>
      <c r="EQ170" s="27" t="s">
        <v>0</v>
      </c>
    </row>
    <row r="171" spans="1:147" x14ac:dyDescent="0.25">
      <c r="A171" t="s">
        <v>0</v>
      </c>
      <c r="B171" s="32" t="str">
        <f>IF(csv!F161="","",TRIM(csv!T161))</f>
        <v/>
      </c>
      <c r="C171" s="21" t="s">
        <v>0</v>
      </c>
      <c r="D171" s="21" t="str">
        <f>IF(csv!F161="","",TRIM(csv!F161))</f>
        <v/>
      </c>
      <c r="E171" s="21" t="str">
        <f>IF(csv!E161="","",TRIM(csv!E161))</f>
        <v/>
      </c>
      <c r="F171" s="21" t="s">
        <v>0</v>
      </c>
      <c r="G171" s="53" t="str">
        <f>IF(csv!M161="","",TRIM(csv!M161))</f>
        <v/>
      </c>
      <c r="H171" s="53" t="str">
        <f>IF(csv!N161="","",TRIM(csv!N161))</f>
        <v/>
      </c>
      <c r="I171" s="21" t="s">
        <v>0</v>
      </c>
      <c r="J171" s="21" t="str">
        <f>IF(csv!P161="","",TRIM(csv!P161))</f>
        <v/>
      </c>
      <c r="K171" s="21" t="str">
        <f>IF(csv!Q161="","",TRIM(csv!Q161))</f>
        <v/>
      </c>
      <c r="L171" s="21" t="s">
        <v>0</v>
      </c>
      <c r="M171" s="46" t="str">
        <f>IF(csv!R161="","",TRIM(csv!R161))</f>
        <v/>
      </c>
      <c r="N171" s="27" t="s">
        <v>0</v>
      </c>
      <c r="O171" s="172" t="str">
        <f t="shared" si="170"/>
        <v/>
      </c>
      <c r="P171" s="27"/>
      <c r="Q171" s="32" t="str">
        <f t="shared" si="171"/>
        <v/>
      </c>
      <c r="R171" s="53" t="str">
        <f>IF(Q171="","",IF(COUNTIF(Q$12:Q170,Q171)=0,R170+1,R170))</f>
        <v/>
      </c>
      <c r="S171" s="53" t="str">
        <f t="shared" si="172"/>
        <v/>
      </c>
      <c r="T171" s="53" t="str">
        <f t="shared" si="173"/>
        <v/>
      </c>
      <c r="U171" s="46" t="str">
        <f t="shared" si="174"/>
        <v/>
      </c>
      <c r="V171" s="27" t="s">
        <v>0</v>
      </c>
      <c r="W171" s="157" t="str">
        <f t="shared" si="175"/>
        <v/>
      </c>
      <c r="X171" s="207" t="str">
        <f t="shared" si="176"/>
        <v/>
      </c>
      <c r="Y171" s="158" t="str">
        <f t="shared" si="157"/>
        <v/>
      </c>
      <c r="Z171" s="27" t="s">
        <v>0</v>
      </c>
      <c r="AA171" s="32" t="str">
        <f t="shared" si="177"/>
        <v/>
      </c>
      <c r="AB171" s="53" t="str">
        <f t="shared" si="178"/>
        <v/>
      </c>
      <c r="AC171" s="21" t="str">
        <f>IF(OR(AB171="",AB171&lt;&gt;"NEMA"),"",IF(IFERROR(MATCH(AA171,AA$12:AA170,0),0)&lt;&gt;0,"",AA171))</f>
        <v/>
      </c>
      <c r="AD171" s="46" t="str">
        <f>IF(AC171="","",MAX(AD$12:AD170)+1)</f>
        <v/>
      </c>
      <c r="AE171" s="27" t="s">
        <v>0</v>
      </c>
      <c r="AF171" s="84"/>
      <c r="AG171" s="27" t="s">
        <v>0</v>
      </c>
      <c r="AH171" s="14" t="str">
        <f t="shared" si="179"/>
        <v/>
      </c>
      <c r="AI171" s="27" t="s">
        <v>0</v>
      </c>
      <c r="AJ171" s="157" t="str">
        <f t="shared" si="180"/>
        <v/>
      </c>
      <c r="AK171" s="108" t="str">
        <f t="shared" si="181"/>
        <v/>
      </c>
      <c r="AL171" s="27"/>
      <c r="AM171" s="32" t="str">
        <f t="shared" si="182"/>
        <v/>
      </c>
      <c r="AN171" s="21" t="str">
        <f t="shared" si="183"/>
        <v/>
      </c>
      <c r="AO171" s="53" t="str">
        <f t="shared" si="184"/>
        <v/>
      </c>
      <c r="AP171" s="53" t="str">
        <f t="shared" si="185"/>
        <v/>
      </c>
      <c r="AQ171" s="21" t="str">
        <f t="shared" si="186"/>
        <v/>
      </c>
      <c r="AR171" s="46" t="str">
        <f t="shared" si="187"/>
        <v/>
      </c>
      <c r="AS171" s="27" t="s">
        <v>0</v>
      </c>
      <c r="AT171" s="62" t="str">
        <f t="shared" si="188"/>
        <v/>
      </c>
      <c r="AU171" s="27" t="s">
        <v>0</v>
      </c>
      <c r="AV171" s="228" t="str">
        <f t="shared" si="234"/>
        <v/>
      </c>
      <c r="AW171" s="27" t="s">
        <v>0</v>
      </c>
      <c r="AX171" s="79"/>
      <c r="AY171" s="80"/>
      <c r="AZ171" s="27" t="s">
        <v>0</v>
      </c>
      <c r="BA171" s="184" t="str">
        <f t="shared" si="189"/>
        <v/>
      </c>
      <c r="BB171" s="27" t="s">
        <v>0</v>
      </c>
      <c r="BC171" s="32" t="str">
        <f t="shared" si="190"/>
        <v/>
      </c>
      <c r="BD171" s="53" t="str">
        <f>IF(AX171&amp;AY171="","",MAX(BD$12:BD170)+1)</f>
        <v/>
      </c>
      <c r="BE171" s="196" t="str">
        <f t="shared" si="191"/>
        <v/>
      </c>
      <c r="BF171" s="33" t="str">
        <f>IF(AND(AO171="NEMA",AP171="NEMA",OR(AX171&amp;AY171="",BE171="NEMA")),MAX(BF$12:BF170)+1,"")</f>
        <v/>
      </c>
      <c r="BG171" s="27" t="s">
        <v>0</v>
      </c>
      <c r="BH171" s="32" t="str">
        <f t="shared" si="192"/>
        <v/>
      </c>
      <c r="BI171" s="21" t="str">
        <f t="shared" si="193"/>
        <v/>
      </c>
      <c r="BJ171" s="53" t="str">
        <f t="shared" si="194"/>
        <v/>
      </c>
      <c r="BK171" s="33" t="str">
        <f t="shared" si="195"/>
        <v/>
      </c>
      <c r="BL171" s="27" t="s">
        <v>0</v>
      </c>
      <c r="BM171" s="32" t="str">
        <f t="shared" si="196"/>
        <v/>
      </c>
      <c r="BN171" s="21" t="str">
        <f t="shared" si="197"/>
        <v/>
      </c>
      <c r="BO171" s="53" t="str">
        <f t="shared" si="198"/>
        <v/>
      </c>
      <c r="BP171" s="53" t="str">
        <f t="shared" si="159"/>
        <v/>
      </c>
      <c r="BQ171" s="21" t="str">
        <f t="shared" si="160"/>
        <v/>
      </c>
      <c r="BR171" s="21" t="str" cm="1">
        <f t="array" ref="BR171">IFERROR(""&amp;INDEX(regNatjecatelj_klub,DI171),"")</f>
        <v/>
      </c>
      <c r="BS171" s="66" t="str">
        <f t="shared" si="199"/>
        <v/>
      </c>
      <c r="BT171" s="46" t="str">
        <f t="shared" si="200"/>
        <v/>
      </c>
      <c r="BU171" s="27" t="s">
        <v>0</v>
      </c>
      <c r="BV171" s="62" t="str">
        <f>IF(BP171&lt;&gt;"NEMA","",IF(IFERROR(MATCH(BN171,BN$12:BN170,0),0)&lt;&gt;0,"",BN171))</f>
        <v/>
      </c>
      <c r="BW171" s="27" t="s">
        <v>0</v>
      </c>
      <c r="BX171" s="84"/>
      <c r="BY171" s="27" t="s">
        <v>0</v>
      </c>
      <c r="BZ171" s="38" t="str">
        <f t="shared" si="201"/>
        <v/>
      </c>
      <c r="CA171" s="21" t="str">
        <f t="shared" si="202"/>
        <v/>
      </c>
      <c r="CB171" s="21" t="str">
        <f>IF(CA171="","",MAX(CB$12:CB170)+1)</f>
        <v/>
      </c>
      <c r="CC171" s="21" t="str">
        <f>IF(CA171="","",IF(AB171="","",IF(AB171="NEMA",IF(AD171="",INDEX(AD$12:AD170,MATCH(AA171,AA$12:AA170,0),1),AD171),AB171)))</f>
        <v/>
      </c>
      <c r="CD171" s="21" t="str">
        <f t="shared" si="203"/>
        <v/>
      </c>
      <c r="CE171" s="21" t="str">
        <f>IF(BX171="","",MAX(CE$12:CE170)+1)</f>
        <v/>
      </c>
      <c r="CF171" s="21" t="str">
        <f t="shared" si="204"/>
        <v/>
      </c>
      <c r="CG171" s="46" t="str">
        <f t="shared" si="205"/>
        <v/>
      </c>
      <c r="CH171" s="27" t="s">
        <v>0</v>
      </c>
      <c r="CI171" s="14" t="str">
        <f t="shared" si="206"/>
        <v/>
      </c>
      <c r="CJ171" s="27" t="s">
        <v>0</v>
      </c>
      <c r="CK171" s="157" t="str">
        <f>IF(BN171="","",IF(AND(BO171&lt;&gt;"",BO171&lt;&gt;"NEMA",BS171=1),BR171,IFERROR(INDEX(CK$12:CK170,MATCH(BN171,BN$12:BN170,0)),IF(BX171&lt;&gt;"",BX171,BT171))))</f>
        <v/>
      </c>
      <c r="CL171" s="210" t="str">
        <f>IF(BN171="","",IF(BT171&lt;&gt;BN171,INDEX(regKlub_id,MATCH(BT171,regKlub_naziv,0)),IF(AND(BO171&lt;&gt;"",BO171&lt;&gt;"NEMA"),BO171,IF(CF171&lt;&gt;"",CF171,IF(CB171&lt;&gt;"",CB171,IFERROR(INDEX(CL$12:CL170,MATCH(BN171,BN$12:BN170,0)),"GREŠKA"))))))</f>
        <v/>
      </c>
      <c r="CM171" s="108" t="str">
        <f>IF(BP171="","",IF(BP171&lt;&gt;"NEMA",BP171,IF(CE171&lt;&gt;"",CE171,IFERROR(INDEX(CM$12:CM170,MATCH(BN171,BN$12:BN170,0)),""))))</f>
        <v/>
      </c>
      <c r="CN171" s="27" t="s">
        <v>0</v>
      </c>
      <c r="CO171" s="38" t="str">
        <f t="shared" si="207"/>
        <v/>
      </c>
      <c r="CP171" s="53" t="str">
        <f t="shared" si="208"/>
        <v/>
      </c>
      <c r="CQ171" s="164" t="str">
        <f t="shared" si="209"/>
        <v/>
      </c>
      <c r="CR171" s="165" t="str">
        <f t="shared" si="156"/>
        <v/>
      </c>
      <c r="CS171" s="108" t="str">
        <f t="shared" si="161"/>
        <v/>
      </c>
      <c r="CT171" s="27" t="s">
        <v>0</v>
      </c>
      <c r="CU171" s="224" t="str">
        <f t="shared" si="210"/>
        <v xml:space="preserve">
</v>
      </c>
      <c r="CV171" s="27" t="s">
        <v>0</v>
      </c>
      <c r="CW171" s="184" t="str">
        <f t="shared" si="162"/>
        <v/>
      </c>
      <c r="CX171" t="s">
        <v>0</v>
      </c>
      <c r="CY171" s="86" t="str">
        <f t="shared" si="163"/>
        <v/>
      </c>
      <c r="CZ171" t="s">
        <v>0</v>
      </c>
      <c r="DA171" s="32" t="str">
        <f t="shared" si="164"/>
        <v/>
      </c>
      <c r="DB171" s="46" t="str">
        <f t="shared" si="165"/>
        <v/>
      </c>
      <c r="DC171" t="s">
        <v>0</v>
      </c>
      <c r="DD171" s="14" t="str">
        <f t="shared" si="211"/>
        <v/>
      </c>
      <c r="DE171" s="27" t="s">
        <v>0</v>
      </c>
      <c r="DF171" s="14" t="str">
        <f t="shared" si="212"/>
        <v/>
      </c>
      <c r="DG171" s="27" t="s">
        <v>0</v>
      </c>
      <c r="DH171" s="32" t="str">
        <f t="shared" si="213"/>
        <v/>
      </c>
      <c r="DI171" s="33" t="str">
        <f t="shared" si="214"/>
        <v/>
      </c>
      <c r="DJ171" s="27" t="s">
        <v>0</v>
      </c>
      <c r="DK171" s="32" t="str">
        <f t="shared" si="215"/>
        <v/>
      </c>
      <c r="DL171" s="33" t="str">
        <f t="shared" si="216"/>
        <v/>
      </c>
      <c r="DM171" s="27" t="s">
        <v>0</v>
      </c>
      <c r="DN171" s="32" t="str">
        <f t="shared" si="217"/>
        <v/>
      </c>
      <c r="DO171" s="33" t="str">
        <f t="shared" si="218"/>
        <v/>
      </c>
      <c r="DP171" s="27" t="s">
        <v>0</v>
      </c>
      <c r="DQ171" s="38" t="str">
        <f t="shared" si="219"/>
        <v/>
      </c>
      <c r="DR171" s="33" t="str" cm="1">
        <f t="array" ref="DR171">IF(DQ171&lt;&gt;"",INDEX(regNatjecatelj_id,DQ171,0),IF(BF171&lt;&gt;"",BF171,""))</f>
        <v/>
      </c>
      <c r="DS171" s="27" t="s">
        <v>0</v>
      </c>
      <c r="DT171" s="38" t="str">
        <f t="shared" si="220"/>
        <v/>
      </c>
      <c r="DU171" s="53" t="str">
        <f t="shared" si="166"/>
        <v/>
      </c>
      <c r="DV171" s="53" t="str">
        <f t="shared" si="221"/>
        <v/>
      </c>
      <c r="DW171" s="53" t="str">
        <f t="shared" si="222"/>
        <v/>
      </c>
      <c r="DX171" s="46" t="str">
        <f t="shared" si="223"/>
        <v/>
      </c>
      <c r="DY171" s="27" t="s">
        <v>0</v>
      </c>
      <c r="DZ171" s="38" t="str">
        <f>IF(AN171="","",MAX(DZ$12:DZ170)+1)</f>
        <v/>
      </c>
      <c r="EA171" s="53" t="str">
        <f t="shared" si="224"/>
        <v/>
      </c>
      <c r="EB171" s="53" t="str">
        <f t="shared" si="225"/>
        <v/>
      </c>
      <c r="EC171" s="53" t="str">
        <f t="shared" si="226"/>
        <v/>
      </c>
      <c r="ED171" s="53" t="str">
        <f t="shared" si="227"/>
        <v/>
      </c>
      <c r="EE171" s="53" t="str">
        <f t="shared" si="167"/>
        <v/>
      </c>
      <c r="EF171" s="53" t="str">
        <f t="shared" si="228"/>
        <v/>
      </c>
      <c r="EG171" s="53" t="str">
        <f t="shared" si="229"/>
        <v/>
      </c>
      <c r="EH171" s="53" t="str">
        <f t="shared" si="168"/>
        <v/>
      </c>
      <c r="EI171" s="53" t="str">
        <f t="shared" si="230"/>
        <v/>
      </c>
      <c r="EJ171" s="33" t="str">
        <f t="shared" si="231"/>
        <v/>
      </c>
      <c r="EK171" s="27" t="s">
        <v>0</v>
      </c>
      <c r="EL171" s="14" t="str">
        <f t="shared" si="232"/>
        <v/>
      </c>
      <c r="EM171" s="27" t="s">
        <v>0</v>
      </c>
      <c r="EN171" s="14" t="str">
        <f t="shared" si="169"/>
        <v/>
      </c>
      <c r="EO171" s="27" t="s">
        <v>0</v>
      </c>
      <c r="EP171" s="115" t="str">
        <f t="shared" si="233"/>
        <v/>
      </c>
      <c r="EQ171" s="27" t="s">
        <v>0</v>
      </c>
    </row>
    <row r="172" spans="1:147" x14ac:dyDescent="0.25">
      <c r="A172" t="s">
        <v>0</v>
      </c>
      <c r="B172" s="32" t="str">
        <f>IF(csv!F162="","",TRIM(csv!T162))</f>
        <v/>
      </c>
      <c r="C172" s="21" t="s">
        <v>0</v>
      </c>
      <c r="D172" s="21" t="str">
        <f>IF(csv!F162="","",TRIM(csv!F162))</f>
        <v/>
      </c>
      <c r="E172" s="21" t="str">
        <f>IF(csv!E162="","",TRIM(csv!E162))</f>
        <v/>
      </c>
      <c r="F172" s="21" t="s">
        <v>0</v>
      </c>
      <c r="G172" s="53" t="str">
        <f>IF(csv!M162="","",TRIM(csv!M162))</f>
        <v/>
      </c>
      <c r="H172" s="53" t="str">
        <f>IF(csv!N162="","",TRIM(csv!N162))</f>
        <v/>
      </c>
      <c r="I172" s="21" t="s">
        <v>0</v>
      </c>
      <c r="J172" s="21" t="str">
        <f>IF(csv!P162="","",TRIM(csv!P162))</f>
        <v/>
      </c>
      <c r="K172" s="21" t="str">
        <f>IF(csv!Q162="","",TRIM(csv!Q162))</f>
        <v/>
      </c>
      <c r="L172" s="21" t="s">
        <v>0</v>
      </c>
      <c r="M172" s="46" t="str">
        <f>IF(csv!R162="","",TRIM(csv!R162))</f>
        <v/>
      </c>
      <c r="N172" s="27" t="s">
        <v>0</v>
      </c>
      <c r="O172" s="172" t="str">
        <f t="shared" si="170"/>
        <v/>
      </c>
      <c r="P172" s="27"/>
      <c r="Q172" s="32" t="str">
        <f t="shared" si="171"/>
        <v/>
      </c>
      <c r="R172" s="53" t="str">
        <f>IF(Q172="","",IF(COUNTIF(Q$12:Q171,Q172)=0,R171+1,R171))</f>
        <v/>
      </c>
      <c r="S172" s="53" t="str">
        <f t="shared" si="172"/>
        <v/>
      </c>
      <c r="T172" s="53" t="str">
        <f t="shared" si="173"/>
        <v/>
      </c>
      <c r="U172" s="46" t="str">
        <f t="shared" si="174"/>
        <v/>
      </c>
      <c r="V172" s="27" t="s">
        <v>0</v>
      </c>
      <c r="W172" s="157" t="str">
        <f t="shared" si="175"/>
        <v/>
      </c>
      <c r="X172" s="207" t="str">
        <f t="shared" si="176"/>
        <v/>
      </c>
      <c r="Y172" s="158" t="str">
        <f t="shared" si="157"/>
        <v/>
      </c>
      <c r="Z172" s="27" t="s">
        <v>0</v>
      </c>
      <c r="AA172" s="32" t="str">
        <f t="shared" si="177"/>
        <v/>
      </c>
      <c r="AB172" s="53" t="str">
        <f t="shared" si="178"/>
        <v/>
      </c>
      <c r="AC172" s="21" t="str">
        <f>IF(OR(AB172="",AB172&lt;&gt;"NEMA"),"",IF(IFERROR(MATCH(AA172,AA$12:AA171,0),0)&lt;&gt;0,"",AA172))</f>
        <v/>
      </c>
      <c r="AD172" s="46" t="str">
        <f>IF(AC172="","",MAX(AD$12:AD171)+1)</f>
        <v/>
      </c>
      <c r="AE172" s="27" t="s">
        <v>0</v>
      </c>
      <c r="AF172" s="84"/>
      <c r="AG172" s="27" t="s">
        <v>0</v>
      </c>
      <c r="AH172" s="14" t="str">
        <f t="shared" si="179"/>
        <v/>
      </c>
      <c r="AI172" s="27" t="s">
        <v>0</v>
      </c>
      <c r="AJ172" s="157" t="str">
        <f t="shared" si="180"/>
        <v/>
      </c>
      <c r="AK172" s="108" t="str">
        <f t="shared" si="181"/>
        <v/>
      </c>
      <c r="AL172" s="27"/>
      <c r="AM172" s="32" t="str">
        <f t="shared" si="182"/>
        <v/>
      </c>
      <c r="AN172" s="21" t="str">
        <f t="shared" si="183"/>
        <v/>
      </c>
      <c r="AO172" s="53" t="str">
        <f t="shared" si="184"/>
        <v/>
      </c>
      <c r="AP172" s="53" t="str">
        <f t="shared" si="185"/>
        <v/>
      </c>
      <c r="AQ172" s="21" t="str">
        <f t="shared" si="186"/>
        <v/>
      </c>
      <c r="AR172" s="46" t="str">
        <f t="shared" si="187"/>
        <v/>
      </c>
      <c r="AS172" s="27" t="s">
        <v>0</v>
      </c>
      <c r="AT172" s="62" t="str">
        <f t="shared" si="188"/>
        <v/>
      </c>
      <c r="AU172" s="27" t="s">
        <v>0</v>
      </c>
      <c r="AV172" s="228" t="str">
        <f t="shared" si="234"/>
        <v/>
      </c>
      <c r="AW172" s="27" t="s">
        <v>0</v>
      </c>
      <c r="AX172" s="79"/>
      <c r="AY172" s="80"/>
      <c r="AZ172" s="27" t="s">
        <v>0</v>
      </c>
      <c r="BA172" s="184" t="str">
        <f t="shared" si="189"/>
        <v/>
      </c>
      <c r="BB172" s="27" t="s">
        <v>0</v>
      </c>
      <c r="BC172" s="32" t="str">
        <f t="shared" si="190"/>
        <v/>
      </c>
      <c r="BD172" s="53" t="str">
        <f>IF(AX172&amp;AY172="","",MAX(BD$12:BD171)+1)</f>
        <v/>
      </c>
      <c r="BE172" s="196" t="str">
        <f t="shared" si="191"/>
        <v/>
      </c>
      <c r="BF172" s="33" t="str">
        <f>IF(AND(AO172="NEMA",AP172="NEMA",OR(AX172&amp;AY172="",BE172="NEMA")),MAX(BF$12:BF171)+1,"")</f>
        <v/>
      </c>
      <c r="BG172" s="27" t="s">
        <v>0</v>
      </c>
      <c r="BH172" s="32" t="str">
        <f t="shared" si="192"/>
        <v/>
      </c>
      <c r="BI172" s="21" t="str">
        <f t="shared" si="193"/>
        <v/>
      </c>
      <c r="BJ172" s="53" t="str">
        <f t="shared" si="194"/>
        <v/>
      </c>
      <c r="BK172" s="33" t="str">
        <f t="shared" si="195"/>
        <v/>
      </c>
      <c r="BL172" s="27" t="s">
        <v>0</v>
      </c>
      <c r="BM172" s="32" t="str">
        <f t="shared" si="196"/>
        <v/>
      </c>
      <c r="BN172" s="21" t="str">
        <f t="shared" si="197"/>
        <v/>
      </c>
      <c r="BO172" s="53" t="str">
        <f t="shared" si="198"/>
        <v/>
      </c>
      <c r="BP172" s="53" t="str">
        <f t="shared" si="159"/>
        <v/>
      </c>
      <c r="BQ172" s="21" t="str">
        <f t="shared" si="160"/>
        <v/>
      </c>
      <c r="BR172" s="21" t="str" cm="1">
        <f t="array" ref="BR172">IFERROR(""&amp;INDEX(regNatjecatelj_klub,DI172),"")</f>
        <v/>
      </c>
      <c r="BS172" s="66" t="str">
        <f t="shared" si="199"/>
        <v/>
      </c>
      <c r="BT172" s="46" t="str">
        <f t="shared" si="200"/>
        <v/>
      </c>
      <c r="BU172" s="27" t="s">
        <v>0</v>
      </c>
      <c r="BV172" s="62" t="str">
        <f>IF(BP172&lt;&gt;"NEMA","",IF(IFERROR(MATCH(BN172,BN$12:BN171,0),0)&lt;&gt;0,"",BN172))</f>
        <v/>
      </c>
      <c r="BW172" s="27" t="s">
        <v>0</v>
      </c>
      <c r="BX172" s="84"/>
      <c r="BY172" s="27" t="s">
        <v>0</v>
      </c>
      <c r="BZ172" s="38" t="str">
        <f t="shared" si="201"/>
        <v/>
      </c>
      <c r="CA172" s="21" t="str">
        <f t="shared" si="202"/>
        <v/>
      </c>
      <c r="CB172" s="21" t="str">
        <f>IF(CA172="","",MAX(CB$12:CB171)+1)</f>
        <v/>
      </c>
      <c r="CC172" s="21" t="str">
        <f>IF(CA172="","",IF(AB172="","",IF(AB172="NEMA",IF(AD172="",INDEX(AD$12:AD171,MATCH(AA172,AA$12:AA171,0),1),AD172),AB172)))</f>
        <v/>
      </c>
      <c r="CD172" s="21" t="str">
        <f t="shared" si="203"/>
        <v/>
      </c>
      <c r="CE172" s="21" t="str">
        <f>IF(BX172="","",MAX(CE$12:CE171)+1)</f>
        <v/>
      </c>
      <c r="CF172" s="21" t="str">
        <f t="shared" si="204"/>
        <v/>
      </c>
      <c r="CG172" s="46" t="str">
        <f t="shared" si="205"/>
        <v/>
      </c>
      <c r="CH172" s="27" t="s">
        <v>0</v>
      </c>
      <c r="CI172" s="14" t="str">
        <f t="shared" si="206"/>
        <v/>
      </c>
      <c r="CJ172" s="27" t="s">
        <v>0</v>
      </c>
      <c r="CK172" s="157" t="str">
        <f>IF(BN172="","",IF(AND(BO172&lt;&gt;"",BO172&lt;&gt;"NEMA",BS172=1),BR172,IFERROR(INDEX(CK$12:CK171,MATCH(BN172,BN$12:BN171,0)),IF(BX172&lt;&gt;"",BX172,BT172))))</f>
        <v/>
      </c>
      <c r="CL172" s="210" t="str">
        <f>IF(BN172="","",IF(BT172&lt;&gt;BN172,INDEX(regKlub_id,MATCH(BT172,regKlub_naziv,0)),IF(AND(BO172&lt;&gt;"",BO172&lt;&gt;"NEMA"),BO172,IF(CF172&lt;&gt;"",CF172,IF(CB172&lt;&gt;"",CB172,IFERROR(INDEX(CL$12:CL171,MATCH(BN172,BN$12:BN171,0)),"GREŠKA"))))))</f>
        <v/>
      </c>
      <c r="CM172" s="108" t="str">
        <f>IF(BP172="","",IF(BP172&lt;&gt;"NEMA",BP172,IF(CE172&lt;&gt;"",CE172,IFERROR(INDEX(CM$12:CM171,MATCH(BN172,BN$12:BN171,0)),""))))</f>
        <v/>
      </c>
      <c r="CN172" s="27" t="s">
        <v>0</v>
      </c>
      <c r="CO172" s="38" t="str">
        <f t="shared" si="207"/>
        <v/>
      </c>
      <c r="CP172" s="53" t="str">
        <f t="shared" si="208"/>
        <v/>
      </c>
      <c r="CQ172" s="164" t="str">
        <f t="shared" si="209"/>
        <v/>
      </c>
      <c r="CR172" s="165" t="str">
        <f t="shared" si="156"/>
        <v/>
      </c>
      <c r="CS172" s="108" t="str">
        <f t="shared" si="161"/>
        <v/>
      </c>
      <c r="CT172" s="27" t="s">
        <v>0</v>
      </c>
      <c r="CU172" s="224" t="str">
        <f t="shared" si="210"/>
        <v xml:space="preserve">
</v>
      </c>
      <c r="CV172" s="27" t="s">
        <v>0</v>
      </c>
      <c r="CW172" s="184" t="str">
        <f t="shared" si="162"/>
        <v/>
      </c>
      <c r="CX172" t="s">
        <v>0</v>
      </c>
      <c r="CY172" s="86" t="str">
        <f t="shared" si="163"/>
        <v/>
      </c>
      <c r="CZ172" t="s">
        <v>0</v>
      </c>
      <c r="DA172" s="32" t="str">
        <f t="shared" si="164"/>
        <v/>
      </c>
      <c r="DB172" s="46" t="str">
        <f t="shared" si="165"/>
        <v/>
      </c>
      <c r="DC172" t="s">
        <v>0</v>
      </c>
      <c r="DD172" s="14" t="str">
        <f t="shared" si="211"/>
        <v/>
      </c>
      <c r="DE172" s="27" t="s">
        <v>0</v>
      </c>
      <c r="DF172" s="14" t="str">
        <f t="shared" si="212"/>
        <v/>
      </c>
      <c r="DG172" s="27" t="s">
        <v>0</v>
      </c>
      <c r="DH172" s="32" t="str">
        <f t="shared" si="213"/>
        <v/>
      </c>
      <c r="DI172" s="33" t="str">
        <f t="shared" si="214"/>
        <v/>
      </c>
      <c r="DJ172" s="27" t="s">
        <v>0</v>
      </c>
      <c r="DK172" s="32" t="str">
        <f t="shared" si="215"/>
        <v/>
      </c>
      <c r="DL172" s="33" t="str">
        <f t="shared" si="216"/>
        <v/>
      </c>
      <c r="DM172" s="27" t="s">
        <v>0</v>
      </c>
      <c r="DN172" s="32" t="str">
        <f t="shared" si="217"/>
        <v/>
      </c>
      <c r="DO172" s="33" t="str">
        <f t="shared" si="218"/>
        <v/>
      </c>
      <c r="DP172" s="27" t="s">
        <v>0</v>
      </c>
      <c r="DQ172" s="38" t="str">
        <f t="shared" si="219"/>
        <v/>
      </c>
      <c r="DR172" s="33" t="str" cm="1">
        <f t="array" ref="DR172">IF(DQ172&lt;&gt;"",INDEX(regNatjecatelj_id,DQ172,0),IF(BF172&lt;&gt;"",BF172,""))</f>
        <v/>
      </c>
      <c r="DS172" s="27" t="s">
        <v>0</v>
      </c>
      <c r="DT172" s="38" t="str">
        <f t="shared" si="220"/>
        <v/>
      </c>
      <c r="DU172" s="53" t="str">
        <f t="shared" si="166"/>
        <v/>
      </c>
      <c r="DV172" s="53" t="str">
        <f t="shared" si="221"/>
        <v/>
      </c>
      <c r="DW172" s="53" t="str">
        <f t="shared" si="222"/>
        <v/>
      </c>
      <c r="DX172" s="46" t="str">
        <f t="shared" si="223"/>
        <v/>
      </c>
      <c r="DY172" s="27" t="s">
        <v>0</v>
      </c>
      <c r="DZ172" s="38" t="str">
        <f>IF(AN172="","",MAX(DZ$12:DZ171)+1)</f>
        <v/>
      </c>
      <c r="EA172" s="53" t="str">
        <f t="shared" si="224"/>
        <v/>
      </c>
      <c r="EB172" s="53" t="str">
        <f t="shared" si="225"/>
        <v/>
      </c>
      <c r="EC172" s="53" t="str">
        <f t="shared" si="226"/>
        <v/>
      </c>
      <c r="ED172" s="53" t="str">
        <f t="shared" si="227"/>
        <v/>
      </c>
      <c r="EE172" s="53" t="str">
        <f t="shared" si="167"/>
        <v/>
      </c>
      <c r="EF172" s="53" t="str">
        <f t="shared" si="228"/>
        <v/>
      </c>
      <c r="EG172" s="53" t="str">
        <f t="shared" si="229"/>
        <v/>
      </c>
      <c r="EH172" s="53" t="str">
        <f t="shared" si="168"/>
        <v/>
      </c>
      <c r="EI172" s="53" t="str">
        <f t="shared" si="230"/>
        <v/>
      </c>
      <c r="EJ172" s="33" t="str">
        <f t="shared" si="231"/>
        <v/>
      </c>
      <c r="EK172" s="27" t="s">
        <v>0</v>
      </c>
      <c r="EL172" s="14" t="str">
        <f t="shared" si="232"/>
        <v/>
      </c>
      <c r="EM172" s="27" t="s">
        <v>0</v>
      </c>
      <c r="EN172" s="14" t="str">
        <f t="shared" si="169"/>
        <v/>
      </c>
      <c r="EO172" s="27" t="s">
        <v>0</v>
      </c>
      <c r="EP172" s="115" t="str">
        <f t="shared" si="233"/>
        <v/>
      </c>
      <c r="EQ172" s="27" t="s">
        <v>0</v>
      </c>
    </row>
    <row r="173" spans="1:147" x14ac:dyDescent="0.25">
      <c r="A173" t="s">
        <v>0</v>
      </c>
      <c r="B173" s="32" t="str">
        <f>IF(csv!F163="","",TRIM(csv!T163))</f>
        <v/>
      </c>
      <c r="C173" s="21" t="s">
        <v>0</v>
      </c>
      <c r="D173" s="21" t="str">
        <f>IF(csv!F163="","",TRIM(csv!F163))</f>
        <v/>
      </c>
      <c r="E173" s="21" t="str">
        <f>IF(csv!E163="","",TRIM(csv!E163))</f>
        <v/>
      </c>
      <c r="F173" s="21" t="s">
        <v>0</v>
      </c>
      <c r="G173" s="53" t="str">
        <f>IF(csv!M163="","",TRIM(csv!M163))</f>
        <v/>
      </c>
      <c r="H173" s="53" t="str">
        <f>IF(csv!N163="","",TRIM(csv!N163))</f>
        <v/>
      </c>
      <c r="I173" s="21" t="s">
        <v>0</v>
      </c>
      <c r="J173" s="21" t="str">
        <f>IF(csv!P163="","",TRIM(csv!P163))</f>
        <v/>
      </c>
      <c r="K173" s="21" t="str">
        <f>IF(csv!Q163="","",TRIM(csv!Q163))</f>
        <v/>
      </c>
      <c r="L173" s="21" t="s">
        <v>0</v>
      </c>
      <c r="M173" s="46" t="str">
        <f>IF(csv!R163="","",TRIM(csv!R163))</f>
        <v/>
      </c>
      <c r="N173" s="27" t="s">
        <v>0</v>
      </c>
      <c r="O173" s="172" t="str">
        <f t="shared" si="170"/>
        <v/>
      </c>
      <c r="P173" s="27"/>
      <c r="Q173" s="32" t="str">
        <f t="shared" si="171"/>
        <v/>
      </c>
      <c r="R173" s="53" t="str">
        <f>IF(Q173="","",IF(COUNTIF(Q$12:Q172,Q173)=0,R172+1,R172))</f>
        <v/>
      </c>
      <c r="S173" s="53" t="str">
        <f t="shared" si="172"/>
        <v/>
      </c>
      <c r="T173" s="53" t="str">
        <f t="shared" si="173"/>
        <v/>
      </c>
      <c r="U173" s="46" t="str">
        <f t="shared" si="174"/>
        <v/>
      </c>
      <c r="V173" s="27" t="s">
        <v>0</v>
      </c>
      <c r="W173" s="157" t="str">
        <f t="shared" si="175"/>
        <v/>
      </c>
      <c r="X173" s="207" t="str">
        <f t="shared" si="176"/>
        <v/>
      </c>
      <c r="Y173" s="158" t="str">
        <f t="shared" si="157"/>
        <v/>
      </c>
      <c r="Z173" s="27" t="s">
        <v>0</v>
      </c>
      <c r="AA173" s="32" t="str">
        <f t="shared" si="177"/>
        <v/>
      </c>
      <c r="AB173" s="53" t="str">
        <f t="shared" si="178"/>
        <v/>
      </c>
      <c r="AC173" s="21" t="str">
        <f>IF(OR(AB173="",AB173&lt;&gt;"NEMA"),"",IF(IFERROR(MATCH(AA173,AA$12:AA172,0),0)&lt;&gt;0,"",AA173))</f>
        <v/>
      </c>
      <c r="AD173" s="46" t="str">
        <f>IF(AC173="","",MAX(AD$12:AD172)+1)</f>
        <v/>
      </c>
      <c r="AE173" s="27" t="s">
        <v>0</v>
      </c>
      <c r="AF173" s="84"/>
      <c r="AG173" s="27" t="s">
        <v>0</v>
      </c>
      <c r="AH173" s="14" t="str">
        <f t="shared" si="179"/>
        <v/>
      </c>
      <c r="AI173" s="27" t="s">
        <v>0</v>
      </c>
      <c r="AJ173" s="157" t="str">
        <f t="shared" si="180"/>
        <v/>
      </c>
      <c r="AK173" s="108" t="str">
        <f t="shared" si="181"/>
        <v/>
      </c>
      <c r="AL173" s="27"/>
      <c r="AM173" s="32" t="str">
        <f t="shared" si="182"/>
        <v/>
      </c>
      <c r="AN173" s="21" t="str">
        <f t="shared" si="183"/>
        <v/>
      </c>
      <c r="AO173" s="53" t="str">
        <f t="shared" si="184"/>
        <v/>
      </c>
      <c r="AP173" s="53" t="str">
        <f t="shared" si="185"/>
        <v/>
      </c>
      <c r="AQ173" s="21" t="str">
        <f t="shared" si="186"/>
        <v/>
      </c>
      <c r="AR173" s="46" t="str">
        <f t="shared" si="187"/>
        <v/>
      </c>
      <c r="AS173" s="27" t="s">
        <v>0</v>
      </c>
      <c r="AT173" s="62" t="str">
        <f t="shared" si="188"/>
        <v/>
      </c>
      <c r="AU173" s="27" t="s">
        <v>0</v>
      </c>
      <c r="AV173" s="228" t="str">
        <f t="shared" si="234"/>
        <v/>
      </c>
      <c r="AW173" s="27" t="s">
        <v>0</v>
      </c>
      <c r="AX173" s="79"/>
      <c r="AY173" s="80"/>
      <c r="AZ173" s="27" t="s">
        <v>0</v>
      </c>
      <c r="BA173" s="184" t="str">
        <f t="shared" si="189"/>
        <v/>
      </c>
      <c r="BB173" s="27" t="s">
        <v>0</v>
      </c>
      <c r="BC173" s="32" t="str">
        <f t="shared" si="190"/>
        <v/>
      </c>
      <c r="BD173" s="53" t="str">
        <f>IF(AX173&amp;AY173="","",MAX(BD$12:BD172)+1)</f>
        <v/>
      </c>
      <c r="BE173" s="196" t="str">
        <f t="shared" si="191"/>
        <v/>
      </c>
      <c r="BF173" s="33" t="str">
        <f>IF(AND(AO173="NEMA",AP173="NEMA",OR(AX173&amp;AY173="",BE173="NEMA")),MAX(BF$12:BF172)+1,"")</f>
        <v/>
      </c>
      <c r="BG173" s="27" t="s">
        <v>0</v>
      </c>
      <c r="BH173" s="32" t="str">
        <f t="shared" si="192"/>
        <v/>
      </c>
      <c r="BI173" s="21" t="str">
        <f t="shared" si="193"/>
        <v/>
      </c>
      <c r="BJ173" s="53" t="str">
        <f t="shared" si="194"/>
        <v/>
      </c>
      <c r="BK173" s="33" t="str">
        <f t="shared" si="195"/>
        <v/>
      </c>
      <c r="BL173" s="27" t="s">
        <v>0</v>
      </c>
      <c r="BM173" s="32" t="str">
        <f t="shared" si="196"/>
        <v/>
      </c>
      <c r="BN173" s="21" t="str">
        <f t="shared" si="197"/>
        <v/>
      </c>
      <c r="BO173" s="53" t="str">
        <f t="shared" si="198"/>
        <v/>
      </c>
      <c r="BP173" s="53" t="str">
        <f t="shared" si="159"/>
        <v/>
      </c>
      <c r="BQ173" s="21" t="str">
        <f t="shared" si="160"/>
        <v/>
      </c>
      <c r="BR173" s="21" t="str" cm="1">
        <f t="array" ref="BR173">IFERROR(""&amp;INDEX(regNatjecatelj_klub,DI173),"")</f>
        <v/>
      </c>
      <c r="BS173" s="66" t="str">
        <f t="shared" si="199"/>
        <v/>
      </c>
      <c r="BT173" s="46" t="str">
        <f t="shared" si="200"/>
        <v/>
      </c>
      <c r="BU173" s="27" t="s">
        <v>0</v>
      </c>
      <c r="BV173" s="62" t="str">
        <f>IF(BP173&lt;&gt;"NEMA","",IF(IFERROR(MATCH(BN173,BN$12:BN172,0),0)&lt;&gt;0,"",BN173))</f>
        <v/>
      </c>
      <c r="BW173" s="27" t="s">
        <v>0</v>
      </c>
      <c r="BX173" s="84"/>
      <c r="BY173" s="27" t="s">
        <v>0</v>
      </c>
      <c r="BZ173" s="38" t="str">
        <f t="shared" si="201"/>
        <v/>
      </c>
      <c r="CA173" s="21" t="str">
        <f t="shared" si="202"/>
        <v/>
      </c>
      <c r="CB173" s="21" t="str">
        <f>IF(CA173="","",MAX(CB$12:CB172)+1)</f>
        <v/>
      </c>
      <c r="CC173" s="21" t="str">
        <f>IF(CA173="","",IF(AB173="","",IF(AB173="NEMA",IF(AD173="",INDEX(AD$12:AD172,MATCH(AA173,AA$12:AA172,0),1),AD173),AB173)))</f>
        <v/>
      </c>
      <c r="CD173" s="21" t="str">
        <f t="shared" si="203"/>
        <v/>
      </c>
      <c r="CE173" s="21" t="str">
        <f>IF(BX173="","",MAX(CE$12:CE172)+1)</f>
        <v/>
      </c>
      <c r="CF173" s="21" t="str">
        <f t="shared" si="204"/>
        <v/>
      </c>
      <c r="CG173" s="46" t="str">
        <f t="shared" si="205"/>
        <v/>
      </c>
      <c r="CH173" s="27" t="s">
        <v>0</v>
      </c>
      <c r="CI173" s="14" t="str">
        <f t="shared" si="206"/>
        <v/>
      </c>
      <c r="CJ173" s="27" t="s">
        <v>0</v>
      </c>
      <c r="CK173" s="157" t="str">
        <f>IF(BN173="","",IF(AND(BO173&lt;&gt;"",BO173&lt;&gt;"NEMA",BS173=1),BR173,IFERROR(INDEX(CK$12:CK172,MATCH(BN173,BN$12:BN172,0)),IF(BX173&lt;&gt;"",BX173,BT173))))</f>
        <v/>
      </c>
      <c r="CL173" s="210" t="str">
        <f>IF(BN173="","",IF(BT173&lt;&gt;BN173,INDEX(regKlub_id,MATCH(BT173,regKlub_naziv,0)),IF(AND(BO173&lt;&gt;"",BO173&lt;&gt;"NEMA"),BO173,IF(CF173&lt;&gt;"",CF173,IF(CB173&lt;&gt;"",CB173,IFERROR(INDEX(CL$12:CL172,MATCH(BN173,BN$12:BN172,0)),"GREŠKA"))))))</f>
        <v/>
      </c>
      <c r="CM173" s="108" t="str">
        <f>IF(BP173="","",IF(BP173&lt;&gt;"NEMA",BP173,IF(CE173&lt;&gt;"",CE173,IFERROR(INDEX(CM$12:CM172,MATCH(BN173,BN$12:BN172,0)),""))))</f>
        <v/>
      </c>
      <c r="CN173" s="27" t="s">
        <v>0</v>
      </c>
      <c r="CO173" s="38" t="str">
        <f t="shared" si="207"/>
        <v/>
      </c>
      <c r="CP173" s="53" t="str">
        <f t="shared" si="208"/>
        <v/>
      </c>
      <c r="CQ173" s="164" t="str">
        <f t="shared" si="209"/>
        <v/>
      </c>
      <c r="CR173" s="165" t="str">
        <f t="shared" si="156"/>
        <v/>
      </c>
      <c r="CS173" s="108" t="str">
        <f t="shared" si="161"/>
        <v/>
      </c>
      <c r="CT173" s="27" t="s">
        <v>0</v>
      </c>
      <c r="CU173" s="224" t="str">
        <f t="shared" si="210"/>
        <v xml:space="preserve">
</v>
      </c>
      <c r="CV173" s="27" t="s">
        <v>0</v>
      </c>
      <c r="CW173" s="184" t="str">
        <f t="shared" si="162"/>
        <v/>
      </c>
      <c r="CX173" t="s">
        <v>0</v>
      </c>
      <c r="CY173" s="86" t="str">
        <f t="shared" si="163"/>
        <v/>
      </c>
      <c r="CZ173" t="s">
        <v>0</v>
      </c>
      <c r="DA173" s="32" t="str">
        <f t="shared" si="164"/>
        <v/>
      </c>
      <c r="DB173" s="46" t="str">
        <f t="shared" si="165"/>
        <v/>
      </c>
      <c r="DC173" t="s">
        <v>0</v>
      </c>
      <c r="DD173" s="14" t="str">
        <f t="shared" si="211"/>
        <v/>
      </c>
      <c r="DE173" s="27" t="s">
        <v>0</v>
      </c>
      <c r="DF173" s="14" t="str">
        <f t="shared" si="212"/>
        <v/>
      </c>
      <c r="DG173" s="27" t="s">
        <v>0</v>
      </c>
      <c r="DH173" s="32" t="str">
        <f t="shared" si="213"/>
        <v/>
      </c>
      <c r="DI173" s="33" t="str">
        <f t="shared" si="214"/>
        <v/>
      </c>
      <c r="DJ173" s="27" t="s">
        <v>0</v>
      </c>
      <c r="DK173" s="32" t="str">
        <f t="shared" si="215"/>
        <v/>
      </c>
      <c r="DL173" s="33" t="str">
        <f t="shared" si="216"/>
        <v/>
      </c>
      <c r="DM173" s="27" t="s">
        <v>0</v>
      </c>
      <c r="DN173" s="32" t="str">
        <f t="shared" si="217"/>
        <v/>
      </c>
      <c r="DO173" s="33" t="str">
        <f t="shared" si="218"/>
        <v/>
      </c>
      <c r="DP173" s="27" t="s">
        <v>0</v>
      </c>
      <c r="DQ173" s="38" t="str">
        <f t="shared" si="219"/>
        <v/>
      </c>
      <c r="DR173" s="33" t="str" cm="1">
        <f t="array" ref="DR173">IF(DQ173&lt;&gt;"",INDEX(regNatjecatelj_id,DQ173,0),IF(BF173&lt;&gt;"",BF173,""))</f>
        <v/>
      </c>
      <c r="DS173" s="27" t="s">
        <v>0</v>
      </c>
      <c r="DT173" s="38" t="str">
        <f t="shared" si="220"/>
        <v/>
      </c>
      <c r="DU173" s="53" t="str">
        <f t="shared" si="166"/>
        <v/>
      </c>
      <c r="DV173" s="53" t="str">
        <f t="shared" si="221"/>
        <v/>
      </c>
      <c r="DW173" s="53" t="str">
        <f t="shared" si="222"/>
        <v/>
      </c>
      <c r="DX173" s="46" t="str">
        <f t="shared" si="223"/>
        <v/>
      </c>
      <c r="DY173" s="27" t="s">
        <v>0</v>
      </c>
      <c r="DZ173" s="38" t="str">
        <f>IF(AN173="","",MAX(DZ$12:DZ172)+1)</f>
        <v/>
      </c>
      <c r="EA173" s="53" t="str">
        <f t="shared" si="224"/>
        <v/>
      </c>
      <c r="EB173" s="53" t="str">
        <f t="shared" si="225"/>
        <v/>
      </c>
      <c r="EC173" s="53" t="str">
        <f t="shared" si="226"/>
        <v/>
      </c>
      <c r="ED173" s="53" t="str">
        <f t="shared" si="227"/>
        <v/>
      </c>
      <c r="EE173" s="53" t="str">
        <f t="shared" si="167"/>
        <v/>
      </c>
      <c r="EF173" s="53" t="str">
        <f t="shared" si="228"/>
        <v/>
      </c>
      <c r="EG173" s="53" t="str">
        <f t="shared" si="229"/>
        <v/>
      </c>
      <c r="EH173" s="53" t="str">
        <f t="shared" si="168"/>
        <v/>
      </c>
      <c r="EI173" s="53" t="str">
        <f t="shared" si="230"/>
        <v/>
      </c>
      <c r="EJ173" s="33" t="str">
        <f t="shared" si="231"/>
        <v/>
      </c>
      <c r="EK173" s="27" t="s">
        <v>0</v>
      </c>
      <c r="EL173" s="14" t="str">
        <f t="shared" si="232"/>
        <v/>
      </c>
      <c r="EM173" s="27" t="s">
        <v>0</v>
      </c>
      <c r="EN173" s="14" t="str">
        <f t="shared" si="169"/>
        <v/>
      </c>
      <c r="EO173" s="27" t="s">
        <v>0</v>
      </c>
      <c r="EP173" s="115" t="str">
        <f t="shared" si="233"/>
        <v/>
      </c>
      <c r="EQ173" s="27" t="s">
        <v>0</v>
      </c>
    </row>
    <row r="174" spans="1:147" x14ac:dyDescent="0.25">
      <c r="A174" t="s">
        <v>0</v>
      </c>
      <c r="B174" s="32" t="str">
        <f>IF(csv!F164="","",TRIM(csv!T164))</f>
        <v/>
      </c>
      <c r="C174" s="21" t="s">
        <v>0</v>
      </c>
      <c r="D174" s="21" t="str">
        <f>IF(csv!F164="","",TRIM(csv!F164))</f>
        <v/>
      </c>
      <c r="E174" s="21" t="str">
        <f>IF(csv!E164="","",TRIM(csv!E164))</f>
        <v/>
      </c>
      <c r="F174" s="21" t="s">
        <v>0</v>
      </c>
      <c r="G174" s="53" t="str">
        <f>IF(csv!M164="","",TRIM(csv!M164))</f>
        <v/>
      </c>
      <c r="H174" s="53" t="str">
        <f>IF(csv!N164="","",TRIM(csv!N164))</f>
        <v/>
      </c>
      <c r="I174" s="21" t="s">
        <v>0</v>
      </c>
      <c r="J174" s="21" t="str">
        <f>IF(csv!P164="","",TRIM(csv!P164))</f>
        <v/>
      </c>
      <c r="K174" s="21" t="str">
        <f>IF(csv!Q164="","",TRIM(csv!Q164))</f>
        <v/>
      </c>
      <c r="L174" s="21" t="s">
        <v>0</v>
      </c>
      <c r="M174" s="46" t="str">
        <f>IF(csv!R164="","",TRIM(csv!R164))</f>
        <v/>
      </c>
      <c r="N174" s="27" t="s">
        <v>0</v>
      </c>
      <c r="O174" s="172" t="str">
        <f t="shared" si="170"/>
        <v/>
      </c>
      <c r="P174" s="27"/>
      <c r="Q174" s="32" t="str">
        <f t="shared" si="171"/>
        <v/>
      </c>
      <c r="R174" s="53" t="str">
        <f>IF(Q174="","",IF(COUNTIF(Q$12:Q173,Q174)=0,R173+1,R173))</f>
        <v/>
      </c>
      <c r="S174" s="53" t="str">
        <f t="shared" si="172"/>
        <v/>
      </c>
      <c r="T174" s="53" t="str">
        <f t="shared" si="173"/>
        <v/>
      </c>
      <c r="U174" s="46" t="str">
        <f t="shared" si="174"/>
        <v/>
      </c>
      <c r="V174" s="27" t="s">
        <v>0</v>
      </c>
      <c r="W174" s="157" t="str">
        <f t="shared" si="175"/>
        <v/>
      </c>
      <c r="X174" s="207" t="str">
        <f t="shared" si="176"/>
        <v/>
      </c>
      <c r="Y174" s="158" t="str">
        <f t="shared" si="157"/>
        <v/>
      </c>
      <c r="Z174" s="27" t="s">
        <v>0</v>
      </c>
      <c r="AA174" s="32" t="str">
        <f t="shared" si="177"/>
        <v/>
      </c>
      <c r="AB174" s="53" t="str">
        <f t="shared" si="178"/>
        <v/>
      </c>
      <c r="AC174" s="21" t="str">
        <f>IF(OR(AB174="",AB174&lt;&gt;"NEMA"),"",IF(IFERROR(MATCH(AA174,AA$12:AA173,0),0)&lt;&gt;0,"",AA174))</f>
        <v/>
      </c>
      <c r="AD174" s="46" t="str">
        <f>IF(AC174="","",MAX(AD$12:AD173)+1)</f>
        <v/>
      </c>
      <c r="AE174" s="27" t="s">
        <v>0</v>
      </c>
      <c r="AF174" s="84"/>
      <c r="AG174" s="27" t="s">
        <v>0</v>
      </c>
      <c r="AH174" s="14" t="str">
        <f t="shared" si="179"/>
        <v/>
      </c>
      <c r="AI174" s="27" t="s">
        <v>0</v>
      </c>
      <c r="AJ174" s="157" t="str">
        <f t="shared" si="180"/>
        <v/>
      </c>
      <c r="AK174" s="108" t="str">
        <f t="shared" si="181"/>
        <v/>
      </c>
      <c r="AL174" s="27"/>
      <c r="AM174" s="32" t="str">
        <f t="shared" si="182"/>
        <v/>
      </c>
      <c r="AN174" s="21" t="str">
        <f t="shared" si="183"/>
        <v/>
      </c>
      <c r="AO174" s="53" t="str">
        <f t="shared" si="184"/>
        <v/>
      </c>
      <c r="AP174" s="53" t="str">
        <f t="shared" si="185"/>
        <v/>
      </c>
      <c r="AQ174" s="21" t="str">
        <f t="shared" si="186"/>
        <v/>
      </c>
      <c r="AR174" s="46" t="str">
        <f t="shared" si="187"/>
        <v/>
      </c>
      <c r="AS174" s="27" t="s">
        <v>0</v>
      </c>
      <c r="AT174" s="62" t="str">
        <f t="shared" si="188"/>
        <v/>
      </c>
      <c r="AU174" s="27" t="s">
        <v>0</v>
      </c>
      <c r="AV174" s="228" t="str">
        <f t="shared" si="234"/>
        <v/>
      </c>
      <c r="AW174" s="27" t="s">
        <v>0</v>
      </c>
      <c r="AX174" s="79"/>
      <c r="AY174" s="80"/>
      <c r="AZ174" s="27" t="s">
        <v>0</v>
      </c>
      <c r="BA174" s="184" t="str">
        <f t="shared" si="189"/>
        <v/>
      </c>
      <c r="BB174" s="27" t="s">
        <v>0</v>
      </c>
      <c r="BC174" s="32" t="str">
        <f t="shared" si="190"/>
        <v/>
      </c>
      <c r="BD174" s="53" t="str">
        <f>IF(AX174&amp;AY174="","",MAX(BD$12:BD173)+1)</f>
        <v/>
      </c>
      <c r="BE174" s="196" t="str">
        <f t="shared" si="191"/>
        <v/>
      </c>
      <c r="BF174" s="33" t="str">
        <f>IF(AND(AO174="NEMA",AP174="NEMA",OR(AX174&amp;AY174="",BE174="NEMA")),MAX(BF$12:BF173)+1,"")</f>
        <v/>
      </c>
      <c r="BG174" s="27" t="s">
        <v>0</v>
      </c>
      <c r="BH174" s="32" t="str">
        <f t="shared" si="192"/>
        <v/>
      </c>
      <c r="BI174" s="21" t="str">
        <f t="shared" si="193"/>
        <v/>
      </c>
      <c r="BJ174" s="53" t="str">
        <f t="shared" si="194"/>
        <v/>
      </c>
      <c r="BK174" s="33" t="str">
        <f t="shared" si="195"/>
        <v/>
      </c>
      <c r="BL174" s="27" t="s">
        <v>0</v>
      </c>
      <c r="BM174" s="32" t="str">
        <f t="shared" si="196"/>
        <v/>
      </c>
      <c r="BN174" s="21" t="str">
        <f t="shared" si="197"/>
        <v/>
      </c>
      <c r="BO174" s="53" t="str">
        <f t="shared" si="198"/>
        <v/>
      </c>
      <c r="BP174" s="53" t="str">
        <f t="shared" si="159"/>
        <v/>
      </c>
      <c r="BQ174" s="21" t="str">
        <f t="shared" si="160"/>
        <v/>
      </c>
      <c r="BR174" s="21" t="str" cm="1">
        <f t="array" ref="BR174">IFERROR(""&amp;INDEX(regNatjecatelj_klub,DI174),"")</f>
        <v/>
      </c>
      <c r="BS174" s="66" t="str">
        <f t="shared" si="199"/>
        <v/>
      </c>
      <c r="BT174" s="46" t="str">
        <f t="shared" si="200"/>
        <v/>
      </c>
      <c r="BU174" s="27" t="s">
        <v>0</v>
      </c>
      <c r="BV174" s="62" t="str">
        <f>IF(BP174&lt;&gt;"NEMA","",IF(IFERROR(MATCH(BN174,BN$12:BN173,0),0)&lt;&gt;0,"",BN174))</f>
        <v/>
      </c>
      <c r="BW174" s="27" t="s">
        <v>0</v>
      </c>
      <c r="BX174" s="84"/>
      <c r="BY174" s="27" t="s">
        <v>0</v>
      </c>
      <c r="BZ174" s="38" t="str">
        <f t="shared" si="201"/>
        <v/>
      </c>
      <c r="CA174" s="21" t="str">
        <f t="shared" si="202"/>
        <v/>
      </c>
      <c r="CB174" s="21" t="str">
        <f>IF(CA174="","",MAX(CB$12:CB173)+1)</f>
        <v/>
      </c>
      <c r="CC174" s="21" t="str">
        <f>IF(CA174="","",IF(AB174="","",IF(AB174="NEMA",IF(AD174="",INDEX(AD$12:AD173,MATCH(AA174,AA$12:AA173,0),1),AD174),AB174)))</f>
        <v/>
      </c>
      <c r="CD174" s="21" t="str">
        <f t="shared" si="203"/>
        <v/>
      </c>
      <c r="CE174" s="21" t="str">
        <f>IF(BX174="","",MAX(CE$12:CE173)+1)</f>
        <v/>
      </c>
      <c r="CF174" s="21" t="str">
        <f t="shared" si="204"/>
        <v/>
      </c>
      <c r="CG174" s="46" t="str">
        <f t="shared" si="205"/>
        <v/>
      </c>
      <c r="CH174" s="27" t="s">
        <v>0</v>
      </c>
      <c r="CI174" s="14" t="str">
        <f t="shared" si="206"/>
        <v/>
      </c>
      <c r="CJ174" s="27" t="s">
        <v>0</v>
      </c>
      <c r="CK174" s="157" t="str">
        <f>IF(BN174="","",IF(AND(BO174&lt;&gt;"",BO174&lt;&gt;"NEMA",BS174=1),BR174,IFERROR(INDEX(CK$12:CK173,MATCH(BN174,BN$12:BN173,0)),IF(BX174&lt;&gt;"",BX174,BT174))))</f>
        <v/>
      </c>
      <c r="CL174" s="210" t="str">
        <f>IF(BN174="","",IF(BT174&lt;&gt;BN174,INDEX(regKlub_id,MATCH(BT174,regKlub_naziv,0)),IF(AND(BO174&lt;&gt;"",BO174&lt;&gt;"NEMA"),BO174,IF(CF174&lt;&gt;"",CF174,IF(CB174&lt;&gt;"",CB174,IFERROR(INDEX(CL$12:CL173,MATCH(BN174,BN$12:BN173,0)),"GREŠKA"))))))</f>
        <v/>
      </c>
      <c r="CM174" s="108" t="str">
        <f>IF(BP174="","",IF(BP174&lt;&gt;"NEMA",BP174,IF(CE174&lt;&gt;"",CE174,IFERROR(INDEX(CM$12:CM173,MATCH(BN174,BN$12:BN173,0)),""))))</f>
        <v/>
      </c>
      <c r="CN174" s="27" t="s">
        <v>0</v>
      </c>
      <c r="CO174" s="38" t="str">
        <f t="shared" si="207"/>
        <v/>
      </c>
      <c r="CP174" s="53" t="str">
        <f t="shared" si="208"/>
        <v/>
      </c>
      <c r="CQ174" s="164" t="str">
        <f t="shared" si="209"/>
        <v/>
      </c>
      <c r="CR174" s="165" t="str">
        <f t="shared" si="156"/>
        <v/>
      </c>
      <c r="CS174" s="108" t="str">
        <f t="shared" si="161"/>
        <v/>
      </c>
      <c r="CT174" s="27" t="s">
        <v>0</v>
      </c>
      <c r="CU174" s="224" t="str">
        <f t="shared" si="210"/>
        <v xml:space="preserve">
</v>
      </c>
      <c r="CV174" s="27" t="s">
        <v>0</v>
      </c>
      <c r="CW174" s="184" t="str">
        <f t="shared" si="162"/>
        <v/>
      </c>
      <c r="CX174" t="s">
        <v>0</v>
      </c>
      <c r="CY174" s="86" t="str">
        <f t="shared" si="163"/>
        <v/>
      </c>
      <c r="CZ174" t="s">
        <v>0</v>
      </c>
      <c r="DA174" s="32" t="str">
        <f t="shared" si="164"/>
        <v/>
      </c>
      <c r="DB174" s="46" t="str">
        <f t="shared" si="165"/>
        <v/>
      </c>
      <c r="DC174" t="s">
        <v>0</v>
      </c>
      <c r="DD174" s="14" t="str">
        <f t="shared" si="211"/>
        <v/>
      </c>
      <c r="DE174" s="27" t="s">
        <v>0</v>
      </c>
      <c r="DF174" s="14" t="str">
        <f t="shared" si="212"/>
        <v/>
      </c>
      <c r="DG174" s="27" t="s">
        <v>0</v>
      </c>
      <c r="DH174" s="32" t="str">
        <f t="shared" si="213"/>
        <v/>
      </c>
      <c r="DI174" s="33" t="str">
        <f t="shared" si="214"/>
        <v/>
      </c>
      <c r="DJ174" s="27" t="s">
        <v>0</v>
      </c>
      <c r="DK174" s="32" t="str">
        <f t="shared" si="215"/>
        <v/>
      </c>
      <c r="DL174" s="33" t="str">
        <f t="shared" si="216"/>
        <v/>
      </c>
      <c r="DM174" s="27" t="s">
        <v>0</v>
      </c>
      <c r="DN174" s="32" t="str">
        <f t="shared" si="217"/>
        <v/>
      </c>
      <c r="DO174" s="33" t="str">
        <f t="shared" si="218"/>
        <v/>
      </c>
      <c r="DP174" s="27" t="s">
        <v>0</v>
      </c>
      <c r="DQ174" s="38" t="str">
        <f t="shared" si="219"/>
        <v/>
      </c>
      <c r="DR174" s="33" t="str" cm="1">
        <f t="array" ref="DR174">IF(DQ174&lt;&gt;"",INDEX(regNatjecatelj_id,DQ174,0),IF(BF174&lt;&gt;"",BF174,""))</f>
        <v/>
      </c>
      <c r="DS174" s="27" t="s">
        <v>0</v>
      </c>
      <c r="DT174" s="38" t="str">
        <f t="shared" si="220"/>
        <v/>
      </c>
      <c r="DU174" s="53" t="str">
        <f t="shared" si="166"/>
        <v/>
      </c>
      <c r="DV174" s="53" t="str">
        <f t="shared" si="221"/>
        <v/>
      </c>
      <c r="DW174" s="53" t="str">
        <f t="shared" si="222"/>
        <v/>
      </c>
      <c r="DX174" s="46" t="str">
        <f t="shared" si="223"/>
        <v/>
      </c>
      <c r="DY174" s="27" t="s">
        <v>0</v>
      </c>
      <c r="DZ174" s="38" t="str">
        <f>IF(AN174="","",MAX(DZ$12:DZ173)+1)</f>
        <v/>
      </c>
      <c r="EA174" s="53" t="str">
        <f t="shared" si="224"/>
        <v/>
      </c>
      <c r="EB174" s="53" t="str">
        <f t="shared" si="225"/>
        <v/>
      </c>
      <c r="EC174" s="53" t="str">
        <f t="shared" si="226"/>
        <v/>
      </c>
      <c r="ED174" s="53" t="str">
        <f t="shared" si="227"/>
        <v/>
      </c>
      <c r="EE174" s="53" t="str">
        <f t="shared" si="167"/>
        <v/>
      </c>
      <c r="EF174" s="53" t="str">
        <f t="shared" si="228"/>
        <v/>
      </c>
      <c r="EG174" s="53" t="str">
        <f t="shared" si="229"/>
        <v/>
      </c>
      <c r="EH174" s="53" t="str">
        <f t="shared" si="168"/>
        <v/>
      </c>
      <c r="EI174" s="53" t="str">
        <f t="shared" si="230"/>
        <v/>
      </c>
      <c r="EJ174" s="33" t="str">
        <f t="shared" si="231"/>
        <v/>
      </c>
      <c r="EK174" s="27" t="s">
        <v>0</v>
      </c>
      <c r="EL174" s="14" t="str">
        <f t="shared" si="232"/>
        <v/>
      </c>
      <c r="EM174" s="27" t="s">
        <v>0</v>
      </c>
      <c r="EN174" s="14" t="str">
        <f t="shared" si="169"/>
        <v/>
      </c>
      <c r="EO174" s="27" t="s">
        <v>0</v>
      </c>
      <c r="EP174" s="115" t="str">
        <f t="shared" si="233"/>
        <v/>
      </c>
      <c r="EQ174" s="27" t="s">
        <v>0</v>
      </c>
    </row>
    <row r="175" spans="1:147" x14ac:dyDescent="0.25">
      <c r="A175" t="s">
        <v>0</v>
      </c>
      <c r="B175" s="32" t="str">
        <f>IF(csv!F165="","",TRIM(csv!T165))</f>
        <v/>
      </c>
      <c r="C175" s="21" t="s">
        <v>0</v>
      </c>
      <c r="D175" s="21" t="str">
        <f>IF(csv!F165="","",TRIM(csv!F165))</f>
        <v/>
      </c>
      <c r="E175" s="21" t="str">
        <f>IF(csv!E165="","",TRIM(csv!E165))</f>
        <v/>
      </c>
      <c r="F175" s="21" t="s">
        <v>0</v>
      </c>
      <c r="G175" s="53" t="str">
        <f>IF(csv!M165="","",TRIM(csv!M165))</f>
        <v/>
      </c>
      <c r="H175" s="53" t="str">
        <f>IF(csv!N165="","",TRIM(csv!N165))</f>
        <v/>
      </c>
      <c r="I175" s="21" t="s">
        <v>0</v>
      </c>
      <c r="J175" s="21" t="str">
        <f>IF(csv!P165="","",TRIM(csv!P165))</f>
        <v/>
      </c>
      <c r="K175" s="21" t="str">
        <f>IF(csv!Q165="","",TRIM(csv!Q165))</f>
        <v/>
      </c>
      <c r="L175" s="21" t="s">
        <v>0</v>
      </c>
      <c r="M175" s="46" t="str">
        <f>IF(csv!R165="","",TRIM(csv!R165))</f>
        <v/>
      </c>
      <c r="N175" s="27" t="s">
        <v>0</v>
      </c>
      <c r="O175" s="172" t="str">
        <f t="shared" si="170"/>
        <v/>
      </c>
      <c r="P175" s="27"/>
      <c r="Q175" s="32" t="str">
        <f t="shared" si="171"/>
        <v/>
      </c>
      <c r="R175" s="53" t="str">
        <f>IF(Q175="","",IF(COUNTIF(Q$12:Q174,Q175)=0,R174+1,R174))</f>
        <v/>
      </c>
      <c r="S175" s="53" t="str">
        <f t="shared" si="172"/>
        <v/>
      </c>
      <c r="T175" s="53" t="str">
        <f t="shared" si="173"/>
        <v/>
      </c>
      <c r="U175" s="46" t="str">
        <f t="shared" si="174"/>
        <v/>
      </c>
      <c r="V175" s="27" t="s">
        <v>0</v>
      </c>
      <c r="W175" s="157" t="str">
        <f t="shared" si="175"/>
        <v/>
      </c>
      <c r="X175" s="207" t="str">
        <f t="shared" si="176"/>
        <v/>
      </c>
      <c r="Y175" s="158" t="str">
        <f t="shared" si="157"/>
        <v/>
      </c>
      <c r="Z175" s="27" t="s">
        <v>0</v>
      </c>
      <c r="AA175" s="32" t="str">
        <f t="shared" si="177"/>
        <v/>
      </c>
      <c r="AB175" s="53" t="str">
        <f t="shared" si="178"/>
        <v/>
      </c>
      <c r="AC175" s="21" t="str">
        <f>IF(OR(AB175="",AB175&lt;&gt;"NEMA"),"",IF(IFERROR(MATCH(AA175,AA$12:AA174,0),0)&lt;&gt;0,"",AA175))</f>
        <v/>
      </c>
      <c r="AD175" s="46" t="str">
        <f>IF(AC175="","",MAX(AD$12:AD174)+1)</f>
        <v/>
      </c>
      <c r="AE175" s="27" t="s">
        <v>0</v>
      </c>
      <c r="AF175" s="84"/>
      <c r="AG175" s="27" t="s">
        <v>0</v>
      </c>
      <c r="AH175" s="14" t="str">
        <f t="shared" si="179"/>
        <v/>
      </c>
      <c r="AI175" s="27" t="s">
        <v>0</v>
      </c>
      <c r="AJ175" s="157" t="str">
        <f t="shared" si="180"/>
        <v/>
      </c>
      <c r="AK175" s="108" t="str">
        <f t="shared" si="181"/>
        <v/>
      </c>
      <c r="AL175" s="27"/>
      <c r="AM175" s="32" t="str">
        <f t="shared" si="182"/>
        <v/>
      </c>
      <c r="AN175" s="21" t="str">
        <f t="shared" si="183"/>
        <v/>
      </c>
      <c r="AO175" s="53" t="str">
        <f t="shared" si="184"/>
        <v/>
      </c>
      <c r="AP175" s="53" t="str">
        <f t="shared" si="185"/>
        <v/>
      </c>
      <c r="AQ175" s="21" t="str">
        <f t="shared" si="186"/>
        <v/>
      </c>
      <c r="AR175" s="46" t="str">
        <f t="shared" si="187"/>
        <v/>
      </c>
      <c r="AS175" s="27" t="s">
        <v>0</v>
      </c>
      <c r="AT175" s="62" t="str">
        <f t="shared" si="188"/>
        <v/>
      </c>
      <c r="AU175" s="27" t="s">
        <v>0</v>
      </c>
      <c r="AV175" s="228" t="str">
        <f t="shared" si="234"/>
        <v/>
      </c>
      <c r="AW175" s="27" t="s">
        <v>0</v>
      </c>
      <c r="AX175" s="79"/>
      <c r="AY175" s="80"/>
      <c r="AZ175" s="27" t="s">
        <v>0</v>
      </c>
      <c r="BA175" s="184" t="str">
        <f t="shared" si="189"/>
        <v/>
      </c>
      <c r="BB175" s="27" t="s">
        <v>0</v>
      </c>
      <c r="BC175" s="32" t="str">
        <f t="shared" si="190"/>
        <v/>
      </c>
      <c r="BD175" s="53" t="str">
        <f>IF(AX175&amp;AY175="","",MAX(BD$12:BD174)+1)</f>
        <v/>
      </c>
      <c r="BE175" s="196" t="str">
        <f t="shared" si="191"/>
        <v/>
      </c>
      <c r="BF175" s="33" t="str">
        <f>IF(AND(AO175="NEMA",AP175="NEMA",OR(AX175&amp;AY175="",BE175="NEMA")),MAX(BF$12:BF174)+1,"")</f>
        <v/>
      </c>
      <c r="BG175" s="27" t="s">
        <v>0</v>
      </c>
      <c r="BH175" s="32" t="str">
        <f t="shared" si="192"/>
        <v/>
      </c>
      <c r="BI175" s="21" t="str">
        <f t="shared" si="193"/>
        <v/>
      </c>
      <c r="BJ175" s="53" t="str">
        <f t="shared" si="194"/>
        <v/>
      </c>
      <c r="BK175" s="33" t="str">
        <f t="shared" si="195"/>
        <v/>
      </c>
      <c r="BL175" s="27" t="s">
        <v>0</v>
      </c>
      <c r="BM175" s="32" t="str">
        <f t="shared" si="196"/>
        <v/>
      </c>
      <c r="BN175" s="21" t="str">
        <f t="shared" si="197"/>
        <v/>
      </c>
      <c r="BO175" s="53" t="str">
        <f t="shared" si="198"/>
        <v/>
      </c>
      <c r="BP175" s="53" t="str">
        <f t="shared" si="159"/>
        <v/>
      </c>
      <c r="BQ175" s="21" t="str">
        <f t="shared" si="160"/>
        <v/>
      </c>
      <c r="BR175" s="21" t="str" cm="1">
        <f t="array" ref="BR175">IFERROR(""&amp;INDEX(regNatjecatelj_klub,DI175),"")</f>
        <v/>
      </c>
      <c r="BS175" s="66" t="str">
        <f t="shared" si="199"/>
        <v/>
      </c>
      <c r="BT175" s="46" t="str">
        <f t="shared" si="200"/>
        <v/>
      </c>
      <c r="BU175" s="27" t="s">
        <v>0</v>
      </c>
      <c r="BV175" s="62" t="str">
        <f>IF(BP175&lt;&gt;"NEMA","",IF(IFERROR(MATCH(BN175,BN$12:BN174,0),0)&lt;&gt;0,"",BN175))</f>
        <v/>
      </c>
      <c r="BW175" s="27" t="s">
        <v>0</v>
      </c>
      <c r="BX175" s="84"/>
      <c r="BY175" s="27" t="s">
        <v>0</v>
      </c>
      <c r="BZ175" s="38" t="str">
        <f t="shared" si="201"/>
        <v/>
      </c>
      <c r="CA175" s="21" t="str">
        <f t="shared" si="202"/>
        <v/>
      </c>
      <c r="CB175" s="21" t="str">
        <f>IF(CA175="","",MAX(CB$12:CB174)+1)</f>
        <v/>
      </c>
      <c r="CC175" s="21" t="str">
        <f>IF(CA175="","",IF(AB175="","",IF(AB175="NEMA",IF(AD175="",INDEX(AD$12:AD174,MATCH(AA175,AA$12:AA174,0),1),AD175),AB175)))</f>
        <v/>
      </c>
      <c r="CD175" s="21" t="str">
        <f t="shared" si="203"/>
        <v/>
      </c>
      <c r="CE175" s="21" t="str">
        <f>IF(BX175="","",MAX(CE$12:CE174)+1)</f>
        <v/>
      </c>
      <c r="CF175" s="21" t="str">
        <f t="shared" si="204"/>
        <v/>
      </c>
      <c r="CG175" s="46" t="str">
        <f t="shared" si="205"/>
        <v/>
      </c>
      <c r="CH175" s="27" t="s">
        <v>0</v>
      </c>
      <c r="CI175" s="14" t="str">
        <f t="shared" si="206"/>
        <v/>
      </c>
      <c r="CJ175" s="27" t="s">
        <v>0</v>
      </c>
      <c r="CK175" s="157" t="str">
        <f>IF(BN175="","",IF(AND(BO175&lt;&gt;"",BO175&lt;&gt;"NEMA",BS175=1),BR175,IFERROR(INDEX(CK$12:CK174,MATCH(BN175,BN$12:BN174,0)),IF(BX175&lt;&gt;"",BX175,BT175))))</f>
        <v/>
      </c>
      <c r="CL175" s="210" t="str">
        <f>IF(BN175="","",IF(BT175&lt;&gt;BN175,INDEX(regKlub_id,MATCH(BT175,regKlub_naziv,0)),IF(AND(BO175&lt;&gt;"",BO175&lt;&gt;"NEMA"),BO175,IF(CF175&lt;&gt;"",CF175,IF(CB175&lt;&gt;"",CB175,IFERROR(INDEX(CL$12:CL174,MATCH(BN175,BN$12:BN174,0)),"GREŠKA"))))))</f>
        <v/>
      </c>
      <c r="CM175" s="108" t="str">
        <f>IF(BP175="","",IF(BP175&lt;&gt;"NEMA",BP175,IF(CE175&lt;&gt;"",CE175,IFERROR(INDEX(CM$12:CM174,MATCH(BN175,BN$12:BN174,0)),""))))</f>
        <v/>
      </c>
      <c r="CN175" s="27" t="s">
        <v>0</v>
      </c>
      <c r="CO175" s="38" t="str">
        <f t="shared" si="207"/>
        <v/>
      </c>
      <c r="CP175" s="53" t="str">
        <f t="shared" si="208"/>
        <v/>
      </c>
      <c r="CQ175" s="164" t="str">
        <f t="shared" si="209"/>
        <v/>
      </c>
      <c r="CR175" s="165" t="str">
        <f t="shared" si="156"/>
        <v/>
      </c>
      <c r="CS175" s="108" t="str">
        <f t="shared" si="161"/>
        <v/>
      </c>
      <c r="CT175" s="27" t="s">
        <v>0</v>
      </c>
      <c r="CU175" s="224" t="str">
        <f t="shared" si="210"/>
        <v xml:space="preserve">
</v>
      </c>
      <c r="CV175" s="27" t="s">
        <v>0</v>
      </c>
      <c r="CW175" s="184" t="str">
        <f t="shared" si="162"/>
        <v/>
      </c>
      <c r="CX175" t="s">
        <v>0</v>
      </c>
      <c r="CY175" s="86" t="str">
        <f t="shared" si="163"/>
        <v/>
      </c>
      <c r="CZ175" t="s">
        <v>0</v>
      </c>
      <c r="DA175" s="32" t="str">
        <f t="shared" si="164"/>
        <v/>
      </c>
      <c r="DB175" s="46" t="str">
        <f t="shared" si="165"/>
        <v/>
      </c>
      <c r="DC175" t="s">
        <v>0</v>
      </c>
      <c r="DD175" s="14" t="str">
        <f t="shared" si="211"/>
        <v/>
      </c>
      <c r="DE175" s="27" t="s">
        <v>0</v>
      </c>
      <c r="DF175" s="14" t="str">
        <f t="shared" si="212"/>
        <v/>
      </c>
      <c r="DG175" s="27" t="s">
        <v>0</v>
      </c>
      <c r="DH175" s="32" t="str">
        <f t="shared" si="213"/>
        <v/>
      </c>
      <c r="DI175" s="33" t="str">
        <f t="shared" si="214"/>
        <v/>
      </c>
      <c r="DJ175" s="27" t="s">
        <v>0</v>
      </c>
      <c r="DK175" s="32" t="str">
        <f t="shared" si="215"/>
        <v/>
      </c>
      <c r="DL175" s="33" t="str">
        <f t="shared" si="216"/>
        <v/>
      </c>
      <c r="DM175" s="27" t="s">
        <v>0</v>
      </c>
      <c r="DN175" s="32" t="str">
        <f t="shared" si="217"/>
        <v/>
      </c>
      <c r="DO175" s="33" t="str">
        <f t="shared" si="218"/>
        <v/>
      </c>
      <c r="DP175" s="27" t="s">
        <v>0</v>
      </c>
      <c r="DQ175" s="38" t="str">
        <f t="shared" si="219"/>
        <v/>
      </c>
      <c r="DR175" s="33" t="str" cm="1">
        <f t="array" ref="DR175">IF(DQ175&lt;&gt;"",INDEX(regNatjecatelj_id,DQ175,0),IF(BF175&lt;&gt;"",BF175,""))</f>
        <v/>
      </c>
      <c r="DS175" s="27" t="s">
        <v>0</v>
      </c>
      <c r="DT175" s="38" t="str">
        <f t="shared" si="220"/>
        <v/>
      </c>
      <c r="DU175" s="53" t="str">
        <f t="shared" si="166"/>
        <v/>
      </c>
      <c r="DV175" s="53" t="str">
        <f t="shared" si="221"/>
        <v/>
      </c>
      <c r="DW175" s="53" t="str">
        <f t="shared" si="222"/>
        <v/>
      </c>
      <c r="DX175" s="46" t="str">
        <f t="shared" si="223"/>
        <v/>
      </c>
      <c r="DY175" s="27" t="s">
        <v>0</v>
      </c>
      <c r="DZ175" s="38" t="str">
        <f>IF(AN175="","",MAX(DZ$12:DZ174)+1)</f>
        <v/>
      </c>
      <c r="EA175" s="53" t="str">
        <f t="shared" si="224"/>
        <v/>
      </c>
      <c r="EB175" s="53" t="str">
        <f t="shared" si="225"/>
        <v/>
      </c>
      <c r="EC175" s="53" t="str">
        <f t="shared" si="226"/>
        <v/>
      </c>
      <c r="ED175" s="53" t="str">
        <f t="shared" si="227"/>
        <v/>
      </c>
      <c r="EE175" s="53" t="str">
        <f t="shared" si="167"/>
        <v/>
      </c>
      <c r="EF175" s="53" t="str">
        <f t="shared" si="228"/>
        <v/>
      </c>
      <c r="EG175" s="53" t="str">
        <f t="shared" si="229"/>
        <v/>
      </c>
      <c r="EH175" s="53" t="str">
        <f t="shared" si="168"/>
        <v/>
      </c>
      <c r="EI175" s="53" t="str">
        <f t="shared" si="230"/>
        <v/>
      </c>
      <c r="EJ175" s="33" t="str">
        <f t="shared" si="231"/>
        <v/>
      </c>
      <c r="EK175" s="27" t="s">
        <v>0</v>
      </c>
      <c r="EL175" s="14" t="str">
        <f t="shared" si="232"/>
        <v/>
      </c>
      <c r="EM175" s="27" t="s">
        <v>0</v>
      </c>
      <c r="EN175" s="14" t="str">
        <f t="shared" si="169"/>
        <v/>
      </c>
      <c r="EO175" s="27" t="s">
        <v>0</v>
      </c>
      <c r="EP175" s="115" t="str">
        <f t="shared" si="233"/>
        <v/>
      </c>
      <c r="EQ175" s="27" t="s">
        <v>0</v>
      </c>
    </row>
    <row r="176" spans="1:147" x14ac:dyDescent="0.25">
      <c r="A176" t="s">
        <v>0</v>
      </c>
      <c r="B176" s="32" t="str">
        <f>IF(csv!F166="","",TRIM(csv!T166))</f>
        <v/>
      </c>
      <c r="C176" s="21" t="s">
        <v>0</v>
      </c>
      <c r="D176" s="21" t="str">
        <f>IF(csv!F166="","",TRIM(csv!F166))</f>
        <v/>
      </c>
      <c r="E176" s="21" t="str">
        <f>IF(csv!E166="","",TRIM(csv!E166))</f>
        <v/>
      </c>
      <c r="F176" s="21" t="s">
        <v>0</v>
      </c>
      <c r="G176" s="53" t="str">
        <f>IF(csv!M166="","",TRIM(csv!M166))</f>
        <v/>
      </c>
      <c r="H176" s="53" t="str">
        <f>IF(csv!N166="","",TRIM(csv!N166))</f>
        <v/>
      </c>
      <c r="I176" s="21" t="s">
        <v>0</v>
      </c>
      <c r="J176" s="21" t="str">
        <f>IF(csv!P166="","",TRIM(csv!P166))</f>
        <v/>
      </c>
      <c r="K176" s="21" t="str">
        <f>IF(csv!Q166="","",TRIM(csv!Q166))</f>
        <v/>
      </c>
      <c r="L176" s="21" t="s">
        <v>0</v>
      </c>
      <c r="M176" s="46" t="str">
        <f>IF(csv!R166="","",TRIM(csv!R166))</f>
        <v/>
      </c>
      <c r="N176" s="27" t="s">
        <v>0</v>
      </c>
      <c r="O176" s="172" t="str">
        <f t="shared" si="170"/>
        <v/>
      </c>
      <c r="P176" s="27"/>
      <c r="Q176" s="32" t="str">
        <f t="shared" si="171"/>
        <v/>
      </c>
      <c r="R176" s="53" t="str">
        <f>IF(Q176="","",IF(COUNTIF(Q$12:Q175,Q176)=0,R175+1,R175))</f>
        <v/>
      </c>
      <c r="S176" s="53" t="str">
        <f t="shared" si="172"/>
        <v/>
      </c>
      <c r="T176" s="53" t="str">
        <f t="shared" si="173"/>
        <v/>
      </c>
      <c r="U176" s="46" t="str">
        <f t="shared" si="174"/>
        <v/>
      </c>
      <c r="V176" s="27" t="s">
        <v>0</v>
      </c>
      <c r="W176" s="157" t="str">
        <f t="shared" si="175"/>
        <v/>
      </c>
      <c r="X176" s="207" t="str">
        <f t="shared" si="176"/>
        <v/>
      </c>
      <c r="Y176" s="158" t="str">
        <f t="shared" si="157"/>
        <v/>
      </c>
      <c r="Z176" s="27" t="s">
        <v>0</v>
      </c>
      <c r="AA176" s="32" t="str">
        <f t="shared" si="177"/>
        <v/>
      </c>
      <c r="AB176" s="53" t="str">
        <f t="shared" si="178"/>
        <v/>
      </c>
      <c r="AC176" s="21" t="str">
        <f>IF(OR(AB176="",AB176&lt;&gt;"NEMA"),"",IF(IFERROR(MATCH(AA176,AA$12:AA175,0),0)&lt;&gt;0,"",AA176))</f>
        <v/>
      </c>
      <c r="AD176" s="46" t="str">
        <f>IF(AC176="","",MAX(AD$12:AD175)+1)</f>
        <v/>
      </c>
      <c r="AE176" s="27" t="s">
        <v>0</v>
      </c>
      <c r="AF176" s="84"/>
      <c r="AG176" s="27" t="s">
        <v>0</v>
      </c>
      <c r="AH176" s="14" t="str">
        <f t="shared" si="179"/>
        <v/>
      </c>
      <c r="AI176" s="27" t="s">
        <v>0</v>
      </c>
      <c r="AJ176" s="157" t="str">
        <f t="shared" si="180"/>
        <v/>
      </c>
      <c r="AK176" s="108" t="str">
        <f t="shared" si="181"/>
        <v/>
      </c>
      <c r="AL176" s="27"/>
      <c r="AM176" s="32" t="str">
        <f t="shared" si="182"/>
        <v/>
      </c>
      <c r="AN176" s="21" t="str">
        <f t="shared" si="183"/>
        <v/>
      </c>
      <c r="AO176" s="53" t="str">
        <f t="shared" si="184"/>
        <v/>
      </c>
      <c r="AP176" s="53" t="str">
        <f t="shared" si="185"/>
        <v/>
      </c>
      <c r="AQ176" s="21" t="str">
        <f t="shared" si="186"/>
        <v/>
      </c>
      <c r="AR176" s="46" t="str">
        <f t="shared" si="187"/>
        <v/>
      </c>
      <c r="AS176" s="27" t="s">
        <v>0</v>
      </c>
      <c r="AT176" s="62" t="str">
        <f t="shared" si="188"/>
        <v/>
      </c>
      <c r="AU176" s="27" t="s">
        <v>0</v>
      </c>
      <c r="AV176" s="228" t="str">
        <f t="shared" si="234"/>
        <v/>
      </c>
      <c r="AW176" s="27" t="s">
        <v>0</v>
      </c>
      <c r="AX176" s="79"/>
      <c r="AY176" s="80"/>
      <c r="AZ176" s="27" t="s">
        <v>0</v>
      </c>
      <c r="BA176" s="184" t="str">
        <f t="shared" si="189"/>
        <v/>
      </c>
      <c r="BB176" s="27" t="s">
        <v>0</v>
      </c>
      <c r="BC176" s="32" t="str">
        <f t="shared" si="190"/>
        <v/>
      </c>
      <c r="BD176" s="53" t="str">
        <f>IF(AX176&amp;AY176="","",MAX(BD$12:BD175)+1)</f>
        <v/>
      </c>
      <c r="BE176" s="196" t="str">
        <f t="shared" si="191"/>
        <v/>
      </c>
      <c r="BF176" s="33" t="str">
        <f>IF(AND(AO176="NEMA",AP176="NEMA",OR(AX176&amp;AY176="",BE176="NEMA")),MAX(BF$12:BF175)+1,"")</f>
        <v/>
      </c>
      <c r="BG176" s="27" t="s">
        <v>0</v>
      </c>
      <c r="BH176" s="32" t="str">
        <f t="shared" si="192"/>
        <v/>
      </c>
      <c r="BI176" s="21" t="str">
        <f t="shared" si="193"/>
        <v/>
      </c>
      <c r="BJ176" s="53" t="str">
        <f t="shared" si="194"/>
        <v/>
      </c>
      <c r="BK176" s="33" t="str">
        <f t="shared" si="195"/>
        <v/>
      </c>
      <c r="BL176" s="27" t="s">
        <v>0</v>
      </c>
      <c r="BM176" s="32" t="str">
        <f t="shared" si="196"/>
        <v/>
      </c>
      <c r="BN176" s="21" t="str">
        <f t="shared" si="197"/>
        <v/>
      </c>
      <c r="BO176" s="53" t="str">
        <f t="shared" si="198"/>
        <v/>
      </c>
      <c r="BP176" s="53" t="str">
        <f t="shared" si="159"/>
        <v/>
      </c>
      <c r="BQ176" s="21" t="str">
        <f t="shared" si="160"/>
        <v/>
      </c>
      <c r="BR176" s="21" t="str" cm="1">
        <f t="array" ref="BR176">IFERROR(""&amp;INDEX(regNatjecatelj_klub,DI176),"")</f>
        <v/>
      </c>
      <c r="BS176" s="66" t="str">
        <f t="shared" si="199"/>
        <v/>
      </c>
      <c r="BT176" s="46" t="str">
        <f t="shared" si="200"/>
        <v/>
      </c>
      <c r="BU176" s="27" t="s">
        <v>0</v>
      </c>
      <c r="BV176" s="62" t="str">
        <f>IF(BP176&lt;&gt;"NEMA","",IF(IFERROR(MATCH(BN176,BN$12:BN175,0),0)&lt;&gt;0,"",BN176))</f>
        <v/>
      </c>
      <c r="BW176" s="27" t="s">
        <v>0</v>
      </c>
      <c r="BX176" s="84"/>
      <c r="BY176" s="27" t="s">
        <v>0</v>
      </c>
      <c r="BZ176" s="38" t="str">
        <f t="shared" si="201"/>
        <v/>
      </c>
      <c r="CA176" s="21" t="str">
        <f t="shared" si="202"/>
        <v/>
      </c>
      <c r="CB176" s="21" t="str">
        <f>IF(CA176="","",MAX(CB$12:CB175)+1)</f>
        <v/>
      </c>
      <c r="CC176" s="21" t="str">
        <f>IF(CA176="","",IF(AB176="","",IF(AB176="NEMA",IF(AD176="",INDEX(AD$12:AD175,MATCH(AA176,AA$12:AA175,0),1),AD176),AB176)))</f>
        <v/>
      </c>
      <c r="CD176" s="21" t="str">
        <f t="shared" si="203"/>
        <v/>
      </c>
      <c r="CE176" s="21" t="str">
        <f>IF(BX176="","",MAX(CE$12:CE175)+1)</f>
        <v/>
      </c>
      <c r="CF176" s="21" t="str">
        <f t="shared" si="204"/>
        <v/>
      </c>
      <c r="CG176" s="46" t="str">
        <f t="shared" si="205"/>
        <v/>
      </c>
      <c r="CH176" s="27" t="s">
        <v>0</v>
      </c>
      <c r="CI176" s="14" t="str">
        <f t="shared" si="206"/>
        <v/>
      </c>
      <c r="CJ176" s="27" t="s">
        <v>0</v>
      </c>
      <c r="CK176" s="157" t="str">
        <f>IF(BN176="","",IF(AND(BO176&lt;&gt;"",BO176&lt;&gt;"NEMA",BS176=1),BR176,IFERROR(INDEX(CK$12:CK175,MATCH(BN176,BN$12:BN175,0)),IF(BX176&lt;&gt;"",BX176,BT176))))</f>
        <v/>
      </c>
      <c r="CL176" s="210" t="str">
        <f>IF(BN176="","",IF(BT176&lt;&gt;BN176,INDEX(regKlub_id,MATCH(BT176,regKlub_naziv,0)),IF(AND(BO176&lt;&gt;"",BO176&lt;&gt;"NEMA"),BO176,IF(CF176&lt;&gt;"",CF176,IF(CB176&lt;&gt;"",CB176,IFERROR(INDEX(CL$12:CL175,MATCH(BN176,BN$12:BN175,0)),"GREŠKA"))))))</f>
        <v/>
      </c>
      <c r="CM176" s="108" t="str">
        <f>IF(BP176="","",IF(BP176&lt;&gt;"NEMA",BP176,IF(CE176&lt;&gt;"",CE176,IFERROR(INDEX(CM$12:CM175,MATCH(BN176,BN$12:BN175,0)),""))))</f>
        <v/>
      </c>
      <c r="CN176" s="27" t="s">
        <v>0</v>
      </c>
      <c r="CO176" s="38" t="str">
        <f t="shared" si="207"/>
        <v/>
      </c>
      <c r="CP176" s="53" t="str">
        <f t="shared" si="208"/>
        <v/>
      </c>
      <c r="CQ176" s="164" t="str">
        <f t="shared" si="209"/>
        <v/>
      </c>
      <c r="CR176" s="165" t="str">
        <f t="shared" si="156"/>
        <v/>
      </c>
      <c r="CS176" s="108" t="str">
        <f t="shared" si="161"/>
        <v/>
      </c>
      <c r="CT176" s="27" t="s">
        <v>0</v>
      </c>
      <c r="CU176" s="224" t="str">
        <f t="shared" si="210"/>
        <v xml:space="preserve">
</v>
      </c>
      <c r="CV176" s="27" t="s">
        <v>0</v>
      </c>
      <c r="CW176" s="184" t="str">
        <f t="shared" si="162"/>
        <v/>
      </c>
      <c r="CX176" t="s">
        <v>0</v>
      </c>
      <c r="CY176" s="86" t="str">
        <f t="shared" si="163"/>
        <v/>
      </c>
      <c r="CZ176" t="s">
        <v>0</v>
      </c>
      <c r="DA176" s="32" t="str">
        <f t="shared" si="164"/>
        <v/>
      </c>
      <c r="DB176" s="46" t="str">
        <f t="shared" si="165"/>
        <v/>
      </c>
      <c r="DC176" t="s">
        <v>0</v>
      </c>
      <c r="DD176" s="14" t="str">
        <f t="shared" si="211"/>
        <v/>
      </c>
      <c r="DE176" s="27" t="s">
        <v>0</v>
      </c>
      <c r="DF176" s="14" t="str">
        <f t="shared" si="212"/>
        <v/>
      </c>
      <c r="DG176" s="27" t="s">
        <v>0</v>
      </c>
      <c r="DH176" s="32" t="str">
        <f t="shared" si="213"/>
        <v/>
      </c>
      <c r="DI176" s="33" t="str">
        <f t="shared" si="214"/>
        <v/>
      </c>
      <c r="DJ176" s="27" t="s">
        <v>0</v>
      </c>
      <c r="DK176" s="32" t="str">
        <f t="shared" si="215"/>
        <v/>
      </c>
      <c r="DL176" s="33" t="str">
        <f t="shared" si="216"/>
        <v/>
      </c>
      <c r="DM176" s="27" t="s">
        <v>0</v>
      </c>
      <c r="DN176" s="32" t="str">
        <f t="shared" si="217"/>
        <v/>
      </c>
      <c r="DO176" s="33" t="str">
        <f t="shared" si="218"/>
        <v/>
      </c>
      <c r="DP176" s="27" t="s">
        <v>0</v>
      </c>
      <c r="DQ176" s="38" t="str">
        <f t="shared" si="219"/>
        <v/>
      </c>
      <c r="DR176" s="33" t="str" cm="1">
        <f t="array" ref="DR176">IF(DQ176&lt;&gt;"",INDEX(regNatjecatelj_id,DQ176,0),IF(BF176&lt;&gt;"",BF176,""))</f>
        <v/>
      </c>
      <c r="DS176" s="27" t="s">
        <v>0</v>
      </c>
      <c r="DT176" s="38" t="str">
        <f t="shared" si="220"/>
        <v/>
      </c>
      <c r="DU176" s="53" t="str">
        <f t="shared" si="166"/>
        <v/>
      </c>
      <c r="DV176" s="53" t="str">
        <f t="shared" si="221"/>
        <v/>
      </c>
      <c r="DW176" s="53" t="str">
        <f t="shared" si="222"/>
        <v/>
      </c>
      <c r="DX176" s="46" t="str">
        <f t="shared" si="223"/>
        <v/>
      </c>
      <c r="DY176" s="27" t="s">
        <v>0</v>
      </c>
      <c r="DZ176" s="38" t="str">
        <f>IF(AN176="","",MAX(DZ$12:DZ175)+1)</f>
        <v/>
      </c>
      <c r="EA176" s="53" t="str">
        <f t="shared" si="224"/>
        <v/>
      </c>
      <c r="EB176" s="53" t="str">
        <f t="shared" si="225"/>
        <v/>
      </c>
      <c r="EC176" s="53" t="str">
        <f t="shared" si="226"/>
        <v/>
      </c>
      <c r="ED176" s="53" t="str">
        <f t="shared" si="227"/>
        <v/>
      </c>
      <c r="EE176" s="53" t="str">
        <f t="shared" si="167"/>
        <v/>
      </c>
      <c r="EF176" s="53" t="str">
        <f t="shared" si="228"/>
        <v/>
      </c>
      <c r="EG176" s="53" t="str">
        <f t="shared" si="229"/>
        <v/>
      </c>
      <c r="EH176" s="53" t="str">
        <f t="shared" si="168"/>
        <v/>
      </c>
      <c r="EI176" s="53" t="str">
        <f t="shared" si="230"/>
        <v/>
      </c>
      <c r="EJ176" s="33" t="str">
        <f t="shared" si="231"/>
        <v/>
      </c>
      <c r="EK176" s="27" t="s">
        <v>0</v>
      </c>
      <c r="EL176" s="14" t="str">
        <f t="shared" si="232"/>
        <v/>
      </c>
      <c r="EM176" s="27" t="s">
        <v>0</v>
      </c>
      <c r="EN176" s="14" t="str">
        <f t="shared" si="169"/>
        <v/>
      </c>
      <c r="EO176" s="27" t="s">
        <v>0</v>
      </c>
      <c r="EP176" s="115" t="str">
        <f t="shared" si="233"/>
        <v/>
      </c>
      <c r="EQ176" s="27" t="s">
        <v>0</v>
      </c>
    </row>
    <row r="177" spans="1:147" x14ac:dyDescent="0.25">
      <c r="A177" t="s">
        <v>0</v>
      </c>
      <c r="B177" s="32" t="str">
        <f>IF(csv!F167="","",TRIM(csv!T167))</f>
        <v/>
      </c>
      <c r="C177" s="21" t="s">
        <v>0</v>
      </c>
      <c r="D177" s="21" t="str">
        <f>IF(csv!F167="","",TRIM(csv!F167))</f>
        <v/>
      </c>
      <c r="E177" s="21" t="str">
        <f>IF(csv!E167="","",TRIM(csv!E167))</f>
        <v/>
      </c>
      <c r="F177" s="21" t="s">
        <v>0</v>
      </c>
      <c r="G177" s="53" t="str">
        <f>IF(csv!M167="","",TRIM(csv!M167))</f>
        <v/>
      </c>
      <c r="H177" s="53" t="str">
        <f>IF(csv!N167="","",TRIM(csv!N167))</f>
        <v/>
      </c>
      <c r="I177" s="21" t="s">
        <v>0</v>
      </c>
      <c r="J177" s="21" t="str">
        <f>IF(csv!P167="","",TRIM(csv!P167))</f>
        <v/>
      </c>
      <c r="K177" s="21" t="str">
        <f>IF(csv!Q167="","",TRIM(csv!Q167))</f>
        <v/>
      </c>
      <c r="L177" s="21" t="s">
        <v>0</v>
      </c>
      <c r="M177" s="46" t="str">
        <f>IF(csv!R167="","",TRIM(csv!R167))</f>
        <v/>
      </c>
      <c r="N177" s="27" t="s">
        <v>0</v>
      </c>
      <c r="O177" s="172" t="str">
        <f t="shared" si="170"/>
        <v/>
      </c>
      <c r="P177" s="27"/>
      <c r="Q177" s="32" t="str">
        <f t="shared" si="171"/>
        <v/>
      </c>
      <c r="R177" s="53" t="str">
        <f>IF(Q177="","",IF(COUNTIF(Q$12:Q176,Q177)=0,R176+1,R176))</f>
        <v/>
      </c>
      <c r="S177" s="53" t="str">
        <f t="shared" si="172"/>
        <v/>
      </c>
      <c r="T177" s="53" t="str">
        <f t="shared" si="173"/>
        <v/>
      </c>
      <c r="U177" s="46" t="str">
        <f t="shared" si="174"/>
        <v/>
      </c>
      <c r="V177" s="27" t="s">
        <v>0</v>
      </c>
      <c r="W177" s="157" t="str">
        <f t="shared" si="175"/>
        <v/>
      </c>
      <c r="X177" s="207" t="str">
        <f t="shared" si="176"/>
        <v/>
      </c>
      <c r="Y177" s="158" t="str">
        <f t="shared" si="157"/>
        <v/>
      </c>
      <c r="Z177" s="27" t="s">
        <v>0</v>
      </c>
      <c r="AA177" s="32" t="str">
        <f t="shared" si="177"/>
        <v/>
      </c>
      <c r="AB177" s="53" t="str">
        <f t="shared" si="178"/>
        <v/>
      </c>
      <c r="AC177" s="21" t="str">
        <f>IF(OR(AB177="",AB177&lt;&gt;"NEMA"),"",IF(IFERROR(MATCH(AA177,AA$12:AA176,0),0)&lt;&gt;0,"",AA177))</f>
        <v/>
      </c>
      <c r="AD177" s="46" t="str">
        <f>IF(AC177="","",MAX(AD$12:AD176)+1)</f>
        <v/>
      </c>
      <c r="AE177" s="27" t="s">
        <v>0</v>
      </c>
      <c r="AF177" s="84"/>
      <c r="AG177" s="27" t="s">
        <v>0</v>
      </c>
      <c r="AH177" s="14" t="str">
        <f t="shared" si="179"/>
        <v/>
      </c>
      <c r="AI177" s="27" t="s">
        <v>0</v>
      </c>
      <c r="AJ177" s="157" t="str">
        <f t="shared" si="180"/>
        <v/>
      </c>
      <c r="AK177" s="108" t="str">
        <f t="shared" si="181"/>
        <v/>
      </c>
      <c r="AL177" s="27"/>
      <c r="AM177" s="32" t="str">
        <f t="shared" si="182"/>
        <v/>
      </c>
      <c r="AN177" s="21" t="str">
        <f t="shared" si="183"/>
        <v/>
      </c>
      <c r="AO177" s="53" t="str">
        <f t="shared" si="184"/>
        <v/>
      </c>
      <c r="AP177" s="53" t="str">
        <f t="shared" si="185"/>
        <v/>
      </c>
      <c r="AQ177" s="21" t="str">
        <f t="shared" si="186"/>
        <v/>
      </c>
      <c r="AR177" s="46" t="str">
        <f t="shared" si="187"/>
        <v/>
      </c>
      <c r="AS177" s="27" t="s">
        <v>0</v>
      </c>
      <c r="AT177" s="62" t="str">
        <f t="shared" si="188"/>
        <v/>
      </c>
      <c r="AU177" s="27" t="s">
        <v>0</v>
      </c>
      <c r="AV177" s="228" t="str">
        <f t="shared" si="234"/>
        <v/>
      </c>
      <c r="AW177" s="27" t="s">
        <v>0</v>
      </c>
      <c r="AX177" s="79"/>
      <c r="AY177" s="80"/>
      <c r="AZ177" s="27" t="s">
        <v>0</v>
      </c>
      <c r="BA177" s="184" t="str">
        <f t="shared" si="189"/>
        <v/>
      </c>
      <c r="BB177" s="27" t="s">
        <v>0</v>
      </c>
      <c r="BC177" s="32" t="str">
        <f t="shared" si="190"/>
        <v/>
      </c>
      <c r="BD177" s="53" t="str">
        <f>IF(AX177&amp;AY177="","",MAX(BD$12:BD176)+1)</f>
        <v/>
      </c>
      <c r="BE177" s="196" t="str">
        <f t="shared" si="191"/>
        <v/>
      </c>
      <c r="BF177" s="33" t="str">
        <f>IF(AND(AO177="NEMA",AP177="NEMA",OR(AX177&amp;AY177="",BE177="NEMA")),MAX(BF$12:BF176)+1,"")</f>
        <v/>
      </c>
      <c r="BG177" s="27" t="s">
        <v>0</v>
      </c>
      <c r="BH177" s="32" t="str">
        <f t="shared" si="192"/>
        <v/>
      </c>
      <c r="BI177" s="21" t="str">
        <f t="shared" si="193"/>
        <v/>
      </c>
      <c r="BJ177" s="53" t="str">
        <f t="shared" si="194"/>
        <v/>
      </c>
      <c r="BK177" s="33" t="str">
        <f t="shared" si="195"/>
        <v/>
      </c>
      <c r="BL177" s="27" t="s">
        <v>0</v>
      </c>
      <c r="BM177" s="32" t="str">
        <f t="shared" si="196"/>
        <v/>
      </c>
      <c r="BN177" s="21" t="str">
        <f t="shared" si="197"/>
        <v/>
      </c>
      <c r="BO177" s="53" t="str">
        <f t="shared" si="198"/>
        <v/>
      </c>
      <c r="BP177" s="53" t="str">
        <f t="shared" si="159"/>
        <v/>
      </c>
      <c r="BQ177" s="21" t="str">
        <f t="shared" si="160"/>
        <v/>
      </c>
      <c r="BR177" s="21" t="str" cm="1">
        <f t="array" ref="BR177">IFERROR(""&amp;INDEX(regNatjecatelj_klub,DI177),"")</f>
        <v/>
      </c>
      <c r="BS177" s="66" t="str">
        <f t="shared" si="199"/>
        <v/>
      </c>
      <c r="BT177" s="46" t="str">
        <f t="shared" si="200"/>
        <v/>
      </c>
      <c r="BU177" s="27" t="s">
        <v>0</v>
      </c>
      <c r="BV177" s="62" t="str">
        <f>IF(BP177&lt;&gt;"NEMA","",IF(IFERROR(MATCH(BN177,BN$12:BN176,0),0)&lt;&gt;0,"",BN177))</f>
        <v/>
      </c>
      <c r="BW177" s="27" t="s">
        <v>0</v>
      </c>
      <c r="BX177" s="84"/>
      <c r="BY177" s="27" t="s">
        <v>0</v>
      </c>
      <c r="BZ177" s="38" t="str">
        <f t="shared" si="201"/>
        <v/>
      </c>
      <c r="CA177" s="21" t="str">
        <f t="shared" si="202"/>
        <v/>
      </c>
      <c r="CB177" s="21" t="str">
        <f>IF(CA177="","",MAX(CB$12:CB176)+1)</f>
        <v/>
      </c>
      <c r="CC177" s="21" t="str">
        <f>IF(CA177="","",IF(AB177="","",IF(AB177="NEMA",IF(AD177="",INDEX(AD$12:AD176,MATCH(AA177,AA$12:AA176,0),1),AD177),AB177)))</f>
        <v/>
      </c>
      <c r="CD177" s="21" t="str">
        <f t="shared" si="203"/>
        <v/>
      </c>
      <c r="CE177" s="21" t="str">
        <f>IF(BX177="","",MAX(CE$12:CE176)+1)</f>
        <v/>
      </c>
      <c r="CF177" s="21" t="str">
        <f t="shared" si="204"/>
        <v/>
      </c>
      <c r="CG177" s="46" t="str">
        <f t="shared" si="205"/>
        <v/>
      </c>
      <c r="CH177" s="27" t="s">
        <v>0</v>
      </c>
      <c r="CI177" s="14" t="str">
        <f t="shared" si="206"/>
        <v/>
      </c>
      <c r="CJ177" s="27" t="s">
        <v>0</v>
      </c>
      <c r="CK177" s="157" t="str">
        <f>IF(BN177="","",IF(AND(BO177&lt;&gt;"",BO177&lt;&gt;"NEMA",BS177=1),BR177,IFERROR(INDEX(CK$12:CK176,MATCH(BN177,BN$12:BN176,0)),IF(BX177&lt;&gt;"",BX177,BT177))))</f>
        <v/>
      </c>
      <c r="CL177" s="210" t="str">
        <f>IF(BN177="","",IF(BT177&lt;&gt;BN177,INDEX(regKlub_id,MATCH(BT177,regKlub_naziv,0)),IF(AND(BO177&lt;&gt;"",BO177&lt;&gt;"NEMA"),BO177,IF(CF177&lt;&gt;"",CF177,IF(CB177&lt;&gt;"",CB177,IFERROR(INDEX(CL$12:CL176,MATCH(BN177,BN$12:BN176,0)),"GREŠKA"))))))</f>
        <v/>
      </c>
      <c r="CM177" s="108" t="str">
        <f>IF(BP177="","",IF(BP177&lt;&gt;"NEMA",BP177,IF(CE177&lt;&gt;"",CE177,IFERROR(INDEX(CM$12:CM176,MATCH(BN177,BN$12:BN176,0)),""))))</f>
        <v/>
      </c>
      <c r="CN177" s="27" t="s">
        <v>0</v>
      </c>
      <c r="CO177" s="38" t="str">
        <f t="shared" si="207"/>
        <v/>
      </c>
      <c r="CP177" s="53" t="str">
        <f t="shared" si="208"/>
        <v/>
      </c>
      <c r="CQ177" s="164" t="str">
        <f t="shared" si="209"/>
        <v/>
      </c>
      <c r="CR177" s="165" t="str">
        <f t="shared" si="156"/>
        <v/>
      </c>
      <c r="CS177" s="108" t="str">
        <f t="shared" si="161"/>
        <v/>
      </c>
      <c r="CT177" s="27" t="s">
        <v>0</v>
      </c>
      <c r="CU177" s="224" t="str">
        <f t="shared" si="210"/>
        <v xml:space="preserve">
</v>
      </c>
      <c r="CV177" s="27" t="s">
        <v>0</v>
      </c>
      <c r="CW177" s="184" t="str">
        <f t="shared" si="162"/>
        <v/>
      </c>
      <c r="CX177" t="s">
        <v>0</v>
      </c>
      <c r="CY177" s="86" t="str">
        <f t="shared" si="163"/>
        <v/>
      </c>
      <c r="CZ177" t="s">
        <v>0</v>
      </c>
      <c r="DA177" s="32" t="str">
        <f t="shared" si="164"/>
        <v/>
      </c>
      <c r="DB177" s="46" t="str">
        <f t="shared" si="165"/>
        <v/>
      </c>
      <c r="DC177" t="s">
        <v>0</v>
      </c>
      <c r="DD177" s="14" t="str">
        <f t="shared" si="211"/>
        <v/>
      </c>
      <c r="DE177" s="27" t="s">
        <v>0</v>
      </c>
      <c r="DF177" s="14" t="str">
        <f t="shared" si="212"/>
        <v/>
      </c>
      <c r="DG177" s="27" t="s">
        <v>0</v>
      </c>
      <c r="DH177" s="32" t="str">
        <f t="shared" si="213"/>
        <v/>
      </c>
      <c r="DI177" s="33" t="str">
        <f t="shared" si="214"/>
        <v/>
      </c>
      <c r="DJ177" s="27" t="s">
        <v>0</v>
      </c>
      <c r="DK177" s="32" t="str">
        <f t="shared" si="215"/>
        <v/>
      </c>
      <c r="DL177" s="33" t="str">
        <f t="shared" si="216"/>
        <v/>
      </c>
      <c r="DM177" s="27" t="s">
        <v>0</v>
      </c>
      <c r="DN177" s="32" t="str">
        <f t="shared" si="217"/>
        <v/>
      </c>
      <c r="DO177" s="33" t="str">
        <f t="shared" si="218"/>
        <v/>
      </c>
      <c r="DP177" s="27" t="s">
        <v>0</v>
      </c>
      <c r="DQ177" s="38" t="str">
        <f t="shared" si="219"/>
        <v/>
      </c>
      <c r="DR177" s="33" t="str" cm="1">
        <f t="array" ref="DR177">IF(DQ177&lt;&gt;"",INDEX(regNatjecatelj_id,DQ177,0),IF(BF177&lt;&gt;"",BF177,""))</f>
        <v/>
      </c>
      <c r="DS177" s="27" t="s">
        <v>0</v>
      </c>
      <c r="DT177" s="38" t="str">
        <f t="shared" si="220"/>
        <v/>
      </c>
      <c r="DU177" s="53" t="str">
        <f t="shared" si="166"/>
        <v/>
      </c>
      <c r="DV177" s="53" t="str">
        <f t="shared" si="221"/>
        <v/>
      </c>
      <c r="DW177" s="53" t="str">
        <f t="shared" si="222"/>
        <v/>
      </c>
      <c r="DX177" s="46" t="str">
        <f t="shared" si="223"/>
        <v/>
      </c>
      <c r="DY177" s="27" t="s">
        <v>0</v>
      </c>
      <c r="DZ177" s="38" t="str">
        <f>IF(AN177="","",MAX(DZ$12:DZ176)+1)</f>
        <v/>
      </c>
      <c r="EA177" s="53" t="str">
        <f t="shared" si="224"/>
        <v/>
      </c>
      <c r="EB177" s="53" t="str">
        <f t="shared" si="225"/>
        <v/>
      </c>
      <c r="EC177" s="53" t="str">
        <f t="shared" si="226"/>
        <v/>
      </c>
      <c r="ED177" s="53" t="str">
        <f t="shared" si="227"/>
        <v/>
      </c>
      <c r="EE177" s="53" t="str">
        <f t="shared" si="167"/>
        <v/>
      </c>
      <c r="EF177" s="53" t="str">
        <f t="shared" si="228"/>
        <v/>
      </c>
      <c r="EG177" s="53" t="str">
        <f t="shared" si="229"/>
        <v/>
      </c>
      <c r="EH177" s="53" t="str">
        <f t="shared" si="168"/>
        <v/>
      </c>
      <c r="EI177" s="53" t="str">
        <f t="shared" si="230"/>
        <v/>
      </c>
      <c r="EJ177" s="33" t="str">
        <f t="shared" si="231"/>
        <v/>
      </c>
      <c r="EK177" s="27" t="s">
        <v>0</v>
      </c>
      <c r="EL177" s="14" t="str">
        <f t="shared" si="232"/>
        <v/>
      </c>
      <c r="EM177" s="27" t="s">
        <v>0</v>
      </c>
      <c r="EN177" s="14" t="str">
        <f t="shared" si="169"/>
        <v/>
      </c>
      <c r="EO177" s="27" t="s">
        <v>0</v>
      </c>
      <c r="EP177" s="115" t="str">
        <f t="shared" si="233"/>
        <v/>
      </c>
      <c r="EQ177" s="27" t="s">
        <v>0</v>
      </c>
    </row>
    <row r="178" spans="1:147" x14ac:dyDescent="0.25">
      <c r="A178" t="s">
        <v>0</v>
      </c>
      <c r="B178" s="32" t="str">
        <f>IF(csv!F168="","",TRIM(csv!T168))</f>
        <v/>
      </c>
      <c r="C178" s="21" t="s">
        <v>0</v>
      </c>
      <c r="D178" s="21" t="str">
        <f>IF(csv!F168="","",TRIM(csv!F168))</f>
        <v/>
      </c>
      <c r="E178" s="21" t="str">
        <f>IF(csv!E168="","",TRIM(csv!E168))</f>
        <v/>
      </c>
      <c r="F178" s="21" t="s">
        <v>0</v>
      </c>
      <c r="G178" s="53" t="str">
        <f>IF(csv!M168="","",TRIM(csv!M168))</f>
        <v/>
      </c>
      <c r="H178" s="53" t="str">
        <f>IF(csv!N168="","",TRIM(csv!N168))</f>
        <v/>
      </c>
      <c r="I178" s="21" t="s">
        <v>0</v>
      </c>
      <c r="J178" s="21" t="str">
        <f>IF(csv!P168="","",TRIM(csv!P168))</f>
        <v/>
      </c>
      <c r="K178" s="21" t="str">
        <f>IF(csv!Q168="","",TRIM(csv!Q168))</f>
        <v/>
      </c>
      <c r="L178" s="21" t="s">
        <v>0</v>
      </c>
      <c r="M178" s="46" t="str">
        <f>IF(csv!R168="","",TRIM(csv!R168))</f>
        <v/>
      </c>
      <c r="N178" s="27" t="s">
        <v>0</v>
      </c>
      <c r="O178" s="172" t="str">
        <f t="shared" si="170"/>
        <v/>
      </c>
      <c r="P178" s="27"/>
      <c r="Q178" s="32" t="str">
        <f t="shared" si="171"/>
        <v/>
      </c>
      <c r="R178" s="53" t="str">
        <f>IF(Q178="","",IF(COUNTIF(Q$12:Q177,Q178)=0,R177+1,R177))</f>
        <v/>
      </c>
      <c r="S178" s="53" t="str">
        <f t="shared" si="172"/>
        <v/>
      </c>
      <c r="T178" s="53" t="str">
        <f t="shared" si="173"/>
        <v/>
      </c>
      <c r="U178" s="46" t="str">
        <f t="shared" si="174"/>
        <v/>
      </c>
      <c r="V178" s="27" t="s">
        <v>0</v>
      </c>
      <c r="W178" s="157" t="str">
        <f t="shared" si="175"/>
        <v/>
      </c>
      <c r="X178" s="207" t="str">
        <f t="shared" si="176"/>
        <v/>
      </c>
      <c r="Y178" s="158" t="str">
        <f t="shared" si="157"/>
        <v/>
      </c>
      <c r="Z178" s="27" t="s">
        <v>0</v>
      </c>
      <c r="AA178" s="32" t="str">
        <f t="shared" si="177"/>
        <v/>
      </c>
      <c r="AB178" s="53" t="str">
        <f t="shared" si="178"/>
        <v/>
      </c>
      <c r="AC178" s="21" t="str">
        <f>IF(OR(AB178="",AB178&lt;&gt;"NEMA"),"",IF(IFERROR(MATCH(AA178,AA$12:AA177,0),0)&lt;&gt;0,"",AA178))</f>
        <v/>
      </c>
      <c r="AD178" s="46" t="str">
        <f>IF(AC178="","",MAX(AD$12:AD177)+1)</f>
        <v/>
      </c>
      <c r="AE178" s="27" t="s">
        <v>0</v>
      </c>
      <c r="AF178" s="84"/>
      <c r="AG178" s="27" t="s">
        <v>0</v>
      </c>
      <c r="AH178" s="14" t="str">
        <f t="shared" si="179"/>
        <v/>
      </c>
      <c r="AI178" s="27" t="s">
        <v>0</v>
      </c>
      <c r="AJ178" s="157" t="str">
        <f t="shared" si="180"/>
        <v/>
      </c>
      <c r="AK178" s="108" t="str">
        <f t="shared" si="181"/>
        <v/>
      </c>
      <c r="AL178" s="27"/>
      <c r="AM178" s="32" t="str">
        <f t="shared" si="182"/>
        <v/>
      </c>
      <c r="AN178" s="21" t="str">
        <f t="shared" si="183"/>
        <v/>
      </c>
      <c r="AO178" s="53" t="str">
        <f t="shared" si="184"/>
        <v/>
      </c>
      <c r="AP178" s="53" t="str">
        <f t="shared" si="185"/>
        <v/>
      </c>
      <c r="AQ178" s="21" t="str">
        <f t="shared" si="186"/>
        <v/>
      </c>
      <c r="AR178" s="46" t="str">
        <f t="shared" si="187"/>
        <v/>
      </c>
      <c r="AS178" s="27" t="s">
        <v>0</v>
      </c>
      <c r="AT178" s="62" t="str">
        <f t="shared" si="188"/>
        <v/>
      </c>
      <c r="AU178" s="27" t="s">
        <v>0</v>
      </c>
      <c r="AV178" s="228" t="str">
        <f t="shared" si="234"/>
        <v/>
      </c>
      <c r="AW178" s="27" t="s">
        <v>0</v>
      </c>
      <c r="AX178" s="79"/>
      <c r="AY178" s="80"/>
      <c r="AZ178" s="27" t="s">
        <v>0</v>
      </c>
      <c r="BA178" s="184" t="str">
        <f t="shared" si="189"/>
        <v/>
      </c>
      <c r="BB178" s="27" t="s">
        <v>0</v>
      </c>
      <c r="BC178" s="32" t="str">
        <f t="shared" si="190"/>
        <v/>
      </c>
      <c r="BD178" s="53" t="str">
        <f>IF(AX178&amp;AY178="","",MAX(BD$12:BD177)+1)</f>
        <v/>
      </c>
      <c r="BE178" s="196" t="str">
        <f t="shared" si="191"/>
        <v/>
      </c>
      <c r="BF178" s="33" t="str">
        <f>IF(AND(AO178="NEMA",AP178="NEMA",OR(AX178&amp;AY178="",BE178="NEMA")),MAX(BF$12:BF177)+1,"")</f>
        <v/>
      </c>
      <c r="BG178" s="27" t="s">
        <v>0</v>
      </c>
      <c r="BH178" s="32" t="str">
        <f t="shared" si="192"/>
        <v/>
      </c>
      <c r="BI178" s="21" t="str">
        <f t="shared" si="193"/>
        <v/>
      </c>
      <c r="BJ178" s="53" t="str">
        <f t="shared" si="194"/>
        <v/>
      </c>
      <c r="BK178" s="33" t="str">
        <f t="shared" si="195"/>
        <v/>
      </c>
      <c r="BL178" s="27" t="s">
        <v>0</v>
      </c>
      <c r="BM178" s="32" t="str">
        <f t="shared" si="196"/>
        <v/>
      </c>
      <c r="BN178" s="21" t="str">
        <f t="shared" si="197"/>
        <v/>
      </c>
      <c r="BO178" s="53" t="str">
        <f t="shared" si="198"/>
        <v/>
      </c>
      <c r="BP178" s="53" t="str">
        <f t="shared" si="159"/>
        <v/>
      </c>
      <c r="BQ178" s="21" t="str">
        <f t="shared" si="160"/>
        <v/>
      </c>
      <c r="BR178" s="21" t="str" cm="1">
        <f t="array" ref="BR178">IFERROR(""&amp;INDEX(regNatjecatelj_klub,DI178),"")</f>
        <v/>
      </c>
      <c r="BS178" s="66" t="str">
        <f t="shared" si="199"/>
        <v/>
      </c>
      <c r="BT178" s="46" t="str">
        <f t="shared" si="200"/>
        <v/>
      </c>
      <c r="BU178" s="27" t="s">
        <v>0</v>
      </c>
      <c r="BV178" s="62" t="str">
        <f>IF(BP178&lt;&gt;"NEMA","",IF(IFERROR(MATCH(BN178,BN$12:BN177,0),0)&lt;&gt;0,"",BN178))</f>
        <v/>
      </c>
      <c r="BW178" s="27" t="s">
        <v>0</v>
      </c>
      <c r="BX178" s="84"/>
      <c r="BY178" s="27" t="s">
        <v>0</v>
      </c>
      <c r="BZ178" s="38" t="str">
        <f t="shared" si="201"/>
        <v/>
      </c>
      <c r="CA178" s="21" t="str">
        <f t="shared" si="202"/>
        <v/>
      </c>
      <c r="CB178" s="21" t="str">
        <f>IF(CA178="","",MAX(CB$12:CB177)+1)</f>
        <v/>
      </c>
      <c r="CC178" s="21" t="str">
        <f>IF(CA178="","",IF(AB178="","",IF(AB178="NEMA",IF(AD178="",INDEX(AD$12:AD177,MATCH(AA178,AA$12:AA177,0),1),AD178),AB178)))</f>
        <v/>
      </c>
      <c r="CD178" s="21" t="str">
        <f t="shared" si="203"/>
        <v/>
      </c>
      <c r="CE178" s="21" t="str">
        <f>IF(BX178="","",MAX(CE$12:CE177)+1)</f>
        <v/>
      </c>
      <c r="CF178" s="21" t="str">
        <f t="shared" si="204"/>
        <v/>
      </c>
      <c r="CG178" s="46" t="str">
        <f t="shared" si="205"/>
        <v/>
      </c>
      <c r="CH178" s="27" t="s">
        <v>0</v>
      </c>
      <c r="CI178" s="14" t="str">
        <f t="shared" si="206"/>
        <v/>
      </c>
      <c r="CJ178" s="27" t="s">
        <v>0</v>
      </c>
      <c r="CK178" s="157" t="str">
        <f>IF(BN178="","",IF(AND(BO178&lt;&gt;"",BO178&lt;&gt;"NEMA",BS178=1),BR178,IFERROR(INDEX(CK$12:CK177,MATCH(BN178,BN$12:BN177,0)),IF(BX178&lt;&gt;"",BX178,BT178))))</f>
        <v/>
      </c>
      <c r="CL178" s="210" t="str">
        <f>IF(BN178="","",IF(BT178&lt;&gt;BN178,INDEX(regKlub_id,MATCH(BT178,regKlub_naziv,0)),IF(AND(BO178&lt;&gt;"",BO178&lt;&gt;"NEMA"),BO178,IF(CF178&lt;&gt;"",CF178,IF(CB178&lt;&gt;"",CB178,IFERROR(INDEX(CL$12:CL177,MATCH(BN178,BN$12:BN177,0)),"GREŠKA"))))))</f>
        <v/>
      </c>
      <c r="CM178" s="108" t="str">
        <f>IF(BP178="","",IF(BP178&lt;&gt;"NEMA",BP178,IF(CE178&lt;&gt;"",CE178,IFERROR(INDEX(CM$12:CM177,MATCH(BN178,BN$12:BN177,0)),""))))</f>
        <v/>
      </c>
      <c r="CN178" s="27" t="s">
        <v>0</v>
      </c>
      <c r="CO178" s="38" t="str">
        <f t="shared" si="207"/>
        <v/>
      </c>
      <c r="CP178" s="53" t="str">
        <f t="shared" si="208"/>
        <v/>
      </c>
      <c r="CQ178" s="164" t="str">
        <f t="shared" si="209"/>
        <v/>
      </c>
      <c r="CR178" s="165" t="str">
        <f t="shared" si="156"/>
        <v/>
      </c>
      <c r="CS178" s="108" t="str">
        <f t="shared" si="161"/>
        <v/>
      </c>
      <c r="CT178" s="27" t="s">
        <v>0</v>
      </c>
      <c r="CU178" s="224" t="str">
        <f t="shared" si="210"/>
        <v xml:space="preserve">
</v>
      </c>
      <c r="CV178" s="27" t="s">
        <v>0</v>
      </c>
      <c r="CW178" s="184" t="str">
        <f t="shared" si="162"/>
        <v/>
      </c>
      <c r="CX178" t="s">
        <v>0</v>
      </c>
      <c r="CY178" s="86" t="str">
        <f t="shared" si="163"/>
        <v/>
      </c>
      <c r="CZ178" t="s">
        <v>0</v>
      </c>
      <c r="DA178" s="32" t="str">
        <f t="shared" si="164"/>
        <v/>
      </c>
      <c r="DB178" s="46" t="str">
        <f t="shared" si="165"/>
        <v/>
      </c>
      <c r="DC178" t="s">
        <v>0</v>
      </c>
      <c r="DD178" s="14" t="str">
        <f t="shared" si="211"/>
        <v/>
      </c>
      <c r="DE178" s="27" t="s">
        <v>0</v>
      </c>
      <c r="DF178" s="14" t="str">
        <f t="shared" si="212"/>
        <v/>
      </c>
      <c r="DG178" s="27" t="s">
        <v>0</v>
      </c>
      <c r="DH178" s="32" t="str">
        <f t="shared" si="213"/>
        <v/>
      </c>
      <c r="DI178" s="33" t="str">
        <f t="shared" si="214"/>
        <v/>
      </c>
      <c r="DJ178" s="27" t="s">
        <v>0</v>
      </c>
      <c r="DK178" s="32" t="str">
        <f t="shared" si="215"/>
        <v/>
      </c>
      <c r="DL178" s="33" t="str">
        <f t="shared" si="216"/>
        <v/>
      </c>
      <c r="DM178" s="27" t="s">
        <v>0</v>
      </c>
      <c r="DN178" s="32" t="str">
        <f t="shared" si="217"/>
        <v/>
      </c>
      <c r="DO178" s="33" t="str">
        <f t="shared" si="218"/>
        <v/>
      </c>
      <c r="DP178" s="27" t="s">
        <v>0</v>
      </c>
      <c r="DQ178" s="38" t="str">
        <f t="shared" si="219"/>
        <v/>
      </c>
      <c r="DR178" s="33" t="str" cm="1">
        <f t="array" ref="DR178">IF(DQ178&lt;&gt;"",INDEX(regNatjecatelj_id,DQ178,0),IF(BF178&lt;&gt;"",BF178,""))</f>
        <v/>
      </c>
      <c r="DS178" s="27" t="s">
        <v>0</v>
      </c>
      <c r="DT178" s="38" t="str">
        <f t="shared" si="220"/>
        <v/>
      </c>
      <c r="DU178" s="53" t="str">
        <f t="shared" si="166"/>
        <v/>
      </c>
      <c r="DV178" s="53" t="str">
        <f t="shared" si="221"/>
        <v/>
      </c>
      <c r="DW178" s="53" t="str">
        <f t="shared" si="222"/>
        <v/>
      </c>
      <c r="DX178" s="46" t="str">
        <f t="shared" si="223"/>
        <v/>
      </c>
      <c r="DY178" s="27" t="s">
        <v>0</v>
      </c>
      <c r="DZ178" s="38" t="str">
        <f>IF(AN178="","",MAX(DZ$12:DZ177)+1)</f>
        <v/>
      </c>
      <c r="EA178" s="53" t="str">
        <f t="shared" si="224"/>
        <v/>
      </c>
      <c r="EB178" s="53" t="str">
        <f t="shared" si="225"/>
        <v/>
      </c>
      <c r="EC178" s="53" t="str">
        <f t="shared" si="226"/>
        <v/>
      </c>
      <c r="ED178" s="53" t="str">
        <f t="shared" si="227"/>
        <v/>
      </c>
      <c r="EE178" s="53" t="str">
        <f t="shared" si="167"/>
        <v/>
      </c>
      <c r="EF178" s="53" t="str">
        <f>IF(DZ178="","",INDEX(regUparivanje_id,MATCH(DX178,regUparivanje_oznaka,0)))</f>
        <v/>
      </c>
      <c r="EG178" s="53" t="str">
        <f t="shared" si="229"/>
        <v/>
      </c>
      <c r="EH178" s="53" t="str">
        <f t="shared" si="168"/>
        <v/>
      </c>
      <c r="EI178" s="53" t="str">
        <f t="shared" si="230"/>
        <v/>
      </c>
      <c r="EJ178" s="33" t="str">
        <f t="shared" si="231"/>
        <v/>
      </c>
      <c r="EK178" s="27" t="s">
        <v>0</v>
      </c>
      <c r="EL178" s="14" t="str">
        <f t="shared" si="232"/>
        <v/>
      </c>
      <c r="EM178" s="27" t="s">
        <v>0</v>
      </c>
      <c r="EN178" s="14" t="str">
        <f t="shared" si="169"/>
        <v/>
      </c>
      <c r="EO178" s="27" t="s">
        <v>0</v>
      </c>
      <c r="EP178" s="115" t="str">
        <f t="shared" si="233"/>
        <v/>
      </c>
      <c r="EQ178" s="27" t="s">
        <v>0</v>
      </c>
    </row>
    <row r="179" spans="1:147" x14ac:dyDescent="0.25">
      <c r="A179" t="s">
        <v>0</v>
      </c>
      <c r="B179" s="32" t="str">
        <f>IF(csv!F169="","",TRIM(csv!T169))</f>
        <v/>
      </c>
      <c r="C179" s="21" t="s">
        <v>0</v>
      </c>
      <c r="D179" s="21" t="str">
        <f>IF(csv!F169="","",TRIM(csv!F169))</f>
        <v/>
      </c>
      <c r="E179" s="21" t="str">
        <f>IF(csv!E169="","",TRIM(csv!E169))</f>
        <v/>
      </c>
      <c r="F179" s="21" t="s">
        <v>0</v>
      </c>
      <c r="G179" s="53" t="str">
        <f>IF(csv!M169="","",TRIM(csv!M169))</f>
        <v/>
      </c>
      <c r="H179" s="53" t="str">
        <f>IF(csv!N169="","",TRIM(csv!N169))</f>
        <v/>
      </c>
      <c r="I179" s="21" t="s">
        <v>0</v>
      </c>
      <c r="J179" s="21" t="str">
        <f>IF(csv!P169="","",TRIM(csv!P169))</f>
        <v/>
      </c>
      <c r="K179" s="21" t="str">
        <f>IF(csv!Q169="","",TRIM(csv!Q169))</f>
        <v/>
      </c>
      <c r="L179" s="21" t="s">
        <v>0</v>
      </c>
      <c r="M179" s="46" t="str">
        <f>IF(csv!R169="","",TRIM(csv!R169))</f>
        <v/>
      </c>
      <c r="N179" s="27" t="s">
        <v>0</v>
      </c>
      <c r="O179" s="172" t="str">
        <f t="shared" si="170"/>
        <v/>
      </c>
      <c r="P179" s="27"/>
      <c r="Q179" s="32" t="str">
        <f t="shared" si="171"/>
        <v/>
      </c>
      <c r="R179" s="53" t="str">
        <f>IF(Q179="","",IF(COUNTIF(Q$12:Q178,Q179)=0,R178+1,R178))</f>
        <v/>
      </c>
      <c r="S179" s="53" t="str">
        <f t="shared" si="172"/>
        <v/>
      </c>
      <c r="T179" s="53" t="str">
        <f t="shared" si="173"/>
        <v/>
      </c>
      <c r="U179" s="46" t="str">
        <f t="shared" si="174"/>
        <v/>
      </c>
      <c r="V179" s="27" t="s">
        <v>0</v>
      </c>
      <c r="W179" s="157" t="str">
        <f t="shared" si="175"/>
        <v/>
      </c>
      <c r="X179" s="207" t="str">
        <f t="shared" si="176"/>
        <v/>
      </c>
      <c r="Y179" s="158" t="str">
        <f t="shared" si="157"/>
        <v/>
      </c>
      <c r="Z179" s="27" t="s">
        <v>0</v>
      </c>
      <c r="AA179" s="32" t="str">
        <f t="shared" si="177"/>
        <v/>
      </c>
      <c r="AB179" s="53" t="str">
        <f t="shared" si="178"/>
        <v/>
      </c>
      <c r="AC179" s="21" t="str">
        <f>IF(OR(AB179="",AB179&lt;&gt;"NEMA"),"",IF(IFERROR(MATCH(AA179,AA$12:AA178,0),0)&lt;&gt;0,"",AA179))</f>
        <v/>
      </c>
      <c r="AD179" s="46" t="str">
        <f>IF(AC179="","",MAX(AD$12:AD178)+1)</f>
        <v/>
      </c>
      <c r="AE179" s="27" t="s">
        <v>0</v>
      </c>
      <c r="AF179" s="84"/>
      <c r="AG179" s="27" t="s">
        <v>0</v>
      </c>
      <c r="AH179" s="14" t="str">
        <f t="shared" si="179"/>
        <v/>
      </c>
      <c r="AI179" s="27" t="s">
        <v>0</v>
      </c>
      <c r="AJ179" s="157" t="str">
        <f t="shared" si="180"/>
        <v/>
      </c>
      <c r="AK179" s="108" t="str">
        <f t="shared" si="181"/>
        <v/>
      </c>
      <c r="AL179" s="27"/>
      <c r="AM179" s="32" t="str">
        <f t="shared" si="182"/>
        <v/>
      </c>
      <c r="AN179" s="21" t="str">
        <f t="shared" si="183"/>
        <v/>
      </c>
      <c r="AO179" s="53" t="str">
        <f t="shared" si="184"/>
        <v/>
      </c>
      <c r="AP179" s="53" t="str">
        <f t="shared" si="185"/>
        <v/>
      </c>
      <c r="AQ179" s="21" t="str">
        <f t="shared" si="186"/>
        <v/>
      </c>
      <c r="AR179" s="46" t="str">
        <f t="shared" si="187"/>
        <v/>
      </c>
      <c r="AS179" s="27" t="s">
        <v>0</v>
      </c>
      <c r="AT179" s="62" t="str">
        <f t="shared" si="188"/>
        <v/>
      </c>
      <c r="AU179" s="27" t="s">
        <v>0</v>
      </c>
      <c r="AV179" s="228" t="str">
        <f t="shared" si="234"/>
        <v/>
      </c>
      <c r="AW179" s="27" t="s">
        <v>0</v>
      </c>
      <c r="AX179" s="79"/>
      <c r="AY179" s="80"/>
      <c r="AZ179" s="27" t="s">
        <v>0</v>
      </c>
      <c r="BA179" s="184" t="str">
        <f t="shared" si="189"/>
        <v/>
      </c>
      <c r="BB179" s="27" t="s">
        <v>0</v>
      </c>
      <c r="BC179" s="32" t="str">
        <f t="shared" si="190"/>
        <v/>
      </c>
      <c r="BD179" s="53" t="str">
        <f>IF(AX179&amp;AY179="","",MAX(BD$12:BD178)+1)</f>
        <v/>
      </c>
      <c r="BE179" s="196" t="str">
        <f t="shared" si="191"/>
        <v/>
      </c>
      <c r="BF179" s="33" t="str">
        <f>IF(AND(AO179="NEMA",AP179="NEMA",OR(AX179&amp;AY179="",BE179="NEMA")),MAX(BF$12:BF178)+1,"")</f>
        <v/>
      </c>
      <c r="BG179" s="27" t="s">
        <v>0</v>
      </c>
      <c r="BH179" s="32" t="str">
        <f t="shared" si="192"/>
        <v/>
      </c>
      <c r="BI179" s="21" t="str">
        <f t="shared" si="193"/>
        <v/>
      </c>
      <c r="BJ179" s="53" t="str">
        <f t="shared" si="194"/>
        <v/>
      </c>
      <c r="BK179" s="33" t="str">
        <f t="shared" si="195"/>
        <v/>
      </c>
      <c r="BL179" s="27" t="s">
        <v>0</v>
      </c>
      <c r="BM179" s="32" t="str">
        <f t="shared" si="196"/>
        <v/>
      </c>
      <c r="BN179" s="21" t="str">
        <f t="shared" si="197"/>
        <v/>
      </c>
      <c r="BO179" s="53" t="str">
        <f t="shared" si="198"/>
        <v/>
      </c>
      <c r="BP179" s="53" t="str">
        <f t="shared" si="159"/>
        <v/>
      </c>
      <c r="BQ179" s="21" t="str">
        <f t="shared" si="160"/>
        <v/>
      </c>
      <c r="BR179" s="21" t="str" cm="1">
        <f t="array" ref="BR179">IFERROR(""&amp;INDEX(regNatjecatelj_klub,DI179),"")</f>
        <v/>
      </c>
      <c r="BS179" s="66" t="str">
        <f t="shared" si="199"/>
        <v/>
      </c>
      <c r="BT179" s="46" t="str">
        <f t="shared" si="200"/>
        <v/>
      </c>
      <c r="BU179" s="27" t="s">
        <v>0</v>
      </c>
      <c r="BV179" s="62" t="str">
        <f>IF(BP179&lt;&gt;"NEMA","",IF(IFERROR(MATCH(BN179,BN$12:BN178,0),0)&lt;&gt;0,"",BN179))</f>
        <v/>
      </c>
      <c r="BW179" s="27" t="s">
        <v>0</v>
      </c>
      <c r="BX179" s="84"/>
      <c r="BY179" s="27" t="s">
        <v>0</v>
      </c>
      <c r="BZ179" s="38" t="str">
        <f t="shared" si="201"/>
        <v/>
      </c>
      <c r="CA179" s="21" t="str">
        <f t="shared" si="202"/>
        <v/>
      </c>
      <c r="CB179" s="21" t="str">
        <f>IF(CA179="","",MAX(CB$12:CB178)+1)</f>
        <v/>
      </c>
      <c r="CC179" s="21" t="str">
        <f>IF(CA179="","",IF(AB179="","",IF(AB179="NEMA",IF(AD179="",INDEX(AD$12:AD178,MATCH(AA179,AA$12:AA178,0),1),AD179),AB179)))</f>
        <v/>
      </c>
      <c r="CD179" s="21" t="str">
        <f t="shared" si="203"/>
        <v/>
      </c>
      <c r="CE179" s="21" t="str">
        <f>IF(BX179="","",MAX(CE$12:CE178)+1)</f>
        <v/>
      </c>
      <c r="CF179" s="21" t="str">
        <f t="shared" si="204"/>
        <v/>
      </c>
      <c r="CG179" s="46" t="str">
        <f t="shared" si="205"/>
        <v/>
      </c>
      <c r="CH179" s="27" t="s">
        <v>0</v>
      </c>
      <c r="CI179" s="14" t="str">
        <f t="shared" si="206"/>
        <v/>
      </c>
      <c r="CJ179" s="27" t="s">
        <v>0</v>
      </c>
      <c r="CK179" s="157" t="str">
        <f>IF(BN179="","",IF(AND(BO179&lt;&gt;"",BO179&lt;&gt;"NEMA",BS179=1),BR179,IFERROR(INDEX(CK$12:CK178,MATCH(BN179,BN$12:BN178,0)),IF(BX179&lt;&gt;"",BX179,BT179))))</f>
        <v/>
      </c>
      <c r="CL179" s="210" t="str">
        <f>IF(BN179="","",IF(BT179&lt;&gt;BN179,INDEX(regKlub_id,MATCH(BT179,regKlub_naziv,0)),IF(AND(BO179&lt;&gt;"",BO179&lt;&gt;"NEMA"),BO179,IF(CF179&lt;&gt;"",CF179,IF(CB179&lt;&gt;"",CB179,IFERROR(INDEX(CL$12:CL178,MATCH(BN179,BN$12:BN178,0)),"GREŠKA"))))))</f>
        <v/>
      </c>
      <c r="CM179" s="108" t="str">
        <f>IF(BP179="","",IF(BP179&lt;&gt;"NEMA",BP179,IF(CE179&lt;&gt;"",CE179,IFERROR(INDEX(CM$12:CM178,MATCH(BN179,BN$12:BN178,0)),""))))</f>
        <v/>
      </c>
      <c r="CN179" s="27" t="s">
        <v>0</v>
      </c>
      <c r="CO179" s="38" t="str">
        <f t="shared" si="207"/>
        <v/>
      </c>
      <c r="CP179" s="53" t="str">
        <f t="shared" si="208"/>
        <v/>
      </c>
      <c r="CQ179" s="164" t="str">
        <f t="shared" si="209"/>
        <v/>
      </c>
      <c r="CR179" s="165" t="str">
        <f t="shared" si="156"/>
        <v/>
      </c>
      <c r="CS179" s="108" t="str">
        <f t="shared" si="161"/>
        <v/>
      </c>
      <c r="CT179" s="27" t="s">
        <v>0</v>
      </c>
      <c r="CU179" s="224" t="str">
        <f t="shared" si="210"/>
        <v xml:space="preserve">
</v>
      </c>
      <c r="CV179" s="27" t="s">
        <v>0</v>
      </c>
      <c r="CW179" s="184" t="str">
        <f t="shared" si="162"/>
        <v/>
      </c>
      <c r="CX179" t="s">
        <v>0</v>
      </c>
      <c r="CY179" s="86" t="str">
        <f t="shared" si="163"/>
        <v/>
      </c>
      <c r="CZ179" t="s">
        <v>0</v>
      </c>
      <c r="DA179" s="32" t="str">
        <f t="shared" si="164"/>
        <v/>
      </c>
      <c r="DB179" s="46" t="str">
        <f t="shared" si="165"/>
        <v/>
      </c>
      <c r="DC179" t="s">
        <v>0</v>
      </c>
      <c r="DD179" s="14" t="str">
        <f t="shared" si="211"/>
        <v/>
      </c>
      <c r="DE179" s="27" t="s">
        <v>0</v>
      </c>
      <c r="DF179" s="14" t="str">
        <f t="shared" si="212"/>
        <v/>
      </c>
      <c r="DG179" s="27" t="s">
        <v>0</v>
      </c>
      <c r="DH179" s="32" t="str">
        <f t="shared" si="213"/>
        <v/>
      </c>
      <c r="DI179" s="33" t="str">
        <f t="shared" si="214"/>
        <v/>
      </c>
      <c r="DJ179" s="27" t="s">
        <v>0</v>
      </c>
      <c r="DK179" s="32" t="str">
        <f t="shared" si="215"/>
        <v/>
      </c>
      <c r="DL179" s="33" t="str">
        <f t="shared" si="216"/>
        <v/>
      </c>
      <c r="DM179" s="27" t="s">
        <v>0</v>
      </c>
      <c r="DN179" s="32" t="str">
        <f t="shared" si="217"/>
        <v/>
      </c>
      <c r="DO179" s="33" t="str">
        <f t="shared" si="218"/>
        <v/>
      </c>
      <c r="DP179" s="27" t="s">
        <v>0</v>
      </c>
      <c r="DQ179" s="38" t="str">
        <f t="shared" si="219"/>
        <v/>
      </c>
      <c r="DR179" s="33" t="str" cm="1">
        <f t="array" ref="DR179">IF(DQ179&lt;&gt;"",INDEX(regNatjecatelj_id,DQ179,0),IF(BF179&lt;&gt;"",BF179,""))</f>
        <v/>
      </c>
      <c r="DS179" s="27" t="s">
        <v>0</v>
      </c>
      <c r="DT179" s="38" t="str">
        <f t="shared" si="220"/>
        <v/>
      </c>
      <c r="DU179" s="53" t="str">
        <f t="shared" si="166"/>
        <v/>
      </c>
      <c r="DV179" s="53" t="str">
        <f t="shared" si="221"/>
        <v/>
      </c>
      <c r="DW179" s="53" t="str">
        <f t="shared" si="222"/>
        <v/>
      </c>
      <c r="DX179" s="46" t="str">
        <f t="shared" si="223"/>
        <v/>
      </c>
      <c r="DY179" s="27" t="s">
        <v>0</v>
      </c>
      <c r="DZ179" s="38" t="str">
        <f>IF(AN179="","",MAX(DZ$12:DZ178)+1)</f>
        <v/>
      </c>
      <c r="EA179" s="53" t="str">
        <f t="shared" si="224"/>
        <v/>
      </c>
      <c r="EB179" s="53" t="str">
        <f t="shared" si="225"/>
        <v/>
      </c>
      <c r="EC179" s="53" t="str">
        <f t="shared" si="226"/>
        <v/>
      </c>
      <c r="ED179" s="53" t="str">
        <f t="shared" si="227"/>
        <v/>
      </c>
      <c r="EE179" s="53" t="str">
        <f t="shared" si="167"/>
        <v/>
      </c>
      <c r="EF179" s="53" t="str">
        <f t="shared" si="228"/>
        <v/>
      </c>
      <c r="EG179" s="53" t="str">
        <f t="shared" si="229"/>
        <v/>
      </c>
      <c r="EH179" s="53" t="str">
        <f t="shared" si="168"/>
        <v/>
      </c>
      <c r="EI179" s="53" t="str">
        <f t="shared" si="230"/>
        <v/>
      </c>
      <c r="EJ179" s="33" t="str">
        <f t="shared" si="231"/>
        <v/>
      </c>
      <c r="EK179" s="27" t="s">
        <v>0</v>
      </c>
      <c r="EL179" s="14" t="str">
        <f t="shared" si="232"/>
        <v/>
      </c>
      <c r="EM179" s="27" t="s">
        <v>0</v>
      </c>
      <c r="EN179" s="14" t="str">
        <f t="shared" si="169"/>
        <v/>
      </c>
      <c r="EO179" s="27" t="s">
        <v>0</v>
      </c>
      <c r="EP179" s="115" t="str">
        <f t="shared" si="233"/>
        <v/>
      </c>
      <c r="EQ179" s="27" t="s">
        <v>0</v>
      </c>
    </row>
    <row r="180" spans="1:147" x14ac:dyDescent="0.25">
      <c r="A180" t="s">
        <v>0</v>
      </c>
      <c r="B180" s="32" t="str">
        <f>IF(csv!F170="","",TRIM(csv!T170))</f>
        <v/>
      </c>
      <c r="C180" s="21" t="s">
        <v>0</v>
      </c>
      <c r="D180" s="21" t="str">
        <f>IF(csv!F170="","",TRIM(csv!F170))</f>
        <v/>
      </c>
      <c r="E180" s="21" t="str">
        <f>IF(csv!E170="","",TRIM(csv!E170))</f>
        <v/>
      </c>
      <c r="F180" s="21" t="s">
        <v>0</v>
      </c>
      <c r="G180" s="53" t="str">
        <f>IF(csv!M170="","",TRIM(csv!M170))</f>
        <v/>
      </c>
      <c r="H180" s="53" t="str">
        <f>IF(csv!N170="","",TRIM(csv!N170))</f>
        <v/>
      </c>
      <c r="I180" s="21" t="s">
        <v>0</v>
      </c>
      <c r="J180" s="21" t="str">
        <f>IF(csv!P170="","",TRIM(csv!P170))</f>
        <v/>
      </c>
      <c r="K180" s="21" t="str">
        <f>IF(csv!Q170="","",TRIM(csv!Q170))</f>
        <v/>
      </c>
      <c r="L180" s="21" t="s">
        <v>0</v>
      </c>
      <c r="M180" s="46" t="str">
        <f>IF(csv!R170="","",TRIM(csv!R170))</f>
        <v/>
      </c>
      <c r="N180" s="27" t="s">
        <v>0</v>
      </c>
      <c r="O180" s="172" t="str">
        <f t="shared" si="170"/>
        <v/>
      </c>
      <c r="P180" s="27"/>
      <c r="Q180" s="32" t="str">
        <f t="shared" si="171"/>
        <v/>
      </c>
      <c r="R180" s="53" t="str">
        <f>IF(Q180="","",IF(COUNTIF(Q$12:Q179,Q180)=0,R179+1,R179))</f>
        <v/>
      </c>
      <c r="S180" s="53" t="str">
        <f t="shared" si="172"/>
        <v/>
      </c>
      <c r="T180" s="53" t="str">
        <f t="shared" si="173"/>
        <v/>
      </c>
      <c r="U180" s="46" t="str">
        <f t="shared" si="174"/>
        <v/>
      </c>
      <c r="V180" s="27" t="s">
        <v>0</v>
      </c>
      <c r="W180" s="157" t="str">
        <f t="shared" si="175"/>
        <v/>
      </c>
      <c r="X180" s="207" t="str">
        <f t="shared" si="176"/>
        <v/>
      </c>
      <c r="Y180" s="158" t="str">
        <f t="shared" si="157"/>
        <v/>
      </c>
      <c r="Z180" s="27" t="s">
        <v>0</v>
      </c>
      <c r="AA180" s="32" t="str">
        <f t="shared" si="177"/>
        <v/>
      </c>
      <c r="AB180" s="53" t="str">
        <f t="shared" si="178"/>
        <v/>
      </c>
      <c r="AC180" s="21" t="str">
        <f>IF(OR(AB180="",AB180&lt;&gt;"NEMA"),"",IF(IFERROR(MATCH(AA180,AA$12:AA179,0),0)&lt;&gt;0,"",AA180))</f>
        <v/>
      </c>
      <c r="AD180" s="46" t="str">
        <f>IF(AC180="","",MAX(AD$12:AD179)+1)</f>
        <v/>
      </c>
      <c r="AE180" s="27" t="s">
        <v>0</v>
      </c>
      <c r="AF180" s="84"/>
      <c r="AG180" s="27" t="s">
        <v>0</v>
      </c>
      <c r="AH180" s="14" t="str">
        <f t="shared" si="179"/>
        <v/>
      </c>
      <c r="AI180" s="27" t="s">
        <v>0</v>
      </c>
      <c r="AJ180" s="157" t="str">
        <f t="shared" si="180"/>
        <v/>
      </c>
      <c r="AK180" s="108" t="str">
        <f t="shared" si="181"/>
        <v/>
      </c>
      <c r="AL180" s="27"/>
      <c r="AM180" s="32" t="str">
        <f t="shared" si="182"/>
        <v/>
      </c>
      <c r="AN180" s="21" t="str">
        <f t="shared" si="183"/>
        <v/>
      </c>
      <c r="AO180" s="53" t="str">
        <f t="shared" si="184"/>
        <v/>
      </c>
      <c r="AP180" s="53" t="str">
        <f t="shared" si="185"/>
        <v/>
      </c>
      <c r="AQ180" s="21" t="str">
        <f t="shared" si="186"/>
        <v/>
      </c>
      <c r="AR180" s="46" t="str">
        <f t="shared" si="187"/>
        <v/>
      </c>
      <c r="AS180" s="27" t="s">
        <v>0</v>
      </c>
      <c r="AT180" s="62" t="str">
        <f t="shared" si="188"/>
        <v/>
      </c>
      <c r="AU180" s="27" t="s">
        <v>0</v>
      </c>
      <c r="AV180" s="228" t="str">
        <f t="shared" si="234"/>
        <v/>
      </c>
      <c r="AW180" s="27" t="s">
        <v>0</v>
      </c>
      <c r="AX180" s="79"/>
      <c r="AY180" s="80"/>
      <c r="AZ180" s="27" t="s">
        <v>0</v>
      </c>
      <c r="BA180" s="184" t="str">
        <f t="shared" si="189"/>
        <v/>
      </c>
      <c r="BB180" s="27" t="s">
        <v>0</v>
      </c>
      <c r="BC180" s="32" t="str">
        <f t="shared" si="190"/>
        <v/>
      </c>
      <c r="BD180" s="53" t="str">
        <f>IF(AX180&amp;AY180="","",MAX(BD$12:BD179)+1)</f>
        <v/>
      </c>
      <c r="BE180" s="196" t="str">
        <f t="shared" si="191"/>
        <v/>
      </c>
      <c r="BF180" s="33" t="str">
        <f>IF(AND(AO180="NEMA",AP180="NEMA",OR(AX180&amp;AY180="",BE180="NEMA")),MAX(BF$12:BF179)+1,"")</f>
        <v/>
      </c>
      <c r="BG180" s="27" t="s">
        <v>0</v>
      </c>
      <c r="BH180" s="32" t="str">
        <f t="shared" si="192"/>
        <v/>
      </c>
      <c r="BI180" s="21" t="str">
        <f t="shared" si="193"/>
        <v/>
      </c>
      <c r="BJ180" s="53" t="str">
        <f t="shared" si="194"/>
        <v/>
      </c>
      <c r="BK180" s="33" t="str">
        <f t="shared" si="195"/>
        <v/>
      </c>
      <c r="BL180" s="27" t="s">
        <v>0</v>
      </c>
      <c r="BM180" s="32" t="str">
        <f t="shared" si="196"/>
        <v/>
      </c>
      <c r="BN180" s="21" t="str">
        <f t="shared" si="197"/>
        <v/>
      </c>
      <c r="BO180" s="53" t="str">
        <f t="shared" si="198"/>
        <v/>
      </c>
      <c r="BP180" s="53" t="str">
        <f t="shared" si="159"/>
        <v/>
      </c>
      <c r="BQ180" s="21" t="str">
        <f t="shared" si="160"/>
        <v/>
      </c>
      <c r="BR180" s="21" t="str" cm="1">
        <f t="array" ref="BR180">IFERROR(""&amp;INDEX(regNatjecatelj_klub,DI180),"")</f>
        <v/>
      </c>
      <c r="BS180" s="66" t="str">
        <f t="shared" si="199"/>
        <v/>
      </c>
      <c r="BT180" s="46" t="str">
        <f t="shared" si="200"/>
        <v/>
      </c>
      <c r="BU180" s="27" t="s">
        <v>0</v>
      </c>
      <c r="BV180" s="62" t="str">
        <f>IF(BP180&lt;&gt;"NEMA","",IF(IFERROR(MATCH(BN180,BN$12:BN179,0),0)&lt;&gt;0,"",BN180))</f>
        <v/>
      </c>
      <c r="BW180" s="27" t="s">
        <v>0</v>
      </c>
      <c r="BX180" s="84"/>
      <c r="BY180" s="27" t="s">
        <v>0</v>
      </c>
      <c r="BZ180" s="38" t="str">
        <f t="shared" si="201"/>
        <v/>
      </c>
      <c r="CA180" s="21" t="str">
        <f t="shared" si="202"/>
        <v/>
      </c>
      <c r="CB180" s="21" t="str">
        <f>IF(CA180="","",MAX(CB$12:CB179)+1)</f>
        <v/>
      </c>
      <c r="CC180" s="21" t="str">
        <f>IF(CA180="","",IF(AB180="","",IF(AB180="NEMA",IF(AD180="",INDEX(AD$12:AD179,MATCH(AA180,AA$12:AA179,0),1),AD180),AB180)))</f>
        <v/>
      </c>
      <c r="CD180" s="21" t="str">
        <f t="shared" si="203"/>
        <v/>
      </c>
      <c r="CE180" s="21" t="str">
        <f>IF(BX180="","",MAX(CE$12:CE179)+1)</f>
        <v/>
      </c>
      <c r="CF180" s="21" t="str">
        <f t="shared" si="204"/>
        <v/>
      </c>
      <c r="CG180" s="46" t="str">
        <f t="shared" si="205"/>
        <v/>
      </c>
      <c r="CH180" s="27" t="s">
        <v>0</v>
      </c>
      <c r="CI180" s="14" t="str">
        <f t="shared" si="206"/>
        <v/>
      </c>
      <c r="CJ180" s="27" t="s">
        <v>0</v>
      </c>
      <c r="CK180" s="157" t="str">
        <f>IF(BN180="","",IF(AND(BO180&lt;&gt;"",BO180&lt;&gt;"NEMA",BS180=1),BR180,IFERROR(INDEX(CK$12:CK179,MATCH(BN180,BN$12:BN179,0)),IF(BX180&lt;&gt;"",BX180,BT180))))</f>
        <v/>
      </c>
      <c r="CL180" s="210" t="str">
        <f>IF(BN180="","",IF(BT180&lt;&gt;BN180,INDEX(regKlub_id,MATCH(BT180,regKlub_naziv,0)),IF(AND(BO180&lt;&gt;"",BO180&lt;&gt;"NEMA"),BO180,IF(CF180&lt;&gt;"",CF180,IF(CB180&lt;&gt;"",CB180,IFERROR(INDEX(CL$12:CL179,MATCH(BN180,BN$12:BN179,0)),"GREŠKA"))))))</f>
        <v/>
      </c>
      <c r="CM180" s="108" t="str">
        <f>IF(BP180="","",IF(BP180&lt;&gt;"NEMA",BP180,IF(CE180&lt;&gt;"",CE180,IFERROR(INDEX(CM$12:CM179,MATCH(BN180,BN$12:BN179,0)),""))))</f>
        <v/>
      </c>
      <c r="CN180" s="27" t="s">
        <v>0</v>
      </c>
      <c r="CO180" s="38" t="str">
        <f t="shared" si="207"/>
        <v/>
      </c>
      <c r="CP180" s="53" t="str">
        <f t="shared" si="208"/>
        <v/>
      </c>
      <c r="CQ180" s="164" t="str">
        <f t="shared" si="209"/>
        <v/>
      </c>
      <c r="CR180" s="165" t="str">
        <f t="shared" si="156"/>
        <v/>
      </c>
      <c r="CS180" s="108" t="str">
        <f t="shared" si="161"/>
        <v/>
      </c>
      <c r="CT180" s="27" t="s">
        <v>0</v>
      </c>
      <c r="CU180" s="224" t="str">
        <f t="shared" si="210"/>
        <v xml:space="preserve">
</v>
      </c>
      <c r="CV180" s="27" t="s">
        <v>0</v>
      </c>
      <c r="CW180" s="184" t="str">
        <f t="shared" si="162"/>
        <v/>
      </c>
      <c r="CX180" t="s">
        <v>0</v>
      </c>
      <c r="CY180" s="86" t="str">
        <f t="shared" si="163"/>
        <v/>
      </c>
      <c r="CZ180" t="s">
        <v>0</v>
      </c>
      <c r="DA180" s="32" t="str">
        <f t="shared" si="164"/>
        <v/>
      </c>
      <c r="DB180" s="46" t="str">
        <f t="shared" si="165"/>
        <v/>
      </c>
      <c r="DC180" t="s">
        <v>0</v>
      </c>
      <c r="DD180" s="14" t="str">
        <f t="shared" si="211"/>
        <v/>
      </c>
      <c r="DE180" s="27" t="s">
        <v>0</v>
      </c>
      <c r="DF180" s="14" t="str">
        <f t="shared" si="212"/>
        <v/>
      </c>
      <c r="DG180" s="27" t="s">
        <v>0</v>
      </c>
      <c r="DH180" s="32" t="str">
        <f t="shared" si="213"/>
        <v/>
      </c>
      <c r="DI180" s="33" t="str">
        <f t="shared" si="214"/>
        <v/>
      </c>
      <c r="DJ180" s="27" t="s">
        <v>0</v>
      </c>
      <c r="DK180" s="32" t="str">
        <f t="shared" si="215"/>
        <v/>
      </c>
      <c r="DL180" s="33" t="str">
        <f t="shared" si="216"/>
        <v/>
      </c>
      <c r="DM180" s="27" t="s">
        <v>0</v>
      </c>
      <c r="DN180" s="32" t="str">
        <f t="shared" si="217"/>
        <v/>
      </c>
      <c r="DO180" s="33" t="str">
        <f t="shared" si="218"/>
        <v/>
      </c>
      <c r="DP180" s="27" t="s">
        <v>0</v>
      </c>
      <c r="DQ180" s="38" t="str">
        <f t="shared" si="219"/>
        <v/>
      </c>
      <c r="DR180" s="33" t="str" cm="1">
        <f t="array" ref="DR180">IF(DQ180&lt;&gt;"",INDEX(regNatjecatelj_id,DQ180,0),IF(BF180&lt;&gt;"",BF180,""))</f>
        <v/>
      </c>
      <c r="DS180" s="27" t="s">
        <v>0</v>
      </c>
      <c r="DT180" s="38" t="str">
        <f t="shared" si="220"/>
        <v/>
      </c>
      <c r="DU180" s="53" t="str">
        <f t="shared" si="166"/>
        <v/>
      </c>
      <c r="DV180" s="53" t="str">
        <f t="shared" si="221"/>
        <v/>
      </c>
      <c r="DW180" s="53" t="str">
        <f t="shared" si="222"/>
        <v/>
      </c>
      <c r="DX180" s="46" t="str">
        <f t="shared" si="223"/>
        <v/>
      </c>
      <c r="DY180" s="27" t="s">
        <v>0</v>
      </c>
      <c r="DZ180" s="38" t="str">
        <f>IF(AN180="","",MAX(DZ$12:DZ179)+1)</f>
        <v/>
      </c>
      <c r="EA180" s="53" t="str">
        <f t="shared" si="224"/>
        <v/>
      </c>
      <c r="EB180" s="53" t="str">
        <f t="shared" si="225"/>
        <v/>
      </c>
      <c r="EC180" s="53" t="str">
        <f t="shared" si="226"/>
        <v/>
      </c>
      <c r="ED180" s="53" t="str">
        <f t="shared" si="227"/>
        <v/>
      </c>
      <c r="EE180" s="53" t="str">
        <f t="shared" si="167"/>
        <v/>
      </c>
      <c r="EF180" s="53" t="str">
        <f t="shared" si="228"/>
        <v/>
      </c>
      <c r="EG180" s="53" t="str">
        <f t="shared" si="229"/>
        <v/>
      </c>
      <c r="EH180" s="53" t="str">
        <f t="shared" si="168"/>
        <v/>
      </c>
      <c r="EI180" s="53" t="str">
        <f t="shared" si="230"/>
        <v/>
      </c>
      <c r="EJ180" s="33" t="str">
        <f t="shared" si="231"/>
        <v/>
      </c>
      <c r="EK180" s="27" t="s">
        <v>0</v>
      </c>
      <c r="EL180" s="14" t="str">
        <f t="shared" si="232"/>
        <v/>
      </c>
      <c r="EM180" s="27" t="s">
        <v>0</v>
      </c>
      <c r="EN180" s="14" t="str">
        <f t="shared" si="169"/>
        <v/>
      </c>
      <c r="EO180" s="27" t="s">
        <v>0</v>
      </c>
      <c r="EP180" s="115" t="str">
        <f t="shared" si="233"/>
        <v/>
      </c>
      <c r="EQ180" s="27" t="s">
        <v>0</v>
      </c>
    </row>
    <row r="181" spans="1:147" x14ac:dyDescent="0.25">
      <c r="A181" t="s">
        <v>0</v>
      </c>
      <c r="B181" s="32" t="str">
        <f>IF(csv!F171="","",TRIM(csv!T171))</f>
        <v/>
      </c>
      <c r="C181" s="21" t="s">
        <v>0</v>
      </c>
      <c r="D181" s="21" t="str">
        <f>IF(csv!F171="","",TRIM(csv!F171))</f>
        <v/>
      </c>
      <c r="E181" s="21" t="str">
        <f>IF(csv!E171="","",TRIM(csv!E171))</f>
        <v/>
      </c>
      <c r="F181" s="21" t="s">
        <v>0</v>
      </c>
      <c r="G181" s="53" t="str">
        <f>IF(csv!M171="","",TRIM(csv!M171))</f>
        <v/>
      </c>
      <c r="H181" s="53" t="str">
        <f>IF(csv!N171="","",TRIM(csv!N171))</f>
        <v/>
      </c>
      <c r="I181" s="21" t="s">
        <v>0</v>
      </c>
      <c r="J181" s="21" t="str">
        <f>IF(csv!P171="","",TRIM(csv!P171))</f>
        <v/>
      </c>
      <c r="K181" s="21" t="str">
        <f>IF(csv!Q171="","",TRIM(csv!Q171))</f>
        <v/>
      </c>
      <c r="L181" s="21" t="s">
        <v>0</v>
      </c>
      <c r="M181" s="46" t="str">
        <f>IF(csv!R171="","",TRIM(csv!R171))</f>
        <v/>
      </c>
      <c r="N181" s="27" t="s">
        <v>0</v>
      </c>
      <c r="O181" s="172" t="str">
        <f t="shared" si="170"/>
        <v/>
      </c>
      <c r="P181" s="27"/>
      <c r="Q181" s="32" t="str">
        <f t="shared" si="171"/>
        <v/>
      </c>
      <c r="R181" s="53" t="str">
        <f>IF(Q181="","",IF(COUNTIF(Q$12:Q180,Q181)=0,R180+1,R180))</f>
        <v/>
      </c>
      <c r="S181" s="53" t="str">
        <f t="shared" si="172"/>
        <v/>
      </c>
      <c r="T181" s="53" t="str">
        <f t="shared" si="173"/>
        <v/>
      </c>
      <c r="U181" s="46" t="str">
        <f t="shared" si="174"/>
        <v/>
      </c>
      <c r="V181" s="27" t="s">
        <v>0</v>
      </c>
      <c r="W181" s="157" t="str">
        <f t="shared" si="175"/>
        <v/>
      </c>
      <c r="X181" s="207" t="str">
        <f t="shared" si="176"/>
        <v/>
      </c>
      <c r="Y181" s="158" t="str">
        <f t="shared" si="157"/>
        <v/>
      </c>
      <c r="Z181" s="27" t="s">
        <v>0</v>
      </c>
      <c r="AA181" s="32" t="str">
        <f t="shared" si="177"/>
        <v/>
      </c>
      <c r="AB181" s="53" t="str">
        <f t="shared" si="178"/>
        <v/>
      </c>
      <c r="AC181" s="21" t="str">
        <f>IF(OR(AB181="",AB181&lt;&gt;"NEMA"),"",IF(IFERROR(MATCH(AA181,AA$12:AA180,0),0)&lt;&gt;0,"",AA181))</f>
        <v/>
      </c>
      <c r="AD181" s="46" t="str">
        <f>IF(AC181="","",MAX(AD$12:AD180)+1)</f>
        <v/>
      </c>
      <c r="AE181" s="27" t="s">
        <v>0</v>
      </c>
      <c r="AF181" s="84"/>
      <c r="AG181" s="27" t="s">
        <v>0</v>
      </c>
      <c r="AH181" s="14" t="str">
        <f t="shared" si="179"/>
        <v/>
      </c>
      <c r="AI181" s="27" t="s">
        <v>0</v>
      </c>
      <c r="AJ181" s="157" t="str">
        <f t="shared" si="180"/>
        <v/>
      </c>
      <c r="AK181" s="108" t="str">
        <f t="shared" si="181"/>
        <v/>
      </c>
      <c r="AL181" s="27"/>
      <c r="AM181" s="32" t="str">
        <f t="shared" si="182"/>
        <v/>
      </c>
      <c r="AN181" s="21" t="str">
        <f t="shared" si="183"/>
        <v/>
      </c>
      <c r="AO181" s="53" t="str">
        <f t="shared" si="184"/>
        <v/>
      </c>
      <c r="AP181" s="53" t="str">
        <f t="shared" si="185"/>
        <v/>
      </c>
      <c r="AQ181" s="21" t="str">
        <f t="shared" si="186"/>
        <v/>
      </c>
      <c r="AR181" s="46" t="str">
        <f t="shared" si="187"/>
        <v/>
      </c>
      <c r="AS181" s="27" t="s">
        <v>0</v>
      </c>
      <c r="AT181" s="62" t="str">
        <f t="shared" si="188"/>
        <v/>
      </c>
      <c r="AU181" s="27" t="s">
        <v>0</v>
      </c>
      <c r="AV181" s="228" t="str">
        <f t="shared" si="234"/>
        <v/>
      </c>
      <c r="AW181" s="27" t="s">
        <v>0</v>
      </c>
      <c r="AX181" s="79"/>
      <c r="AY181" s="80"/>
      <c r="AZ181" s="27" t="s">
        <v>0</v>
      </c>
      <c r="BA181" s="184" t="str">
        <f t="shared" si="189"/>
        <v/>
      </c>
      <c r="BB181" s="27" t="s">
        <v>0</v>
      </c>
      <c r="BC181" s="32" t="str">
        <f t="shared" si="190"/>
        <v/>
      </c>
      <c r="BD181" s="53" t="str">
        <f>IF(AX181&amp;AY181="","",MAX(BD$12:BD180)+1)</f>
        <v/>
      </c>
      <c r="BE181" s="196" t="str">
        <f t="shared" si="191"/>
        <v/>
      </c>
      <c r="BF181" s="33" t="str">
        <f>IF(AND(AO181="NEMA",AP181="NEMA",OR(AX181&amp;AY181="",BE181="NEMA")),MAX(BF$12:BF180)+1,"")</f>
        <v/>
      </c>
      <c r="BG181" s="27" t="s">
        <v>0</v>
      </c>
      <c r="BH181" s="32" t="str">
        <f t="shared" si="192"/>
        <v/>
      </c>
      <c r="BI181" s="21" t="str">
        <f t="shared" si="193"/>
        <v/>
      </c>
      <c r="BJ181" s="53" t="str">
        <f t="shared" si="194"/>
        <v/>
      </c>
      <c r="BK181" s="33" t="str">
        <f t="shared" si="195"/>
        <v/>
      </c>
      <c r="BL181" s="27" t="s">
        <v>0</v>
      </c>
      <c r="BM181" s="32" t="str">
        <f t="shared" si="196"/>
        <v/>
      </c>
      <c r="BN181" s="21" t="str">
        <f t="shared" si="197"/>
        <v/>
      </c>
      <c r="BO181" s="53" t="str">
        <f t="shared" si="198"/>
        <v/>
      </c>
      <c r="BP181" s="53" t="str">
        <f t="shared" si="159"/>
        <v/>
      </c>
      <c r="BQ181" s="21" t="str">
        <f t="shared" si="160"/>
        <v/>
      </c>
      <c r="BR181" s="21" t="str" cm="1">
        <f t="array" ref="BR181">IFERROR(""&amp;INDEX(regNatjecatelj_klub,DI181),"")</f>
        <v/>
      </c>
      <c r="BS181" s="66" t="str">
        <f t="shared" si="199"/>
        <v/>
      </c>
      <c r="BT181" s="46" t="str">
        <f t="shared" si="200"/>
        <v/>
      </c>
      <c r="BU181" s="27" t="s">
        <v>0</v>
      </c>
      <c r="BV181" s="62" t="str">
        <f>IF(BP181&lt;&gt;"NEMA","",IF(IFERROR(MATCH(BN181,BN$12:BN180,0),0)&lt;&gt;0,"",BN181))</f>
        <v/>
      </c>
      <c r="BW181" s="27" t="s">
        <v>0</v>
      </c>
      <c r="BX181" s="84"/>
      <c r="BY181" s="27" t="s">
        <v>0</v>
      </c>
      <c r="BZ181" s="38" t="str">
        <f t="shared" si="201"/>
        <v/>
      </c>
      <c r="CA181" s="21" t="str">
        <f t="shared" si="202"/>
        <v/>
      </c>
      <c r="CB181" s="21" t="str">
        <f>IF(CA181="","",MAX(CB$12:CB180)+1)</f>
        <v/>
      </c>
      <c r="CC181" s="21" t="str">
        <f>IF(CA181="","",IF(AB181="","",IF(AB181="NEMA",IF(AD181="",INDEX(AD$12:AD180,MATCH(AA181,AA$12:AA180,0),1),AD181),AB181)))</f>
        <v/>
      </c>
      <c r="CD181" s="21" t="str">
        <f t="shared" si="203"/>
        <v/>
      </c>
      <c r="CE181" s="21" t="str">
        <f>IF(BX181="","",MAX(CE$12:CE180)+1)</f>
        <v/>
      </c>
      <c r="CF181" s="21" t="str">
        <f t="shared" si="204"/>
        <v/>
      </c>
      <c r="CG181" s="46" t="str">
        <f t="shared" si="205"/>
        <v/>
      </c>
      <c r="CH181" s="27" t="s">
        <v>0</v>
      </c>
      <c r="CI181" s="14" t="str">
        <f t="shared" si="206"/>
        <v/>
      </c>
      <c r="CJ181" s="27" t="s">
        <v>0</v>
      </c>
      <c r="CK181" s="157" t="str">
        <f>IF(BN181="","",IF(AND(BO181&lt;&gt;"",BO181&lt;&gt;"NEMA",BS181=1),BR181,IFERROR(INDEX(CK$12:CK180,MATCH(BN181,BN$12:BN180,0)),IF(BX181&lt;&gt;"",BX181,BT181))))</f>
        <v/>
      </c>
      <c r="CL181" s="210" t="str">
        <f>IF(BN181="","",IF(BT181&lt;&gt;BN181,INDEX(regKlub_id,MATCH(BT181,regKlub_naziv,0)),IF(AND(BO181&lt;&gt;"",BO181&lt;&gt;"NEMA"),BO181,IF(CF181&lt;&gt;"",CF181,IF(CB181&lt;&gt;"",CB181,IFERROR(INDEX(CL$12:CL180,MATCH(BN181,BN$12:BN180,0)),"GREŠKA"))))))</f>
        <v/>
      </c>
      <c r="CM181" s="108" t="str">
        <f>IF(BP181="","",IF(BP181&lt;&gt;"NEMA",BP181,IF(CE181&lt;&gt;"",CE181,IFERROR(INDEX(CM$12:CM180,MATCH(BN181,BN$12:BN180,0)),""))))</f>
        <v/>
      </c>
      <c r="CN181" s="27" t="s">
        <v>0</v>
      </c>
      <c r="CO181" s="38" t="str">
        <f t="shared" si="207"/>
        <v/>
      </c>
      <c r="CP181" s="53" t="str">
        <f t="shared" si="208"/>
        <v/>
      </c>
      <c r="CQ181" s="164" t="str">
        <f t="shared" si="209"/>
        <v/>
      </c>
      <c r="CR181" s="165" t="str">
        <f t="shared" si="156"/>
        <v/>
      </c>
      <c r="CS181" s="108" t="str">
        <f t="shared" si="161"/>
        <v/>
      </c>
      <c r="CT181" s="27" t="s">
        <v>0</v>
      </c>
      <c r="CU181" s="224" t="str">
        <f t="shared" si="210"/>
        <v xml:space="preserve">
</v>
      </c>
      <c r="CV181" s="27" t="s">
        <v>0</v>
      </c>
      <c r="CW181" s="184" t="str">
        <f t="shared" si="162"/>
        <v/>
      </c>
      <c r="CX181" t="s">
        <v>0</v>
      </c>
      <c r="CY181" s="86" t="str">
        <f t="shared" si="163"/>
        <v/>
      </c>
      <c r="CZ181" t="s">
        <v>0</v>
      </c>
      <c r="DA181" s="32" t="str">
        <f t="shared" si="164"/>
        <v/>
      </c>
      <c r="DB181" s="46" t="str">
        <f t="shared" si="165"/>
        <v/>
      </c>
      <c r="DC181" t="s">
        <v>0</v>
      </c>
      <c r="DD181" s="14" t="str">
        <f t="shared" si="211"/>
        <v/>
      </c>
      <c r="DE181" s="27" t="s">
        <v>0</v>
      </c>
      <c r="DF181" s="14" t="str">
        <f t="shared" si="212"/>
        <v/>
      </c>
      <c r="DG181" s="27" t="s">
        <v>0</v>
      </c>
      <c r="DH181" s="32" t="str">
        <f t="shared" si="213"/>
        <v/>
      </c>
      <c r="DI181" s="33" t="str">
        <f t="shared" si="214"/>
        <v/>
      </c>
      <c r="DJ181" s="27" t="s">
        <v>0</v>
      </c>
      <c r="DK181" s="32" t="str">
        <f t="shared" si="215"/>
        <v/>
      </c>
      <c r="DL181" s="33" t="str">
        <f t="shared" si="216"/>
        <v/>
      </c>
      <c r="DM181" s="27" t="s">
        <v>0</v>
      </c>
      <c r="DN181" s="32" t="str">
        <f t="shared" si="217"/>
        <v/>
      </c>
      <c r="DO181" s="33" t="str">
        <f t="shared" si="218"/>
        <v/>
      </c>
      <c r="DP181" s="27" t="s">
        <v>0</v>
      </c>
      <c r="DQ181" s="38" t="str">
        <f t="shared" si="219"/>
        <v/>
      </c>
      <c r="DR181" s="33" t="str" cm="1">
        <f t="array" ref="DR181">IF(DQ181&lt;&gt;"",INDEX(regNatjecatelj_id,DQ181,0),IF(BF181&lt;&gt;"",BF181,""))</f>
        <v/>
      </c>
      <c r="DS181" s="27" t="s">
        <v>0</v>
      </c>
      <c r="DT181" s="38" t="str">
        <f t="shared" si="220"/>
        <v/>
      </c>
      <c r="DU181" s="53" t="str">
        <f t="shared" si="166"/>
        <v/>
      </c>
      <c r="DV181" s="53" t="str">
        <f t="shared" si="221"/>
        <v/>
      </c>
      <c r="DW181" s="53" t="str">
        <f t="shared" si="222"/>
        <v/>
      </c>
      <c r="DX181" s="46" t="str">
        <f t="shared" si="223"/>
        <v/>
      </c>
      <c r="DY181" s="27" t="s">
        <v>0</v>
      </c>
      <c r="DZ181" s="38" t="str">
        <f>IF(AN181="","",MAX(DZ$12:DZ180)+1)</f>
        <v/>
      </c>
      <c r="EA181" s="53" t="str">
        <f t="shared" si="224"/>
        <v/>
      </c>
      <c r="EB181" s="53" t="str">
        <f t="shared" si="225"/>
        <v/>
      </c>
      <c r="EC181" s="53" t="str">
        <f t="shared" si="226"/>
        <v/>
      </c>
      <c r="ED181" s="53" t="str">
        <f t="shared" si="227"/>
        <v/>
      </c>
      <c r="EE181" s="53" t="str">
        <f t="shared" si="167"/>
        <v/>
      </c>
      <c r="EF181" s="53" t="str">
        <f t="shared" si="228"/>
        <v/>
      </c>
      <c r="EG181" s="53" t="str">
        <f t="shared" si="229"/>
        <v/>
      </c>
      <c r="EH181" s="53" t="str">
        <f t="shared" si="168"/>
        <v/>
      </c>
      <c r="EI181" s="53" t="str">
        <f t="shared" si="230"/>
        <v/>
      </c>
      <c r="EJ181" s="33" t="str">
        <f t="shared" si="231"/>
        <v/>
      </c>
      <c r="EK181" s="27" t="s">
        <v>0</v>
      </c>
      <c r="EL181" s="14" t="str">
        <f t="shared" si="232"/>
        <v/>
      </c>
      <c r="EM181" s="27" t="s">
        <v>0</v>
      </c>
      <c r="EN181" s="14" t="str">
        <f t="shared" si="169"/>
        <v/>
      </c>
      <c r="EO181" s="27" t="s">
        <v>0</v>
      </c>
      <c r="EP181" s="115" t="str">
        <f t="shared" si="233"/>
        <v/>
      </c>
      <c r="EQ181" s="27" t="s">
        <v>0</v>
      </c>
    </row>
    <row r="182" spans="1:147" x14ac:dyDescent="0.25">
      <c r="A182" t="s">
        <v>0</v>
      </c>
      <c r="B182" s="32" t="str">
        <f>IF(csv!F172="","",TRIM(csv!T172))</f>
        <v/>
      </c>
      <c r="C182" s="21" t="s">
        <v>0</v>
      </c>
      <c r="D182" s="21" t="str">
        <f>IF(csv!F172="","",TRIM(csv!F172))</f>
        <v/>
      </c>
      <c r="E182" s="21" t="str">
        <f>IF(csv!E172="","",TRIM(csv!E172))</f>
        <v/>
      </c>
      <c r="F182" s="21" t="s">
        <v>0</v>
      </c>
      <c r="G182" s="53" t="str">
        <f>IF(csv!M172="","",TRIM(csv!M172))</f>
        <v/>
      </c>
      <c r="H182" s="53" t="str">
        <f>IF(csv!N172="","",TRIM(csv!N172))</f>
        <v/>
      </c>
      <c r="I182" s="21" t="s">
        <v>0</v>
      </c>
      <c r="J182" s="21" t="str">
        <f>IF(csv!P172="","",TRIM(csv!P172))</f>
        <v/>
      </c>
      <c r="K182" s="21" t="str">
        <f>IF(csv!Q172="","",TRIM(csv!Q172))</f>
        <v/>
      </c>
      <c r="L182" s="21" t="s">
        <v>0</v>
      </c>
      <c r="M182" s="46" t="str">
        <f>IF(csv!R172="","",TRIM(csv!R172))</f>
        <v/>
      </c>
      <c r="N182" s="27" t="s">
        <v>0</v>
      </c>
      <c r="O182" s="172" t="str">
        <f t="shared" si="170"/>
        <v/>
      </c>
      <c r="P182" s="27"/>
      <c r="Q182" s="32" t="str">
        <f t="shared" si="171"/>
        <v/>
      </c>
      <c r="R182" s="53" t="str">
        <f>IF(Q182="","",IF(COUNTIF(Q$12:Q181,Q182)=0,R181+1,R181))</f>
        <v/>
      </c>
      <c r="S182" s="53" t="str">
        <f t="shared" si="172"/>
        <v/>
      </c>
      <c r="T182" s="53" t="str">
        <f t="shared" si="173"/>
        <v/>
      </c>
      <c r="U182" s="46" t="str">
        <f t="shared" si="174"/>
        <v/>
      </c>
      <c r="V182" s="27" t="s">
        <v>0</v>
      </c>
      <c r="W182" s="157" t="str">
        <f t="shared" si="175"/>
        <v/>
      </c>
      <c r="X182" s="207" t="str">
        <f t="shared" si="176"/>
        <v/>
      </c>
      <c r="Y182" s="158" t="str">
        <f t="shared" si="157"/>
        <v/>
      </c>
      <c r="Z182" s="27" t="s">
        <v>0</v>
      </c>
      <c r="AA182" s="32" t="str">
        <f t="shared" si="177"/>
        <v/>
      </c>
      <c r="AB182" s="53" t="str">
        <f t="shared" si="178"/>
        <v/>
      </c>
      <c r="AC182" s="21" t="str">
        <f>IF(OR(AB182="",AB182&lt;&gt;"NEMA"),"",IF(IFERROR(MATCH(AA182,AA$12:AA181,0),0)&lt;&gt;0,"",AA182))</f>
        <v/>
      </c>
      <c r="AD182" s="46" t="str">
        <f>IF(AC182="","",MAX(AD$12:AD181)+1)</f>
        <v/>
      </c>
      <c r="AE182" s="27" t="s">
        <v>0</v>
      </c>
      <c r="AF182" s="84"/>
      <c r="AG182" s="27" t="s">
        <v>0</v>
      </c>
      <c r="AH182" s="14" t="str">
        <f t="shared" si="179"/>
        <v/>
      </c>
      <c r="AI182" s="27" t="s">
        <v>0</v>
      </c>
      <c r="AJ182" s="157" t="str">
        <f t="shared" si="180"/>
        <v/>
      </c>
      <c r="AK182" s="108" t="str">
        <f t="shared" si="181"/>
        <v/>
      </c>
      <c r="AL182" s="27"/>
      <c r="AM182" s="32" t="str">
        <f t="shared" si="182"/>
        <v/>
      </c>
      <c r="AN182" s="21" t="str">
        <f t="shared" si="183"/>
        <v/>
      </c>
      <c r="AO182" s="53" t="str">
        <f t="shared" si="184"/>
        <v/>
      </c>
      <c r="AP182" s="53" t="str">
        <f t="shared" si="185"/>
        <v/>
      </c>
      <c r="AQ182" s="21" t="str">
        <f t="shared" si="186"/>
        <v/>
      </c>
      <c r="AR182" s="46" t="str">
        <f t="shared" si="187"/>
        <v/>
      </c>
      <c r="AS182" s="27" t="s">
        <v>0</v>
      </c>
      <c r="AT182" s="62" t="str">
        <f t="shared" si="188"/>
        <v/>
      </c>
      <c r="AU182" s="27" t="s">
        <v>0</v>
      </c>
      <c r="AV182" s="228" t="str">
        <f t="shared" si="234"/>
        <v/>
      </c>
      <c r="AW182" s="27" t="s">
        <v>0</v>
      </c>
      <c r="AX182" s="79"/>
      <c r="AY182" s="80"/>
      <c r="AZ182" s="27" t="s">
        <v>0</v>
      </c>
      <c r="BA182" s="184" t="str">
        <f t="shared" si="189"/>
        <v/>
      </c>
      <c r="BB182" s="27" t="s">
        <v>0</v>
      </c>
      <c r="BC182" s="32" t="str">
        <f t="shared" si="190"/>
        <v/>
      </c>
      <c r="BD182" s="53" t="str">
        <f>IF(AX182&amp;AY182="","",MAX(BD$12:BD181)+1)</f>
        <v/>
      </c>
      <c r="BE182" s="196" t="str">
        <f t="shared" si="191"/>
        <v/>
      </c>
      <c r="BF182" s="33" t="str">
        <f>IF(AND(AO182="NEMA",AP182="NEMA",OR(AX182&amp;AY182="",BE182="NEMA")),MAX(BF$12:BF181)+1,"")</f>
        <v/>
      </c>
      <c r="BG182" s="27" t="s">
        <v>0</v>
      </c>
      <c r="BH182" s="32" t="str">
        <f t="shared" si="192"/>
        <v/>
      </c>
      <c r="BI182" s="21" t="str">
        <f t="shared" si="193"/>
        <v/>
      </c>
      <c r="BJ182" s="53" t="str">
        <f t="shared" si="194"/>
        <v/>
      </c>
      <c r="BK182" s="33" t="str">
        <f t="shared" si="195"/>
        <v/>
      </c>
      <c r="BL182" s="27" t="s">
        <v>0</v>
      </c>
      <c r="BM182" s="32" t="str">
        <f t="shared" si="196"/>
        <v/>
      </c>
      <c r="BN182" s="21" t="str">
        <f t="shared" si="197"/>
        <v/>
      </c>
      <c r="BO182" s="53" t="str">
        <f t="shared" si="198"/>
        <v/>
      </c>
      <c r="BP182" s="53" t="str">
        <f t="shared" si="159"/>
        <v/>
      </c>
      <c r="BQ182" s="21" t="str">
        <f t="shared" si="160"/>
        <v/>
      </c>
      <c r="BR182" s="21" t="str" cm="1">
        <f t="array" ref="BR182">IFERROR(""&amp;INDEX(regNatjecatelj_klub,DI182),"")</f>
        <v/>
      </c>
      <c r="BS182" s="66" t="str">
        <f t="shared" si="199"/>
        <v/>
      </c>
      <c r="BT182" s="46" t="str">
        <f t="shared" si="200"/>
        <v/>
      </c>
      <c r="BU182" s="27" t="s">
        <v>0</v>
      </c>
      <c r="BV182" s="62" t="str">
        <f>IF(BP182&lt;&gt;"NEMA","",IF(IFERROR(MATCH(BN182,BN$12:BN181,0),0)&lt;&gt;0,"",BN182))</f>
        <v/>
      </c>
      <c r="BW182" s="27" t="s">
        <v>0</v>
      </c>
      <c r="BX182" s="84"/>
      <c r="BY182" s="27" t="s">
        <v>0</v>
      </c>
      <c r="BZ182" s="38" t="str">
        <f t="shared" si="201"/>
        <v/>
      </c>
      <c r="CA182" s="21" t="str">
        <f t="shared" si="202"/>
        <v/>
      </c>
      <c r="CB182" s="21" t="str">
        <f>IF(CA182="","",MAX(CB$12:CB181)+1)</f>
        <v/>
      </c>
      <c r="CC182" s="21" t="str">
        <f>IF(CA182="","",IF(AB182="","",IF(AB182="NEMA",IF(AD182="",INDEX(AD$12:AD181,MATCH(AA182,AA$12:AA181,0),1),AD182),AB182)))</f>
        <v/>
      </c>
      <c r="CD182" s="21" t="str">
        <f t="shared" si="203"/>
        <v/>
      </c>
      <c r="CE182" s="21" t="str">
        <f>IF(BX182="","",MAX(CE$12:CE181)+1)</f>
        <v/>
      </c>
      <c r="CF182" s="21" t="str">
        <f t="shared" si="204"/>
        <v/>
      </c>
      <c r="CG182" s="46" t="str">
        <f t="shared" si="205"/>
        <v/>
      </c>
      <c r="CH182" s="27" t="s">
        <v>0</v>
      </c>
      <c r="CI182" s="14" t="str">
        <f t="shared" si="206"/>
        <v/>
      </c>
      <c r="CJ182" s="27" t="s">
        <v>0</v>
      </c>
      <c r="CK182" s="157" t="str">
        <f>IF(BN182="","",IF(AND(BO182&lt;&gt;"",BO182&lt;&gt;"NEMA",BS182=1),BR182,IFERROR(INDEX(CK$12:CK181,MATCH(BN182,BN$12:BN181,0)),IF(BX182&lt;&gt;"",BX182,BT182))))</f>
        <v/>
      </c>
      <c r="CL182" s="210" t="str">
        <f>IF(BN182="","",IF(BT182&lt;&gt;BN182,INDEX(regKlub_id,MATCH(BT182,regKlub_naziv,0)),IF(AND(BO182&lt;&gt;"",BO182&lt;&gt;"NEMA"),BO182,IF(CF182&lt;&gt;"",CF182,IF(CB182&lt;&gt;"",CB182,IFERROR(INDEX(CL$12:CL181,MATCH(BN182,BN$12:BN181,0)),"GREŠKA"))))))</f>
        <v/>
      </c>
      <c r="CM182" s="108" t="str">
        <f>IF(BP182="","",IF(BP182&lt;&gt;"NEMA",BP182,IF(CE182&lt;&gt;"",CE182,IFERROR(INDEX(CM$12:CM181,MATCH(BN182,BN$12:BN181,0)),""))))</f>
        <v/>
      </c>
      <c r="CN182" s="27" t="s">
        <v>0</v>
      </c>
      <c r="CO182" s="38" t="str">
        <f t="shared" si="207"/>
        <v/>
      </c>
      <c r="CP182" s="53" t="str">
        <f t="shared" si="208"/>
        <v/>
      </c>
      <c r="CQ182" s="164" t="str">
        <f t="shared" si="209"/>
        <v/>
      </c>
      <c r="CR182" s="165" t="str">
        <f t="shared" si="156"/>
        <v/>
      </c>
      <c r="CS182" s="108" t="str">
        <f t="shared" si="161"/>
        <v/>
      </c>
      <c r="CT182" s="27" t="s">
        <v>0</v>
      </c>
      <c r="CU182" s="224" t="str">
        <f t="shared" si="210"/>
        <v xml:space="preserve">
</v>
      </c>
      <c r="CV182" s="27" t="s">
        <v>0</v>
      </c>
      <c r="CW182" s="184" t="str">
        <f t="shared" si="162"/>
        <v/>
      </c>
      <c r="CX182" t="s">
        <v>0</v>
      </c>
      <c r="CY182" s="86" t="str">
        <f t="shared" si="163"/>
        <v/>
      </c>
      <c r="CZ182" t="s">
        <v>0</v>
      </c>
      <c r="DA182" s="32" t="str">
        <f t="shared" si="164"/>
        <v/>
      </c>
      <c r="DB182" s="46" t="str">
        <f t="shared" si="165"/>
        <v/>
      </c>
      <c r="DC182" t="s">
        <v>0</v>
      </c>
      <c r="DD182" s="14" t="str">
        <f t="shared" si="211"/>
        <v/>
      </c>
      <c r="DE182" s="27" t="s">
        <v>0</v>
      </c>
      <c r="DF182" s="14" t="str">
        <f t="shared" si="212"/>
        <v/>
      </c>
      <c r="DG182" s="27" t="s">
        <v>0</v>
      </c>
      <c r="DH182" s="32" t="str">
        <f t="shared" si="213"/>
        <v/>
      </c>
      <c r="DI182" s="33" t="str">
        <f t="shared" si="214"/>
        <v/>
      </c>
      <c r="DJ182" s="27" t="s">
        <v>0</v>
      </c>
      <c r="DK182" s="32" t="str">
        <f t="shared" si="215"/>
        <v/>
      </c>
      <c r="DL182" s="33" t="str">
        <f t="shared" si="216"/>
        <v/>
      </c>
      <c r="DM182" s="27" t="s">
        <v>0</v>
      </c>
      <c r="DN182" s="32" t="str">
        <f t="shared" si="217"/>
        <v/>
      </c>
      <c r="DO182" s="33" t="str">
        <f t="shared" si="218"/>
        <v/>
      </c>
      <c r="DP182" s="27" t="s">
        <v>0</v>
      </c>
      <c r="DQ182" s="38" t="str">
        <f t="shared" si="219"/>
        <v/>
      </c>
      <c r="DR182" s="33" t="str" cm="1">
        <f t="array" ref="DR182">IF(DQ182&lt;&gt;"",INDEX(regNatjecatelj_id,DQ182,0),IF(BF182&lt;&gt;"",BF182,""))</f>
        <v/>
      </c>
      <c r="DS182" s="27" t="s">
        <v>0</v>
      </c>
      <c r="DT182" s="38" t="str">
        <f t="shared" si="220"/>
        <v/>
      </c>
      <c r="DU182" s="53" t="str">
        <f t="shared" si="166"/>
        <v/>
      </c>
      <c r="DV182" s="53" t="str">
        <f t="shared" si="221"/>
        <v/>
      </c>
      <c r="DW182" s="53" t="str">
        <f t="shared" si="222"/>
        <v/>
      </c>
      <c r="DX182" s="46" t="str">
        <f t="shared" si="223"/>
        <v/>
      </c>
      <c r="DY182" s="27" t="s">
        <v>0</v>
      </c>
      <c r="DZ182" s="38" t="str">
        <f>IF(AN182="","",MAX(DZ$12:DZ181)+1)</f>
        <v/>
      </c>
      <c r="EA182" s="53" t="str">
        <f t="shared" si="224"/>
        <v/>
      </c>
      <c r="EB182" s="53" t="str">
        <f t="shared" si="225"/>
        <v/>
      </c>
      <c r="EC182" s="53" t="str">
        <f t="shared" si="226"/>
        <v/>
      </c>
      <c r="ED182" s="53" t="str">
        <f t="shared" si="227"/>
        <v/>
      </c>
      <c r="EE182" s="53" t="str">
        <f t="shared" si="167"/>
        <v/>
      </c>
      <c r="EF182" s="53" t="str">
        <f t="shared" si="228"/>
        <v/>
      </c>
      <c r="EG182" s="53" t="str">
        <f t="shared" si="229"/>
        <v/>
      </c>
      <c r="EH182" s="53" t="str">
        <f t="shared" si="168"/>
        <v/>
      </c>
      <c r="EI182" s="53" t="str">
        <f t="shared" si="230"/>
        <v/>
      </c>
      <c r="EJ182" s="33" t="str">
        <f t="shared" si="231"/>
        <v/>
      </c>
      <c r="EK182" s="27" t="s">
        <v>0</v>
      </c>
      <c r="EL182" s="14" t="str">
        <f t="shared" si="232"/>
        <v/>
      </c>
      <c r="EM182" s="27" t="s">
        <v>0</v>
      </c>
      <c r="EN182" s="14" t="str">
        <f t="shared" si="169"/>
        <v/>
      </c>
      <c r="EO182" s="27" t="s">
        <v>0</v>
      </c>
      <c r="EP182" s="115" t="str">
        <f t="shared" si="233"/>
        <v/>
      </c>
      <c r="EQ182" s="27" t="s">
        <v>0</v>
      </c>
    </row>
    <row r="183" spans="1:147" x14ac:dyDescent="0.25">
      <c r="A183" t="s">
        <v>0</v>
      </c>
      <c r="B183" s="32" t="str">
        <f>IF(csv!F173="","",TRIM(csv!T173))</f>
        <v/>
      </c>
      <c r="C183" s="21" t="s">
        <v>0</v>
      </c>
      <c r="D183" s="21" t="str">
        <f>IF(csv!F173="","",TRIM(csv!F173))</f>
        <v/>
      </c>
      <c r="E183" s="21" t="str">
        <f>IF(csv!E173="","",TRIM(csv!E173))</f>
        <v/>
      </c>
      <c r="F183" s="21" t="s">
        <v>0</v>
      </c>
      <c r="G183" s="53" t="str">
        <f>IF(csv!M173="","",TRIM(csv!M173))</f>
        <v/>
      </c>
      <c r="H183" s="53" t="str">
        <f>IF(csv!N173="","",TRIM(csv!N173))</f>
        <v/>
      </c>
      <c r="I183" s="21" t="s">
        <v>0</v>
      </c>
      <c r="J183" s="21" t="str">
        <f>IF(csv!P173="","",TRIM(csv!P173))</f>
        <v/>
      </c>
      <c r="K183" s="21" t="str">
        <f>IF(csv!Q173="","",TRIM(csv!Q173))</f>
        <v/>
      </c>
      <c r="L183" s="21" t="s">
        <v>0</v>
      </c>
      <c r="M183" s="46" t="str">
        <f>IF(csv!R173="","",TRIM(csv!R173))</f>
        <v/>
      </c>
      <c r="N183" s="27" t="s">
        <v>0</v>
      </c>
      <c r="O183" s="172" t="str">
        <f t="shared" si="170"/>
        <v/>
      </c>
      <c r="P183" s="27"/>
      <c r="Q183" s="32" t="str">
        <f t="shared" si="171"/>
        <v/>
      </c>
      <c r="R183" s="53" t="str">
        <f>IF(Q183="","",IF(COUNTIF(Q$12:Q182,Q183)=0,R182+1,R182))</f>
        <v/>
      </c>
      <c r="S183" s="53" t="str">
        <f t="shared" si="172"/>
        <v/>
      </c>
      <c r="T183" s="53" t="str">
        <f t="shared" si="173"/>
        <v/>
      </c>
      <c r="U183" s="46" t="str">
        <f t="shared" si="174"/>
        <v/>
      </c>
      <c r="V183" s="27" t="s">
        <v>0</v>
      </c>
      <c r="W183" s="157" t="str">
        <f t="shared" si="175"/>
        <v/>
      </c>
      <c r="X183" s="207" t="str">
        <f t="shared" si="176"/>
        <v/>
      </c>
      <c r="Y183" s="158" t="str">
        <f t="shared" si="157"/>
        <v/>
      </c>
      <c r="Z183" s="27" t="s">
        <v>0</v>
      </c>
      <c r="AA183" s="32" t="str">
        <f t="shared" si="177"/>
        <v/>
      </c>
      <c r="AB183" s="53" t="str">
        <f t="shared" si="178"/>
        <v/>
      </c>
      <c r="AC183" s="21" t="str">
        <f>IF(OR(AB183="",AB183&lt;&gt;"NEMA"),"",IF(IFERROR(MATCH(AA183,AA$12:AA182,0),0)&lt;&gt;0,"",AA183))</f>
        <v/>
      </c>
      <c r="AD183" s="46" t="str">
        <f>IF(AC183="","",MAX(AD$12:AD182)+1)</f>
        <v/>
      </c>
      <c r="AE183" s="27" t="s">
        <v>0</v>
      </c>
      <c r="AF183" s="84"/>
      <c r="AG183" s="27" t="s">
        <v>0</v>
      </c>
      <c r="AH183" s="14" t="str">
        <f t="shared" si="179"/>
        <v/>
      </c>
      <c r="AI183" s="27" t="s">
        <v>0</v>
      </c>
      <c r="AJ183" s="157" t="str">
        <f t="shared" si="180"/>
        <v/>
      </c>
      <c r="AK183" s="108" t="str">
        <f t="shared" si="181"/>
        <v/>
      </c>
      <c r="AL183" s="27"/>
      <c r="AM183" s="32" t="str">
        <f t="shared" si="182"/>
        <v/>
      </c>
      <c r="AN183" s="21" t="str">
        <f t="shared" si="183"/>
        <v/>
      </c>
      <c r="AO183" s="53" t="str">
        <f t="shared" si="184"/>
        <v/>
      </c>
      <c r="AP183" s="53" t="str">
        <f t="shared" si="185"/>
        <v/>
      </c>
      <c r="AQ183" s="21" t="str">
        <f t="shared" si="186"/>
        <v/>
      </c>
      <c r="AR183" s="46" t="str">
        <f t="shared" si="187"/>
        <v/>
      </c>
      <c r="AS183" s="27" t="s">
        <v>0</v>
      </c>
      <c r="AT183" s="62" t="str">
        <f t="shared" si="188"/>
        <v/>
      </c>
      <c r="AU183" s="27" t="s">
        <v>0</v>
      </c>
      <c r="AV183" s="228" t="str">
        <f t="shared" si="234"/>
        <v/>
      </c>
      <c r="AW183" s="27" t="s">
        <v>0</v>
      </c>
      <c r="AX183" s="79"/>
      <c r="AY183" s="80"/>
      <c r="AZ183" s="27" t="s">
        <v>0</v>
      </c>
      <c r="BA183" s="184" t="str">
        <f t="shared" si="189"/>
        <v/>
      </c>
      <c r="BB183" s="27" t="s">
        <v>0</v>
      </c>
      <c r="BC183" s="32" t="str">
        <f t="shared" si="190"/>
        <v/>
      </c>
      <c r="BD183" s="53" t="str">
        <f>IF(AX183&amp;AY183="","",MAX(BD$12:BD182)+1)</f>
        <v/>
      </c>
      <c r="BE183" s="196" t="str">
        <f t="shared" si="191"/>
        <v/>
      </c>
      <c r="BF183" s="33" t="str">
        <f>IF(AND(AO183="NEMA",AP183="NEMA",OR(AX183&amp;AY183="",BE183="NEMA")),MAX(BF$12:BF182)+1,"")</f>
        <v/>
      </c>
      <c r="BG183" s="27" t="s">
        <v>0</v>
      </c>
      <c r="BH183" s="32" t="str">
        <f t="shared" si="192"/>
        <v/>
      </c>
      <c r="BI183" s="21" t="str">
        <f t="shared" si="193"/>
        <v/>
      </c>
      <c r="BJ183" s="53" t="str">
        <f t="shared" si="194"/>
        <v/>
      </c>
      <c r="BK183" s="33" t="str">
        <f t="shared" si="195"/>
        <v/>
      </c>
      <c r="BL183" s="27" t="s">
        <v>0</v>
      </c>
      <c r="BM183" s="32" t="str">
        <f t="shared" si="196"/>
        <v/>
      </c>
      <c r="BN183" s="21" t="str">
        <f t="shared" si="197"/>
        <v/>
      </c>
      <c r="BO183" s="53" t="str">
        <f t="shared" si="198"/>
        <v/>
      </c>
      <c r="BP183" s="53" t="str">
        <f t="shared" si="159"/>
        <v/>
      </c>
      <c r="BQ183" s="21" t="str">
        <f t="shared" si="160"/>
        <v/>
      </c>
      <c r="BR183" s="21" t="str" cm="1">
        <f t="array" ref="BR183">IFERROR(""&amp;INDEX(regNatjecatelj_klub,DI183),"")</f>
        <v/>
      </c>
      <c r="BS183" s="66" t="str">
        <f t="shared" si="199"/>
        <v/>
      </c>
      <c r="BT183" s="46" t="str">
        <f t="shared" si="200"/>
        <v/>
      </c>
      <c r="BU183" s="27" t="s">
        <v>0</v>
      </c>
      <c r="BV183" s="62" t="str">
        <f>IF(BP183&lt;&gt;"NEMA","",IF(IFERROR(MATCH(BN183,BN$12:BN182,0),0)&lt;&gt;0,"",BN183))</f>
        <v/>
      </c>
      <c r="BW183" s="27" t="s">
        <v>0</v>
      </c>
      <c r="BX183" s="84"/>
      <c r="BY183" s="27" t="s">
        <v>0</v>
      </c>
      <c r="BZ183" s="38" t="str">
        <f t="shared" si="201"/>
        <v/>
      </c>
      <c r="CA183" s="21" t="str">
        <f t="shared" si="202"/>
        <v/>
      </c>
      <c r="CB183" s="21" t="str">
        <f>IF(CA183="","",MAX(CB$12:CB182)+1)</f>
        <v/>
      </c>
      <c r="CC183" s="21" t="str">
        <f>IF(CA183="","",IF(AB183="","",IF(AB183="NEMA",IF(AD183="",INDEX(AD$12:AD182,MATCH(AA183,AA$12:AA182,0),1),AD183),AB183)))</f>
        <v/>
      </c>
      <c r="CD183" s="21" t="str">
        <f t="shared" si="203"/>
        <v/>
      </c>
      <c r="CE183" s="21" t="str">
        <f>IF(BX183="","",MAX(CE$12:CE182)+1)</f>
        <v/>
      </c>
      <c r="CF183" s="21" t="str">
        <f t="shared" si="204"/>
        <v/>
      </c>
      <c r="CG183" s="46" t="str">
        <f t="shared" si="205"/>
        <v/>
      </c>
      <c r="CH183" s="27" t="s">
        <v>0</v>
      </c>
      <c r="CI183" s="14" t="str">
        <f t="shared" si="206"/>
        <v/>
      </c>
      <c r="CJ183" s="27" t="s">
        <v>0</v>
      </c>
      <c r="CK183" s="157" t="str">
        <f>IF(BN183="","",IF(AND(BO183&lt;&gt;"",BO183&lt;&gt;"NEMA",BS183=1),BR183,IFERROR(INDEX(CK$12:CK182,MATCH(BN183,BN$12:BN182,0)),IF(BX183&lt;&gt;"",BX183,BT183))))</f>
        <v/>
      </c>
      <c r="CL183" s="210" t="str">
        <f>IF(BN183="","",IF(BT183&lt;&gt;BN183,INDEX(regKlub_id,MATCH(BT183,regKlub_naziv,0)),IF(AND(BO183&lt;&gt;"",BO183&lt;&gt;"NEMA"),BO183,IF(CF183&lt;&gt;"",CF183,IF(CB183&lt;&gt;"",CB183,IFERROR(INDEX(CL$12:CL182,MATCH(BN183,BN$12:BN182,0)),"GREŠKA"))))))</f>
        <v/>
      </c>
      <c r="CM183" s="108" t="str">
        <f>IF(BP183="","",IF(BP183&lt;&gt;"NEMA",BP183,IF(CE183&lt;&gt;"",CE183,IFERROR(INDEX(CM$12:CM182,MATCH(BN183,BN$12:BN182,0)),""))))</f>
        <v/>
      </c>
      <c r="CN183" s="27" t="s">
        <v>0</v>
      </c>
      <c r="CO183" s="38" t="str">
        <f t="shared" si="207"/>
        <v/>
      </c>
      <c r="CP183" s="53" t="str">
        <f t="shared" si="208"/>
        <v/>
      </c>
      <c r="CQ183" s="164" t="str">
        <f t="shared" si="209"/>
        <v/>
      </c>
      <c r="CR183" s="165" t="str">
        <f t="shared" si="156"/>
        <v/>
      </c>
      <c r="CS183" s="108" t="str">
        <f t="shared" si="161"/>
        <v/>
      </c>
      <c r="CT183" s="27" t="s">
        <v>0</v>
      </c>
      <c r="CU183" s="224" t="str">
        <f t="shared" si="210"/>
        <v xml:space="preserve">
</v>
      </c>
      <c r="CV183" s="27" t="s">
        <v>0</v>
      </c>
      <c r="CW183" s="184" t="str">
        <f t="shared" si="162"/>
        <v/>
      </c>
      <c r="CX183" t="s">
        <v>0</v>
      </c>
      <c r="CY183" s="86" t="str">
        <f t="shared" si="163"/>
        <v/>
      </c>
      <c r="CZ183" t="s">
        <v>0</v>
      </c>
      <c r="DA183" s="32" t="str">
        <f t="shared" si="164"/>
        <v/>
      </c>
      <c r="DB183" s="46" t="str">
        <f t="shared" si="165"/>
        <v/>
      </c>
      <c r="DC183" t="s">
        <v>0</v>
      </c>
      <c r="DD183" s="14" t="str">
        <f t="shared" si="211"/>
        <v/>
      </c>
      <c r="DE183" s="27" t="s">
        <v>0</v>
      </c>
      <c r="DF183" s="14" t="str">
        <f t="shared" si="212"/>
        <v/>
      </c>
      <c r="DG183" s="27" t="s">
        <v>0</v>
      </c>
      <c r="DH183" s="32" t="str">
        <f t="shared" si="213"/>
        <v/>
      </c>
      <c r="DI183" s="33" t="str">
        <f t="shared" si="214"/>
        <v/>
      </c>
      <c r="DJ183" s="27" t="s">
        <v>0</v>
      </c>
      <c r="DK183" s="32" t="str">
        <f t="shared" si="215"/>
        <v/>
      </c>
      <c r="DL183" s="33" t="str">
        <f t="shared" si="216"/>
        <v/>
      </c>
      <c r="DM183" s="27" t="s">
        <v>0</v>
      </c>
      <c r="DN183" s="32" t="str">
        <f t="shared" si="217"/>
        <v/>
      </c>
      <c r="DO183" s="33" t="str">
        <f t="shared" si="218"/>
        <v/>
      </c>
      <c r="DP183" s="27" t="s">
        <v>0</v>
      </c>
      <c r="DQ183" s="38" t="str">
        <f t="shared" si="219"/>
        <v/>
      </c>
      <c r="DR183" s="33" t="str" cm="1">
        <f t="array" ref="DR183">IF(DQ183&lt;&gt;"",INDEX(regNatjecatelj_id,DQ183,0),IF(BF183&lt;&gt;"",BF183,""))</f>
        <v/>
      </c>
      <c r="DS183" s="27" t="s">
        <v>0</v>
      </c>
      <c r="DT183" s="38" t="str">
        <f t="shared" si="220"/>
        <v/>
      </c>
      <c r="DU183" s="53" t="str">
        <f t="shared" si="166"/>
        <v/>
      </c>
      <c r="DV183" s="53" t="str">
        <f t="shared" si="221"/>
        <v/>
      </c>
      <c r="DW183" s="53" t="str">
        <f t="shared" si="222"/>
        <v/>
      </c>
      <c r="DX183" s="46" t="str">
        <f t="shared" si="223"/>
        <v/>
      </c>
      <c r="DY183" s="27" t="s">
        <v>0</v>
      </c>
      <c r="DZ183" s="38" t="str">
        <f>IF(AN183="","",MAX(DZ$12:DZ182)+1)</f>
        <v/>
      </c>
      <c r="EA183" s="53" t="str">
        <f t="shared" si="224"/>
        <v/>
      </c>
      <c r="EB183" s="53" t="str">
        <f t="shared" si="225"/>
        <v/>
      </c>
      <c r="EC183" s="53" t="str">
        <f t="shared" si="226"/>
        <v/>
      </c>
      <c r="ED183" s="53" t="str">
        <f t="shared" si="227"/>
        <v/>
      </c>
      <c r="EE183" s="53" t="str">
        <f t="shared" si="167"/>
        <v/>
      </c>
      <c r="EF183" s="53" t="str">
        <f t="shared" si="228"/>
        <v/>
      </c>
      <c r="EG183" s="53" t="str">
        <f t="shared" si="229"/>
        <v/>
      </c>
      <c r="EH183" s="53" t="str">
        <f t="shared" si="168"/>
        <v/>
      </c>
      <c r="EI183" s="53" t="str">
        <f t="shared" si="230"/>
        <v/>
      </c>
      <c r="EJ183" s="33" t="str">
        <f t="shared" si="231"/>
        <v/>
      </c>
      <c r="EK183" s="27" t="s">
        <v>0</v>
      </c>
      <c r="EL183" s="14" t="str">
        <f t="shared" si="232"/>
        <v/>
      </c>
      <c r="EM183" s="27" t="s">
        <v>0</v>
      </c>
      <c r="EN183" s="14" t="str">
        <f t="shared" si="169"/>
        <v/>
      </c>
      <c r="EO183" s="27" t="s">
        <v>0</v>
      </c>
      <c r="EP183" s="115" t="str">
        <f t="shared" si="233"/>
        <v/>
      </c>
      <c r="EQ183" s="27" t="s">
        <v>0</v>
      </c>
    </row>
    <row r="184" spans="1:147" x14ac:dyDescent="0.25">
      <c r="A184" t="s">
        <v>0</v>
      </c>
      <c r="B184" s="32" t="str">
        <f>IF(csv!F174="","",TRIM(csv!T174))</f>
        <v/>
      </c>
      <c r="C184" s="21" t="s">
        <v>0</v>
      </c>
      <c r="D184" s="21" t="str">
        <f>IF(csv!F174="","",TRIM(csv!F174))</f>
        <v/>
      </c>
      <c r="E184" s="21" t="str">
        <f>IF(csv!E174="","",TRIM(csv!E174))</f>
        <v/>
      </c>
      <c r="F184" s="21" t="s">
        <v>0</v>
      </c>
      <c r="G184" s="53" t="str">
        <f>IF(csv!M174="","",TRIM(csv!M174))</f>
        <v/>
      </c>
      <c r="H184" s="53" t="str">
        <f>IF(csv!N174="","",TRIM(csv!N174))</f>
        <v/>
      </c>
      <c r="I184" s="21" t="s">
        <v>0</v>
      </c>
      <c r="J184" s="21" t="str">
        <f>IF(csv!P174="","",TRIM(csv!P174))</f>
        <v/>
      </c>
      <c r="K184" s="21" t="str">
        <f>IF(csv!Q174="","",TRIM(csv!Q174))</f>
        <v/>
      </c>
      <c r="L184" s="21" t="s">
        <v>0</v>
      </c>
      <c r="M184" s="46" t="str">
        <f>IF(csv!R174="","",TRIM(csv!R174))</f>
        <v/>
      </c>
      <c r="N184" s="27" t="s">
        <v>0</v>
      </c>
      <c r="O184" s="172" t="str">
        <f t="shared" si="170"/>
        <v/>
      </c>
      <c r="P184" s="27"/>
      <c r="Q184" s="32" t="str">
        <f t="shared" si="171"/>
        <v/>
      </c>
      <c r="R184" s="53" t="str">
        <f>IF(Q184="","",IF(COUNTIF(Q$12:Q183,Q184)=0,R183+1,R183))</f>
        <v/>
      </c>
      <c r="S184" s="53" t="str">
        <f t="shared" si="172"/>
        <v/>
      </c>
      <c r="T184" s="53" t="str">
        <f t="shared" si="173"/>
        <v/>
      </c>
      <c r="U184" s="46" t="str">
        <f t="shared" si="174"/>
        <v/>
      </c>
      <c r="V184" s="27" t="s">
        <v>0</v>
      </c>
      <c r="W184" s="157" t="str">
        <f t="shared" si="175"/>
        <v/>
      </c>
      <c r="X184" s="207" t="str">
        <f t="shared" si="176"/>
        <v/>
      </c>
      <c r="Y184" s="158" t="str">
        <f t="shared" si="157"/>
        <v/>
      </c>
      <c r="Z184" s="27" t="s">
        <v>0</v>
      </c>
      <c r="AA184" s="32" t="str">
        <f t="shared" si="177"/>
        <v/>
      </c>
      <c r="AB184" s="53" t="str">
        <f t="shared" si="178"/>
        <v/>
      </c>
      <c r="AC184" s="21" t="str">
        <f>IF(OR(AB184="",AB184&lt;&gt;"NEMA"),"",IF(IFERROR(MATCH(AA184,AA$12:AA183,0),0)&lt;&gt;0,"",AA184))</f>
        <v/>
      </c>
      <c r="AD184" s="46" t="str">
        <f>IF(AC184="","",MAX(AD$12:AD183)+1)</f>
        <v/>
      </c>
      <c r="AE184" s="27" t="s">
        <v>0</v>
      </c>
      <c r="AF184" s="84"/>
      <c r="AG184" s="27" t="s">
        <v>0</v>
      </c>
      <c r="AH184" s="14" t="str">
        <f t="shared" si="179"/>
        <v/>
      </c>
      <c r="AI184" s="27" t="s">
        <v>0</v>
      </c>
      <c r="AJ184" s="157" t="str">
        <f t="shared" si="180"/>
        <v/>
      </c>
      <c r="AK184" s="108" t="str">
        <f t="shared" si="181"/>
        <v/>
      </c>
      <c r="AL184" s="27"/>
      <c r="AM184" s="32" t="str">
        <f t="shared" si="182"/>
        <v/>
      </c>
      <c r="AN184" s="21" t="str">
        <f t="shared" si="183"/>
        <v/>
      </c>
      <c r="AO184" s="53" t="str">
        <f t="shared" si="184"/>
        <v/>
      </c>
      <c r="AP184" s="53" t="str">
        <f t="shared" si="185"/>
        <v/>
      </c>
      <c r="AQ184" s="21" t="str">
        <f t="shared" si="186"/>
        <v/>
      </c>
      <c r="AR184" s="46" t="str">
        <f t="shared" si="187"/>
        <v/>
      </c>
      <c r="AS184" s="27" t="s">
        <v>0</v>
      </c>
      <c r="AT184" s="62" t="str">
        <f t="shared" si="188"/>
        <v/>
      </c>
      <c r="AU184" s="27" t="s">
        <v>0</v>
      </c>
      <c r="AV184" s="228" t="str">
        <f t="shared" si="234"/>
        <v/>
      </c>
      <c r="AW184" s="27" t="s">
        <v>0</v>
      </c>
      <c r="AX184" s="79"/>
      <c r="AY184" s="80"/>
      <c r="AZ184" s="27" t="s">
        <v>0</v>
      </c>
      <c r="BA184" s="184" t="str">
        <f t="shared" si="189"/>
        <v/>
      </c>
      <c r="BB184" s="27" t="s">
        <v>0</v>
      </c>
      <c r="BC184" s="32" t="str">
        <f t="shared" si="190"/>
        <v/>
      </c>
      <c r="BD184" s="53" t="str">
        <f>IF(AX184&amp;AY184="","",MAX(BD$12:BD183)+1)</f>
        <v/>
      </c>
      <c r="BE184" s="196" t="str">
        <f t="shared" si="191"/>
        <v/>
      </c>
      <c r="BF184" s="33" t="str">
        <f>IF(AND(AO184="NEMA",AP184="NEMA",OR(AX184&amp;AY184="",BE184="NEMA")),MAX(BF$12:BF183)+1,"")</f>
        <v/>
      </c>
      <c r="BG184" s="27" t="s">
        <v>0</v>
      </c>
      <c r="BH184" s="32" t="str">
        <f t="shared" si="192"/>
        <v/>
      </c>
      <c r="BI184" s="21" t="str">
        <f t="shared" si="193"/>
        <v/>
      </c>
      <c r="BJ184" s="53" t="str">
        <f t="shared" si="194"/>
        <v/>
      </c>
      <c r="BK184" s="33" t="str">
        <f t="shared" si="195"/>
        <v/>
      </c>
      <c r="BL184" s="27" t="s">
        <v>0</v>
      </c>
      <c r="BM184" s="32" t="str">
        <f t="shared" si="196"/>
        <v/>
      </c>
      <c r="BN184" s="21" t="str">
        <f t="shared" si="197"/>
        <v/>
      </c>
      <c r="BO184" s="53" t="str">
        <f t="shared" si="198"/>
        <v/>
      </c>
      <c r="BP184" s="53" t="str">
        <f t="shared" si="159"/>
        <v/>
      </c>
      <c r="BQ184" s="21" t="str">
        <f t="shared" si="160"/>
        <v/>
      </c>
      <c r="BR184" s="21" t="str" cm="1">
        <f t="array" ref="BR184">IFERROR(""&amp;INDEX(regNatjecatelj_klub,DI184),"")</f>
        <v/>
      </c>
      <c r="BS184" s="66" t="str">
        <f t="shared" si="199"/>
        <v/>
      </c>
      <c r="BT184" s="46" t="str">
        <f t="shared" si="200"/>
        <v/>
      </c>
      <c r="BU184" s="27" t="s">
        <v>0</v>
      </c>
      <c r="BV184" s="62" t="str">
        <f>IF(BP184&lt;&gt;"NEMA","",IF(IFERROR(MATCH(BN184,BN$12:BN183,0),0)&lt;&gt;0,"",BN184))</f>
        <v/>
      </c>
      <c r="BW184" s="27" t="s">
        <v>0</v>
      </c>
      <c r="BX184" s="84"/>
      <c r="BY184" s="27" t="s">
        <v>0</v>
      </c>
      <c r="BZ184" s="38" t="str">
        <f t="shared" si="201"/>
        <v/>
      </c>
      <c r="CA184" s="21" t="str">
        <f t="shared" si="202"/>
        <v/>
      </c>
      <c r="CB184" s="21" t="str">
        <f>IF(CA184="","",MAX(CB$12:CB183)+1)</f>
        <v/>
      </c>
      <c r="CC184" s="21" t="str">
        <f>IF(CA184="","",IF(AB184="","",IF(AB184="NEMA",IF(AD184="",INDEX(AD$12:AD183,MATCH(AA184,AA$12:AA183,0),1),AD184),AB184)))</f>
        <v/>
      </c>
      <c r="CD184" s="21" t="str">
        <f t="shared" si="203"/>
        <v/>
      </c>
      <c r="CE184" s="21" t="str">
        <f>IF(BX184="","",MAX(CE$12:CE183)+1)</f>
        <v/>
      </c>
      <c r="CF184" s="21" t="str">
        <f t="shared" si="204"/>
        <v/>
      </c>
      <c r="CG184" s="46" t="str">
        <f t="shared" si="205"/>
        <v/>
      </c>
      <c r="CH184" s="27" t="s">
        <v>0</v>
      </c>
      <c r="CI184" s="14" t="str">
        <f t="shared" si="206"/>
        <v/>
      </c>
      <c r="CJ184" s="27" t="s">
        <v>0</v>
      </c>
      <c r="CK184" s="157" t="str">
        <f>IF(BN184="","",IF(AND(BO184&lt;&gt;"",BO184&lt;&gt;"NEMA",BS184=1),BR184,IFERROR(INDEX(CK$12:CK183,MATCH(BN184,BN$12:BN183,0)),IF(BX184&lt;&gt;"",BX184,BT184))))</f>
        <v/>
      </c>
      <c r="CL184" s="210" t="str">
        <f>IF(BN184="","",IF(BT184&lt;&gt;BN184,INDEX(regKlub_id,MATCH(BT184,regKlub_naziv,0)),IF(AND(BO184&lt;&gt;"",BO184&lt;&gt;"NEMA"),BO184,IF(CF184&lt;&gt;"",CF184,IF(CB184&lt;&gt;"",CB184,IFERROR(INDEX(CL$12:CL183,MATCH(BN184,BN$12:BN183,0)),"GREŠKA"))))))</f>
        <v/>
      </c>
      <c r="CM184" s="108" t="str">
        <f>IF(BP184="","",IF(BP184&lt;&gt;"NEMA",BP184,IF(CE184&lt;&gt;"",CE184,IFERROR(INDEX(CM$12:CM183,MATCH(BN184,BN$12:BN183,0)),""))))</f>
        <v/>
      </c>
      <c r="CN184" s="27" t="s">
        <v>0</v>
      </c>
      <c r="CO184" s="38" t="str">
        <f t="shared" si="207"/>
        <v/>
      </c>
      <c r="CP184" s="53" t="str">
        <f t="shared" si="208"/>
        <v/>
      </c>
      <c r="CQ184" s="164" t="str">
        <f t="shared" si="209"/>
        <v/>
      </c>
      <c r="CR184" s="165" t="str">
        <f t="shared" si="156"/>
        <v/>
      </c>
      <c r="CS184" s="108" t="str">
        <f t="shared" si="161"/>
        <v/>
      </c>
      <c r="CT184" s="27" t="s">
        <v>0</v>
      </c>
      <c r="CU184" s="224" t="str">
        <f t="shared" si="210"/>
        <v xml:space="preserve">
</v>
      </c>
      <c r="CV184" s="27" t="s">
        <v>0</v>
      </c>
      <c r="CW184" s="184" t="str">
        <f t="shared" si="162"/>
        <v/>
      </c>
      <c r="CX184" t="s">
        <v>0</v>
      </c>
      <c r="CY184" s="86" t="str">
        <f t="shared" si="163"/>
        <v/>
      </c>
      <c r="CZ184" t="s">
        <v>0</v>
      </c>
      <c r="DA184" s="32" t="str">
        <f t="shared" si="164"/>
        <v/>
      </c>
      <c r="DB184" s="46" t="str">
        <f t="shared" si="165"/>
        <v/>
      </c>
      <c r="DC184" t="s">
        <v>0</v>
      </c>
      <c r="DD184" s="14" t="str">
        <f t="shared" si="211"/>
        <v/>
      </c>
      <c r="DE184" s="27" t="s">
        <v>0</v>
      </c>
      <c r="DF184" s="14" t="str">
        <f t="shared" si="212"/>
        <v/>
      </c>
      <c r="DG184" s="27" t="s">
        <v>0</v>
      </c>
      <c r="DH184" s="32" t="str">
        <f t="shared" si="213"/>
        <v/>
      </c>
      <c r="DI184" s="33" t="str">
        <f t="shared" si="214"/>
        <v/>
      </c>
      <c r="DJ184" s="27" t="s">
        <v>0</v>
      </c>
      <c r="DK184" s="32" t="str">
        <f t="shared" si="215"/>
        <v/>
      </c>
      <c r="DL184" s="33" t="str">
        <f t="shared" si="216"/>
        <v/>
      </c>
      <c r="DM184" s="27" t="s">
        <v>0</v>
      </c>
      <c r="DN184" s="32" t="str">
        <f t="shared" si="217"/>
        <v/>
      </c>
      <c r="DO184" s="33" t="str">
        <f t="shared" si="218"/>
        <v/>
      </c>
      <c r="DP184" s="27" t="s">
        <v>0</v>
      </c>
      <c r="DQ184" s="38" t="str">
        <f t="shared" si="219"/>
        <v/>
      </c>
      <c r="DR184" s="33" t="str" cm="1">
        <f t="array" ref="DR184">IF(DQ184&lt;&gt;"",INDEX(regNatjecatelj_id,DQ184,0),IF(BF184&lt;&gt;"",BF184,""))</f>
        <v/>
      </c>
      <c r="DS184" s="27" t="s">
        <v>0</v>
      </c>
      <c r="DT184" s="38" t="str">
        <f t="shared" si="220"/>
        <v/>
      </c>
      <c r="DU184" s="53" t="str">
        <f t="shared" si="166"/>
        <v/>
      </c>
      <c r="DV184" s="53" t="str">
        <f t="shared" si="221"/>
        <v/>
      </c>
      <c r="DW184" s="53" t="str">
        <f t="shared" si="222"/>
        <v/>
      </c>
      <c r="DX184" s="46" t="str">
        <f t="shared" si="223"/>
        <v/>
      </c>
      <c r="DY184" s="27" t="s">
        <v>0</v>
      </c>
      <c r="DZ184" s="38" t="str">
        <f>IF(AN184="","",MAX(DZ$12:DZ183)+1)</f>
        <v/>
      </c>
      <c r="EA184" s="53" t="str">
        <f t="shared" si="224"/>
        <v/>
      </c>
      <c r="EB184" s="53" t="str">
        <f t="shared" si="225"/>
        <v/>
      </c>
      <c r="EC184" s="53" t="str">
        <f t="shared" si="226"/>
        <v/>
      </c>
      <c r="ED184" s="53" t="str">
        <f t="shared" si="227"/>
        <v/>
      </c>
      <c r="EE184" s="53" t="str">
        <f t="shared" si="167"/>
        <v/>
      </c>
      <c r="EF184" s="53" t="str">
        <f t="shared" si="228"/>
        <v/>
      </c>
      <c r="EG184" s="53" t="str">
        <f t="shared" si="229"/>
        <v/>
      </c>
      <c r="EH184" s="53" t="str">
        <f t="shared" si="168"/>
        <v/>
      </c>
      <c r="EI184" s="53" t="str">
        <f t="shared" si="230"/>
        <v/>
      </c>
      <c r="EJ184" s="33" t="str">
        <f t="shared" si="231"/>
        <v/>
      </c>
      <c r="EK184" s="27" t="s">
        <v>0</v>
      </c>
      <c r="EL184" s="14" t="str">
        <f t="shared" si="232"/>
        <v/>
      </c>
      <c r="EM184" s="27" t="s">
        <v>0</v>
      </c>
      <c r="EN184" s="14" t="str">
        <f t="shared" si="169"/>
        <v/>
      </c>
      <c r="EO184" s="27" t="s">
        <v>0</v>
      </c>
      <c r="EP184" s="115" t="str">
        <f t="shared" si="233"/>
        <v/>
      </c>
      <c r="EQ184" s="27" t="s">
        <v>0</v>
      </c>
    </row>
    <row r="185" spans="1:147" x14ac:dyDescent="0.25">
      <c r="A185" t="s">
        <v>0</v>
      </c>
      <c r="B185" s="32" t="str">
        <f>IF(csv!F175="","",TRIM(csv!T175))</f>
        <v/>
      </c>
      <c r="C185" s="21" t="s">
        <v>0</v>
      </c>
      <c r="D185" s="21" t="str">
        <f>IF(csv!F175="","",TRIM(csv!F175))</f>
        <v/>
      </c>
      <c r="E185" s="21" t="str">
        <f>IF(csv!E175="","",TRIM(csv!E175))</f>
        <v/>
      </c>
      <c r="F185" s="21" t="s">
        <v>0</v>
      </c>
      <c r="G185" s="53" t="str">
        <f>IF(csv!M175="","",TRIM(csv!M175))</f>
        <v/>
      </c>
      <c r="H185" s="53" t="str">
        <f>IF(csv!N175="","",TRIM(csv!N175))</f>
        <v/>
      </c>
      <c r="I185" s="21" t="s">
        <v>0</v>
      </c>
      <c r="J185" s="21" t="str">
        <f>IF(csv!P175="","",TRIM(csv!P175))</f>
        <v/>
      </c>
      <c r="K185" s="21" t="str">
        <f>IF(csv!Q175="","",TRIM(csv!Q175))</f>
        <v/>
      </c>
      <c r="L185" s="21" t="s">
        <v>0</v>
      </c>
      <c r="M185" s="46" t="str">
        <f>IF(csv!R175="","",TRIM(csv!R175))</f>
        <v/>
      </c>
      <c r="N185" s="27" t="s">
        <v>0</v>
      </c>
      <c r="O185" s="172" t="str">
        <f t="shared" si="170"/>
        <v/>
      </c>
      <c r="P185" s="27"/>
      <c r="Q185" s="32" t="str">
        <f t="shared" si="171"/>
        <v/>
      </c>
      <c r="R185" s="53" t="str">
        <f>IF(Q185="","",IF(COUNTIF(Q$12:Q184,Q185)=0,R184+1,R184))</f>
        <v/>
      </c>
      <c r="S185" s="53" t="str">
        <f t="shared" si="172"/>
        <v/>
      </c>
      <c r="T185" s="53" t="str">
        <f t="shared" si="173"/>
        <v/>
      </c>
      <c r="U185" s="46" t="str">
        <f t="shared" si="174"/>
        <v/>
      </c>
      <c r="V185" s="27" t="s">
        <v>0</v>
      </c>
      <c r="W185" s="157" t="str">
        <f t="shared" si="175"/>
        <v/>
      </c>
      <c r="X185" s="207" t="str">
        <f t="shared" si="176"/>
        <v/>
      </c>
      <c r="Y185" s="158" t="str">
        <f t="shared" si="157"/>
        <v/>
      </c>
      <c r="Z185" s="27" t="s">
        <v>0</v>
      </c>
      <c r="AA185" s="32" t="str">
        <f t="shared" si="177"/>
        <v/>
      </c>
      <c r="AB185" s="53" t="str">
        <f t="shared" si="178"/>
        <v/>
      </c>
      <c r="AC185" s="21" t="str">
        <f>IF(OR(AB185="",AB185&lt;&gt;"NEMA"),"",IF(IFERROR(MATCH(AA185,AA$12:AA184,0),0)&lt;&gt;0,"",AA185))</f>
        <v/>
      </c>
      <c r="AD185" s="46" t="str">
        <f>IF(AC185="","",MAX(AD$12:AD184)+1)</f>
        <v/>
      </c>
      <c r="AE185" s="27" t="s">
        <v>0</v>
      </c>
      <c r="AF185" s="84"/>
      <c r="AG185" s="27" t="s">
        <v>0</v>
      </c>
      <c r="AH185" s="14" t="str">
        <f t="shared" si="179"/>
        <v/>
      </c>
      <c r="AI185" s="27" t="s">
        <v>0</v>
      </c>
      <c r="AJ185" s="157" t="str">
        <f t="shared" si="180"/>
        <v/>
      </c>
      <c r="AK185" s="108" t="str">
        <f t="shared" si="181"/>
        <v/>
      </c>
      <c r="AL185" s="27"/>
      <c r="AM185" s="32" t="str">
        <f t="shared" si="182"/>
        <v/>
      </c>
      <c r="AN185" s="21" t="str">
        <f t="shared" si="183"/>
        <v/>
      </c>
      <c r="AO185" s="53" t="str">
        <f t="shared" si="184"/>
        <v/>
      </c>
      <c r="AP185" s="53" t="str">
        <f t="shared" si="185"/>
        <v/>
      </c>
      <c r="AQ185" s="21" t="str">
        <f t="shared" si="186"/>
        <v/>
      </c>
      <c r="AR185" s="46" t="str">
        <f t="shared" si="187"/>
        <v/>
      </c>
      <c r="AS185" s="27" t="s">
        <v>0</v>
      </c>
      <c r="AT185" s="62" t="str">
        <f t="shared" si="188"/>
        <v/>
      </c>
      <c r="AU185" s="27" t="s">
        <v>0</v>
      </c>
      <c r="AV185" s="228" t="str">
        <f t="shared" si="234"/>
        <v/>
      </c>
      <c r="AW185" s="27" t="s">
        <v>0</v>
      </c>
      <c r="AX185" s="79"/>
      <c r="AY185" s="80"/>
      <c r="AZ185" s="27" t="s">
        <v>0</v>
      </c>
      <c r="BA185" s="184" t="str">
        <f t="shared" si="189"/>
        <v/>
      </c>
      <c r="BB185" s="27" t="s">
        <v>0</v>
      </c>
      <c r="BC185" s="32" t="str">
        <f t="shared" si="190"/>
        <v/>
      </c>
      <c r="BD185" s="53" t="str">
        <f>IF(AX185&amp;AY185="","",MAX(BD$12:BD184)+1)</f>
        <v/>
      </c>
      <c r="BE185" s="196" t="str">
        <f t="shared" si="191"/>
        <v/>
      </c>
      <c r="BF185" s="33" t="str">
        <f>IF(AND(AO185="NEMA",AP185="NEMA",OR(AX185&amp;AY185="",BE185="NEMA")),MAX(BF$12:BF184)+1,"")</f>
        <v/>
      </c>
      <c r="BG185" s="27" t="s">
        <v>0</v>
      </c>
      <c r="BH185" s="32" t="str">
        <f t="shared" si="192"/>
        <v/>
      </c>
      <c r="BI185" s="21" t="str">
        <f t="shared" si="193"/>
        <v/>
      </c>
      <c r="BJ185" s="53" t="str">
        <f t="shared" si="194"/>
        <v/>
      </c>
      <c r="BK185" s="33" t="str">
        <f t="shared" si="195"/>
        <v/>
      </c>
      <c r="BL185" s="27" t="s">
        <v>0</v>
      </c>
      <c r="BM185" s="32" t="str">
        <f t="shared" si="196"/>
        <v/>
      </c>
      <c r="BN185" s="21" t="str">
        <f t="shared" si="197"/>
        <v/>
      </c>
      <c r="BO185" s="53" t="str">
        <f t="shared" si="198"/>
        <v/>
      </c>
      <c r="BP185" s="53" t="str">
        <f t="shared" si="159"/>
        <v/>
      </c>
      <c r="BQ185" s="21" t="str">
        <f t="shared" si="160"/>
        <v/>
      </c>
      <c r="BR185" s="21" t="str" cm="1">
        <f t="array" ref="BR185">IFERROR(""&amp;INDEX(regNatjecatelj_klub,DI185),"")</f>
        <v/>
      </c>
      <c r="BS185" s="66" t="str">
        <f t="shared" si="199"/>
        <v/>
      </c>
      <c r="BT185" s="46" t="str">
        <f t="shared" si="200"/>
        <v/>
      </c>
      <c r="BU185" s="27" t="s">
        <v>0</v>
      </c>
      <c r="BV185" s="62" t="str">
        <f>IF(BP185&lt;&gt;"NEMA","",IF(IFERROR(MATCH(BN185,BN$12:BN184,0),0)&lt;&gt;0,"",BN185))</f>
        <v/>
      </c>
      <c r="BW185" s="27" t="s">
        <v>0</v>
      </c>
      <c r="BX185" s="84"/>
      <c r="BY185" s="27" t="s">
        <v>0</v>
      </c>
      <c r="BZ185" s="38" t="str">
        <f t="shared" si="201"/>
        <v/>
      </c>
      <c r="CA185" s="21" t="str">
        <f t="shared" si="202"/>
        <v/>
      </c>
      <c r="CB185" s="21" t="str">
        <f>IF(CA185="","",MAX(CB$12:CB184)+1)</f>
        <v/>
      </c>
      <c r="CC185" s="21" t="str">
        <f>IF(CA185="","",IF(AB185="","",IF(AB185="NEMA",IF(AD185="",INDEX(AD$12:AD184,MATCH(AA185,AA$12:AA184,0),1),AD185),AB185)))</f>
        <v/>
      </c>
      <c r="CD185" s="21" t="str">
        <f t="shared" si="203"/>
        <v/>
      </c>
      <c r="CE185" s="21" t="str">
        <f>IF(BX185="","",MAX(CE$12:CE184)+1)</f>
        <v/>
      </c>
      <c r="CF185" s="21" t="str">
        <f t="shared" si="204"/>
        <v/>
      </c>
      <c r="CG185" s="46" t="str">
        <f t="shared" si="205"/>
        <v/>
      </c>
      <c r="CH185" s="27" t="s">
        <v>0</v>
      </c>
      <c r="CI185" s="14" t="str">
        <f t="shared" si="206"/>
        <v/>
      </c>
      <c r="CJ185" s="27" t="s">
        <v>0</v>
      </c>
      <c r="CK185" s="157" t="str">
        <f>IF(BN185="","",IF(AND(BO185&lt;&gt;"",BO185&lt;&gt;"NEMA",BS185=1),BR185,IFERROR(INDEX(CK$12:CK184,MATCH(BN185,BN$12:BN184,0)),IF(BX185&lt;&gt;"",BX185,BT185))))</f>
        <v/>
      </c>
      <c r="CL185" s="210" t="str">
        <f>IF(BN185="","",IF(BT185&lt;&gt;BN185,INDEX(regKlub_id,MATCH(BT185,regKlub_naziv,0)),IF(AND(BO185&lt;&gt;"",BO185&lt;&gt;"NEMA"),BO185,IF(CF185&lt;&gt;"",CF185,IF(CB185&lt;&gt;"",CB185,IFERROR(INDEX(CL$12:CL184,MATCH(BN185,BN$12:BN184,0)),"GREŠKA"))))))</f>
        <v/>
      </c>
      <c r="CM185" s="108" t="str">
        <f>IF(BP185="","",IF(BP185&lt;&gt;"NEMA",BP185,IF(CE185&lt;&gt;"",CE185,IFERROR(INDEX(CM$12:CM184,MATCH(BN185,BN$12:BN184,0)),""))))</f>
        <v/>
      </c>
      <c r="CN185" s="27" t="s">
        <v>0</v>
      </c>
      <c r="CO185" s="38" t="str">
        <f t="shared" si="207"/>
        <v/>
      </c>
      <c r="CP185" s="53" t="str">
        <f t="shared" si="208"/>
        <v/>
      </c>
      <c r="CQ185" s="164" t="str">
        <f t="shared" si="209"/>
        <v/>
      </c>
      <c r="CR185" s="165" t="str">
        <f t="shared" ref="CR185:CR248" si="235">IF(CO185="","",IF(VALUE(LEFT(CO185,SEARCH(":",CO185)-1))&gt;999,59999,VALUE(LEFT(CO185,SEARCH(":",CO185)-1))*60+VALUE(RIGHT(CO185,2))))</f>
        <v/>
      </c>
      <c r="CS185" s="108" t="str">
        <f t="shared" si="161"/>
        <v/>
      </c>
      <c r="CT185" s="27" t="s">
        <v>0</v>
      </c>
      <c r="CU185" s="224" t="str">
        <f t="shared" si="210"/>
        <v xml:space="preserve">
</v>
      </c>
      <c r="CV185" s="27" t="s">
        <v>0</v>
      </c>
      <c r="CW185" s="184" t="str">
        <f t="shared" si="162"/>
        <v/>
      </c>
      <c r="CX185" t="s">
        <v>0</v>
      </c>
      <c r="CY185" s="86" t="str">
        <f t="shared" si="163"/>
        <v/>
      </c>
      <c r="CZ185" t="s">
        <v>0</v>
      </c>
      <c r="DA185" s="32" t="str">
        <f t="shared" si="164"/>
        <v/>
      </c>
      <c r="DB185" s="46" t="str">
        <f t="shared" si="165"/>
        <v/>
      </c>
      <c r="DC185" t="s">
        <v>0</v>
      </c>
      <c r="DD185" s="14" t="str">
        <f t="shared" si="211"/>
        <v/>
      </c>
      <c r="DE185" s="27" t="s">
        <v>0</v>
      </c>
      <c r="DF185" s="14" t="str">
        <f t="shared" si="212"/>
        <v/>
      </c>
      <c r="DG185" s="27" t="s">
        <v>0</v>
      </c>
      <c r="DH185" s="32" t="str">
        <f t="shared" si="213"/>
        <v/>
      </c>
      <c r="DI185" s="33" t="str">
        <f t="shared" si="214"/>
        <v/>
      </c>
      <c r="DJ185" s="27" t="s">
        <v>0</v>
      </c>
      <c r="DK185" s="32" t="str">
        <f t="shared" si="215"/>
        <v/>
      </c>
      <c r="DL185" s="33" t="str">
        <f t="shared" si="216"/>
        <v/>
      </c>
      <c r="DM185" s="27" t="s">
        <v>0</v>
      </c>
      <c r="DN185" s="32" t="str">
        <f t="shared" si="217"/>
        <v/>
      </c>
      <c r="DO185" s="33" t="str">
        <f t="shared" si="218"/>
        <v/>
      </c>
      <c r="DP185" s="27" t="s">
        <v>0</v>
      </c>
      <c r="DQ185" s="38" t="str">
        <f t="shared" si="219"/>
        <v/>
      </c>
      <c r="DR185" s="33" t="str" cm="1">
        <f t="array" ref="DR185">IF(DQ185&lt;&gt;"",INDEX(regNatjecatelj_id,DQ185,0),IF(BF185&lt;&gt;"",BF185,""))</f>
        <v/>
      </c>
      <c r="DS185" s="27" t="s">
        <v>0</v>
      </c>
      <c r="DT185" s="38" t="str">
        <f t="shared" si="220"/>
        <v/>
      </c>
      <c r="DU185" s="53" t="str">
        <f t="shared" si="166"/>
        <v/>
      </c>
      <c r="DV185" s="53" t="str">
        <f t="shared" si="221"/>
        <v/>
      </c>
      <c r="DW185" s="53" t="str">
        <f t="shared" si="222"/>
        <v/>
      </c>
      <c r="DX185" s="46" t="str">
        <f t="shared" si="223"/>
        <v/>
      </c>
      <c r="DY185" s="27" t="s">
        <v>0</v>
      </c>
      <c r="DZ185" s="38" t="str">
        <f>IF(AN185="","",MAX(DZ$12:DZ184)+1)</f>
        <v/>
      </c>
      <c r="EA185" s="53" t="str">
        <f t="shared" si="224"/>
        <v/>
      </c>
      <c r="EB185" s="53" t="str">
        <f t="shared" si="225"/>
        <v/>
      </c>
      <c r="EC185" s="53" t="str">
        <f t="shared" si="226"/>
        <v/>
      </c>
      <c r="ED185" s="53" t="str">
        <f t="shared" si="227"/>
        <v/>
      </c>
      <c r="EE185" s="53" t="str">
        <f t="shared" si="167"/>
        <v/>
      </c>
      <c r="EF185" s="53" t="str">
        <f t="shared" si="228"/>
        <v/>
      </c>
      <c r="EG185" s="53" t="str">
        <f t="shared" si="229"/>
        <v/>
      </c>
      <c r="EH185" s="53" t="str">
        <f t="shared" si="168"/>
        <v/>
      </c>
      <c r="EI185" s="53" t="str">
        <f t="shared" si="230"/>
        <v/>
      </c>
      <c r="EJ185" s="33" t="str">
        <f t="shared" si="231"/>
        <v/>
      </c>
      <c r="EK185" s="27" t="s">
        <v>0</v>
      </c>
      <c r="EL185" s="14" t="str">
        <f t="shared" si="232"/>
        <v/>
      </c>
      <c r="EM185" s="27" t="s">
        <v>0</v>
      </c>
      <c r="EN185" s="14" t="str">
        <f t="shared" si="169"/>
        <v/>
      </c>
      <c r="EO185" s="27" t="s">
        <v>0</v>
      </c>
      <c r="EP185" s="115" t="str">
        <f t="shared" si="233"/>
        <v/>
      </c>
      <c r="EQ185" s="27" t="s">
        <v>0</v>
      </c>
    </row>
    <row r="186" spans="1:147" x14ac:dyDescent="0.25">
      <c r="A186" t="s">
        <v>0</v>
      </c>
      <c r="B186" s="32" t="str">
        <f>IF(csv!F176="","",TRIM(csv!T176))</f>
        <v/>
      </c>
      <c r="C186" s="21" t="s">
        <v>0</v>
      </c>
      <c r="D186" s="21" t="str">
        <f>IF(csv!F176="","",TRIM(csv!F176))</f>
        <v/>
      </c>
      <c r="E186" s="21" t="str">
        <f>IF(csv!E176="","",TRIM(csv!E176))</f>
        <v/>
      </c>
      <c r="F186" s="21" t="s">
        <v>0</v>
      </c>
      <c r="G186" s="53" t="str">
        <f>IF(csv!M176="","",TRIM(csv!M176))</f>
        <v/>
      </c>
      <c r="H186" s="53" t="str">
        <f>IF(csv!N176="","",TRIM(csv!N176))</f>
        <v/>
      </c>
      <c r="I186" s="21" t="s">
        <v>0</v>
      </c>
      <c r="J186" s="21" t="str">
        <f>IF(csv!P176="","",TRIM(csv!P176))</f>
        <v/>
      </c>
      <c r="K186" s="21" t="str">
        <f>IF(csv!Q176="","",TRIM(csv!Q176))</f>
        <v/>
      </c>
      <c r="L186" s="21" t="s">
        <v>0</v>
      </c>
      <c r="M186" s="46" t="str">
        <f>IF(csv!R176="","",TRIM(csv!R176))</f>
        <v/>
      </c>
      <c r="N186" s="27" t="s">
        <v>0</v>
      </c>
      <c r="O186" s="172" t="str">
        <f t="shared" si="170"/>
        <v/>
      </c>
      <c r="P186" s="27"/>
      <c r="Q186" s="32" t="str">
        <f t="shared" si="171"/>
        <v/>
      </c>
      <c r="R186" s="53" t="str">
        <f>IF(Q186="","",IF(COUNTIF(Q$12:Q185,Q186)=0,R185+1,R185))</f>
        <v/>
      </c>
      <c r="S186" s="53" t="str">
        <f t="shared" si="172"/>
        <v/>
      </c>
      <c r="T186" s="53" t="str">
        <f t="shared" si="173"/>
        <v/>
      </c>
      <c r="U186" s="46" t="str">
        <f t="shared" si="174"/>
        <v/>
      </c>
      <c r="V186" s="27" t="s">
        <v>0</v>
      </c>
      <c r="W186" s="157" t="str">
        <f t="shared" si="175"/>
        <v/>
      </c>
      <c r="X186" s="207" t="str">
        <f t="shared" si="176"/>
        <v/>
      </c>
      <c r="Y186" s="158" t="str">
        <f t="shared" si="157"/>
        <v/>
      </c>
      <c r="Z186" s="27" t="s">
        <v>0</v>
      </c>
      <c r="AA186" s="32" t="str">
        <f t="shared" si="177"/>
        <v/>
      </c>
      <c r="AB186" s="53" t="str">
        <f t="shared" si="178"/>
        <v/>
      </c>
      <c r="AC186" s="21" t="str">
        <f>IF(OR(AB186="",AB186&lt;&gt;"NEMA"),"",IF(IFERROR(MATCH(AA186,AA$12:AA185,0),0)&lt;&gt;0,"",AA186))</f>
        <v/>
      </c>
      <c r="AD186" s="46" t="str">
        <f>IF(AC186="","",MAX(AD$12:AD185)+1)</f>
        <v/>
      </c>
      <c r="AE186" s="27" t="s">
        <v>0</v>
      </c>
      <c r="AF186" s="84"/>
      <c r="AG186" s="27" t="s">
        <v>0</v>
      </c>
      <c r="AH186" s="14" t="str">
        <f t="shared" si="179"/>
        <v/>
      </c>
      <c r="AI186" s="27" t="s">
        <v>0</v>
      </c>
      <c r="AJ186" s="157" t="str">
        <f t="shared" si="180"/>
        <v/>
      </c>
      <c r="AK186" s="108" t="str">
        <f t="shared" si="181"/>
        <v/>
      </c>
      <c r="AL186" s="27"/>
      <c r="AM186" s="32" t="str">
        <f t="shared" si="182"/>
        <v/>
      </c>
      <c r="AN186" s="21" t="str">
        <f t="shared" si="183"/>
        <v/>
      </c>
      <c r="AO186" s="53" t="str">
        <f t="shared" si="184"/>
        <v/>
      </c>
      <c r="AP186" s="53" t="str">
        <f t="shared" si="185"/>
        <v/>
      </c>
      <c r="AQ186" s="21" t="str">
        <f t="shared" si="186"/>
        <v/>
      </c>
      <c r="AR186" s="46" t="str">
        <f t="shared" si="187"/>
        <v/>
      </c>
      <c r="AS186" s="27" t="s">
        <v>0</v>
      </c>
      <c r="AT186" s="62" t="str">
        <f t="shared" si="188"/>
        <v/>
      </c>
      <c r="AU186" s="27" t="s">
        <v>0</v>
      </c>
      <c r="AV186" s="228" t="str">
        <f t="shared" si="234"/>
        <v/>
      </c>
      <c r="AW186" s="27" t="s">
        <v>0</v>
      </c>
      <c r="AX186" s="79"/>
      <c r="AY186" s="80"/>
      <c r="AZ186" s="27" t="s">
        <v>0</v>
      </c>
      <c r="BA186" s="184" t="str">
        <f t="shared" si="189"/>
        <v/>
      </c>
      <c r="BB186" s="27" t="s">
        <v>0</v>
      </c>
      <c r="BC186" s="32" t="str">
        <f t="shared" si="190"/>
        <v/>
      </c>
      <c r="BD186" s="53" t="str">
        <f>IF(AX186&amp;AY186="","",MAX(BD$12:BD185)+1)</f>
        <v/>
      </c>
      <c r="BE186" s="196" t="str">
        <f t="shared" si="191"/>
        <v/>
      </c>
      <c r="BF186" s="33" t="str">
        <f>IF(AND(AO186="NEMA",AP186="NEMA",OR(AX186&amp;AY186="",BE186="NEMA")),MAX(BF$12:BF185)+1,"")</f>
        <v/>
      </c>
      <c r="BG186" s="27" t="s">
        <v>0</v>
      </c>
      <c r="BH186" s="32" t="str">
        <f t="shared" si="192"/>
        <v/>
      </c>
      <c r="BI186" s="21" t="str">
        <f t="shared" si="193"/>
        <v/>
      </c>
      <c r="BJ186" s="53" t="str">
        <f t="shared" si="194"/>
        <v/>
      </c>
      <c r="BK186" s="33" t="str">
        <f t="shared" si="195"/>
        <v/>
      </c>
      <c r="BL186" s="27" t="s">
        <v>0</v>
      </c>
      <c r="BM186" s="32" t="str">
        <f t="shared" si="196"/>
        <v/>
      </c>
      <c r="BN186" s="21" t="str">
        <f t="shared" si="197"/>
        <v/>
      </c>
      <c r="BO186" s="53" t="str">
        <f t="shared" si="198"/>
        <v/>
      </c>
      <c r="BP186" s="53" t="str">
        <f t="shared" si="159"/>
        <v/>
      </c>
      <c r="BQ186" s="21" t="str">
        <f t="shared" si="160"/>
        <v/>
      </c>
      <c r="BR186" s="21" t="str" cm="1">
        <f t="array" ref="BR186">IFERROR(""&amp;INDEX(regNatjecatelj_klub,DI186),"")</f>
        <v/>
      </c>
      <c r="BS186" s="66" t="str">
        <f t="shared" si="199"/>
        <v/>
      </c>
      <c r="BT186" s="46" t="str">
        <f t="shared" si="200"/>
        <v/>
      </c>
      <c r="BU186" s="27" t="s">
        <v>0</v>
      </c>
      <c r="BV186" s="62" t="str">
        <f>IF(BP186&lt;&gt;"NEMA","",IF(IFERROR(MATCH(BN186,BN$12:BN185,0),0)&lt;&gt;0,"",BN186))</f>
        <v/>
      </c>
      <c r="BW186" s="27" t="s">
        <v>0</v>
      </c>
      <c r="BX186" s="84"/>
      <c r="BY186" s="27" t="s">
        <v>0</v>
      </c>
      <c r="BZ186" s="38" t="str">
        <f t="shared" si="201"/>
        <v/>
      </c>
      <c r="CA186" s="21" t="str">
        <f t="shared" si="202"/>
        <v/>
      </c>
      <c r="CB186" s="21" t="str">
        <f>IF(CA186="","",MAX(CB$12:CB185)+1)</f>
        <v/>
      </c>
      <c r="CC186" s="21" t="str">
        <f>IF(CA186="","",IF(AB186="","",IF(AB186="NEMA",IF(AD186="",INDEX(AD$12:AD185,MATCH(AA186,AA$12:AA185,0),1),AD186),AB186)))</f>
        <v/>
      </c>
      <c r="CD186" s="21" t="str">
        <f t="shared" si="203"/>
        <v/>
      </c>
      <c r="CE186" s="21" t="str">
        <f>IF(BX186="","",MAX(CE$12:CE185)+1)</f>
        <v/>
      </c>
      <c r="CF186" s="21" t="str">
        <f t="shared" si="204"/>
        <v/>
      </c>
      <c r="CG186" s="46" t="str">
        <f t="shared" si="205"/>
        <v/>
      </c>
      <c r="CH186" s="27" t="s">
        <v>0</v>
      </c>
      <c r="CI186" s="14" t="str">
        <f t="shared" si="206"/>
        <v/>
      </c>
      <c r="CJ186" s="27" t="s">
        <v>0</v>
      </c>
      <c r="CK186" s="157" t="str">
        <f>IF(BN186="","",IF(AND(BO186&lt;&gt;"",BO186&lt;&gt;"NEMA",BS186=1),BR186,IFERROR(INDEX(CK$12:CK185,MATCH(BN186,BN$12:BN185,0)),IF(BX186&lt;&gt;"",BX186,BT186))))</f>
        <v/>
      </c>
      <c r="CL186" s="210" t="str">
        <f>IF(BN186="","",IF(BT186&lt;&gt;BN186,INDEX(regKlub_id,MATCH(BT186,regKlub_naziv,0)),IF(AND(BO186&lt;&gt;"",BO186&lt;&gt;"NEMA"),BO186,IF(CF186&lt;&gt;"",CF186,IF(CB186&lt;&gt;"",CB186,IFERROR(INDEX(CL$12:CL185,MATCH(BN186,BN$12:BN185,0)),"GREŠKA"))))))</f>
        <v/>
      </c>
      <c r="CM186" s="108" t="str">
        <f>IF(BP186="","",IF(BP186&lt;&gt;"NEMA",BP186,IF(CE186&lt;&gt;"",CE186,IFERROR(INDEX(CM$12:CM185,MATCH(BN186,BN$12:BN185,0)),""))))</f>
        <v/>
      </c>
      <c r="CN186" s="27" t="s">
        <v>0</v>
      </c>
      <c r="CO186" s="38" t="str">
        <f t="shared" si="207"/>
        <v/>
      </c>
      <c r="CP186" s="53" t="str">
        <f t="shared" si="208"/>
        <v/>
      </c>
      <c r="CQ186" s="164" t="str">
        <f t="shared" si="209"/>
        <v/>
      </c>
      <c r="CR186" s="165" t="str">
        <f t="shared" si="235"/>
        <v/>
      </c>
      <c r="CS186" s="108" t="str">
        <f t="shared" si="161"/>
        <v/>
      </c>
      <c r="CT186" s="27" t="s">
        <v>0</v>
      </c>
      <c r="CU186" s="224" t="str">
        <f t="shared" si="210"/>
        <v xml:space="preserve">
</v>
      </c>
      <c r="CV186" s="27" t="s">
        <v>0</v>
      </c>
      <c r="CW186" s="184" t="str">
        <f t="shared" si="162"/>
        <v/>
      </c>
      <c r="CX186" t="s">
        <v>0</v>
      </c>
      <c r="CY186" s="86" t="str">
        <f t="shared" si="163"/>
        <v/>
      </c>
      <c r="CZ186" t="s">
        <v>0</v>
      </c>
      <c r="DA186" s="32" t="str">
        <f t="shared" si="164"/>
        <v/>
      </c>
      <c r="DB186" s="46" t="str">
        <f t="shared" si="165"/>
        <v/>
      </c>
      <c r="DC186" t="s">
        <v>0</v>
      </c>
      <c r="DD186" s="14" t="str">
        <f t="shared" si="211"/>
        <v/>
      </c>
      <c r="DE186" s="27" t="s">
        <v>0</v>
      </c>
      <c r="DF186" s="14" t="str">
        <f t="shared" si="212"/>
        <v/>
      </c>
      <c r="DG186" s="27" t="s">
        <v>0</v>
      </c>
      <c r="DH186" s="32" t="str">
        <f t="shared" si="213"/>
        <v/>
      </c>
      <c r="DI186" s="33" t="str">
        <f t="shared" si="214"/>
        <v/>
      </c>
      <c r="DJ186" s="27" t="s">
        <v>0</v>
      </c>
      <c r="DK186" s="32" t="str">
        <f t="shared" si="215"/>
        <v/>
      </c>
      <c r="DL186" s="33" t="str">
        <f t="shared" si="216"/>
        <v/>
      </c>
      <c r="DM186" s="27" t="s">
        <v>0</v>
      </c>
      <c r="DN186" s="32" t="str">
        <f t="shared" si="217"/>
        <v/>
      </c>
      <c r="DO186" s="33" t="str">
        <f t="shared" si="218"/>
        <v/>
      </c>
      <c r="DP186" s="27" t="s">
        <v>0</v>
      </c>
      <c r="DQ186" s="38" t="str">
        <f t="shared" si="219"/>
        <v/>
      </c>
      <c r="DR186" s="33" t="str" cm="1">
        <f t="array" ref="DR186">IF(DQ186&lt;&gt;"",INDEX(regNatjecatelj_id,DQ186,0),IF(BF186&lt;&gt;"",BF186,""))</f>
        <v/>
      </c>
      <c r="DS186" s="27" t="s">
        <v>0</v>
      </c>
      <c r="DT186" s="38" t="str">
        <f t="shared" si="220"/>
        <v/>
      </c>
      <c r="DU186" s="53" t="str">
        <f t="shared" si="166"/>
        <v/>
      </c>
      <c r="DV186" s="53" t="str">
        <f t="shared" si="221"/>
        <v/>
      </c>
      <c r="DW186" s="53" t="str">
        <f t="shared" si="222"/>
        <v/>
      </c>
      <c r="DX186" s="46" t="str">
        <f t="shared" si="223"/>
        <v/>
      </c>
      <c r="DY186" s="27" t="s">
        <v>0</v>
      </c>
      <c r="DZ186" s="38" t="str">
        <f>IF(AN186="","",MAX(DZ$12:DZ185)+1)</f>
        <v/>
      </c>
      <c r="EA186" s="53" t="str">
        <f t="shared" si="224"/>
        <v/>
      </c>
      <c r="EB186" s="53" t="str">
        <f t="shared" si="225"/>
        <v/>
      </c>
      <c r="EC186" s="53" t="str">
        <f t="shared" si="226"/>
        <v/>
      </c>
      <c r="ED186" s="53" t="str">
        <f t="shared" si="227"/>
        <v/>
      </c>
      <c r="EE186" s="53" t="str">
        <f t="shared" si="167"/>
        <v/>
      </c>
      <c r="EF186" s="53" t="str">
        <f t="shared" si="228"/>
        <v/>
      </c>
      <c r="EG186" s="53" t="str">
        <f t="shared" si="229"/>
        <v/>
      </c>
      <c r="EH186" s="53" t="str">
        <f t="shared" si="168"/>
        <v/>
      </c>
      <c r="EI186" s="53" t="str">
        <f t="shared" si="230"/>
        <v/>
      </c>
      <c r="EJ186" s="33" t="str">
        <f t="shared" si="231"/>
        <v/>
      </c>
      <c r="EK186" s="27" t="s">
        <v>0</v>
      </c>
      <c r="EL186" s="14" t="str">
        <f t="shared" si="232"/>
        <v/>
      </c>
      <c r="EM186" s="27" t="s">
        <v>0</v>
      </c>
      <c r="EN186" s="14" t="str">
        <f t="shared" si="169"/>
        <v/>
      </c>
      <c r="EO186" s="27" t="s">
        <v>0</v>
      </c>
      <c r="EP186" s="115" t="str">
        <f t="shared" si="233"/>
        <v/>
      </c>
      <c r="EQ186" s="27" t="s">
        <v>0</v>
      </c>
    </row>
    <row r="187" spans="1:147" x14ac:dyDescent="0.25">
      <c r="A187" t="s">
        <v>0</v>
      </c>
      <c r="B187" s="32" t="str">
        <f>IF(csv!F177="","",TRIM(csv!T177))</f>
        <v/>
      </c>
      <c r="C187" s="21" t="s">
        <v>0</v>
      </c>
      <c r="D187" s="21" t="str">
        <f>IF(csv!F177="","",TRIM(csv!F177))</f>
        <v/>
      </c>
      <c r="E187" s="21" t="str">
        <f>IF(csv!E177="","",TRIM(csv!E177))</f>
        <v/>
      </c>
      <c r="F187" s="21" t="s">
        <v>0</v>
      </c>
      <c r="G187" s="53" t="str">
        <f>IF(csv!M177="","",TRIM(csv!M177))</f>
        <v/>
      </c>
      <c r="H187" s="53" t="str">
        <f>IF(csv!N177="","",TRIM(csv!N177))</f>
        <v/>
      </c>
      <c r="I187" s="21" t="s">
        <v>0</v>
      </c>
      <c r="J187" s="21" t="str">
        <f>IF(csv!P177="","",TRIM(csv!P177))</f>
        <v/>
      </c>
      <c r="K187" s="21" t="str">
        <f>IF(csv!Q177="","",TRIM(csv!Q177))</f>
        <v/>
      </c>
      <c r="L187" s="21" t="s">
        <v>0</v>
      </c>
      <c r="M187" s="46" t="str">
        <f>IF(csv!R177="","",TRIM(csv!R177))</f>
        <v/>
      </c>
      <c r="N187" s="27" t="s">
        <v>0</v>
      </c>
      <c r="O187" s="172" t="str">
        <f t="shared" si="170"/>
        <v/>
      </c>
      <c r="P187" s="27"/>
      <c r="Q187" s="32" t="str">
        <f t="shared" si="171"/>
        <v/>
      </c>
      <c r="R187" s="53" t="str">
        <f>IF(Q187="","",IF(COUNTIF(Q$12:Q186,Q187)=0,R186+1,R186))</f>
        <v/>
      </c>
      <c r="S187" s="53" t="str">
        <f t="shared" si="172"/>
        <v/>
      </c>
      <c r="T187" s="53" t="str">
        <f t="shared" si="173"/>
        <v/>
      </c>
      <c r="U187" s="46" t="str">
        <f t="shared" si="174"/>
        <v/>
      </c>
      <c r="V187" s="27" t="s">
        <v>0</v>
      </c>
      <c r="W187" s="157" t="str">
        <f t="shared" si="175"/>
        <v/>
      </c>
      <c r="X187" s="207" t="str">
        <f t="shared" si="176"/>
        <v/>
      </c>
      <c r="Y187" s="158" t="str">
        <f t="shared" si="157"/>
        <v/>
      </c>
      <c r="Z187" s="27" t="s">
        <v>0</v>
      </c>
      <c r="AA187" s="32" t="str">
        <f t="shared" si="177"/>
        <v/>
      </c>
      <c r="AB187" s="53" t="str">
        <f t="shared" si="178"/>
        <v/>
      </c>
      <c r="AC187" s="21" t="str">
        <f>IF(OR(AB187="",AB187&lt;&gt;"NEMA"),"",IF(IFERROR(MATCH(AA187,AA$12:AA186,0),0)&lt;&gt;0,"",AA187))</f>
        <v/>
      </c>
      <c r="AD187" s="46" t="str">
        <f>IF(AC187="","",MAX(AD$12:AD186)+1)</f>
        <v/>
      </c>
      <c r="AE187" s="27" t="s">
        <v>0</v>
      </c>
      <c r="AF187" s="84"/>
      <c r="AG187" s="27" t="s">
        <v>0</v>
      </c>
      <c r="AH187" s="14" t="str">
        <f t="shared" si="179"/>
        <v/>
      </c>
      <c r="AI187" s="27" t="s">
        <v>0</v>
      </c>
      <c r="AJ187" s="157" t="str">
        <f t="shared" si="180"/>
        <v/>
      </c>
      <c r="AK187" s="108" t="str">
        <f t="shared" si="181"/>
        <v/>
      </c>
      <c r="AL187" s="27"/>
      <c r="AM187" s="32" t="str">
        <f t="shared" si="182"/>
        <v/>
      </c>
      <c r="AN187" s="21" t="str">
        <f t="shared" si="183"/>
        <v/>
      </c>
      <c r="AO187" s="53" t="str">
        <f t="shared" si="184"/>
        <v/>
      </c>
      <c r="AP187" s="53" t="str">
        <f t="shared" si="185"/>
        <v/>
      </c>
      <c r="AQ187" s="21" t="str">
        <f t="shared" si="186"/>
        <v/>
      </c>
      <c r="AR187" s="46" t="str">
        <f t="shared" si="187"/>
        <v/>
      </c>
      <c r="AS187" s="27" t="s">
        <v>0</v>
      </c>
      <c r="AT187" s="62" t="str">
        <f t="shared" si="188"/>
        <v/>
      </c>
      <c r="AU187" s="27" t="s">
        <v>0</v>
      </c>
      <c r="AV187" s="228" t="str">
        <f t="shared" si="234"/>
        <v/>
      </c>
      <c r="AW187" s="27" t="s">
        <v>0</v>
      </c>
      <c r="AX187" s="79"/>
      <c r="AY187" s="80"/>
      <c r="AZ187" s="27" t="s">
        <v>0</v>
      </c>
      <c r="BA187" s="184" t="str">
        <f t="shared" si="189"/>
        <v/>
      </c>
      <c r="BB187" s="27" t="s">
        <v>0</v>
      </c>
      <c r="BC187" s="32" t="str">
        <f t="shared" si="190"/>
        <v/>
      </c>
      <c r="BD187" s="53" t="str">
        <f>IF(AX187&amp;AY187="","",MAX(BD$12:BD186)+1)</f>
        <v/>
      </c>
      <c r="BE187" s="196" t="str">
        <f t="shared" si="191"/>
        <v/>
      </c>
      <c r="BF187" s="33" t="str">
        <f>IF(AND(AO187="NEMA",AP187="NEMA",OR(AX187&amp;AY187="",BE187="NEMA")),MAX(BF$12:BF186)+1,"")</f>
        <v/>
      </c>
      <c r="BG187" s="27" t="s">
        <v>0</v>
      </c>
      <c r="BH187" s="32" t="str">
        <f t="shared" si="192"/>
        <v/>
      </c>
      <c r="BI187" s="21" t="str">
        <f t="shared" si="193"/>
        <v/>
      </c>
      <c r="BJ187" s="53" t="str">
        <f t="shared" si="194"/>
        <v/>
      </c>
      <c r="BK187" s="33" t="str">
        <f t="shared" si="195"/>
        <v/>
      </c>
      <c r="BL187" s="27" t="s">
        <v>0</v>
      </c>
      <c r="BM187" s="32" t="str">
        <f t="shared" si="196"/>
        <v/>
      </c>
      <c r="BN187" s="21" t="str">
        <f t="shared" si="197"/>
        <v/>
      </c>
      <c r="BO187" s="53" t="str">
        <f t="shared" si="198"/>
        <v/>
      </c>
      <c r="BP187" s="53" t="str">
        <f t="shared" si="159"/>
        <v/>
      </c>
      <c r="BQ187" s="21" t="str">
        <f t="shared" si="160"/>
        <v/>
      </c>
      <c r="BR187" s="21" t="str" cm="1">
        <f t="array" ref="BR187">IFERROR(""&amp;INDEX(regNatjecatelj_klub,DI187),"")</f>
        <v/>
      </c>
      <c r="BS187" s="66" t="str">
        <f t="shared" si="199"/>
        <v/>
      </c>
      <c r="BT187" s="46" t="str">
        <f t="shared" si="200"/>
        <v/>
      </c>
      <c r="BU187" s="27" t="s">
        <v>0</v>
      </c>
      <c r="BV187" s="62" t="str">
        <f>IF(BP187&lt;&gt;"NEMA","",IF(IFERROR(MATCH(BN187,BN$12:BN186,0),0)&lt;&gt;0,"",BN187))</f>
        <v/>
      </c>
      <c r="BW187" s="27" t="s">
        <v>0</v>
      </c>
      <c r="BX187" s="84"/>
      <c r="BY187" s="27" t="s">
        <v>0</v>
      </c>
      <c r="BZ187" s="38" t="str">
        <f t="shared" si="201"/>
        <v/>
      </c>
      <c r="CA187" s="21" t="str">
        <f t="shared" si="202"/>
        <v/>
      </c>
      <c r="CB187" s="21" t="str">
        <f>IF(CA187="","",MAX(CB$12:CB186)+1)</f>
        <v/>
      </c>
      <c r="CC187" s="21" t="str">
        <f>IF(CA187="","",IF(AB187="","",IF(AB187="NEMA",IF(AD187="",INDEX(AD$12:AD186,MATCH(AA187,AA$12:AA186,0),1),AD187),AB187)))</f>
        <v/>
      </c>
      <c r="CD187" s="21" t="str">
        <f t="shared" si="203"/>
        <v/>
      </c>
      <c r="CE187" s="21" t="str">
        <f>IF(BX187="","",MAX(CE$12:CE186)+1)</f>
        <v/>
      </c>
      <c r="CF187" s="21" t="str">
        <f t="shared" si="204"/>
        <v/>
      </c>
      <c r="CG187" s="46" t="str">
        <f t="shared" si="205"/>
        <v/>
      </c>
      <c r="CH187" s="27" t="s">
        <v>0</v>
      </c>
      <c r="CI187" s="14" t="str">
        <f t="shared" si="206"/>
        <v/>
      </c>
      <c r="CJ187" s="27" t="s">
        <v>0</v>
      </c>
      <c r="CK187" s="157" t="str">
        <f>IF(BN187="","",IF(AND(BO187&lt;&gt;"",BO187&lt;&gt;"NEMA",BS187=1),BR187,IFERROR(INDEX(CK$12:CK186,MATCH(BN187,BN$12:BN186,0)),IF(BX187&lt;&gt;"",BX187,BT187))))</f>
        <v/>
      </c>
      <c r="CL187" s="210" t="str">
        <f>IF(BN187="","",IF(BT187&lt;&gt;BN187,INDEX(regKlub_id,MATCH(BT187,regKlub_naziv,0)),IF(AND(BO187&lt;&gt;"",BO187&lt;&gt;"NEMA"),BO187,IF(CF187&lt;&gt;"",CF187,IF(CB187&lt;&gt;"",CB187,IFERROR(INDEX(CL$12:CL186,MATCH(BN187,BN$12:BN186,0)),"GREŠKA"))))))</f>
        <v/>
      </c>
      <c r="CM187" s="108" t="str">
        <f>IF(BP187="","",IF(BP187&lt;&gt;"NEMA",BP187,IF(CE187&lt;&gt;"",CE187,IFERROR(INDEX(CM$12:CM186,MATCH(BN187,BN$12:BN186,0)),""))))</f>
        <v/>
      </c>
      <c r="CN187" s="27" t="s">
        <v>0</v>
      </c>
      <c r="CO187" s="38" t="str">
        <f t="shared" si="207"/>
        <v/>
      </c>
      <c r="CP187" s="53" t="str">
        <f t="shared" si="208"/>
        <v/>
      </c>
      <c r="CQ187" s="164" t="str">
        <f t="shared" si="209"/>
        <v/>
      </c>
      <c r="CR187" s="165" t="str">
        <f t="shared" si="235"/>
        <v/>
      </c>
      <c r="CS187" s="108" t="str">
        <f t="shared" si="161"/>
        <v/>
      </c>
      <c r="CT187" s="27" t="s">
        <v>0</v>
      </c>
      <c r="CU187" s="224" t="str">
        <f t="shared" si="210"/>
        <v xml:space="preserve">
</v>
      </c>
      <c r="CV187" s="27" t="s">
        <v>0</v>
      </c>
      <c r="CW187" s="184" t="str">
        <f t="shared" si="162"/>
        <v/>
      </c>
      <c r="CX187" t="s">
        <v>0</v>
      </c>
      <c r="CY187" s="86" t="str">
        <f t="shared" si="163"/>
        <v/>
      </c>
      <c r="CZ187" t="s">
        <v>0</v>
      </c>
      <c r="DA187" s="32" t="str">
        <f t="shared" si="164"/>
        <v/>
      </c>
      <c r="DB187" s="46" t="str">
        <f t="shared" si="165"/>
        <v/>
      </c>
      <c r="DC187" t="s">
        <v>0</v>
      </c>
      <c r="DD187" s="14" t="str">
        <f t="shared" si="211"/>
        <v/>
      </c>
      <c r="DE187" s="27" t="s">
        <v>0</v>
      </c>
      <c r="DF187" s="14" t="str">
        <f t="shared" si="212"/>
        <v/>
      </c>
      <c r="DG187" s="27" t="s">
        <v>0</v>
      </c>
      <c r="DH187" s="32" t="str">
        <f t="shared" si="213"/>
        <v/>
      </c>
      <c r="DI187" s="33" t="str">
        <f t="shared" si="214"/>
        <v/>
      </c>
      <c r="DJ187" s="27" t="s">
        <v>0</v>
      </c>
      <c r="DK187" s="32" t="str">
        <f t="shared" si="215"/>
        <v/>
      </c>
      <c r="DL187" s="33" t="str">
        <f t="shared" si="216"/>
        <v/>
      </c>
      <c r="DM187" s="27" t="s">
        <v>0</v>
      </c>
      <c r="DN187" s="32" t="str">
        <f t="shared" si="217"/>
        <v/>
      </c>
      <c r="DO187" s="33" t="str">
        <f t="shared" si="218"/>
        <v/>
      </c>
      <c r="DP187" s="27" t="s">
        <v>0</v>
      </c>
      <c r="DQ187" s="38" t="str">
        <f t="shared" si="219"/>
        <v/>
      </c>
      <c r="DR187" s="33" t="str" cm="1">
        <f t="array" ref="DR187">IF(DQ187&lt;&gt;"",INDEX(regNatjecatelj_id,DQ187,0),IF(BF187&lt;&gt;"",BF187,""))</f>
        <v/>
      </c>
      <c r="DS187" s="27" t="s">
        <v>0</v>
      </c>
      <c r="DT187" s="38" t="str">
        <f t="shared" si="220"/>
        <v/>
      </c>
      <c r="DU187" s="53" t="str">
        <f t="shared" si="166"/>
        <v/>
      </c>
      <c r="DV187" s="53" t="str">
        <f t="shared" si="221"/>
        <v/>
      </c>
      <c r="DW187" s="53" t="str">
        <f t="shared" si="222"/>
        <v/>
      </c>
      <c r="DX187" s="46" t="str">
        <f t="shared" si="223"/>
        <v/>
      </c>
      <c r="DY187" s="27" t="s">
        <v>0</v>
      </c>
      <c r="DZ187" s="38" t="str">
        <f>IF(AN187="","",MAX(DZ$12:DZ186)+1)</f>
        <v/>
      </c>
      <c r="EA187" s="53" t="str">
        <f t="shared" si="224"/>
        <v/>
      </c>
      <c r="EB187" s="53" t="str">
        <f t="shared" si="225"/>
        <v/>
      </c>
      <c r="EC187" s="53" t="str">
        <f t="shared" si="226"/>
        <v/>
      </c>
      <c r="ED187" s="53" t="str">
        <f t="shared" si="227"/>
        <v/>
      </c>
      <c r="EE187" s="53" t="str">
        <f t="shared" si="167"/>
        <v/>
      </c>
      <c r="EF187" s="53" t="str">
        <f t="shared" si="228"/>
        <v/>
      </c>
      <c r="EG187" s="53" t="str">
        <f t="shared" si="229"/>
        <v/>
      </c>
      <c r="EH187" s="53" t="str">
        <f t="shared" si="168"/>
        <v/>
      </c>
      <c r="EI187" s="53" t="str">
        <f t="shared" si="230"/>
        <v/>
      </c>
      <c r="EJ187" s="33" t="str">
        <f t="shared" si="231"/>
        <v/>
      </c>
      <c r="EK187" s="27" t="s">
        <v>0</v>
      </c>
      <c r="EL187" s="14" t="str">
        <f t="shared" si="232"/>
        <v/>
      </c>
      <c r="EM187" s="27" t="s">
        <v>0</v>
      </c>
      <c r="EN187" s="14" t="str">
        <f t="shared" si="169"/>
        <v/>
      </c>
      <c r="EO187" s="27" t="s">
        <v>0</v>
      </c>
      <c r="EP187" s="115" t="str">
        <f t="shared" si="233"/>
        <v/>
      </c>
      <c r="EQ187" s="27" t="s">
        <v>0</v>
      </c>
    </row>
    <row r="188" spans="1:147" x14ac:dyDescent="0.25">
      <c r="A188" t="s">
        <v>0</v>
      </c>
      <c r="B188" s="32" t="str">
        <f>IF(csv!F178="","",TRIM(csv!T178))</f>
        <v/>
      </c>
      <c r="C188" s="21" t="s">
        <v>0</v>
      </c>
      <c r="D188" s="21" t="str">
        <f>IF(csv!F178="","",TRIM(csv!F178))</f>
        <v/>
      </c>
      <c r="E188" s="21" t="str">
        <f>IF(csv!E178="","",TRIM(csv!E178))</f>
        <v/>
      </c>
      <c r="F188" s="21" t="s">
        <v>0</v>
      </c>
      <c r="G188" s="53" t="str">
        <f>IF(csv!M178="","",TRIM(csv!M178))</f>
        <v/>
      </c>
      <c r="H188" s="53" t="str">
        <f>IF(csv!N178="","",TRIM(csv!N178))</f>
        <v/>
      </c>
      <c r="I188" s="21" t="s">
        <v>0</v>
      </c>
      <c r="J188" s="21" t="str">
        <f>IF(csv!P178="","",TRIM(csv!P178))</f>
        <v/>
      </c>
      <c r="K188" s="21" t="str">
        <f>IF(csv!Q178="","",TRIM(csv!Q178))</f>
        <v/>
      </c>
      <c r="L188" s="21" t="s">
        <v>0</v>
      </c>
      <c r="M188" s="46" t="str">
        <f>IF(csv!R178="","",TRIM(csv!R178))</f>
        <v/>
      </c>
      <c r="N188" s="27" t="s">
        <v>0</v>
      </c>
      <c r="O188" s="172" t="str">
        <f t="shared" si="170"/>
        <v/>
      </c>
      <c r="P188" s="27"/>
      <c r="Q188" s="32" t="str">
        <f t="shared" si="171"/>
        <v/>
      </c>
      <c r="R188" s="53" t="str">
        <f>IF(Q188="","",IF(COUNTIF(Q$12:Q187,Q188)=0,R187+1,R187))</f>
        <v/>
      </c>
      <c r="S188" s="53" t="str">
        <f t="shared" si="172"/>
        <v/>
      </c>
      <c r="T188" s="53" t="str">
        <f t="shared" si="173"/>
        <v/>
      </c>
      <c r="U188" s="46" t="str">
        <f t="shared" si="174"/>
        <v/>
      </c>
      <c r="V188" s="27" t="s">
        <v>0</v>
      </c>
      <c r="W188" s="157" t="str">
        <f t="shared" si="175"/>
        <v/>
      </c>
      <c r="X188" s="207" t="str">
        <f t="shared" si="176"/>
        <v/>
      </c>
      <c r="Y188" s="158" t="str">
        <f t="shared" si="157"/>
        <v/>
      </c>
      <c r="Z188" s="27" t="s">
        <v>0</v>
      </c>
      <c r="AA188" s="32" t="str">
        <f t="shared" si="177"/>
        <v/>
      </c>
      <c r="AB188" s="53" t="str">
        <f t="shared" si="178"/>
        <v/>
      </c>
      <c r="AC188" s="21" t="str">
        <f>IF(OR(AB188="",AB188&lt;&gt;"NEMA"),"",IF(IFERROR(MATCH(AA188,AA$12:AA187,0),0)&lt;&gt;0,"",AA188))</f>
        <v/>
      </c>
      <c r="AD188" s="46" t="str">
        <f>IF(AC188="","",MAX(AD$12:AD187)+1)</f>
        <v/>
      </c>
      <c r="AE188" s="27" t="s">
        <v>0</v>
      </c>
      <c r="AF188" s="84"/>
      <c r="AG188" s="27" t="s">
        <v>0</v>
      </c>
      <c r="AH188" s="14" t="str">
        <f t="shared" si="179"/>
        <v/>
      </c>
      <c r="AI188" s="27" t="s">
        <v>0</v>
      </c>
      <c r="AJ188" s="157" t="str">
        <f t="shared" si="180"/>
        <v/>
      </c>
      <c r="AK188" s="108" t="str">
        <f t="shared" si="181"/>
        <v/>
      </c>
      <c r="AL188" s="27"/>
      <c r="AM188" s="32" t="str">
        <f t="shared" si="182"/>
        <v/>
      </c>
      <c r="AN188" s="21" t="str">
        <f t="shared" si="183"/>
        <v/>
      </c>
      <c r="AO188" s="53" t="str">
        <f t="shared" si="184"/>
        <v/>
      </c>
      <c r="AP188" s="53" t="str">
        <f t="shared" si="185"/>
        <v/>
      </c>
      <c r="AQ188" s="21" t="str">
        <f t="shared" si="186"/>
        <v/>
      </c>
      <c r="AR188" s="46" t="str">
        <f t="shared" si="187"/>
        <v/>
      </c>
      <c r="AS188" s="27" t="s">
        <v>0</v>
      </c>
      <c r="AT188" s="62" t="str">
        <f t="shared" si="188"/>
        <v/>
      </c>
      <c r="AU188" s="27" t="s">
        <v>0</v>
      </c>
      <c r="AV188" s="228" t="str">
        <f t="shared" si="234"/>
        <v/>
      </c>
      <c r="AW188" s="27" t="s">
        <v>0</v>
      </c>
      <c r="AX188" s="79"/>
      <c r="AY188" s="80"/>
      <c r="AZ188" s="27" t="s">
        <v>0</v>
      </c>
      <c r="BA188" s="184" t="str">
        <f t="shared" si="189"/>
        <v/>
      </c>
      <c r="BB188" s="27" t="s">
        <v>0</v>
      </c>
      <c r="BC188" s="32" t="str">
        <f t="shared" si="190"/>
        <v/>
      </c>
      <c r="BD188" s="53" t="str">
        <f>IF(AX188&amp;AY188="","",MAX(BD$12:BD187)+1)</f>
        <v/>
      </c>
      <c r="BE188" s="196" t="str">
        <f t="shared" si="191"/>
        <v/>
      </c>
      <c r="BF188" s="33" t="str">
        <f>IF(AND(AO188="NEMA",AP188="NEMA",OR(AX188&amp;AY188="",BE188="NEMA")),MAX(BF$12:BF187)+1,"")</f>
        <v/>
      </c>
      <c r="BG188" s="27" t="s">
        <v>0</v>
      </c>
      <c r="BH188" s="32" t="str">
        <f t="shared" si="192"/>
        <v/>
      </c>
      <c r="BI188" s="21" t="str">
        <f t="shared" si="193"/>
        <v/>
      </c>
      <c r="BJ188" s="53" t="str">
        <f t="shared" si="194"/>
        <v/>
      </c>
      <c r="BK188" s="33" t="str">
        <f t="shared" si="195"/>
        <v/>
      </c>
      <c r="BL188" s="27" t="s">
        <v>0</v>
      </c>
      <c r="BM188" s="32" t="str">
        <f t="shared" si="196"/>
        <v/>
      </c>
      <c r="BN188" s="21" t="str">
        <f t="shared" si="197"/>
        <v/>
      </c>
      <c r="BO188" s="53" t="str">
        <f t="shared" si="198"/>
        <v/>
      </c>
      <c r="BP188" s="53" t="str">
        <f t="shared" si="159"/>
        <v/>
      </c>
      <c r="BQ188" s="21" t="str">
        <f t="shared" si="160"/>
        <v/>
      </c>
      <c r="BR188" s="21" t="str" cm="1">
        <f t="array" ref="BR188">IFERROR(""&amp;INDEX(regNatjecatelj_klub,DI188),"")</f>
        <v/>
      </c>
      <c r="BS188" s="66" t="str">
        <f t="shared" si="199"/>
        <v/>
      </c>
      <c r="BT188" s="46" t="str">
        <f t="shared" si="200"/>
        <v/>
      </c>
      <c r="BU188" s="27" t="s">
        <v>0</v>
      </c>
      <c r="BV188" s="62" t="str">
        <f>IF(BP188&lt;&gt;"NEMA","",IF(IFERROR(MATCH(BN188,BN$12:BN187,0),0)&lt;&gt;0,"",BN188))</f>
        <v/>
      </c>
      <c r="BW188" s="27" t="s">
        <v>0</v>
      </c>
      <c r="BX188" s="84"/>
      <c r="BY188" s="27" t="s">
        <v>0</v>
      </c>
      <c r="BZ188" s="38" t="str">
        <f t="shared" si="201"/>
        <v/>
      </c>
      <c r="CA188" s="21" t="str">
        <f t="shared" si="202"/>
        <v/>
      </c>
      <c r="CB188" s="21" t="str">
        <f>IF(CA188="","",MAX(CB$12:CB187)+1)</f>
        <v/>
      </c>
      <c r="CC188" s="21" t="str">
        <f>IF(CA188="","",IF(AB188="","",IF(AB188="NEMA",IF(AD188="",INDEX(AD$12:AD187,MATCH(AA188,AA$12:AA187,0),1),AD188),AB188)))</f>
        <v/>
      </c>
      <c r="CD188" s="21" t="str">
        <f t="shared" si="203"/>
        <v/>
      </c>
      <c r="CE188" s="21" t="str">
        <f>IF(BX188="","",MAX(CE$12:CE187)+1)</f>
        <v/>
      </c>
      <c r="CF188" s="21" t="str">
        <f t="shared" si="204"/>
        <v/>
      </c>
      <c r="CG188" s="46" t="str">
        <f t="shared" si="205"/>
        <v/>
      </c>
      <c r="CH188" s="27" t="s">
        <v>0</v>
      </c>
      <c r="CI188" s="14" t="str">
        <f t="shared" si="206"/>
        <v/>
      </c>
      <c r="CJ188" s="27" t="s">
        <v>0</v>
      </c>
      <c r="CK188" s="157" t="str">
        <f>IF(BN188="","",IF(AND(BO188&lt;&gt;"",BO188&lt;&gt;"NEMA",BS188=1),BR188,IFERROR(INDEX(CK$12:CK187,MATCH(BN188,BN$12:BN187,0)),IF(BX188&lt;&gt;"",BX188,BT188))))</f>
        <v/>
      </c>
      <c r="CL188" s="210" t="str">
        <f>IF(BN188="","",IF(BT188&lt;&gt;BN188,INDEX(regKlub_id,MATCH(BT188,regKlub_naziv,0)),IF(AND(BO188&lt;&gt;"",BO188&lt;&gt;"NEMA"),BO188,IF(CF188&lt;&gt;"",CF188,IF(CB188&lt;&gt;"",CB188,IFERROR(INDEX(CL$12:CL187,MATCH(BN188,BN$12:BN187,0)),"GREŠKA"))))))</f>
        <v/>
      </c>
      <c r="CM188" s="108" t="str">
        <f>IF(BP188="","",IF(BP188&lt;&gt;"NEMA",BP188,IF(CE188&lt;&gt;"",CE188,IFERROR(INDEX(CM$12:CM187,MATCH(BN188,BN$12:BN187,0)),""))))</f>
        <v/>
      </c>
      <c r="CN188" s="27" t="s">
        <v>0</v>
      </c>
      <c r="CO188" s="38" t="str">
        <f t="shared" si="207"/>
        <v/>
      </c>
      <c r="CP188" s="53" t="str">
        <f t="shared" si="208"/>
        <v/>
      </c>
      <c r="CQ188" s="164" t="str">
        <f t="shared" si="209"/>
        <v/>
      </c>
      <c r="CR188" s="165" t="str">
        <f t="shared" si="235"/>
        <v/>
      </c>
      <c r="CS188" s="108" t="str">
        <f t="shared" si="161"/>
        <v/>
      </c>
      <c r="CT188" s="27" t="s">
        <v>0</v>
      </c>
      <c r="CU188" s="224" t="str">
        <f t="shared" si="210"/>
        <v xml:space="preserve">
</v>
      </c>
      <c r="CV188" s="27" t="s">
        <v>0</v>
      </c>
      <c r="CW188" s="184" t="str">
        <f t="shared" si="162"/>
        <v/>
      </c>
      <c r="CX188" t="s">
        <v>0</v>
      </c>
      <c r="CY188" s="86" t="str">
        <f t="shared" si="163"/>
        <v/>
      </c>
      <c r="CZ188" t="s">
        <v>0</v>
      </c>
      <c r="DA188" s="32" t="str">
        <f t="shared" si="164"/>
        <v/>
      </c>
      <c r="DB188" s="46" t="str">
        <f t="shared" si="165"/>
        <v/>
      </c>
      <c r="DC188" t="s">
        <v>0</v>
      </c>
      <c r="DD188" s="14" t="str">
        <f t="shared" si="211"/>
        <v/>
      </c>
      <c r="DE188" s="27" t="s">
        <v>0</v>
      </c>
      <c r="DF188" s="14" t="str">
        <f t="shared" si="212"/>
        <v/>
      </c>
      <c r="DG188" s="27" t="s">
        <v>0</v>
      </c>
      <c r="DH188" s="32" t="str">
        <f t="shared" si="213"/>
        <v/>
      </c>
      <c r="DI188" s="33" t="str">
        <f t="shared" si="214"/>
        <v/>
      </c>
      <c r="DJ188" s="27" t="s">
        <v>0</v>
      </c>
      <c r="DK188" s="32" t="str">
        <f t="shared" si="215"/>
        <v/>
      </c>
      <c r="DL188" s="33" t="str">
        <f t="shared" si="216"/>
        <v/>
      </c>
      <c r="DM188" s="27" t="s">
        <v>0</v>
      </c>
      <c r="DN188" s="32" t="str">
        <f t="shared" si="217"/>
        <v/>
      </c>
      <c r="DO188" s="33" t="str">
        <f t="shared" si="218"/>
        <v/>
      </c>
      <c r="DP188" s="27" t="s">
        <v>0</v>
      </c>
      <c r="DQ188" s="38" t="str">
        <f t="shared" si="219"/>
        <v/>
      </c>
      <c r="DR188" s="33" t="str" cm="1">
        <f t="array" ref="DR188">IF(DQ188&lt;&gt;"",INDEX(regNatjecatelj_id,DQ188,0),IF(BF188&lt;&gt;"",BF188,""))</f>
        <v/>
      </c>
      <c r="DS188" s="27" t="s">
        <v>0</v>
      </c>
      <c r="DT188" s="38" t="str">
        <f t="shared" si="220"/>
        <v/>
      </c>
      <c r="DU188" s="53" t="str">
        <f t="shared" si="166"/>
        <v/>
      </c>
      <c r="DV188" s="53" t="str">
        <f t="shared" si="221"/>
        <v/>
      </c>
      <c r="DW188" s="53" t="str">
        <f t="shared" si="222"/>
        <v/>
      </c>
      <c r="DX188" s="46" t="str">
        <f t="shared" si="223"/>
        <v/>
      </c>
      <c r="DY188" s="27" t="s">
        <v>0</v>
      </c>
      <c r="DZ188" s="38" t="str">
        <f>IF(AN188="","",MAX(DZ$12:DZ187)+1)</f>
        <v/>
      </c>
      <c r="EA188" s="53" t="str">
        <f t="shared" si="224"/>
        <v/>
      </c>
      <c r="EB188" s="53" t="str">
        <f t="shared" si="225"/>
        <v/>
      </c>
      <c r="EC188" s="53" t="str">
        <f t="shared" si="226"/>
        <v/>
      </c>
      <c r="ED188" s="53" t="str">
        <f t="shared" si="227"/>
        <v/>
      </c>
      <c r="EE188" s="53" t="str">
        <f t="shared" si="167"/>
        <v/>
      </c>
      <c r="EF188" s="53" t="str">
        <f t="shared" si="228"/>
        <v/>
      </c>
      <c r="EG188" s="53" t="str">
        <f t="shared" si="229"/>
        <v/>
      </c>
      <c r="EH188" s="53" t="str">
        <f t="shared" si="168"/>
        <v/>
      </c>
      <c r="EI188" s="53" t="str">
        <f t="shared" si="230"/>
        <v/>
      </c>
      <c r="EJ188" s="33" t="str">
        <f t="shared" si="231"/>
        <v/>
      </c>
      <c r="EK188" s="27" t="s">
        <v>0</v>
      </c>
      <c r="EL188" s="14" t="str">
        <f t="shared" si="232"/>
        <v/>
      </c>
      <c r="EM188" s="27" t="s">
        <v>0</v>
      </c>
      <c r="EN188" s="14" t="str">
        <f t="shared" si="169"/>
        <v/>
      </c>
      <c r="EO188" s="27" t="s">
        <v>0</v>
      </c>
      <c r="EP188" s="115" t="str">
        <f t="shared" si="233"/>
        <v/>
      </c>
      <c r="EQ188" s="27" t="s">
        <v>0</v>
      </c>
    </row>
    <row r="189" spans="1:147" x14ac:dyDescent="0.25">
      <c r="A189" t="s">
        <v>0</v>
      </c>
      <c r="B189" s="32" t="str">
        <f>IF(csv!F179="","",TRIM(csv!T179))</f>
        <v/>
      </c>
      <c r="C189" s="21" t="s">
        <v>0</v>
      </c>
      <c r="D189" s="21" t="str">
        <f>IF(csv!F179="","",TRIM(csv!F179))</f>
        <v/>
      </c>
      <c r="E189" s="21" t="str">
        <f>IF(csv!E179="","",TRIM(csv!E179))</f>
        <v/>
      </c>
      <c r="F189" s="21" t="s">
        <v>0</v>
      </c>
      <c r="G189" s="53" t="str">
        <f>IF(csv!M179="","",TRIM(csv!M179))</f>
        <v/>
      </c>
      <c r="H189" s="53" t="str">
        <f>IF(csv!N179="","",TRIM(csv!N179))</f>
        <v/>
      </c>
      <c r="I189" s="21" t="s">
        <v>0</v>
      </c>
      <c r="J189" s="21" t="str">
        <f>IF(csv!P179="","",TRIM(csv!P179))</f>
        <v/>
      </c>
      <c r="K189" s="21" t="str">
        <f>IF(csv!Q179="","",TRIM(csv!Q179))</f>
        <v/>
      </c>
      <c r="L189" s="21" t="s">
        <v>0</v>
      </c>
      <c r="M189" s="46" t="str">
        <f>IF(csv!R179="","",TRIM(csv!R179))</f>
        <v/>
      </c>
      <c r="N189" s="27" t="s">
        <v>0</v>
      </c>
      <c r="O189" s="172" t="str">
        <f t="shared" si="170"/>
        <v/>
      </c>
      <c r="P189" s="27"/>
      <c r="Q189" s="32" t="str">
        <f t="shared" si="171"/>
        <v/>
      </c>
      <c r="R189" s="53" t="str">
        <f>IF(Q189="","",IF(COUNTIF(Q$12:Q188,Q189)=0,R188+1,R188))</f>
        <v/>
      </c>
      <c r="S189" s="53" t="str">
        <f t="shared" si="172"/>
        <v/>
      </c>
      <c r="T189" s="53" t="str">
        <f t="shared" si="173"/>
        <v/>
      </c>
      <c r="U189" s="46" t="str">
        <f t="shared" si="174"/>
        <v/>
      </c>
      <c r="V189" s="27" t="s">
        <v>0</v>
      </c>
      <c r="W189" s="157" t="str">
        <f t="shared" si="175"/>
        <v/>
      </c>
      <c r="X189" s="207" t="str">
        <f t="shared" si="176"/>
        <v/>
      </c>
      <c r="Y189" s="158" t="str">
        <f t="shared" si="157"/>
        <v/>
      </c>
      <c r="Z189" s="27" t="s">
        <v>0</v>
      </c>
      <c r="AA189" s="32" t="str">
        <f t="shared" si="177"/>
        <v/>
      </c>
      <c r="AB189" s="53" t="str">
        <f t="shared" si="178"/>
        <v/>
      </c>
      <c r="AC189" s="21" t="str">
        <f>IF(OR(AB189="",AB189&lt;&gt;"NEMA"),"",IF(IFERROR(MATCH(AA189,AA$12:AA188,0),0)&lt;&gt;0,"",AA189))</f>
        <v/>
      </c>
      <c r="AD189" s="46" t="str">
        <f>IF(AC189="","",MAX(AD$12:AD188)+1)</f>
        <v/>
      </c>
      <c r="AE189" s="27" t="s">
        <v>0</v>
      </c>
      <c r="AF189" s="84"/>
      <c r="AG189" s="27" t="s">
        <v>0</v>
      </c>
      <c r="AH189" s="14" t="str">
        <f t="shared" si="179"/>
        <v/>
      </c>
      <c r="AI189" s="27" t="s">
        <v>0</v>
      </c>
      <c r="AJ189" s="157" t="str">
        <f t="shared" si="180"/>
        <v/>
      </c>
      <c r="AK189" s="108" t="str">
        <f t="shared" si="181"/>
        <v/>
      </c>
      <c r="AL189" s="27"/>
      <c r="AM189" s="32" t="str">
        <f t="shared" si="182"/>
        <v/>
      </c>
      <c r="AN189" s="21" t="str">
        <f t="shared" si="183"/>
        <v/>
      </c>
      <c r="AO189" s="53" t="str">
        <f t="shared" si="184"/>
        <v/>
      </c>
      <c r="AP189" s="53" t="str">
        <f t="shared" si="185"/>
        <v/>
      </c>
      <c r="AQ189" s="21" t="str">
        <f t="shared" si="186"/>
        <v/>
      </c>
      <c r="AR189" s="46" t="str">
        <f t="shared" si="187"/>
        <v/>
      </c>
      <c r="AS189" s="27" t="s">
        <v>0</v>
      </c>
      <c r="AT189" s="62" t="str">
        <f t="shared" si="188"/>
        <v/>
      </c>
      <c r="AU189" s="27" t="s">
        <v>0</v>
      </c>
      <c r="AV189" s="228" t="str">
        <f t="shared" si="234"/>
        <v/>
      </c>
      <c r="AW189" s="27" t="s">
        <v>0</v>
      </c>
      <c r="AX189" s="79"/>
      <c r="AY189" s="80"/>
      <c r="AZ189" s="27" t="s">
        <v>0</v>
      </c>
      <c r="BA189" s="184" t="str">
        <f t="shared" si="189"/>
        <v/>
      </c>
      <c r="BB189" s="27" t="s">
        <v>0</v>
      </c>
      <c r="BC189" s="32" t="str">
        <f t="shared" si="190"/>
        <v/>
      </c>
      <c r="BD189" s="53" t="str">
        <f>IF(AX189&amp;AY189="","",MAX(BD$12:BD188)+1)</f>
        <v/>
      </c>
      <c r="BE189" s="196" t="str">
        <f t="shared" si="191"/>
        <v/>
      </c>
      <c r="BF189" s="33" t="str">
        <f>IF(AND(AO189="NEMA",AP189="NEMA",OR(AX189&amp;AY189="",BE189="NEMA")),MAX(BF$12:BF188)+1,"")</f>
        <v/>
      </c>
      <c r="BG189" s="27" t="s">
        <v>0</v>
      </c>
      <c r="BH189" s="32" t="str">
        <f t="shared" si="192"/>
        <v/>
      </c>
      <c r="BI189" s="21" t="str">
        <f t="shared" si="193"/>
        <v/>
      </c>
      <c r="BJ189" s="53" t="str">
        <f t="shared" si="194"/>
        <v/>
      </c>
      <c r="BK189" s="33" t="str">
        <f t="shared" si="195"/>
        <v/>
      </c>
      <c r="BL189" s="27" t="s">
        <v>0</v>
      </c>
      <c r="BM189" s="32" t="str">
        <f t="shared" si="196"/>
        <v/>
      </c>
      <c r="BN189" s="21" t="str">
        <f t="shared" si="197"/>
        <v/>
      </c>
      <c r="BO189" s="53" t="str">
        <f t="shared" si="198"/>
        <v/>
      </c>
      <c r="BP189" s="53" t="str">
        <f t="shared" si="159"/>
        <v/>
      </c>
      <c r="BQ189" s="21" t="str">
        <f t="shared" si="160"/>
        <v/>
      </c>
      <c r="BR189" s="21" t="str" cm="1">
        <f t="array" ref="BR189">IFERROR(""&amp;INDEX(regNatjecatelj_klub,DI189),"")</f>
        <v/>
      </c>
      <c r="BS189" s="66" t="str">
        <f t="shared" si="199"/>
        <v/>
      </c>
      <c r="BT189" s="46" t="str">
        <f t="shared" si="200"/>
        <v/>
      </c>
      <c r="BU189" s="27" t="s">
        <v>0</v>
      </c>
      <c r="BV189" s="62" t="str">
        <f>IF(BP189&lt;&gt;"NEMA","",IF(IFERROR(MATCH(BN189,BN$12:BN188,0),0)&lt;&gt;0,"",BN189))</f>
        <v/>
      </c>
      <c r="BW189" s="27" t="s">
        <v>0</v>
      </c>
      <c r="BX189" s="84"/>
      <c r="BY189" s="27" t="s">
        <v>0</v>
      </c>
      <c r="BZ189" s="38" t="str">
        <f t="shared" si="201"/>
        <v/>
      </c>
      <c r="CA189" s="21" t="str">
        <f t="shared" si="202"/>
        <v/>
      </c>
      <c r="CB189" s="21" t="str">
        <f>IF(CA189="","",MAX(CB$12:CB188)+1)</f>
        <v/>
      </c>
      <c r="CC189" s="21" t="str">
        <f>IF(CA189="","",IF(AB189="","",IF(AB189="NEMA",IF(AD189="",INDEX(AD$12:AD188,MATCH(AA189,AA$12:AA188,0),1),AD189),AB189)))</f>
        <v/>
      </c>
      <c r="CD189" s="21" t="str">
        <f t="shared" si="203"/>
        <v/>
      </c>
      <c r="CE189" s="21" t="str">
        <f>IF(BX189="","",MAX(CE$12:CE188)+1)</f>
        <v/>
      </c>
      <c r="CF189" s="21" t="str">
        <f t="shared" si="204"/>
        <v/>
      </c>
      <c r="CG189" s="46" t="str">
        <f t="shared" si="205"/>
        <v/>
      </c>
      <c r="CH189" s="27" t="s">
        <v>0</v>
      </c>
      <c r="CI189" s="14" t="str">
        <f t="shared" si="206"/>
        <v/>
      </c>
      <c r="CJ189" s="27" t="s">
        <v>0</v>
      </c>
      <c r="CK189" s="157" t="str">
        <f>IF(BN189="","",IF(AND(BO189&lt;&gt;"",BO189&lt;&gt;"NEMA",BS189=1),BR189,IFERROR(INDEX(CK$12:CK188,MATCH(BN189,BN$12:BN188,0)),IF(BX189&lt;&gt;"",BX189,BT189))))</f>
        <v/>
      </c>
      <c r="CL189" s="210" t="str">
        <f>IF(BN189="","",IF(BT189&lt;&gt;BN189,INDEX(regKlub_id,MATCH(BT189,regKlub_naziv,0)),IF(AND(BO189&lt;&gt;"",BO189&lt;&gt;"NEMA"),BO189,IF(CF189&lt;&gt;"",CF189,IF(CB189&lt;&gt;"",CB189,IFERROR(INDEX(CL$12:CL188,MATCH(BN189,BN$12:BN188,0)),"GREŠKA"))))))</f>
        <v/>
      </c>
      <c r="CM189" s="108" t="str">
        <f>IF(BP189="","",IF(BP189&lt;&gt;"NEMA",BP189,IF(CE189&lt;&gt;"",CE189,IFERROR(INDEX(CM$12:CM188,MATCH(BN189,BN$12:BN188,0)),""))))</f>
        <v/>
      </c>
      <c r="CN189" s="27" t="s">
        <v>0</v>
      </c>
      <c r="CO189" s="38" t="str">
        <f t="shared" si="207"/>
        <v/>
      </c>
      <c r="CP189" s="53" t="str">
        <f t="shared" si="208"/>
        <v/>
      </c>
      <c r="CQ189" s="164" t="str">
        <f t="shared" si="209"/>
        <v/>
      </c>
      <c r="CR189" s="165" t="str">
        <f t="shared" si="235"/>
        <v/>
      </c>
      <c r="CS189" s="108" t="str">
        <f t="shared" si="161"/>
        <v/>
      </c>
      <c r="CT189" s="27" t="s">
        <v>0</v>
      </c>
      <c r="CU189" s="224" t="str">
        <f t="shared" si="210"/>
        <v xml:space="preserve">
</v>
      </c>
      <c r="CV189" s="27" t="s">
        <v>0</v>
      </c>
      <c r="CW189" s="184" t="str">
        <f t="shared" si="162"/>
        <v/>
      </c>
      <c r="CX189" t="s">
        <v>0</v>
      </c>
      <c r="CY189" s="86" t="str">
        <f t="shared" si="163"/>
        <v/>
      </c>
      <c r="CZ189" t="s">
        <v>0</v>
      </c>
      <c r="DA189" s="32" t="str">
        <f t="shared" si="164"/>
        <v/>
      </c>
      <c r="DB189" s="46" t="str">
        <f t="shared" si="165"/>
        <v/>
      </c>
      <c r="DC189" t="s">
        <v>0</v>
      </c>
      <c r="DD189" s="14" t="str">
        <f t="shared" si="211"/>
        <v/>
      </c>
      <c r="DE189" s="27" t="s">
        <v>0</v>
      </c>
      <c r="DF189" s="14" t="str">
        <f t="shared" si="212"/>
        <v/>
      </c>
      <c r="DG189" s="27" t="s">
        <v>0</v>
      </c>
      <c r="DH189" s="32" t="str">
        <f t="shared" si="213"/>
        <v/>
      </c>
      <c r="DI189" s="33" t="str">
        <f t="shared" si="214"/>
        <v/>
      </c>
      <c r="DJ189" s="27" t="s">
        <v>0</v>
      </c>
      <c r="DK189" s="32" t="str">
        <f t="shared" si="215"/>
        <v/>
      </c>
      <c r="DL189" s="33" t="str">
        <f t="shared" si="216"/>
        <v/>
      </c>
      <c r="DM189" s="27" t="s">
        <v>0</v>
      </c>
      <c r="DN189" s="32" t="str">
        <f t="shared" si="217"/>
        <v/>
      </c>
      <c r="DO189" s="33" t="str">
        <f t="shared" si="218"/>
        <v/>
      </c>
      <c r="DP189" s="27" t="s">
        <v>0</v>
      </c>
      <c r="DQ189" s="38" t="str">
        <f t="shared" si="219"/>
        <v/>
      </c>
      <c r="DR189" s="33" t="str" cm="1">
        <f t="array" ref="DR189">IF(DQ189&lt;&gt;"",INDEX(regNatjecatelj_id,DQ189,0),IF(BF189&lt;&gt;"",BF189,""))</f>
        <v/>
      </c>
      <c r="DS189" s="27" t="s">
        <v>0</v>
      </c>
      <c r="DT189" s="38" t="str">
        <f t="shared" si="220"/>
        <v/>
      </c>
      <c r="DU189" s="53" t="str">
        <f t="shared" si="166"/>
        <v/>
      </c>
      <c r="DV189" s="53" t="str">
        <f t="shared" si="221"/>
        <v/>
      </c>
      <c r="DW189" s="53" t="str">
        <f t="shared" si="222"/>
        <v/>
      </c>
      <c r="DX189" s="46" t="str">
        <f t="shared" si="223"/>
        <v/>
      </c>
      <c r="DY189" s="27" t="s">
        <v>0</v>
      </c>
      <c r="DZ189" s="38" t="str">
        <f>IF(AN189="","",MAX(DZ$12:DZ188)+1)</f>
        <v/>
      </c>
      <c r="EA189" s="53" t="str">
        <f t="shared" si="224"/>
        <v/>
      </c>
      <c r="EB189" s="53" t="str">
        <f t="shared" si="225"/>
        <v/>
      </c>
      <c r="EC189" s="53" t="str">
        <f t="shared" si="226"/>
        <v/>
      </c>
      <c r="ED189" s="53" t="str">
        <f t="shared" si="227"/>
        <v/>
      </c>
      <c r="EE189" s="53" t="str">
        <f t="shared" si="167"/>
        <v/>
      </c>
      <c r="EF189" s="53" t="str">
        <f t="shared" si="228"/>
        <v/>
      </c>
      <c r="EG189" s="53" t="str">
        <f t="shared" si="229"/>
        <v/>
      </c>
      <c r="EH189" s="53" t="str">
        <f t="shared" si="168"/>
        <v/>
      </c>
      <c r="EI189" s="53" t="str">
        <f t="shared" si="230"/>
        <v/>
      </c>
      <c r="EJ189" s="33" t="str">
        <f t="shared" si="231"/>
        <v/>
      </c>
      <c r="EK189" s="27" t="s">
        <v>0</v>
      </c>
      <c r="EL189" s="14" t="str">
        <f t="shared" si="232"/>
        <v/>
      </c>
      <c r="EM189" s="27" t="s">
        <v>0</v>
      </c>
      <c r="EN189" s="14" t="str">
        <f t="shared" si="169"/>
        <v/>
      </c>
      <c r="EO189" s="27" t="s">
        <v>0</v>
      </c>
      <c r="EP189" s="115" t="str">
        <f t="shared" si="233"/>
        <v/>
      </c>
      <c r="EQ189" s="27" t="s">
        <v>0</v>
      </c>
    </row>
    <row r="190" spans="1:147" x14ac:dyDescent="0.25">
      <c r="A190" t="s">
        <v>0</v>
      </c>
      <c r="B190" s="32" t="str">
        <f>IF(csv!F180="","",TRIM(csv!T180))</f>
        <v/>
      </c>
      <c r="C190" s="21" t="s">
        <v>0</v>
      </c>
      <c r="D190" s="21" t="str">
        <f>IF(csv!F180="","",TRIM(csv!F180))</f>
        <v/>
      </c>
      <c r="E190" s="21" t="str">
        <f>IF(csv!E180="","",TRIM(csv!E180))</f>
        <v/>
      </c>
      <c r="F190" s="21" t="s">
        <v>0</v>
      </c>
      <c r="G190" s="53" t="str">
        <f>IF(csv!M180="","",TRIM(csv!M180))</f>
        <v/>
      </c>
      <c r="H190" s="53" t="str">
        <f>IF(csv!N180="","",TRIM(csv!N180))</f>
        <v/>
      </c>
      <c r="I190" s="21" t="s">
        <v>0</v>
      </c>
      <c r="J190" s="21" t="str">
        <f>IF(csv!P180="","",TRIM(csv!P180))</f>
        <v/>
      </c>
      <c r="K190" s="21" t="str">
        <f>IF(csv!Q180="","",TRIM(csv!Q180))</f>
        <v/>
      </c>
      <c r="L190" s="21" t="s">
        <v>0</v>
      </c>
      <c r="M190" s="46" t="str">
        <f>IF(csv!R180="","",TRIM(csv!R180))</f>
        <v/>
      </c>
      <c r="N190" s="27" t="s">
        <v>0</v>
      </c>
      <c r="O190" s="172" t="str">
        <f t="shared" si="170"/>
        <v/>
      </c>
      <c r="P190" s="27"/>
      <c r="Q190" s="32" t="str">
        <f t="shared" si="171"/>
        <v/>
      </c>
      <c r="R190" s="53" t="str">
        <f>IF(Q190="","",IF(COUNTIF(Q$12:Q189,Q190)=0,R189+1,R189))</f>
        <v/>
      </c>
      <c r="S190" s="53" t="str">
        <f t="shared" si="172"/>
        <v/>
      </c>
      <c r="T190" s="53" t="str">
        <f t="shared" si="173"/>
        <v/>
      </c>
      <c r="U190" s="46" t="str">
        <f t="shared" si="174"/>
        <v/>
      </c>
      <c r="V190" s="27" t="s">
        <v>0</v>
      </c>
      <c r="W190" s="157" t="str">
        <f t="shared" si="175"/>
        <v/>
      </c>
      <c r="X190" s="207" t="str">
        <f t="shared" si="176"/>
        <v/>
      </c>
      <c r="Y190" s="158" t="str">
        <f t="shared" si="157"/>
        <v/>
      </c>
      <c r="Z190" s="27" t="s">
        <v>0</v>
      </c>
      <c r="AA190" s="32" t="str">
        <f t="shared" si="177"/>
        <v/>
      </c>
      <c r="AB190" s="53" t="str">
        <f t="shared" si="178"/>
        <v/>
      </c>
      <c r="AC190" s="21" t="str">
        <f>IF(OR(AB190="",AB190&lt;&gt;"NEMA"),"",IF(IFERROR(MATCH(AA190,AA$12:AA189,0),0)&lt;&gt;0,"",AA190))</f>
        <v/>
      </c>
      <c r="AD190" s="46" t="str">
        <f>IF(AC190="","",MAX(AD$12:AD189)+1)</f>
        <v/>
      </c>
      <c r="AE190" s="27" t="s">
        <v>0</v>
      </c>
      <c r="AF190" s="84"/>
      <c r="AG190" s="27" t="s">
        <v>0</v>
      </c>
      <c r="AH190" s="14" t="str">
        <f t="shared" si="179"/>
        <v/>
      </c>
      <c r="AI190" s="27" t="s">
        <v>0</v>
      </c>
      <c r="AJ190" s="157" t="str">
        <f t="shared" si="180"/>
        <v/>
      </c>
      <c r="AK190" s="108" t="str">
        <f t="shared" si="181"/>
        <v/>
      </c>
      <c r="AL190" s="27"/>
      <c r="AM190" s="32" t="str">
        <f t="shared" si="182"/>
        <v/>
      </c>
      <c r="AN190" s="21" t="str">
        <f t="shared" si="183"/>
        <v/>
      </c>
      <c r="AO190" s="53" t="str">
        <f t="shared" si="184"/>
        <v/>
      </c>
      <c r="AP190" s="53" t="str">
        <f t="shared" si="185"/>
        <v/>
      </c>
      <c r="AQ190" s="21" t="str">
        <f t="shared" si="186"/>
        <v/>
      </c>
      <c r="AR190" s="46" t="str">
        <f t="shared" si="187"/>
        <v/>
      </c>
      <c r="AS190" s="27" t="s">
        <v>0</v>
      </c>
      <c r="AT190" s="62" t="str">
        <f t="shared" si="188"/>
        <v/>
      </c>
      <c r="AU190" s="27" t="s">
        <v>0</v>
      </c>
      <c r="AV190" s="228" t="str">
        <f t="shared" si="234"/>
        <v/>
      </c>
      <c r="AW190" s="27" t="s">
        <v>0</v>
      </c>
      <c r="AX190" s="79"/>
      <c r="AY190" s="80"/>
      <c r="AZ190" s="27" t="s">
        <v>0</v>
      </c>
      <c r="BA190" s="184" t="str">
        <f t="shared" si="189"/>
        <v/>
      </c>
      <c r="BB190" s="27" t="s">
        <v>0</v>
      </c>
      <c r="BC190" s="32" t="str">
        <f t="shared" si="190"/>
        <v/>
      </c>
      <c r="BD190" s="53" t="str">
        <f>IF(AX190&amp;AY190="","",MAX(BD$12:BD189)+1)</f>
        <v/>
      </c>
      <c r="BE190" s="196" t="str">
        <f t="shared" si="191"/>
        <v/>
      </c>
      <c r="BF190" s="33" t="str">
        <f>IF(AND(AO190="NEMA",AP190="NEMA",OR(AX190&amp;AY190="",BE190="NEMA")),MAX(BF$12:BF189)+1,"")</f>
        <v/>
      </c>
      <c r="BG190" s="27" t="s">
        <v>0</v>
      </c>
      <c r="BH190" s="32" t="str">
        <f t="shared" si="192"/>
        <v/>
      </c>
      <c r="BI190" s="21" t="str">
        <f t="shared" si="193"/>
        <v/>
      </c>
      <c r="BJ190" s="53" t="str">
        <f t="shared" si="194"/>
        <v/>
      </c>
      <c r="BK190" s="33" t="str">
        <f t="shared" si="195"/>
        <v/>
      </c>
      <c r="BL190" s="27" t="s">
        <v>0</v>
      </c>
      <c r="BM190" s="32" t="str">
        <f t="shared" si="196"/>
        <v/>
      </c>
      <c r="BN190" s="21" t="str">
        <f t="shared" si="197"/>
        <v/>
      </c>
      <c r="BO190" s="53" t="str">
        <f t="shared" si="198"/>
        <v/>
      </c>
      <c r="BP190" s="53" t="str">
        <f t="shared" si="159"/>
        <v/>
      </c>
      <c r="BQ190" s="21" t="str">
        <f t="shared" si="160"/>
        <v/>
      </c>
      <c r="BR190" s="21" t="str" cm="1">
        <f t="array" ref="BR190">IFERROR(""&amp;INDEX(regNatjecatelj_klub,DI190),"")</f>
        <v/>
      </c>
      <c r="BS190" s="66" t="str">
        <f t="shared" si="199"/>
        <v/>
      </c>
      <c r="BT190" s="46" t="str">
        <f t="shared" si="200"/>
        <v/>
      </c>
      <c r="BU190" s="27" t="s">
        <v>0</v>
      </c>
      <c r="BV190" s="62" t="str">
        <f>IF(BP190&lt;&gt;"NEMA","",IF(IFERROR(MATCH(BN190,BN$12:BN189,0),0)&lt;&gt;0,"",BN190))</f>
        <v/>
      </c>
      <c r="BW190" s="27" t="s">
        <v>0</v>
      </c>
      <c r="BX190" s="84"/>
      <c r="BY190" s="27" t="s">
        <v>0</v>
      </c>
      <c r="BZ190" s="38" t="str">
        <f t="shared" si="201"/>
        <v/>
      </c>
      <c r="CA190" s="21" t="str">
        <f t="shared" si="202"/>
        <v/>
      </c>
      <c r="CB190" s="21" t="str">
        <f>IF(CA190="","",MAX(CB$12:CB189)+1)</f>
        <v/>
      </c>
      <c r="CC190" s="21" t="str">
        <f>IF(CA190="","",IF(AB190="","",IF(AB190="NEMA",IF(AD190="",INDEX(AD$12:AD189,MATCH(AA190,AA$12:AA189,0),1),AD190),AB190)))</f>
        <v/>
      </c>
      <c r="CD190" s="21" t="str">
        <f t="shared" si="203"/>
        <v/>
      </c>
      <c r="CE190" s="21" t="str">
        <f>IF(BX190="","",MAX(CE$12:CE189)+1)</f>
        <v/>
      </c>
      <c r="CF190" s="21" t="str">
        <f t="shared" si="204"/>
        <v/>
      </c>
      <c r="CG190" s="46" t="str">
        <f t="shared" si="205"/>
        <v/>
      </c>
      <c r="CH190" s="27" t="s">
        <v>0</v>
      </c>
      <c r="CI190" s="14" t="str">
        <f t="shared" si="206"/>
        <v/>
      </c>
      <c r="CJ190" s="27" t="s">
        <v>0</v>
      </c>
      <c r="CK190" s="157" t="str">
        <f>IF(BN190="","",IF(AND(BO190&lt;&gt;"",BO190&lt;&gt;"NEMA",BS190=1),BR190,IFERROR(INDEX(CK$12:CK189,MATCH(BN190,BN$12:BN189,0)),IF(BX190&lt;&gt;"",BX190,BT190))))</f>
        <v/>
      </c>
      <c r="CL190" s="210" t="str">
        <f>IF(BN190="","",IF(BT190&lt;&gt;BN190,INDEX(regKlub_id,MATCH(BT190,regKlub_naziv,0)),IF(AND(BO190&lt;&gt;"",BO190&lt;&gt;"NEMA"),BO190,IF(CF190&lt;&gt;"",CF190,IF(CB190&lt;&gt;"",CB190,IFERROR(INDEX(CL$12:CL189,MATCH(BN190,BN$12:BN189,0)),"GREŠKA"))))))</f>
        <v/>
      </c>
      <c r="CM190" s="108" t="str">
        <f>IF(BP190="","",IF(BP190&lt;&gt;"NEMA",BP190,IF(CE190&lt;&gt;"",CE190,IFERROR(INDEX(CM$12:CM189,MATCH(BN190,BN$12:BN189,0)),""))))</f>
        <v/>
      </c>
      <c r="CN190" s="27" t="s">
        <v>0</v>
      </c>
      <c r="CO190" s="38" t="str">
        <f t="shared" si="207"/>
        <v/>
      </c>
      <c r="CP190" s="53" t="str">
        <f t="shared" si="208"/>
        <v/>
      </c>
      <c r="CQ190" s="164" t="str">
        <f t="shared" si="209"/>
        <v/>
      </c>
      <c r="CR190" s="165" t="str">
        <f t="shared" si="235"/>
        <v/>
      </c>
      <c r="CS190" s="108" t="str">
        <f t="shared" si="161"/>
        <v/>
      </c>
      <c r="CT190" s="27" t="s">
        <v>0</v>
      </c>
      <c r="CU190" s="224" t="str">
        <f t="shared" si="210"/>
        <v xml:space="preserve">
</v>
      </c>
      <c r="CV190" s="27" t="s">
        <v>0</v>
      </c>
      <c r="CW190" s="184" t="str">
        <f t="shared" si="162"/>
        <v/>
      </c>
      <c r="CX190" t="s">
        <v>0</v>
      </c>
      <c r="CY190" s="86" t="str">
        <f t="shared" si="163"/>
        <v/>
      </c>
      <c r="CZ190" t="s">
        <v>0</v>
      </c>
      <c r="DA190" s="32" t="str">
        <f t="shared" si="164"/>
        <v/>
      </c>
      <c r="DB190" s="46" t="str">
        <f t="shared" si="165"/>
        <v/>
      </c>
      <c r="DC190" t="s">
        <v>0</v>
      </c>
      <c r="DD190" s="14" t="str">
        <f t="shared" si="211"/>
        <v/>
      </c>
      <c r="DE190" s="27" t="s">
        <v>0</v>
      </c>
      <c r="DF190" s="14" t="str">
        <f t="shared" si="212"/>
        <v/>
      </c>
      <c r="DG190" s="27" t="s">
        <v>0</v>
      </c>
      <c r="DH190" s="32" t="str">
        <f t="shared" si="213"/>
        <v/>
      </c>
      <c r="DI190" s="33" t="str">
        <f t="shared" si="214"/>
        <v/>
      </c>
      <c r="DJ190" s="27" t="s">
        <v>0</v>
      </c>
      <c r="DK190" s="32" t="str">
        <f t="shared" si="215"/>
        <v/>
      </c>
      <c r="DL190" s="33" t="str">
        <f t="shared" si="216"/>
        <v/>
      </c>
      <c r="DM190" s="27" t="s">
        <v>0</v>
      </c>
      <c r="DN190" s="32" t="str">
        <f t="shared" si="217"/>
        <v/>
      </c>
      <c r="DO190" s="33" t="str">
        <f t="shared" si="218"/>
        <v/>
      </c>
      <c r="DP190" s="27" t="s">
        <v>0</v>
      </c>
      <c r="DQ190" s="38" t="str">
        <f t="shared" si="219"/>
        <v/>
      </c>
      <c r="DR190" s="33" t="str" cm="1">
        <f t="array" ref="DR190">IF(DQ190&lt;&gt;"",INDEX(regNatjecatelj_id,DQ190,0),IF(BF190&lt;&gt;"",BF190,""))</f>
        <v/>
      </c>
      <c r="DS190" s="27" t="s">
        <v>0</v>
      </c>
      <c r="DT190" s="38" t="str">
        <f t="shared" si="220"/>
        <v/>
      </c>
      <c r="DU190" s="53" t="str">
        <f t="shared" si="166"/>
        <v/>
      </c>
      <c r="DV190" s="53" t="str">
        <f t="shared" si="221"/>
        <v/>
      </c>
      <c r="DW190" s="53" t="str">
        <f t="shared" si="222"/>
        <v/>
      </c>
      <c r="DX190" s="46" t="str">
        <f t="shared" si="223"/>
        <v/>
      </c>
      <c r="DY190" s="27" t="s">
        <v>0</v>
      </c>
      <c r="DZ190" s="38" t="str">
        <f>IF(AN190="","",MAX(DZ$12:DZ189)+1)</f>
        <v/>
      </c>
      <c r="EA190" s="53" t="str">
        <f t="shared" si="224"/>
        <v/>
      </c>
      <c r="EB190" s="53" t="str">
        <f t="shared" si="225"/>
        <v/>
      </c>
      <c r="EC190" s="53" t="str">
        <f t="shared" si="226"/>
        <v/>
      </c>
      <c r="ED190" s="53" t="str">
        <f t="shared" si="227"/>
        <v/>
      </c>
      <c r="EE190" s="53" t="str">
        <f t="shared" si="167"/>
        <v/>
      </c>
      <c r="EF190" s="53" t="str">
        <f t="shared" si="228"/>
        <v/>
      </c>
      <c r="EG190" s="53" t="str">
        <f t="shared" si="229"/>
        <v/>
      </c>
      <c r="EH190" s="53" t="str">
        <f t="shared" si="168"/>
        <v/>
      </c>
      <c r="EI190" s="53" t="str">
        <f t="shared" si="230"/>
        <v/>
      </c>
      <c r="EJ190" s="33" t="str">
        <f t="shared" si="231"/>
        <v/>
      </c>
      <c r="EK190" s="27" t="s">
        <v>0</v>
      </c>
      <c r="EL190" s="14" t="str">
        <f t="shared" si="232"/>
        <v/>
      </c>
      <c r="EM190" s="27" t="s">
        <v>0</v>
      </c>
      <c r="EN190" s="14" t="str">
        <f t="shared" si="169"/>
        <v/>
      </c>
      <c r="EO190" s="27" t="s">
        <v>0</v>
      </c>
      <c r="EP190" s="115" t="str">
        <f t="shared" si="233"/>
        <v/>
      </c>
      <c r="EQ190" s="27" t="s">
        <v>0</v>
      </c>
    </row>
    <row r="191" spans="1:147" x14ac:dyDescent="0.25">
      <c r="A191" t="s">
        <v>0</v>
      </c>
      <c r="B191" s="32" t="str">
        <f>IF(csv!F181="","",TRIM(csv!T181))</f>
        <v/>
      </c>
      <c r="C191" s="21" t="s">
        <v>0</v>
      </c>
      <c r="D191" s="21" t="str">
        <f>IF(csv!F181="","",TRIM(csv!F181))</f>
        <v/>
      </c>
      <c r="E191" s="21" t="str">
        <f>IF(csv!E181="","",TRIM(csv!E181))</f>
        <v/>
      </c>
      <c r="F191" s="21" t="s">
        <v>0</v>
      </c>
      <c r="G191" s="53" t="str">
        <f>IF(csv!M181="","",TRIM(csv!M181))</f>
        <v/>
      </c>
      <c r="H191" s="53" t="str">
        <f>IF(csv!N181="","",TRIM(csv!N181))</f>
        <v/>
      </c>
      <c r="I191" s="21" t="s">
        <v>0</v>
      </c>
      <c r="J191" s="21" t="str">
        <f>IF(csv!P181="","",TRIM(csv!P181))</f>
        <v/>
      </c>
      <c r="K191" s="21" t="str">
        <f>IF(csv!Q181="","",TRIM(csv!Q181))</f>
        <v/>
      </c>
      <c r="L191" s="21" t="s">
        <v>0</v>
      </c>
      <c r="M191" s="46" t="str">
        <f>IF(csv!R181="","",TRIM(csv!R181))</f>
        <v/>
      </c>
      <c r="N191" s="27" t="s">
        <v>0</v>
      </c>
      <c r="O191" s="172" t="str">
        <f t="shared" si="170"/>
        <v/>
      </c>
      <c r="P191" s="27"/>
      <c r="Q191" s="32" t="str">
        <f t="shared" si="171"/>
        <v/>
      </c>
      <c r="R191" s="53" t="str">
        <f>IF(Q191="","",IF(COUNTIF(Q$12:Q190,Q191)=0,R190+1,R190))</f>
        <v/>
      </c>
      <c r="S191" s="53" t="str">
        <f t="shared" si="172"/>
        <v/>
      </c>
      <c r="T191" s="53" t="str">
        <f t="shared" si="173"/>
        <v/>
      </c>
      <c r="U191" s="46" t="str">
        <f t="shared" si="174"/>
        <v/>
      </c>
      <c r="V191" s="27" t="s">
        <v>0</v>
      </c>
      <c r="W191" s="157" t="str">
        <f t="shared" si="175"/>
        <v/>
      </c>
      <c r="X191" s="207" t="str">
        <f t="shared" si="176"/>
        <v/>
      </c>
      <c r="Y191" s="158" t="str">
        <f t="shared" si="157"/>
        <v/>
      </c>
      <c r="Z191" s="27" t="s">
        <v>0</v>
      </c>
      <c r="AA191" s="32" t="str">
        <f t="shared" si="177"/>
        <v/>
      </c>
      <c r="AB191" s="53" t="str">
        <f t="shared" si="178"/>
        <v/>
      </c>
      <c r="AC191" s="21" t="str">
        <f>IF(OR(AB191="",AB191&lt;&gt;"NEMA"),"",IF(IFERROR(MATCH(AA191,AA$12:AA190,0),0)&lt;&gt;0,"",AA191))</f>
        <v/>
      </c>
      <c r="AD191" s="46" t="str">
        <f>IF(AC191="","",MAX(AD$12:AD190)+1)</f>
        <v/>
      </c>
      <c r="AE191" s="27" t="s">
        <v>0</v>
      </c>
      <c r="AF191" s="84"/>
      <c r="AG191" s="27" t="s">
        <v>0</v>
      </c>
      <c r="AH191" s="14" t="str">
        <f t="shared" si="179"/>
        <v/>
      </c>
      <c r="AI191" s="27" t="s">
        <v>0</v>
      </c>
      <c r="AJ191" s="157" t="str">
        <f t="shared" si="180"/>
        <v/>
      </c>
      <c r="AK191" s="108" t="str">
        <f t="shared" si="181"/>
        <v/>
      </c>
      <c r="AL191" s="27"/>
      <c r="AM191" s="32" t="str">
        <f t="shared" si="182"/>
        <v/>
      </c>
      <c r="AN191" s="21" t="str">
        <f t="shared" si="183"/>
        <v/>
      </c>
      <c r="AO191" s="53" t="str">
        <f t="shared" si="184"/>
        <v/>
      </c>
      <c r="AP191" s="53" t="str">
        <f t="shared" si="185"/>
        <v/>
      </c>
      <c r="AQ191" s="21" t="str">
        <f t="shared" si="186"/>
        <v/>
      </c>
      <c r="AR191" s="46" t="str">
        <f t="shared" si="187"/>
        <v/>
      </c>
      <c r="AS191" s="27" t="s">
        <v>0</v>
      </c>
      <c r="AT191" s="62" t="str">
        <f t="shared" si="188"/>
        <v/>
      </c>
      <c r="AU191" s="27" t="s">
        <v>0</v>
      </c>
      <c r="AV191" s="228" t="str">
        <f t="shared" si="234"/>
        <v/>
      </c>
      <c r="AW191" s="27" t="s">
        <v>0</v>
      </c>
      <c r="AX191" s="79"/>
      <c r="AY191" s="80"/>
      <c r="AZ191" s="27" t="s">
        <v>0</v>
      </c>
      <c r="BA191" s="184" t="str">
        <f t="shared" si="189"/>
        <v/>
      </c>
      <c r="BB191" s="27" t="s">
        <v>0</v>
      </c>
      <c r="BC191" s="32" t="str">
        <f t="shared" si="190"/>
        <v/>
      </c>
      <c r="BD191" s="53" t="str">
        <f>IF(AX191&amp;AY191="","",MAX(BD$12:BD190)+1)</f>
        <v/>
      </c>
      <c r="BE191" s="196" t="str">
        <f t="shared" si="191"/>
        <v/>
      </c>
      <c r="BF191" s="33" t="str">
        <f>IF(AND(AO191="NEMA",AP191="NEMA",OR(AX191&amp;AY191="",BE191="NEMA")),MAX(BF$12:BF190)+1,"")</f>
        <v/>
      </c>
      <c r="BG191" s="27" t="s">
        <v>0</v>
      </c>
      <c r="BH191" s="32" t="str">
        <f t="shared" si="192"/>
        <v/>
      </c>
      <c r="BI191" s="21" t="str">
        <f t="shared" si="193"/>
        <v/>
      </c>
      <c r="BJ191" s="53" t="str">
        <f t="shared" si="194"/>
        <v/>
      </c>
      <c r="BK191" s="33" t="str">
        <f t="shared" si="195"/>
        <v/>
      </c>
      <c r="BL191" s="27" t="s">
        <v>0</v>
      </c>
      <c r="BM191" s="32" t="str">
        <f t="shared" si="196"/>
        <v/>
      </c>
      <c r="BN191" s="21" t="str">
        <f t="shared" si="197"/>
        <v/>
      </c>
      <c r="BO191" s="53" t="str">
        <f t="shared" si="198"/>
        <v/>
      </c>
      <c r="BP191" s="53" t="str">
        <f t="shared" si="159"/>
        <v/>
      </c>
      <c r="BQ191" s="21" t="str">
        <f t="shared" si="160"/>
        <v/>
      </c>
      <c r="BR191" s="21" t="str" cm="1">
        <f t="array" ref="BR191">IFERROR(""&amp;INDEX(regNatjecatelj_klub,DI191),"")</f>
        <v/>
      </c>
      <c r="BS191" s="66" t="str">
        <f t="shared" si="199"/>
        <v/>
      </c>
      <c r="BT191" s="46" t="str">
        <f t="shared" si="200"/>
        <v/>
      </c>
      <c r="BU191" s="27" t="s">
        <v>0</v>
      </c>
      <c r="BV191" s="62" t="str">
        <f>IF(BP191&lt;&gt;"NEMA","",IF(IFERROR(MATCH(BN191,BN$12:BN190,0),0)&lt;&gt;0,"",BN191))</f>
        <v/>
      </c>
      <c r="BW191" s="27" t="s">
        <v>0</v>
      </c>
      <c r="BX191" s="84"/>
      <c r="BY191" s="27" t="s">
        <v>0</v>
      </c>
      <c r="BZ191" s="38" t="str">
        <f t="shared" si="201"/>
        <v/>
      </c>
      <c r="CA191" s="21" t="str">
        <f t="shared" si="202"/>
        <v/>
      </c>
      <c r="CB191" s="21" t="str">
        <f>IF(CA191="","",MAX(CB$12:CB190)+1)</f>
        <v/>
      </c>
      <c r="CC191" s="21" t="str">
        <f>IF(CA191="","",IF(AB191="","",IF(AB191="NEMA",IF(AD191="",INDEX(AD$12:AD190,MATCH(AA191,AA$12:AA190,0),1),AD191),AB191)))</f>
        <v/>
      </c>
      <c r="CD191" s="21" t="str">
        <f t="shared" si="203"/>
        <v/>
      </c>
      <c r="CE191" s="21" t="str">
        <f>IF(BX191="","",MAX(CE$12:CE190)+1)</f>
        <v/>
      </c>
      <c r="CF191" s="21" t="str">
        <f t="shared" si="204"/>
        <v/>
      </c>
      <c r="CG191" s="46" t="str">
        <f t="shared" si="205"/>
        <v/>
      </c>
      <c r="CH191" s="27" t="s">
        <v>0</v>
      </c>
      <c r="CI191" s="14" t="str">
        <f t="shared" si="206"/>
        <v/>
      </c>
      <c r="CJ191" s="27" t="s">
        <v>0</v>
      </c>
      <c r="CK191" s="157" t="str">
        <f>IF(BN191="","",IF(AND(BO191&lt;&gt;"",BO191&lt;&gt;"NEMA",BS191=1),BR191,IFERROR(INDEX(CK$12:CK190,MATCH(BN191,BN$12:BN190,0)),IF(BX191&lt;&gt;"",BX191,BT191))))</f>
        <v/>
      </c>
      <c r="CL191" s="210" t="str">
        <f>IF(BN191="","",IF(BT191&lt;&gt;BN191,INDEX(regKlub_id,MATCH(BT191,regKlub_naziv,0)),IF(AND(BO191&lt;&gt;"",BO191&lt;&gt;"NEMA"),BO191,IF(CF191&lt;&gt;"",CF191,IF(CB191&lt;&gt;"",CB191,IFERROR(INDEX(CL$12:CL190,MATCH(BN191,BN$12:BN190,0)),"GREŠKA"))))))</f>
        <v/>
      </c>
      <c r="CM191" s="108" t="str">
        <f>IF(BP191="","",IF(BP191&lt;&gt;"NEMA",BP191,IF(CE191&lt;&gt;"",CE191,IFERROR(INDEX(CM$12:CM190,MATCH(BN191,BN$12:BN190,0)),""))))</f>
        <v/>
      </c>
      <c r="CN191" s="27" t="s">
        <v>0</v>
      </c>
      <c r="CO191" s="38" t="str">
        <f t="shared" si="207"/>
        <v/>
      </c>
      <c r="CP191" s="53" t="str">
        <f t="shared" si="208"/>
        <v/>
      </c>
      <c r="CQ191" s="164" t="str">
        <f t="shared" si="209"/>
        <v/>
      </c>
      <c r="CR191" s="165" t="str">
        <f t="shared" si="235"/>
        <v/>
      </c>
      <c r="CS191" s="108" t="str">
        <f t="shared" si="161"/>
        <v/>
      </c>
      <c r="CT191" s="27" t="s">
        <v>0</v>
      </c>
      <c r="CU191" s="224" t="str">
        <f t="shared" si="210"/>
        <v xml:space="preserve">
</v>
      </c>
      <c r="CV191" s="27" t="s">
        <v>0</v>
      </c>
      <c r="CW191" s="184" t="str">
        <f t="shared" si="162"/>
        <v/>
      </c>
      <c r="CX191" t="s">
        <v>0</v>
      </c>
      <c r="CY191" s="86" t="str">
        <f t="shared" si="163"/>
        <v/>
      </c>
      <c r="CZ191" t="s">
        <v>0</v>
      </c>
      <c r="DA191" s="32" t="str">
        <f t="shared" si="164"/>
        <v/>
      </c>
      <c r="DB191" s="46" t="str">
        <f t="shared" si="165"/>
        <v/>
      </c>
      <c r="DC191" t="s">
        <v>0</v>
      </c>
      <c r="DD191" s="14" t="str">
        <f t="shared" si="211"/>
        <v/>
      </c>
      <c r="DE191" s="27" t="s">
        <v>0</v>
      </c>
      <c r="DF191" s="14" t="str">
        <f t="shared" si="212"/>
        <v/>
      </c>
      <c r="DG191" s="27" t="s">
        <v>0</v>
      </c>
      <c r="DH191" s="32" t="str">
        <f t="shared" si="213"/>
        <v/>
      </c>
      <c r="DI191" s="33" t="str">
        <f t="shared" si="214"/>
        <v/>
      </c>
      <c r="DJ191" s="27" t="s">
        <v>0</v>
      </c>
      <c r="DK191" s="32" t="str">
        <f t="shared" si="215"/>
        <v/>
      </c>
      <c r="DL191" s="33" t="str">
        <f t="shared" si="216"/>
        <v/>
      </c>
      <c r="DM191" s="27" t="s">
        <v>0</v>
      </c>
      <c r="DN191" s="32" t="str">
        <f t="shared" si="217"/>
        <v/>
      </c>
      <c r="DO191" s="33" t="str">
        <f t="shared" si="218"/>
        <v/>
      </c>
      <c r="DP191" s="27" t="s">
        <v>0</v>
      </c>
      <c r="DQ191" s="38" t="str">
        <f t="shared" si="219"/>
        <v/>
      </c>
      <c r="DR191" s="33" t="str" cm="1">
        <f t="array" ref="DR191">IF(DQ191&lt;&gt;"",INDEX(regNatjecatelj_id,DQ191,0),IF(BF191&lt;&gt;"",BF191,""))</f>
        <v/>
      </c>
      <c r="DS191" s="27" t="s">
        <v>0</v>
      </c>
      <c r="DT191" s="38" t="str">
        <f t="shared" si="220"/>
        <v/>
      </c>
      <c r="DU191" s="53" t="str">
        <f t="shared" si="166"/>
        <v/>
      </c>
      <c r="DV191" s="53" t="str">
        <f t="shared" si="221"/>
        <v/>
      </c>
      <c r="DW191" s="53" t="str">
        <f t="shared" si="222"/>
        <v/>
      </c>
      <c r="DX191" s="46" t="str">
        <f t="shared" si="223"/>
        <v/>
      </c>
      <c r="DY191" s="27" t="s">
        <v>0</v>
      </c>
      <c r="DZ191" s="38" t="str">
        <f>IF(AN191="","",MAX(DZ$12:DZ190)+1)</f>
        <v/>
      </c>
      <c r="EA191" s="53" t="str">
        <f t="shared" si="224"/>
        <v/>
      </c>
      <c r="EB191" s="53" t="str">
        <f t="shared" si="225"/>
        <v/>
      </c>
      <c r="EC191" s="53" t="str">
        <f t="shared" si="226"/>
        <v/>
      </c>
      <c r="ED191" s="53" t="str">
        <f t="shared" si="227"/>
        <v/>
      </c>
      <c r="EE191" s="53" t="str">
        <f t="shared" si="167"/>
        <v/>
      </c>
      <c r="EF191" s="53" t="str">
        <f t="shared" si="228"/>
        <v/>
      </c>
      <c r="EG191" s="53" t="str">
        <f t="shared" si="229"/>
        <v/>
      </c>
      <c r="EH191" s="53" t="str">
        <f t="shared" si="168"/>
        <v/>
      </c>
      <c r="EI191" s="53" t="str">
        <f t="shared" si="230"/>
        <v/>
      </c>
      <c r="EJ191" s="33" t="str">
        <f t="shared" si="231"/>
        <v/>
      </c>
      <c r="EK191" s="27" t="s">
        <v>0</v>
      </c>
      <c r="EL191" s="14" t="str">
        <f t="shared" si="232"/>
        <v/>
      </c>
      <c r="EM191" s="27" t="s">
        <v>0</v>
      </c>
      <c r="EN191" s="14" t="str">
        <f t="shared" si="169"/>
        <v/>
      </c>
      <c r="EO191" s="27" t="s">
        <v>0</v>
      </c>
      <c r="EP191" s="115" t="str">
        <f t="shared" si="233"/>
        <v/>
      </c>
      <c r="EQ191" s="27" t="s">
        <v>0</v>
      </c>
    </row>
    <row r="192" spans="1:147" x14ac:dyDescent="0.25">
      <c r="A192" t="s">
        <v>0</v>
      </c>
      <c r="B192" s="32" t="str">
        <f>IF(csv!F182="","",TRIM(csv!T182))</f>
        <v/>
      </c>
      <c r="C192" s="21" t="s">
        <v>0</v>
      </c>
      <c r="D192" s="21" t="str">
        <f>IF(csv!F182="","",TRIM(csv!F182))</f>
        <v/>
      </c>
      <c r="E192" s="21" t="str">
        <f>IF(csv!E182="","",TRIM(csv!E182))</f>
        <v/>
      </c>
      <c r="F192" s="21" t="s">
        <v>0</v>
      </c>
      <c r="G192" s="53" t="str">
        <f>IF(csv!M182="","",TRIM(csv!M182))</f>
        <v/>
      </c>
      <c r="H192" s="53" t="str">
        <f>IF(csv!N182="","",TRIM(csv!N182))</f>
        <v/>
      </c>
      <c r="I192" s="21" t="s">
        <v>0</v>
      </c>
      <c r="J192" s="21" t="str">
        <f>IF(csv!P182="","",TRIM(csv!P182))</f>
        <v/>
      </c>
      <c r="K192" s="21" t="str">
        <f>IF(csv!Q182="","",TRIM(csv!Q182))</f>
        <v/>
      </c>
      <c r="L192" s="21" t="s">
        <v>0</v>
      </c>
      <c r="M192" s="46" t="str">
        <f>IF(csv!R182="","",TRIM(csv!R182))</f>
        <v/>
      </c>
      <c r="N192" s="27" t="s">
        <v>0</v>
      </c>
      <c r="O192" s="172" t="str">
        <f t="shared" si="170"/>
        <v/>
      </c>
      <c r="P192" s="27"/>
      <c r="Q192" s="32" t="str">
        <f t="shared" si="171"/>
        <v/>
      </c>
      <c r="R192" s="53" t="str">
        <f>IF(Q192="","",IF(COUNTIF(Q$12:Q191,Q192)=0,R191+1,R191))</f>
        <v/>
      </c>
      <c r="S192" s="53" t="str">
        <f t="shared" si="172"/>
        <v/>
      </c>
      <c r="T192" s="53" t="str">
        <f t="shared" si="173"/>
        <v/>
      </c>
      <c r="U192" s="46" t="str">
        <f t="shared" si="174"/>
        <v/>
      </c>
      <c r="V192" s="27" t="s">
        <v>0</v>
      </c>
      <c r="W192" s="157" t="str">
        <f t="shared" si="175"/>
        <v/>
      </c>
      <c r="X192" s="207" t="str">
        <f t="shared" si="176"/>
        <v/>
      </c>
      <c r="Y192" s="158" t="str">
        <f t="shared" si="157"/>
        <v/>
      </c>
      <c r="Z192" s="27" t="s">
        <v>0</v>
      </c>
      <c r="AA192" s="32" t="str">
        <f t="shared" si="177"/>
        <v/>
      </c>
      <c r="AB192" s="53" t="str">
        <f t="shared" si="178"/>
        <v/>
      </c>
      <c r="AC192" s="21" t="str">
        <f>IF(OR(AB192="",AB192&lt;&gt;"NEMA"),"",IF(IFERROR(MATCH(AA192,AA$12:AA191,0),0)&lt;&gt;0,"",AA192))</f>
        <v/>
      </c>
      <c r="AD192" s="46" t="str">
        <f>IF(AC192="","",MAX(AD$12:AD191)+1)</f>
        <v/>
      </c>
      <c r="AE192" s="27" t="s">
        <v>0</v>
      </c>
      <c r="AF192" s="84"/>
      <c r="AG192" s="27" t="s">
        <v>0</v>
      </c>
      <c r="AH192" s="14" t="str">
        <f t="shared" si="179"/>
        <v/>
      </c>
      <c r="AI192" s="27" t="s">
        <v>0</v>
      </c>
      <c r="AJ192" s="157" t="str">
        <f t="shared" si="180"/>
        <v/>
      </c>
      <c r="AK192" s="108" t="str">
        <f t="shared" si="181"/>
        <v/>
      </c>
      <c r="AL192" s="27"/>
      <c r="AM192" s="32" t="str">
        <f t="shared" si="182"/>
        <v/>
      </c>
      <c r="AN192" s="21" t="str">
        <f t="shared" si="183"/>
        <v/>
      </c>
      <c r="AO192" s="53" t="str">
        <f t="shared" si="184"/>
        <v/>
      </c>
      <c r="AP192" s="53" t="str">
        <f t="shared" si="185"/>
        <v/>
      </c>
      <c r="AQ192" s="21" t="str">
        <f t="shared" si="186"/>
        <v/>
      </c>
      <c r="AR192" s="46" t="str">
        <f t="shared" si="187"/>
        <v/>
      </c>
      <c r="AS192" s="27" t="s">
        <v>0</v>
      </c>
      <c r="AT192" s="62" t="str">
        <f t="shared" si="188"/>
        <v/>
      </c>
      <c r="AU192" s="27" t="s">
        <v>0</v>
      </c>
      <c r="AV192" s="228" t="str">
        <f t="shared" si="234"/>
        <v/>
      </c>
      <c r="AW192" s="27" t="s">
        <v>0</v>
      </c>
      <c r="AX192" s="79"/>
      <c r="AY192" s="80"/>
      <c r="AZ192" s="27" t="s">
        <v>0</v>
      </c>
      <c r="BA192" s="184" t="str">
        <f t="shared" si="189"/>
        <v/>
      </c>
      <c r="BB192" s="27" t="s">
        <v>0</v>
      </c>
      <c r="BC192" s="32" t="str">
        <f t="shared" si="190"/>
        <v/>
      </c>
      <c r="BD192" s="53" t="str">
        <f>IF(AX192&amp;AY192="","",MAX(BD$12:BD191)+1)</f>
        <v/>
      </c>
      <c r="BE192" s="196" t="str">
        <f t="shared" si="191"/>
        <v/>
      </c>
      <c r="BF192" s="33" t="str">
        <f>IF(AND(AO192="NEMA",AP192="NEMA",OR(AX192&amp;AY192="",BE192="NEMA")),MAX(BF$12:BF191)+1,"")</f>
        <v/>
      </c>
      <c r="BG192" s="27" t="s">
        <v>0</v>
      </c>
      <c r="BH192" s="32" t="str">
        <f t="shared" si="192"/>
        <v/>
      </c>
      <c r="BI192" s="21" t="str">
        <f t="shared" si="193"/>
        <v/>
      </c>
      <c r="BJ192" s="53" t="str">
        <f t="shared" si="194"/>
        <v/>
      </c>
      <c r="BK192" s="33" t="str">
        <f t="shared" si="195"/>
        <v/>
      </c>
      <c r="BL192" s="27" t="s">
        <v>0</v>
      </c>
      <c r="BM192" s="32" t="str">
        <f t="shared" si="196"/>
        <v/>
      </c>
      <c r="BN192" s="21" t="str">
        <f t="shared" si="197"/>
        <v/>
      </c>
      <c r="BO192" s="53" t="str">
        <f t="shared" si="198"/>
        <v/>
      </c>
      <c r="BP192" s="53" t="str">
        <f t="shared" si="159"/>
        <v/>
      </c>
      <c r="BQ192" s="21" t="str">
        <f t="shared" si="160"/>
        <v/>
      </c>
      <c r="BR192" s="21" t="str" cm="1">
        <f t="array" ref="BR192">IFERROR(""&amp;INDEX(regNatjecatelj_klub,DI192),"")</f>
        <v/>
      </c>
      <c r="BS192" s="66" t="str">
        <f t="shared" si="199"/>
        <v/>
      </c>
      <c r="BT192" s="46" t="str">
        <f t="shared" si="200"/>
        <v/>
      </c>
      <c r="BU192" s="27" t="s">
        <v>0</v>
      </c>
      <c r="BV192" s="62" t="str">
        <f>IF(BP192&lt;&gt;"NEMA","",IF(IFERROR(MATCH(BN192,BN$12:BN191,0),0)&lt;&gt;0,"",BN192))</f>
        <v/>
      </c>
      <c r="BW192" s="27" t="s">
        <v>0</v>
      </c>
      <c r="BX192" s="84"/>
      <c r="BY192" s="27" t="s">
        <v>0</v>
      </c>
      <c r="BZ192" s="38" t="str">
        <f t="shared" si="201"/>
        <v/>
      </c>
      <c r="CA192" s="21" t="str">
        <f t="shared" si="202"/>
        <v/>
      </c>
      <c r="CB192" s="21" t="str">
        <f>IF(CA192="","",MAX(CB$12:CB191)+1)</f>
        <v/>
      </c>
      <c r="CC192" s="21" t="str">
        <f>IF(CA192="","",IF(AB192="","",IF(AB192="NEMA",IF(AD192="",INDEX(AD$12:AD191,MATCH(AA192,AA$12:AA191,0),1),AD192),AB192)))</f>
        <v/>
      </c>
      <c r="CD192" s="21" t="str">
        <f t="shared" si="203"/>
        <v/>
      </c>
      <c r="CE192" s="21" t="str">
        <f>IF(BX192="","",MAX(CE$12:CE191)+1)</f>
        <v/>
      </c>
      <c r="CF192" s="21" t="str">
        <f t="shared" si="204"/>
        <v/>
      </c>
      <c r="CG192" s="46" t="str">
        <f t="shared" si="205"/>
        <v/>
      </c>
      <c r="CH192" s="27" t="s">
        <v>0</v>
      </c>
      <c r="CI192" s="14" t="str">
        <f t="shared" si="206"/>
        <v/>
      </c>
      <c r="CJ192" s="27" t="s">
        <v>0</v>
      </c>
      <c r="CK192" s="157" t="str">
        <f>IF(BN192="","",IF(AND(BO192&lt;&gt;"",BO192&lt;&gt;"NEMA",BS192=1),BR192,IFERROR(INDEX(CK$12:CK191,MATCH(BN192,BN$12:BN191,0)),IF(BX192&lt;&gt;"",BX192,BT192))))</f>
        <v/>
      </c>
      <c r="CL192" s="210" t="str">
        <f>IF(BN192="","",IF(BT192&lt;&gt;BN192,INDEX(regKlub_id,MATCH(BT192,regKlub_naziv,0)),IF(AND(BO192&lt;&gt;"",BO192&lt;&gt;"NEMA"),BO192,IF(CF192&lt;&gt;"",CF192,IF(CB192&lt;&gt;"",CB192,IFERROR(INDEX(CL$12:CL191,MATCH(BN192,BN$12:BN191,0)),"GREŠKA"))))))</f>
        <v/>
      </c>
      <c r="CM192" s="108" t="str">
        <f>IF(BP192="","",IF(BP192&lt;&gt;"NEMA",BP192,IF(CE192&lt;&gt;"",CE192,IFERROR(INDEX(CM$12:CM191,MATCH(BN192,BN$12:BN191,0)),""))))</f>
        <v/>
      </c>
      <c r="CN192" s="27" t="s">
        <v>0</v>
      </c>
      <c r="CO192" s="38" t="str">
        <f t="shared" si="207"/>
        <v/>
      </c>
      <c r="CP192" s="53" t="str">
        <f t="shared" si="208"/>
        <v/>
      </c>
      <c r="CQ192" s="164" t="str">
        <f t="shared" si="209"/>
        <v/>
      </c>
      <c r="CR192" s="165" t="str">
        <f t="shared" si="235"/>
        <v/>
      </c>
      <c r="CS192" s="108" t="str">
        <f t="shared" si="161"/>
        <v/>
      </c>
      <c r="CT192" s="27" t="s">
        <v>0</v>
      </c>
      <c r="CU192" s="224" t="str">
        <f t="shared" si="210"/>
        <v xml:space="preserve">
</v>
      </c>
      <c r="CV192" s="27" t="s">
        <v>0</v>
      </c>
      <c r="CW192" s="184" t="str">
        <f t="shared" si="162"/>
        <v/>
      </c>
      <c r="CX192" t="s">
        <v>0</v>
      </c>
      <c r="CY192" s="86" t="str">
        <f t="shared" si="163"/>
        <v/>
      </c>
      <c r="CZ192" t="s">
        <v>0</v>
      </c>
      <c r="DA192" s="32" t="str">
        <f t="shared" si="164"/>
        <v/>
      </c>
      <c r="DB192" s="46" t="str">
        <f t="shared" si="165"/>
        <v/>
      </c>
      <c r="DC192" t="s">
        <v>0</v>
      </c>
      <c r="DD192" s="14" t="str">
        <f t="shared" si="211"/>
        <v/>
      </c>
      <c r="DE192" s="27" t="s">
        <v>0</v>
      </c>
      <c r="DF192" s="14" t="str">
        <f t="shared" si="212"/>
        <v/>
      </c>
      <c r="DG192" s="27" t="s">
        <v>0</v>
      </c>
      <c r="DH192" s="32" t="str">
        <f t="shared" si="213"/>
        <v/>
      </c>
      <c r="DI192" s="33" t="str">
        <f t="shared" si="214"/>
        <v/>
      </c>
      <c r="DJ192" s="27" t="s">
        <v>0</v>
      </c>
      <c r="DK192" s="32" t="str">
        <f t="shared" si="215"/>
        <v/>
      </c>
      <c r="DL192" s="33" t="str">
        <f t="shared" si="216"/>
        <v/>
      </c>
      <c r="DM192" s="27" t="s">
        <v>0</v>
      </c>
      <c r="DN192" s="32" t="str">
        <f t="shared" si="217"/>
        <v/>
      </c>
      <c r="DO192" s="33" t="str">
        <f t="shared" si="218"/>
        <v/>
      </c>
      <c r="DP192" s="27" t="s">
        <v>0</v>
      </c>
      <c r="DQ192" s="38" t="str">
        <f t="shared" si="219"/>
        <v/>
      </c>
      <c r="DR192" s="33" t="str" cm="1">
        <f t="array" ref="DR192">IF(DQ192&lt;&gt;"",INDEX(regNatjecatelj_id,DQ192,0),IF(BF192&lt;&gt;"",BF192,""))</f>
        <v/>
      </c>
      <c r="DS192" s="27" t="s">
        <v>0</v>
      </c>
      <c r="DT192" s="38" t="str">
        <f t="shared" si="220"/>
        <v/>
      </c>
      <c r="DU192" s="53" t="str">
        <f t="shared" si="166"/>
        <v/>
      </c>
      <c r="DV192" s="53" t="str">
        <f t="shared" si="221"/>
        <v/>
      </c>
      <c r="DW192" s="53" t="str">
        <f t="shared" si="222"/>
        <v/>
      </c>
      <c r="DX192" s="46" t="str">
        <f t="shared" si="223"/>
        <v/>
      </c>
      <c r="DY192" s="27" t="s">
        <v>0</v>
      </c>
      <c r="DZ192" s="38" t="str">
        <f>IF(AN192="","",MAX(DZ$12:DZ191)+1)</f>
        <v/>
      </c>
      <c r="EA192" s="53" t="str">
        <f t="shared" si="224"/>
        <v/>
      </c>
      <c r="EB192" s="53" t="str">
        <f t="shared" si="225"/>
        <v/>
      </c>
      <c r="EC192" s="53" t="str">
        <f t="shared" si="226"/>
        <v/>
      </c>
      <c r="ED192" s="53" t="str">
        <f t="shared" si="227"/>
        <v/>
      </c>
      <c r="EE192" s="53" t="str">
        <f t="shared" si="167"/>
        <v/>
      </c>
      <c r="EF192" s="53" t="str">
        <f t="shared" si="228"/>
        <v/>
      </c>
      <c r="EG192" s="53" t="str">
        <f t="shared" si="229"/>
        <v/>
      </c>
      <c r="EH192" s="53" t="str">
        <f t="shared" si="168"/>
        <v/>
      </c>
      <c r="EI192" s="53" t="str">
        <f t="shared" si="230"/>
        <v/>
      </c>
      <c r="EJ192" s="33" t="str">
        <f t="shared" si="231"/>
        <v/>
      </c>
      <c r="EK192" s="27" t="s">
        <v>0</v>
      </c>
      <c r="EL192" s="14" t="str">
        <f t="shared" si="232"/>
        <v/>
      </c>
      <c r="EM192" s="27" t="s">
        <v>0</v>
      </c>
      <c r="EN192" s="14" t="str">
        <f t="shared" si="169"/>
        <v/>
      </c>
      <c r="EO192" s="27" t="s">
        <v>0</v>
      </c>
      <c r="EP192" s="115" t="str">
        <f t="shared" si="233"/>
        <v/>
      </c>
      <c r="EQ192" s="27" t="s">
        <v>0</v>
      </c>
    </row>
    <row r="193" spans="1:147" x14ac:dyDescent="0.25">
      <c r="A193" t="s">
        <v>0</v>
      </c>
      <c r="B193" s="32" t="str">
        <f>IF(csv!F183="","",TRIM(csv!T183))</f>
        <v/>
      </c>
      <c r="C193" s="21" t="s">
        <v>0</v>
      </c>
      <c r="D193" s="21" t="str">
        <f>IF(csv!F183="","",TRIM(csv!F183))</f>
        <v/>
      </c>
      <c r="E193" s="21" t="str">
        <f>IF(csv!E183="","",TRIM(csv!E183))</f>
        <v/>
      </c>
      <c r="F193" s="21" t="s">
        <v>0</v>
      </c>
      <c r="G193" s="53" t="str">
        <f>IF(csv!M183="","",TRIM(csv!M183))</f>
        <v/>
      </c>
      <c r="H193" s="53" t="str">
        <f>IF(csv!N183="","",TRIM(csv!N183))</f>
        <v/>
      </c>
      <c r="I193" s="21" t="s">
        <v>0</v>
      </c>
      <c r="J193" s="21" t="str">
        <f>IF(csv!P183="","",TRIM(csv!P183))</f>
        <v/>
      </c>
      <c r="K193" s="21" t="str">
        <f>IF(csv!Q183="","",TRIM(csv!Q183))</f>
        <v/>
      </c>
      <c r="L193" s="21" t="s">
        <v>0</v>
      </c>
      <c r="M193" s="46" t="str">
        <f>IF(csv!R183="","",TRIM(csv!R183))</f>
        <v/>
      </c>
      <c r="N193" s="27" t="s">
        <v>0</v>
      </c>
      <c r="O193" s="172" t="str">
        <f t="shared" si="170"/>
        <v/>
      </c>
      <c r="P193" s="27"/>
      <c r="Q193" s="32" t="str">
        <f t="shared" si="171"/>
        <v/>
      </c>
      <c r="R193" s="53" t="str">
        <f>IF(Q193="","",IF(COUNTIF(Q$12:Q192,Q193)=0,R192+1,R192))</f>
        <v/>
      </c>
      <c r="S193" s="53" t="str">
        <f t="shared" si="172"/>
        <v/>
      </c>
      <c r="T193" s="53" t="str">
        <f t="shared" si="173"/>
        <v/>
      </c>
      <c r="U193" s="46" t="str">
        <f t="shared" si="174"/>
        <v/>
      </c>
      <c r="V193" s="27" t="s">
        <v>0</v>
      </c>
      <c r="W193" s="157" t="str">
        <f t="shared" si="175"/>
        <v/>
      </c>
      <c r="X193" s="207" t="str">
        <f t="shared" si="176"/>
        <v/>
      </c>
      <c r="Y193" s="158" t="str">
        <f t="shared" si="157"/>
        <v/>
      </c>
      <c r="Z193" s="27" t="s">
        <v>0</v>
      </c>
      <c r="AA193" s="32" t="str">
        <f t="shared" si="177"/>
        <v/>
      </c>
      <c r="AB193" s="53" t="str">
        <f t="shared" si="178"/>
        <v/>
      </c>
      <c r="AC193" s="21" t="str">
        <f>IF(OR(AB193="",AB193&lt;&gt;"NEMA"),"",IF(IFERROR(MATCH(AA193,AA$12:AA192,0),0)&lt;&gt;0,"",AA193))</f>
        <v/>
      </c>
      <c r="AD193" s="46" t="str">
        <f>IF(AC193="","",MAX(AD$12:AD192)+1)</f>
        <v/>
      </c>
      <c r="AE193" s="27" t="s">
        <v>0</v>
      </c>
      <c r="AF193" s="84"/>
      <c r="AG193" s="27" t="s">
        <v>0</v>
      </c>
      <c r="AH193" s="14" t="str">
        <f t="shared" si="179"/>
        <v/>
      </c>
      <c r="AI193" s="27" t="s">
        <v>0</v>
      </c>
      <c r="AJ193" s="157" t="str">
        <f t="shared" si="180"/>
        <v/>
      </c>
      <c r="AK193" s="108" t="str">
        <f t="shared" si="181"/>
        <v/>
      </c>
      <c r="AL193" s="27"/>
      <c r="AM193" s="32" t="str">
        <f t="shared" si="182"/>
        <v/>
      </c>
      <c r="AN193" s="21" t="str">
        <f t="shared" si="183"/>
        <v/>
      </c>
      <c r="AO193" s="53" t="str">
        <f t="shared" si="184"/>
        <v/>
      </c>
      <c r="AP193" s="53" t="str">
        <f t="shared" si="185"/>
        <v/>
      </c>
      <c r="AQ193" s="21" t="str">
        <f t="shared" si="186"/>
        <v/>
      </c>
      <c r="AR193" s="46" t="str">
        <f t="shared" si="187"/>
        <v/>
      </c>
      <c r="AS193" s="27" t="s">
        <v>0</v>
      </c>
      <c r="AT193" s="62" t="str">
        <f t="shared" si="188"/>
        <v/>
      </c>
      <c r="AU193" s="27" t="s">
        <v>0</v>
      </c>
      <c r="AV193" s="228" t="str">
        <f t="shared" si="234"/>
        <v/>
      </c>
      <c r="AW193" s="27" t="s">
        <v>0</v>
      </c>
      <c r="AX193" s="79"/>
      <c r="AY193" s="80"/>
      <c r="AZ193" s="27" t="s">
        <v>0</v>
      </c>
      <c r="BA193" s="184" t="str">
        <f t="shared" si="189"/>
        <v/>
      </c>
      <c r="BB193" s="27" t="s">
        <v>0</v>
      </c>
      <c r="BC193" s="32" t="str">
        <f t="shared" si="190"/>
        <v/>
      </c>
      <c r="BD193" s="53" t="str">
        <f>IF(AX193&amp;AY193="","",MAX(BD$12:BD192)+1)</f>
        <v/>
      </c>
      <c r="BE193" s="196" t="str">
        <f t="shared" si="191"/>
        <v/>
      </c>
      <c r="BF193" s="33" t="str">
        <f>IF(AND(AO193="NEMA",AP193="NEMA",OR(AX193&amp;AY193="",BE193="NEMA")),MAX(BF$12:BF192)+1,"")</f>
        <v/>
      </c>
      <c r="BG193" s="27" t="s">
        <v>0</v>
      </c>
      <c r="BH193" s="32" t="str">
        <f t="shared" si="192"/>
        <v/>
      </c>
      <c r="BI193" s="21" t="str">
        <f t="shared" si="193"/>
        <v/>
      </c>
      <c r="BJ193" s="53" t="str">
        <f t="shared" si="194"/>
        <v/>
      </c>
      <c r="BK193" s="33" t="str">
        <f t="shared" si="195"/>
        <v/>
      </c>
      <c r="BL193" s="27" t="s">
        <v>0</v>
      </c>
      <c r="BM193" s="32" t="str">
        <f t="shared" si="196"/>
        <v/>
      </c>
      <c r="BN193" s="21" t="str">
        <f t="shared" si="197"/>
        <v/>
      </c>
      <c r="BO193" s="53" t="str">
        <f t="shared" si="198"/>
        <v/>
      </c>
      <c r="BP193" s="53" t="str">
        <f t="shared" si="159"/>
        <v/>
      </c>
      <c r="BQ193" s="21" t="str">
        <f t="shared" si="160"/>
        <v/>
      </c>
      <c r="BR193" s="21" t="str" cm="1">
        <f t="array" ref="BR193">IFERROR(""&amp;INDEX(regNatjecatelj_klub,DI193),"")</f>
        <v/>
      </c>
      <c r="BS193" s="66" t="str">
        <f t="shared" si="199"/>
        <v/>
      </c>
      <c r="BT193" s="46" t="str">
        <f t="shared" si="200"/>
        <v/>
      </c>
      <c r="BU193" s="27" t="s">
        <v>0</v>
      </c>
      <c r="BV193" s="62" t="str">
        <f>IF(BP193&lt;&gt;"NEMA","",IF(IFERROR(MATCH(BN193,BN$12:BN192,0),0)&lt;&gt;0,"",BN193))</f>
        <v/>
      </c>
      <c r="BW193" s="27" t="s">
        <v>0</v>
      </c>
      <c r="BX193" s="84"/>
      <c r="BY193" s="27" t="s">
        <v>0</v>
      </c>
      <c r="BZ193" s="38" t="str">
        <f t="shared" si="201"/>
        <v/>
      </c>
      <c r="CA193" s="21" t="str">
        <f t="shared" si="202"/>
        <v/>
      </c>
      <c r="CB193" s="21" t="str">
        <f>IF(CA193="","",MAX(CB$12:CB192)+1)</f>
        <v/>
      </c>
      <c r="CC193" s="21" t="str">
        <f>IF(CA193="","",IF(AB193="","",IF(AB193="NEMA",IF(AD193="",INDEX(AD$12:AD192,MATCH(AA193,AA$12:AA192,0),1),AD193),AB193)))</f>
        <v/>
      </c>
      <c r="CD193" s="21" t="str">
        <f t="shared" si="203"/>
        <v/>
      </c>
      <c r="CE193" s="21" t="str">
        <f>IF(BX193="","",MAX(CE$12:CE192)+1)</f>
        <v/>
      </c>
      <c r="CF193" s="21" t="str">
        <f t="shared" si="204"/>
        <v/>
      </c>
      <c r="CG193" s="46" t="str">
        <f t="shared" si="205"/>
        <v/>
      </c>
      <c r="CH193" s="27" t="s">
        <v>0</v>
      </c>
      <c r="CI193" s="14" t="str">
        <f t="shared" si="206"/>
        <v/>
      </c>
      <c r="CJ193" s="27" t="s">
        <v>0</v>
      </c>
      <c r="CK193" s="157" t="str">
        <f>IF(BN193="","",IF(AND(BO193&lt;&gt;"",BO193&lt;&gt;"NEMA",BS193=1),BR193,IFERROR(INDEX(CK$12:CK192,MATCH(BN193,BN$12:BN192,0)),IF(BX193&lt;&gt;"",BX193,BT193))))</f>
        <v/>
      </c>
      <c r="CL193" s="210" t="str">
        <f>IF(BN193="","",IF(BT193&lt;&gt;BN193,INDEX(regKlub_id,MATCH(BT193,regKlub_naziv,0)),IF(AND(BO193&lt;&gt;"",BO193&lt;&gt;"NEMA"),BO193,IF(CF193&lt;&gt;"",CF193,IF(CB193&lt;&gt;"",CB193,IFERROR(INDEX(CL$12:CL192,MATCH(BN193,BN$12:BN192,0)),"GREŠKA"))))))</f>
        <v/>
      </c>
      <c r="CM193" s="108" t="str">
        <f>IF(BP193="","",IF(BP193&lt;&gt;"NEMA",BP193,IF(CE193&lt;&gt;"",CE193,IFERROR(INDEX(CM$12:CM192,MATCH(BN193,BN$12:BN192,0)),""))))</f>
        <v/>
      </c>
      <c r="CN193" s="27" t="s">
        <v>0</v>
      </c>
      <c r="CO193" s="38" t="str">
        <f t="shared" si="207"/>
        <v/>
      </c>
      <c r="CP193" s="53" t="str">
        <f t="shared" si="208"/>
        <v/>
      </c>
      <c r="CQ193" s="164" t="str">
        <f t="shared" si="209"/>
        <v/>
      </c>
      <c r="CR193" s="165" t="str">
        <f t="shared" si="235"/>
        <v/>
      </c>
      <c r="CS193" s="108" t="str">
        <f t="shared" si="161"/>
        <v/>
      </c>
      <c r="CT193" s="27" t="s">
        <v>0</v>
      </c>
      <c r="CU193" s="224" t="str">
        <f t="shared" si="210"/>
        <v xml:space="preserve">
</v>
      </c>
      <c r="CV193" s="27" t="s">
        <v>0</v>
      </c>
      <c r="CW193" s="184" t="str">
        <f t="shared" si="162"/>
        <v/>
      </c>
      <c r="CX193" t="s">
        <v>0</v>
      </c>
      <c r="CY193" s="86" t="str">
        <f t="shared" si="163"/>
        <v/>
      </c>
      <c r="CZ193" t="s">
        <v>0</v>
      </c>
      <c r="DA193" s="32" t="str">
        <f t="shared" si="164"/>
        <v/>
      </c>
      <c r="DB193" s="46" t="str">
        <f t="shared" si="165"/>
        <v/>
      </c>
      <c r="DC193" t="s">
        <v>0</v>
      </c>
      <c r="DD193" s="14" t="str">
        <f t="shared" si="211"/>
        <v/>
      </c>
      <c r="DE193" s="27" t="s">
        <v>0</v>
      </c>
      <c r="DF193" s="14" t="str">
        <f t="shared" si="212"/>
        <v/>
      </c>
      <c r="DG193" s="27" t="s">
        <v>0</v>
      </c>
      <c r="DH193" s="32" t="str">
        <f t="shared" si="213"/>
        <v/>
      </c>
      <c r="DI193" s="33" t="str">
        <f t="shared" si="214"/>
        <v/>
      </c>
      <c r="DJ193" s="27" t="s">
        <v>0</v>
      </c>
      <c r="DK193" s="32" t="str">
        <f t="shared" si="215"/>
        <v/>
      </c>
      <c r="DL193" s="33" t="str">
        <f t="shared" si="216"/>
        <v/>
      </c>
      <c r="DM193" s="27" t="s">
        <v>0</v>
      </c>
      <c r="DN193" s="32" t="str">
        <f t="shared" si="217"/>
        <v/>
      </c>
      <c r="DO193" s="33" t="str">
        <f t="shared" si="218"/>
        <v/>
      </c>
      <c r="DP193" s="27" t="s">
        <v>0</v>
      </c>
      <c r="DQ193" s="38" t="str">
        <f t="shared" si="219"/>
        <v/>
      </c>
      <c r="DR193" s="33" t="str" cm="1">
        <f t="array" ref="DR193">IF(DQ193&lt;&gt;"",INDEX(regNatjecatelj_id,DQ193,0),IF(BF193&lt;&gt;"",BF193,""))</f>
        <v/>
      </c>
      <c r="DS193" s="27" t="s">
        <v>0</v>
      </c>
      <c r="DT193" s="38" t="str">
        <f t="shared" si="220"/>
        <v/>
      </c>
      <c r="DU193" s="53" t="str">
        <f t="shared" si="166"/>
        <v/>
      </c>
      <c r="DV193" s="53" t="str">
        <f t="shared" si="221"/>
        <v/>
      </c>
      <c r="DW193" s="53" t="str">
        <f t="shared" si="222"/>
        <v/>
      </c>
      <c r="DX193" s="46" t="str">
        <f t="shared" si="223"/>
        <v/>
      </c>
      <c r="DY193" s="27" t="s">
        <v>0</v>
      </c>
      <c r="DZ193" s="38" t="str">
        <f>IF(AN193="","",MAX(DZ$12:DZ192)+1)</f>
        <v/>
      </c>
      <c r="EA193" s="53" t="str">
        <f t="shared" si="224"/>
        <v/>
      </c>
      <c r="EB193" s="53" t="str">
        <f t="shared" si="225"/>
        <v/>
      </c>
      <c r="EC193" s="53" t="str">
        <f t="shared" si="226"/>
        <v/>
      </c>
      <c r="ED193" s="53" t="str">
        <f t="shared" si="227"/>
        <v/>
      </c>
      <c r="EE193" s="53" t="str">
        <f t="shared" si="167"/>
        <v/>
      </c>
      <c r="EF193" s="53" t="str">
        <f t="shared" si="228"/>
        <v/>
      </c>
      <c r="EG193" s="53" t="str">
        <f t="shared" si="229"/>
        <v/>
      </c>
      <c r="EH193" s="53" t="str">
        <f t="shared" si="168"/>
        <v/>
      </c>
      <c r="EI193" s="53" t="str">
        <f t="shared" si="230"/>
        <v/>
      </c>
      <c r="EJ193" s="33" t="str">
        <f t="shared" si="231"/>
        <v/>
      </c>
      <c r="EK193" s="27" t="s">
        <v>0</v>
      </c>
      <c r="EL193" s="14" t="str">
        <f t="shared" si="232"/>
        <v/>
      </c>
      <c r="EM193" s="27" t="s">
        <v>0</v>
      </c>
      <c r="EN193" s="14" t="str">
        <f t="shared" si="169"/>
        <v/>
      </c>
      <c r="EO193" s="27" t="s">
        <v>0</v>
      </c>
      <c r="EP193" s="115" t="str">
        <f t="shared" si="233"/>
        <v/>
      </c>
      <c r="EQ193" s="27" t="s">
        <v>0</v>
      </c>
    </row>
    <row r="194" spans="1:147" x14ac:dyDescent="0.25">
      <c r="A194" t="s">
        <v>0</v>
      </c>
      <c r="B194" s="32" t="str">
        <f>IF(csv!F184="","",TRIM(csv!T184))</f>
        <v/>
      </c>
      <c r="C194" s="21" t="s">
        <v>0</v>
      </c>
      <c r="D194" s="21" t="str">
        <f>IF(csv!F184="","",TRIM(csv!F184))</f>
        <v/>
      </c>
      <c r="E194" s="21" t="str">
        <f>IF(csv!E184="","",TRIM(csv!E184))</f>
        <v/>
      </c>
      <c r="F194" s="21" t="s">
        <v>0</v>
      </c>
      <c r="G194" s="53" t="str">
        <f>IF(csv!M184="","",TRIM(csv!M184))</f>
        <v/>
      </c>
      <c r="H194" s="53" t="str">
        <f>IF(csv!N184="","",TRIM(csv!N184))</f>
        <v/>
      </c>
      <c r="I194" s="21" t="s">
        <v>0</v>
      </c>
      <c r="J194" s="21" t="str">
        <f>IF(csv!P184="","",TRIM(csv!P184))</f>
        <v/>
      </c>
      <c r="K194" s="21" t="str">
        <f>IF(csv!Q184="","",TRIM(csv!Q184))</f>
        <v/>
      </c>
      <c r="L194" s="21" t="s">
        <v>0</v>
      </c>
      <c r="M194" s="46" t="str">
        <f>IF(csv!R184="","",TRIM(csv!R184))</f>
        <v/>
      </c>
      <c r="N194" s="27" t="s">
        <v>0</v>
      </c>
      <c r="O194" s="172" t="str">
        <f t="shared" si="170"/>
        <v/>
      </c>
      <c r="P194" s="27"/>
      <c r="Q194" s="32" t="str">
        <f t="shared" si="171"/>
        <v/>
      </c>
      <c r="R194" s="53" t="str">
        <f>IF(Q194="","",IF(COUNTIF(Q$12:Q193,Q194)=0,R193+1,R193))</f>
        <v/>
      </c>
      <c r="S194" s="53" t="str">
        <f t="shared" si="172"/>
        <v/>
      </c>
      <c r="T194" s="53" t="str">
        <f t="shared" si="173"/>
        <v/>
      </c>
      <c r="U194" s="46" t="str">
        <f t="shared" si="174"/>
        <v/>
      </c>
      <c r="V194" s="27" t="s">
        <v>0</v>
      </c>
      <c r="W194" s="157" t="str">
        <f t="shared" si="175"/>
        <v/>
      </c>
      <c r="X194" s="207" t="str">
        <f t="shared" si="176"/>
        <v/>
      </c>
      <c r="Y194" s="158" t="str">
        <f t="shared" si="157"/>
        <v/>
      </c>
      <c r="Z194" s="27" t="s">
        <v>0</v>
      </c>
      <c r="AA194" s="32" t="str">
        <f t="shared" si="177"/>
        <v/>
      </c>
      <c r="AB194" s="53" t="str">
        <f t="shared" si="178"/>
        <v/>
      </c>
      <c r="AC194" s="21" t="str">
        <f>IF(OR(AB194="",AB194&lt;&gt;"NEMA"),"",IF(IFERROR(MATCH(AA194,AA$12:AA193,0),0)&lt;&gt;0,"",AA194))</f>
        <v/>
      </c>
      <c r="AD194" s="46" t="str">
        <f>IF(AC194="","",MAX(AD$12:AD193)+1)</f>
        <v/>
      </c>
      <c r="AE194" s="27" t="s">
        <v>0</v>
      </c>
      <c r="AF194" s="84"/>
      <c r="AG194" s="27" t="s">
        <v>0</v>
      </c>
      <c r="AH194" s="14" t="str">
        <f t="shared" si="179"/>
        <v/>
      </c>
      <c r="AI194" s="27" t="s">
        <v>0</v>
      </c>
      <c r="AJ194" s="157" t="str">
        <f t="shared" si="180"/>
        <v/>
      </c>
      <c r="AK194" s="108" t="str">
        <f t="shared" si="181"/>
        <v/>
      </c>
      <c r="AL194" s="27"/>
      <c r="AM194" s="32" t="str">
        <f t="shared" si="182"/>
        <v/>
      </c>
      <c r="AN194" s="21" t="str">
        <f t="shared" si="183"/>
        <v/>
      </c>
      <c r="AO194" s="53" t="str">
        <f t="shared" si="184"/>
        <v/>
      </c>
      <c r="AP194" s="53" t="str">
        <f t="shared" si="185"/>
        <v/>
      </c>
      <c r="AQ194" s="21" t="str">
        <f t="shared" si="186"/>
        <v/>
      </c>
      <c r="AR194" s="46" t="str">
        <f t="shared" si="187"/>
        <v/>
      </c>
      <c r="AS194" s="27" t="s">
        <v>0</v>
      </c>
      <c r="AT194" s="62" t="str">
        <f t="shared" si="188"/>
        <v/>
      </c>
      <c r="AU194" s="27" t="s">
        <v>0</v>
      </c>
      <c r="AV194" s="228" t="str">
        <f t="shared" si="234"/>
        <v/>
      </c>
      <c r="AW194" s="27" t="s">
        <v>0</v>
      </c>
      <c r="AX194" s="79"/>
      <c r="AY194" s="80"/>
      <c r="AZ194" s="27" t="s">
        <v>0</v>
      </c>
      <c r="BA194" s="184" t="str">
        <f t="shared" si="189"/>
        <v/>
      </c>
      <c r="BB194" s="27" t="s">
        <v>0</v>
      </c>
      <c r="BC194" s="32" t="str">
        <f t="shared" si="190"/>
        <v/>
      </c>
      <c r="BD194" s="53" t="str">
        <f>IF(AX194&amp;AY194="","",MAX(BD$12:BD193)+1)</f>
        <v/>
      </c>
      <c r="BE194" s="196" t="str">
        <f t="shared" si="191"/>
        <v/>
      </c>
      <c r="BF194" s="33" t="str">
        <f>IF(AND(AO194="NEMA",AP194="NEMA",OR(AX194&amp;AY194="",BE194="NEMA")),MAX(BF$12:BF193)+1,"")</f>
        <v/>
      </c>
      <c r="BG194" s="27" t="s">
        <v>0</v>
      </c>
      <c r="BH194" s="32" t="str">
        <f t="shared" si="192"/>
        <v/>
      </c>
      <c r="BI194" s="21" t="str">
        <f t="shared" si="193"/>
        <v/>
      </c>
      <c r="BJ194" s="53" t="str">
        <f t="shared" si="194"/>
        <v/>
      </c>
      <c r="BK194" s="33" t="str">
        <f t="shared" si="195"/>
        <v/>
      </c>
      <c r="BL194" s="27" t="s">
        <v>0</v>
      </c>
      <c r="BM194" s="32" t="str">
        <f t="shared" si="196"/>
        <v/>
      </c>
      <c r="BN194" s="21" t="str">
        <f t="shared" si="197"/>
        <v/>
      </c>
      <c r="BO194" s="53" t="str">
        <f t="shared" si="198"/>
        <v/>
      </c>
      <c r="BP194" s="53" t="str">
        <f t="shared" si="159"/>
        <v/>
      </c>
      <c r="BQ194" s="21" t="str">
        <f t="shared" si="160"/>
        <v/>
      </c>
      <c r="BR194" s="21" t="str" cm="1">
        <f t="array" ref="BR194">IFERROR(""&amp;INDEX(regNatjecatelj_klub,DI194),"")</f>
        <v/>
      </c>
      <c r="BS194" s="66" t="str">
        <f t="shared" si="199"/>
        <v/>
      </c>
      <c r="BT194" s="46" t="str">
        <f t="shared" si="200"/>
        <v/>
      </c>
      <c r="BU194" s="27" t="s">
        <v>0</v>
      </c>
      <c r="BV194" s="62" t="str">
        <f>IF(BP194&lt;&gt;"NEMA","",IF(IFERROR(MATCH(BN194,BN$12:BN193,0),0)&lt;&gt;0,"",BN194))</f>
        <v/>
      </c>
      <c r="BW194" s="27" t="s">
        <v>0</v>
      </c>
      <c r="BX194" s="84"/>
      <c r="BY194" s="27" t="s">
        <v>0</v>
      </c>
      <c r="BZ194" s="38" t="str">
        <f t="shared" si="201"/>
        <v/>
      </c>
      <c r="CA194" s="21" t="str">
        <f t="shared" si="202"/>
        <v/>
      </c>
      <c r="CB194" s="21" t="str">
        <f>IF(CA194="","",MAX(CB$12:CB193)+1)</f>
        <v/>
      </c>
      <c r="CC194" s="21" t="str">
        <f>IF(CA194="","",IF(AB194="","",IF(AB194="NEMA",IF(AD194="",INDEX(AD$12:AD193,MATCH(AA194,AA$12:AA193,0),1),AD194),AB194)))</f>
        <v/>
      </c>
      <c r="CD194" s="21" t="str">
        <f t="shared" si="203"/>
        <v/>
      </c>
      <c r="CE194" s="21" t="str">
        <f>IF(BX194="","",MAX(CE$12:CE193)+1)</f>
        <v/>
      </c>
      <c r="CF194" s="21" t="str">
        <f t="shared" si="204"/>
        <v/>
      </c>
      <c r="CG194" s="46" t="str">
        <f t="shared" si="205"/>
        <v/>
      </c>
      <c r="CH194" s="27" t="s">
        <v>0</v>
      </c>
      <c r="CI194" s="14" t="str">
        <f t="shared" si="206"/>
        <v/>
      </c>
      <c r="CJ194" s="27" t="s">
        <v>0</v>
      </c>
      <c r="CK194" s="157" t="str">
        <f>IF(BN194="","",IF(AND(BO194&lt;&gt;"",BO194&lt;&gt;"NEMA",BS194=1),BR194,IFERROR(INDEX(CK$12:CK193,MATCH(BN194,BN$12:BN193,0)),IF(BX194&lt;&gt;"",BX194,BT194))))</f>
        <v/>
      </c>
      <c r="CL194" s="210" t="str">
        <f>IF(BN194="","",IF(BT194&lt;&gt;BN194,INDEX(regKlub_id,MATCH(BT194,regKlub_naziv,0)),IF(AND(BO194&lt;&gt;"",BO194&lt;&gt;"NEMA"),BO194,IF(CF194&lt;&gt;"",CF194,IF(CB194&lt;&gt;"",CB194,IFERROR(INDEX(CL$12:CL193,MATCH(BN194,BN$12:BN193,0)),"GREŠKA"))))))</f>
        <v/>
      </c>
      <c r="CM194" s="108" t="str">
        <f>IF(BP194="","",IF(BP194&lt;&gt;"NEMA",BP194,IF(CE194&lt;&gt;"",CE194,IFERROR(INDEX(CM$12:CM193,MATCH(BN194,BN$12:BN193,0)),""))))</f>
        <v/>
      </c>
      <c r="CN194" s="27" t="s">
        <v>0</v>
      </c>
      <c r="CO194" s="38" t="str">
        <f t="shared" si="207"/>
        <v/>
      </c>
      <c r="CP194" s="53" t="str">
        <f t="shared" si="208"/>
        <v/>
      </c>
      <c r="CQ194" s="164" t="str">
        <f t="shared" si="209"/>
        <v/>
      </c>
      <c r="CR194" s="165" t="str">
        <f t="shared" si="235"/>
        <v/>
      </c>
      <c r="CS194" s="108" t="str">
        <f t="shared" si="161"/>
        <v/>
      </c>
      <c r="CT194" s="27" t="s">
        <v>0</v>
      </c>
      <c r="CU194" s="224" t="str">
        <f t="shared" si="210"/>
        <v xml:space="preserve">
</v>
      </c>
      <c r="CV194" s="27" t="s">
        <v>0</v>
      </c>
      <c r="CW194" s="184" t="str">
        <f t="shared" si="162"/>
        <v/>
      </c>
      <c r="CX194" t="s">
        <v>0</v>
      </c>
      <c r="CY194" s="86" t="str">
        <f t="shared" si="163"/>
        <v/>
      </c>
      <c r="CZ194" t="s">
        <v>0</v>
      </c>
      <c r="DA194" s="32" t="str">
        <f t="shared" si="164"/>
        <v/>
      </c>
      <c r="DB194" s="46" t="str">
        <f t="shared" si="165"/>
        <v/>
      </c>
      <c r="DC194" t="s">
        <v>0</v>
      </c>
      <c r="DD194" s="14" t="str">
        <f t="shared" si="211"/>
        <v/>
      </c>
      <c r="DE194" s="27" t="s">
        <v>0</v>
      </c>
      <c r="DF194" s="14" t="str">
        <f t="shared" si="212"/>
        <v/>
      </c>
      <c r="DG194" s="27" t="s">
        <v>0</v>
      </c>
      <c r="DH194" s="32" t="str">
        <f t="shared" si="213"/>
        <v/>
      </c>
      <c r="DI194" s="33" t="str">
        <f t="shared" si="214"/>
        <v/>
      </c>
      <c r="DJ194" s="27" t="s">
        <v>0</v>
      </c>
      <c r="DK194" s="32" t="str">
        <f t="shared" si="215"/>
        <v/>
      </c>
      <c r="DL194" s="33" t="str">
        <f t="shared" si="216"/>
        <v/>
      </c>
      <c r="DM194" s="27" t="s">
        <v>0</v>
      </c>
      <c r="DN194" s="32" t="str">
        <f t="shared" si="217"/>
        <v/>
      </c>
      <c r="DO194" s="33" t="str">
        <f t="shared" si="218"/>
        <v/>
      </c>
      <c r="DP194" s="27" t="s">
        <v>0</v>
      </c>
      <c r="DQ194" s="38" t="str">
        <f t="shared" si="219"/>
        <v/>
      </c>
      <c r="DR194" s="33" t="str" cm="1">
        <f t="array" ref="DR194">IF(DQ194&lt;&gt;"",INDEX(regNatjecatelj_id,DQ194,0),IF(BF194&lt;&gt;"",BF194,""))</f>
        <v/>
      </c>
      <c r="DS194" s="27" t="s">
        <v>0</v>
      </c>
      <c r="DT194" s="38" t="str">
        <f t="shared" si="220"/>
        <v/>
      </c>
      <c r="DU194" s="53" t="str">
        <f t="shared" si="166"/>
        <v/>
      </c>
      <c r="DV194" s="53" t="str">
        <f t="shared" si="221"/>
        <v/>
      </c>
      <c r="DW194" s="53" t="str">
        <f t="shared" si="222"/>
        <v/>
      </c>
      <c r="DX194" s="46" t="str">
        <f t="shared" si="223"/>
        <v/>
      </c>
      <c r="DY194" s="27" t="s">
        <v>0</v>
      </c>
      <c r="DZ194" s="38" t="str">
        <f>IF(AN194="","",MAX(DZ$12:DZ193)+1)</f>
        <v/>
      </c>
      <c r="EA194" s="53" t="str">
        <f t="shared" si="224"/>
        <v/>
      </c>
      <c r="EB194" s="53" t="str">
        <f t="shared" si="225"/>
        <v/>
      </c>
      <c r="EC194" s="53" t="str">
        <f t="shared" si="226"/>
        <v/>
      </c>
      <c r="ED194" s="53" t="str">
        <f t="shared" si="227"/>
        <v/>
      </c>
      <c r="EE194" s="53" t="str">
        <f t="shared" si="167"/>
        <v/>
      </c>
      <c r="EF194" s="53" t="str">
        <f t="shared" si="228"/>
        <v/>
      </c>
      <c r="EG194" s="53" t="str">
        <f t="shared" si="229"/>
        <v/>
      </c>
      <c r="EH194" s="53" t="str">
        <f t="shared" si="168"/>
        <v/>
      </c>
      <c r="EI194" s="53" t="str">
        <f t="shared" si="230"/>
        <v/>
      </c>
      <c r="EJ194" s="33" t="str">
        <f t="shared" si="231"/>
        <v/>
      </c>
      <c r="EK194" s="27" t="s">
        <v>0</v>
      </c>
      <c r="EL194" s="14" t="str">
        <f t="shared" si="232"/>
        <v/>
      </c>
      <c r="EM194" s="27" t="s">
        <v>0</v>
      </c>
      <c r="EN194" s="14" t="str">
        <f t="shared" si="169"/>
        <v/>
      </c>
      <c r="EO194" s="27" t="s">
        <v>0</v>
      </c>
      <c r="EP194" s="115" t="str">
        <f t="shared" si="233"/>
        <v/>
      </c>
      <c r="EQ194" s="27" t="s">
        <v>0</v>
      </c>
    </row>
    <row r="195" spans="1:147" x14ac:dyDescent="0.25">
      <c r="A195" t="s">
        <v>0</v>
      </c>
      <c r="B195" s="32" t="str">
        <f>IF(csv!F185="","",TRIM(csv!T185))</f>
        <v/>
      </c>
      <c r="C195" s="21" t="s">
        <v>0</v>
      </c>
      <c r="D195" s="21" t="str">
        <f>IF(csv!F185="","",TRIM(csv!F185))</f>
        <v/>
      </c>
      <c r="E195" s="21" t="str">
        <f>IF(csv!E185="","",TRIM(csv!E185))</f>
        <v/>
      </c>
      <c r="F195" s="21" t="s">
        <v>0</v>
      </c>
      <c r="G195" s="53" t="str">
        <f>IF(csv!M185="","",TRIM(csv!M185))</f>
        <v/>
      </c>
      <c r="H195" s="53" t="str">
        <f>IF(csv!N185="","",TRIM(csv!N185))</f>
        <v/>
      </c>
      <c r="I195" s="21" t="s">
        <v>0</v>
      </c>
      <c r="J195" s="21" t="str">
        <f>IF(csv!P185="","",TRIM(csv!P185))</f>
        <v/>
      </c>
      <c r="K195" s="21" t="str">
        <f>IF(csv!Q185="","",TRIM(csv!Q185))</f>
        <v/>
      </c>
      <c r="L195" s="21" t="s">
        <v>0</v>
      </c>
      <c r="M195" s="46" t="str">
        <f>IF(csv!R185="","",TRIM(csv!R185))</f>
        <v/>
      </c>
      <c r="N195" s="27" t="s">
        <v>0</v>
      </c>
      <c r="O195" s="172" t="str">
        <f t="shared" si="170"/>
        <v/>
      </c>
      <c r="P195" s="27"/>
      <c r="Q195" s="32" t="str">
        <f t="shared" si="171"/>
        <v/>
      </c>
      <c r="R195" s="53" t="str">
        <f>IF(Q195="","",IF(COUNTIF(Q$12:Q194,Q195)=0,R194+1,R194))</f>
        <v/>
      </c>
      <c r="S195" s="53" t="str">
        <f t="shared" si="172"/>
        <v/>
      </c>
      <c r="T195" s="53" t="str">
        <f t="shared" si="173"/>
        <v/>
      </c>
      <c r="U195" s="46" t="str">
        <f t="shared" si="174"/>
        <v/>
      </c>
      <c r="V195" s="27" t="s">
        <v>0</v>
      </c>
      <c r="W195" s="157" t="str">
        <f t="shared" si="175"/>
        <v/>
      </c>
      <c r="X195" s="207" t="str">
        <f t="shared" si="176"/>
        <v/>
      </c>
      <c r="Y195" s="158" t="str">
        <f t="shared" si="157"/>
        <v/>
      </c>
      <c r="Z195" s="27" t="s">
        <v>0</v>
      </c>
      <c r="AA195" s="32" t="str">
        <f t="shared" si="177"/>
        <v/>
      </c>
      <c r="AB195" s="53" t="str">
        <f t="shared" si="178"/>
        <v/>
      </c>
      <c r="AC195" s="21" t="str">
        <f>IF(OR(AB195="",AB195&lt;&gt;"NEMA"),"",IF(IFERROR(MATCH(AA195,AA$12:AA194,0),0)&lt;&gt;0,"",AA195))</f>
        <v/>
      </c>
      <c r="AD195" s="46" t="str">
        <f>IF(AC195="","",MAX(AD$12:AD194)+1)</f>
        <v/>
      </c>
      <c r="AE195" s="27" t="s">
        <v>0</v>
      </c>
      <c r="AF195" s="84"/>
      <c r="AG195" s="27" t="s">
        <v>0</v>
      </c>
      <c r="AH195" s="14" t="str">
        <f t="shared" si="179"/>
        <v/>
      </c>
      <c r="AI195" s="27" t="s">
        <v>0</v>
      </c>
      <c r="AJ195" s="157" t="str">
        <f t="shared" si="180"/>
        <v/>
      </c>
      <c r="AK195" s="108" t="str">
        <f t="shared" si="181"/>
        <v/>
      </c>
      <c r="AL195" s="27"/>
      <c r="AM195" s="32" t="str">
        <f t="shared" si="182"/>
        <v/>
      </c>
      <c r="AN195" s="21" t="str">
        <f t="shared" si="183"/>
        <v/>
      </c>
      <c r="AO195" s="53" t="str">
        <f t="shared" si="184"/>
        <v/>
      </c>
      <c r="AP195" s="53" t="str">
        <f t="shared" si="185"/>
        <v/>
      </c>
      <c r="AQ195" s="21" t="str">
        <f t="shared" si="186"/>
        <v/>
      </c>
      <c r="AR195" s="46" t="str">
        <f t="shared" si="187"/>
        <v/>
      </c>
      <c r="AS195" s="27" t="s">
        <v>0</v>
      </c>
      <c r="AT195" s="62" t="str">
        <f t="shared" si="188"/>
        <v/>
      </c>
      <c r="AU195" s="27" t="s">
        <v>0</v>
      </c>
      <c r="AV195" s="228" t="str">
        <f t="shared" si="234"/>
        <v/>
      </c>
      <c r="AW195" s="27" t="s">
        <v>0</v>
      </c>
      <c r="AX195" s="79"/>
      <c r="AY195" s="80"/>
      <c r="AZ195" s="27" t="s">
        <v>0</v>
      </c>
      <c r="BA195" s="184" t="str">
        <f t="shared" si="189"/>
        <v/>
      </c>
      <c r="BB195" s="27" t="s">
        <v>0</v>
      </c>
      <c r="BC195" s="32" t="str">
        <f t="shared" si="190"/>
        <v/>
      </c>
      <c r="BD195" s="53" t="str">
        <f>IF(AX195&amp;AY195="","",MAX(BD$12:BD194)+1)</f>
        <v/>
      </c>
      <c r="BE195" s="196" t="str">
        <f t="shared" si="191"/>
        <v/>
      </c>
      <c r="BF195" s="33" t="str">
        <f>IF(AND(AO195="NEMA",AP195="NEMA",OR(AX195&amp;AY195="",BE195="NEMA")),MAX(BF$12:BF194)+1,"")</f>
        <v/>
      </c>
      <c r="BG195" s="27" t="s">
        <v>0</v>
      </c>
      <c r="BH195" s="32" t="str">
        <f t="shared" si="192"/>
        <v/>
      </c>
      <c r="BI195" s="21" t="str">
        <f t="shared" si="193"/>
        <v/>
      </c>
      <c r="BJ195" s="53" t="str">
        <f t="shared" si="194"/>
        <v/>
      </c>
      <c r="BK195" s="33" t="str">
        <f t="shared" si="195"/>
        <v/>
      </c>
      <c r="BL195" s="27" t="s">
        <v>0</v>
      </c>
      <c r="BM195" s="32" t="str">
        <f t="shared" si="196"/>
        <v/>
      </c>
      <c r="BN195" s="21" t="str">
        <f t="shared" si="197"/>
        <v/>
      </c>
      <c r="BO195" s="53" t="str">
        <f t="shared" si="198"/>
        <v/>
      </c>
      <c r="BP195" s="53" t="str">
        <f t="shared" si="159"/>
        <v/>
      </c>
      <c r="BQ195" s="21" t="str">
        <f t="shared" si="160"/>
        <v/>
      </c>
      <c r="BR195" s="21" t="str" cm="1">
        <f t="array" ref="BR195">IFERROR(""&amp;INDEX(regNatjecatelj_klub,DI195),"")</f>
        <v/>
      </c>
      <c r="BS195" s="66" t="str">
        <f t="shared" si="199"/>
        <v/>
      </c>
      <c r="BT195" s="46" t="str">
        <f t="shared" si="200"/>
        <v/>
      </c>
      <c r="BU195" s="27" t="s">
        <v>0</v>
      </c>
      <c r="BV195" s="62" t="str">
        <f>IF(BP195&lt;&gt;"NEMA","",IF(IFERROR(MATCH(BN195,BN$12:BN194,0),0)&lt;&gt;0,"",BN195))</f>
        <v/>
      </c>
      <c r="BW195" s="27" t="s">
        <v>0</v>
      </c>
      <c r="BX195" s="84"/>
      <c r="BY195" s="27" t="s">
        <v>0</v>
      </c>
      <c r="BZ195" s="38" t="str">
        <f t="shared" si="201"/>
        <v/>
      </c>
      <c r="CA195" s="21" t="str">
        <f t="shared" si="202"/>
        <v/>
      </c>
      <c r="CB195" s="21" t="str">
        <f>IF(CA195="","",MAX(CB$12:CB194)+1)</f>
        <v/>
      </c>
      <c r="CC195" s="21" t="str">
        <f>IF(CA195="","",IF(AB195="","",IF(AB195="NEMA",IF(AD195="",INDEX(AD$12:AD194,MATCH(AA195,AA$12:AA194,0),1),AD195),AB195)))</f>
        <v/>
      </c>
      <c r="CD195" s="21" t="str">
        <f t="shared" si="203"/>
        <v/>
      </c>
      <c r="CE195" s="21" t="str">
        <f>IF(BX195="","",MAX(CE$12:CE194)+1)</f>
        <v/>
      </c>
      <c r="CF195" s="21" t="str">
        <f t="shared" si="204"/>
        <v/>
      </c>
      <c r="CG195" s="46" t="str">
        <f t="shared" si="205"/>
        <v/>
      </c>
      <c r="CH195" s="27" t="s">
        <v>0</v>
      </c>
      <c r="CI195" s="14" t="str">
        <f t="shared" si="206"/>
        <v/>
      </c>
      <c r="CJ195" s="27" t="s">
        <v>0</v>
      </c>
      <c r="CK195" s="157" t="str">
        <f>IF(BN195="","",IF(AND(BO195&lt;&gt;"",BO195&lt;&gt;"NEMA",BS195=1),BR195,IFERROR(INDEX(CK$12:CK194,MATCH(BN195,BN$12:BN194,0)),IF(BX195&lt;&gt;"",BX195,BT195))))</f>
        <v/>
      </c>
      <c r="CL195" s="210" t="str">
        <f>IF(BN195="","",IF(BT195&lt;&gt;BN195,INDEX(regKlub_id,MATCH(BT195,regKlub_naziv,0)),IF(AND(BO195&lt;&gt;"",BO195&lt;&gt;"NEMA"),BO195,IF(CF195&lt;&gt;"",CF195,IF(CB195&lt;&gt;"",CB195,IFERROR(INDEX(CL$12:CL194,MATCH(BN195,BN$12:BN194,0)),"GREŠKA"))))))</f>
        <v/>
      </c>
      <c r="CM195" s="108" t="str">
        <f>IF(BP195="","",IF(BP195&lt;&gt;"NEMA",BP195,IF(CE195&lt;&gt;"",CE195,IFERROR(INDEX(CM$12:CM194,MATCH(BN195,BN$12:BN194,0)),""))))</f>
        <v/>
      </c>
      <c r="CN195" s="27" t="s">
        <v>0</v>
      </c>
      <c r="CO195" s="38" t="str">
        <f t="shared" si="207"/>
        <v/>
      </c>
      <c r="CP195" s="53" t="str">
        <f t="shared" si="208"/>
        <v/>
      </c>
      <c r="CQ195" s="164" t="str">
        <f t="shared" si="209"/>
        <v/>
      </c>
      <c r="CR195" s="165" t="str">
        <f t="shared" si="235"/>
        <v/>
      </c>
      <c r="CS195" s="108" t="str">
        <f t="shared" si="161"/>
        <v/>
      </c>
      <c r="CT195" s="27" t="s">
        <v>0</v>
      </c>
      <c r="CU195" s="224" t="str">
        <f t="shared" si="210"/>
        <v xml:space="preserve">
</v>
      </c>
      <c r="CV195" s="27" t="s">
        <v>0</v>
      </c>
      <c r="CW195" s="184" t="str">
        <f t="shared" si="162"/>
        <v/>
      </c>
      <c r="CX195" t="s">
        <v>0</v>
      </c>
      <c r="CY195" s="86" t="str">
        <f t="shared" si="163"/>
        <v/>
      </c>
      <c r="CZ195" t="s">
        <v>0</v>
      </c>
      <c r="DA195" s="32" t="str">
        <f t="shared" si="164"/>
        <v/>
      </c>
      <c r="DB195" s="46" t="str">
        <f t="shared" si="165"/>
        <v/>
      </c>
      <c r="DC195" t="s">
        <v>0</v>
      </c>
      <c r="DD195" s="14" t="str">
        <f t="shared" si="211"/>
        <v/>
      </c>
      <c r="DE195" s="27" t="s">
        <v>0</v>
      </c>
      <c r="DF195" s="14" t="str">
        <f t="shared" si="212"/>
        <v/>
      </c>
      <c r="DG195" s="27" t="s">
        <v>0</v>
      </c>
      <c r="DH195" s="32" t="str">
        <f t="shared" si="213"/>
        <v/>
      </c>
      <c r="DI195" s="33" t="str">
        <f t="shared" si="214"/>
        <v/>
      </c>
      <c r="DJ195" s="27" t="s">
        <v>0</v>
      </c>
      <c r="DK195" s="32" t="str">
        <f t="shared" si="215"/>
        <v/>
      </c>
      <c r="DL195" s="33" t="str">
        <f t="shared" si="216"/>
        <v/>
      </c>
      <c r="DM195" s="27" t="s">
        <v>0</v>
      </c>
      <c r="DN195" s="32" t="str">
        <f t="shared" si="217"/>
        <v/>
      </c>
      <c r="DO195" s="33" t="str">
        <f t="shared" si="218"/>
        <v/>
      </c>
      <c r="DP195" s="27" t="s">
        <v>0</v>
      </c>
      <c r="DQ195" s="38" t="str">
        <f t="shared" si="219"/>
        <v/>
      </c>
      <c r="DR195" s="33" t="str" cm="1">
        <f t="array" ref="DR195">IF(DQ195&lt;&gt;"",INDEX(regNatjecatelj_id,DQ195,0),IF(BF195&lt;&gt;"",BF195,""))</f>
        <v/>
      </c>
      <c r="DS195" s="27" t="s">
        <v>0</v>
      </c>
      <c r="DT195" s="38" t="str">
        <f t="shared" si="220"/>
        <v/>
      </c>
      <c r="DU195" s="53" t="str">
        <f t="shared" si="166"/>
        <v/>
      </c>
      <c r="DV195" s="53" t="str">
        <f t="shared" si="221"/>
        <v/>
      </c>
      <c r="DW195" s="53" t="str">
        <f t="shared" si="222"/>
        <v/>
      </c>
      <c r="DX195" s="46" t="str">
        <f t="shared" si="223"/>
        <v/>
      </c>
      <c r="DY195" s="27" t="s">
        <v>0</v>
      </c>
      <c r="DZ195" s="38" t="str">
        <f>IF(AN195="","",MAX(DZ$12:DZ194)+1)</f>
        <v/>
      </c>
      <c r="EA195" s="53" t="str">
        <f t="shared" si="224"/>
        <v/>
      </c>
      <c r="EB195" s="53" t="str">
        <f t="shared" si="225"/>
        <v/>
      </c>
      <c r="EC195" s="53" t="str">
        <f t="shared" si="226"/>
        <v/>
      </c>
      <c r="ED195" s="53" t="str">
        <f t="shared" si="227"/>
        <v/>
      </c>
      <c r="EE195" s="53" t="str">
        <f t="shared" si="167"/>
        <v/>
      </c>
      <c r="EF195" s="53" t="str">
        <f t="shared" si="228"/>
        <v/>
      </c>
      <c r="EG195" s="53" t="str">
        <f t="shared" si="229"/>
        <v/>
      </c>
      <c r="EH195" s="53" t="str">
        <f t="shared" si="168"/>
        <v/>
      </c>
      <c r="EI195" s="53" t="str">
        <f t="shared" si="230"/>
        <v/>
      </c>
      <c r="EJ195" s="33" t="str">
        <f t="shared" si="231"/>
        <v/>
      </c>
      <c r="EK195" s="27" t="s">
        <v>0</v>
      </c>
      <c r="EL195" s="14" t="str">
        <f t="shared" si="232"/>
        <v/>
      </c>
      <c r="EM195" s="27" t="s">
        <v>0</v>
      </c>
      <c r="EN195" s="14" t="str">
        <f t="shared" si="169"/>
        <v/>
      </c>
      <c r="EO195" s="27" t="s">
        <v>0</v>
      </c>
      <c r="EP195" s="115" t="str">
        <f t="shared" si="233"/>
        <v/>
      </c>
      <c r="EQ195" s="27" t="s">
        <v>0</v>
      </c>
    </row>
    <row r="196" spans="1:147" x14ac:dyDescent="0.25">
      <c r="A196" t="s">
        <v>0</v>
      </c>
      <c r="B196" s="32" t="str">
        <f>IF(csv!F186="","",TRIM(csv!T186))</f>
        <v/>
      </c>
      <c r="C196" s="21" t="s">
        <v>0</v>
      </c>
      <c r="D196" s="21" t="str">
        <f>IF(csv!F186="","",TRIM(csv!F186))</f>
        <v/>
      </c>
      <c r="E196" s="21" t="str">
        <f>IF(csv!E186="","",TRIM(csv!E186))</f>
        <v/>
      </c>
      <c r="F196" s="21" t="s">
        <v>0</v>
      </c>
      <c r="G196" s="53" t="str">
        <f>IF(csv!M186="","",TRIM(csv!M186))</f>
        <v/>
      </c>
      <c r="H196" s="53" t="str">
        <f>IF(csv!N186="","",TRIM(csv!N186))</f>
        <v/>
      </c>
      <c r="I196" s="21" t="s">
        <v>0</v>
      </c>
      <c r="J196" s="21" t="str">
        <f>IF(csv!P186="","",TRIM(csv!P186))</f>
        <v/>
      </c>
      <c r="K196" s="21" t="str">
        <f>IF(csv!Q186="","",TRIM(csv!Q186))</f>
        <v/>
      </c>
      <c r="L196" s="21" t="s">
        <v>0</v>
      </c>
      <c r="M196" s="46" t="str">
        <f>IF(csv!R186="","",TRIM(csv!R186))</f>
        <v/>
      </c>
      <c r="N196" s="27" t="s">
        <v>0</v>
      </c>
      <c r="O196" s="172" t="str">
        <f t="shared" si="170"/>
        <v/>
      </c>
      <c r="P196" s="27"/>
      <c r="Q196" s="32" t="str">
        <f t="shared" si="171"/>
        <v/>
      </c>
      <c r="R196" s="53" t="str">
        <f>IF(Q196="","",IF(COUNTIF(Q$12:Q195,Q196)=0,R195+1,R195))</f>
        <v/>
      </c>
      <c r="S196" s="53" t="str">
        <f t="shared" si="172"/>
        <v/>
      </c>
      <c r="T196" s="53" t="str">
        <f t="shared" si="173"/>
        <v/>
      </c>
      <c r="U196" s="46" t="str">
        <f t="shared" si="174"/>
        <v/>
      </c>
      <c r="V196" s="27" t="s">
        <v>0</v>
      </c>
      <c r="W196" s="157" t="str">
        <f t="shared" si="175"/>
        <v/>
      </c>
      <c r="X196" s="207" t="str">
        <f t="shared" si="176"/>
        <v/>
      </c>
      <c r="Y196" s="158" t="str">
        <f t="shared" si="157"/>
        <v/>
      </c>
      <c r="Z196" s="27" t="s">
        <v>0</v>
      </c>
      <c r="AA196" s="32" t="str">
        <f t="shared" si="177"/>
        <v/>
      </c>
      <c r="AB196" s="53" t="str">
        <f t="shared" si="178"/>
        <v/>
      </c>
      <c r="AC196" s="21" t="str">
        <f>IF(OR(AB196="",AB196&lt;&gt;"NEMA"),"",IF(IFERROR(MATCH(AA196,AA$12:AA195,0),0)&lt;&gt;0,"",AA196))</f>
        <v/>
      </c>
      <c r="AD196" s="46" t="str">
        <f>IF(AC196="","",MAX(AD$12:AD195)+1)</f>
        <v/>
      </c>
      <c r="AE196" s="27" t="s">
        <v>0</v>
      </c>
      <c r="AF196" s="84"/>
      <c r="AG196" s="27" t="s">
        <v>0</v>
      </c>
      <c r="AH196" s="14" t="str">
        <f t="shared" si="179"/>
        <v/>
      </c>
      <c r="AI196" s="27" t="s">
        <v>0</v>
      </c>
      <c r="AJ196" s="157" t="str">
        <f t="shared" si="180"/>
        <v/>
      </c>
      <c r="AK196" s="108" t="str">
        <f t="shared" si="181"/>
        <v/>
      </c>
      <c r="AL196" s="27"/>
      <c r="AM196" s="32" t="str">
        <f t="shared" si="182"/>
        <v/>
      </c>
      <c r="AN196" s="21" t="str">
        <f t="shared" si="183"/>
        <v/>
      </c>
      <c r="AO196" s="53" t="str">
        <f t="shared" si="184"/>
        <v/>
      </c>
      <c r="AP196" s="53" t="str">
        <f t="shared" si="185"/>
        <v/>
      </c>
      <c r="AQ196" s="21" t="str">
        <f t="shared" si="186"/>
        <v/>
      </c>
      <c r="AR196" s="46" t="str">
        <f t="shared" si="187"/>
        <v/>
      </c>
      <c r="AS196" s="27" t="s">
        <v>0</v>
      </c>
      <c r="AT196" s="62" t="str">
        <f t="shared" si="188"/>
        <v/>
      </c>
      <c r="AU196" s="27" t="s">
        <v>0</v>
      </c>
      <c r="AV196" s="228" t="str">
        <f t="shared" si="234"/>
        <v/>
      </c>
      <c r="AW196" s="27" t="s">
        <v>0</v>
      </c>
      <c r="AX196" s="79"/>
      <c r="AY196" s="80"/>
      <c r="AZ196" s="27" t="s">
        <v>0</v>
      </c>
      <c r="BA196" s="184" t="str">
        <f t="shared" si="189"/>
        <v/>
      </c>
      <c r="BB196" s="27" t="s">
        <v>0</v>
      </c>
      <c r="BC196" s="32" t="str">
        <f t="shared" si="190"/>
        <v/>
      </c>
      <c r="BD196" s="53" t="str">
        <f>IF(AX196&amp;AY196="","",MAX(BD$12:BD195)+1)</f>
        <v/>
      </c>
      <c r="BE196" s="196" t="str">
        <f t="shared" si="191"/>
        <v/>
      </c>
      <c r="BF196" s="33" t="str">
        <f>IF(AND(AO196="NEMA",AP196="NEMA",OR(AX196&amp;AY196="",BE196="NEMA")),MAX(BF$12:BF195)+1,"")</f>
        <v/>
      </c>
      <c r="BG196" s="27" t="s">
        <v>0</v>
      </c>
      <c r="BH196" s="32" t="str">
        <f t="shared" si="192"/>
        <v/>
      </c>
      <c r="BI196" s="21" t="str">
        <f t="shared" si="193"/>
        <v/>
      </c>
      <c r="BJ196" s="53" t="str">
        <f t="shared" si="194"/>
        <v/>
      </c>
      <c r="BK196" s="33" t="str">
        <f t="shared" si="195"/>
        <v/>
      </c>
      <c r="BL196" s="27" t="s">
        <v>0</v>
      </c>
      <c r="BM196" s="32" t="str">
        <f t="shared" si="196"/>
        <v/>
      </c>
      <c r="BN196" s="21" t="str">
        <f t="shared" si="197"/>
        <v/>
      </c>
      <c r="BO196" s="53" t="str">
        <f t="shared" si="198"/>
        <v/>
      </c>
      <c r="BP196" s="53" t="str">
        <f t="shared" si="159"/>
        <v/>
      </c>
      <c r="BQ196" s="21" t="str">
        <f t="shared" si="160"/>
        <v/>
      </c>
      <c r="BR196" s="21" t="str" cm="1">
        <f t="array" ref="BR196">IFERROR(""&amp;INDEX(regNatjecatelj_klub,DI196),"")</f>
        <v/>
      </c>
      <c r="BS196" s="66" t="str">
        <f t="shared" si="199"/>
        <v/>
      </c>
      <c r="BT196" s="46" t="str">
        <f t="shared" si="200"/>
        <v/>
      </c>
      <c r="BU196" s="27" t="s">
        <v>0</v>
      </c>
      <c r="BV196" s="62" t="str">
        <f>IF(BP196&lt;&gt;"NEMA","",IF(IFERROR(MATCH(BN196,BN$12:BN195,0),0)&lt;&gt;0,"",BN196))</f>
        <v/>
      </c>
      <c r="BW196" s="27" t="s">
        <v>0</v>
      </c>
      <c r="BX196" s="84"/>
      <c r="BY196" s="27" t="s">
        <v>0</v>
      </c>
      <c r="BZ196" s="38" t="str">
        <f t="shared" si="201"/>
        <v/>
      </c>
      <c r="CA196" s="21" t="str">
        <f t="shared" si="202"/>
        <v/>
      </c>
      <c r="CB196" s="21" t="str">
        <f>IF(CA196="","",MAX(CB$12:CB195)+1)</f>
        <v/>
      </c>
      <c r="CC196" s="21" t="str">
        <f>IF(CA196="","",IF(AB196="","",IF(AB196="NEMA",IF(AD196="",INDEX(AD$12:AD195,MATCH(AA196,AA$12:AA195,0),1),AD196),AB196)))</f>
        <v/>
      </c>
      <c r="CD196" s="21" t="str">
        <f t="shared" si="203"/>
        <v/>
      </c>
      <c r="CE196" s="21" t="str">
        <f>IF(BX196="","",MAX(CE$12:CE195)+1)</f>
        <v/>
      </c>
      <c r="CF196" s="21" t="str">
        <f t="shared" si="204"/>
        <v/>
      </c>
      <c r="CG196" s="46" t="str">
        <f t="shared" si="205"/>
        <v/>
      </c>
      <c r="CH196" s="27" t="s">
        <v>0</v>
      </c>
      <c r="CI196" s="14" t="str">
        <f t="shared" si="206"/>
        <v/>
      </c>
      <c r="CJ196" s="27" t="s">
        <v>0</v>
      </c>
      <c r="CK196" s="157" t="str">
        <f>IF(BN196="","",IF(AND(BO196&lt;&gt;"",BO196&lt;&gt;"NEMA",BS196=1),BR196,IFERROR(INDEX(CK$12:CK195,MATCH(BN196,BN$12:BN195,0)),IF(BX196&lt;&gt;"",BX196,BT196))))</f>
        <v/>
      </c>
      <c r="CL196" s="210" t="str">
        <f>IF(BN196="","",IF(BT196&lt;&gt;BN196,INDEX(regKlub_id,MATCH(BT196,regKlub_naziv,0)),IF(AND(BO196&lt;&gt;"",BO196&lt;&gt;"NEMA"),BO196,IF(CF196&lt;&gt;"",CF196,IF(CB196&lt;&gt;"",CB196,IFERROR(INDEX(CL$12:CL195,MATCH(BN196,BN$12:BN195,0)),"GREŠKA"))))))</f>
        <v/>
      </c>
      <c r="CM196" s="108" t="str">
        <f>IF(BP196="","",IF(BP196&lt;&gt;"NEMA",BP196,IF(CE196&lt;&gt;"",CE196,IFERROR(INDEX(CM$12:CM195,MATCH(BN196,BN$12:BN195,0)),""))))</f>
        <v/>
      </c>
      <c r="CN196" s="27" t="s">
        <v>0</v>
      </c>
      <c r="CO196" s="38" t="str">
        <f t="shared" si="207"/>
        <v/>
      </c>
      <c r="CP196" s="53" t="str">
        <f t="shared" si="208"/>
        <v/>
      </c>
      <c r="CQ196" s="164" t="str">
        <f t="shared" si="209"/>
        <v/>
      </c>
      <c r="CR196" s="165" t="str">
        <f t="shared" si="235"/>
        <v/>
      </c>
      <c r="CS196" s="108" t="str">
        <f t="shared" si="161"/>
        <v/>
      </c>
      <c r="CT196" s="27" t="s">
        <v>0</v>
      </c>
      <c r="CU196" s="224" t="str">
        <f t="shared" si="210"/>
        <v xml:space="preserve">
</v>
      </c>
      <c r="CV196" s="27" t="s">
        <v>0</v>
      </c>
      <c r="CW196" s="184" t="str">
        <f t="shared" si="162"/>
        <v/>
      </c>
      <c r="CX196" t="s">
        <v>0</v>
      </c>
      <c r="CY196" s="86" t="str">
        <f t="shared" si="163"/>
        <v/>
      </c>
      <c r="CZ196" t="s">
        <v>0</v>
      </c>
      <c r="DA196" s="32" t="str">
        <f t="shared" si="164"/>
        <v/>
      </c>
      <c r="DB196" s="46" t="str">
        <f t="shared" si="165"/>
        <v/>
      </c>
      <c r="DC196" t="s">
        <v>0</v>
      </c>
      <c r="DD196" s="14" t="str">
        <f t="shared" si="211"/>
        <v/>
      </c>
      <c r="DE196" s="27" t="s">
        <v>0</v>
      </c>
      <c r="DF196" s="14" t="str">
        <f t="shared" si="212"/>
        <v/>
      </c>
      <c r="DG196" s="27" t="s">
        <v>0</v>
      </c>
      <c r="DH196" s="32" t="str">
        <f t="shared" si="213"/>
        <v/>
      </c>
      <c r="DI196" s="33" t="str">
        <f t="shared" si="214"/>
        <v/>
      </c>
      <c r="DJ196" s="27" t="s">
        <v>0</v>
      </c>
      <c r="DK196" s="32" t="str">
        <f t="shared" si="215"/>
        <v/>
      </c>
      <c r="DL196" s="33" t="str">
        <f t="shared" si="216"/>
        <v/>
      </c>
      <c r="DM196" s="27" t="s">
        <v>0</v>
      </c>
      <c r="DN196" s="32" t="str">
        <f t="shared" si="217"/>
        <v/>
      </c>
      <c r="DO196" s="33" t="str">
        <f t="shared" si="218"/>
        <v/>
      </c>
      <c r="DP196" s="27" t="s">
        <v>0</v>
      </c>
      <c r="DQ196" s="38" t="str">
        <f t="shared" si="219"/>
        <v/>
      </c>
      <c r="DR196" s="33" t="str" cm="1">
        <f t="array" ref="DR196">IF(DQ196&lt;&gt;"",INDEX(regNatjecatelj_id,DQ196,0),IF(BF196&lt;&gt;"",BF196,""))</f>
        <v/>
      </c>
      <c r="DS196" s="27" t="s">
        <v>0</v>
      </c>
      <c r="DT196" s="38" t="str">
        <f t="shared" si="220"/>
        <v/>
      </c>
      <c r="DU196" s="53" t="str">
        <f t="shared" si="166"/>
        <v/>
      </c>
      <c r="DV196" s="53" t="str">
        <f t="shared" si="221"/>
        <v/>
      </c>
      <c r="DW196" s="53" t="str">
        <f t="shared" si="222"/>
        <v/>
      </c>
      <c r="DX196" s="46" t="str">
        <f t="shared" si="223"/>
        <v/>
      </c>
      <c r="DY196" s="27" t="s">
        <v>0</v>
      </c>
      <c r="DZ196" s="38" t="str">
        <f>IF(AN196="","",MAX(DZ$12:DZ195)+1)</f>
        <v/>
      </c>
      <c r="EA196" s="53" t="str">
        <f t="shared" si="224"/>
        <v/>
      </c>
      <c r="EB196" s="53" t="str">
        <f t="shared" si="225"/>
        <v/>
      </c>
      <c r="EC196" s="53" t="str">
        <f t="shared" si="226"/>
        <v/>
      </c>
      <c r="ED196" s="53" t="str">
        <f t="shared" si="227"/>
        <v/>
      </c>
      <c r="EE196" s="53" t="str">
        <f t="shared" si="167"/>
        <v/>
      </c>
      <c r="EF196" s="53" t="str">
        <f t="shared" si="228"/>
        <v/>
      </c>
      <c r="EG196" s="53" t="str">
        <f t="shared" si="229"/>
        <v/>
      </c>
      <c r="EH196" s="53" t="str">
        <f t="shared" si="168"/>
        <v/>
      </c>
      <c r="EI196" s="53" t="str">
        <f t="shared" si="230"/>
        <v/>
      </c>
      <c r="EJ196" s="33" t="str">
        <f t="shared" si="231"/>
        <v/>
      </c>
      <c r="EK196" s="27" t="s">
        <v>0</v>
      </c>
      <c r="EL196" s="14" t="str">
        <f t="shared" si="232"/>
        <v/>
      </c>
      <c r="EM196" s="27" t="s">
        <v>0</v>
      </c>
      <c r="EN196" s="14" t="str">
        <f t="shared" si="169"/>
        <v/>
      </c>
      <c r="EO196" s="27" t="s">
        <v>0</v>
      </c>
      <c r="EP196" s="115" t="str">
        <f t="shared" si="233"/>
        <v/>
      </c>
      <c r="EQ196" s="27" t="s">
        <v>0</v>
      </c>
    </row>
    <row r="197" spans="1:147" x14ac:dyDescent="0.25">
      <c r="A197" t="s">
        <v>0</v>
      </c>
      <c r="B197" s="32" t="str">
        <f>IF(csv!F187="","",TRIM(csv!T187))</f>
        <v/>
      </c>
      <c r="C197" s="21" t="s">
        <v>0</v>
      </c>
      <c r="D197" s="21" t="str">
        <f>IF(csv!F187="","",TRIM(csv!F187))</f>
        <v/>
      </c>
      <c r="E197" s="21" t="str">
        <f>IF(csv!E187="","",TRIM(csv!E187))</f>
        <v/>
      </c>
      <c r="F197" s="21" t="s">
        <v>0</v>
      </c>
      <c r="G197" s="53" t="str">
        <f>IF(csv!M187="","",TRIM(csv!M187))</f>
        <v/>
      </c>
      <c r="H197" s="53" t="str">
        <f>IF(csv!N187="","",TRIM(csv!N187))</f>
        <v/>
      </c>
      <c r="I197" s="21" t="s">
        <v>0</v>
      </c>
      <c r="J197" s="21" t="str">
        <f>IF(csv!P187="","",TRIM(csv!P187))</f>
        <v/>
      </c>
      <c r="K197" s="21" t="str">
        <f>IF(csv!Q187="","",TRIM(csv!Q187))</f>
        <v/>
      </c>
      <c r="L197" s="21" t="s">
        <v>0</v>
      </c>
      <c r="M197" s="46" t="str">
        <f>IF(csv!R187="","",TRIM(csv!R187))</f>
        <v/>
      </c>
      <c r="N197" s="27" t="s">
        <v>0</v>
      </c>
      <c r="O197" s="172" t="str">
        <f t="shared" si="170"/>
        <v/>
      </c>
      <c r="P197" s="27"/>
      <c r="Q197" s="32" t="str">
        <f t="shared" si="171"/>
        <v/>
      </c>
      <c r="R197" s="53" t="str">
        <f>IF(Q197="","",IF(COUNTIF(Q$12:Q196,Q197)=0,R196+1,R196))</f>
        <v/>
      </c>
      <c r="S197" s="53" t="str">
        <f t="shared" si="172"/>
        <v/>
      </c>
      <c r="T197" s="53" t="str">
        <f t="shared" si="173"/>
        <v/>
      </c>
      <c r="U197" s="46" t="str">
        <f t="shared" si="174"/>
        <v/>
      </c>
      <c r="V197" s="27" t="s">
        <v>0</v>
      </c>
      <c r="W197" s="157" t="str">
        <f t="shared" si="175"/>
        <v/>
      </c>
      <c r="X197" s="207" t="str">
        <f t="shared" si="176"/>
        <v/>
      </c>
      <c r="Y197" s="158" t="str">
        <f t="shared" si="157"/>
        <v/>
      </c>
      <c r="Z197" s="27" t="s">
        <v>0</v>
      </c>
      <c r="AA197" s="32" t="str">
        <f t="shared" si="177"/>
        <v/>
      </c>
      <c r="AB197" s="53" t="str">
        <f t="shared" si="178"/>
        <v/>
      </c>
      <c r="AC197" s="21" t="str">
        <f>IF(OR(AB197="",AB197&lt;&gt;"NEMA"),"",IF(IFERROR(MATCH(AA197,AA$12:AA196,0),0)&lt;&gt;0,"",AA197))</f>
        <v/>
      </c>
      <c r="AD197" s="46" t="str">
        <f>IF(AC197="","",MAX(AD$12:AD196)+1)</f>
        <v/>
      </c>
      <c r="AE197" s="27" t="s">
        <v>0</v>
      </c>
      <c r="AF197" s="84"/>
      <c r="AG197" s="27" t="s">
        <v>0</v>
      </c>
      <c r="AH197" s="14" t="str">
        <f t="shared" si="179"/>
        <v/>
      </c>
      <c r="AI197" s="27" t="s">
        <v>0</v>
      </c>
      <c r="AJ197" s="157" t="str">
        <f t="shared" si="180"/>
        <v/>
      </c>
      <c r="AK197" s="108" t="str">
        <f t="shared" si="181"/>
        <v/>
      </c>
      <c r="AL197" s="27"/>
      <c r="AM197" s="32" t="str">
        <f t="shared" si="182"/>
        <v/>
      </c>
      <c r="AN197" s="21" t="str">
        <f t="shared" si="183"/>
        <v/>
      </c>
      <c r="AO197" s="53" t="str">
        <f t="shared" si="184"/>
        <v/>
      </c>
      <c r="AP197" s="53" t="str">
        <f t="shared" si="185"/>
        <v/>
      </c>
      <c r="AQ197" s="21" t="str">
        <f t="shared" si="186"/>
        <v/>
      </c>
      <c r="AR197" s="46" t="str">
        <f t="shared" si="187"/>
        <v/>
      </c>
      <c r="AS197" s="27" t="s">
        <v>0</v>
      </c>
      <c r="AT197" s="62" t="str">
        <f t="shared" si="188"/>
        <v/>
      </c>
      <c r="AU197" s="27" t="s">
        <v>0</v>
      </c>
      <c r="AV197" s="228" t="str">
        <f t="shared" si="234"/>
        <v/>
      </c>
      <c r="AW197" s="27" t="s">
        <v>0</v>
      </c>
      <c r="AX197" s="79"/>
      <c r="AY197" s="80"/>
      <c r="AZ197" s="27" t="s">
        <v>0</v>
      </c>
      <c r="BA197" s="184" t="str">
        <f t="shared" si="189"/>
        <v/>
      </c>
      <c r="BB197" s="27" t="s">
        <v>0</v>
      </c>
      <c r="BC197" s="32" t="str">
        <f t="shared" si="190"/>
        <v/>
      </c>
      <c r="BD197" s="53" t="str">
        <f>IF(AX197&amp;AY197="","",MAX(BD$12:BD196)+1)</f>
        <v/>
      </c>
      <c r="BE197" s="196" t="str">
        <f t="shared" si="191"/>
        <v/>
      </c>
      <c r="BF197" s="33" t="str">
        <f>IF(AND(AO197="NEMA",AP197="NEMA",OR(AX197&amp;AY197="",BE197="NEMA")),MAX(BF$12:BF196)+1,"")</f>
        <v/>
      </c>
      <c r="BG197" s="27" t="s">
        <v>0</v>
      </c>
      <c r="BH197" s="32" t="str">
        <f t="shared" si="192"/>
        <v/>
      </c>
      <c r="BI197" s="21" t="str">
        <f t="shared" si="193"/>
        <v/>
      </c>
      <c r="BJ197" s="53" t="str">
        <f t="shared" si="194"/>
        <v/>
      </c>
      <c r="BK197" s="33" t="str">
        <f t="shared" si="195"/>
        <v/>
      </c>
      <c r="BL197" s="27" t="s">
        <v>0</v>
      </c>
      <c r="BM197" s="32" t="str">
        <f t="shared" si="196"/>
        <v/>
      </c>
      <c r="BN197" s="21" t="str">
        <f t="shared" si="197"/>
        <v/>
      </c>
      <c r="BO197" s="53" t="str">
        <f t="shared" si="198"/>
        <v/>
      </c>
      <c r="BP197" s="53" t="str">
        <f t="shared" si="159"/>
        <v/>
      </c>
      <c r="BQ197" s="21" t="str">
        <f t="shared" si="160"/>
        <v/>
      </c>
      <c r="BR197" s="21" t="str" cm="1">
        <f t="array" ref="BR197">IFERROR(""&amp;INDEX(regNatjecatelj_klub,DI197),"")</f>
        <v/>
      </c>
      <c r="BS197" s="66" t="str">
        <f t="shared" si="199"/>
        <v/>
      </c>
      <c r="BT197" s="46" t="str">
        <f t="shared" si="200"/>
        <v/>
      </c>
      <c r="BU197" s="27" t="s">
        <v>0</v>
      </c>
      <c r="BV197" s="62" t="str">
        <f>IF(BP197&lt;&gt;"NEMA","",IF(IFERROR(MATCH(BN197,BN$12:BN196,0),0)&lt;&gt;0,"",BN197))</f>
        <v/>
      </c>
      <c r="BW197" s="27" t="s">
        <v>0</v>
      </c>
      <c r="BX197" s="84"/>
      <c r="BY197" s="27" t="s">
        <v>0</v>
      </c>
      <c r="BZ197" s="38" t="str">
        <f t="shared" si="201"/>
        <v/>
      </c>
      <c r="CA197" s="21" t="str">
        <f t="shared" si="202"/>
        <v/>
      </c>
      <c r="CB197" s="21" t="str">
        <f>IF(CA197="","",MAX(CB$12:CB196)+1)</f>
        <v/>
      </c>
      <c r="CC197" s="21" t="str">
        <f>IF(CA197="","",IF(AB197="","",IF(AB197="NEMA",IF(AD197="",INDEX(AD$12:AD196,MATCH(AA197,AA$12:AA196,0),1),AD197),AB197)))</f>
        <v/>
      </c>
      <c r="CD197" s="21" t="str">
        <f t="shared" si="203"/>
        <v/>
      </c>
      <c r="CE197" s="21" t="str">
        <f>IF(BX197="","",MAX(CE$12:CE196)+1)</f>
        <v/>
      </c>
      <c r="CF197" s="21" t="str">
        <f t="shared" si="204"/>
        <v/>
      </c>
      <c r="CG197" s="46" t="str">
        <f t="shared" si="205"/>
        <v/>
      </c>
      <c r="CH197" s="27" t="s">
        <v>0</v>
      </c>
      <c r="CI197" s="14" t="str">
        <f t="shared" si="206"/>
        <v/>
      </c>
      <c r="CJ197" s="27" t="s">
        <v>0</v>
      </c>
      <c r="CK197" s="157" t="str">
        <f>IF(BN197="","",IF(AND(BO197&lt;&gt;"",BO197&lt;&gt;"NEMA",BS197=1),BR197,IFERROR(INDEX(CK$12:CK196,MATCH(BN197,BN$12:BN196,0)),IF(BX197&lt;&gt;"",BX197,BT197))))</f>
        <v/>
      </c>
      <c r="CL197" s="210" t="str">
        <f>IF(BN197="","",IF(BT197&lt;&gt;BN197,INDEX(regKlub_id,MATCH(BT197,regKlub_naziv,0)),IF(AND(BO197&lt;&gt;"",BO197&lt;&gt;"NEMA"),BO197,IF(CF197&lt;&gt;"",CF197,IF(CB197&lt;&gt;"",CB197,IFERROR(INDEX(CL$12:CL196,MATCH(BN197,BN$12:BN196,0)),"GREŠKA"))))))</f>
        <v/>
      </c>
      <c r="CM197" s="108" t="str">
        <f>IF(BP197="","",IF(BP197&lt;&gt;"NEMA",BP197,IF(CE197&lt;&gt;"",CE197,IFERROR(INDEX(CM$12:CM196,MATCH(BN197,BN$12:BN196,0)),""))))</f>
        <v/>
      </c>
      <c r="CN197" s="27" t="s">
        <v>0</v>
      </c>
      <c r="CO197" s="38" t="str">
        <f t="shared" si="207"/>
        <v/>
      </c>
      <c r="CP197" s="53" t="str">
        <f t="shared" si="208"/>
        <v/>
      </c>
      <c r="CQ197" s="164" t="str">
        <f t="shared" si="209"/>
        <v/>
      </c>
      <c r="CR197" s="165" t="str">
        <f t="shared" si="235"/>
        <v/>
      </c>
      <c r="CS197" s="108" t="str">
        <f t="shared" si="161"/>
        <v/>
      </c>
      <c r="CT197" s="27" t="s">
        <v>0</v>
      </c>
      <c r="CU197" s="224" t="str">
        <f t="shared" si="210"/>
        <v xml:space="preserve">
</v>
      </c>
      <c r="CV197" s="27" t="s">
        <v>0</v>
      </c>
      <c r="CW197" s="184" t="str">
        <f t="shared" si="162"/>
        <v/>
      </c>
      <c r="CX197" t="s">
        <v>0</v>
      </c>
      <c r="CY197" s="86" t="str">
        <f t="shared" si="163"/>
        <v/>
      </c>
      <c r="CZ197" t="s">
        <v>0</v>
      </c>
      <c r="DA197" s="32" t="str">
        <f t="shared" si="164"/>
        <v/>
      </c>
      <c r="DB197" s="46" t="str">
        <f t="shared" si="165"/>
        <v/>
      </c>
      <c r="DC197" t="s">
        <v>0</v>
      </c>
      <c r="DD197" s="14" t="str">
        <f t="shared" si="211"/>
        <v/>
      </c>
      <c r="DE197" s="27" t="s">
        <v>0</v>
      </c>
      <c r="DF197" s="14" t="str">
        <f t="shared" si="212"/>
        <v/>
      </c>
      <c r="DG197" s="27" t="s">
        <v>0</v>
      </c>
      <c r="DH197" s="32" t="str">
        <f t="shared" si="213"/>
        <v/>
      </c>
      <c r="DI197" s="33" t="str">
        <f t="shared" si="214"/>
        <v/>
      </c>
      <c r="DJ197" s="27" t="s">
        <v>0</v>
      </c>
      <c r="DK197" s="32" t="str">
        <f t="shared" si="215"/>
        <v/>
      </c>
      <c r="DL197" s="33" t="str">
        <f t="shared" si="216"/>
        <v/>
      </c>
      <c r="DM197" s="27" t="s">
        <v>0</v>
      </c>
      <c r="DN197" s="32" t="str">
        <f t="shared" si="217"/>
        <v/>
      </c>
      <c r="DO197" s="33" t="str">
        <f t="shared" si="218"/>
        <v/>
      </c>
      <c r="DP197" s="27" t="s">
        <v>0</v>
      </c>
      <c r="DQ197" s="38" t="str">
        <f t="shared" si="219"/>
        <v/>
      </c>
      <c r="DR197" s="33" t="str" cm="1">
        <f t="array" ref="DR197">IF(DQ197&lt;&gt;"",INDEX(regNatjecatelj_id,DQ197,0),IF(BF197&lt;&gt;"",BF197,""))</f>
        <v/>
      </c>
      <c r="DS197" s="27" t="s">
        <v>0</v>
      </c>
      <c r="DT197" s="38" t="str">
        <f t="shared" si="220"/>
        <v/>
      </c>
      <c r="DU197" s="53" t="str">
        <f t="shared" si="166"/>
        <v/>
      </c>
      <c r="DV197" s="53" t="str">
        <f t="shared" si="221"/>
        <v/>
      </c>
      <c r="DW197" s="53" t="str">
        <f t="shared" si="222"/>
        <v/>
      </c>
      <c r="DX197" s="46" t="str">
        <f t="shared" si="223"/>
        <v/>
      </c>
      <c r="DY197" s="27" t="s">
        <v>0</v>
      </c>
      <c r="DZ197" s="38" t="str">
        <f>IF(AN197="","",MAX(DZ$12:DZ196)+1)</f>
        <v/>
      </c>
      <c r="EA197" s="53" t="str">
        <f t="shared" si="224"/>
        <v/>
      </c>
      <c r="EB197" s="53" t="str">
        <f t="shared" si="225"/>
        <v/>
      </c>
      <c r="EC197" s="53" t="str">
        <f t="shared" si="226"/>
        <v/>
      </c>
      <c r="ED197" s="53" t="str">
        <f t="shared" si="227"/>
        <v/>
      </c>
      <c r="EE197" s="53" t="str">
        <f t="shared" si="167"/>
        <v/>
      </c>
      <c r="EF197" s="53" t="str">
        <f t="shared" si="228"/>
        <v/>
      </c>
      <c r="EG197" s="53" t="str">
        <f t="shared" si="229"/>
        <v/>
      </c>
      <c r="EH197" s="53" t="str">
        <f t="shared" si="168"/>
        <v/>
      </c>
      <c r="EI197" s="53" t="str">
        <f t="shared" si="230"/>
        <v/>
      </c>
      <c r="EJ197" s="33" t="str">
        <f t="shared" si="231"/>
        <v/>
      </c>
      <c r="EK197" s="27" t="s">
        <v>0</v>
      </c>
      <c r="EL197" s="14" t="str">
        <f t="shared" si="232"/>
        <v/>
      </c>
      <c r="EM197" s="27" t="s">
        <v>0</v>
      </c>
      <c r="EN197" s="14" t="str">
        <f t="shared" si="169"/>
        <v/>
      </c>
      <c r="EO197" s="27" t="s">
        <v>0</v>
      </c>
      <c r="EP197" s="115" t="str">
        <f t="shared" si="233"/>
        <v/>
      </c>
      <c r="EQ197" s="27" t="s">
        <v>0</v>
      </c>
    </row>
    <row r="198" spans="1:147" x14ac:dyDescent="0.25">
      <c r="A198" t="s">
        <v>0</v>
      </c>
      <c r="B198" s="32" t="str">
        <f>IF(csv!F188="","",TRIM(csv!T188))</f>
        <v/>
      </c>
      <c r="C198" s="21" t="s">
        <v>0</v>
      </c>
      <c r="D198" s="21" t="str">
        <f>IF(csv!F188="","",TRIM(csv!F188))</f>
        <v/>
      </c>
      <c r="E198" s="21" t="str">
        <f>IF(csv!E188="","",TRIM(csv!E188))</f>
        <v/>
      </c>
      <c r="F198" s="21" t="s">
        <v>0</v>
      </c>
      <c r="G198" s="53" t="str">
        <f>IF(csv!M188="","",TRIM(csv!M188))</f>
        <v/>
      </c>
      <c r="H198" s="53" t="str">
        <f>IF(csv!N188="","",TRIM(csv!N188))</f>
        <v/>
      </c>
      <c r="I198" s="21" t="s">
        <v>0</v>
      </c>
      <c r="J198" s="21" t="str">
        <f>IF(csv!P188="","",TRIM(csv!P188))</f>
        <v/>
      </c>
      <c r="K198" s="21" t="str">
        <f>IF(csv!Q188="","",TRIM(csv!Q188))</f>
        <v/>
      </c>
      <c r="L198" s="21" t="s">
        <v>0</v>
      </c>
      <c r="M198" s="46" t="str">
        <f>IF(csv!R188="","",TRIM(csv!R188))</f>
        <v/>
      </c>
      <c r="N198" s="27" t="s">
        <v>0</v>
      </c>
      <c r="O198" s="172" t="str">
        <f t="shared" si="170"/>
        <v/>
      </c>
      <c r="P198" s="27"/>
      <c r="Q198" s="32" t="str">
        <f t="shared" si="171"/>
        <v/>
      </c>
      <c r="R198" s="53" t="str">
        <f>IF(Q198="","",IF(COUNTIF(Q$12:Q197,Q198)=0,R197+1,R197))</f>
        <v/>
      </c>
      <c r="S198" s="53" t="str">
        <f t="shared" si="172"/>
        <v/>
      </c>
      <c r="T198" s="53" t="str">
        <f t="shared" si="173"/>
        <v/>
      </c>
      <c r="U198" s="46" t="str">
        <f t="shared" si="174"/>
        <v/>
      </c>
      <c r="V198" s="27" t="s">
        <v>0</v>
      </c>
      <c r="W198" s="157" t="str">
        <f t="shared" si="175"/>
        <v/>
      </c>
      <c r="X198" s="207" t="str">
        <f t="shared" si="176"/>
        <v/>
      </c>
      <c r="Y198" s="158" t="str">
        <f t="shared" si="157"/>
        <v/>
      </c>
      <c r="Z198" s="27" t="s">
        <v>0</v>
      </c>
      <c r="AA198" s="32" t="str">
        <f t="shared" si="177"/>
        <v/>
      </c>
      <c r="AB198" s="53" t="str">
        <f t="shared" si="178"/>
        <v/>
      </c>
      <c r="AC198" s="21" t="str">
        <f>IF(OR(AB198="",AB198&lt;&gt;"NEMA"),"",IF(IFERROR(MATCH(AA198,AA$12:AA197,0),0)&lt;&gt;0,"",AA198))</f>
        <v/>
      </c>
      <c r="AD198" s="46" t="str">
        <f>IF(AC198="","",MAX(AD$12:AD197)+1)</f>
        <v/>
      </c>
      <c r="AE198" s="27" t="s">
        <v>0</v>
      </c>
      <c r="AF198" s="84"/>
      <c r="AG198" s="27" t="s">
        <v>0</v>
      </c>
      <c r="AH198" s="14" t="str">
        <f t="shared" si="179"/>
        <v/>
      </c>
      <c r="AI198" s="27" t="s">
        <v>0</v>
      </c>
      <c r="AJ198" s="157" t="str">
        <f t="shared" si="180"/>
        <v/>
      </c>
      <c r="AK198" s="108" t="str">
        <f t="shared" si="181"/>
        <v/>
      </c>
      <c r="AL198" s="27"/>
      <c r="AM198" s="32" t="str">
        <f t="shared" si="182"/>
        <v/>
      </c>
      <c r="AN198" s="21" t="str">
        <f t="shared" si="183"/>
        <v/>
      </c>
      <c r="AO198" s="53" t="str">
        <f t="shared" si="184"/>
        <v/>
      </c>
      <c r="AP198" s="53" t="str">
        <f t="shared" si="185"/>
        <v/>
      </c>
      <c r="AQ198" s="21" t="str">
        <f t="shared" si="186"/>
        <v/>
      </c>
      <c r="AR198" s="46" t="str">
        <f t="shared" si="187"/>
        <v/>
      </c>
      <c r="AS198" s="27" t="s">
        <v>0</v>
      </c>
      <c r="AT198" s="62" t="str">
        <f t="shared" si="188"/>
        <v/>
      </c>
      <c r="AU198" s="27" t="s">
        <v>0</v>
      </c>
      <c r="AV198" s="228" t="str">
        <f t="shared" si="234"/>
        <v/>
      </c>
      <c r="AW198" s="27" t="s">
        <v>0</v>
      </c>
      <c r="AX198" s="79"/>
      <c r="AY198" s="80"/>
      <c r="AZ198" s="27" t="s">
        <v>0</v>
      </c>
      <c r="BA198" s="184" t="str">
        <f t="shared" si="189"/>
        <v/>
      </c>
      <c r="BB198" s="27" t="s">
        <v>0</v>
      </c>
      <c r="BC198" s="32" t="str">
        <f t="shared" si="190"/>
        <v/>
      </c>
      <c r="BD198" s="53" t="str">
        <f>IF(AX198&amp;AY198="","",MAX(BD$12:BD197)+1)</f>
        <v/>
      </c>
      <c r="BE198" s="196" t="str">
        <f t="shared" si="191"/>
        <v/>
      </c>
      <c r="BF198" s="33" t="str">
        <f>IF(AND(AO198="NEMA",AP198="NEMA",OR(AX198&amp;AY198="",BE198="NEMA")),MAX(BF$12:BF197)+1,"")</f>
        <v/>
      </c>
      <c r="BG198" s="27" t="s">
        <v>0</v>
      </c>
      <c r="BH198" s="32" t="str">
        <f t="shared" si="192"/>
        <v/>
      </c>
      <c r="BI198" s="21" t="str">
        <f t="shared" si="193"/>
        <v/>
      </c>
      <c r="BJ198" s="53" t="str">
        <f t="shared" si="194"/>
        <v/>
      </c>
      <c r="BK198" s="33" t="str">
        <f t="shared" si="195"/>
        <v/>
      </c>
      <c r="BL198" s="27" t="s">
        <v>0</v>
      </c>
      <c r="BM198" s="32" t="str">
        <f t="shared" si="196"/>
        <v/>
      </c>
      <c r="BN198" s="21" t="str">
        <f t="shared" si="197"/>
        <v/>
      </c>
      <c r="BO198" s="53" t="str">
        <f t="shared" si="198"/>
        <v/>
      </c>
      <c r="BP198" s="53" t="str">
        <f t="shared" si="159"/>
        <v/>
      </c>
      <c r="BQ198" s="21" t="str">
        <f t="shared" si="160"/>
        <v/>
      </c>
      <c r="BR198" s="21" t="str" cm="1">
        <f t="array" ref="BR198">IFERROR(""&amp;INDEX(regNatjecatelj_klub,DI198),"")</f>
        <v/>
      </c>
      <c r="BS198" s="66" t="str">
        <f t="shared" si="199"/>
        <v/>
      </c>
      <c r="BT198" s="46" t="str">
        <f t="shared" si="200"/>
        <v/>
      </c>
      <c r="BU198" s="27" t="s">
        <v>0</v>
      </c>
      <c r="BV198" s="62" t="str">
        <f>IF(BP198&lt;&gt;"NEMA","",IF(IFERROR(MATCH(BN198,BN$12:BN197,0),0)&lt;&gt;0,"",BN198))</f>
        <v/>
      </c>
      <c r="BW198" s="27" t="s">
        <v>0</v>
      </c>
      <c r="BX198" s="84"/>
      <c r="BY198" s="27" t="s">
        <v>0</v>
      </c>
      <c r="BZ198" s="38" t="str">
        <f t="shared" si="201"/>
        <v/>
      </c>
      <c r="CA198" s="21" t="str">
        <f t="shared" si="202"/>
        <v/>
      </c>
      <c r="CB198" s="21" t="str">
        <f>IF(CA198="","",MAX(CB$12:CB197)+1)</f>
        <v/>
      </c>
      <c r="CC198" s="21" t="str">
        <f>IF(CA198="","",IF(AB198="","",IF(AB198="NEMA",IF(AD198="",INDEX(AD$12:AD197,MATCH(AA198,AA$12:AA197,0),1),AD198),AB198)))</f>
        <v/>
      </c>
      <c r="CD198" s="21" t="str">
        <f t="shared" si="203"/>
        <v/>
      </c>
      <c r="CE198" s="21" t="str">
        <f>IF(BX198="","",MAX(CE$12:CE197)+1)</f>
        <v/>
      </c>
      <c r="CF198" s="21" t="str">
        <f t="shared" si="204"/>
        <v/>
      </c>
      <c r="CG198" s="46" t="str">
        <f t="shared" si="205"/>
        <v/>
      </c>
      <c r="CH198" s="27" t="s">
        <v>0</v>
      </c>
      <c r="CI198" s="14" t="str">
        <f t="shared" si="206"/>
        <v/>
      </c>
      <c r="CJ198" s="27" t="s">
        <v>0</v>
      </c>
      <c r="CK198" s="157" t="str">
        <f>IF(BN198="","",IF(AND(BO198&lt;&gt;"",BO198&lt;&gt;"NEMA",BS198=1),BR198,IFERROR(INDEX(CK$12:CK197,MATCH(BN198,BN$12:BN197,0)),IF(BX198&lt;&gt;"",BX198,BT198))))</f>
        <v/>
      </c>
      <c r="CL198" s="210" t="str">
        <f>IF(BN198="","",IF(BT198&lt;&gt;BN198,INDEX(regKlub_id,MATCH(BT198,regKlub_naziv,0)),IF(AND(BO198&lt;&gt;"",BO198&lt;&gt;"NEMA"),BO198,IF(CF198&lt;&gt;"",CF198,IF(CB198&lt;&gt;"",CB198,IFERROR(INDEX(CL$12:CL197,MATCH(BN198,BN$12:BN197,0)),"GREŠKA"))))))</f>
        <v/>
      </c>
      <c r="CM198" s="108" t="str">
        <f>IF(BP198="","",IF(BP198&lt;&gt;"NEMA",BP198,IF(CE198&lt;&gt;"",CE198,IFERROR(INDEX(CM$12:CM197,MATCH(BN198,BN$12:BN197,0)),""))))</f>
        <v/>
      </c>
      <c r="CN198" s="27" t="s">
        <v>0</v>
      </c>
      <c r="CO198" s="38" t="str">
        <f t="shared" si="207"/>
        <v/>
      </c>
      <c r="CP198" s="53" t="str">
        <f t="shared" si="208"/>
        <v/>
      </c>
      <c r="CQ198" s="164" t="str">
        <f t="shared" si="209"/>
        <v/>
      </c>
      <c r="CR198" s="165" t="str">
        <f t="shared" si="235"/>
        <v/>
      </c>
      <c r="CS198" s="108" t="str">
        <f t="shared" si="161"/>
        <v/>
      </c>
      <c r="CT198" s="27" t="s">
        <v>0</v>
      </c>
      <c r="CU198" s="224" t="str">
        <f t="shared" si="210"/>
        <v xml:space="preserve">
</v>
      </c>
      <c r="CV198" s="27" t="s">
        <v>0</v>
      </c>
      <c r="CW198" s="184" t="str">
        <f t="shared" si="162"/>
        <v/>
      </c>
      <c r="CX198" t="s">
        <v>0</v>
      </c>
      <c r="CY198" s="86" t="str">
        <f t="shared" si="163"/>
        <v/>
      </c>
      <c r="CZ198" t="s">
        <v>0</v>
      </c>
      <c r="DA198" s="32" t="str">
        <f t="shared" si="164"/>
        <v/>
      </c>
      <c r="DB198" s="46" t="str">
        <f t="shared" si="165"/>
        <v/>
      </c>
      <c r="DC198" t="s">
        <v>0</v>
      </c>
      <c r="DD198" s="14" t="str">
        <f t="shared" si="211"/>
        <v/>
      </c>
      <c r="DE198" s="27" t="s">
        <v>0</v>
      </c>
      <c r="DF198" s="14" t="str">
        <f t="shared" si="212"/>
        <v/>
      </c>
      <c r="DG198" s="27" t="s">
        <v>0</v>
      </c>
      <c r="DH198" s="32" t="str">
        <f t="shared" si="213"/>
        <v/>
      </c>
      <c r="DI198" s="33" t="str">
        <f t="shared" si="214"/>
        <v/>
      </c>
      <c r="DJ198" s="27" t="s">
        <v>0</v>
      </c>
      <c r="DK198" s="32" t="str">
        <f t="shared" si="215"/>
        <v/>
      </c>
      <c r="DL198" s="33" t="str">
        <f t="shared" si="216"/>
        <v/>
      </c>
      <c r="DM198" s="27" t="s">
        <v>0</v>
      </c>
      <c r="DN198" s="32" t="str">
        <f t="shared" si="217"/>
        <v/>
      </c>
      <c r="DO198" s="33" t="str">
        <f t="shared" si="218"/>
        <v/>
      </c>
      <c r="DP198" s="27" t="s">
        <v>0</v>
      </c>
      <c r="DQ198" s="38" t="str">
        <f t="shared" si="219"/>
        <v/>
      </c>
      <c r="DR198" s="33" t="str" cm="1">
        <f t="array" ref="DR198">IF(DQ198&lt;&gt;"",INDEX(regNatjecatelj_id,DQ198,0),IF(BF198&lt;&gt;"",BF198,""))</f>
        <v/>
      </c>
      <c r="DS198" s="27" t="s">
        <v>0</v>
      </c>
      <c r="DT198" s="38" t="str">
        <f t="shared" si="220"/>
        <v/>
      </c>
      <c r="DU198" s="53" t="str">
        <f t="shared" si="166"/>
        <v/>
      </c>
      <c r="DV198" s="53" t="str">
        <f t="shared" si="221"/>
        <v/>
      </c>
      <c r="DW198" s="53" t="str">
        <f t="shared" si="222"/>
        <v/>
      </c>
      <c r="DX198" s="46" t="str">
        <f t="shared" si="223"/>
        <v/>
      </c>
      <c r="DY198" s="27" t="s">
        <v>0</v>
      </c>
      <c r="DZ198" s="38" t="str">
        <f>IF(AN198="","",MAX(DZ$12:DZ197)+1)</f>
        <v/>
      </c>
      <c r="EA198" s="53" t="str">
        <f t="shared" si="224"/>
        <v/>
      </c>
      <c r="EB198" s="53" t="str">
        <f t="shared" si="225"/>
        <v/>
      </c>
      <c r="EC198" s="53" t="str">
        <f t="shared" si="226"/>
        <v/>
      </c>
      <c r="ED198" s="53" t="str">
        <f t="shared" si="227"/>
        <v/>
      </c>
      <c r="EE198" s="53" t="str">
        <f t="shared" si="167"/>
        <v/>
      </c>
      <c r="EF198" s="53" t="str">
        <f t="shared" si="228"/>
        <v/>
      </c>
      <c r="EG198" s="53" t="str">
        <f t="shared" si="229"/>
        <v/>
      </c>
      <c r="EH198" s="53" t="str">
        <f t="shared" si="168"/>
        <v/>
      </c>
      <c r="EI198" s="53" t="str">
        <f t="shared" si="230"/>
        <v/>
      </c>
      <c r="EJ198" s="33" t="str">
        <f t="shared" si="231"/>
        <v/>
      </c>
      <c r="EK198" s="27" t="s">
        <v>0</v>
      </c>
      <c r="EL198" s="14" t="str">
        <f t="shared" si="232"/>
        <v/>
      </c>
      <c r="EM198" s="27" t="s">
        <v>0</v>
      </c>
      <c r="EN198" s="14" t="str">
        <f t="shared" si="169"/>
        <v/>
      </c>
      <c r="EO198" s="27" t="s">
        <v>0</v>
      </c>
      <c r="EP198" s="115" t="str">
        <f t="shared" si="233"/>
        <v/>
      </c>
      <c r="EQ198" s="27" t="s">
        <v>0</v>
      </c>
    </row>
    <row r="199" spans="1:147" x14ac:dyDescent="0.25">
      <c r="A199" t="s">
        <v>0</v>
      </c>
      <c r="B199" s="32" t="str">
        <f>IF(csv!F189="","",TRIM(csv!T189))</f>
        <v/>
      </c>
      <c r="C199" s="21" t="s">
        <v>0</v>
      </c>
      <c r="D199" s="21" t="str">
        <f>IF(csv!F189="","",TRIM(csv!F189))</f>
        <v/>
      </c>
      <c r="E199" s="21" t="str">
        <f>IF(csv!E189="","",TRIM(csv!E189))</f>
        <v/>
      </c>
      <c r="F199" s="21" t="s">
        <v>0</v>
      </c>
      <c r="G199" s="53" t="str">
        <f>IF(csv!M189="","",TRIM(csv!M189))</f>
        <v/>
      </c>
      <c r="H199" s="53" t="str">
        <f>IF(csv!N189="","",TRIM(csv!N189))</f>
        <v/>
      </c>
      <c r="I199" s="21" t="s">
        <v>0</v>
      </c>
      <c r="J199" s="21" t="str">
        <f>IF(csv!P189="","",TRIM(csv!P189))</f>
        <v/>
      </c>
      <c r="K199" s="21" t="str">
        <f>IF(csv!Q189="","",TRIM(csv!Q189))</f>
        <v/>
      </c>
      <c r="L199" s="21" t="s">
        <v>0</v>
      </c>
      <c r="M199" s="46" t="str">
        <f>IF(csv!R189="","",TRIM(csv!R189))</f>
        <v/>
      </c>
      <c r="N199" s="27" t="s">
        <v>0</v>
      </c>
      <c r="O199" s="172" t="str">
        <f t="shared" si="170"/>
        <v/>
      </c>
      <c r="P199" s="27"/>
      <c r="Q199" s="32" t="str">
        <f t="shared" si="171"/>
        <v/>
      </c>
      <c r="R199" s="53" t="str">
        <f>IF(Q199="","",IF(COUNTIF(Q$12:Q198,Q199)=0,R198+1,R198))</f>
        <v/>
      </c>
      <c r="S199" s="53" t="str">
        <f t="shared" si="172"/>
        <v/>
      </c>
      <c r="T199" s="53" t="str">
        <f t="shared" si="173"/>
        <v/>
      </c>
      <c r="U199" s="46" t="str">
        <f t="shared" si="174"/>
        <v/>
      </c>
      <c r="V199" s="27" t="s">
        <v>0</v>
      </c>
      <c r="W199" s="157" t="str">
        <f t="shared" si="175"/>
        <v/>
      </c>
      <c r="X199" s="207" t="str">
        <f t="shared" si="176"/>
        <v/>
      </c>
      <c r="Y199" s="158" t="str">
        <f t="shared" si="157"/>
        <v/>
      </c>
      <c r="Z199" s="27" t="s">
        <v>0</v>
      </c>
      <c r="AA199" s="32" t="str">
        <f t="shared" si="177"/>
        <v/>
      </c>
      <c r="AB199" s="53" t="str">
        <f t="shared" si="178"/>
        <v/>
      </c>
      <c r="AC199" s="21" t="str">
        <f>IF(OR(AB199="",AB199&lt;&gt;"NEMA"),"",IF(IFERROR(MATCH(AA199,AA$12:AA198,0),0)&lt;&gt;0,"",AA199))</f>
        <v/>
      </c>
      <c r="AD199" s="46" t="str">
        <f>IF(AC199="","",MAX(AD$12:AD198)+1)</f>
        <v/>
      </c>
      <c r="AE199" s="27" t="s">
        <v>0</v>
      </c>
      <c r="AF199" s="84"/>
      <c r="AG199" s="27" t="s">
        <v>0</v>
      </c>
      <c r="AH199" s="14" t="str">
        <f t="shared" si="179"/>
        <v/>
      </c>
      <c r="AI199" s="27" t="s">
        <v>0</v>
      </c>
      <c r="AJ199" s="157" t="str">
        <f t="shared" si="180"/>
        <v/>
      </c>
      <c r="AK199" s="108" t="str">
        <f t="shared" si="181"/>
        <v/>
      </c>
      <c r="AL199" s="27"/>
      <c r="AM199" s="32" t="str">
        <f t="shared" si="182"/>
        <v/>
      </c>
      <c r="AN199" s="21" t="str">
        <f t="shared" si="183"/>
        <v/>
      </c>
      <c r="AO199" s="53" t="str">
        <f t="shared" si="184"/>
        <v/>
      </c>
      <c r="AP199" s="53" t="str">
        <f t="shared" si="185"/>
        <v/>
      </c>
      <c r="AQ199" s="21" t="str">
        <f t="shared" si="186"/>
        <v/>
      </c>
      <c r="AR199" s="46" t="str">
        <f t="shared" si="187"/>
        <v/>
      </c>
      <c r="AS199" s="27" t="s">
        <v>0</v>
      </c>
      <c r="AT199" s="62" t="str">
        <f t="shared" si="188"/>
        <v/>
      </c>
      <c r="AU199" s="27" t="s">
        <v>0</v>
      </c>
      <c r="AV199" s="228" t="str">
        <f t="shared" si="234"/>
        <v/>
      </c>
      <c r="AW199" s="27" t="s">
        <v>0</v>
      </c>
      <c r="AX199" s="79"/>
      <c r="AY199" s="80"/>
      <c r="AZ199" s="27" t="s">
        <v>0</v>
      </c>
      <c r="BA199" s="184" t="str">
        <f t="shared" si="189"/>
        <v/>
      </c>
      <c r="BB199" s="27" t="s">
        <v>0</v>
      </c>
      <c r="BC199" s="32" t="str">
        <f t="shared" si="190"/>
        <v/>
      </c>
      <c r="BD199" s="53" t="str">
        <f>IF(AX199&amp;AY199="","",MAX(BD$12:BD198)+1)</f>
        <v/>
      </c>
      <c r="BE199" s="196" t="str">
        <f t="shared" si="191"/>
        <v/>
      </c>
      <c r="BF199" s="33" t="str">
        <f>IF(AND(AO199="NEMA",AP199="NEMA",OR(AX199&amp;AY199="",BE199="NEMA")),MAX(BF$12:BF198)+1,"")</f>
        <v/>
      </c>
      <c r="BG199" s="27" t="s">
        <v>0</v>
      </c>
      <c r="BH199" s="32" t="str">
        <f t="shared" si="192"/>
        <v/>
      </c>
      <c r="BI199" s="21" t="str">
        <f t="shared" si="193"/>
        <v/>
      </c>
      <c r="BJ199" s="53" t="str">
        <f t="shared" si="194"/>
        <v/>
      </c>
      <c r="BK199" s="33" t="str">
        <f t="shared" si="195"/>
        <v/>
      </c>
      <c r="BL199" s="27" t="s">
        <v>0</v>
      </c>
      <c r="BM199" s="32" t="str">
        <f t="shared" si="196"/>
        <v/>
      </c>
      <c r="BN199" s="21" t="str">
        <f t="shared" si="197"/>
        <v/>
      </c>
      <c r="BO199" s="53" t="str">
        <f t="shared" si="198"/>
        <v/>
      </c>
      <c r="BP199" s="53" t="str">
        <f t="shared" si="159"/>
        <v/>
      </c>
      <c r="BQ199" s="21" t="str">
        <f t="shared" si="160"/>
        <v/>
      </c>
      <c r="BR199" s="21" t="str" cm="1">
        <f t="array" ref="BR199">IFERROR(""&amp;INDEX(regNatjecatelj_klub,DI199),"")</f>
        <v/>
      </c>
      <c r="BS199" s="66" t="str">
        <f t="shared" si="199"/>
        <v/>
      </c>
      <c r="BT199" s="46" t="str">
        <f t="shared" si="200"/>
        <v/>
      </c>
      <c r="BU199" s="27" t="s">
        <v>0</v>
      </c>
      <c r="BV199" s="62" t="str">
        <f>IF(BP199&lt;&gt;"NEMA","",IF(IFERROR(MATCH(BN199,BN$12:BN198,0),0)&lt;&gt;0,"",BN199))</f>
        <v/>
      </c>
      <c r="BW199" s="27" t="s">
        <v>0</v>
      </c>
      <c r="BX199" s="84"/>
      <c r="BY199" s="27" t="s">
        <v>0</v>
      </c>
      <c r="BZ199" s="38" t="str">
        <f t="shared" si="201"/>
        <v/>
      </c>
      <c r="CA199" s="21" t="str">
        <f t="shared" si="202"/>
        <v/>
      </c>
      <c r="CB199" s="21" t="str">
        <f>IF(CA199="","",MAX(CB$12:CB198)+1)</f>
        <v/>
      </c>
      <c r="CC199" s="21" t="str">
        <f>IF(CA199="","",IF(AB199="","",IF(AB199="NEMA",IF(AD199="",INDEX(AD$12:AD198,MATCH(AA199,AA$12:AA198,0),1),AD199),AB199)))</f>
        <v/>
      </c>
      <c r="CD199" s="21" t="str">
        <f t="shared" si="203"/>
        <v/>
      </c>
      <c r="CE199" s="21" t="str">
        <f>IF(BX199="","",MAX(CE$12:CE198)+1)</f>
        <v/>
      </c>
      <c r="CF199" s="21" t="str">
        <f t="shared" si="204"/>
        <v/>
      </c>
      <c r="CG199" s="46" t="str">
        <f t="shared" si="205"/>
        <v/>
      </c>
      <c r="CH199" s="27" t="s">
        <v>0</v>
      </c>
      <c r="CI199" s="14" t="str">
        <f t="shared" si="206"/>
        <v/>
      </c>
      <c r="CJ199" s="27" t="s">
        <v>0</v>
      </c>
      <c r="CK199" s="157" t="str">
        <f>IF(BN199="","",IF(AND(BO199&lt;&gt;"",BO199&lt;&gt;"NEMA",BS199=1),BR199,IFERROR(INDEX(CK$12:CK198,MATCH(BN199,BN$12:BN198,0)),IF(BX199&lt;&gt;"",BX199,BT199))))</f>
        <v/>
      </c>
      <c r="CL199" s="210" t="str">
        <f>IF(BN199="","",IF(BT199&lt;&gt;BN199,INDEX(regKlub_id,MATCH(BT199,regKlub_naziv,0)),IF(AND(BO199&lt;&gt;"",BO199&lt;&gt;"NEMA"),BO199,IF(CF199&lt;&gt;"",CF199,IF(CB199&lt;&gt;"",CB199,IFERROR(INDEX(CL$12:CL198,MATCH(BN199,BN$12:BN198,0)),"GREŠKA"))))))</f>
        <v/>
      </c>
      <c r="CM199" s="108" t="str">
        <f>IF(BP199="","",IF(BP199&lt;&gt;"NEMA",BP199,IF(CE199&lt;&gt;"",CE199,IFERROR(INDEX(CM$12:CM198,MATCH(BN199,BN$12:BN198,0)),""))))</f>
        <v/>
      </c>
      <c r="CN199" s="27" t="s">
        <v>0</v>
      </c>
      <c r="CO199" s="38" t="str">
        <f t="shared" si="207"/>
        <v/>
      </c>
      <c r="CP199" s="53" t="str">
        <f t="shared" si="208"/>
        <v/>
      </c>
      <c r="CQ199" s="164" t="str">
        <f t="shared" si="209"/>
        <v/>
      </c>
      <c r="CR199" s="165" t="str">
        <f t="shared" si="235"/>
        <v/>
      </c>
      <c r="CS199" s="108" t="str">
        <f t="shared" si="161"/>
        <v/>
      </c>
      <c r="CT199" s="27" t="s">
        <v>0</v>
      </c>
      <c r="CU199" s="224" t="str">
        <f t="shared" si="210"/>
        <v xml:space="preserve">
</v>
      </c>
      <c r="CV199" s="27" t="s">
        <v>0</v>
      </c>
      <c r="CW199" s="184" t="str">
        <f t="shared" si="162"/>
        <v/>
      </c>
      <c r="CX199" t="s">
        <v>0</v>
      </c>
      <c r="CY199" s="86" t="str">
        <f t="shared" si="163"/>
        <v/>
      </c>
      <c r="CZ199" t="s">
        <v>0</v>
      </c>
      <c r="DA199" s="32" t="str">
        <f t="shared" si="164"/>
        <v/>
      </c>
      <c r="DB199" s="46" t="str">
        <f t="shared" si="165"/>
        <v/>
      </c>
      <c r="DC199" t="s">
        <v>0</v>
      </c>
      <c r="DD199" s="14" t="str">
        <f t="shared" si="211"/>
        <v/>
      </c>
      <c r="DE199" s="27" t="s">
        <v>0</v>
      </c>
      <c r="DF199" s="14" t="str">
        <f t="shared" si="212"/>
        <v/>
      </c>
      <c r="DG199" s="27" t="s">
        <v>0</v>
      </c>
      <c r="DH199" s="32" t="str">
        <f t="shared" si="213"/>
        <v/>
      </c>
      <c r="DI199" s="33" t="str">
        <f t="shared" si="214"/>
        <v/>
      </c>
      <c r="DJ199" s="27" t="s">
        <v>0</v>
      </c>
      <c r="DK199" s="32" t="str">
        <f t="shared" si="215"/>
        <v/>
      </c>
      <c r="DL199" s="33" t="str">
        <f t="shared" si="216"/>
        <v/>
      </c>
      <c r="DM199" s="27" t="s">
        <v>0</v>
      </c>
      <c r="DN199" s="32" t="str">
        <f t="shared" si="217"/>
        <v/>
      </c>
      <c r="DO199" s="33" t="str">
        <f t="shared" si="218"/>
        <v/>
      </c>
      <c r="DP199" s="27" t="s">
        <v>0</v>
      </c>
      <c r="DQ199" s="38" t="str">
        <f t="shared" si="219"/>
        <v/>
      </c>
      <c r="DR199" s="33" t="str" cm="1">
        <f t="array" ref="DR199">IF(DQ199&lt;&gt;"",INDEX(regNatjecatelj_id,DQ199,0),IF(BF199&lt;&gt;"",BF199,""))</f>
        <v/>
      </c>
      <c r="DS199" s="27" t="s">
        <v>0</v>
      </c>
      <c r="DT199" s="38" t="str">
        <f t="shared" si="220"/>
        <v/>
      </c>
      <c r="DU199" s="53" t="str">
        <f t="shared" si="166"/>
        <v/>
      </c>
      <c r="DV199" s="53" t="str">
        <f t="shared" si="221"/>
        <v/>
      </c>
      <c r="DW199" s="53" t="str">
        <f t="shared" si="222"/>
        <v/>
      </c>
      <c r="DX199" s="46" t="str">
        <f t="shared" si="223"/>
        <v/>
      </c>
      <c r="DY199" s="27" t="s">
        <v>0</v>
      </c>
      <c r="DZ199" s="38" t="str">
        <f>IF(AN199="","",MAX(DZ$12:DZ198)+1)</f>
        <v/>
      </c>
      <c r="EA199" s="53" t="str">
        <f t="shared" si="224"/>
        <v/>
      </c>
      <c r="EB199" s="53" t="str">
        <f t="shared" si="225"/>
        <v/>
      </c>
      <c r="EC199" s="53" t="str">
        <f t="shared" si="226"/>
        <v/>
      </c>
      <c r="ED199" s="53" t="str">
        <f t="shared" si="227"/>
        <v/>
      </c>
      <c r="EE199" s="53" t="str">
        <f t="shared" si="167"/>
        <v/>
      </c>
      <c r="EF199" s="53" t="str">
        <f t="shared" si="228"/>
        <v/>
      </c>
      <c r="EG199" s="53" t="str">
        <f t="shared" si="229"/>
        <v/>
      </c>
      <c r="EH199" s="53" t="str">
        <f t="shared" si="168"/>
        <v/>
      </c>
      <c r="EI199" s="53" t="str">
        <f t="shared" si="230"/>
        <v/>
      </c>
      <c r="EJ199" s="33" t="str">
        <f t="shared" si="231"/>
        <v/>
      </c>
      <c r="EK199" s="27" t="s">
        <v>0</v>
      </c>
      <c r="EL199" s="14" t="str">
        <f t="shared" si="232"/>
        <v/>
      </c>
      <c r="EM199" s="27" t="s">
        <v>0</v>
      </c>
      <c r="EN199" s="14" t="str">
        <f t="shared" si="169"/>
        <v/>
      </c>
      <c r="EO199" s="27" t="s">
        <v>0</v>
      </c>
      <c r="EP199" s="115" t="str">
        <f t="shared" si="233"/>
        <v/>
      </c>
      <c r="EQ199" s="27" t="s">
        <v>0</v>
      </c>
    </row>
    <row r="200" spans="1:147" x14ac:dyDescent="0.25">
      <c r="A200" t="s">
        <v>0</v>
      </c>
      <c r="B200" s="32" t="str">
        <f>IF(csv!F190="","",TRIM(csv!T190))</f>
        <v/>
      </c>
      <c r="C200" s="21" t="s">
        <v>0</v>
      </c>
      <c r="D200" s="21" t="str">
        <f>IF(csv!F190="","",TRIM(csv!F190))</f>
        <v/>
      </c>
      <c r="E200" s="21" t="str">
        <f>IF(csv!E190="","",TRIM(csv!E190))</f>
        <v/>
      </c>
      <c r="F200" s="21" t="s">
        <v>0</v>
      </c>
      <c r="G200" s="53" t="str">
        <f>IF(csv!M190="","",TRIM(csv!M190))</f>
        <v/>
      </c>
      <c r="H200" s="53" t="str">
        <f>IF(csv!N190="","",TRIM(csv!N190))</f>
        <v/>
      </c>
      <c r="I200" s="21" t="s">
        <v>0</v>
      </c>
      <c r="J200" s="21" t="str">
        <f>IF(csv!P190="","",TRIM(csv!P190))</f>
        <v/>
      </c>
      <c r="K200" s="21" t="str">
        <f>IF(csv!Q190="","",TRIM(csv!Q190))</f>
        <v/>
      </c>
      <c r="L200" s="21" t="s">
        <v>0</v>
      </c>
      <c r="M200" s="46" t="str">
        <f>IF(csv!R190="","",TRIM(csv!R190))</f>
        <v/>
      </c>
      <c r="N200" s="27" t="s">
        <v>0</v>
      </c>
      <c r="O200" s="172" t="str">
        <f t="shared" si="170"/>
        <v/>
      </c>
      <c r="P200" s="27"/>
      <c r="Q200" s="32" t="str">
        <f t="shared" si="171"/>
        <v/>
      </c>
      <c r="R200" s="53" t="str">
        <f>IF(Q200="","",IF(COUNTIF(Q$12:Q199,Q200)=0,R199+1,R199))</f>
        <v/>
      </c>
      <c r="S200" s="53" t="str">
        <f t="shared" si="172"/>
        <v/>
      </c>
      <c r="T200" s="53" t="str">
        <f t="shared" si="173"/>
        <v/>
      </c>
      <c r="U200" s="46" t="str">
        <f t="shared" si="174"/>
        <v/>
      </c>
      <c r="V200" s="27" t="s">
        <v>0</v>
      </c>
      <c r="W200" s="157" t="str">
        <f t="shared" si="175"/>
        <v/>
      </c>
      <c r="X200" s="207" t="str">
        <f t="shared" si="176"/>
        <v/>
      </c>
      <c r="Y200" s="158" t="str">
        <f t="shared" si="157"/>
        <v/>
      </c>
      <c r="Z200" s="27" t="s">
        <v>0</v>
      </c>
      <c r="AA200" s="32" t="str">
        <f t="shared" si="177"/>
        <v/>
      </c>
      <c r="AB200" s="53" t="str">
        <f t="shared" si="178"/>
        <v/>
      </c>
      <c r="AC200" s="21" t="str">
        <f>IF(OR(AB200="",AB200&lt;&gt;"NEMA"),"",IF(IFERROR(MATCH(AA200,AA$12:AA199,0),0)&lt;&gt;0,"",AA200))</f>
        <v/>
      </c>
      <c r="AD200" s="46" t="str">
        <f>IF(AC200="","",MAX(AD$12:AD199)+1)</f>
        <v/>
      </c>
      <c r="AE200" s="27" t="s">
        <v>0</v>
      </c>
      <c r="AF200" s="84"/>
      <c r="AG200" s="27" t="s">
        <v>0</v>
      </c>
      <c r="AH200" s="14" t="str">
        <f t="shared" si="179"/>
        <v/>
      </c>
      <c r="AI200" s="27" t="s">
        <v>0</v>
      </c>
      <c r="AJ200" s="157" t="str">
        <f t="shared" si="180"/>
        <v/>
      </c>
      <c r="AK200" s="108" t="str">
        <f t="shared" si="181"/>
        <v/>
      </c>
      <c r="AL200" s="27"/>
      <c r="AM200" s="32" t="str">
        <f t="shared" si="182"/>
        <v/>
      </c>
      <c r="AN200" s="21" t="str">
        <f t="shared" si="183"/>
        <v/>
      </c>
      <c r="AO200" s="53" t="str">
        <f t="shared" si="184"/>
        <v/>
      </c>
      <c r="AP200" s="53" t="str">
        <f t="shared" si="185"/>
        <v/>
      </c>
      <c r="AQ200" s="21" t="str">
        <f t="shared" si="186"/>
        <v/>
      </c>
      <c r="AR200" s="46" t="str">
        <f t="shared" si="187"/>
        <v/>
      </c>
      <c r="AS200" s="27" t="s">
        <v>0</v>
      </c>
      <c r="AT200" s="62" t="str">
        <f t="shared" si="188"/>
        <v/>
      </c>
      <c r="AU200" s="27" t="s">
        <v>0</v>
      </c>
      <c r="AV200" s="228" t="str">
        <f t="shared" si="234"/>
        <v/>
      </c>
      <c r="AW200" s="27" t="s">
        <v>0</v>
      </c>
      <c r="AX200" s="79"/>
      <c r="AY200" s="80"/>
      <c r="AZ200" s="27" t="s">
        <v>0</v>
      </c>
      <c r="BA200" s="184" t="str">
        <f t="shared" si="189"/>
        <v/>
      </c>
      <c r="BB200" s="27" t="s">
        <v>0</v>
      </c>
      <c r="BC200" s="32" t="str">
        <f t="shared" si="190"/>
        <v/>
      </c>
      <c r="BD200" s="53" t="str">
        <f>IF(AX200&amp;AY200="","",MAX(BD$12:BD199)+1)</f>
        <v/>
      </c>
      <c r="BE200" s="196" t="str">
        <f t="shared" si="191"/>
        <v/>
      </c>
      <c r="BF200" s="33" t="str">
        <f>IF(AND(AO200="NEMA",AP200="NEMA",OR(AX200&amp;AY200="",BE200="NEMA")),MAX(BF$12:BF199)+1,"")</f>
        <v/>
      </c>
      <c r="BG200" s="27" t="s">
        <v>0</v>
      </c>
      <c r="BH200" s="32" t="str">
        <f t="shared" si="192"/>
        <v/>
      </c>
      <c r="BI200" s="21" t="str">
        <f t="shared" si="193"/>
        <v/>
      </c>
      <c r="BJ200" s="53" t="str">
        <f t="shared" si="194"/>
        <v/>
      </c>
      <c r="BK200" s="33" t="str">
        <f t="shared" si="195"/>
        <v/>
      </c>
      <c r="BL200" s="27" t="s">
        <v>0</v>
      </c>
      <c r="BM200" s="32" t="str">
        <f t="shared" si="196"/>
        <v/>
      </c>
      <c r="BN200" s="21" t="str">
        <f t="shared" si="197"/>
        <v/>
      </c>
      <c r="BO200" s="53" t="str">
        <f t="shared" si="198"/>
        <v/>
      </c>
      <c r="BP200" s="53" t="str">
        <f t="shared" si="159"/>
        <v/>
      </c>
      <c r="BQ200" s="21" t="str">
        <f t="shared" si="160"/>
        <v/>
      </c>
      <c r="BR200" s="21" t="str" cm="1">
        <f t="array" ref="BR200">IFERROR(""&amp;INDEX(regNatjecatelj_klub,DI200),"")</f>
        <v/>
      </c>
      <c r="BS200" s="66" t="str">
        <f t="shared" si="199"/>
        <v/>
      </c>
      <c r="BT200" s="46" t="str">
        <f t="shared" si="200"/>
        <v/>
      </c>
      <c r="BU200" s="27" t="s">
        <v>0</v>
      </c>
      <c r="BV200" s="62" t="str">
        <f>IF(BP200&lt;&gt;"NEMA","",IF(IFERROR(MATCH(BN200,BN$12:BN199,0),0)&lt;&gt;0,"",BN200))</f>
        <v/>
      </c>
      <c r="BW200" s="27" t="s">
        <v>0</v>
      </c>
      <c r="BX200" s="84"/>
      <c r="BY200" s="27" t="s">
        <v>0</v>
      </c>
      <c r="BZ200" s="38" t="str">
        <f t="shared" si="201"/>
        <v/>
      </c>
      <c r="CA200" s="21" t="str">
        <f t="shared" si="202"/>
        <v/>
      </c>
      <c r="CB200" s="21" t="str">
        <f>IF(CA200="","",MAX(CB$12:CB199)+1)</f>
        <v/>
      </c>
      <c r="CC200" s="21" t="str">
        <f>IF(CA200="","",IF(AB200="","",IF(AB200="NEMA",IF(AD200="",INDEX(AD$12:AD199,MATCH(AA200,AA$12:AA199,0),1),AD200),AB200)))</f>
        <v/>
      </c>
      <c r="CD200" s="21" t="str">
        <f t="shared" si="203"/>
        <v/>
      </c>
      <c r="CE200" s="21" t="str">
        <f>IF(BX200="","",MAX(CE$12:CE199)+1)</f>
        <v/>
      </c>
      <c r="CF200" s="21" t="str">
        <f t="shared" si="204"/>
        <v/>
      </c>
      <c r="CG200" s="46" t="str">
        <f t="shared" si="205"/>
        <v/>
      </c>
      <c r="CH200" s="27" t="s">
        <v>0</v>
      </c>
      <c r="CI200" s="14" t="str">
        <f t="shared" si="206"/>
        <v/>
      </c>
      <c r="CJ200" s="27" t="s">
        <v>0</v>
      </c>
      <c r="CK200" s="157" t="str">
        <f>IF(BN200="","",IF(AND(BO200&lt;&gt;"",BO200&lt;&gt;"NEMA",BS200=1),BR200,IFERROR(INDEX(CK$12:CK199,MATCH(BN200,BN$12:BN199,0)),IF(BX200&lt;&gt;"",BX200,BT200))))</f>
        <v/>
      </c>
      <c r="CL200" s="210" t="str">
        <f>IF(BN200="","",IF(BT200&lt;&gt;BN200,INDEX(regKlub_id,MATCH(BT200,regKlub_naziv,0)),IF(AND(BO200&lt;&gt;"",BO200&lt;&gt;"NEMA"),BO200,IF(CF200&lt;&gt;"",CF200,IF(CB200&lt;&gt;"",CB200,IFERROR(INDEX(CL$12:CL199,MATCH(BN200,BN$12:BN199,0)),"GREŠKA"))))))</f>
        <v/>
      </c>
      <c r="CM200" s="108" t="str">
        <f>IF(BP200="","",IF(BP200&lt;&gt;"NEMA",BP200,IF(CE200&lt;&gt;"",CE200,IFERROR(INDEX(CM$12:CM199,MATCH(BN200,BN$12:BN199,0)),""))))</f>
        <v/>
      </c>
      <c r="CN200" s="27" t="s">
        <v>0</v>
      </c>
      <c r="CO200" s="38" t="str">
        <f t="shared" si="207"/>
        <v/>
      </c>
      <c r="CP200" s="53" t="str">
        <f t="shared" si="208"/>
        <v/>
      </c>
      <c r="CQ200" s="164" t="str">
        <f t="shared" si="209"/>
        <v/>
      </c>
      <c r="CR200" s="165" t="str">
        <f t="shared" si="235"/>
        <v/>
      </c>
      <c r="CS200" s="108" t="str">
        <f t="shared" si="161"/>
        <v/>
      </c>
      <c r="CT200" s="27" t="s">
        <v>0</v>
      </c>
      <c r="CU200" s="224" t="str">
        <f t="shared" si="210"/>
        <v xml:space="preserve">
</v>
      </c>
      <c r="CV200" s="27" t="s">
        <v>0</v>
      </c>
      <c r="CW200" s="184" t="str">
        <f t="shared" si="162"/>
        <v/>
      </c>
      <c r="CX200" t="s">
        <v>0</v>
      </c>
      <c r="CY200" s="86" t="str">
        <f t="shared" si="163"/>
        <v/>
      </c>
      <c r="CZ200" t="s">
        <v>0</v>
      </c>
      <c r="DA200" s="32" t="str">
        <f t="shared" si="164"/>
        <v/>
      </c>
      <c r="DB200" s="46" t="str">
        <f t="shared" si="165"/>
        <v/>
      </c>
      <c r="DC200" t="s">
        <v>0</v>
      </c>
      <c r="DD200" s="14" t="str">
        <f t="shared" si="211"/>
        <v/>
      </c>
      <c r="DE200" s="27" t="s">
        <v>0</v>
      </c>
      <c r="DF200" s="14" t="str">
        <f t="shared" si="212"/>
        <v/>
      </c>
      <c r="DG200" s="27" t="s">
        <v>0</v>
      </c>
      <c r="DH200" s="32" t="str">
        <f t="shared" si="213"/>
        <v/>
      </c>
      <c r="DI200" s="33" t="str">
        <f t="shared" si="214"/>
        <v/>
      </c>
      <c r="DJ200" s="27" t="s">
        <v>0</v>
      </c>
      <c r="DK200" s="32" t="str">
        <f t="shared" si="215"/>
        <v/>
      </c>
      <c r="DL200" s="33" t="str">
        <f t="shared" si="216"/>
        <v/>
      </c>
      <c r="DM200" s="27" t="s">
        <v>0</v>
      </c>
      <c r="DN200" s="32" t="str">
        <f t="shared" si="217"/>
        <v/>
      </c>
      <c r="DO200" s="33" t="str">
        <f t="shared" si="218"/>
        <v/>
      </c>
      <c r="DP200" s="27" t="s">
        <v>0</v>
      </c>
      <c r="DQ200" s="38" t="str">
        <f t="shared" si="219"/>
        <v/>
      </c>
      <c r="DR200" s="33" t="str" cm="1">
        <f t="array" ref="DR200">IF(DQ200&lt;&gt;"",INDEX(regNatjecatelj_id,DQ200,0),IF(BF200&lt;&gt;"",BF200,""))</f>
        <v/>
      </c>
      <c r="DS200" s="27" t="s">
        <v>0</v>
      </c>
      <c r="DT200" s="38" t="str">
        <f t="shared" si="220"/>
        <v/>
      </c>
      <c r="DU200" s="53" t="str">
        <f t="shared" si="166"/>
        <v/>
      </c>
      <c r="DV200" s="53" t="str">
        <f t="shared" si="221"/>
        <v/>
      </c>
      <c r="DW200" s="53" t="str">
        <f t="shared" si="222"/>
        <v/>
      </c>
      <c r="DX200" s="46" t="str">
        <f t="shared" si="223"/>
        <v/>
      </c>
      <c r="DY200" s="27" t="s">
        <v>0</v>
      </c>
      <c r="DZ200" s="38" t="str">
        <f>IF(AN200="","",MAX(DZ$12:DZ199)+1)</f>
        <v/>
      </c>
      <c r="EA200" s="53" t="str">
        <f t="shared" si="224"/>
        <v/>
      </c>
      <c r="EB200" s="53" t="str">
        <f t="shared" si="225"/>
        <v/>
      </c>
      <c r="EC200" s="53" t="str">
        <f t="shared" si="226"/>
        <v/>
      </c>
      <c r="ED200" s="53" t="str">
        <f t="shared" si="227"/>
        <v/>
      </c>
      <c r="EE200" s="53" t="str">
        <f t="shared" si="167"/>
        <v/>
      </c>
      <c r="EF200" s="53" t="str">
        <f t="shared" si="228"/>
        <v/>
      </c>
      <c r="EG200" s="53" t="str">
        <f t="shared" si="229"/>
        <v/>
      </c>
      <c r="EH200" s="53" t="str">
        <f t="shared" si="168"/>
        <v/>
      </c>
      <c r="EI200" s="53" t="str">
        <f t="shared" si="230"/>
        <v/>
      </c>
      <c r="EJ200" s="33" t="str">
        <f t="shared" si="231"/>
        <v/>
      </c>
      <c r="EK200" s="27" t="s">
        <v>0</v>
      </c>
      <c r="EL200" s="14" t="str">
        <f t="shared" si="232"/>
        <v/>
      </c>
      <c r="EM200" s="27" t="s">
        <v>0</v>
      </c>
      <c r="EN200" s="14" t="str">
        <f t="shared" si="169"/>
        <v/>
      </c>
      <c r="EO200" s="27" t="s">
        <v>0</v>
      </c>
      <c r="EP200" s="115" t="str">
        <f t="shared" si="233"/>
        <v/>
      </c>
      <c r="EQ200" s="27" t="s">
        <v>0</v>
      </c>
    </row>
    <row r="201" spans="1:147" x14ac:dyDescent="0.25">
      <c r="A201" t="s">
        <v>0</v>
      </c>
      <c r="B201" s="32" t="str">
        <f>IF(csv!F191="","",TRIM(csv!T191))</f>
        <v/>
      </c>
      <c r="C201" s="21" t="s">
        <v>0</v>
      </c>
      <c r="D201" s="21" t="str">
        <f>IF(csv!F191="","",TRIM(csv!F191))</f>
        <v/>
      </c>
      <c r="E201" s="21" t="str">
        <f>IF(csv!E191="","",TRIM(csv!E191))</f>
        <v/>
      </c>
      <c r="F201" s="21" t="s">
        <v>0</v>
      </c>
      <c r="G201" s="53" t="str">
        <f>IF(csv!M191="","",TRIM(csv!M191))</f>
        <v/>
      </c>
      <c r="H201" s="53" t="str">
        <f>IF(csv!N191="","",TRIM(csv!N191))</f>
        <v/>
      </c>
      <c r="I201" s="21" t="s">
        <v>0</v>
      </c>
      <c r="J201" s="21" t="str">
        <f>IF(csv!P191="","",TRIM(csv!P191))</f>
        <v/>
      </c>
      <c r="K201" s="21" t="str">
        <f>IF(csv!Q191="","",TRIM(csv!Q191))</f>
        <v/>
      </c>
      <c r="L201" s="21" t="s">
        <v>0</v>
      </c>
      <c r="M201" s="46" t="str">
        <f>IF(csv!R191="","",TRIM(csv!R191))</f>
        <v/>
      </c>
      <c r="N201" s="27" t="s">
        <v>0</v>
      </c>
      <c r="O201" s="172" t="str">
        <f t="shared" si="170"/>
        <v/>
      </c>
      <c r="P201" s="27"/>
      <c r="Q201" s="32" t="str">
        <f t="shared" si="171"/>
        <v/>
      </c>
      <c r="R201" s="53" t="str">
        <f>IF(Q201="","",IF(COUNTIF(Q$12:Q200,Q201)=0,R200+1,R200))</f>
        <v/>
      </c>
      <c r="S201" s="53" t="str">
        <f t="shared" si="172"/>
        <v/>
      </c>
      <c r="T201" s="53" t="str">
        <f t="shared" si="173"/>
        <v/>
      </c>
      <c r="U201" s="46" t="str">
        <f t="shared" si="174"/>
        <v/>
      </c>
      <c r="V201" s="27" t="s">
        <v>0</v>
      </c>
      <c r="W201" s="157" t="str">
        <f t="shared" si="175"/>
        <v/>
      </c>
      <c r="X201" s="207" t="str">
        <f t="shared" si="176"/>
        <v/>
      </c>
      <c r="Y201" s="158" t="str">
        <f t="shared" si="157"/>
        <v/>
      </c>
      <c r="Z201" s="27" t="s">
        <v>0</v>
      </c>
      <c r="AA201" s="32" t="str">
        <f t="shared" si="177"/>
        <v/>
      </c>
      <c r="AB201" s="53" t="str">
        <f t="shared" si="178"/>
        <v/>
      </c>
      <c r="AC201" s="21" t="str">
        <f>IF(OR(AB201="",AB201&lt;&gt;"NEMA"),"",IF(IFERROR(MATCH(AA201,AA$12:AA200,0),0)&lt;&gt;0,"",AA201))</f>
        <v/>
      </c>
      <c r="AD201" s="46" t="str">
        <f>IF(AC201="","",MAX(AD$12:AD200)+1)</f>
        <v/>
      </c>
      <c r="AE201" s="27" t="s">
        <v>0</v>
      </c>
      <c r="AF201" s="84"/>
      <c r="AG201" s="27" t="s">
        <v>0</v>
      </c>
      <c r="AH201" s="14" t="str">
        <f t="shared" si="179"/>
        <v/>
      </c>
      <c r="AI201" s="27" t="s">
        <v>0</v>
      </c>
      <c r="AJ201" s="157" t="str">
        <f t="shared" si="180"/>
        <v/>
      </c>
      <c r="AK201" s="108" t="str">
        <f t="shared" si="181"/>
        <v/>
      </c>
      <c r="AL201" s="27"/>
      <c r="AM201" s="32" t="str">
        <f t="shared" si="182"/>
        <v/>
      </c>
      <c r="AN201" s="21" t="str">
        <f t="shared" si="183"/>
        <v/>
      </c>
      <c r="AO201" s="53" t="str">
        <f t="shared" si="184"/>
        <v/>
      </c>
      <c r="AP201" s="53" t="str">
        <f t="shared" si="185"/>
        <v/>
      </c>
      <c r="AQ201" s="21" t="str">
        <f t="shared" si="186"/>
        <v/>
      </c>
      <c r="AR201" s="46" t="str">
        <f t="shared" si="187"/>
        <v/>
      </c>
      <c r="AS201" s="27" t="s">
        <v>0</v>
      </c>
      <c r="AT201" s="62" t="str">
        <f t="shared" si="188"/>
        <v/>
      </c>
      <c r="AU201" s="27" t="s">
        <v>0</v>
      </c>
      <c r="AV201" s="228" t="str">
        <f t="shared" si="234"/>
        <v/>
      </c>
      <c r="AW201" s="27" t="s">
        <v>0</v>
      </c>
      <c r="AX201" s="79"/>
      <c r="AY201" s="80"/>
      <c r="AZ201" s="27" t="s">
        <v>0</v>
      </c>
      <c r="BA201" s="184" t="str">
        <f t="shared" si="189"/>
        <v/>
      </c>
      <c r="BB201" s="27" t="s">
        <v>0</v>
      </c>
      <c r="BC201" s="32" t="str">
        <f t="shared" si="190"/>
        <v/>
      </c>
      <c r="BD201" s="53" t="str">
        <f>IF(AX201&amp;AY201="","",MAX(BD$12:BD200)+1)</f>
        <v/>
      </c>
      <c r="BE201" s="196" t="str">
        <f t="shared" si="191"/>
        <v/>
      </c>
      <c r="BF201" s="33" t="str">
        <f>IF(AND(AO201="NEMA",AP201="NEMA",OR(AX201&amp;AY201="",BE201="NEMA")),MAX(BF$12:BF200)+1,"")</f>
        <v/>
      </c>
      <c r="BG201" s="27" t="s">
        <v>0</v>
      </c>
      <c r="BH201" s="32" t="str">
        <f t="shared" si="192"/>
        <v/>
      </c>
      <c r="BI201" s="21" t="str">
        <f t="shared" si="193"/>
        <v/>
      </c>
      <c r="BJ201" s="53" t="str">
        <f t="shared" si="194"/>
        <v/>
      </c>
      <c r="BK201" s="33" t="str">
        <f t="shared" si="195"/>
        <v/>
      </c>
      <c r="BL201" s="27" t="s">
        <v>0</v>
      </c>
      <c r="BM201" s="32" t="str">
        <f t="shared" si="196"/>
        <v/>
      </c>
      <c r="BN201" s="21" t="str">
        <f t="shared" si="197"/>
        <v/>
      </c>
      <c r="BO201" s="53" t="str">
        <f t="shared" si="198"/>
        <v/>
      </c>
      <c r="BP201" s="53" t="str">
        <f t="shared" si="159"/>
        <v/>
      </c>
      <c r="BQ201" s="21" t="str">
        <f t="shared" si="160"/>
        <v/>
      </c>
      <c r="BR201" s="21" t="str" cm="1">
        <f t="array" ref="BR201">IFERROR(""&amp;INDEX(regNatjecatelj_klub,DI201),"")</f>
        <v/>
      </c>
      <c r="BS201" s="66" t="str">
        <f t="shared" si="199"/>
        <v/>
      </c>
      <c r="BT201" s="46" t="str">
        <f t="shared" si="200"/>
        <v/>
      </c>
      <c r="BU201" s="27" t="s">
        <v>0</v>
      </c>
      <c r="BV201" s="62" t="str">
        <f>IF(BP201&lt;&gt;"NEMA","",IF(IFERROR(MATCH(BN201,BN$12:BN200,0),0)&lt;&gt;0,"",BN201))</f>
        <v/>
      </c>
      <c r="BW201" s="27" t="s">
        <v>0</v>
      </c>
      <c r="BX201" s="84"/>
      <c r="BY201" s="27" t="s">
        <v>0</v>
      </c>
      <c r="BZ201" s="38" t="str">
        <f t="shared" si="201"/>
        <v/>
      </c>
      <c r="CA201" s="21" t="str">
        <f t="shared" si="202"/>
        <v/>
      </c>
      <c r="CB201" s="21" t="str">
        <f>IF(CA201="","",MAX(CB$12:CB200)+1)</f>
        <v/>
      </c>
      <c r="CC201" s="21" t="str">
        <f>IF(CA201="","",IF(AB201="","",IF(AB201="NEMA",IF(AD201="",INDEX(AD$12:AD200,MATCH(AA201,AA$12:AA200,0),1),AD201),AB201)))</f>
        <v/>
      </c>
      <c r="CD201" s="21" t="str">
        <f t="shared" si="203"/>
        <v/>
      </c>
      <c r="CE201" s="21" t="str">
        <f>IF(BX201="","",MAX(CE$12:CE200)+1)</f>
        <v/>
      </c>
      <c r="CF201" s="21" t="str">
        <f t="shared" si="204"/>
        <v/>
      </c>
      <c r="CG201" s="46" t="str">
        <f t="shared" si="205"/>
        <v/>
      </c>
      <c r="CH201" s="27" t="s">
        <v>0</v>
      </c>
      <c r="CI201" s="14" t="str">
        <f t="shared" si="206"/>
        <v/>
      </c>
      <c r="CJ201" s="27" t="s">
        <v>0</v>
      </c>
      <c r="CK201" s="157" t="str">
        <f>IF(BN201="","",IF(AND(BO201&lt;&gt;"",BO201&lt;&gt;"NEMA",BS201=1),BR201,IFERROR(INDEX(CK$12:CK200,MATCH(BN201,BN$12:BN200,0)),IF(BX201&lt;&gt;"",BX201,BT201))))</f>
        <v/>
      </c>
      <c r="CL201" s="210" t="str">
        <f>IF(BN201="","",IF(BT201&lt;&gt;BN201,INDEX(regKlub_id,MATCH(BT201,regKlub_naziv,0)),IF(AND(BO201&lt;&gt;"",BO201&lt;&gt;"NEMA"),BO201,IF(CF201&lt;&gt;"",CF201,IF(CB201&lt;&gt;"",CB201,IFERROR(INDEX(CL$12:CL200,MATCH(BN201,BN$12:BN200,0)),"GREŠKA"))))))</f>
        <v/>
      </c>
      <c r="CM201" s="108" t="str">
        <f>IF(BP201="","",IF(BP201&lt;&gt;"NEMA",BP201,IF(CE201&lt;&gt;"",CE201,IFERROR(INDEX(CM$12:CM200,MATCH(BN201,BN$12:BN200,0)),""))))</f>
        <v/>
      </c>
      <c r="CN201" s="27" t="s">
        <v>0</v>
      </c>
      <c r="CO201" s="38" t="str">
        <f t="shared" si="207"/>
        <v/>
      </c>
      <c r="CP201" s="53" t="str">
        <f t="shared" si="208"/>
        <v/>
      </c>
      <c r="CQ201" s="164" t="str">
        <f t="shared" si="209"/>
        <v/>
      </c>
      <c r="CR201" s="165" t="str">
        <f t="shared" si="235"/>
        <v/>
      </c>
      <c r="CS201" s="108" t="str">
        <f t="shared" si="161"/>
        <v/>
      </c>
      <c r="CT201" s="27" t="s">
        <v>0</v>
      </c>
      <c r="CU201" s="224" t="str">
        <f t="shared" si="210"/>
        <v xml:space="preserve">
</v>
      </c>
      <c r="CV201" s="27" t="s">
        <v>0</v>
      </c>
      <c r="CW201" s="184" t="str">
        <f t="shared" si="162"/>
        <v/>
      </c>
      <c r="CX201" t="s">
        <v>0</v>
      </c>
      <c r="CY201" s="86" t="str">
        <f t="shared" si="163"/>
        <v/>
      </c>
      <c r="CZ201" t="s">
        <v>0</v>
      </c>
      <c r="DA201" s="32" t="str">
        <f t="shared" si="164"/>
        <v/>
      </c>
      <c r="DB201" s="46" t="str">
        <f t="shared" si="165"/>
        <v/>
      </c>
      <c r="DC201" t="s">
        <v>0</v>
      </c>
      <c r="DD201" s="14" t="str">
        <f t="shared" si="211"/>
        <v/>
      </c>
      <c r="DE201" s="27" t="s">
        <v>0</v>
      </c>
      <c r="DF201" s="14" t="str">
        <f t="shared" si="212"/>
        <v/>
      </c>
      <c r="DG201" s="27" t="s">
        <v>0</v>
      </c>
      <c r="DH201" s="32" t="str">
        <f t="shared" si="213"/>
        <v/>
      </c>
      <c r="DI201" s="33" t="str">
        <f t="shared" si="214"/>
        <v/>
      </c>
      <c r="DJ201" s="27" t="s">
        <v>0</v>
      </c>
      <c r="DK201" s="32" t="str">
        <f t="shared" si="215"/>
        <v/>
      </c>
      <c r="DL201" s="33" t="str">
        <f t="shared" si="216"/>
        <v/>
      </c>
      <c r="DM201" s="27" t="s">
        <v>0</v>
      </c>
      <c r="DN201" s="32" t="str">
        <f t="shared" si="217"/>
        <v/>
      </c>
      <c r="DO201" s="33" t="str">
        <f t="shared" si="218"/>
        <v/>
      </c>
      <c r="DP201" s="27" t="s">
        <v>0</v>
      </c>
      <c r="DQ201" s="38" t="str">
        <f t="shared" si="219"/>
        <v/>
      </c>
      <c r="DR201" s="33" t="str" cm="1">
        <f t="array" ref="DR201">IF(DQ201&lt;&gt;"",INDEX(regNatjecatelj_id,DQ201,0),IF(BF201&lt;&gt;"",BF201,""))</f>
        <v/>
      </c>
      <c r="DS201" s="27" t="s">
        <v>0</v>
      </c>
      <c r="DT201" s="38" t="str">
        <f t="shared" si="220"/>
        <v/>
      </c>
      <c r="DU201" s="53" t="str">
        <f t="shared" si="166"/>
        <v/>
      </c>
      <c r="DV201" s="53" t="str">
        <f t="shared" si="221"/>
        <v/>
      </c>
      <c r="DW201" s="53" t="str">
        <f t="shared" si="222"/>
        <v/>
      </c>
      <c r="DX201" s="46" t="str">
        <f t="shared" si="223"/>
        <v/>
      </c>
      <c r="DY201" s="27" t="s">
        <v>0</v>
      </c>
      <c r="DZ201" s="38" t="str">
        <f>IF(AN201="","",MAX(DZ$12:DZ200)+1)</f>
        <v/>
      </c>
      <c r="EA201" s="53" t="str">
        <f t="shared" si="224"/>
        <v/>
      </c>
      <c r="EB201" s="53" t="str">
        <f t="shared" si="225"/>
        <v/>
      </c>
      <c r="EC201" s="53" t="str">
        <f t="shared" si="226"/>
        <v/>
      </c>
      <c r="ED201" s="53" t="str">
        <f t="shared" si="227"/>
        <v/>
      </c>
      <c r="EE201" s="53" t="str">
        <f t="shared" si="167"/>
        <v/>
      </c>
      <c r="EF201" s="53" t="str">
        <f t="shared" si="228"/>
        <v/>
      </c>
      <c r="EG201" s="53" t="str">
        <f t="shared" si="229"/>
        <v/>
      </c>
      <c r="EH201" s="53" t="str">
        <f t="shared" si="168"/>
        <v/>
      </c>
      <c r="EI201" s="53" t="str">
        <f t="shared" si="230"/>
        <v/>
      </c>
      <c r="EJ201" s="33" t="str">
        <f t="shared" si="231"/>
        <v/>
      </c>
      <c r="EK201" s="27" t="s">
        <v>0</v>
      </c>
      <c r="EL201" s="14" t="str">
        <f t="shared" si="232"/>
        <v/>
      </c>
      <c r="EM201" s="27" t="s">
        <v>0</v>
      </c>
      <c r="EN201" s="14" t="str">
        <f t="shared" si="169"/>
        <v/>
      </c>
      <c r="EO201" s="27" t="s">
        <v>0</v>
      </c>
      <c r="EP201" s="115" t="str">
        <f t="shared" si="233"/>
        <v/>
      </c>
      <c r="EQ201" s="27" t="s">
        <v>0</v>
      </c>
    </row>
    <row r="202" spans="1:147" x14ac:dyDescent="0.25">
      <c r="A202" t="s">
        <v>0</v>
      </c>
      <c r="B202" s="32" t="str">
        <f>IF(csv!F192="","",TRIM(csv!T192))</f>
        <v/>
      </c>
      <c r="C202" s="21" t="s">
        <v>0</v>
      </c>
      <c r="D202" s="21" t="str">
        <f>IF(csv!F192="","",TRIM(csv!F192))</f>
        <v/>
      </c>
      <c r="E202" s="21" t="str">
        <f>IF(csv!E192="","",TRIM(csv!E192))</f>
        <v/>
      </c>
      <c r="F202" s="21" t="s">
        <v>0</v>
      </c>
      <c r="G202" s="53" t="str">
        <f>IF(csv!M192="","",TRIM(csv!M192))</f>
        <v/>
      </c>
      <c r="H202" s="53" t="str">
        <f>IF(csv!N192="","",TRIM(csv!N192))</f>
        <v/>
      </c>
      <c r="I202" s="21" t="s">
        <v>0</v>
      </c>
      <c r="J202" s="21" t="str">
        <f>IF(csv!P192="","",TRIM(csv!P192))</f>
        <v/>
      </c>
      <c r="K202" s="21" t="str">
        <f>IF(csv!Q192="","",TRIM(csv!Q192))</f>
        <v/>
      </c>
      <c r="L202" s="21" t="s">
        <v>0</v>
      </c>
      <c r="M202" s="46" t="str">
        <f>IF(csv!R192="","",TRIM(csv!R192))</f>
        <v/>
      </c>
      <c r="N202" s="27" t="s">
        <v>0</v>
      </c>
      <c r="O202" s="172" t="str">
        <f t="shared" si="170"/>
        <v/>
      </c>
      <c r="P202" s="27"/>
      <c r="Q202" s="32" t="str">
        <f t="shared" si="171"/>
        <v/>
      </c>
      <c r="R202" s="53" t="str">
        <f>IF(Q202="","",IF(COUNTIF(Q$12:Q201,Q202)=0,R201+1,R201))</f>
        <v/>
      </c>
      <c r="S202" s="53" t="str">
        <f t="shared" si="172"/>
        <v/>
      </c>
      <c r="T202" s="53" t="str">
        <f t="shared" si="173"/>
        <v/>
      </c>
      <c r="U202" s="46" t="str">
        <f t="shared" si="174"/>
        <v/>
      </c>
      <c r="V202" s="27" t="s">
        <v>0</v>
      </c>
      <c r="W202" s="157" t="str">
        <f t="shared" si="175"/>
        <v/>
      </c>
      <c r="X202" s="207" t="str">
        <f t="shared" si="176"/>
        <v/>
      </c>
      <c r="Y202" s="158" t="str">
        <f t="shared" si="157"/>
        <v/>
      </c>
      <c r="Z202" s="27" t="s">
        <v>0</v>
      </c>
      <c r="AA202" s="32" t="str">
        <f t="shared" si="177"/>
        <v/>
      </c>
      <c r="AB202" s="53" t="str">
        <f t="shared" si="178"/>
        <v/>
      </c>
      <c r="AC202" s="21" t="str">
        <f>IF(OR(AB202="",AB202&lt;&gt;"NEMA"),"",IF(IFERROR(MATCH(AA202,AA$12:AA201,0),0)&lt;&gt;0,"",AA202))</f>
        <v/>
      </c>
      <c r="AD202" s="46" t="str">
        <f>IF(AC202="","",MAX(AD$12:AD201)+1)</f>
        <v/>
      </c>
      <c r="AE202" s="27" t="s">
        <v>0</v>
      </c>
      <c r="AF202" s="84"/>
      <c r="AG202" s="27" t="s">
        <v>0</v>
      </c>
      <c r="AH202" s="14" t="str">
        <f t="shared" si="179"/>
        <v/>
      </c>
      <c r="AI202" s="27" t="s">
        <v>0</v>
      </c>
      <c r="AJ202" s="157" t="str">
        <f t="shared" si="180"/>
        <v/>
      </c>
      <c r="AK202" s="108" t="str">
        <f t="shared" si="181"/>
        <v/>
      </c>
      <c r="AL202" s="27"/>
      <c r="AM202" s="32" t="str">
        <f t="shared" si="182"/>
        <v/>
      </c>
      <c r="AN202" s="21" t="str">
        <f t="shared" si="183"/>
        <v/>
      </c>
      <c r="AO202" s="53" t="str">
        <f t="shared" si="184"/>
        <v/>
      </c>
      <c r="AP202" s="53" t="str">
        <f t="shared" si="185"/>
        <v/>
      </c>
      <c r="AQ202" s="21" t="str">
        <f t="shared" si="186"/>
        <v/>
      </c>
      <c r="AR202" s="46" t="str">
        <f t="shared" si="187"/>
        <v/>
      </c>
      <c r="AS202" s="27" t="s">
        <v>0</v>
      </c>
      <c r="AT202" s="62" t="str">
        <f t="shared" si="188"/>
        <v/>
      </c>
      <c r="AU202" s="27" t="s">
        <v>0</v>
      </c>
      <c r="AV202" s="228" t="str">
        <f t="shared" si="234"/>
        <v/>
      </c>
      <c r="AW202" s="27" t="s">
        <v>0</v>
      </c>
      <c r="AX202" s="79"/>
      <c r="AY202" s="80"/>
      <c r="AZ202" s="27" t="s">
        <v>0</v>
      </c>
      <c r="BA202" s="184" t="str">
        <f t="shared" si="189"/>
        <v/>
      </c>
      <c r="BB202" s="27" t="s">
        <v>0</v>
      </c>
      <c r="BC202" s="32" t="str">
        <f t="shared" si="190"/>
        <v/>
      </c>
      <c r="BD202" s="53" t="str">
        <f>IF(AX202&amp;AY202="","",MAX(BD$12:BD201)+1)</f>
        <v/>
      </c>
      <c r="BE202" s="196" t="str">
        <f t="shared" si="191"/>
        <v/>
      </c>
      <c r="BF202" s="33" t="str">
        <f>IF(AND(AO202="NEMA",AP202="NEMA",OR(AX202&amp;AY202="",BE202="NEMA")),MAX(BF$12:BF201)+1,"")</f>
        <v/>
      </c>
      <c r="BG202" s="27" t="s">
        <v>0</v>
      </c>
      <c r="BH202" s="32" t="str">
        <f t="shared" si="192"/>
        <v/>
      </c>
      <c r="BI202" s="21" t="str">
        <f t="shared" si="193"/>
        <v/>
      </c>
      <c r="BJ202" s="53" t="str">
        <f t="shared" si="194"/>
        <v/>
      </c>
      <c r="BK202" s="33" t="str">
        <f t="shared" si="195"/>
        <v/>
      </c>
      <c r="BL202" s="27" t="s">
        <v>0</v>
      </c>
      <c r="BM202" s="32" t="str">
        <f t="shared" si="196"/>
        <v/>
      </c>
      <c r="BN202" s="21" t="str">
        <f t="shared" si="197"/>
        <v/>
      </c>
      <c r="BO202" s="53" t="str">
        <f t="shared" si="198"/>
        <v/>
      </c>
      <c r="BP202" s="53" t="str">
        <f t="shared" si="159"/>
        <v/>
      </c>
      <c r="BQ202" s="21" t="str">
        <f t="shared" si="160"/>
        <v/>
      </c>
      <c r="BR202" s="21" t="str" cm="1">
        <f t="array" ref="BR202">IFERROR(""&amp;INDEX(regNatjecatelj_klub,DI202),"")</f>
        <v/>
      </c>
      <c r="BS202" s="66" t="str">
        <f t="shared" si="199"/>
        <v/>
      </c>
      <c r="BT202" s="46" t="str">
        <f t="shared" si="200"/>
        <v/>
      </c>
      <c r="BU202" s="27" t="s">
        <v>0</v>
      </c>
      <c r="BV202" s="62" t="str">
        <f>IF(BP202&lt;&gt;"NEMA","",IF(IFERROR(MATCH(BN202,BN$12:BN201,0),0)&lt;&gt;0,"",BN202))</f>
        <v/>
      </c>
      <c r="BW202" s="27" t="s">
        <v>0</v>
      </c>
      <c r="BX202" s="84"/>
      <c r="BY202" s="27" t="s">
        <v>0</v>
      </c>
      <c r="BZ202" s="38" t="str">
        <f t="shared" si="201"/>
        <v/>
      </c>
      <c r="CA202" s="21" t="str">
        <f t="shared" si="202"/>
        <v/>
      </c>
      <c r="CB202" s="21" t="str">
        <f>IF(CA202="","",MAX(CB$12:CB201)+1)</f>
        <v/>
      </c>
      <c r="CC202" s="21" t="str">
        <f>IF(CA202="","",IF(AB202="","",IF(AB202="NEMA",IF(AD202="",INDEX(AD$12:AD201,MATCH(AA202,AA$12:AA201,0),1),AD202),AB202)))</f>
        <v/>
      </c>
      <c r="CD202" s="21" t="str">
        <f t="shared" si="203"/>
        <v/>
      </c>
      <c r="CE202" s="21" t="str">
        <f>IF(BX202="","",MAX(CE$12:CE201)+1)</f>
        <v/>
      </c>
      <c r="CF202" s="21" t="str">
        <f t="shared" si="204"/>
        <v/>
      </c>
      <c r="CG202" s="46" t="str">
        <f t="shared" si="205"/>
        <v/>
      </c>
      <c r="CH202" s="27" t="s">
        <v>0</v>
      </c>
      <c r="CI202" s="14" t="str">
        <f t="shared" si="206"/>
        <v/>
      </c>
      <c r="CJ202" s="27" t="s">
        <v>0</v>
      </c>
      <c r="CK202" s="157" t="str">
        <f>IF(BN202="","",IF(AND(BO202&lt;&gt;"",BO202&lt;&gt;"NEMA",BS202=1),BR202,IFERROR(INDEX(CK$12:CK201,MATCH(BN202,BN$12:BN201,0)),IF(BX202&lt;&gt;"",BX202,BT202))))</f>
        <v/>
      </c>
      <c r="CL202" s="210" t="str">
        <f>IF(BN202="","",IF(BT202&lt;&gt;BN202,INDEX(regKlub_id,MATCH(BT202,regKlub_naziv,0)),IF(AND(BO202&lt;&gt;"",BO202&lt;&gt;"NEMA"),BO202,IF(CF202&lt;&gt;"",CF202,IF(CB202&lt;&gt;"",CB202,IFERROR(INDEX(CL$12:CL201,MATCH(BN202,BN$12:BN201,0)),"GREŠKA"))))))</f>
        <v/>
      </c>
      <c r="CM202" s="108" t="str">
        <f>IF(BP202="","",IF(BP202&lt;&gt;"NEMA",BP202,IF(CE202&lt;&gt;"",CE202,IFERROR(INDEX(CM$12:CM201,MATCH(BN202,BN$12:BN201,0)),""))))</f>
        <v/>
      </c>
      <c r="CN202" s="27" t="s">
        <v>0</v>
      </c>
      <c r="CO202" s="38" t="str">
        <f t="shared" si="207"/>
        <v/>
      </c>
      <c r="CP202" s="53" t="str">
        <f t="shared" si="208"/>
        <v/>
      </c>
      <c r="CQ202" s="164" t="str">
        <f t="shared" si="209"/>
        <v/>
      </c>
      <c r="CR202" s="165" t="str">
        <f t="shared" si="235"/>
        <v/>
      </c>
      <c r="CS202" s="108" t="str">
        <f t="shared" si="161"/>
        <v/>
      </c>
      <c r="CT202" s="27" t="s">
        <v>0</v>
      </c>
      <c r="CU202" s="224" t="str">
        <f t="shared" si="210"/>
        <v xml:space="preserve">
</v>
      </c>
      <c r="CV202" s="27" t="s">
        <v>0</v>
      </c>
      <c r="CW202" s="184" t="str">
        <f t="shared" si="162"/>
        <v/>
      </c>
      <c r="CX202" t="s">
        <v>0</v>
      </c>
      <c r="CY202" s="86" t="str">
        <f t="shared" si="163"/>
        <v/>
      </c>
      <c r="CZ202" t="s">
        <v>0</v>
      </c>
      <c r="DA202" s="32" t="str">
        <f t="shared" si="164"/>
        <v/>
      </c>
      <c r="DB202" s="46" t="str">
        <f t="shared" si="165"/>
        <v/>
      </c>
      <c r="DC202" t="s">
        <v>0</v>
      </c>
      <c r="DD202" s="14" t="str">
        <f t="shared" si="211"/>
        <v/>
      </c>
      <c r="DE202" s="27" t="s">
        <v>0</v>
      </c>
      <c r="DF202" s="14" t="str">
        <f t="shared" si="212"/>
        <v/>
      </c>
      <c r="DG202" s="27" t="s">
        <v>0</v>
      </c>
      <c r="DH202" s="32" t="str">
        <f t="shared" si="213"/>
        <v/>
      </c>
      <c r="DI202" s="33" t="str">
        <f t="shared" si="214"/>
        <v/>
      </c>
      <c r="DJ202" s="27" t="s">
        <v>0</v>
      </c>
      <c r="DK202" s="32" t="str">
        <f t="shared" si="215"/>
        <v/>
      </c>
      <c r="DL202" s="33" t="str">
        <f t="shared" si="216"/>
        <v/>
      </c>
      <c r="DM202" s="27" t="s">
        <v>0</v>
      </c>
      <c r="DN202" s="32" t="str">
        <f t="shared" si="217"/>
        <v/>
      </c>
      <c r="DO202" s="33" t="str">
        <f t="shared" si="218"/>
        <v/>
      </c>
      <c r="DP202" s="27" t="s">
        <v>0</v>
      </c>
      <c r="DQ202" s="38" t="str">
        <f t="shared" si="219"/>
        <v/>
      </c>
      <c r="DR202" s="33" t="str" cm="1">
        <f t="array" ref="DR202">IF(DQ202&lt;&gt;"",INDEX(regNatjecatelj_id,DQ202,0),IF(BF202&lt;&gt;"",BF202,""))</f>
        <v/>
      </c>
      <c r="DS202" s="27" t="s">
        <v>0</v>
      </c>
      <c r="DT202" s="38" t="str">
        <f t="shared" si="220"/>
        <v/>
      </c>
      <c r="DU202" s="53" t="str">
        <f t="shared" si="166"/>
        <v/>
      </c>
      <c r="DV202" s="53" t="str">
        <f t="shared" si="221"/>
        <v/>
      </c>
      <c r="DW202" s="53" t="str">
        <f t="shared" si="222"/>
        <v/>
      </c>
      <c r="DX202" s="46" t="str">
        <f t="shared" si="223"/>
        <v/>
      </c>
      <c r="DY202" s="27" t="s">
        <v>0</v>
      </c>
      <c r="DZ202" s="38" t="str">
        <f>IF(AN202="","",MAX(DZ$12:DZ201)+1)</f>
        <v/>
      </c>
      <c r="EA202" s="53" t="str">
        <f t="shared" si="224"/>
        <v/>
      </c>
      <c r="EB202" s="53" t="str">
        <f t="shared" si="225"/>
        <v/>
      </c>
      <c r="EC202" s="53" t="str">
        <f t="shared" si="226"/>
        <v/>
      </c>
      <c r="ED202" s="53" t="str">
        <f t="shared" si="227"/>
        <v/>
      </c>
      <c r="EE202" s="53" t="str">
        <f t="shared" si="167"/>
        <v/>
      </c>
      <c r="EF202" s="53" t="str">
        <f t="shared" si="228"/>
        <v/>
      </c>
      <c r="EG202" s="53" t="str">
        <f t="shared" si="229"/>
        <v/>
      </c>
      <c r="EH202" s="53" t="str">
        <f t="shared" si="168"/>
        <v/>
      </c>
      <c r="EI202" s="53" t="str">
        <f t="shared" si="230"/>
        <v/>
      </c>
      <c r="EJ202" s="33" t="str">
        <f t="shared" si="231"/>
        <v/>
      </c>
      <c r="EK202" s="27" t="s">
        <v>0</v>
      </c>
      <c r="EL202" s="14" t="str">
        <f t="shared" si="232"/>
        <v/>
      </c>
      <c r="EM202" s="27" t="s">
        <v>0</v>
      </c>
      <c r="EN202" s="14" t="str">
        <f t="shared" si="169"/>
        <v/>
      </c>
      <c r="EO202" s="27" t="s">
        <v>0</v>
      </c>
      <c r="EP202" s="115" t="str">
        <f t="shared" si="233"/>
        <v/>
      </c>
      <c r="EQ202" s="27" t="s">
        <v>0</v>
      </c>
    </row>
    <row r="203" spans="1:147" x14ac:dyDescent="0.25">
      <c r="A203" t="s">
        <v>0</v>
      </c>
      <c r="B203" s="32" t="str">
        <f>IF(csv!F193="","",TRIM(csv!T193))</f>
        <v/>
      </c>
      <c r="C203" s="21" t="s">
        <v>0</v>
      </c>
      <c r="D203" s="21" t="str">
        <f>IF(csv!F193="","",TRIM(csv!F193))</f>
        <v/>
      </c>
      <c r="E203" s="21" t="str">
        <f>IF(csv!E193="","",TRIM(csv!E193))</f>
        <v/>
      </c>
      <c r="F203" s="21" t="s">
        <v>0</v>
      </c>
      <c r="G203" s="53" t="str">
        <f>IF(csv!M193="","",TRIM(csv!M193))</f>
        <v/>
      </c>
      <c r="H203" s="53" t="str">
        <f>IF(csv!N193="","",TRIM(csv!N193))</f>
        <v/>
      </c>
      <c r="I203" s="21" t="s">
        <v>0</v>
      </c>
      <c r="J203" s="21" t="str">
        <f>IF(csv!P193="","",TRIM(csv!P193))</f>
        <v/>
      </c>
      <c r="K203" s="21" t="str">
        <f>IF(csv!Q193="","",TRIM(csv!Q193))</f>
        <v/>
      </c>
      <c r="L203" s="21" t="s">
        <v>0</v>
      </c>
      <c r="M203" s="46" t="str">
        <f>IF(csv!R193="","",TRIM(csv!R193))</f>
        <v/>
      </c>
      <c r="N203" s="27" t="s">
        <v>0</v>
      </c>
      <c r="O203" s="172" t="str">
        <f t="shared" si="170"/>
        <v/>
      </c>
      <c r="P203" s="27"/>
      <c r="Q203" s="32" t="str">
        <f t="shared" si="171"/>
        <v/>
      </c>
      <c r="R203" s="53" t="str">
        <f>IF(Q203="","",IF(COUNTIF(Q$12:Q202,Q203)=0,R202+1,R202))</f>
        <v/>
      </c>
      <c r="S203" s="53" t="str">
        <f t="shared" si="172"/>
        <v/>
      </c>
      <c r="T203" s="53" t="str">
        <f t="shared" si="173"/>
        <v/>
      </c>
      <c r="U203" s="46" t="str">
        <f t="shared" si="174"/>
        <v/>
      </c>
      <c r="V203" s="27" t="s">
        <v>0</v>
      </c>
      <c r="W203" s="157" t="str">
        <f t="shared" si="175"/>
        <v/>
      </c>
      <c r="X203" s="207" t="str">
        <f t="shared" si="176"/>
        <v/>
      </c>
      <c r="Y203" s="158" t="str">
        <f t="shared" si="157"/>
        <v/>
      </c>
      <c r="Z203" s="27" t="s">
        <v>0</v>
      </c>
      <c r="AA203" s="32" t="str">
        <f t="shared" si="177"/>
        <v/>
      </c>
      <c r="AB203" s="53" t="str">
        <f t="shared" si="178"/>
        <v/>
      </c>
      <c r="AC203" s="21" t="str">
        <f>IF(OR(AB203="",AB203&lt;&gt;"NEMA"),"",IF(IFERROR(MATCH(AA203,AA$12:AA202,0),0)&lt;&gt;0,"",AA203))</f>
        <v/>
      </c>
      <c r="AD203" s="46" t="str">
        <f>IF(AC203="","",MAX(AD$12:AD202)+1)</f>
        <v/>
      </c>
      <c r="AE203" s="27" t="s">
        <v>0</v>
      </c>
      <c r="AF203" s="84"/>
      <c r="AG203" s="27" t="s">
        <v>0</v>
      </c>
      <c r="AH203" s="14" t="str">
        <f t="shared" si="179"/>
        <v/>
      </c>
      <c r="AI203" s="27" t="s">
        <v>0</v>
      </c>
      <c r="AJ203" s="157" t="str">
        <f t="shared" si="180"/>
        <v/>
      </c>
      <c r="AK203" s="108" t="str">
        <f t="shared" si="181"/>
        <v/>
      </c>
      <c r="AL203" s="27"/>
      <c r="AM203" s="32" t="str">
        <f t="shared" si="182"/>
        <v/>
      </c>
      <c r="AN203" s="21" t="str">
        <f t="shared" si="183"/>
        <v/>
      </c>
      <c r="AO203" s="53" t="str">
        <f t="shared" si="184"/>
        <v/>
      </c>
      <c r="AP203" s="53" t="str">
        <f t="shared" si="185"/>
        <v/>
      </c>
      <c r="AQ203" s="21" t="str">
        <f t="shared" si="186"/>
        <v/>
      </c>
      <c r="AR203" s="46" t="str">
        <f t="shared" si="187"/>
        <v/>
      </c>
      <c r="AS203" s="27" t="s">
        <v>0</v>
      </c>
      <c r="AT203" s="62" t="str">
        <f t="shared" si="188"/>
        <v/>
      </c>
      <c r="AU203" s="27" t="s">
        <v>0</v>
      </c>
      <c r="AV203" s="228" t="str">
        <f t="shared" si="234"/>
        <v/>
      </c>
      <c r="AW203" s="27" t="s">
        <v>0</v>
      </c>
      <c r="AX203" s="79"/>
      <c r="AY203" s="80"/>
      <c r="AZ203" s="27" t="s">
        <v>0</v>
      </c>
      <c r="BA203" s="184" t="str">
        <f t="shared" si="189"/>
        <v/>
      </c>
      <c r="BB203" s="27" t="s">
        <v>0</v>
      </c>
      <c r="BC203" s="32" t="str">
        <f t="shared" si="190"/>
        <v/>
      </c>
      <c r="BD203" s="53" t="str">
        <f>IF(AX203&amp;AY203="","",MAX(BD$12:BD202)+1)</f>
        <v/>
      </c>
      <c r="BE203" s="196" t="str">
        <f t="shared" si="191"/>
        <v/>
      </c>
      <c r="BF203" s="33" t="str">
        <f>IF(AND(AO203="NEMA",AP203="NEMA",OR(AX203&amp;AY203="",BE203="NEMA")),MAX(BF$12:BF202)+1,"")</f>
        <v/>
      </c>
      <c r="BG203" s="27" t="s">
        <v>0</v>
      </c>
      <c r="BH203" s="32" t="str">
        <f t="shared" si="192"/>
        <v/>
      </c>
      <c r="BI203" s="21" t="str">
        <f t="shared" si="193"/>
        <v/>
      </c>
      <c r="BJ203" s="53" t="str">
        <f t="shared" si="194"/>
        <v/>
      </c>
      <c r="BK203" s="33" t="str">
        <f t="shared" si="195"/>
        <v/>
      </c>
      <c r="BL203" s="27" t="s">
        <v>0</v>
      </c>
      <c r="BM203" s="32" t="str">
        <f t="shared" si="196"/>
        <v/>
      </c>
      <c r="BN203" s="21" t="str">
        <f t="shared" si="197"/>
        <v/>
      </c>
      <c r="BO203" s="53" t="str">
        <f t="shared" si="198"/>
        <v/>
      </c>
      <c r="BP203" s="53" t="str">
        <f t="shared" si="159"/>
        <v/>
      </c>
      <c r="BQ203" s="21" t="str">
        <f t="shared" si="160"/>
        <v/>
      </c>
      <c r="BR203" s="21" t="str" cm="1">
        <f t="array" ref="BR203">IFERROR(""&amp;INDEX(regNatjecatelj_klub,DI203),"")</f>
        <v/>
      </c>
      <c r="BS203" s="66" t="str">
        <f t="shared" si="199"/>
        <v/>
      </c>
      <c r="BT203" s="46" t="str">
        <f t="shared" si="200"/>
        <v/>
      </c>
      <c r="BU203" s="27" t="s">
        <v>0</v>
      </c>
      <c r="BV203" s="62" t="str">
        <f>IF(BP203&lt;&gt;"NEMA","",IF(IFERROR(MATCH(BN203,BN$12:BN202,0),0)&lt;&gt;0,"",BN203))</f>
        <v/>
      </c>
      <c r="BW203" s="27" t="s">
        <v>0</v>
      </c>
      <c r="BX203" s="84"/>
      <c r="BY203" s="27" t="s">
        <v>0</v>
      </c>
      <c r="BZ203" s="38" t="str">
        <f t="shared" si="201"/>
        <v/>
      </c>
      <c r="CA203" s="21" t="str">
        <f t="shared" si="202"/>
        <v/>
      </c>
      <c r="CB203" s="21" t="str">
        <f>IF(CA203="","",MAX(CB$12:CB202)+1)</f>
        <v/>
      </c>
      <c r="CC203" s="21" t="str">
        <f>IF(CA203="","",IF(AB203="","",IF(AB203="NEMA",IF(AD203="",INDEX(AD$12:AD202,MATCH(AA203,AA$12:AA202,0),1),AD203),AB203)))</f>
        <v/>
      </c>
      <c r="CD203" s="21" t="str">
        <f t="shared" si="203"/>
        <v/>
      </c>
      <c r="CE203" s="21" t="str">
        <f>IF(BX203="","",MAX(CE$12:CE202)+1)</f>
        <v/>
      </c>
      <c r="CF203" s="21" t="str">
        <f t="shared" si="204"/>
        <v/>
      </c>
      <c r="CG203" s="46" t="str">
        <f t="shared" si="205"/>
        <v/>
      </c>
      <c r="CH203" s="27" t="s">
        <v>0</v>
      </c>
      <c r="CI203" s="14" t="str">
        <f t="shared" si="206"/>
        <v/>
      </c>
      <c r="CJ203" s="27" t="s">
        <v>0</v>
      </c>
      <c r="CK203" s="157" t="str">
        <f>IF(BN203="","",IF(AND(BO203&lt;&gt;"",BO203&lt;&gt;"NEMA",BS203=1),BR203,IFERROR(INDEX(CK$12:CK202,MATCH(BN203,BN$12:BN202,0)),IF(BX203&lt;&gt;"",BX203,BT203))))</f>
        <v/>
      </c>
      <c r="CL203" s="210" t="str">
        <f>IF(BN203="","",IF(BT203&lt;&gt;BN203,INDEX(regKlub_id,MATCH(BT203,regKlub_naziv,0)),IF(AND(BO203&lt;&gt;"",BO203&lt;&gt;"NEMA"),BO203,IF(CF203&lt;&gt;"",CF203,IF(CB203&lt;&gt;"",CB203,IFERROR(INDEX(CL$12:CL202,MATCH(BN203,BN$12:BN202,0)),"GREŠKA"))))))</f>
        <v/>
      </c>
      <c r="CM203" s="108" t="str">
        <f>IF(BP203="","",IF(BP203&lt;&gt;"NEMA",BP203,IF(CE203&lt;&gt;"",CE203,IFERROR(INDEX(CM$12:CM202,MATCH(BN203,BN$12:BN202,0)),""))))</f>
        <v/>
      </c>
      <c r="CN203" s="27" t="s">
        <v>0</v>
      </c>
      <c r="CO203" s="38" t="str">
        <f t="shared" si="207"/>
        <v/>
      </c>
      <c r="CP203" s="53" t="str">
        <f t="shared" si="208"/>
        <v/>
      </c>
      <c r="CQ203" s="164" t="str">
        <f t="shared" si="209"/>
        <v/>
      </c>
      <c r="CR203" s="165" t="str">
        <f t="shared" si="235"/>
        <v/>
      </c>
      <c r="CS203" s="108" t="str">
        <f t="shared" si="161"/>
        <v/>
      </c>
      <c r="CT203" s="27" t="s">
        <v>0</v>
      </c>
      <c r="CU203" s="224" t="str">
        <f t="shared" si="210"/>
        <v xml:space="preserve">
</v>
      </c>
      <c r="CV203" s="27" t="s">
        <v>0</v>
      </c>
      <c r="CW203" s="184" t="str">
        <f t="shared" si="162"/>
        <v/>
      </c>
      <c r="CX203" t="s">
        <v>0</v>
      </c>
      <c r="CY203" s="86" t="str">
        <f t="shared" si="163"/>
        <v/>
      </c>
      <c r="CZ203" t="s">
        <v>0</v>
      </c>
      <c r="DA203" s="32" t="str">
        <f t="shared" si="164"/>
        <v/>
      </c>
      <c r="DB203" s="46" t="str">
        <f t="shared" si="165"/>
        <v/>
      </c>
      <c r="DC203" t="s">
        <v>0</v>
      </c>
      <c r="DD203" s="14" t="str">
        <f t="shared" si="211"/>
        <v/>
      </c>
      <c r="DE203" s="27" t="s">
        <v>0</v>
      </c>
      <c r="DF203" s="14" t="str">
        <f t="shared" si="212"/>
        <v/>
      </c>
      <c r="DG203" s="27" t="s">
        <v>0</v>
      </c>
      <c r="DH203" s="32" t="str">
        <f t="shared" si="213"/>
        <v/>
      </c>
      <c r="DI203" s="33" t="str">
        <f t="shared" si="214"/>
        <v/>
      </c>
      <c r="DJ203" s="27" t="s">
        <v>0</v>
      </c>
      <c r="DK203" s="32" t="str">
        <f t="shared" si="215"/>
        <v/>
      </c>
      <c r="DL203" s="33" t="str">
        <f t="shared" si="216"/>
        <v/>
      </c>
      <c r="DM203" s="27" t="s">
        <v>0</v>
      </c>
      <c r="DN203" s="32" t="str">
        <f t="shared" si="217"/>
        <v/>
      </c>
      <c r="DO203" s="33" t="str">
        <f t="shared" si="218"/>
        <v/>
      </c>
      <c r="DP203" s="27" t="s">
        <v>0</v>
      </c>
      <c r="DQ203" s="38" t="str">
        <f t="shared" si="219"/>
        <v/>
      </c>
      <c r="DR203" s="33" t="str" cm="1">
        <f t="array" ref="DR203">IF(DQ203&lt;&gt;"",INDEX(regNatjecatelj_id,DQ203,0),IF(BF203&lt;&gt;"",BF203,""))</f>
        <v/>
      </c>
      <c r="DS203" s="27" t="s">
        <v>0</v>
      </c>
      <c r="DT203" s="38" t="str">
        <f t="shared" si="220"/>
        <v/>
      </c>
      <c r="DU203" s="53" t="str">
        <f t="shared" si="166"/>
        <v/>
      </c>
      <c r="DV203" s="53" t="str">
        <f t="shared" si="221"/>
        <v/>
      </c>
      <c r="DW203" s="53" t="str">
        <f t="shared" si="222"/>
        <v/>
      </c>
      <c r="DX203" s="46" t="str">
        <f t="shared" si="223"/>
        <v/>
      </c>
      <c r="DY203" s="27" t="s">
        <v>0</v>
      </c>
      <c r="DZ203" s="38" t="str">
        <f>IF(AN203="","",MAX(DZ$12:DZ202)+1)</f>
        <v/>
      </c>
      <c r="EA203" s="53" t="str">
        <f t="shared" si="224"/>
        <v/>
      </c>
      <c r="EB203" s="53" t="str">
        <f t="shared" si="225"/>
        <v/>
      </c>
      <c r="EC203" s="53" t="str">
        <f t="shared" si="226"/>
        <v/>
      </c>
      <c r="ED203" s="53" t="str">
        <f t="shared" si="227"/>
        <v/>
      </c>
      <c r="EE203" s="53" t="str">
        <f t="shared" si="167"/>
        <v/>
      </c>
      <c r="EF203" s="53" t="str">
        <f t="shared" si="228"/>
        <v/>
      </c>
      <c r="EG203" s="53" t="str">
        <f t="shared" si="229"/>
        <v/>
      </c>
      <c r="EH203" s="53" t="str">
        <f t="shared" si="168"/>
        <v/>
      </c>
      <c r="EI203" s="53" t="str">
        <f t="shared" si="230"/>
        <v/>
      </c>
      <c r="EJ203" s="33" t="str">
        <f t="shared" si="231"/>
        <v/>
      </c>
      <c r="EK203" s="27" t="s">
        <v>0</v>
      </c>
      <c r="EL203" s="14" t="str">
        <f t="shared" si="232"/>
        <v/>
      </c>
      <c r="EM203" s="27" t="s">
        <v>0</v>
      </c>
      <c r="EN203" s="14" t="str">
        <f t="shared" si="169"/>
        <v/>
      </c>
      <c r="EO203" s="27" t="s">
        <v>0</v>
      </c>
      <c r="EP203" s="115" t="str">
        <f t="shared" si="233"/>
        <v/>
      </c>
      <c r="EQ203" s="27" t="s">
        <v>0</v>
      </c>
    </row>
    <row r="204" spans="1:147" x14ac:dyDescent="0.25">
      <c r="A204" t="s">
        <v>0</v>
      </c>
      <c r="B204" s="32" t="str">
        <f>IF(csv!F194="","",TRIM(csv!T194))</f>
        <v/>
      </c>
      <c r="C204" s="21" t="s">
        <v>0</v>
      </c>
      <c r="D204" s="21" t="str">
        <f>IF(csv!F194="","",TRIM(csv!F194))</f>
        <v/>
      </c>
      <c r="E204" s="21" t="str">
        <f>IF(csv!E194="","",TRIM(csv!E194))</f>
        <v/>
      </c>
      <c r="F204" s="21" t="s">
        <v>0</v>
      </c>
      <c r="G204" s="53" t="str">
        <f>IF(csv!M194="","",TRIM(csv!M194))</f>
        <v/>
      </c>
      <c r="H204" s="53" t="str">
        <f>IF(csv!N194="","",TRIM(csv!N194))</f>
        <v/>
      </c>
      <c r="I204" s="21" t="s">
        <v>0</v>
      </c>
      <c r="J204" s="21" t="str">
        <f>IF(csv!P194="","",TRIM(csv!P194))</f>
        <v/>
      </c>
      <c r="K204" s="21" t="str">
        <f>IF(csv!Q194="","",TRIM(csv!Q194))</f>
        <v/>
      </c>
      <c r="L204" s="21" t="s">
        <v>0</v>
      </c>
      <c r="M204" s="46" t="str">
        <f>IF(csv!R194="","",TRIM(csv!R194))</f>
        <v/>
      </c>
      <c r="N204" s="27" t="s">
        <v>0</v>
      </c>
      <c r="O204" s="172" t="str">
        <f t="shared" si="170"/>
        <v/>
      </c>
      <c r="P204" s="27"/>
      <c r="Q204" s="32" t="str">
        <f t="shared" si="171"/>
        <v/>
      </c>
      <c r="R204" s="53" t="str">
        <f>IF(Q204="","",IF(COUNTIF(Q$12:Q203,Q204)=0,R203+1,R203))</f>
        <v/>
      </c>
      <c r="S204" s="53" t="str">
        <f t="shared" si="172"/>
        <v/>
      </c>
      <c r="T204" s="53" t="str">
        <f t="shared" si="173"/>
        <v/>
      </c>
      <c r="U204" s="46" t="str">
        <f t="shared" si="174"/>
        <v/>
      </c>
      <c r="V204" s="27" t="s">
        <v>0</v>
      </c>
      <c r="W204" s="157" t="str">
        <f t="shared" si="175"/>
        <v/>
      </c>
      <c r="X204" s="207" t="str">
        <f t="shared" si="176"/>
        <v/>
      </c>
      <c r="Y204" s="158" t="str">
        <f t="shared" si="157"/>
        <v/>
      </c>
      <c r="Z204" s="27" t="s">
        <v>0</v>
      </c>
      <c r="AA204" s="32" t="str">
        <f t="shared" si="177"/>
        <v/>
      </c>
      <c r="AB204" s="53" t="str">
        <f t="shared" si="178"/>
        <v/>
      </c>
      <c r="AC204" s="21" t="str">
        <f>IF(OR(AB204="",AB204&lt;&gt;"NEMA"),"",IF(IFERROR(MATCH(AA204,AA$12:AA203,0),0)&lt;&gt;0,"",AA204))</f>
        <v/>
      </c>
      <c r="AD204" s="46" t="str">
        <f>IF(AC204="","",MAX(AD$12:AD203)+1)</f>
        <v/>
      </c>
      <c r="AE204" s="27" t="s">
        <v>0</v>
      </c>
      <c r="AF204" s="84"/>
      <c r="AG204" s="27" t="s">
        <v>0</v>
      </c>
      <c r="AH204" s="14" t="str">
        <f t="shared" si="179"/>
        <v/>
      </c>
      <c r="AI204" s="27" t="s">
        <v>0</v>
      </c>
      <c r="AJ204" s="157" t="str">
        <f t="shared" si="180"/>
        <v/>
      </c>
      <c r="AK204" s="108" t="str">
        <f t="shared" si="181"/>
        <v/>
      </c>
      <c r="AL204" s="27"/>
      <c r="AM204" s="32" t="str">
        <f t="shared" si="182"/>
        <v/>
      </c>
      <c r="AN204" s="21" t="str">
        <f t="shared" si="183"/>
        <v/>
      </c>
      <c r="AO204" s="53" t="str">
        <f t="shared" si="184"/>
        <v/>
      </c>
      <c r="AP204" s="53" t="str">
        <f t="shared" si="185"/>
        <v/>
      </c>
      <c r="AQ204" s="21" t="str">
        <f t="shared" si="186"/>
        <v/>
      </c>
      <c r="AR204" s="46" t="str">
        <f t="shared" si="187"/>
        <v/>
      </c>
      <c r="AS204" s="27" t="s">
        <v>0</v>
      </c>
      <c r="AT204" s="62" t="str">
        <f t="shared" si="188"/>
        <v/>
      </c>
      <c r="AU204" s="27" t="s">
        <v>0</v>
      </c>
      <c r="AV204" s="228" t="str">
        <f t="shared" si="234"/>
        <v/>
      </c>
      <c r="AW204" s="27" t="s">
        <v>0</v>
      </c>
      <c r="AX204" s="79"/>
      <c r="AY204" s="80"/>
      <c r="AZ204" s="27" t="s">
        <v>0</v>
      </c>
      <c r="BA204" s="184" t="str">
        <f t="shared" si="189"/>
        <v/>
      </c>
      <c r="BB204" s="27" t="s">
        <v>0</v>
      </c>
      <c r="BC204" s="32" t="str">
        <f t="shared" si="190"/>
        <v/>
      </c>
      <c r="BD204" s="53" t="str">
        <f>IF(AX204&amp;AY204="","",MAX(BD$12:BD203)+1)</f>
        <v/>
      </c>
      <c r="BE204" s="196" t="str">
        <f t="shared" si="191"/>
        <v/>
      </c>
      <c r="BF204" s="33" t="str">
        <f>IF(AND(AO204="NEMA",AP204="NEMA",OR(AX204&amp;AY204="",BE204="NEMA")),MAX(BF$12:BF203)+1,"")</f>
        <v/>
      </c>
      <c r="BG204" s="27" t="s">
        <v>0</v>
      </c>
      <c r="BH204" s="32" t="str">
        <f t="shared" si="192"/>
        <v/>
      </c>
      <c r="BI204" s="21" t="str">
        <f t="shared" si="193"/>
        <v/>
      </c>
      <c r="BJ204" s="53" t="str">
        <f t="shared" si="194"/>
        <v/>
      </c>
      <c r="BK204" s="33" t="str">
        <f t="shared" si="195"/>
        <v/>
      </c>
      <c r="BL204" s="27" t="s">
        <v>0</v>
      </c>
      <c r="BM204" s="32" t="str">
        <f t="shared" si="196"/>
        <v/>
      </c>
      <c r="BN204" s="21" t="str">
        <f t="shared" si="197"/>
        <v/>
      </c>
      <c r="BO204" s="53" t="str">
        <f t="shared" si="198"/>
        <v/>
      </c>
      <c r="BP204" s="53" t="str">
        <f t="shared" si="159"/>
        <v/>
      </c>
      <c r="BQ204" s="21" t="str">
        <f t="shared" si="160"/>
        <v/>
      </c>
      <c r="BR204" s="21" t="str" cm="1">
        <f t="array" ref="BR204">IFERROR(""&amp;INDEX(regNatjecatelj_klub,DI204),"")</f>
        <v/>
      </c>
      <c r="BS204" s="66" t="str">
        <f t="shared" si="199"/>
        <v/>
      </c>
      <c r="BT204" s="46" t="str">
        <f t="shared" si="200"/>
        <v/>
      </c>
      <c r="BU204" s="27" t="s">
        <v>0</v>
      </c>
      <c r="BV204" s="62" t="str">
        <f>IF(BP204&lt;&gt;"NEMA","",IF(IFERROR(MATCH(BN204,BN$12:BN203,0),0)&lt;&gt;0,"",BN204))</f>
        <v/>
      </c>
      <c r="BW204" s="27" t="s">
        <v>0</v>
      </c>
      <c r="BX204" s="84"/>
      <c r="BY204" s="27" t="s">
        <v>0</v>
      </c>
      <c r="BZ204" s="38" t="str">
        <f t="shared" si="201"/>
        <v/>
      </c>
      <c r="CA204" s="21" t="str">
        <f t="shared" si="202"/>
        <v/>
      </c>
      <c r="CB204" s="21" t="str">
        <f>IF(CA204="","",MAX(CB$12:CB203)+1)</f>
        <v/>
      </c>
      <c r="CC204" s="21" t="str">
        <f>IF(CA204="","",IF(AB204="","",IF(AB204="NEMA",IF(AD204="",INDEX(AD$12:AD203,MATCH(AA204,AA$12:AA203,0),1),AD204),AB204)))</f>
        <v/>
      </c>
      <c r="CD204" s="21" t="str">
        <f t="shared" si="203"/>
        <v/>
      </c>
      <c r="CE204" s="21" t="str">
        <f>IF(BX204="","",MAX(CE$12:CE203)+1)</f>
        <v/>
      </c>
      <c r="CF204" s="21" t="str">
        <f t="shared" si="204"/>
        <v/>
      </c>
      <c r="CG204" s="46" t="str">
        <f t="shared" si="205"/>
        <v/>
      </c>
      <c r="CH204" s="27" t="s">
        <v>0</v>
      </c>
      <c r="CI204" s="14" t="str">
        <f t="shared" si="206"/>
        <v/>
      </c>
      <c r="CJ204" s="27" t="s">
        <v>0</v>
      </c>
      <c r="CK204" s="157" t="str">
        <f>IF(BN204="","",IF(AND(BO204&lt;&gt;"",BO204&lt;&gt;"NEMA",BS204=1),BR204,IFERROR(INDEX(CK$12:CK203,MATCH(BN204,BN$12:BN203,0)),IF(BX204&lt;&gt;"",BX204,BT204))))</f>
        <v/>
      </c>
      <c r="CL204" s="210" t="str">
        <f>IF(BN204="","",IF(BT204&lt;&gt;BN204,INDEX(regKlub_id,MATCH(BT204,regKlub_naziv,0)),IF(AND(BO204&lt;&gt;"",BO204&lt;&gt;"NEMA"),BO204,IF(CF204&lt;&gt;"",CF204,IF(CB204&lt;&gt;"",CB204,IFERROR(INDEX(CL$12:CL203,MATCH(BN204,BN$12:BN203,0)),"GREŠKA"))))))</f>
        <v/>
      </c>
      <c r="CM204" s="108" t="str">
        <f>IF(BP204="","",IF(BP204&lt;&gt;"NEMA",BP204,IF(CE204&lt;&gt;"",CE204,IFERROR(INDEX(CM$12:CM203,MATCH(BN204,BN$12:BN203,0)),""))))</f>
        <v/>
      </c>
      <c r="CN204" s="27" t="s">
        <v>0</v>
      </c>
      <c r="CO204" s="38" t="str">
        <f t="shared" si="207"/>
        <v/>
      </c>
      <c r="CP204" s="53" t="str">
        <f t="shared" si="208"/>
        <v/>
      </c>
      <c r="CQ204" s="164" t="str">
        <f t="shared" si="209"/>
        <v/>
      </c>
      <c r="CR204" s="165" t="str">
        <f t="shared" si="235"/>
        <v/>
      </c>
      <c r="CS204" s="108" t="str">
        <f t="shared" si="161"/>
        <v/>
      </c>
      <c r="CT204" s="27" t="s">
        <v>0</v>
      </c>
      <c r="CU204" s="224" t="str">
        <f t="shared" si="210"/>
        <v xml:space="preserve">
</v>
      </c>
      <c r="CV204" s="27" t="s">
        <v>0</v>
      </c>
      <c r="CW204" s="184" t="str">
        <f t="shared" si="162"/>
        <v/>
      </c>
      <c r="CX204" t="s">
        <v>0</v>
      </c>
      <c r="CY204" s="86" t="str">
        <f t="shared" si="163"/>
        <v/>
      </c>
      <c r="CZ204" t="s">
        <v>0</v>
      </c>
      <c r="DA204" s="32" t="str">
        <f t="shared" si="164"/>
        <v/>
      </c>
      <c r="DB204" s="46" t="str">
        <f t="shared" si="165"/>
        <v/>
      </c>
      <c r="DC204" t="s">
        <v>0</v>
      </c>
      <c r="DD204" s="14" t="str">
        <f t="shared" si="211"/>
        <v/>
      </c>
      <c r="DE204" s="27" t="s">
        <v>0</v>
      </c>
      <c r="DF204" s="14" t="str">
        <f t="shared" si="212"/>
        <v/>
      </c>
      <c r="DG204" s="27" t="s">
        <v>0</v>
      </c>
      <c r="DH204" s="32" t="str">
        <f t="shared" si="213"/>
        <v/>
      </c>
      <c r="DI204" s="33" t="str">
        <f t="shared" si="214"/>
        <v/>
      </c>
      <c r="DJ204" s="27" t="s">
        <v>0</v>
      </c>
      <c r="DK204" s="32" t="str">
        <f t="shared" si="215"/>
        <v/>
      </c>
      <c r="DL204" s="33" t="str">
        <f t="shared" si="216"/>
        <v/>
      </c>
      <c r="DM204" s="27" t="s">
        <v>0</v>
      </c>
      <c r="DN204" s="32" t="str">
        <f t="shared" si="217"/>
        <v/>
      </c>
      <c r="DO204" s="33" t="str">
        <f t="shared" si="218"/>
        <v/>
      </c>
      <c r="DP204" s="27" t="s">
        <v>0</v>
      </c>
      <c r="DQ204" s="38" t="str">
        <f t="shared" si="219"/>
        <v/>
      </c>
      <c r="DR204" s="33" t="str" cm="1">
        <f t="array" ref="DR204">IF(DQ204&lt;&gt;"",INDEX(regNatjecatelj_id,DQ204,0),IF(BF204&lt;&gt;"",BF204,""))</f>
        <v/>
      </c>
      <c r="DS204" s="27" t="s">
        <v>0</v>
      </c>
      <c r="DT204" s="38" t="str">
        <f t="shared" si="220"/>
        <v/>
      </c>
      <c r="DU204" s="53" t="str">
        <f t="shared" si="166"/>
        <v/>
      </c>
      <c r="DV204" s="53" t="str">
        <f t="shared" si="221"/>
        <v/>
      </c>
      <c r="DW204" s="53" t="str">
        <f t="shared" si="222"/>
        <v/>
      </c>
      <c r="DX204" s="46" t="str">
        <f t="shared" si="223"/>
        <v/>
      </c>
      <c r="DY204" s="27" t="s">
        <v>0</v>
      </c>
      <c r="DZ204" s="38" t="str">
        <f>IF(AN204="","",MAX(DZ$12:DZ203)+1)</f>
        <v/>
      </c>
      <c r="EA204" s="53" t="str">
        <f t="shared" si="224"/>
        <v/>
      </c>
      <c r="EB204" s="53" t="str">
        <f t="shared" si="225"/>
        <v/>
      </c>
      <c r="EC204" s="53" t="str">
        <f t="shared" si="226"/>
        <v/>
      </c>
      <c r="ED204" s="53" t="str">
        <f t="shared" si="227"/>
        <v/>
      </c>
      <c r="EE204" s="53" t="str">
        <f t="shared" si="167"/>
        <v/>
      </c>
      <c r="EF204" s="53" t="str">
        <f t="shared" si="228"/>
        <v/>
      </c>
      <c r="EG204" s="53" t="str">
        <f t="shared" si="229"/>
        <v/>
      </c>
      <c r="EH204" s="53" t="str">
        <f t="shared" si="168"/>
        <v/>
      </c>
      <c r="EI204" s="53" t="str">
        <f t="shared" si="230"/>
        <v/>
      </c>
      <c r="EJ204" s="33" t="str">
        <f t="shared" si="231"/>
        <v/>
      </c>
      <c r="EK204" s="27" t="s">
        <v>0</v>
      </c>
      <c r="EL204" s="14" t="str">
        <f t="shared" si="232"/>
        <v/>
      </c>
      <c r="EM204" s="27" t="s">
        <v>0</v>
      </c>
      <c r="EN204" s="14" t="str">
        <f t="shared" si="169"/>
        <v/>
      </c>
      <c r="EO204" s="27" t="s">
        <v>0</v>
      </c>
      <c r="EP204" s="115" t="str">
        <f t="shared" si="233"/>
        <v/>
      </c>
      <c r="EQ204" s="27" t="s">
        <v>0</v>
      </c>
    </row>
    <row r="205" spans="1:147" x14ac:dyDescent="0.25">
      <c r="A205" t="s">
        <v>0</v>
      </c>
      <c r="B205" s="32" t="str">
        <f>IF(csv!F195="","",TRIM(csv!T195))</f>
        <v/>
      </c>
      <c r="C205" s="21" t="s">
        <v>0</v>
      </c>
      <c r="D205" s="21" t="str">
        <f>IF(csv!F195="","",TRIM(csv!F195))</f>
        <v/>
      </c>
      <c r="E205" s="21" t="str">
        <f>IF(csv!E195="","",TRIM(csv!E195))</f>
        <v/>
      </c>
      <c r="F205" s="21" t="s">
        <v>0</v>
      </c>
      <c r="G205" s="53" t="str">
        <f>IF(csv!M195="","",TRIM(csv!M195))</f>
        <v/>
      </c>
      <c r="H205" s="53" t="str">
        <f>IF(csv!N195="","",TRIM(csv!N195))</f>
        <v/>
      </c>
      <c r="I205" s="21" t="s">
        <v>0</v>
      </c>
      <c r="J205" s="21" t="str">
        <f>IF(csv!P195="","",TRIM(csv!P195))</f>
        <v/>
      </c>
      <c r="K205" s="21" t="str">
        <f>IF(csv!Q195="","",TRIM(csv!Q195))</f>
        <v/>
      </c>
      <c r="L205" s="21" t="s">
        <v>0</v>
      </c>
      <c r="M205" s="46" t="str">
        <f>IF(csv!R195="","",TRIM(csv!R195))</f>
        <v/>
      </c>
      <c r="N205" s="27" t="s">
        <v>0</v>
      </c>
      <c r="O205" s="172" t="str">
        <f t="shared" si="170"/>
        <v/>
      </c>
      <c r="P205" s="27"/>
      <c r="Q205" s="32" t="str">
        <f t="shared" si="171"/>
        <v/>
      </c>
      <c r="R205" s="53" t="str">
        <f>IF(Q205="","",IF(COUNTIF(Q$12:Q204,Q205)=0,R204+1,R204))</f>
        <v/>
      </c>
      <c r="S205" s="53" t="str">
        <f t="shared" si="172"/>
        <v/>
      </c>
      <c r="T205" s="53" t="str">
        <f t="shared" si="173"/>
        <v/>
      </c>
      <c r="U205" s="46" t="str">
        <f t="shared" si="174"/>
        <v/>
      </c>
      <c r="V205" s="27" t="s">
        <v>0</v>
      </c>
      <c r="W205" s="157" t="str">
        <f t="shared" si="175"/>
        <v/>
      </c>
      <c r="X205" s="207" t="str">
        <f t="shared" si="176"/>
        <v/>
      </c>
      <c r="Y205" s="158" t="str">
        <f t="shared" ref="Y205:Y268" si="236">IF(W205="","",INDEX(natKategorija_aliasId,MATCH(X205,natKategorija_stazaKatId,0)))</f>
        <v/>
      </c>
      <c r="Z205" s="27" t="s">
        <v>0</v>
      </c>
      <c r="AA205" s="32" t="str">
        <f t="shared" si="177"/>
        <v/>
      </c>
      <c r="AB205" s="53" t="str">
        <f t="shared" si="178"/>
        <v/>
      </c>
      <c r="AC205" s="21" t="str">
        <f>IF(OR(AB205="",AB205&lt;&gt;"NEMA"),"",IF(IFERROR(MATCH(AA205,AA$12:AA204,0),0)&lt;&gt;0,"",AA205))</f>
        <v/>
      </c>
      <c r="AD205" s="46" t="str">
        <f>IF(AC205="","",MAX(AD$12:AD204)+1)</f>
        <v/>
      </c>
      <c r="AE205" s="27" t="s">
        <v>0</v>
      </c>
      <c r="AF205" s="84"/>
      <c r="AG205" s="27" t="s">
        <v>0</v>
      </c>
      <c r="AH205" s="14" t="str">
        <f t="shared" si="179"/>
        <v/>
      </c>
      <c r="AI205" s="27" t="s">
        <v>0</v>
      </c>
      <c r="AJ205" s="157" t="str">
        <f t="shared" si="180"/>
        <v/>
      </c>
      <c r="AK205" s="108" t="str">
        <f t="shared" si="181"/>
        <v/>
      </c>
      <c r="AL205" s="27"/>
      <c r="AM205" s="32" t="str">
        <f t="shared" si="182"/>
        <v/>
      </c>
      <c r="AN205" s="21" t="str">
        <f t="shared" si="183"/>
        <v/>
      </c>
      <c r="AO205" s="53" t="str">
        <f t="shared" si="184"/>
        <v/>
      </c>
      <c r="AP205" s="53" t="str">
        <f t="shared" si="185"/>
        <v/>
      </c>
      <c r="AQ205" s="21" t="str">
        <f t="shared" si="186"/>
        <v/>
      </c>
      <c r="AR205" s="46" t="str">
        <f t="shared" si="187"/>
        <v/>
      </c>
      <c r="AS205" s="27" t="s">
        <v>0</v>
      </c>
      <c r="AT205" s="62" t="str">
        <f t="shared" si="188"/>
        <v/>
      </c>
      <c r="AU205" s="27" t="s">
        <v>0</v>
      </c>
      <c r="AV205" s="228" t="str">
        <f t="shared" si="234"/>
        <v/>
      </c>
      <c r="AW205" s="27" t="s">
        <v>0</v>
      </c>
      <c r="AX205" s="79"/>
      <c r="AY205" s="80"/>
      <c r="AZ205" s="27" t="s">
        <v>0</v>
      </c>
      <c r="BA205" s="184" t="str">
        <f t="shared" si="189"/>
        <v/>
      </c>
      <c r="BB205" s="27" t="s">
        <v>0</v>
      </c>
      <c r="BC205" s="32" t="str">
        <f t="shared" si="190"/>
        <v/>
      </c>
      <c r="BD205" s="53" t="str">
        <f>IF(AX205&amp;AY205="","",MAX(BD$12:BD204)+1)</f>
        <v/>
      </c>
      <c r="BE205" s="196" t="str">
        <f t="shared" si="191"/>
        <v/>
      </c>
      <c r="BF205" s="33" t="str">
        <f>IF(AND(AO205="NEMA",AP205="NEMA",OR(AX205&amp;AY205="",BE205="NEMA")),MAX(BF$12:BF204)+1,"")</f>
        <v/>
      </c>
      <c r="BG205" s="27" t="s">
        <v>0</v>
      </c>
      <c r="BH205" s="32" t="str">
        <f t="shared" si="192"/>
        <v/>
      </c>
      <c r="BI205" s="21" t="str">
        <f t="shared" si="193"/>
        <v/>
      </c>
      <c r="BJ205" s="53" t="str">
        <f t="shared" si="194"/>
        <v/>
      </c>
      <c r="BK205" s="33" t="str">
        <f t="shared" si="195"/>
        <v/>
      </c>
      <c r="BL205" s="27" t="s">
        <v>0</v>
      </c>
      <c r="BM205" s="32" t="str">
        <f t="shared" si="196"/>
        <v/>
      </c>
      <c r="BN205" s="21" t="str">
        <f t="shared" si="197"/>
        <v/>
      </c>
      <c r="BO205" s="53" t="str">
        <f t="shared" si="198"/>
        <v/>
      </c>
      <c r="BP205" s="53" t="str">
        <f t="shared" ref="BP205:BP268" si="237">IF(BN205="","",IF(IFERROR(MATCH(BN205,regKlub_naziv,0),"")&lt;&gt;"","",IFERROR(INDEX(regKlub_alias_id,MATCH(BN205,regKlub_alias_alias,0)),"NEMA")))</f>
        <v/>
      </c>
      <c r="BQ205" s="21" t="str">
        <f t="shared" ref="BQ205:BQ268" si="238">IF(BP205="",""&amp;BN205,IF(BP205="NEMA",BN205,INDEX(regKlub_naziv,MATCH(INDEX(regKlub_alias_klubId,MATCH(BP205,regKlub_alias_id,0)),regKlub_id,0))))</f>
        <v/>
      </c>
      <c r="BR205" s="21" t="str" cm="1">
        <f t="array" ref="BR205">IFERROR(""&amp;INDEX(regNatjecatelj_klub,DI205),"")</f>
        <v/>
      </c>
      <c r="BS205" s="66" t="str">
        <f t="shared" si="199"/>
        <v/>
      </c>
      <c r="BT205" s="46" t="str">
        <f t="shared" si="200"/>
        <v/>
      </c>
      <c r="BU205" s="27" t="s">
        <v>0</v>
      </c>
      <c r="BV205" s="62" t="str">
        <f>IF(BP205&lt;&gt;"NEMA","",IF(IFERROR(MATCH(BN205,BN$12:BN204,0),0)&lt;&gt;0,"",BN205))</f>
        <v/>
      </c>
      <c r="BW205" s="27" t="s">
        <v>0</v>
      </c>
      <c r="BX205" s="84"/>
      <c r="BY205" s="27" t="s">
        <v>0</v>
      </c>
      <c r="BZ205" s="38" t="str">
        <f t="shared" si="201"/>
        <v/>
      </c>
      <c r="CA205" s="21" t="str">
        <f t="shared" si="202"/>
        <v/>
      </c>
      <c r="CB205" s="21" t="str">
        <f>IF(CA205="","",MAX(CB$12:CB204)+1)</f>
        <v/>
      </c>
      <c r="CC205" s="21" t="str">
        <f>IF(CA205="","",IF(AB205="","",IF(AB205="NEMA",IF(AD205="",INDEX(AD$12:AD204,MATCH(AA205,AA$12:AA204,0),1),AD205),AB205)))</f>
        <v/>
      </c>
      <c r="CD205" s="21" t="str">
        <f t="shared" si="203"/>
        <v/>
      </c>
      <c r="CE205" s="21" t="str">
        <f>IF(BX205="","",MAX(CE$12:CE204)+1)</f>
        <v/>
      </c>
      <c r="CF205" s="21" t="str">
        <f t="shared" si="204"/>
        <v/>
      </c>
      <c r="CG205" s="46" t="str">
        <f t="shared" si="205"/>
        <v/>
      </c>
      <c r="CH205" s="27" t="s">
        <v>0</v>
      </c>
      <c r="CI205" s="14" t="str">
        <f t="shared" si="206"/>
        <v/>
      </c>
      <c r="CJ205" s="27" t="s">
        <v>0</v>
      </c>
      <c r="CK205" s="157" t="str">
        <f>IF(BN205="","",IF(AND(BO205&lt;&gt;"",BO205&lt;&gt;"NEMA",BS205=1),BR205,IFERROR(INDEX(CK$12:CK204,MATCH(BN205,BN$12:BN204,0)),IF(BX205&lt;&gt;"",BX205,BT205))))</f>
        <v/>
      </c>
      <c r="CL205" s="210" t="str">
        <f>IF(BN205="","",IF(BT205&lt;&gt;BN205,INDEX(regKlub_id,MATCH(BT205,regKlub_naziv,0)),IF(AND(BO205&lt;&gt;"",BO205&lt;&gt;"NEMA"),BO205,IF(CF205&lt;&gt;"",CF205,IF(CB205&lt;&gt;"",CB205,IFERROR(INDEX(CL$12:CL204,MATCH(BN205,BN$12:BN204,0)),"GREŠKA"))))))</f>
        <v/>
      </c>
      <c r="CM205" s="108" t="str">
        <f>IF(BP205="","",IF(BP205&lt;&gt;"NEMA",BP205,IF(CE205&lt;&gt;"",CE205,IFERROR(INDEX(CM$12:CM204,MATCH(BN205,BN$12:BN204,0)),""))))</f>
        <v/>
      </c>
      <c r="CN205" s="27" t="s">
        <v>0</v>
      </c>
      <c r="CO205" s="38" t="str">
        <f t="shared" si="207"/>
        <v/>
      </c>
      <c r="CP205" s="53" t="str">
        <f t="shared" si="208"/>
        <v/>
      </c>
      <c r="CQ205" s="164" t="str">
        <f t="shared" si="209"/>
        <v/>
      </c>
      <c r="CR205" s="165" t="str">
        <f t="shared" si="235"/>
        <v/>
      </c>
      <c r="CS205" s="108" t="str">
        <f t="shared" ref="CS205:CS268" si="239">IF(DH205="","",IF(AND(CP205="0",N(CR205)&gt;data_max_minuta*60),2,INDEX(regStatusRezultat_id,MATCH(VALUE(CP205),regStatusRezultat_oEvent,0))))</f>
        <v/>
      </c>
      <c r="CT205" s="27" t="s">
        <v>0</v>
      </c>
      <c r="CU205" s="224" t="str">
        <f t="shared" si="210"/>
        <v xml:space="preserve">
</v>
      </c>
      <c r="CV205" s="27" t="s">
        <v>0</v>
      </c>
      <c r="CW205" s="184" t="str">
        <f t="shared" ref="CW205:CW268" si="240">IF(BF205="","",IF(AND(CY205&lt;&gt;"M",CY205&lt;&gt;"Ž"),1,""))</f>
        <v/>
      </c>
      <c r="CX205" t="s">
        <v>0</v>
      </c>
      <c r="CY205" s="86" t="str">
        <f t="shared" ref="CY205:CY268" si="241">IF(Q205="","",LEFT(INDEX(regKategorija_oznaka,MATCH(S205,regKategorija_id,0)),1))</f>
        <v/>
      </c>
      <c r="CZ205" t="s">
        <v>0</v>
      </c>
      <c r="DA205" s="32" t="str">
        <f t="shared" ref="DA205:DA268" si="242">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3">IF(BF205="","","INSERT INTO imeprezime (id,osoba_id,rbr,ime,prezime,klub_id,identitet_id,sintaksa_id,info,aktivno,dnevnik_id) VALUES ("&amp;BF205&amp;","&amp;IF(DA205="","Null",BF205)&amp;",1,'"&amp;BH205&amp;"','"&amp;BI205&amp;"',"&amp;IF(CL205="","Null",CL205)&amp;",Null,1,'',1,"&amp;data_dnevnik_id&amp;");")</f>
        <v/>
      </c>
      <c r="DC205" t="s">
        <v>0</v>
      </c>
      <c r="DD205" s="14" t="str">
        <f t="shared" si="211"/>
        <v/>
      </c>
      <c r="DE205" s="27" t="s">
        <v>0</v>
      </c>
      <c r="DF205" s="14" t="str">
        <f t="shared" si="212"/>
        <v/>
      </c>
      <c r="DG205" s="27" t="s">
        <v>0</v>
      </c>
      <c r="DH205" s="32" t="str">
        <f t="shared" si="213"/>
        <v/>
      </c>
      <c r="DI205" s="33" t="str">
        <f t="shared" si="214"/>
        <v/>
      </c>
      <c r="DJ205" s="27" t="s">
        <v>0</v>
      </c>
      <c r="DK205" s="32" t="str">
        <f t="shared" si="215"/>
        <v/>
      </c>
      <c r="DL205" s="33" t="str">
        <f t="shared" si="216"/>
        <v/>
      </c>
      <c r="DM205" s="27" t="s">
        <v>0</v>
      </c>
      <c r="DN205" s="32" t="str">
        <f t="shared" si="217"/>
        <v/>
      </c>
      <c r="DO205" s="33" t="str">
        <f t="shared" si="218"/>
        <v/>
      </c>
      <c r="DP205" s="27" t="s">
        <v>0</v>
      </c>
      <c r="DQ205" s="38" t="str">
        <f t="shared" si="219"/>
        <v/>
      </c>
      <c r="DR205" s="33" t="str" cm="1">
        <f t="array" ref="DR205">IF(DQ205&lt;&gt;"",INDEX(regNatjecatelj_id,DQ205,0),IF(BF205&lt;&gt;"",BF205,""))</f>
        <v/>
      </c>
      <c r="DS205" s="27" t="s">
        <v>0</v>
      </c>
      <c r="DT205" s="38" t="str">
        <f t="shared" si="220"/>
        <v/>
      </c>
      <c r="DU205" s="53" t="str">
        <f t="shared" ref="DU205:DU268" si="244">IF(AN205="","",IF(BN205="",IF(BR205&lt;&gt;"","(raz-klu)",IF(IFERROR(INDEX(regNatjecatelj_klub,MATCH(DR205,regNatjecatelj_id,0)),"NEMA")="","klu","")),IF(OR(AND(BP205&lt;&gt;"",BP205&lt;&gt;"NEMA"),CF205&lt;&gt;""),"klu(ali)",IF(AND(BR205&lt;&gt;"",BR205&lt;&gt;BQ205),"(raz-klu)","klu"))))</f>
        <v/>
      </c>
      <c r="DV205" s="53" t="str">
        <f t="shared" si="221"/>
        <v/>
      </c>
      <c r="DW205" s="53" t="str">
        <f t="shared" si="222"/>
        <v/>
      </c>
      <c r="DX205" s="46" t="str">
        <f t="shared" si="223"/>
        <v/>
      </c>
      <c r="DY205" s="27" t="s">
        <v>0</v>
      </c>
      <c r="DZ205" s="38" t="str">
        <f>IF(AN205="","",MAX(DZ$12:DZ204)+1)</f>
        <v/>
      </c>
      <c r="EA205" s="53" t="str">
        <f t="shared" si="224"/>
        <v/>
      </c>
      <c r="EB205" s="53" t="str">
        <f t="shared" si="225"/>
        <v/>
      </c>
      <c r="EC205" s="53" t="str">
        <f t="shared" si="226"/>
        <v/>
      </c>
      <c r="ED205" s="53" t="str">
        <f t="shared" si="227"/>
        <v/>
      </c>
      <c r="EE205" s="53" t="str">
        <f t="shared" ref="EE205:EE268" si="245">IF(O205="","",IF(data_trka_je_rangirana=0,0,IF(OR(DO205="",DO205="NEMA"),0,1)))</f>
        <v/>
      </c>
      <c r="EF205" s="53" t="str">
        <f t="shared" si="228"/>
        <v/>
      </c>
      <c r="EG205" s="53" t="str">
        <f t="shared" si="229"/>
        <v/>
      </c>
      <c r="EH205" s="53" t="str">
        <f t="shared" ref="EH205:EH268" si="246">IF(OR(AP205="",AP205="NEMA"),BD205,INDEX(regNatjecatelj_alias_id,MATCH(AP205,regNatjecatelj_alias_natjecateljId,0)))</f>
        <v/>
      </c>
      <c r="EI205" s="53" t="str">
        <f t="shared" si="230"/>
        <v/>
      </c>
      <c r="EJ205" s="33" t="str">
        <f t="shared" si="231"/>
        <v/>
      </c>
      <c r="EK205" s="27" t="s">
        <v>0</v>
      </c>
      <c r="EL205" s="14" t="str">
        <f t="shared" si="232"/>
        <v/>
      </c>
      <c r="EM205" s="27" t="s">
        <v>0</v>
      </c>
      <c r="EN205" s="14" t="str">
        <f t="shared" ref="EN205:EN268" si="247">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
      </c>
      <c r="EO205" s="27" t="s">
        <v>0</v>
      </c>
      <c r="EP205" s="115" t="str">
        <f t="shared" si="233"/>
        <v/>
      </c>
      <c r="EQ205" s="27" t="s">
        <v>0</v>
      </c>
    </row>
    <row r="206" spans="1:147" x14ac:dyDescent="0.25">
      <c r="A206" t="s">
        <v>0</v>
      </c>
      <c r="B206" s="32" t="str">
        <f>IF(csv!F196="","",TRIM(csv!T196))</f>
        <v/>
      </c>
      <c r="C206" s="21" t="s">
        <v>0</v>
      </c>
      <c r="D206" s="21" t="str">
        <f>IF(csv!F196="","",TRIM(csv!F196))</f>
        <v/>
      </c>
      <c r="E206" s="21" t="str">
        <f>IF(csv!E196="","",TRIM(csv!E196))</f>
        <v/>
      </c>
      <c r="F206" s="21" t="s">
        <v>0</v>
      </c>
      <c r="G206" s="53" t="str">
        <f>IF(csv!M196="","",TRIM(csv!M196))</f>
        <v/>
      </c>
      <c r="H206" s="53" t="str">
        <f>IF(csv!N196="","",TRIM(csv!N196))</f>
        <v/>
      </c>
      <c r="I206" s="21" t="s">
        <v>0</v>
      </c>
      <c r="J206" s="21" t="str">
        <f>IF(csv!P196="","",TRIM(csv!P196))</f>
        <v/>
      </c>
      <c r="K206" s="21" t="str">
        <f>IF(csv!Q196="","",TRIM(csv!Q196))</f>
        <v/>
      </c>
      <c r="L206" s="21" t="s">
        <v>0</v>
      </c>
      <c r="M206" s="46" t="str">
        <f>IF(csv!R196="","",TRIM(csv!R196))</f>
        <v/>
      </c>
      <c r="N206" s="27" t="s">
        <v>0</v>
      </c>
      <c r="O206" s="172" t="str">
        <f t="shared" ref="O206:O269" si="248">IF(E206="","","ok")</f>
        <v/>
      </c>
      <c r="P206" s="27"/>
      <c r="Q206" s="32" t="str">
        <f t="shared" ref="Q206:Q269" si="249">IF(B206="","",B206)</f>
        <v/>
      </c>
      <c r="R206" s="53" t="str">
        <f>IF(Q206="","",IF(COUNTIF(Q$12:Q205,Q206)=0,R205+1,R205))</f>
        <v/>
      </c>
      <c r="S206" s="53" t="str">
        <f t="shared" ref="S206:S269" si="250">IF(Q206="","",IFERROR(INDEX(regKategorija_id,MATCH(Q206,regKategorija_oznaka,0)),IFERROR(INDEX(regKategorija_alias_kategorijaId,MATCH(Q206,regKategorija_alias_oznaka,0)),INDEX(natKategorija_katRegId,MATCH(Q206,natKategorija_kategorija,0)))))</f>
        <v/>
      </c>
      <c r="T206" s="53" t="str">
        <f t="shared" ref="T206:T269" si="251">IF(Q206="","",IFERROR(INDEX(natStaza_id,MATCH(Q206,natStaza_kategorija,0)),""))</f>
        <v/>
      </c>
      <c r="U206" s="46" t="str">
        <f t="shared" ref="U206:U269" si="252">IF(T206="","",INDEX(natStaza_naziv,MATCH(T206,natStaza_id,0)))</f>
        <v/>
      </c>
      <c r="V206" s="27" t="s">
        <v>0</v>
      </c>
      <c r="W206" s="157" t="str">
        <f t="shared" ref="W206:W269" si="253">IF(O206="","",INDEX(regKategorija_oznaka,MATCH(S206,regKategorija_id,0)))</f>
        <v/>
      </c>
      <c r="X206" s="207" t="str">
        <f t="shared" ref="X206:X269" si="254">IF(W206="","",INDEX(natKategorija_stazaKatId,MATCH(S206,natKategorija_katRegId,0)))</f>
        <v/>
      </c>
      <c r="Y206" s="158" t="str">
        <f t="shared" si="236"/>
        <v/>
      </c>
      <c r="Z206" s="27" t="s">
        <v>0</v>
      </c>
      <c r="AA206" s="32" t="str">
        <f t="shared" ref="AA206:AA269" si="255">IF(O206="","",M206)</f>
        <v/>
      </c>
      <c r="AB206" s="53" t="str">
        <f t="shared" ref="AB206:AB269" si="256">IF(AA206="","",IFERROR(INDEX(regDrzava_id,MATCH(AA206,regDrzava_oznaka,0)),"NEMA"))</f>
        <v/>
      </c>
      <c r="AC206" s="21" t="str">
        <f>IF(OR(AB206="",AB206&lt;&gt;"NEMA"),"",IF(IFERROR(MATCH(AA206,AA$12:AA205,0),0)&lt;&gt;0,"",AA206))</f>
        <v/>
      </c>
      <c r="AD206" s="46" t="str">
        <f>IF(AC206="","",MAX(AD$12:AD205)+1)</f>
        <v/>
      </c>
      <c r="AE206" s="27" t="s">
        <v>0</v>
      </c>
      <c r="AF206" s="84"/>
      <c r="AG206" s="27" t="s">
        <v>0</v>
      </c>
      <c r="AH206" s="14" t="str">
        <f t="shared" ref="AH206:AH269" si="257">IF(AC206="","","INSERT INTO drzava(id,naziv,oznaka) VALUES ("&amp;AD206&amp;",'"&amp;AF206&amp;"','"&amp;UPPER(LEFT(AC206,1))&amp;LOWER(RIGHT(AC206,2))&amp;"');")</f>
        <v/>
      </c>
      <c r="AI206" s="27" t="s">
        <v>0</v>
      </c>
      <c r="AJ206" s="157" t="str">
        <f t="shared" ref="AJ206:AJ269" si="258">IF(AB206="","",IF(AB206="NEMA",AC206,AA206))</f>
        <v/>
      </c>
      <c r="AK206" s="108" t="str">
        <f t="shared" ref="AK206:AK269" si="259">IF(AB206="","",IF(AB206="NEMA",AD206,AB206))</f>
        <v/>
      </c>
      <c r="AL206" s="27"/>
      <c r="AM206" s="32" t="str">
        <f t="shared" ref="AM206:AM269" si="260">IF(O206="","",D206)</f>
        <v/>
      </c>
      <c r="AN206" s="21" t="str">
        <f t="shared" ref="AN206:AN269" si="261">IF(O206="","",E206)</f>
        <v/>
      </c>
      <c r="AO206" s="53" t="str">
        <f t="shared" ref="AO206:AO269" si="262">IF(AN206="","",IFERROR(INDEX(regNatjecatelj_id,MATCH(AM206&amp;" – "&amp;AN206,regNatjecatelj_imePrezime,0)),"NEMA"))</f>
        <v/>
      </c>
      <c r="AP206" s="53" t="str">
        <f t="shared" ref="AP206:AP269" si="263">IF(AO206&lt;&gt;"NEMA","",IFERROR(INDEX(regNatjecatelj_alias_natjecateljId,MATCH(AM206&amp;" "&amp;AN206,regNatjecatelj_alias_alias,0)),"NEMA"))</f>
        <v/>
      </c>
      <c r="AQ206" s="21" t="str">
        <f t="shared" ref="AQ206:AQ269" si="264">IF(O206="","",IF(OR(AP206="",AP206="NEMA"),AM206,INDEX(regNatjecatelj_ime,MATCH(AP206,regNatjecatelj_id,0))))</f>
        <v/>
      </c>
      <c r="AR206" s="46" t="str">
        <f t="shared" ref="AR206:AR269" si="265">IF(O206="","",IF(OR(AP206="",AP206="NEMA"),AN206,INDEX(regNatjecatelj_prezime,MATCH(AP206,regNatjecatelj_id,0))))</f>
        <v/>
      </c>
      <c r="AS206" s="27" t="s">
        <v>0</v>
      </c>
      <c r="AT206" s="62" t="str">
        <f t="shared" ref="AT206:AT269" si="266">IF(OR(O206="",AP206&lt;&gt;"NEMA"),"",AM206&amp;" "&amp;AN206)</f>
        <v/>
      </c>
      <c r="AU206" s="27" t="s">
        <v>0</v>
      </c>
      <c r="AV206" s="228" t="str">
        <f t="shared" si="234"/>
        <v/>
      </c>
      <c r="AW206" s="27" t="s">
        <v>0</v>
      </c>
      <c r="AX206" s="79"/>
      <c r="AY206" s="80"/>
      <c r="AZ206" s="27" t="s">
        <v>0</v>
      </c>
      <c r="BA206" s="184" t="str">
        <f t="shared" ref="BA206:BA269" si="267">IF(AND(AX206="",AY206&lt;&gt;""),"FALI IME",IF(AND(AX206&lt;&gt;"",AY206=""),"FALI PREZIME",IF(OR(AO206="",AND(AO206="NEMA",AP206="NEMA"),AX206&amp;AY206=""),"","GREŠKA")))</f>
        <v/>
      </c>
      <c r="BB206" s="27" t="s">
        <v>0</v>
      </c>
      <c r="BC206" s="32" t="str">
        <f t="shared" ref="BC206:BC269" si="268">IF(AX206&amp;AY206="","",AT206)</f>
        <v/>
      </c>
      <c r="BD206" s="53" t="str">
        <f>IF(AX206&amp;AY206="","",MAX(BD$12:BD205)+1)</f>
        <v/>
      </c>
      <c r="BE206" s="196" t="str">
        <f t="shared" ref="BE206:BE269" si="269">IF(AX206&amp;AY206="","",IFERROR(INDEX(regNatjecatelj_id,MATCH(AX206&amp;" – "&amp;AY206,regNatjecatelj_imePrezime,0)),"NEMA"))</f>
        <v/>
      </c>
      <c r="BF206" s="33" t="str">
        <f>IF(AND(AO206="NEMA",AP206="NEMA",OR(AX206&amp;AY206="",BE206="NEMA")),MAX(BF$12:BF205)+1,"")</f>
        <v/>
      </c>
      <c r="BG206" s="27" t="s">
        <v>0</v>
      </c>
      <c r="BH206" s="32" t="str">
        <f t="shared" ref="BH206:BH269" si="270">IF(O206="","",IF(BE206="",AQ206,IF(BE206="NEMA",AX206,INDEX(regNatjecatelj_ime,MATCH(BE206,regNatjecatelj_id,0)))))</f>
        <v/>
      </c>
      <c r="BI206" s="21" t="str">
        <f t="shared" ref="BI206:BI269" si="271">IF(O206="","",IF(BE206="",AR206,IF(BE206="NEMA",AY206,INDEX(regNatjecatelj_prezime,MATCH(BE206,regNatjecatelj_id,0)))))</f>
        <v/>
      </c>
      <c r="BJ206" s="53" t="str">
        <f t="shared" ref="BJ206:BJ269" si="272">IF(AND(AP206&lt;&gt;"",AP206&lt;&gt;"NEMA"),AP206,IF(BD206&lt;&gt;"",BD206,""))</f>
        <v/>
      </c>
      <c r="BK206" s="33" t="str">
        <f t="shared" ref="BK206:BK269" si="273">IF(AND(AO206&lt;&gt;"",AO206&lt;&gt;"NEMA"),AO206,IF(AND(BE206&lt;&gt;"",BE206&lt;&gt;"NEMA"),BE206,IF(BF206&lt;&gt;"",BF206,"")))</f>
        <v/>
      </c>
      <c r="BL206" s="27" t="s">
        <v>0</v>
      </c>
      <c r="BM206" s="32" t="str">
        <f t="shared" ref="BM206:BM269" si="274">IF(O206="","",J206)</f>
        <v/>
      </c>
      <c r="BN206" s="21" t="str">
        <f t="shared" ref="BN206:BN269" si="275">IF(O206="","",K206)</f>
        <v/>
      </c>
      <c r="BO206" s="53" t="str">
        <f t="shared" ref="BO206:BO269" si="276">IF(BN206="","",IFERROR(INDEX(regKlub_id,MATCH(BN206,regKlub_naziv,0)),"NEMA"))</f>
        <v/>
      </c>
      <c r="BP206" s="53" t="str">
        <f t="shared" si="237"/>
        <v/>
      </c>
      <c r="BQ206" s="21" t="str">
        <f t="shared" si="238"/>
        <v/>
      </c>
      <c r="BR206" s="21" t="str" cm="1">
        <f t="array" ref="BR206">IFERROR(""&amp;INDEX(regNatjecatelj_klub,DI206),"")</f>
        <v/>
      </c>
      <c r="BS206" s="66" t="str">
        <f t="shared" ref="BS206:BS269" si="277">IF(BQ206=BR206,"",IF(BR206="","",1))</f>
        <v/>
      </c>
      <c r="BT206" s="46" t="str">
        <f t="shared" ref="BT206:BT269" si="278">IF(AND(BR206&lt;&gt;"",BR206&lt;&gt;BQ206),BR206,""&amp;BQ206)</f>
        <v/>
      </c>
      <c r="BU206" s="27" t="s">
        <v>0</v>
      </c>
      <c r="BV206" s="62" t="str">
        <f>IF(BP206&lt;&gt;"NEMA","",IF(IFERROR(MATCH(BN206,BN$12:BN205,0),0)&lt;&gt;0,"",BN206))</f>
        <v/>
      </c>
      <c r="BW206" s="27" t="s">
        <v>0</v>
      </c>
      <c r="BX206" s="84"/>
      <c r="BY206" s="27" t="s">
        <v>0</v>
      </c>
      <c r="BZ206" s="38" t="str">
        <f t="shared" ref="BZ206:BZ269" si="279">IF(BX206="","",IFERROR(INDEX(regKlub_id,MATCH(BX206,regKlub_naziv,0)),"NEMA"))</f>
        <v/>
      </c>
      <c r="CA206" s="21" t="str">
        <f t="shared" ref="CA206:CA269" si="280">IF(BV206="","",IF(BX206="",BV206,IF(BZ206="NEMA",BX206,"")))</f>
        <v/>
      </c>
      <c r="CB206" s="21" t="str">
        <f>IF(CA206="","",MAX(CB$12:CB205)+1)</f>
        <v/>
      </c>
      <c r="CC206" s="21" t="str">
        <f>IF(CA206="","",IF(AB206="","",IF(AB206="NEMA",IF(AD206="",INDEX(AD$12:AD205,MATCH(AA206,AA$12:AA205,0),1),AD206),AB206)))</f>
        <v/>
      </c>
      <c r="CD206" s="21" t="str">
        <f t="shared" ref="CD206:CD269" si="281">IF(CA206="","","INSERT INTO klub(id,naziv,drzava_id,aktivan) VALUES ("&amp;CB206&amp;",'"&amp;CA206&amp;"',"&amp;CC206&amp;",1);")</f>
        <v/>
      </c>
      <c r="CE206" s="21" t="str">
        <f>IF(BX206="","",MAX(CE$12:CE205)+1)</f>
        <v/>
      </c>
      <c r="CF206" s="21" t="str">
        <f t="shared" ref="CF206:CF269" si="282">IF(BX206="","",IF(CB206="",INDEX(regKlub_id,MATCH(BX206,regKlub_naziv,0)),CB206))</f>
        <v/>
      </c>
      <c r="CG206" s="46" t="str">
        <f t="shared" ref="CG206:CG269" si="283">IF(BX206="","","INSERT INTO klub_alias(id,alias,klub_id) VALUES ("&amp;CE206&amp;",'"&amp;BV206&amp;"',"&amp;CF206&amp;");")</f>
        <v/>
      </c>
      <c r="CH206" s="27" t="s">
        <v>0</v>
      </c>
      <c r="CI206" s="14" t="str">
        <f t="shared" ref="CI206:CI269" si="284">""&amp;CD206&amp;IF(AND(CD206&lt;&gt;"",CG206&lt;&gt;""),"
","")&amp;CG206</f>
        <v/>
      </c>
      <c r="CJ206" s="27" t="s">
        <v>0</v>
      </c>
      <c r="CK206" s="157" t="str">
        <f>IF(BN206="","",IF(AND(BO206&lt;&gt;"",BO206&lt;&gt;"NEMA",BS206=1),BR206,IFERROR(INDEX(CK$12:CK205,MATCH(BN206,BN$12:BN205,0)),IF(BX206&lt;&gt;"",BX206,BT206))))</f>
        <v/>
      </c>
      <c r="CL206" s="210" t="str">
        <f>IF(BN206="","",IF(BT206&lt;&gt;BN206,INDEX(regKlub_id,MATCH(BT206,regKlub_naziv,0)),IF(AND(BO206&lt;&gt;"",BO206&lt;&gt;"NEMA"),BO206,IF(CF206&lt;&gt;"",CF206,IF(CB206&lt;&gt;"",CB206,IFERROR(INDEX(CL$12:CL205,MATCH(BN206,BN$12:BN205,0)),"GREŠKA"))))))</f>
        <v/>
      </c>
      <c r="CM206" s="108" t="str">
        <f>IF(BP206="","",IF(BP206&lt;&gt;"NEMA",BP206,IF(CE206&lt;&gt;"",CE206,IFERROR(INDEX(CM$12:CM205,MATCH(BN206,BN$12:BN205,0)),""))))</f>
        <v/>
      </c>
      <c r="CN206" s="27" t="s">
        <v>0</v>
      </c>
      <c r="CO206" s="38" t="str">
        <f t="shared" ref="CO206:CO269" si="285">IF(G206="","",G206)</f>
        <v/>
      </c>
      <c r="CP206" s="53" t="str">
        <f t="shared" ref="CP206:CP269" si="286">IF(H206="","",H206)</f>
        <v/>
      </c>
      <c r="CQ206" s="164" t="str">
        <f t="shared" ref="CQ206:CQ269" si="287">IF(CO206="",IF(OR(O206="",CP206&lt;&gt;"0"),"","GREŠKA-1"),IF(AND(65535&gt;=VALUE(LEFT(CO206,SEARCH(":",CO206)-1))*60+VALUE(RIGHT(CO206,2)),OR(CP206="0",CP206="1",CP206="2",CP206="3",CP206="4")),IF(VALUE(RIGHT(CO206,2))&gt;=60,"GREŠKA-2",""),"GREŠKA-3"))</f>
        <v/>
      </c>
      <c r="CR206" s="165" t="str">
        <f t="shared" si="235"/>
        <v/>
      </c>
      <c r="CS206" s="108" t="str">
        <f t="shared" si="239"/>
        <v/>
      </c>
      <c r="CT206" s="27" t="s">
        <v>0</v>
      </c>
      <c r="CU206" s="224" t="str">
        <f t="shared" ref="CU206:CU269" si="288">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184" t="str">
        <f t="shared" si="240"/>
        <v/>
      </c>
      <c r="CX206" t="s">
        <v>0</v>
      </c>
      <c r="CY206" s="86" t="str">
        <f t="shared" si="241"/>
        <v/>
      </c>
      <c r="CZ206" t="s">
        <v>0</v>
      </c>
      <c r="DA206" s="32" t="str">
        <f t="shared" si="242"/>
        <v/>
      </c>
      <c r="DB206" s="46" t="str">
        <f t="shared" si="243"/>
        <v/>
      </c>
      <c r="DC206" t="s">
        <v>0</v>
      </c>
      <c r="DD206" s="14" t="str">
        <f t="shared" ref="DD206:DD269" si="289">IF(DA206="",DB206,DA206&amp;" "&amp;DB206)</f>
        <v/>
      </c>
      <c r="DE206" s="27" t="s">
        <v>0</v>
      </c>
      <c r="DF206" s="14" t="str">
        <f t="shared" ref="DF206:DF269" si="290">IF(BC206="","","INSERT INTO imeprezime_alias(id,alias,imeprezime_id) VALUES ("&amp;BD206&amp;",'"&amp;BC206&amp;"',"&amp;IF(BE206="NEMA",BF206,BE206)&amp;");")</f>
        <v/>
      </c>
      <c r="DG206" s="27" t="s">
        <v>0</v>
      </c>
      <c r="DH206" s="32" t="str">
        <f t="shared" ref="DH206:DH269" si="291">IF(O206="","",BH206&amp;" – "&amp;BI206)</f>
        <v/>
      </c>
      <c r="DI206" s="33" t="str">
        <f t="shared" ref="DI206:DI269" si="292">IF(DH206="","",IFERROR(MATCH(DH206,regNatjecatelj_imePrezime,0),"NEMA"))</f>
        <v/>
      </c>
      <c r="DJ206" s="27" t="s">
        <v>0</v>
      </c>
      <c r="DK206" s="32" t="str">
        <f t="shared" ref="DK206:DK269" si="293">IF(O206="","",DH206 &amp; IF(CK206="",""," – " &amp; CK206))</f>
        <v/>
      </c>
      <c r="DL206" s="33" t="str">
        <f t="shared" ref="DL206:DL269" si="294">IF(DK206="","",IFERROR(MATCH(DK206,regNatjecatelj_imePrezimeKlub,0),"NEMA"))</f>
        <v/>
      </c>
      <c r="DM206" s="27" t="s">
        <v>0</v>
      </c>
      <c r="DN206" s="32" t="str">
        <f t="shared" ref="DN206:DN269" si="295">IF(O206="","",DK206 &amp; IF(W206="",""," – " &amp; W206))</f>
        <v/>
      </c>
      <c r="DO206" s="33" t="str">
        <f t="shared" ref="DO206:DO269" si="296">IF(DN206="","",IFERROR(MATCH(DN206,regNatjecatelj_imePrezimeKlubKategorija,0),"NEMA"))</f>
        <v/>
      </c>
      <c r="DP206" s="27" t="s">
        <v>0</v>
      </c>
      <c r="DQ206" s="38" t="str">
        <f t="shared" ref="DQ206:DQ269" si="297">IF(DO206="","",IF(DO206&lt;&gt;"NEMA",DO206,IF(DL206&lt;&gt;"NEMA",DL206,IF(DI206&lt;&gt;"NEMA",DI206,""))))</f>
        <v/>
      </c>
      <c r="DR206" s="33" t="str" cm="1">
        <f t="array" ref="DR206">IF(DQ206&lt;&gt;"",INDEX(regNatjecatelj_id,DQ206,0),IF(BF206&lt;&gt;"",BF206,""))</f>
        <v/>
      </c>
      <c r="DS206" s="27" t="s">
        <v>0</v>
      </c>
      <c r="DT206" s="38" t="str">
        <f t="shared" ref="DT206:DT269" si="298">IF(AN206="","",IF(BF206&lt;&gt;"","novo",IF(AP206="","imepre","imepre(ali)")))</f>
        <v/>
      </c>
      <c r="DU206" s="53" t="str">
        <f t="shared" si="244"/>
        <v/>
      </c>
      <c r="DV206" s="53" t="str">
        <f t="shared" ref="DV206:DV269" si="299">IF(AN206="","","kat"&amp;IF(AND(W206&lt;&gt;Q206,Q206&lt;&gt;"Open"),"(ali)",""))</f>
        <v/>
      </c>
      <c r="DW206" s="53" t="str">
        <f t="shared" ref="DW206:DW269" si="300">IF(OR(CQ206&lt;&gt;"",CS206=2),"ot","")</f>
        <v/>
      </c>
      <c r="DX206" s="46" t="str">
        <f t="shared" ref="DX206:DX269" si="301">IF(AN206="","",DT206&amp;IF(DT206="novo","","-"&amp;DU206&amp;"-"&amp;DV206)&amp;IF(DW206="","","-"&amp;DW206))</f>
        <v/>
      </c>
      <c r="DY206" s="27" t="s">
        <v>0</v>
      </c>
      <c r="DZ206" s="38" t="str">
        <f>IF(AN206="","",MAX(DZ$12:DZ205)+1)</f>
        <v/>
      </c>
      <c r="EA206" s="53" t="str">
        <f t="shared" ref="EA206:EA269" si="302">IF(AQ206="","",X206)</f>
        <v/>
      </c>
      <c r="EB206" s="53" t="str">
        <f t="shared" ref="EB206:EB269" si="303">IF(DR206="","",DR206)</f>
        <v/>
      </c>
      <c r="EC206" s="53" t="str">
        <f t="shared" ref="EC206:EC269" si="304">IF(CR206="","",CR206)</f>
        <v/>
      </c>
      <c r="ED206" s="53" t="str">
        <f t="shared" ref="ED206:ED269" si="305">IF(CS206="","",IF(AND(EC206="",CS206=1),6,CS206))</f>
        <v/>
      </c>
      <c r="EE206" s="53" t="str">
        <f t="shared" si="245"/>
        <v/>
      </c>
      <c r="EF206" s="53" t="str">
        <f t="shared" ref="EF206:EF269" si="306">IF(DZ206="","",INDEX(regUparivanje_id,MATCH(DX206,regUparivanje_oznaka,0)))</f>
        <v/>
      </c>
      <c r="EG206" s="53" t="str">
        <f t="shared" ref="EG206:EG269" si="307">IF(CS206="","",CP206)</f>
        <v/>
      </c>
      <c r="EH206" s="53" t="str">
        <f t="shared" si="246"/>
        <v/>
      </c>
      <c r="EI206" s="53" t="str">
        <f t="shared" ref="EI206:EI269" si="308">IF(CM206="","",CM206)</f>
        <v/>
      </c>
      <c r="EJ206" s="33" t="str">
        <f t="shared" ref="EJ206:EJ269" si="309">IF(Y206="","",Y206)</f>
        <v/>
      </c>
      <c r="EK206" s="27" t="s">
        <v>0</v>
      </c>
      <c r="EL206" s="14" t="str">
        <f t="shared" ref="EL206:EL269" si="310">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
      </c>
      <c r="EM206" s="27" t="s">
        <v>0</v>
      </c>
      <c r="EN206" s="14" t="str">
        <f t="shared" si="247"/>
        <v/>
      </c>
      <c r="EO206" s="27" t="s">
        <v>0</v>
      </c>
      <c r="EP206" s="115" t="str">
        <f t="shared" ref="EP206:EP269" si="311">AH206&amp;IF(CI206="","","
")&amp;CI206&amp;IF(DD206="","","
")&amp;DD206&amp;IF(DF206="","","
")&amp;DF206&amp;IF(EL206="","","
")&amp;EL206&amp;IF(EN206="","","
")&amp;EN206</f>
        <v/>
      </c>
      <c r="EQ206" s="27" t="s">
        <v>0</v>
      </c>
    </row>
    <row r="207" spans="1:147" x14ac:dyDescent="0.25">
      <c r="A207" t="s">
        <v>0</v>
      </c>
      <c r="B207" s="32" t="str">
        <f>IF(csv!F197="","",TRIM(csv!T197))</f>
        <v/>
      </c>
      <c r="C207" s="21" t="s">
        <v>0</v>
      </c>
      <c r="D207" s="21" t="str">
        <f>IF(csv!F197="","",TRIM(csv!F197))</f>
        <v/>
      </c>
      <c r="E207" s="21" t="str">
        <f>IF(csv!E197="","",TRIM(csv!E197))</f>
        <v/>
      </c>
      <c r="F207" s="21" t="s">
        <v>0</v>
      </c>
      <c r="G207" s="53" t="str">
        <f>IF(csv!M197="","",TRIM(csv!M197))</f>
        <v/>
      </c>
      <c r="H207" s="53" t="str">
        <f>IF(csv!N197="","",TRIM(csv!N197))</f>
        <v/>
      </c>
      <c r="I207" s="21" t="s">
        <v>0</v>
      </c>
      <c r="J207" s="21" t="str">
        <f>IF(csv!P197="","",TRIM(csv!P197))</f>
        <v/>
      </c>
      <c r="K207" s="21" t="str">
        <f>IF(csv!Q197="","",TRIM(csv!Q197))</f>
        <v/>
      </c>
      <c r="L207" s="21" t="s">
        <v>0</v>
      </c>
      <c r="M207" s="46" t="str">
        <f>IF(csv!R197="","",TRIM(csv!R197))</f>
        <v/>
      </c>
      <c r="N207" s="27" t="s">
        <v>0</v>
      </c>
      <c r="O207" s="172" t="str">
        <f t="shared" si="248"/>
        <v/>
      </c>
      <c r="P207" s="27"/>
      <c r="Q207" s="32" t="str">
        <f t="shared" si="249"/>
        <v/>
      </c>
      <c r="R207" s="53" t="str">
        <f>IF(Q207="","",IF(COUNTIF(Q$12:Q206,Q207)=0,R206+1,R206))</f>
        <v/>
      </c>
      <c r="S207" s="53" t="str">
        <f t="shared" si="250"/>
        <v/>
      </c>
      <c r="T207" s="53" t="str">
        <f t="shared" si="251"/>
        <v/>
      </c>
      <c r="U207" s="46" t="str">
        <f t="shared" si="252"/>
        <v/>
      </c>
      <c r="V207" s="27" t="s">
        <v>0</v>
      </c>
      <c r="W207" s="157" t="str">
        <f t="shared" si="253"/>
        <v/>
      </c>
      <c r="X207" s="207" t="str">
        <f t="shared" si="254"/>
        <v/>
      </c>
      <c r="Y207" s="158" t="str">
        <f t="shared" si="236"/>
        <v/>
      </c>
      <c r="Z207" s="27" t="s">
        <v>0</v>
      </c>
      <c r="AA207" s="32" t="str">
        <f t="shared" si="255"/>
        <v/>
      </c>
      <c r="AB207" s="53" t="str">
        <f t="shared" si="256"/>
        <v/>
      </c>
      <c r="AC207" s="21" t="str">
        <f>IF(OR(AB207="",AB207&lt;&gt;"NEMA"),"",IF(IFERROR(MATCH(AA207,AA$12:AA206,0),0)&lt;&gt;0,"",AA207))</f>
        <v/>
      </c>
      <c r="AD207" s="46" t="str">
        <f>IF(AC207="","",MAX(AD$12:AD206)+1)</f>
        <v/>
      </c>
      <c r="AE207" s="27" t="s">
        <v>0</v>
      </c>
      <c r="AF207" s="84"/>
      <c r="AG207" s="27" t="s">
        <v>0</v>
      </c>
      <c r="AH207" s="14" t="str">
        <f t="shared" si="257"/>
        <v/>
      </c>
      <c r="AI207" s="27" t="s">
        <v>0</v>
      </c>
      <c r="AJ207" s="157" t="str">
        <f t="shared" si="258"/>
        <v/>
      </c>
      <c r="AK207" s="108" t="str">
        <f t="shared" si="259"/>
        <v/>
      </c>
      <c r="AL207" s="27"/>
      <c r="AM207" s="32" t="str">
        <f t="shared" si="260"/>
        <v/>
      </c>
      <c r="AN207" s="21" t="str">
        <f t="shared" si="261"/>
        <v/>
      </c>
      <c r="AO207" s="53" t="str">
        <f t="shared" si="262"/>
        <v/>
      </c>
      <c r="AP207" s="53" t="str">
        <f t="shared" si="263"/>
        <v/>
      </c>
      <c r="AQ207" s="21" t="str">
        <f t="shared" si="264"/>
        <v/>
      </c>
      <c r="AR207" s="46" t="str">
        <f t="shared" si="265"/>
        <v/>
      </c>
      <c r="AS207" s="27" t="s">
        <v>0</v>
      </c>
      <c r="AT207" s="62" t="str">
        <f t="shared" si="266"/>
        <v/>
      </c>
      <c r="AU207" s="27" t="s">
        <v>0</v>
      </c>
      <c r="AV207" s="228" t="str">
        <f t="shared" si="234"/>
        <v/>
      </c>
      <c r="AW207" s="27" t="s">
        <v>0</v>
      </c>
      <c r="AX207" s="79"/>
      <c r="AY207" s="80"/>
      <c r="AZ207" s="27" t="s">
        <v>0</v>
      </c>
      <c r="BA207" s="184" t="str">
        <f t="shared" si="267"/>
        <v/>
      </c>
      <c r="BB207" s="27" t="s">
        <v>0</v>
      </c>
      <c r="BC207" s="32" t="str">
        <f t="shared" si="268"/>
        <v/>
      </c>
      <c r="BD207" s="53" t="str">
        <f>IF(AX207&amp;AY207="","",MAX(BD$12:BD206)+1)</f>
        <v/>
      </c>
      <c r="BE207" s="196" t="str">
        <f t="shared" si="269"/>
        <v/>
      </c>
      <c r="BF207" s="33" t="str">
        <f>IF(AND(AO207="NEMA",AP207="NEMA",OR(AX207&amp;AY207="",BE207="NEMA")),MAX(BF$12:BF206)+1,"")</f>
        <v/>
      </c>
      <c r="BG207" s="27" t="s">
        <v>0</v>
      </c>
      <c r="BH207" s="32" t="str">
        <f t="shared" si="270"/>
        <v/>
      </c>
      <c r="BI207" s="21" t="str">
        <f t="shared" si="271"/>
        <v/>
      </c>
      <c r="BJ207" s="53" t="str">
        <f t="shared" si="272"/>
        <v/>
      </c>
      <c r="BK207" s="33" t="str">
        <f t="shared" si="273"/>
        <v/>
      </c>
      <c r="BL207" s="27" t="s">
        <v>0</v>
      </c>
      <c r="BM207" s="32" t="str">
        <f t="shared" si="274"/>
        <v/>
      </c>
      <c r="BN207" s="21" t="str">
        <f t="shared" si="275"/>
        <v/>
      </c>
      <c r="BO207" s="53" t="str">
        <f t="shared" si="276"/>
        <v/>
      </c>
      <c r="BP207" s="53" t="str">
        <f t="shared" si="237"/>
        <v/>
      </c>
      <c r="BQ207" s="21" t="str">
        <f t="shared" si="238"/>
        <v/>
      </c>
      <c r="BR207" s="21" t="str" cm="1">
        <f t="array" ref="BR207">IFERROR(""&amp;INDEX(regNatjecatelj_klub,DI207),"")</f>
        <v/>
      </c>
      <c r="BS207" s="66" t="str">
        <f t="shared" si="277"/>
        <v/>
      </c>
      <c r="BT207" s="46" t="str">
        <f t="shared" si="278"/>
        <v/>
      </c>
      <c r="BU207" s="27" t="s">
        <v>0</v>
      </c>
      <c r="BV207" s="62" t="str">
        <f>IF(BP207&lt;&gt;"NEMA","",IF(IFERROR(MATCH(BN207,BN$12:BN206,0),0)&lt;&gt;0,"",BN207))</f>
        <v/>
      </c>
      <c r="BW207" s="27" t="s">
        <v>0</v>
      </c>
      <c r="BX207" s="84"/>
      <c r="BY207" s="27" t="s">
        <v>0</v>
      </c>
      <c r="BZ207" s="38" t="str">
        <f t="shared" si="279"/>
        <v/>
      </c>
      <c r="CA207" s="21" t="str">
        <f t="shared" si="280"/>
        <v/>
      </c>
      <c r="CB207" s="21" t="str">
        <f>IF(CA207="","",MAX(CB$12:CB206)+1)</f>
        <v/>
      </c>
      <c r="CC207" s="21" t="str">
        <f>IF(CA207="","",IF(AB207="","",IF(AB207="NEMA",IF(AD207="",INDEX(AD$12:AD206,MATCH(AA207,AA$12:AA206,0),1),AD207),AB207)))</f>
        <v/>
      </c>
      <c r="CD207" s="21" t="str">
        <f t="shared" si="281"/>
        <v/>
      </c>
      <c r="CE207" s="21" t="str">
        <f>IF(BX207="","",MAX(CE$12:CE206)+1)</f>
        <v/>
      </c>
      <c r="CF207" s="21" t="str">
        <f t="shared" si="282"/>
        <v/>
      </c>
      <c r="CG207" s="46" t="str">
        <f t="shared" si="283"/>
        <v/>
      </c>
      <c r="CH207" s="27" t="s">
        <v>0</v>
      </c>
      <c r="CI207" s="14" t="str">
        <f t="shared" si="284"/>
        <v/>
      </c>
      <c r="CJ207" s="27" t="s">
        <v>0</v>
      </c>
      <c r="CK207" s="157" t="str">
        <f>IF(BN207="","",IF(AND(BO207&lt;&gt;"",BO207&lt;&gt;"NEMA",BS207=1),BR207,IFERROR(INDEX(CK$12:CK206,MATCH(BN207,BN$12:BN206,0)),IF(BX207&lt;&gt;"",BX207,BT207))))</f>
        <v/>
      </c>
      <c r="CL207" s="210" t="str">
        <f>IF(BN207="","",IF(BT207&lt;&gt;BN207,INDEX(regKlub_id,MATCH(BT207,regKlub_naziv,0)),IF(AND(BO207&lt;&gt;"",BO207&lt;&gt;"NEMA"),BO207,IF(CF207&lt;&gt;"",CF207,IF(CB207&lt;&gt;"",CB207,IFERROR(INDEX(CL$12:CL206,MATCH(BN207,BN$12:BN206,0)),"GREŠKA"))))))</f>
        <v/>
      </c>
      <c r="CM207" s="108" t="str">
        <f>IF(BP207="","",IF(BP207&lt;&gt;"NEMA",BP207,IF(CE207&lt;&gt;"",CE207,IFERROR(INDEX(CM$12:CM206,MATCH(BN207,BN$12:BN206,0)),""))))</f>
        <v/>
      </c>
      <c r="CN207" s="27" t="s">
        <v>0</v>
      </c>
      <c r="CO207" s="38" t="str">
        <f t="shared" si="285"/>
        <v/>
      </c>
      <c r="CP207" s="53" t="str">
        <f t="shared" si="286"/>
        <v/>
      </c>
      <c r="CQ207" s="164" t="str">
        <f t="shared" si="287"/>
        <v/>
      </c>
      <c r="CR207" s="165" t="str">
        <f t="shared" si="235"/>
        <v/>
      </c>
      <c r="CS207" s="108" t="str">
        <f t="shared" si="239"/>
        <v/>
      </c>
      <c r="CT207" s="27" t="s">
        <v>0</v>
      </c>
      <c r="CU207" s="224" t="str">
        <f t="shared" si="288"/>
        <v xml:space="preserve">
</v>
      </c>
      <c r="CV207" s="27" t="s">
        <v>0</v>
      </c>
      <c r="CW207" s="184" t="str">
        <f t="shared" si="240"/>
        <v/>
      </c>
      <c r="CX207" t="s">
        <v>0</v>
      </c>
      <c r="CY207" s="86" t="str">
        <f t="shared" si="241"/>
        <v/>
      </c>
      <c r="CZ207" t="s">
        <v>0</v>
      </c>
      <c r="DA207" s="32" t="str">
        <f t="shared" si="242"/>
        <v/>
      </c>
      <c r="DB207" s="46" t="str">
        <f t="shared" si="243"/>
        <v/>
      </c>
      <c r="DC207" t="s">
        <v>0</v>
      </c>
      <c r="DD207" s="14" t="str">
        <f t="shared" si="289"/>
        <v/>
      </c>
      <c r="DE207" s="27" t="s">
        <v>0</v>
      </c>
      <c r="DF207" s="14" t="str">
        <f t="shared" si="290"/>
        <v/>
      </c>
      <c r="DG207" s="27" t="s">
        <v>0</v>
      </c>
      <c r="DH207" s="32" t="str">
        <f t="shared" si="291"/>
        <v/>
      </c>
      <c r="DI207" s="33" t="str">
        <f t="shared" si="292"/>
        <v/>
      </c>
      <c r="DJ207" s="27" t="s">
        <v>0</v>
      </c>
      <c r="DK207" s="32" t="str">
        <f t="shared" si="293"/>
        <v/>
      </c>
      <c r="DL207" s="33" t="str">
        <f t="shared" si="294"/>
        <v/>
      </c>
      <c r="DM207" s="27" t="s">
        <v>0</v>
      </c>
      <c r="DN207" s="32" t="str">
        <f t="shared" si="295"/>
        <v/>
      </c>
      <c r="DO207" s="33" t="str">
        <f t="shared" si="296"/>
        <v/>
      </c>
      <c r="DP207" s="27" t="s">
        <v>0</v>
      </c>
      <c r="DQ207" s="38" t="str">
        <f t="shared" si="297"/>
        <v/>
      </c>
      <c r="DR207" s="33" t="str" cm="1">
        <f t="array" ref="DR207">IF(DQ207&lt;&gt;"",INDEX(regNatjecatelj_id,DQ207,0),IF(BF207&lt;&gt;"",BF207,""))</f>
        <v/>
      </c>
      <c r="DS207" s="27" t="s">
        <v>0</v>
      </c>
      <c r="DT207" s="38" t="str">
        <f t="shared" si="298"/>
        <v/>
      </c>
      <c r="DU207" s="53" t="str">
        <f t="shared" si="244"/>
        <v/>
      </c>
      <c r="DV207" s="53" t="str">
        <f t="shared" si="299"/>
        <v/>
      </c>
      <c r="DW207" s="53" t="str">
        <f t="shared" si="300"/>
        <v/>
      </c>
      <c r="DX207" s="46" t="str">
        <f t="shared" si="301"/>
        <v/>
      </c>
      <c r="DY207" s="27" t="s">
        <v>0</v>
      </c>
      <c r="DZ207" s="38" t="str">
        <f>IF(AN207="","",MAX(DZ$12:DZ206)+1)</f>
        <v/>
      </c>
      <c r="EA207" s="53" t="str">
        <f t="shared" si="302"/>
        <v/>
      </c>
      <c r="EB207" s="53" t="str">
        <f t="shared" si="303"/>
        <v/>
      </c>
      <c r="EC207" s="53" t="str">
        <f t="shared" si="304"/>
        <v/>
      </c>
      <c r="ED207" s="53" t="str">
        <f t="shared" si="305"/>
        <v/>
      </c>
      <c r="EE207" s="53" t="str">
        <f t="shared" si="245"/>
        <v/>
      </c>
      <c r="EF207" s="53" t="str">
        <f t="shared" si="306"/>
        <v/>
      </c>
      <c r="EG207" s="53" t="str">
        <f t="shared" si="307"/>
        <v/>
      </c>
      <c r="EH207" s="53" t="str">
        <f t="shared" si="246"/>
        <v/>
      </c>
      <c r="EI207" s="53" t="str">
        <f t="shared" si="308"/>
        <v/>
      </c>
      <c r="EJ207" s="33" t="str">
        <f t="shared" si="309"/>
        <v/>
      </c>
      <c r="EK207" s="27" t="s">
        <v>0</v>
      </c>
      <c r="EL207" s="14" t="str">
        <f t="shared" si="310"/>
        <v/>
      </c>
      <c r="EM207" s="27" t="s">
        <v>0</v>
      </c>
      <c r="EN207" s="14" t="str">
        <f t="shared" si="247"/>
        <v/>
      </c>
      <c r="EO207" s="27" t="s">
        <v>0</v>
      </c>
      <c r="EP207" s="115" t="str">
        <f t="shared" si="311"/>
        <v/>
      </c>
      <c r="EQ207" s="27" t="s">
        <v>0</v>
      </c>
    </row>
    <row r="208" spans="1:147" x14ac:dyDescent="0.25">
      <c r="A208" t="s">
        <v>0</v>
      </c>
      <c r="B208" s="32" t="str">
        <f>IF(csv!F198="","",TRIM(csv!T198))</f>
        <v/>
      </c>
      <c r="C208" s="21" t="s">
        <v>0</v>
      </c>
      <c r="D208" s="21" t="str">
        <f>IF(csv!F198="","",TRIM(csv!F198))</f>
        <v/>
      </c>
      <c r="E208" s="21" t="str">
        <f>IF(csv!E198="","",TRIM(csv!E198))</f>
        <v/>
      </c>
      <c r="F208" s="21" t="s">
        <v>0</v>
      </c>
      <c r="G208" s="53" t="str">
        <f>IF(csv!M198="","",TRIM(csv!M198))</f>
        <v/>
      </c>
      <c r="H208" s="53" t="str">
        <f>IF(csv!N198="","",TRIM(csv!N198))</f>
        <v/>
      </c>
      <c r="I208" s="21" t="s">
        <v>0</v>
      </c>
      <c r="J208" s="21" t="str">
        <f>IF(csv!P198="","",TRIM(csv!P198))</f>
        <v/>
      </c>
      <c r="K208" s="21" t="str">
        <f>IF(csv!Q198="","",TRIM(csv!Q198))</f>
        <v/>
      </c>
      <c r="L208" s="21" t="s">
        <v>0</v>
      </c>
      <c r="M208" s="46" t="str">
        <f>IF(csv!R198="","",TRIM(csv!R198))</f>
        <v/>
      </c>
      <c r="N208" s="27" t="s">
        <v>0</v>
      </c>
      <c r="O208" s="172" t="str">
        <f t="shared" si="248"/>
        <v/>
      </c>
      <c r="P208" s="27"/>
      <c r="Q208" s="32" t="str">
        <f t="shared" si="249"/>
        <v/>
      </c>
      <c r="R208" s="53" t="str">
        <f>IF(Q208="","",IF(COUNTIF(Q$12:Q207,Q208)=0,R207+1,R207))</f>
        <v/>
      </c>
      <c r="S208" s="53" t="str">
        <f t="shared" si="250"/>
        <v/>
      </c>
      <c r="T208" s="53" t="str">
        <f t="shared" si="251"/>
        <v/>
      </c>
      <c r="U208" s="46" t="str">
        <f t="shared" si="252"/>
        <v/>
      </c>
      <c r="V208" s="27" t="s">
        <v>0</v>
      </c>
      <c r="W208" s="157" t="str">
        <f t="shared" si="253"/>
        <v/>
      </c>
      <c r="X208" s="207" t="str">
        <f t="shared" si="254"/>
        <v/>
      </c>
      <c r="Y208" s="158" t="str">
        <f t="shared" si="236"/>
        <v/>
      </c>
      <c r="Z208" s="27" t="s">
        <v>0</v>
      </c>
      <c r="AA208" s="32" t="str">
        <f t="shared" si="255"/>
        <v/>
      </c>
      <c r="AB208" s="53" t="str">
        <f t="shared" si="256"/>
        <v/>
      </c>
      <c r="AC208" s="21" t="str">
        <f>IF(OR(AB208="",AB208&lt;&gt;"NEMA"),"",IF(IFERROR(MATCH(AA208,AA$12:AA207,0),0)&lt;&gt;0,"",AA208))</f>
        <v/>
      </c>
      <c r="AD208" s="46" t="str">
        <f>IF(AC208="","",MAX(AD$12:AD207)+1)</f>
        <v/>
      </c>
      <c r="AE208" s="27" t="s">
        <v>0</v>
      </c>
      <c r="AF208" s="84"/>
      <c r="AG208" s="27" t="s">
        <v>0</v>
      </c>
      <c r="AH208" s="14" t="str">
        <f t="shared" si="257"/>
        <v/>
      </c>
      <c r="AI208" s="27" t="s">
        <v>0</v>
      </c>
      <c r="AJ208" s="157" t="str">
        <f t="shared" si="258"/>
        <v/>
      </c>
      <c r="AK208" s="108" t="str">
        <f t="shared" si="259"/>
        <v/>
      </c>
      <c r="AL208" s="27"/>
      <c r="AM208" s="32" t="str">
        <f t="shared" si="260"/>
        <v/>
      </c>
      <c r="AN208" s="21" t="str">
        <f t="shared" si="261"/>
        <v/>
      </c>
      <c r="AO208" s="53" t="str">
        <f t="shared" si="262"/>
        <v/>
      </c>
      <c r="AP208" s="53" t="str">
        <f t="shared" si="263"/>
        <v/>
      </c>
      <c r="AQ208" s="21" t="str">
        <f t="shared" si="264"/>
        <v/>
      </c>
      <c r="AR208" s="46" t="str">
        <f t="shared" si="265"/>
        <v/>
      </c>
      <c r="AS208" s="27" t="s">
        <v>0</v>
      </c>
      <c r="AT208" s="62" t="str">
        <f t="shared" si="266"/>
        <v/>
      </c>
      <c r="AU208" s="27" t="s">
        <v>0</v>
      </c>
      <c r="AV208" s="228" t="str">
        <f t="shared" si="234"/>
        <v/>
      </c>
      <c r="AW208" s="27" t="s">
        <v>0</v>
      </c>
      <c r="AX208" s="79"/>
      <c r="AY208" s="80"/>
      <c r="AZ208" s="27" t="s">
        <v>0</v>
      </c>
      <c r="BA208" s="184" t="str">
        <f t="shared" si="267"/>
        <v/>
      </c>
      <c r="BB208" s="27" t="s">
        <v>0</v>
      </c>
      <c r="BC208" s="32" t="str">
        <f t="shared" si="268"/>
        <v/>
      </c>
      <c r="BD208" s="53" t="str">
        <f>IF(AX208&amp;AY208="","",MAX(BD$12:BD207)+1)</f>
        <v/>
      </c>
      <c r="BE208" s="196" t="str">
        <f t="shared" si="269"/>
        <v/>
      </c>
      <c r="BF208" s="33" t="str">
        <f>IF(AND(AO208="NEMA",AP208="NEMA",OR(AX208&amp;AY208="",BE208="NEMA")),MAX(BF$12:BF207)+1,"")</f>
        <v/>
      </c>
      <c r="BG208" s="27" t="s">
        <v>0</v>
      </c>
      <c r="BH208" s="32" t="str">
        <f t="shared" si="270"/>
        <v/>
      </c>
      <c r="BI208" s="21" t="str">
        <f t="shared" si="271"/>
        <v/>
      </c>
      <c r="BJ208" s="53" t="str">
        <f t="shared" si="272"/>
        <v/>
      </c>
      <c r="BK208" s="33" t="str">
        <f t="shared" si="273"/>
        <v/>
      </c>
      <c r="BL208" s="27" t="s">
        <v>0</v>
      </c>
      <c r="BM208" s="32" t="str">
        <f t="shared" si="274"/>
        <v/>
      </c>
      <c r="BN208" s="21" t="str">
        <f t="shared" si="275"/>
        <v/>
      </c>
      <c r="BO208" s="53" t="str">
        <f t="shared" si="276"/>
        <v/>
      </c>
      <c r="BP208" s="53" t="str">
        <f t="shared" si="237"/>
        <v/>
      </c>
      <c r="BQ208" s="21" t="str">
        <f t="shared" si="238"/>
        <v/>
      </c>
      <c r="BR208" s="21" t="str" cm="1">
        <f t="array" ref="BR208">IFERROR(""&amp;INDEX(regNatjecatelj_klub,DI208),"")</f>
        <v/>
      </c>
      <c r="BS208" s="66" t="str">
        <f t="shared" si="277"/>
        <v/>
      </c>
      <c r="BT208" s="46" t="str">
        <f t="shared" si="278"/>
        <v/>
      </c>
      <c r="BU208" s="27" t="s">
        <v>0</v>
      </c>
      <c r="BV208" s="62" t="str">
        <f>IF(BP208&lt;&gt;"NEMA","",IF(IFERROR(MATCH(BN208,BN$12:BN207,0),0)&lt;&gt;0,"",BN208))</f>
        <v/>
      </c>
      <c r="BW208" s="27" t="s">
        <v>0</v>
      </c>
      <c r="BX208" s="84"/>
      <c r="BY208" s="27" t="s">
        <v>0</v>
      </c>
      <c r="BZ208" s="38" t="str">
        <f t="shared" si="279"/>
        <v/>
      </c>
      <c r="CA208" s="21" t="str">
        <f t="shared" si="280"/>
        <v/>
      </c>
      <c r="CB208" s="21" t="str">
        <f>IF(CA208="","",MAX(CB$12:CB207)+1)</f>
        <v/>
      </c>
      <c r="CC208" s="21" t="str">
        <f>IF(CA208="","",IF(AB208="","",IF(AB208="NEMA",IF(AD208="",INDEX(AD$12:AD207,MATCH(AA208,AA$12:AA207,0),1),AD208),AB208)))</f>
        <v/>
      </c>
      <c r="CD208" s="21" t="str">
        <f t="shared" si="281"/>
        <v/>
      </c>
      <c r="CE208" s="21" t="str">
        <f>IF(BX208="","",MAX(CE$12:CE207)+1)</f>
        <v/>
      </c>
      <c r="CF208" s="21" t="str">
        <f t="shared" si="282"/>
        <v/>
      </c>
      <c r="CG208" s="46" t="str">
        <f t="shared" si="283"/>
        <v/>
      </c>
      <c r="CH208" s="27" t="s">
        <v>0</v>
      </c>
      <c r="CI208" s="14" t="str">
        <f t="shared" si="284"/>
        <v/>
      </c>
      <c r="CJ208" s="27" t="s">
        <v>0</v>
      </c>
      <c r="CK208" s="157" t="str">
        <f>IF(BN208="","",IF(AND(BO208&lt;&gt;"",BO208&lt;&gt;"NEMA",BS208=1),BR208,IFERROR(INDEX(CK$12:CK207,MATCH(BN208,BN$12:BN207,0)),IF(BX208&lt;&gt;"",BX208,BT208))))</f>
        <v/>
      </c>
      <c r="CL208" s="210" t="str">
        <f>IF(BN208="","",IF(BT208&lt;&gt;BN208,INDEX(regKlub_id,MATCH(BT208,regKlub_naziv,0)),IF(AND(BO208&lt;&gt;"",BO208&lt;&gt;"NEMA"),BO208,IF(CF208&lt;&gt;"",CF208,IF(CB208&lt;&gt;"",CB208,IFERROR(INDEX(CL$12:CL207,MATCH(BN208,BN$12:BN207,0)),"GREŠKA"))))))</f>
        <v/>
      </c>
      <c r="CM208" s="108" t="str">
        <f>IF(BP208="","",IF(BP208&lt;&gt;"NEMA",BP208,IF(CE208&lt;&gt;"",CE208,IFERROR(INDEX(CM$12:CM207,MATCH(BN208,BN$12:BN207,0)),""))))</f>
        <v/>
      </c>
      <c r="CN208" s="27" t="s">
        <v>0</v>
      </c>
      <c r="CO208" s="38" t="str">
        <f t="shared" si="285"/>
        <v/>
      </c>
      <c r="CP208" s="53" t="str">
        <f t="shared" si="286"/>
        <v/>
      </c>
      <c r="CQ208" s="164" t="str">
        <f t="shared" si="287"/>
        <v/>
      </c>
      <c r="CR208" s="165" t="str">
        <f t="shared" si="235"/>
        <v/>
      </c>
      <c r="CS208" s="108" t="str">
        <f t="shared" si="239"/>
        <v/>
      </c>
      <c r="CT208" s="27" t="s">
        <v>0</v>
      </c>
      <c r="CU208" s="224" t="str">
        <f t="shared" si="288"/>
        <v xml:space="preserve">
</v>
      </c>
      <c r="CV208" s="27" t="s">
        <v>0</v>
      </c>
      <c r="CW208" s="184" t="str">
        <f t="shared" si="240"/>
        <v/>
      </c>
      <c r="CX208" t="s">
        <v>0</v>
      </c>
      <c r="CY208" s="86" t="str">
        <f t="shared" si="241"/>
        <v/>
      </c>
      <c r="CZ208" t="s">
        <v>0</v>
      </c>
      <c r="DA208" s="32" t="str">
        <f t="shared" si="242"/>
        <v/>
      </c>
      <c r="DB208" s="46" t="str">
        <f t="shared" si="243"/>
        <v/>
      </c>
      <c r="DC208" t="s">
        <v>0</v>
      </c>
      <c r="DD208" s="14" t="str">
        <f t="shared" si="289"/>
        <v/>
      </c>
      <c r="DE208" s="27" t="s">
        <v>0</v>
      </c>
      <c r="DF208" s="14" t="str">
        <f t="shared" si="290"/>
        <v/>
      </c>
      <c r="DG208" s="27" t="s">
        <v>0</v>
      </c>
      <c r="DH208" s="32" t="str">
        <f t="shared" si="291"/>
        <v/>
      </c>
      <c r="DI208" s="33" t="str">
        <f t="shared" si="292"/>
        <v/>
      </c>
      <c r="DJ208" s="27" t="s">
        <v>0</v>
      </c>
      <c r="DK208" s="32" t="str">
        <f t="shared" si="293"/>
        <v/>
      </c>
      <c r="DL208" s="33" t="str">
        <f t="shared" si="294"/>
        <v/>
      </c>
      <c r="DM208" s="27" t="s">
        <v>0</v>
      </c>
      <c r="DN208" s="32" t="str">
        <f t="shared" si="295"/>
        <v/>
      </c>
      <c r="DO208" s="33" t="str">
        <f t="shared" si="296"/>
        <v/>
      </c>
      <c r="DP208" s="27" t="s">
        <v>0</v>
      </c>
      <c r="DQ208" s="38" t="str">
        <f t="shared" si="297"/>
        <v/>
      </c>
      <c r="DR208" s="33" t="str" cm="1">
        <f t="array" ref="DR208">IF(DQ208&lt;&gt;"",INDEX(regNatjecatelj_id,DQ208,0),IF(BF208&lt;&gt;"",BF208,""))</f>
        <v/>
      </c>
      <c r="DS208" s="27" t="s">
        <v>0</v>
      </c>
      <c r="DT208" s="38" t="str">
        <f t="shared" si="298"/>
        <v/>
      </c>
      <c r="DU208" s="53" t="str">
        <f t="shared" si="244"/>
        <v/>
      </c>
      <c r="DV208" s="53" t="str">
        <f t="shared" si="299"/>
        <v/>
      </c>
      <c r="DW208" s="53" t="str">
        <f t="shared" si="300"/>
        <v/>
      </c>
      <c r="DX208" s="46" t="str">
        <f t="shared" si="301"/>
        <v/>
      </c>
      <c r="DY208" s="27" t="s">
        <v>0</v>
      </c>
      <c r="DZ208" s="38" t="str">
        <f>IF(AN208="","",MAX(DZ$12:DZ207)+1)</f>
        <v/>
      </c>
      <c r="EA208" s="53" t="str">
        <f t="shared" si="302"/>
        <v/>
      </c>
      <c r="EB208" s="53" t="str">
        <f t="shared" si="303"/>
        <v/>
      </c>
      <c r="EC208" s="53" t="str">
        <f t="shared" si="304"/>
        <v/>
      </c>
      <c r="ED208" s="53" t="str">
        <f t="shared" si="305"/>
        <v/>
      </c>
      <c r="EE208" s="53" t="str">
        <f t="shared" si="245"/>
        <v/>
      </c>
      <c r="EF208" s="53" t="str">
        <f t="shared" si="306"/>
        <v/>
      </c>
      <c r="EG208" s="53" t="str">
        <f t="shared" si="307"/>
        <v/>
      </c>
      <c r="EH208" s="53" t="str">
        <f t="shared" si="246"/>
        <v/>
      </c>
      <c r="EI208" s="53" t="str">
        <f t="shared" si="308"/>
        <v/>
      </c>
      <c r="EJ208" s="33" t="str">
        <f t="shared" si="309"/>
        <v/>
      </c>
      <c r="EK208" s="27" t="s">
        <v>0</v>
      </c>
      <c r="EL208" s="14" t="str">
        <f t="shared" si="310"/>
        <v/>
      </c>
      <c r="EM208" s="27" t="s">
        <v>0</v>
      </c>
      <c r="EN208" s="14" t="str">
        <f t="shared" si="247"/>
        <v/>
      </c>
      <c r="EO208" s="27" t="s">
        <v>0</v>
      </c>
      <c r="EP208" s="115" t="str">
        <f t="shared" si="311"/>
        <v/>
      </c>
      <c r="EQ208" s="27" t="s">
        <v>0</v>
      </c>
    </row>
    <row r="209" spans="1:147" x14ac:dyDescent="0.25">
      <c r="A209" t="s">
        <v>0</v>
      </c>
      <c r="B209" s="32" t="str">
        <f>IF(csv!F199="","",TRIM(csv!T199))</f>
        <v/>
      </c>
      <c r="C209" s="21" t="s">
        <v>0</v>
      </c>
      <c r="D209" s="21" t="str">
        <f>IF(csv!F199="","",TRIM(csv!F199))</f>
        <v/>
      </c>
      <c r="E209" s="21" t="str">
        <f>IF(csv!E199="","",TRIM(csv!E199))</f>
        <v/>
      </c>
      <c r="F209" s="21" t="s">
        <v>0</v>
      </c>
      <c r="G209" s="53" t="str">
        <f>IF(csv!M199="","",TRIM(csv!M199))</f>
        <v/>
      </c>
      <c r="H209" s="53" t="str">
        <f>IF(csv!N199="","",TRIM(csv!N199))</f>
        <v/>
      </c>
      <c r="I209" s="21" t="s">
        <v>0</v>
      </c>
      <c r="J209" s="21" t="str">
        <f>IF(csv!P199="","",TRIM(csv!P199))</f>
        <v/>
      </c>
      <c r="K209" s="21" t="str">
        <f>IF(csv!Q199="","",TRIM(csv!Q199))</f>
        <v/>
      </c>
      <c r="L209" s="21" t="s">
        <v>0</v>
      </c>
      <c r="M209" s="46" t="str">
        <f>IF(csv!R199="","",TRIM(csv!R199))</f>
        <v/>
      </c>
      <c r="N209" s="27" t="s">
        <v>0</v>
      </c>
      <c r="O209" s="172" t="str">
        <f t="shared" si="248"/>
        <v/>
      </c>
      <c r="P209" s="27"/>
      <c r="Q209" s="32" t="str">
        <f t="shared" si="249"/>
        <v/>
      </c>
      <c r="R209" s="53" t="str">
        <f>IF(Q209="","",IF(COUNTIF(Q$12:Q208,Q209)=0,R208+1,R208))</f>
        <v/>
      </c>
      <c r="S209" s="53" t="str">
        <f t="shared" si="250"/>
        <v/>
      </c>
      <c r="T209" s="53" t="str">
        <f t="shared" si="251"/>
        <v/>
      </c>
      <c r="U209" s="46" t="str">
        <f t="shared" si="252"/>
        <v/>
      </c>
      <c r="V209" s="27" t="s">
        <v>0</v>
      </c>
      <c r="W209" s="157" t="str">
        <f t="shared" si="253"/>
        <v/>
      </c>
      <c r="X209" s="207" t="str">
        <f t="shared" si="254"/>
        <v/>
      </c>
      <c r="Y209" s="158" t="str">
        <f t="shared" si="236"/>
        <v/>
      </c>
      <c r="Z209" s="27" t="s">
        <v>0</v>
      </c>
      <c r="AA209" s="32" t="str">
        <f t="shared" si="255"/>
        <v/>
      </c>
      <c r="AB209" s="53" t="str">
        <f t="shared" si="256"/>
        <v/>
      </c>
      <c r="AC209" s="21" t="str">
        <f>IF(OR(AB209="",AB209&lt;&gt;"NEMA"),"",IF(IFERROR(MATCH(AA209,AA$12:AA208,0),0)&lt;&gt;0,"",AA209))</f>
        <v/>
      </c>
      <c r="AD209" s="46" t="str">
        <f>IF(AC209="","",MAX(AD$12:AD208)+1)</f>
        <v/>
      </c>
      <c r="AE209" s="27" t="s">
        <v>0</v>
      </c>
      <c r="AF209" s="84"/>
      <c r="AG209" s="27" t="s">
        <v>0</v>
      </c>
      <c r="AH209" s="14" t="str">
        <f t="shared" si="257"/>
        <v/>
      </c>
      <c r="AI209" s="27" t="s">
        <v>0</v>
      </c>
      <c r="AJ209" s="157" t="str">
        <f t="shared" si="258"/>
        <v/>
      </c>
      <c r="AK209" s="108" t="str">
        <f t="shared" si="259"/>
        <v/>
      </c>
      <c r="AL209" s="27"/>
      <c r="AM209" s="32" t="str">
        <f t="shared" si="260"/>
        <v/>
      </c>
      <c r="AN209" s="21" t="str">
        <f t="shared" si="261"/>
        <v/>
      </c>
      <c r="AO209" s="53" t="str">
        <f t="shared" si="262"/>
        <v/>
      </c>
      <c r="AP209" s="53" t="str">
        <f t="shared" si="263"/>
        <v/>
      </c>
      <c r="AQ209" s="21" t="str">
        <f t="shared" si="264"/>
        <v/>
      </c>
      <c r="AR209" s="46" t="str">
        <f t="shared" si="265"/>
        <v/>
      </c>
      <c r="AS209" s="27" t="s">
        <v>0</v>
      </c>
      <c r="AT209" s="62" t="str">
        <f t="shared" si="266"/>
        <v/>
      </c>
      <c r="AU209" s="27" t="s">
        <v>0</v>
      </c>
      <c r="AV209" s="228" t="str">
        <f t="shared" si="234"/>
        <v/>
      </c>
      <c r="AW209" s="27" t="s">
        <v>0</v>
      </c>
      <c r="AX209" s="79"/>
      <c r="AY209" s="80"/>
      <c r="AZ209" s="27" t="s">
        <v>0</v>
      </c>
      <c r="BA209" s="184" t="str">
        <f t="shared" si="267"/>
        <v/>
      </c>
      <c r="BB209" s="27" t="s">
        <v>0</v>
      </c>
      <c r="BC209" s="32" t="str">
        <f t="shared" si="268"/>
        <v/>
      </c>
      <c r="BD209" s="53" t="str">
        <f>IF(AX209&amp;AY209="","",MAX(BD$12:BD208)+1)</f>
        <v/>
      </c>
      <c r="BE209" s="196" t="str">
        <f t="shared" si="269"/>
        <v/>
      </c>
      <c r="BF209" s="33" t="str">
        <f>IF(AND(AO209="NEMA",AP209="NEMA",OR(AX209&amp;AY209="",BE209="NEMA")),MAX(BF$12:BF208)+1,"")</f>
        <v/>
      </c>
      <c r="BG209" s="27" t="s">
        <v>0</v>
      </c>
      <c r="BH209" s="32" t="str">
        <f t="shared" si="270"/>
        <v/>
      </c>
      <c r="BI209" s="21" t="str">
        <f t="shared" si="271"/>
        <v/>
      </c>
      <c r="BJ209" s="53" t="str">
        <f t="shared" si="272"/>
        <v/>
      </c>
      <c r="BK209" s="33" t="str">
        <f t="shared" si="273"/>
        <v/>
      </c>
      <c r="BL209" s="27" t="s">
        <v>0</v>
      </c>
      <c r="BM209" s="32" t="str">
        <f t="shared" si="274"/>
        <v/>
      </c>
      <c r="BN209" s="21" t="str">
        <f t="shared" si="275"/>
        <v/>
      </c>
      <c r="BO209" s="53" t="str">
        <f t="shared" si="276"/>
        <v/>
      </c>
      <c r="BP209" s="53" t="str">
        <f t="shared" si="237"/>
        <v/>
      </c>
      <c r="BQ209" s="21" t="str">
        <f t="shared" si="238"/>
        <v/>
      </c>
      <c r="BR209" s="21" t="str" cm="1">
        <f t="array" ref="BR209">IFERROR(""&amp;INDEX(regNatjecatelj_klub,DI209),"")</f>
        <v/>
      </c>
      <c r="BS209" s="66" t="str">
        <f t="shared" si="277"/>
        <v/>
      </c>
      <c r="BT209" s="46" t="str">
        <f t="shared" si="278"/>
        <v/>
      </c>
      <c r="BU209" s="27" t="s">
        <v>0</v>
      </c>
      <c r="BV209" s="62" t="str">
        <f>IF(BP209&lt;&gt;"NEMA","",IF(IFERROR(MATCH(BN209,BN$12:BN208,0),0)&lt;&gt;0,"",BN209))</f>
        <v/>
      </c>
      <c r="BW209" s="27" t="s">
        <v>0</v>
      </c>
      <c r="BX209" s="84"/>
      <c r="BY209" s="27" t="s">
        <v>0</v>
      </c>
      <c r="BZ209" s="38" t="str">
        <f t="shared" si="279"/>
        <v/>
      </c>
      <c r="CA209" s="21" t="str">
        <f t="shared" si="280"/>
        <v/>
      </c>
      <c r="CB209" s="21" t="str">
        <f>IF(CA209="","",MAX(CB$12:CB208)+1)</f>
        <v/>
      </c>
      <c r="CC209" s="21" t="str">
        <f>IF(CA209="","",IF(AB209="","",IF(AB209="NEMA",IF(AD209="",INDEX(AD$12:AD208,MATCH(AA209,AA$12:AA208,0),1),AD209),AB209)))</f>
        <v/>
      </c>
      <c r="CD209" s="21" t="str">
        <f t="shared" si="281"/>
        <v/>
      </c>
      <c r="CE209" s="21" t="str">
        <f>IF(BX209="","",MAX(CE$12:CE208)+1)</f>
        <v/>
      </c>
      <c r="CF209" s="21" t="str">
        <f t="shared" si="282"/>
        <v/>
      </c>
      <c r="CG209" s="46" t="str">
        <f t="shared" si="283"/>
        <v/>
      </c>
      <c r="CH209" s="27" t="s">
        <v>0</v>
      </c>
      <c r="CI209" s="14" t="str">
        <f t="shared" si="284"/>
        <v/>
      </c>
      <c r="CJ209" s="27" t="s">
        <v>0</v>
      </c>
      <c r="CK209" s="157" t="str">
        <f>IF(BN209="","",IF(AND(BO209&lt;&gt;"",BO209&lt;&gt;"NEMA",BS209=1),BR209,IFERROR(INDEX(CK$12:CK208,MATCH(BN209,BN$12:BN208,0)),IF(BX209&lt;&gt;"",BX209,BT209))))</f>
        <v/>
      </c>
      <c r="CL209" s="210" t="str">
        <f>IF(BN209="","",IF(BT209&lt;&gt;BN209,INDEX(regKlub_id,MATCH(BT209,regKlub_naziv,0)),IF(AND(BO209&lt;&gt;"",BO209&lt;&gt;"NEMA"),BO209,IF(CF209&lt;&gt;"",CF209,IF(CB209&lt;&gt;"",CB209,IFERROR(INDEX(CL$12:CL208,MATCH(BN209,BN$12:BN208,0)),"GREŠKA"))))))</f>
        <v/>
      </c>
      <c r="CM209" s="108" t="str">
        <f>IF(BP209="","",IF(BP209&lt;&gt;"NEMA",BP209,IF(CE209&lt;&gt;"",CE209,IFERROR(INDEX(CM$12:CM208,MATCH(BN209,BN$12:BN208,0)),""))))</f>
        <v/>
      </c>
      <c r="CN209" s="27" t="s">
        <v>0</v>
      </c>
      <c r="CO209" s="38" t="str">
        <f t="shared" si="285"/>
        <v/>
      </c>
      <c r="CP209" s="53" t="str">
        <f t="shared" si="286"/>
        <v/>
      </c>
      <c r="CQ209" s="164" t="str">
        <f t="shared" si="287"/>
        <v/>
      </c>
      <c r="CR209" s="165" t="str">
        <f t="shared" si="235"/>
        <v/>
      </c>
      <c r="CS209" s="108" t="str">
        <f t="shared" si="239"/>
        <v/>
      </c>
      <c r="CT209" s="27" t="s">
        <v>0</v>
      </c>
      <c r="CU209" s="224" t="str">
        <f t="shared" si="288"/>
        <v xml:space="preserve">
</v>
      </c>
      <c r="CV209" s="27" t="s">
        <v>0</v>
      </c>
      <c r="CW209" s="184" t="str">
        <f t="shared" si="240"/>
        <v/>
      </c>
      <c r="CX209" t="s">
        <v>0</v>
      </c>
      <c r="CY209" s="86" t="str">
        <f t="shared" si="241"/>
        <v/>
      </c>
      <c r="CZ209" t="s">
        <v>0</v>
      </c>
      <c r="DA209" s="32" t="str">
        <f t="shared" si="242"/>
        <v/>
      </c>
      <c r="DB209" s="46" t="str">
        <f t="shared" si="243"/>
        <v/>
      </c>
      <c r="DC209" t="s">
        <v>0</v>
      </c>
      <c r="DD209" s="14" t="str">
        <f t="shared" si="289"/>
        <v/>
      </c>
      <c r="DE209" s="27" t="s">
        <v>0</v>
      </c>
      <c r="DF209" s="14" t="str">
        <f t="shared" si="290"/>
        <v/>
      </c>
      <c r="DG209" s="27" t="s">
        <v>0</v>
      </c>
      <c r="DH209" s="32" t="str">
        <f t="shared" si="291"/>
        <v/>
      </c>
      <c r="DI209" s="33" t="str">
        <f t="shared" si="292"/>
        <v/>
      </c>
      <c r="DJ209" s="27" t="s">
        <v>0</v>
      </c>
      <c r="DK209" s="32" t="str">
        <f t="shared" si="293"/>
        <v/>
      </c>
      <c r="DL209" s="33" t="str">
        <f t="shared" si="294"/>
        <v/>
      </c>
      <c r="DM209" s="27" t="s">
        <v>0</v>
      </c>
      <c r="DN209" s="32" t="str">
        <f t="shared" si="295"/>
        <v/>
      </c>
      <c r="DO209" s="33" t="str">
        <f t="shared" si="296"/>
        <v/>
      </c>
      <c r="DP209" s="27" t="s">
        <v>0</v>
      </c>
      <c r="DQ209" s="38" t="str">
        <f t="shared" si="297"/>
        <v/>
      </c>
      <c r="DR209" s="33" t="str" cm="1">
        <f t="array" ref="DR209">IF(DQ209&lt;&gt;"",INDEX(regNatjecatelj_id,DQ209,0),IF(BF209&lt;&gt;"",BF209,""))</f>
        <v/>
      </c>
      <c r="DS209" s="27" t="s">
        <v>0</v>
      </c>
      <c r="DT209" s="38" t="str">
        <f t="shared" si="298"/>
        <v/>
      </c>
      <c r="DU209" s="53" t="str">
        <f t="shared" si="244"/>
        <v/>
      </c>
      <c r="DV209" s="53" t="str">
        <f t="shared" si="299"/>
        <v/>
      </c>
      <c r="DW209" s="53" t="str">
        <f t="shared" si="300"/>
        <v/>
      </c>
      <c r="DX209" s="46" t="str">
        <f t="shared" si="301"/>
        <v/>
      </c>
      <c r="DY209" s="27" t="s">
        <v>0</v>
      </c>
      <c r="DZ209" s="38" t="str">
        <f>IF(AN209="","",MAX(DZ$12:DZ208)+1)</f>
        <v/>
      </c>
      <c r="EA209" s="53" t="str">
        <f t="shared" si="302"/>
        <v/>
      </c>
      <c r="EB209" s="53" t="str">
        <f t="shared" si="303"/>
        <v/>
      </c>
      <c r="EC209" s="53" t="str">
        <f t="shared" si="304"/>
        <v/>
      </c>
      <c r="ED209" s="53" t="str">
        <f t="shared" si="305"/>
        <v/>
      </c>
      <c r="EE209" s="53" t="str">
        <f t="shared" si="245"/>
        <v/>
      </c>
      <c r="EF209" s="53" t="str">
        <f t="shared" si="306"/>
        <v/>
      </c>
      <c r="EG209" s="53" t="str">
        <f t="shared" si="307"/>
        <v/>
      </c>
      <c r="EH209" s="53" t="str">
        <f t="shared" si="246"/>
        <v/>
      </c>
      <c r="EI209" s="53" t="str">
        <f t="shared" si="308"/>
        <v/>
      </c>
      <c r="EJ209" s="33" t="str">
        <f t="shared" si="309"/>
        <v/>
      </c>
      <c r="EK209" s="27" t="s">
        <v>0</v>
      </c>
      <c r="EL209" s="14" t="str">
        <f t="shared" si="310"/>
        <v/>
      </c>
      <c r="EM209" s="27" t="s">
        <v>0</v>
      </c>
      <c r="EN209" s="14" t="str">
        <f t="shared" si="247"/>
        <v/>
      </c>
      <c r="EO209" s="27" t="s">
        <v>0</v>
      </c>
      <c r="EP209" s="115" t="str">
        <f t="shared" si="311"/>
        <v/>
      </c>
      <c r="EQ209" s="27" t="s">
        <v>0</v>
      </c>
    </row>
    <row r="210" spans="1:147" x14ac:dyDescent="0.25">
      <c r="A210" t="s">
        <v>0</v>
      </c>
      <c r="B210" s="32" t="str">
        <f>IF(csv!F200="","",TRIM(csv!T200))</f>
        <v/>
      </c>
      <c r="C210" s="21" t="s">
        <v>0</v>
      </c>
      <c r="D210" s="21" t="str">
        <f>IF(csv!F200="","",TRIM(csv!F200))</f>
        <v/>
      </c>
      <c r="E210" s="21" t="str">
        <f>IF(csv!E200="","",TRIM(csv!E200))</f>
        <v/>
      </c>
      <c r="F210" s="21" t="s">
        <v>0</v>
      </c>
      <c r="G210" s="53" t="str">
        <f>IF(csv!M200="","",TRIM(csv!M200))</f>
        <v/>
      </c>
      <c r="H210" s="53" t="str">
        <f>IF(csv!N200="","",TRIM(csv!N200))</f>
        <v/>
      </c>
      <c r="I210" s="21" t="s">
        <v>0</v>
      </c>
      <c r="J210" s="21" t="str">
        <f>IF(csv!P200="","",TRIM(csv!P200))</f>
        <v/>
      </c>
      <c r="K210" s="21" t="str">
        <f>IF(csv!Q200="","",TRIM(csv!Q200))</f>
        <v/>
      </c>
      <c r="L210" s="21" t="s">
        <v>0</v>
      </c>
      <c r="M210" s="46" t="str">
        <f>IF(csv!R200="","",TRIM(csv!R200))</f>
        <v/>
      </c>
      <c r="N210" s="27" t="s">
        <v>0</v>
      </c>
      <c r="O210" s="172" t="str">
        <f t="shared" si="248"/>
        <v/>
      </c>
      <c r="P210" s="27"/>
      <c r="Q210" s="32" t="str">
        <f t="shared" si="249"/>
        <v/>
      </c>
      <c r="R210" s="53" t="str">
        <f>IF(Q210="","",IF(COUNTIF(Q$12:Q209,Q210)=0,R209+1,R209))</f>
        <v/>
      </c>
      <c r="S210" s="53" t="str">
        <f t="shared" si="250"/>
        <v/>
      </c>
      <c r="T210" s="53" t="str">
        <f t="shared" si="251"/>
        <v/>
      </c>
      <c r="U210" s="46" t="str">
        <f t="shared" si="252"/>
        <v/>
      </c>
      <c r="V210" s="27" t="s">
        <v>0</v>
      </c>
      <c r="W210" s="157" t="str">
        <f t="shared" si="253"/>
        <v/>
      </c>
      <c r="X210" s="207" t="str">
        <f t="shared" si="254"/>
        <v/>
      </c>
      <c r="Y210" s="158" t="str">
        <f t="shared" si="236"/>
        <v/>
      </c>
      <c r="Z210" s="27" t="s">
        <v>0</v>
      </c>
      <c r="AA210" s="32" t="str">
        <f t="shared" si="255"/>
        <v/>
      </c>
      <c r="AB210" s="53" t="str">
        <f t="shared" si="256"/>
        <v/>
      </c>
      <c r="AC210" s="21" t="str">
        <f>IF(OR(AB210="",AB210&lt;&gt;"NEMA"),"",IF(IFERROR(MATCH(AA210,AA$12:AA209,0),0)&lt;&gt;0,"",AA210))</f>
        <v/>
      </c>
      <c r="AD210" s="46" t="str">
        <f>IF(AC210="","",MAX(AD$12:AD209)+1)</f>
        <v/>
      </c>
      <c r="AE210" s="27" t="s">
        <v>0</v>
      </c>
      <c r="AF210" s="84"/>
      <c r="AG210" s="27" t="s">
        <v>0</v>
      </c>
      <c r="AH210" s="14" t="str">
        <f t="shared" si="257"/>
        <v/>
      </c>
      <c r="AI210" s="27" t="s">
        <v>0</v>
      </c>
      <c r="AJ210" s="157" t="str">
        <f t="shared" si="258"/>
        <v/>
      </c>
      <c r="AK210" s="108" t="str">
        <f t="shared" si="259"/>
        <v/>
      </c>
      <c r="AL210" s="27"/>
      <c r="AM210" s="32" t="str">
        <f t="shared" si="260"/>
        <v/>
      </c>
      <c r="AN210" s="21" t="str">
        <f t="shared" si="261"/>
        <v/>
      </c>
      <c r="AO210" s="53" t="str">
        <f t="shared" si="262"/>
        <v/>
      </c>
      <c r="AP210" s="53" t="str">
        <f t="shared" si="263"/>
        <v/>
      </c>
      <c r="AQ210" s="21" t="str">
        <f t="shared" si="264"/>
        <v/>
      </c>
      <c r="AR210" s="46" t="str">
        <f t="shared" si="265"/>
        <v/>
      </c>
      <c r="AS210" s="27" t="s">
        <v>0</v>
      </c>
      <c r="AT210" s="62" t="str">
        <f t="shared" si="266"/>
        <v/>
      </c>
      <c r="AU210" s="27" t="s">
        <v>0</v>
      </c>
      <c r="AV210" s="228" t="str">
        <f t="shared" si="234"/>
        <v/>
      </c>
      <c r="AW210" s="27" t="s">
        <v>0</v>
      </c>
      <c r="AX210" s="79"/>
      <c r="AY210" s="80"/>
      <c r="AZ210" s="27" t="s">
        <v>0</v>
      </c>
      <c r="BA210" s="184" t="str">
        <f t="shared" si="267"/>
        <v/>
      </c>
      <c r="BB210" s="27" t="s">
        <v>0</v>
      </c>
      <c r="BC210" s="32" t="str">
        <f t="shared" si="268"/>
        <v/>
      </c>
      <c r="BD210" s="53" t="str">
        <f>IF(AX210&amp;AY210="","",MAX(BD$12:BD209)+1)</f>
        <v/>
      </c>
      <c r="BE210" s="196" t="str">
        <f t="shared" si="269"/>
        <v/>
      </c>
      <c r="BF210" s="33" t="str">
        <f>IF(AND(AO210="NEMA",AP210="NEMA",OR(AX210&amp;AY210="",BE210="NEMA")),MAX(BF$12:BF209)+1,"")</f>
        <v/>
      </c>
      <c r="BG210" s="27" t="s">
        <v>0</v>
      </c>
      <c r="BH210" s="32" t="str">
        <f t="shared" si="270"/>
        <v/>
      </c>
      <c r="BI210" s="21" t="str">
        <f t="shared" si="271"/>
        <v/>
      </c>
      <c r="BJ210" s="53" t="str">
        <f t="shared" si="272"/>
        <v/>
      </c>
      <c r="BK210" s="33" t="str">
        <f t="shared" si="273"/>
        <v/>
      </c>
      <c r="BL210" s="27" t="s">
        <v>0</v>
      </c>
      <c r="BM210" s="32" t="str">
        <f t="shared" si="274"/>
        <v/>
      </c>
      <c r="BN210" s="21" t="str">
        <f t="shared" si="275"/>
        <v/>
      </c>
      <c r="BO210" s="53" t="str">
        <f t="shared" si="276"/>
        <v/>
      </c>
      <c r="BP210" s="53" t="str">
        <f t="shared" si="237"/>
        <v/>
      </c>
      <c r="BQ210" s="21" t="str">
        <f t="shared" si="238"/>
        <v/>
      </c>
      <c r="BR210" s="21" t="str" cm="1">
        <f t="array" ref="BR210">IFERROR(""&amp;INDEX(regNatjecatelj_klub,DI210),"")</f>
        <v/>
      </c>
      <c r="BS210" s="66" t="str">
        <f t="shared" si="277"/>
        <v/>
      </c>
      <c r="BT210" s="46" t="str">
        <f t="shared" si="278"/>
        <v/>
      </c>
      <c r="BU210" s="27" t="s">
        <v>0</v>
      </c>
      <c r="BV210" s="62" t="str">
        <f>IF(BP210&lt;&gt;"NEMA","",IF(IFERROR(MATCH(BN210,BN$12:BN209,0),0)&lt;&gt;0,"",BN210))</f>
        <v/>
      </c>
      <c r="BW210" s="27" t="s">
        <v>0</v>
      </c>
      <c r="BX210" s="84"/>
      <c r="BY210" s="27" t="s">
        <v>0</v>
      </c>
      <c r="BZ210" s="38" t="str">
        <f t="shared" si="279"/>
        <v/>
      </c>
      <c r="CA210" s="21" t="str">
        <f t="shared" si="280"/>
        <v/>
      </c>
      <c r="CB210" s="21" t="str">
        <f>IF(CA210="","",MAX(CB$12:CB209)+1)</f>
        <v/>
      </c>
      <c r="CC210" s="21" t="str">
        <f>IF(CA210="","",IF(AB210="","",IF(AB210="NEMA",IF(AD210="",INDEX(AD$12:AD209,MATCH(AA210,AA$12:AA209,0),1),AD210),AB210)))</f>
        <v/>
      </c>
      <c r="CD210" s="21" t="str">
        <f t="shared" si="281"/>
        <v/>
      </c>
      <c r="CE210" s="21" t="str">
        <f>IF(BX210="","",MAX(CE$12:CE209)+1)</f>
        <v/>
      </c>
      <c r="CF210" s="21" t="str">
        <f t="shared" si="282"/>
        <v/>
      </c>
      <c r="CG210" s="46" t="str">
        <f t="shared" si="283"/>
        <v/>
      </c>
      <c r="CH210" s="27" t="s">
        <v>0</v>
      </c>
      <c r="CI210" s="14" t="str">
        <f t="shared" si="284"/>
        <v/>
      </c>
      <c r="CJ210" s="27" t="s">
        <v>0</v>
      </c>
      <c r="CK210" s="157" t="str">
        <f>IF(BN210="","",IF(AND(BO210&lt;&gt;"",BO210&lt;&gt;"NEMA",BS210=1),BR210,IFERROR(INDEX(CK$12:CK209,MATCH(BN210,BN$12:BN209,0)),IF(BX210&lt;&gt;"",BX210,BT210))))</f>
        <v/>
      </c>
      <c r="CL210" s="210" t="str">
        <f>IF(BN210="","",IF(BT210&lt;&gt;BN210,INDEX(regKlub_id,MATCH(BT210,regKlub_naziv,0)),IF(AND(BO210&lt;&gt;"",BO210&lt;&gt;"NEMA"),BO210,IF(CF210&lt;&gt;"",CF210,IF(CB210&lt;&gt;"",CB210,IFERROR(INDEX(CL$12:CL209,MATCH(BN210,BN$12:BN209,0)),"GREŠKA"))))))</f>
        <v/>
      </c>
      <c r="CM210" s="108" t="str">
        <f>IF(BP210="","",IF(BP210&lt;&gt;"NEMA",BP210,IF(CE210&lt;&gt;"",CE210,IFERROR(INDEX(CM$12:CM209,MATCH(BN210,BN$12:BN209,0)),""))))</f>
        <v/>
      </c>
      <c r="CN210" s="27" t="s">
        <v>0</v>
      </c>
      <c r="CO210" s="38" t="str">
        <f t="shared" si="285"/>
        <v/>
      </c>
      <c r="CP210" s="53" t="str">
        <f t="shared" si="286"/>
        <v/>
      </c>
      <c r="CQ210" s="164" t="str">
        <f t="shared" si="287"/>
        <v/>
      </c>
      <c r="CR210" s="165" t="str">
        <f t="shared" si="235"/>
        <v/>
      </c>
      <c r="CS210" s="108" t="str">
        <f t="shared" si="239"/>
        <v/>
      </c>
      <c r="CT210" s="27" t="s">
        <v>0</v>
      </c>
      <c r="CU210" s="224" t="str">
        <f t="shared" si="288"/>
        <v xml:space="preserve">
</v>
      </c>
      <c r="CV210" s="27" t="s">
        <v>0</v>
      </c>
      <c r="CW210" s="184" t="str">
        <f t="shared" si="240"/>
        <v/>
      </c>
      <c r="CX210" t="s">
        <v>0</v>
      </c>
      <c r="CY210" s="86" t="str">
        <f t="shared" si="241"/>
        <v/>
      </c>
      <c r="CZ210" t="s">
        <v>0</v>
      </c>
      <c r="DA210" s="32" t="str">
        <f t="shared" si="242"/>
        <v/>
      </c>
      <c r="DB210" s="46" t="str">
        <f t="shared" si="243"/>
        <v/>
      </c>
      <c r="DC210" t="s">
        <v>0</v>
      </c>
      <c r="DD210" s="14" t="str">
        <f t="shared" si="289"/>
        <v/>
      </c>
      <c r="DE210" s="27" t="s">
        <v>0</v>
      </c>
      <c r="DF210" s="14" t="str">
        <f t="shared" si="290"/>
        <v/>
      </c>
      <c r="DG210" s="27" t="s">
        <v>0</v>
      </c>
      <c r="DH210" s="32" t="str">
        <f t="shared" si="291"/>
        <v/>
      </c>
      <c r="DI210" s="33" t="str">
        <f t="shared" si="292"/>
        <v/>
      </c>
      <c r="DJ210" s="27" t="s">
        <v>0</v>
      </c>
      <c r="DK210" s="32" t="str">
        <f t="shared" si="293"/>
        <v/>
      </c>
      <c r="DL210" s="33" t="str">
        <f t="shared" si="294"/>
        <v/>
      </c>
      <c r="DM210" s="27" t="s">
        <v>0</v>
      </c>
      <c r="DN210" s="32" t="str">
        <f t="shared" si="295"/>
        <v/>
      </c>
      <c r="DO210" s="33" t="str">
        <f t="shared" si="296"/>
        <v/>
      </c>
      <c r="DP210" s="27" t="s">
        <v>0</v>
      </c>
      <c r="DQ210" s="38" t="str">
        <f t="shared" si="297"/>
        <v/>
      </c>
      <c r="DR210" s="33" t="str" cm="1">
        <f t="array" ref="DR210">IF(DQ210&lt;&gt;"",INDEX(regNatjecatelj_id,DQ210,0),IF(BF210&lt;&gt;"",BF210,""))</f>
        <v/>
      </c>
      <c r="DS210" s="27" t="s">
        <v>0</v>
      </c>
      <c r="DT210" s="38" t="str">
        <f t="shared" si="298"/>
        <v/>
      </c>
      <c r="DU210" s="53" t="str">
        <f t="shared" si="244"/>
        <v/>
      </c>
      <c r="DV210" s="53" t="str">
        <f t="shared" si="299"/>
        <v/>
      </c>
      <c r="DW210" s="53" t="str">
        <f t="shared" si="300"/>
        <v/>
      </c>
      <c r="DX210" s="46" t="str">
        <f t="shared" si="301"/>
        <v/>
      </c>
      <c r="DY210" s="27" t="s">
        <v>0</v>
      </c>
      <c r="DZ210" s="38" t="str">
        <f>IF(AN210="","",MAX(DZ$12:DZ209)+1)</f>
        <v/>
      </c>
      <c r="EA210" s="53" t="str">
        <f t="shared" si="302"/>
        <v/>
      </c>
      <c r="EB210" s="53" t="str">
        <f t="shared" si="303"/>
        <v/>
      </c>
      <c r="EC210" s="53" t="str">
        <f t="shared" si="304"/>
        <v/>
      </c>
      <c r="ED210" s="53" t="str">
        <f t="shared" si="305"/>
        <v/>
      </c>
      <c r="EE210" s="53" t="str">
        <f t="shared" si="245"/>
        <v/>
      </c>
      <c r="EF210" s="53" t="str">
        <f t="shared" si="306"/>
        <v/>
      </c>
      <c r="EG210" s="53" t="str">
        <f t="shared" si="307"/>
        <v/>
      </c>
      <c r="EH210" s="53" t="str">
        <f t="shared" si="246"/>
        <v/>
      </c>
      <c r="EI210" s="53" t="str">
        <f t="shared" si="308"/>
        <v/>
      </c>
      <c r="EJ210" s="33" t="str">
        <f t="shared" si="309"/>
        <v/>
      </c>
      <c r="EK210" s="27" t="s">
        <v>0</v>
      </c>
      <c r="EL210" s="14" t="str">
        <f t="shared" si="310"/>
        <v/>
      </c>
      <c r="EM210" s="27" t="s">
        <v>0</v>
      </c>
      <c r="EN210" s="14" t="str">
        <f t="shared" si="247"/>
        <v/>
      </c>
      <c r="EO210" s="27" t="s">
        <v>0</v>
      </c>
      <c r="EP210" s="115" t="str">
        <f t="shared" si="311"/>
        <v/>
      </c>
      <c r="EQ210" s="27" t="s">
        <v>0</v>
      </c>
    </row>
    <row r="211" spans="1:147" x14ac:dyDescent="0.25">
      <c r="A211" t="s">
        <v>0</v>
      </c>
      <c r="B211" s="32" t="str">
        <f>IF(csv!F201="","",TRIM(csv!T201))</f>
        <v/>
      </c>
      <c r="C211" s="21" t="s">
        <v>0</v>
      </c>
      <c r="D211" s="21" t="str">
        <f>IF(csv!F201="","",TRIM(csv!F201))</f>
        <v/>
      </c>
      <c r="E211" s="21" t="str">
        <f>IF(csv!E201="","",TRIM(csv!E201))</f>
        <v/>
      </c>
      <c r="F211" s="21" t="s">
        <v>0</v>
      </c>
      <c r="G211" s="53" t="str">
        <f>IF(csv!M201="","",TRIM(csv!M201))</f>
        <v/>
      </c>
      <c r="H211" s="53" t="str">
        <f>IF(csv!N201="","",TRIM(csv!N201))</f>
        <v/>
      </c>
      <c r="I211" s="21" t="s">
        <v>0</v>
      </c>
      <c r="J211" s="21" t="str">
        <f>IF(csv!P201="","",TRIM(csv!P201))</f>
        <v/>
      </c>
      <c r="K211" s="21" t="str">
        <f>IF(csv!Q201="","",TRIM(csv!Q201))</f>
        <v/>
      </c>
      <c r="L211" s="21" t="s">
        <v>0</v>
      </c>
      <c r="M211" s="46" t="str">
        <f>IF(csv!R201="","",TRIM(csv!R201))</f>
        <v/>
      </c>
      <c r="N211" s="27" t="s">
        <v>0</v>
      </c>
      <c r="O211" s="172" t="str">
        <f t="shared" si="248"/>
        <v/>
      </c>
      <c r="P211" s="27"/>
      <c r="Q211" s="32" t="str">
        <f t="shared" si="249"/>
        <v/>
      </c>
      <c r="R211" s="53" t="str">
        <f>IF(Q211="","",IF(COUNTIF(Q$12:Q210,Q211)=0,R210+1,R210))</f>
        <v/>
      </c>
      <c r="S211" s="53" t="str">
        <f t="shared" si="250"/>
        <v/>
      </c>
      <c r="T211" s="53" t="str">
        <f t="shared" si="251"/>
        <v/>
      </c>
      <c r="U211" s="46" t="str">
        <f t="shared" si="252"/>
        <v/>
      </c>
      <c r="V211" s="27" t="s">
        <v>0</v>
      </c>
      <c r="W211" s="157" t="str">
        <f t="shared" si="253"/>
        <v/>
      </c>
      <c r="X211" s="207" t="str">
        <f t="shared" si="254"/>
        <v/>
      </c>
      <c r="Y211" s="158" t="str">
        <f t="shared" si="236"/>
        <v/>
      </c>
      <c r="Z211" s="27" t="s">
        <v>0</v>
      </c>
      <c r="AA211" s="32" t="str">
        <f t="shared" si="255"/>
        <v/>
      </c>
      <c r="AB211" s="53" t="str">
        <f t="shared" si="256"/>
        <v/>
      </c>
      <c r="AC211" s="21" t="str">
        <f>IF(OR(AB211="",AB211&lt;&gt;"NEMA"),"",IF(IFERROR(MATCH(AA211,AA$12:AA210,0),0)&lt;&gt;0,"",AA211))</f>
        <v/>
      </c>
      <c r="AD211" s="46" t="str">
        <f>IF(AC211="","",MAX(AD$12:AD210)+1)</f>
        <v/>
      </c>
      <c r="AE211" s="27" t="s">
        <v>0</v>
      </c>
      <c r="AF211" s="84"/>
      <c r="AG211" s="27" t="s">
        <v>0</v>
      </c>
      <c r="AH211" s="14" t="str">
        <f t="shared" si="257"/>
        <v/>
      </c>
      <c r="AI211" s="27" t="s">
        <v>0</v>
      </c>
      <c r="AJ211" s="157" t="str">
        <f t="shared" si="258"/>
        <v/>
      </c>
      <c r="AK211" s="108" t="str">
        <f t="shared" si="259"/>
        <v/>
      </c>
      <c r="AL211" s="27"/>
      <c r="AM211" s="32" t="str">
        <f t="shared" si="260"/>
        <v/>
      </c>
      <c r="AN211" s="21" t="str">
        <f t="shared" si="261"/>
        <v/>
      </c>
      <c r="AO211" s="53" t="str">
        <f t="shared" si="262"/>
        <v/>
      </c>
      <c r="AP211" s="53" t="str">
        <f t="shared" si="263"/>
        <v/>
      </c>
      <c r="AQ211" s="21" t="str">
        <f t="shared" si="264"/>
        <v/>
      </c>
      <c r="AR211" s="46" t="str">
        <f t="shared" si="265"/>
        <v/>
      </c>
      <c r="AS211" s="27" t="s">
        <v>0</v>
      </c>
      <c r="AT211" s="62" t="str">
        <f t="shared" si="266"/>
        <v/>
      </c>
      <c r="AU211" s="27" t="s">
        <v>0</v>
      </c>
      <c r="AV211" s="228" t="str">
        <f t="shared" si="234"/>
        <v/>
      </c>
      <c r="AW211" s="27" t="s">
        <v>0</v>
      </c>
      <c r="AX211" s="79"/>
      <c r="AY211" s="80"/>
      <c r="AZ211" s="27" t="s">
        <v>0</v>
      </c>
      <c r="BA211" s="184" t="str">
        <f t="shared" si="267"/>
        <v/>
      </c>
      <c r="BB211" s="27" t="s">
        <v>0</v>
      </c>
      <c r="BC211" s="32" t="str">
        <f t="shared" si="268"/>
        <v/>
      </c>
      <c r="BD211" s="53" t="str">
        <f>IF(AX211&amp;AY211="","",MAX(BD$12:BD210)+1)</f>
        <v/>
      </c>
      <c r="BE211" s="196" t="str">
        <f t="shared" si="269"/>
        <v/>
      </c>
      <c r="BF211" s="33" t="str">
        <f>IF(AND(AO211="NEMA",AP211="NEMA",OR(AX211&amp;AY211="",BE211="NEMA")),MAX(BF$12:BF210)+1,"")</f>
        <v/>
      </c>
      <c r="BG211" s="27" t="s">
        <v>0</v>
      </c>
      <c r="BH211" s="32" t="str">
        <f t="shared" si="270"/>
        <v/>
      </c>
      <c r="BI211" s="21" t="str">
        <f t="shared" si="271"/>
        <v/>
      </c>
      <c r="BJ211" s="53" t="str">
        <f t="shared" si="272"/>
        <v/>
      </c>
      <c r="BK211" s="33" t="str">
        <f t="shared" si="273"/>
        <v/>
      </c>
      <c r="BL211" s="27" t="s">
        <v>0</v>
      </c>
      <c r="BM211" s="32" t="str">
        <f t="shared" si="274"/>
        <v/>
      </c>
      <c r="BN211" s="21" t="str">
        <f t="shared" si="275"/>
        <v/>
      </c>
      <c r="BO211" s="53" t="str">
        <f t="shared" si="276"/>
        <v/>
      </c>
      <c r="BP211" s="53" t="str">
        <f t="shared" si="237"/>
        <v/>
      </c>
      <c r="BQ211" s="21" t="str">
        <f t="shared" si="238"/>
        <v/>
      </c>
      <c r="BR211" s="21" t="str" cm="1">
        <f t="array" ref="BR211">IFERROR(""&amp;INDEX(regNatjecatelj_klub,DI211),"")</f>
        <v/>
      </c>
      <c r="BS211" s="66" t="str">
        <f t="shared" si="277"/>
        <v/>
      </c>
      <c r="BT211" s="46" t="str">
        <f t="shared" si="278"/>
        <v/>
      </c>
      <c r="BU211" s="27" t="s">
        <v>0</v>
      </c>
      <c r="BV211" s="62" t="str">
        <f>IF(BP211&lt;&gt;"NEMA","",IF(IFERROR(MATCH(BN211,BN$12:BN210,0),0)&lt;&gt;0,"",BN211))</f>
        <v/>
      </c>
      <c r="BW211" s="27" t="s">
        <v>0</v>
      </c>
      <c r="BX211" s="84"/>
      <c r="BY211" s="27" t="s">
        <v>0</v>
      </c>
      <c r="BZ211" s="38" t="str">
        <f t="shared" si="279"/>
        <v/>
      </c>
      <c r="CA211" s="21" t="str">
        <f t="shared" si="280"/>
        <v/>
      </c>
      <c r="CB211" s="21" t="str">
        <f>IF(CA211="","",MAX(CB$12:CB210)+1)</f>
        <v/>
      </c>
      <c r="CC211" s="21" t="str">
        <f>IF(CA211="","",IF(AB211="","",IF(AB211="NEMA",IF(AD211="",INDEX(AD$12:AD210,MATCH(AA211,AA$12:AA210,0),1),AD211),AB211)))</f>
        <v/>
      </c>
      <c r="CD211" s="21" t="str">
        <f t="shared" si="281"/>
        <v/>
      </c>
      <c r="CE211" s="21" t="str">
        <f>IF(BX211="","",MAX(CE$12:CE210)+1)</f>
        <v/>
      </c>
      <c r="CF211" s="21" t="str">
        <f t="shared" si="282"/>
        <v/>
      </c>
      <c r="CG211" s="46" t="str">
        <f t="shared" si="283"/>
        <v/>
      </c>
      <c r="CH211" s="27" t="s">
        <v>0</v>
      </c>
      <c r="CI211" s="14" t="str">
        <f t="shared" si="284"/>
        <v/>
      </c>
      <c r="CJ211" s="27" t="s">
        <v>0</v>
      </c>
      <c r="CK211" s="157" t="str">
        <f>IF(BN211="","",IF(AND(BO211&lt;&gt;"",BO211&lt;&gt;"NEMA",BS211=1),BR211,IFERROR(INDEX(CK$12:CK210,MATCH(BN211,BN$12:BN210,0)),IF(BX211&lt;&gt;"",BX211,BT211))))</f>
        <v/>
      </c>
      <c r="CL211" s="210" t="str">
        <f>IF(BN211="","",IF(BT211&lt;&gt;BN211,INDEX(regKlub_id,MATCH(BT211,regKlub_naziv,0)),IF(AND(BO211&lt;&gt;"",BO211&lt;&gt;"NEMA"),BO211,IF(CF211&lt;&gt;"",CF211,IF(CB211&lt;&gt;"",CB211,IFERROR(INDEX(CL$12:CL210,MATCH(BN211,BN$12:BN210,0)),"GREŠKA"))))))</f>
        <v/>
      </c>
      <c r="CM211" s="108" t="str">
        <f>IF(BP211="","",IF(BP211&lt;&gt;"NEMA",BP211,IF(CE211&lt;&gt;"",CE211,IFERROR(INDEX(CM$12:CM210,MATCH(BN211,BN$12:BN210,0)),""))))</f>
        <v/>
      </c>
      <c r="CN211" s="27" t="s">
        <v>0</v>
      </c>
      <c r="CO211" s="38" t="str">
        <f t="shared" si="285"/>
        <v/>
      </c>
      <c r="CP211" s="53" t="str">
        <f t="shared" si="286"/>
        <v/>
      </c>
      <c r="CQ211" s="164" t="str">
        <f t="shared" si="287"/>
        <v/>
      </c>
      <c r="CR211" s="165" t="str">
        <f t="shared" si="235"/>
        <v/>
      </c>
      <c r="CS211" s="108" t="str">
        <f t="shared" si="239"/>
        <v/>
      </c>
      <c r="CT211" s="27" t="s">
        <v>0</v>
      </c>
      <c r="CU211" s="224" t="str">
        <f t="shared" si="288"/>
        <v xml:space="preserve">
</v>
      </c>
      <c r="CV211" s="27" t="s">
        <v>0</v>
      </c>
      <c r="CW211" s="184" t="str">
        <f t="shared" si="240"/>
        <v/>
      </c>
      <c r="CX211" t="s">
        <v>0</v>
      </c>
      <c r="CY211" s="86" t="str">
        <f t="shared" si="241"/>
        <v/>
      </c>
      <c r="CZ211" t="s">
        <v>0</v>
      </c>
      <c r="DA211" s="32" t="str">
        <f t="shared" si="242"/>
        <v/>
      </c>
      <c r="DB211" s="46" t="str">
        <f t="shared" si="243"/>
        <v/>
      </c>
      <c r="DC211" t="s">
        <v>0</v>
      </c>
      <c r="DD211" s="14" t="str">
        <f t="shared" si="289"/>
        <v/>
      </c>
      <c r="DE211" s="27" t="s">
        <v>0</v>
      </c>
      <c r="DF211" s="14" t="str">
        <f t="shared" si="290"/>
        <v/>
      </c>
      <c r="DG211" s="27" t="s">
        <v>0</v>
      </c>
      <c r="DH211" s="32" t="str">
        <f t="shared" si="291"/>
        <v/>
      </c>
      <c r="DI211" s="33" t="str">
        <f t="shared" si="292"/>
        <v/>
      </c>
      <c r="DJ211" s="27" t="s">
        <v>0</v>
      </c>
      <c r="DK211" s="32" t="str">
        <f t="shared" si="293"/>
        <v/>
      </c>
      <c r="DL211" s="33" t="str">
        <f t="shared" si="294"/>
        <v/>
      </c>
      <c r="DM211" s="27" t="s">
        <v>0</v>
      </c>
      <c r="DN211" s="32" t="str">
        <f t="shared" si="295"/>
        <v/>
      </c>
      <c r="DO211" s="33" t="str">
        <f t="shared" si="296"/>
        <v/>
      </c>
      <c r="DP211" s="27" t="s">
        <v>0</v>
      </c>
      <c r="DQ211" s="38" t="str">
        <f t="shared" si="297"/>
        <v/>
      </c>
      <c r="DR211" s="33" t="str" cm="1">
        <f t="array" ref="DR211">IF(DQ211&lt;&gt;"",INDEX(regNatjecatelj_id,DQ211,0),IF(BF211&lt;&gt;"",BF211,""))</f>
        <v/>
      </c>
      <c r="DS211" s="27" t="s">
        <v>0</v>
      </c>
      <c r="DT211" s="38" t="str">
        <f t="shared" si="298"/>
        <v/>
      </c>
      <c r="DU211" s="53" t="str">
        <f t="shared" si="244"/>
        <v/>
      </c>
      <c r="DV211" s="53" t="str">
        <f t="shared" si="299"/>
        <v/>
      </c>
      <c r="DW211" s="53" t="str">
        <f t="shared" si="300"/>
        <v/>
      </c>
      <c r="DX211" s="46" t="str">
        <f t="shared" si="301"/>
        <v/>
      </c>
      <c r="DY211" s="27" t="s">
        <v>0</v>
      </c>
      <c r="DZ211" s="38" t="str">
        <f>IF(AN211="","",MAX(DZ$12:DZ210)+1)</f>
        <v/>
      </c>
      <c r="EA211" s="53" t="str">
        <f t="shared" si="302"/>
        <v/>
      </c>
      <c r="EB211" s="53" t="str">
        <f t="shared" si="303"/>
        <v/>
      </c>
      <c r="EC211" s="53" t="str">
        <f t="shared" si="304"/>
        <v/>
      </c>
      <c r="ED211" s="53" t="str">
        <f t="shared" si="305"/>
        <v/>
      </c>
      <c r="EE211" s="53" t="str">
        <f t="shared" si="245"/>
        <v/>
      </c>
      <c r="EF211" s="53" t="str">
        <f t="shared" si="306"/>
        <v/>
      </c>
      <c r="EG211" s="53" t="str">
        <f t="shared" si="307"/>
        <v/>
      </c>
      <c r="EH211" s="53" t="str">
        <f t="shared" si="246"/>
        <v/>
      </c>
      <c r="EI211" s="53" t="str">
        <f t="shared" si="308"/>
        <v/>
      </c>
      <c r="EJ211" s="33" t="str">
        <f t="shared" si="309"/>
        <v/>
      </c>
      <c r="EK211" s="27" t="s">
        <v>0</v>
      </c>
      <c r="EL211" s="14" t="str">
        <f t="shared" si="310"/>
        <v/>
      </c>
      <c r="EM211" s="27" t="s">
        <v>0</v>
      </c>
      <c r="EN211" s="14" t="str">
        <f t="shared" si="247"/>
        <v/>
      </c>
      <c r="EO211" s="27" t="s">
        <v>0</v>
      </c>
      <c r="EP211" s="115" t="str">
        <f t="shared" si="311"/>
        <v/>
      </c>
      <c r="EQ211" s="27" t="s">
        <v>0</v>
      </c>
    </row>
    <row r="212" spans="1:147" x14ac:dyDescent="0.25">
      <c r="A212" t="s">
        <v>0</v>
      </c>
      <c r="B212" s="32" t="str">
        <f>IF(csv!F202="","",TRIM(csv!T202))</f>
        <v/>
      </c>
      <c r="C212" s="21" t="s">
        <v>0</v>
      </c>
      <c r="D212" s="21" t="str">
        <f>IF(csv!F202="","",TRIM(csv!F202))</f>
        <v/>
      </c>
      <c r="E212" s="21" t="str">
        <f>IF(csv!E202="","",TRIM(csv!E202))</f>
        <v/>
      </c>
      <c r="F212" s="21" t="s">
        <v>0</v>
      </c>
      <c r="G212" s="53" t="str">
        <f>IF(csv!M202="","",TRIM(csv!M202))</f>
        <v/>
      </c>
      <c r="H212" s="53" t="str">
        <f>IF(csv!N202="","",TRIM(csv!N202))</f>
        <v/>
      </c>
      <c r="I212" s="21" t="s">
        <v>0</v>
      </c>
      <c r="J212" s="21" t="str">
        <f>IF(csv!P202="","",TRIM(csv!P202))</f>
        <v/>
      </c>
      <c r="K212" s="21" t="str">
        <f>IF(csv!Q202="","",TRIM(csv!Q202))</f>
        <v/>
      </c>
      <c r="L212" s="21" t="s">
        <v>0</v>
      </c>
      <c r="M212" s="46" t="str">
        <f>IF(csv!R202="","",TRIM(csv!R202))</f>
        <v/>
      </c>
      <c r="N212" s="27" t="s">
        <v>0</v>
      </c>
      <c r="O212" s="172" t="str">
        <f t="shared" si="248"/>
        <v/>
      </c>
      <c r="P212" s="27"/>
      <c r="Q212" s="32" t="str">
        <f t="shared" si="249"/>
        <v/>
      </c>
      <c r="R212" s="53" t="str">
        <f>IF(Q212="","",IF(COUNTIF(Q$12:Q211,Q212)=0,R211+1,R211))</f>
        <v/>
      </c>
      <c r="S212" s="53" t="str">
        <f t="shared" si="250"/>
        <v/>
      </c>
      <c r="T212" s="53" t="str">
        <f t="shared" si="251"/>
        <v/>
      </c>
      <c r="U212" s="46" t="str">
        <f t="shared" si="252"/>
        <v/>
      </c>
      <c r="V212" s="27" t="s">
        <v>0</v>
      </c>
      <c r="W212" s="157" t="str">
        <f t="shared" si="253"/>
        <v/>
      </c>
      <c r="X212" s="207" t="str">
        <f t="shared" si="254"/>
        <v/>
      </c>
      <c r="Y212" s="158" t="str">
        <f t="shared" si="236"/>
        <v/>
      </c>
      <c r="Z212" s="27" t="s">
        <v>0</v>
      </c>
      <c r="AA212" s="32" t="str">
        <f t="shared" si="255"/>
        <v/>
      </c>
      <c r="AB212" s="53" t="str">
        <f t="shared" si="256"/>
        <v/>
      </c>
      <c r="AC212" s="21" t="str">
        <f>IF(OR(AB212="",AB212&lt;&gt;"NEMA"),"",IF(IFERROR(MATCH(AA212,AA$12:AA211,0),0)&lt;&gt;0,"",AA212))</f>
        <v/>
      </c>
      <c r="AD212" s="46" t="str">
        <f>IF(AC212="","",MAX(AD$12:AD211)+1)</f>
        <v/>
      </c>
      <c r="AE212" s="27" t="s">
        <v>0</v>
      </c>
      <c r="AF212" s="84"/>
      <c r="AG212" s="27" t="s">
        <v>0</v>
      </c>
      <c r="AH212" s="14" t="str">
        <f t="shared" si="257"/>
        <v/>
      </c>
      <c r="AI212" s="27" t="s">
        <v>0</v>
      </c>
      <c r="AJ212" s="157" t="str">
        <f t="shared" si="258"/>
        <v/>
      </c>
      <c r="AK212" s="108" t="str">
        <f t="shared" si="259"/>
        <v/>
      </c>
      <c r="AL212" s="27"/>
      <c r="AM212" s="32" t="str">
        <f t="shared" si="260"/>
        <v/>
      </c>
      <c r="AN212" s="21" t="str">
        <f t="shared" si="261"/>
        <v/>
      </c>
      <c r="AO212" s="53" t="str">
        <f t="shared" si="262"/>
        <v/>
      </c>
      <c r="AP212" s="53" t="str">
        <f t="shared" si="263"/>
        <v/>
      </c>
      <c r="AQ212" s="21" t="str">
        <f t="shared" si="264"/>
        <v/>
      </c>
      <c r="AR212" s="46" t="str">
        <f t="shared" si="265"/>
        <v/>
      </c>
      <c r="AS212" s="27" t="s">
        <v>0</v>
      </c>
      <c r="AT212" s="62" t="str">
        <f t="shared" si="266"/>
        <v/>
      </c>
      <c r="AU212" s="27" t="s">
        <v>0</v>
      </c>
      <c r="AV212" s="228" t="str">
        <f t="shared" si="234"/>
        <v/>
      </c>
      <c r="AW212" s="27" t="s">
        <v>0</v>
      </c>
      <c r="AX212" s="79"/>
      <c r="AY212" s="80"/>
      <c r="AZ212" s="27" t="s">
        <v>0</v>
      </c>
      <c r="BA212" s="184" t="str">
        <f t="shared" si="267"/>
        <v/>
      </c>
      <c r="BB212" s="27" t="s">
        <v>0</v>
      </c>
      <c r="BC212" s="32" t="str">
        <f t="shared" si="268"/>
        <v/>
      </c>
      <c r="BD212" s="53" t="str">
        <f>IF(AX212&amp;AY212="","",MAX(BD$12:BD211)+1)</f>
        <v/>
      </c>
      <c r="BE212" s="196" t="str">
        <f t="shared" si="269"/>
        <v/>
      </c>
      <c r="BF212" s="33" t="str">
        <f>IF(AND(AO212="NEMA",AP212="NEMA",OR(AX212&amp;AY212="",BE212="NEMA")),MAX(BF$12:BF211)+1,"")</f>
        <v/>
      </c>
      <c r="BG212" s="27" t="s">
        <v>0</v>
      </c>
      <c r="BH212" s="32" t="str">
        <f t="shared" si="270"/>
        <v/>
      </c>
      <c r="BI212" s="21" t="str">
        <f t="shared" si="271"/>
        <v/>
      </c>
      <c r="BJ212" s="53" t="str">
        <f t="shared" si="272"/>
        <v/>
      </c>
      <c r="BK212" s="33" t="str">
        <f t="shared" si="273"/>
        <v/>
      </c>
      <c r="BL212" s="27" t="s">
        <v>0</v>
      </c>
      <c r="BM212" s="32" t="str">
        <f t="shared" si="274"/>
        <v/>
      </c>
      <c r="BN212" s="21" t="str">
        <f t="shared" si="275"/>
        <v/>
      </c>
      <c r="BO212" s="53" t="str">
        <f t="shared" si="276"/>
        <v/>
      </c>
      <c r="BP212" s="53" t="str">
        <f t="shared" si="237"/>
        <v/>
      </c>
      <c r="BQ212" s="21" t="str">
        <f t="shared" si="238"/>
        <v/>
      </c>
      <c r="BR212" s="21" t="str" cm="1">
        <f t="array" ref="BR212">IFERROR(""&amp;INDEX(regNatjecatelj_klub,DI212),"")</f>
        <v/>
      </c>
      <c r="BS212" s="66" t="str">
        <f t="shared" si="277"/>
        <v/>
      </c>
      <c r="BT212" s="46" t="str">
        <f t="shared" si="278"/>
        <v/>
      </c>
      <c r="BU212" s="27" t="s">
        <v>0</v>
      </c>
      <c r="BV212" s="62" t="str">
        <f>IF(BP212&lt;&gt;"NEMA","",IF(IFERROR(MATCH(BN212,BN$12:BN211,0),0)&lt;&gt;0,"",BN212))</f>
        <v/>
      </c>
      <c r="BW212" s="27" t="s">
        <v>0</v>
      </c>
      <c r="BX212" s="84"/>
      <c r="BY212" s="27" t="s">
        <v>0</v>
      </c>
      <c r="BZ212" s="38" t="str">
        <f t="shared" si="279"/>
        <v/>
      </c>
      <c r="CA212" s="21" t="str">
        <f t="shared" si="280"/>
        <v/>
      </c>
      <c r="CB212" s="21" t="str">
        <f>IF(CA212="","",MAX(CB$12:CB211)+1)</f>
        <v/>
      </c>
      <c r="CC212" s="21" t="str">
        <f>IF(CA212="","",IF(AB212="","",IF(AB212="NEMA",IF(AD212="",INDEX(AD$12:AD211,MATCH(AA212,AA$12:AA211,0),1),AD212),AB212)))</f>
        <v/>
      </c>
      <c r="CD212" s="21" t="str">
        <f t="shared" si="281"/>
        <v/>
      </c>
      <c r="CE212" s="21" t="str">
        <f>IF(BX212="","",MAX(CE$12:CE211)+1)</f>
        <v/>
      </c>
      <c r="CF212" s="21" t="str">
        <f t="shared" si="282"/>
        <v/>
      </c>
      <c r="CG212" s="46" t="str">
        <f t="shared" si="283"/>
        <v/>
      </c>
      <c r="CH212" s="27" t="s">
        <v>0</v>
      </c>
      <c r="CI212" s="14" t="str">
        <f t="shared" si="284"/>
        <v/>
      </c>
      <c r="CJ212" s="27" t="s">
        <v>0</v>
      </c>
      <c r="CK212" s="157" t="str">
        <f>IF(BN212="","",IF(AND(BO212&lt;&gt;"",BO212&lt;&gt;"NEMA",BS212=1),BR212,IFERROR(INDEX(CK$12:CK211,MATCH(BN212,BN$12:BN211,0)),IF(BX212&lt;&gt;"",BX212,BT212))))</f>
        <v/>
      </c>
      <c r="CL212" s="210" t="str">
        <f>IF(BN212="","",IF(BT212&lt;&gt;BN212,INDEX(regKlub_id,MATCH(BT212,regKlub_naziv,0)),IF(AND(BO212&lt;&gt;"",BO212&lt;&gt;"NEMA"),BO212,IF(CF212&lt;&gt;"",CF212,IF(CB212&lt;&gt;"",CB212,IFERROR(INDEX(CL$12:CL211,MATCH(BN212,BN$12:BN211,0)),"GREŠKA"))))))</f>
        <v/>
      </c>
      <c r="CM212" s="108" t="str">
        <f>IF(BP212="","",IF(BP212&lt;&gt;"NEMA",BP212,IF(CE212&lt;&gt;"",CE212,IFERROR(INDEX(CM$12:CM211,MATCH(BN212,BN$12:BN211,0)),""))))</f>
        <v/>
      </c>
      <c r="CN212" s="27" t="s">
        <v>0</v>
      </c>
      <c r="CO212" s="38" t="str">
        <f t="shared" si="285"/>
        <v/>
      </c>
      <c r="CP212" s="53" t="str">
        <f t="shared" si="286"/>
        <v/>
      </c>
      <c r="CQ212" s="164" t="str">
        <f t="shared" si="287"/>
        <v/>
      </c>
      <c r="CR212" s="165" t="str">
        <f t="shared" si="235"/>
        <v/>
      </c>
      <c r="CS212" s="108" t="str">
        <f t="shared" si="239"/>
        <v/>
      </c>
      <c r="CT212" s="27" t="s">
        <v>0</v>
      </c>
      <c r="CU212" s="224" t="str">
        <f t="shared" si="288"/>
        <v xml:space="preserve">
</v>
      </c>
      <c r="CV212" s="27" t="s">
        <v>0</v>
      </c>
      <c r="CW212" s="184" t="str">
        <f t="shared" si="240"/>
        <v/>
      </c>
      <c r="CX212" t="s">
        <v>0</v>
      </c>
      <c r="CY212" s="86" t="str">
        <f t="shared" si="241"/>
        <v/>
      </c>
      <c r="CZ212" t="s">
        <v>0</v>
      </c>
      <c r="DA212" s="32" t="str">
        <f t="shared" si="242"/>
        <v/>
      </c>
      <c r="DB212" s="46" t="str">
        <f t="shared" si="243"/>
        <v/>
      </c>
      <c r="DC212" t="s">
        <v>0</v>
      </c>
      <c r="DD212" s="14" t="str">
        <f t="shared" si="289"/>
        <v/>
      </c>
      <c r="DE212" s="27" t="s">
        <v>0</v>
      </c>
      <c r="DF212" s="14" t="str">
        <f t="shared" si="290"/>
        <v/>
      </c>
      <c r="DG212" s="27" t="s">
        <v>0</v>
      </c>
      <c r="DH212" s="32" t="str">
        <f t="shared" si="291"/>
        <v/>
      </c>
      <c r="DI212" s="33" t="str">
        <f t="shared" si="292"/>
        <v/>
      </c>
      <c r="DJ212" s="27" t="s">
        <v>0</v>
      </c>
      <c r="DK212" s="32" t="str">
        <f t="shared" si="293"/>
        <v/>
      </c>
      <c r="DL212" s="33" t="str">
        <f t="shared" si="294"/>
        <v/>
      </c>
      <c r="DM212" s="27" t="s">
        <v>0</v>
      </c>
      <c r="DN212" s="32" t="str">
        <f t="shared" si="295"/>
        <v/>
      </c>
      <c r="DO212" s="33" t="str">
        <f t="shared" si="296"/>
        <v/>
      </c>
      <c r="DP212" s="27" t="s">
        <v>0</v>
      </c>
      <c r="DQ212" s="38" t="str">
        <f t="shared" si="297"/>
        <v/>
      </c>
      <c r="DR212" s="33" t="str" cm="1">
        <f t="array" ref="DR212">IF(DQ212&lt;&gt;"",INDEX(regNatjecatelj_id,DQ212,0),IF(BF212&lt;&gt;"",BF212,""))</f>
        <v/>
      </c>
      <c r="DS212" s="27" t="s">
        <v>0</v>
      </c>
      <c r="DT212" s="38" t="str">
        <f t="shared" si="298"/>
        <v/>
      </c>
      <c r="DU212" s="53" t="str">
        <f t="shared" si="244"/>
        <v/>
      </c>
      <c r="DV212" s="53" t="str">
        <f t="shared" si="299"/>
        <v/>
      </c>
      <c r="DW212" s="53" t="str">
        <f t="shared" si="300"/>
        <v/>
      </c>
      <c r="DX212" s="46" t="str">
        <f t="shared" si="301"/>
        <v/>
      </c>
      <c r="DY212" s="27" t="s">
        <v>0</v>
      </c>
      <c r="DZ212" s="38" t="str">
        <f>IF(AN212="","",MAX(DZ$12:DZ211)+1)</f>
        <v/>
      </c>
      <c r="EA212" s="53" t="str">
        <f t="shared" si="302"/>
        <v/>
      </c>
      <c r="EB212" s="53" t="str">
        <f t="shared" si="303"/>
        <v/>
      </c>
      <c r="EC212" s="53" t="str">
        <f t="shared" si="304"/>
        <v/>
      </c>
      <c r="ED212" s="53" t="str">
        <f t="shared" si="305"/>
        <v/>
      </c>
      <c r="EE212" s="53" t="str">
        <f t="shared" si="245"/>
        <v/>
      </c>
      <c r="EF212" s="53" t="str">
        <f t="shared" si="306"/>
        <v/>
      </c>
      <c r="EG212" s="53" t="str">
        <f t="shared" si="307"/>
        <v/>
      </c>
      <c r="EH212" s="53" t="str">
        <f t="shared" si="246"/>
        <v/>
      </c>
      <c r="EI212" s="53" t="str">
        <f t="shared" si="308"/>
        <v/>
      </c>
      <c r="EJ212" s="33" t="str">
        <f t="shared" si="309"/>
        <v/>
      </c>
      <c r="EK212" s="27" t="s">
        <v>0</v>
      </c>
      <c r="EL212" s="14" t="str">
        <f t="shared" si="310"/>
        <v/>
      </c>
      <c r="EM212" s="27" t="s">
        <v>0</v>
      </c>
      <c r="EN212" s="14" t="str">
        <f t="shared" si="247"/>
        <v/>
      </c>
      <c r="EO212" s="27" t="s">
        <v>0</v>
      </c>
      <c r="EP212" s="115" t="str">
        <f t="shared" si="311"/>
        <v/>
      </c>
      <c r="EQ212" s="27" t="s">
        <v>0</v>
      </c>
    </row>
    <row r="213" spans="1:147" x14ac:dyDescent="0.25">
      <c r="A213" t="s">
        <v>0</v>
      </c>
      <c r="B213" s="32" t="str">
        <f>IF(csv!F203="","",TRIM(csv!T203))</f>
        <v/>
      </c>
      <c r="C213" s="21" t="s">
        <v>0</v>
      </c>
      <c r="D213" s="21" t="str">
        <f>IF(csv!F203="","",TRIM(csv!F203))</f>
        <v/>
      </c>
      <c r="E213" s="21" t="str">
        <f>IF(csv!E203="","",TRIM(csv!E203))</f>
        <v/>
      </c>
      <c r="F213" s="21" t="s">
        <v>0</v>
      </c>
      <c r="G213" s="53" t="str">
        <f>IF(csv!M203="","",TRIM(csv!M203))</f>
        <v/>
      </c>
      <c r="H213" s="53" t="str">
        <f>IF(csv!N203="","",TRIM(csv!N203))</f>
        <v/>
      </c>
      <c r="I213" s="21" t="s">
        <v>0</v>
      </c>
      <c r="J213" s="21" t="str">
        <f>IF(csv!P203="","",TRIM(csv!P203))</f>
        <v/>
      </c>
      <c r="K213" s="21" t="str">
        <f>IF(csv!Q203="","",TRIM(csv!Q203))</f>
        <v/>
      </c>
      <c r="L213" s="21" t="s">
        <v>0</v>
      </c>
      <c r="M213" s="46" t="str">
        <f>IF(csv!R203="","",TRIM(csv!R203))</f>
        <v/>
      </c>
      <c r="N213" s="27" t="s">
        <v>0</v>
      </c>
      <c r="O213" s="172" t="str">
        <f t="shared" si="248"/>
        <v/>
      </c>
      <c r="P213" s="27"/>
      <c r="Q213" s="32" t="str">
        <f t="shared" si="249"/>
        <v/>
      </c>
      <c r="R213" s="53" t="str">
        <f>IF(Q213="","",IF(COUNTIF(Q$12:Q212,Q213)=0,R212+1,R212))</f>
        <v/>
      </c>
      <c r="S213" s="53" t="str">
        <f t="shared" si="250"/>
        <v/>
      </c>
      <c r="T213" s="53" t="str">
        <f t="shared" si="251"/>
        <v/>
      </c>
      <c r="U213" s="46" t="str">
        <f t="shared" si="252"/>
        <v/>
      </c>
      <c r="V213" s="27" t="s">
        <v>0</v>
      </c>
      <c r="W213" s="157" t="str">
        <f t="shared" si="253"/>
        <v/>
      </c>
      <c r="X213" s="207" t="str">
        <f t="shared" si="254"/>
        <v/>
      </c>
      <c r="Y213" s="158" t="str">
        <f t="shared" si="236"/>
        <v/>
      </c>
      <c r="Z213" s="27" t="s">
        <v>0</v>
      </c>
      <c r="AA213" s="32" t="str">
        <f t="shared" si="255"/>
        <v/>
      </c>
      <c r="AB213" s="53" t="str">
        <f t="shared" si="256"/>
        <v/>
      </c>
      <c r="AC213" s="21" t="str">
        <f>IF(OR(AB213="",AB213&lt;&gt;"NEMA"),"",IF(IFERROR(MATCH(AA213,AA$12:AA212,0),0)&lt;&gt;0,"",AA213))</f>
        <v/>
      </c>
      <c r="AD213" s="46" t="str">
        <f>IF(AC213="","",MAX(AD$12:AD212)+1)</f>
        <v/>
      </c>
      <c r="AE213" s="27" t="s">
        <v>0</v>
      </c>
      <c r="AF213" s="84"/>
      <c r="AG213" s="27" t="s">
        <v>0</v>
      </c>
      <c r="AH213" s="14" t="str">
        <f t="shared" si="257"/>
        <v/>
      </c>
      <c r="AI213" s="27" t="s">
        <v>0</v>
      </c>
      <c r="AJ213" s="157" t="str">
        <f t="shared" si="258"/>
        <v/>
      </c>
      <c r="AK213" s="108" t="str">
        <f t="shared" si="259"/>
        <v/>
      </c>
      <c r="AL213" s="27"/>
      <c r="AM213" s="32" t="str">
        <f t="shared" si="260"/>
        <v/>
      </c>
      <c r="AN213" s="21" t="str">
        <f t="shared" si="261"/>
        <v/>
      </c>
      <c r="AO213" s="53" t="str">
        <f t="shared" si="262"/>
        <v/>
      </c>
      <c r="AP213" s="53" t="str">
        <f t="shared" si="263"/>
        <v/>
      </c>
      <c r="AQ213" s="21" t="str">
        <f t="shared" si="264"/>
        <v/>
      </c>
      <c r="AR213" s="46" t="str">
        <f t="shared" si="265"/>
        <v/>
      </c>
      <c r="AS213" s="27" t="s">
        <v>0</v>
      </c>
      <c r="AT213" s="62" t="str">
        <f t="shared" si="266"/>
        <v/>
      </c>
      <c r="AU213" s="27" t="s">
        <v>0</v>
      </c>
      <c r="AV213" s="228" t="str">
        <f t="shared" si="234"/>
        <v/>
      </c>
      <c r="AW213" s="27" t="s">
        <v>0</v>
      </c>
      <c r="AX213" s="79"/>
      <c r="AY213" s="80"/>
      <c r="AZ213" s="27" t="s">
        <v>0</v>
      </c>
      <c r="BA213" s="184" t="str">
        <f t="shared" si="267"/>
        <v/>
      </c>
      <c r="BB213" s="27" t="s">
        <v>0</v>
      </c>
      <c r="BC213" s="32" t="str">
        <f t="shared" si="268"/>
        <v/>
      </c>
      <c r="BD213" s="53" t="str">
        <f>IF(AX213&amp;AY213="","",MAX(BD$12:BD212)+1)</f>
        <v/>
      </c>
      <c r="BE213" s="196" t="str">
        <f t="shared" si="269"/>
        <v/>
      </c>
      <c r="BF213" s="33" t="str">
        <f>IF(AND(AO213="NEMA",AP213="NEMA",OR(AX213&amp;AY213="",BE213="NEMA")),MAX(BF$12:BF212)+1,"")</f>
        <v/>
      </c>
      <c r="BG213" s="27" t="s">
        <v>0</v>
      </c>
      <c r="BH213" s="32" t="str">
        <f t="shared" si="270"/>
        <v/>
      </c>
      <c r="BI213" s="21" t="str">
        <f t="shared" si="271"/>
        <v/>
      </c>
      <c r="BJ213" s="53" t="str">
        <f t="shared" si="272"/>
        <v/>
      </c>
      <c r="BK213" s="33" t="str">
        <f t="shared" si="273"/>
        <v/>
      </c>
      <c r="BL213" s="27" t="s">
        <v>0</v>
      </c>
      <c r="BM213" s="32" t="str">
        <f t="shared" si="274"/>
        <v/>
      </c>
      <c r="BN213" s="21" t="str">
        <f t="shared" si="275"/>
        <v/>
      </c>
      <c r="BO213" s="53" t="str">
        <f t="shared" si="276"/>
        <v/>
      </c>
      <c r="BP213" s="53" t="str">
        <f t="shared" si="237"/>
        <v/>
      </c>
      <c r="BQ213" s="21" t="str">
        <f t="shared" si="238"/>
        <v/>
      </c>
      <c r="BR213" s="21" t="str" cm="1">
        <f t="array" ref="BR213">IFERROR(""&amp;INDEX(regNatjecatelj_klub,DI213),"")</f>
        <v/>
      </c>
      <c r="BS213" s="66" t="str">
        <f t="shared" si="277"/>
        <v/>
      </c>
      <c r="BT213" s="46" t="str">
        <f t="shared" si="278"/>
        <v/>
      </c>
      <c r="BU213" s="27" t="s">
        <v>0</v>
      </c>
      <c r="BV213" s="62" t="str">
        <f>IF(BP213&lt;&gt;"NEMA","",IF(IFERROR(MATCH(BN213,BN$12:BN212,0),0)&lt;&gt;0,"",BN213))</f>
        <v/>
      </c>
      <c r="BW213" s="27" t="s">
        <v>0</v>
      </c>
      <c r="BX213" s="84"/>
      <c r="BY213" s="27" t="s">
        <v>0</v>
      </c>
      <c r="BZ213" s="38" t="str">
        <f t="shared" si="279"/>
        <v/>
      </c>
      <c r="CA213" s="21" t="str">
        <f t="shared" si="280"/>
        <v/>
      </c>
      <c r="CB213" s="21" t="str">
        <f>IF(CA213="","",MAX(CB$12:CB212)+1)</f>
        <v/>
      </c>
      <c r="CC213" s="21" t="str">
        <f>IF(CA213="","",IF(AB213="","",IF(AB213="NEMA",IF(AD213="",INDEX(AD$12:AD212,MATCH(AA213,AA$12:AA212,0),1),AD213),AB213)))</f>
        <v/>
      </c>
      <c r="CD213" s="21" t="str">
        <f t="shared" si="281"/>
        <v/>
      </c>
      <c r="CE213" s="21" t="str">
        <f>IF(BX213="","",MAX(CE$12:CE212)+1)</f>
        <v/>
      </c>
      <c r="CF213" s="21" t="str">
        <f t="shared" si="282"/>
        <v/>
      </c>
      <c r="CG213" s="46" t="str">
        <f t="shared" si="283"/>
        <v/>
      </c>
      <c r="CH213" s="27" t="s">
        <v>0</v>
      </c>
      <c r="CI213" s="14" t="str">
        <f t="shared" si="284"/>
        <v/>
      </c>
      <c r="CJ213" s="27" t="s">
        <v>0</v>
      </c>
      <c r="CK213" s="157" t="str">
        <f>IF(BN213="","",IF(AND(BO213&lt;&gt;"",BO213&lt;&gt;"NEMA",BS213=1),BR213,IFERROR(INDEX(CK$12:CK212,MATCH(BN213,BN$12:BN212,0)),IF(BX213&lt;&gt;"",BX213,BT213))))</f>
        <v/>
      </c>
      <c r="CL213" s="210" t="str">
        <f>IF(BN213="","",IF(BT213&lt;&gt;BN213,INDEX(regKlub_id,MATCH(BT213,regKlub_naziv,0)),IF(AND(BO213&lt;&gt;"",BO213&lt;&gt;"NEMA"),BO213,IF(CF213&lt;&gt;"",CF213,IF(CB213&lt;&gt;"",CB213,IFERROR(INDEX(CL$12:CL212,MATCH(BN213,BN$12:BN212,0)),"GREŠKA"))))))</f>
        <v/>
      </c>
      <c r="CM213" s="108" t="str">
        <f>IF(BP213="","",IF(BP213&lt;&gt;"NEMA",BP213,IF(CE213&lt;&gt;"",CE213,IFERROR(INDEX(CM$12:CM212,MATCH(BN213,BN$12:BN212,0)),""))))</f>
        <v/>
      </c>
      <c r="CN213" s="27" t="s">
        <v>0</v>
      </c>
      <c r="CO213" s="38" t="str">
        <f t="shared" si="285"/>
        <v/>
      </c>
      <c r="CP213" s="53" t="str">
        <f t="shared" si="286"/>
        <v/>
      </c>
      <c r="CQ213" s="164" t="str">
        <f t="shared" si="287"/>
        <v/>
      </c>
      <c r="CR213" s="165" t="str">
        <f t="shared" si="235"/>
        <v/>
      </c>
      <c r="CS213" s="108" t="str">
        <f t="shared" si="239"/>
        <v/>
      </c>
      <c r="CT213" s="27" t="s">
        <v>0</v>
      </c>
      <c r="CU213" s="224" t="str">
        <f t="shared" si="288"/>
        <v xml:space="preserve">
</v>
      </c>
      <c r="CV213" s="27" t="s">
        <v>0</v>
      </c>
      <c r="CW213" s="184" t="str">
        <f t="shared" si="240"/>
        <v/>
      </c>
      <c r="CX213" t="s">
        <v>0</v>
      </c>
      <c r="CY213" s="86" t="str">
        <f t="shared" si="241"/>
        <v/>
      </c>
      <c r="CZ213" t="s">
        <v>0</v>
      </c>
      <c r="DA213" s="32" t="str">
        <f t="shared" si="242"/>
        <v/>
      </c>
      <c r="DB213" s="46" t="str">
        <f t="shared" si="243"/>
        <v/>
      </c>
      <c r="DC213" t="s">
        <v>0</v>
      </c>
      <c r="DD213" s="14" t="str">
        <f t="shared" si="289"/>
        <v/>
      </c>
      <c r="DE213" s="27" t="s">
        <v>0</v>
      </c>
      <c r="DF213" s="14" t="str">
        <f t="shared" si="290"/>
        <v/>
      </c>
      <c r="DG213" s="27" t="s">
        <v>0</v>
      </c>
      <c r="DH213" s="32" t="str">
        <f t="shared" si="291"/>
        <v/>
      </c>
      <c r="DI213" s="33" t="str">
        <f t="shared" si="292"/>
        <v/>
      </c>
      <c r="DJ213" s="27" t="s">
        <v>0</v>
      </c>
      <c r="DK213" s="32" t="str">
        <f t="shared" si="293"/>
        <v/>
      </c>
      <c r="DL213" s="33" t="str">
        <f t="shared" si="294"/>
        <v/>
      </c>
      <c r="DM213" s="27" t="s">
        <v>0</v>
      </c>
      <c r="DN213" s="32" t="str">
        <f t="shared" si="295"/>
        <v/>
      </c>
      <c r="DO213" s="33" t="str">
        <f t="shared" si="296"/>
        <v/>
      </c>
      <c r="DP213" s="27" t="s">
        <v>0</v>
      </c>
      <c r="DQ213" s="38" t="str">
        <f t="shared" si="297"/>
        <v/>
      </c>
      <c r="DR213" s="33" t="str" cm="1">
        <f t="array" ref="DR213">IF(DQ213&lt;&gt;"",INDEX(regNatjecatelj_id,DQ213,0),IF(BF213&lt;&gt;"",BF213,""))</f>
        <v/>
      </c>
      <c r="DS213" s="27" t="s">
        <v>0</v>
      </c>
      <c r="DT213" s="38" t="str">
        <f t="shared" si="298"/>
        <v/>
      </c>
      <c r="DU213" s="53" t="str">
        <f t="shared" si="244"/>
        <v/>
      </c>
      <c r="DV213" s="53" t="str">
        <f t="shared" si="299"/>
        <v/>
      </c>
      <c r="DW213" s="53" t="str">
        <f t="shared" si="300"/>
        <v/>
      </c>
      <c r="DX213" s="46" t="str">
        <f t="shared" si="301"/>
        <v/>
      </c>
      <c r="DY213" s="27" t="s">
        <v>0</v>
      </c>
      <c r="DZ213" s="38" t="str">
        <f>IF(AN213="","",MAX(DZ$12:DZ212)+1)</f>
        <v/>
      </c>
      <c r="EA213" s="53" t="str">
        <f t="shared" si="302"/>
        <v/>
      </c>
      <c r="EB213" s="53" t="str">
        <f t="shared" si="303"/>
        <v/>
      </c>
      <c r="EC213" s="53" t="str">
        <f t="shared" si="304"/>
        <v/>
      </c>
      <c r="ED213" s="53" t="str">
        <f t="shared" si="305"/>
        <v/>
      </c>
      <c r="EE213" s="53" t="str">
        <f t="shared" si="245"/>
        <v/>
      </c>
      <c r="EF213" s="53" t="str">
        <f t="shared" si="306"/>
        <v/>
      </c>
      <c r="EG213" s="53" t="str">
        <f t="shared" si="307"/>
        <v/>
      </c>
      <c r="EH213" s="53" t="str">
        <f t="shared" si="246"/>
        <v/>
      </c>
      <c r="EI213" s="53" t="str">
        <f t="shared" si="308"/>
        <v/>
      </c>
      <c r="EJ213" s="33" t="str">
        <f t="shared" si="309"/>
        <v/>
      </c>
      <c r="EK213" s="27" t="s">
        <v>0</v>
      </c>
      <c r="EL213" s="14" t="str">
        <f t="shared" si="310"/>
        <v/>
      </c>
      <c r="EM213" s="27" t="s">
        <v>0</v>
      </c>
      <c r="EN213" s="14" t="str">
        <f t="shared" si="247"/>
        <v/>
      </c>
      <c r="EO213" s="27" t="s">
        <v>0</v>
      </c>
      <c r="EP213" s="115" t="str">
        <f t="shared" si="311"/>
        <v/>
      </c>
      <c r="EQ213" s="27" t="s">
        <v>0</v>
      </c>
    </row>
    <row r="214" spans="1:147" x14ac:dyDescent="0.25">
      <c r="A214" t="s">
        <v>0</v>
      </c>
      <c r="B214" s="32" t="str">
        <f>IF(csv!F204="","",TRIM(csv!T204))</f>
        <v/>
      </c>
      <c r="C214" s="21" t="s">
        <v>0</v>
      </c>
      <c r="D214" s="21" t="str">
        <f>IF(csv!F204="","",TRIM(csv!F204))</f>
        <v/>
      </c>
      <c r="E214" s="21" t="str">
        <f>IF(csv!E204="","",TRIM(csv!E204))</f>
        <v/>
      </c>
      <c r="F214" s="21" t="s">
        <v>0</v>
      </c>
      <c r="G214" s="53" t="str">
        <f>IF(csv!M204="","",TRIM(csv!M204))</f>
        <v/>
      </c>
      <c r="H214" s="53" t="str">
        <f>IF(csv!N204="","",TRIM(csv!N204))</f>
        <v/>
      </c>
      <c r="I214" s="21" t="s">
        <v>0</v>
      </c>
      <c r="J214" s="21" t="str">
        <f>IF(csv!P204="","",TRIM(csv!P204))</f>
        <v/>
      </c>
      <c r="K214" s="21" t="str">
        <f>IF(csv!Q204="","",TRIM(csv!Q204))</f>
        <v/>
      </c>
      <c r="L214" s="21" t="s">
        <v>0</v>
      </c>
      <c r="M214" s="46" t="str">
        <f>IF(csv!R204="","",TRIM(csv!R204))</f>
        <v/>
      </c>
      <c r="N214" s="27" t="s">
        <v>0</v>
      </c>
      <c r="O214" s="172" t="str">
        <f t="shared" si="248"/>
        <v/>
      </c>
      <c r="P214" s="27"/>
      <c r="Q214" s="32" t="str">
        <f t="shared" si="249"/>
        <v/>
      </c>
      <c r="R214" s="53" t="str">
        <f>IF(Q214="","",IF(COUNTIF(Q$12:Q213,Q214)=0,R213+1,R213))</f>
        <v/>
      </c>
      <c r="S214" s="53" t="str">
        <f t="shared" si="250"/>
        <v/>
      </c>
      <c r="T214" s="53" t="str">
        <f t="shared" si="251"/>
        <v/>
      </c>
      <c r="U214" s="46" t="str">
        <f t="shared" si="252"/>
        <v/>
      </c>
      <c r="V214" s="27" t="s">
        <v>0</v>
      </c>
      <c r="W214" s="157" t="str">
        <f t="shared" si="253"/>
        <v/>
      </c>
      <c r="X214" s="207" t="str">
        <f t="shared" si="254"/>
        <v/>
      </c>
      <c r="Y214" s="158" t="str">
        <f t="shared" si="236"/>
        <v/>
      </c>
      <c r="Z214" s="27" t="s">
        <v>0</v>
      </c>
      <c r="AA214" s="32" t="str">
        <f t="shared" si="255"/>
        <v/>
      </c>
      <c r="AB214" s="53" t="str">
        <f t="shared" si="256"/>
        <v/>
      </c>
      <c r="AC214" s="21" t="str">
        <f>IF(OR(AB214="",AB214&lt;&gt;"NEMA"),"",IF(IFERROR(MATCH(AA214,AA$12:AA213,0),0)&lt;&gt;0,"",AA214))</f>
        <v/>
      </c>
      <c r="AD214" s="46" t="str">
        <f>IF(AC214="","",MAX(AD$12:AD213)+1)</f>
        <v/>
      </c>
      <c r="AE214" s="27" t="s">
        <v>0</v>
      </c>
      <c r="AF214" s="84"/>
      <c r="AG214" s="27" t="s">
        <v>0</v>
      </c>
      <c r="AH214" s="14" t="str">
        <f t="shared" si="257"/>
        <v/>
      </c>
      <c r="AI214" s="27" t="s">
        <v>0</v>
      </c>
      <c r="AJ214" s="157" t="str">
        <f t="shared" si="258"/>
        <v/>
      </c>
      <c r="AK214" s="108" t="str">
        <f t="shared" si="259"/>
        <v/>
      </c>
      <c r="AL214" s="27"/>
      <c r="AM214" s="32" t="str">
        <f t="shared" si="260"/>
        <v/>
      </c>
      <c r="AN214" s="21" t="str">
        <f t="shared" si="261"/>
        <v/>
      </c>
      <c r="AO214" s="53" t="str">
        <f t="shared" si="262"/>
        <v/>
      </c>
      <c r="AP214" s="53" t="str">
        <f t="shared" si="263"/>
        <v/>
      </c>
      <c r="AQ214" s="21" t="str">
        <f t="shared" si="264"/>
        <v/>
      </c>
      <c r="AR214" s="46" t="str">
        <f t="shared" si="265"/>
        <v/>
      </c>
      <c r="AS214" s="27" t="s">
        <v>0</v>
      </c>
      <c r="AT214" s="62" t="str">
        <f t="shared" si="266"/>
        <v/>
      </c>
      <c r="AU214" s="27" t="s">
        <v>0</v>
      </c>
      <c r="AV214" s="228" t="str">
        <f t="shared" si="234"/>
        <v/>
      </c>
      <c r="AW214" s="27" t="s">
        <v>0</v>
      </c>
      <c r="AX214" s="79"/>
      <c r="AY214" s="80"/>
      <c r="AZ214" s="27" t="s">
        <v>0</v>
      </c>
      <c r="BA214" s="184" t="str">
        <f t="shared" si="267"/>
        <v/>
      </c>
      <c r="BB214" s="27" t="s">
        <v>0</v>
      </c>
      <c r="BC214" s="32" t="str">
        <f t="shared" si="268"/>
        <v/>
      </c>
      <c r="BD214" s="53" t="str">
        <f>IF(AX214&amp;AY214="","",MAX(BD$12:BD213)+1)</f>
        <v/>
      </c>
      <c r="BE214" s="196" t="str">
        <f t="shared" si="269"/>
        <v/>
      </c>
      <c r="BF214" s="33" t="str">
        <f>IF(AND(AO214="NEMA",AP214="NEMA",OR(AX214&amp;AY214="",BE214="NEMA")),MAX(BF$12:BF213)+1,"")</f>
        <v/>
      </c>
      <c r="BG214" s="27" t="s">
        <v>0</v>
      </c>
      <c r="BH214" s="32" t="str">
        <f t="shared" si="270"/>
        <v/>
      </c>
      <c r="BI214" s="21" t="str">
        <f t="shared" si="271"/>
        <v/>
      </c>
      <c r="BJ214" s="53" t="str">
        <f t="shared" si="272"/>
        <v/>
      </c>
      <c r="BK214" s="33" t="str">
        <f t="shared" si="273"/>
        <v/>
      </c>
      <c r="BL214" s="27" t="s">
        <v>0</v>
      </c>
      <c r="BM214" s="32" t="str">
        <f t="shared" si="274"/>
        <v/>
      </c>
      <c r="BN214" s="21" t="str">
        <f t="shared" si="275"/>
        <v/>
      </c>
      <c r="BO214" s="53" t="str">
        <f t="shared" si="276"/>
        <v/>
      </c>
      <c r="BP214" s="53" t="str">
        <f t="shared" si="237"/>
        <v/>
      </c>
      <c r="BQ214" s="21" t="str">
        <f t="shared" si="238"/>
        <v/>
      </c>
      <c r="BR214" s="21" t="str" cm="1">
        <f t="array" ref="BR214">IFERROR(""&amp;INDEX(regNatjecatelj_klub,DI214),"")</f>
        <v/>
      </c>
      <c r="BS214" s="66" t="str">
        <f t="shared" si="277"/>
        <v/>
      </c>
      <c r="BT214" s="46" t="str">
        <f t="shared" si="278"/>
        <v/>
      </c>
      <c r="BU214" s="27" t="s">
        <v>0</v>
      </c>
      <c r="BV214" s="62" t="str">
        <f>IF(BP214&lt;&gt;"NEMA","",IF(IFERROR(MATCH(BN214,BN$12:BN213,0),0)&lt;&gt;0,"",BN214))</f>
        <v/>
      </c>
      <c r="BW214" s="27" t="s">
        <v>0</v>
      </c>
      <c r="BX214" s="84"/>
      <c r="BY214" s="27" t="s">
        <v>0</v>
      </c>
      <c r="BZ214" s="38" t="str">
        <f t="shared" si="279"/>
        <v/>
      </c>
      <c r="CA214" s="21" t="str">
        <f t="shared" si="280"/>
        <v/>
      </c>
      <c r="CB214" s="21" t="str">
        <f>IF(CA214="","",MAX(CB$12:CB213)+1)</f>
        <v/>
      </c>
      <c r="CC214" s="21" t="str">
        <f>IF(CA214="","",IF(AB214="","",IF(AB214="NEMA",IF(AD214="",INDEX(AD$12:AD213,MATCH(AA214,AA$12:AA213,0),1),AD214),AB214)))</f>
        <v/>
      </c>
      <c r="CD214" s="21" t="str">
        <f t="shared" si="281"/>
        <v/>
      </c>
      <c r="CE214" s="21" t="str">
        <f>IF(BX214="","",MAX(CE$12:CE213)+1)</f>
        <v/>
      </c>
      <c r="CF214" s="21" t="str">
        <f t="shared" si="282"/>
        <v/>
      </c>
      <c r="CG214" s="46" t="str">
        <f t="shared" si="283"/>
        <v/>
      </c>
      <c r="CH214" s="27" t="s">
        <v>0</v>
      </c>
      <c r="CI214" s="14" t="str">
        <f t="shared" si="284"/>
        <v/>
      </c>
      <c r="CJ214" s="27" t="s">
        <v>0</v>
      </c>
      <c r="CK214" s="157" t="str">
        <f>IF(BN214="","",IF(AND(BO214&lt;&gt;"",BO214&lt;&gt;"NEMA",BS214=1),BR214,IFERROR(INDEX(CK$12:CK213,MATCH(BN214,BN$12:BN213,0)),IF(BX214&lt;&gt;"",BX214,BT214))))</f>
        <v/>
      </c>
      <c r="CL214" s="210" t="str">
        <f>IF(BN214="","",IF(BT214&lt;&gt;BN214,INDEX(regKlub_id,MATCH(BT214,regKlub_naziv,0)),IF(AND(BO214&lt;&gt;"",BO214&lt;&gt;"NEMA"),BO214,IF(CF214&lt;&gt;"",CF214,IF(CB214&lt;&gt;"",CB214,IFERROR(INDEX(CL$12:CL213,MATCH(BN214,BN$12:BN213,0)),"GREŠKA"))))))</f>
        <v/>
      </c>
      <c r="CM214" s="108" t="str">
        <f>IF(BP214="","",IF(BP214&lt;&gt;"NEMA",BP214,IF(CE214&lt;&gt;"",CE214,IFERROR(INDEX(CM$12:CM213,MATCH(BN214,BN$12:BN213,0)),""))))</f>
        <v/>
      </c>
      <c r="CN214" s="27" t="s">
        <v>0</v>
      </c>
      <c r="CO214" s="38" t="str">
        <f t="shared" si="285"/>
        <v/>
      </c>
      <c r="CP214" s="53" t="str">
        <f t="shared" si="286"/>
        <v/>
      </c>
      <c r="CQ214" s="164" t="str">
        <f t="shared" si="287"/>
        <v/>
      </c>
      <c r="CR214" s="165" t="str">
        <f t="shared" si="235"/>
        <v/>
      </c>
      <c r="CS214" s="108" t="str">
        <f t="shared" si="239"/>
        <v/>
      </c>
      <c r="CT214" s="27" t="s">
        <v>0</v>
      </c>
      <c r="CU214" s="224" t="str">
        <f t="shared" si="288"/>
        <v xml:space="preserve">
</v>
      </c>
      <c r="CV214" s="27" t="s">
        <v>0</v>
      </c>
      <c r="CW214" s="184" t="str">
        <f t="shared" si="240"/>
        <v/>
      </c>
      <c r="CX214" t="s">
        <v>0</v>
      </c>
      <c r="CY214" s="86" t="str">
        <f t="shared" si="241"/>
        <v/>
      </c>
      <c r="CZ214" t="s">
        <v>0</v>
      </c>
      <c r="DA214" s="32" t="str">
        <f t="shared" si="242"/>
        <v/>
      </c>
      <c r="DB214" s="46" t="str">
        <f t="shared" si="243"/>
        <v/>
      </c>
      <c r="DC214" t="s">
        <v>0</v>
      </c>
      <c r="DD214" s="14" t="str">
        <f t="shared" si="289"/>
        <v/>
      </c>
      <c r="DE214" s="27" t="s">
        <v>0</v>
      </c>
      <c r="DF214" s="14" t="str">
        <f t="shared" si="290"/>
        <v/>
      </c>
      <c r="DG214" s="27" t="s">
        <v>0</v>
      </c>
      <c r="DH214" s="32" t="str">
        <f t="shared" si="291"/>
        <v/>
      </c>
      <c r="DI214" s="33" t="str">
        <f t="shared" si="292"/>
        <v/>
      </c>
      <c r="DJ214" s="27" t="s">
        <v>0</v>
      </c>
      <c r="DK214" s="32" t="str">
        <f t="shared" si="293"/>
        <v/>
      </c>
      <c r="DL214" s="33" t="str">
        <f t="shared" si="294"/>
        <v/>
      </c>
      <c r="DM214" s="27" t="s">
        <v>0</v>
      </c>
      <c r="DN214" s="32" t="str">
        <f t="shared" si="295"/>
        <v/>
      </c>
      <c r="DO214" s="33" t="str">
        <f t="shared" si="296"/>
        <v/>
      </c>
      <c r="DP214" s="27" t="s">
        <v>0</v>
      </c>
      <c r="DQ214" s="38" t="str">
        <f t="shared" si="297"/>
        <v/>
      </c>
      <c r="DR214" s="33" t="str" cm="1">
        <f t="array" ref="DR214">IF(DQ214&lt;&gt;"",INDEX(regNatjecatelj_id,DQ214,0),IF(BF214&lt;&gt;"",BF214,""))</f>
        <v/>
      </c>
      <c r="DS214" s="27" t="s">
        <v>0</v>
      </c>
      <c r="DT214" s="38" t="str">
        <f t="shared" si="298"/>
        <v/>
      </c>
      <c r="DU214" s="53" t="str">
        <f t="shared" si="244"/>
        <v/>
      </c>
      <c r="DV214" s="53" t="str">
        <f t="shared" si="299"/>
        <v/>
      </c>
      <c r="DW214" s="53" t="str">
        <f t="shared" si="300"/>
        <v/>
      </c>
      <c r="DX214" s="46" t="str">
        <f t="shared" si="301"/>
        <v/>
      </c>
      <c r="DY214" s="27" t="s">
        <v>0</v>
      </c>
      <c r="DZ214" s="38" t="str">
        <f>IF(AN214="","",MAX(DZ$12:DZ213)+1)</f>
        <v/>
      </c>
      <c r="EA214" s="53" t="str">
        <f t="shared" si="302"/>
        <v/>
      </c>
      <c r="EB214" s="53" t="str">
        <f t="shared" si="303"/>
        <v/>
      </c>
      <c r="EC214" s="53" t="str">
        <f t="shared" si="304"/>
        <v/>
      </c>
      <c r="ED214" s="53" t="str">
        <f t="shared" si="305"/>
        <v/>
      </c>
      <c r="EE214" s="53" t="str">
        <f t="shared" si="245"/>
        <v/>
      </c>
      <c r="EF214" s="53" t="str">
        <f t="shared" si="306"/>
        <v/>
      </c>
      <c r="EG214" s="53" t="str">
        <f t="shared" si="307"/>
        <v/>
      </c>
      <c r="EH214" s="53" t="str">
        <f t="shared" si="246"/>
        <v/>
      </c>
      <c r="EI214" s="53" t="str">
        <f t="shared" si="308"/>
        <v/>
      </c>
      <c r="EJ214" s="33" t="str">
        <f t="shared" si="309"/>
        <v/>
      </c>
      <c r="EK214" s="27" t="s">
        <v>0</v>
      </c>
      <c r="EL214" s="14" t="str">
        <f t="shared" si="310"/>
        <v/>
      </c>
      <c r="EM214" s="27" t="s">
        <v>0</v>
      </c>
      <c r="EN214" s="14" t="str">
        <f t="shared" si="247"/>
        <v/>
      </c>
      <c r="EO214" s="27" t="s">
        <v>0</v>
      </c>
      <c r="EP214" s="115" t="str">
        <f t="shared" si="311"/>
        <v/>
      </c>
      <c r="EQ214" s="27" t="s">
        <v>0</v>
      </c>
    </row>
    <row r="215" spans="1:147" x14ac:dyDescent="0.25">
      <c r="A215" t="s">
        <v>0</v>
      </c>
      <c r="B215" s="32" t="str">
        <f>IF(csv!F205="","",TRIM(csv!T205))</f>
        <v/>
      </c>
      <c r="C215" s="21" t="s">
        <v>0</v>
      </c>
      <c r="D215" s="21" t="str">
        <f>IF(csv!F205="","",TRIM(csv!F205))</f>
        <v/>
      </c>
      <c r="E215" s="21" t="str">
        <f>IF(csv!E205="","",TRIM(csv!E205))</f>
        <v/>
      </c>
      <c r="F215" s="21" t="s">
        <v>0</v>
      </c>
      <c r="G215" s="53" t="str">
        <f>IF(csv!M205="","",TRIM(csv!M205))</f>
        <v/>
      </c>
      <c r="H215" s="53" t="str">
        <f>IF(csv!N205="","",TRIM(csv!N205))</f>
        <v/>
      </c>
      <c r="I215" s="21" t="s">
        <v>0</v>
      </c>
      <c r="J215" s="21" t="str">
        <f>IF(csv!P205="","",TRIM(csv!P205))</f>
        <v/>
      </c>
      <c r="K215" s="21" t="str">
        <f>IF(csv!Q205="","",TRIM(csv!Q205))</f>
        <v/>
      </c>
      <c r="L215" s="21" t="s">
        <v>0</v>
      </c>
      <c r="M215" s="46" t="str">
        <f>IF(csv!R205="","",TRIM(csv!R205))</f>
        <v/>
      </c>
      <c r="N215" s="27" t="s">
        <v>0</v>
      </c>
      <c r="O215" s="172" t="str">
        <f t="shared" si="248"/>
        <v/>
      </c>
      <c r="P215" s="27"/>
      <c r="Q215" s="32" t="str">
        <f t="shared" si="249"/>
        <v/>
      </c>
      <c r="R215" s="53" t="str">
        <f>IF(Q215="","",IF(COUNTIF(Q$12:Q214,Q215)=0,R214+1,R214))</f>
        <v/>
      </c>
      <c r="S215" s="53" t="str">
        <f t="shared" si="250"/>
        <v/>
      </c>
      <c r="T215" s="53" t="str">
        <f t="shared" si="251"/>
        <v/>
      </c>
      <c r="U215" s="46" t="str">
        <f t="shared" si="252"/>
        <v/>
      </c>
      <c r="V215" s="27" t="s">
        <v>0</v>
      </c>
      <c r="W215" s="157" t="str">
        <f t="shared" si="253"/>
        <v/>
      </c>
      <c r="X215" s="207" t="str">
        <f t="shared" si="254"/>
        <v/>
      </c>
      <c r="Y215" s="158" t="str">
        <f t="shared" si="236"/>
        <v/>
      </c>
      <c r="Z215" s="27" t="s">
        <v>0</v>
      </c>
      <c r="AA215" s="32" t="str">
        <f t="shared" si="255"/>
        <v/>
      </c>
      <c r="AB215" s="53" t="str">
        <f t="shared" si="256"/>
        <v/>
      </c>
      <c r="AC215" s="21" t="str">
        <f>IF(OR(AB215="",AB215&lt;&gt;"NEMA"),"",IF(IFERROR(MATCH(AA215,AA$12:AA214,0),0)&lt;&gt;0,"",AA215))</f>
        <v/>
      </c>
      <c r="AD215" s="46" t="str">
        <f>IF(AC215="","",MAX(AD$12:AD214)+1)</f>
        <v/>
      </c>
      <c r="AE215" s="27" t="s">
        <v>0</v>
      </c>
      <c r="AF215" s="84"/>
      <c r="AG215" s="27" t="s">
        <v>0</v>
      </c>
      <c r="AH215" s="14" t="str">
        <f t="shared" si="257"/>
        <v/>
      </c>
      <c r="AI215" s="27" t="s">
        <v>0</v>
      </c>
      <c r="AJ215" s="157" t="str">
        <f t="shared" si="258"/>
        <v/>
      </c>
      <c r="AK215" s="108" t="str">
        <f t="shared" si="259"/>
        <v/>
      </c>
      <c r="AL215" s="27"/>
      <c r="AM215" s="32" t="str">
        <f t="shared" si="260"/>
        <v/>
      </c>
      <c r="AN215" s="21" t="str">
        <f t="shared" si="261"/>
        <v/>
      </c>
      <c r="AO215" s="53" t="str">
        <f t="shared" si="262"/>
        <v/>
      </c>
      <c r="AP215" s="53" t="str">
        <f t="shared" si="263"/>
        <v/>
      </c>
      <c r="AQ215" s="21" t="str">
        <f t="shared" si="264"/>
        <v/>
      </c>
      <c r="AR215" s="46" t="str">
        <f t="shared" si="265"/>
        <v/>
      </c>
      <c r="AS215" s="27" t="s">
        <v>0</v>
      </c>
      <c r="AT215" s="62" t="str">
        <f t="shared" si="266"/>
        <v/>
      </c>
      <c r="AU215" s="27" t="s">
        <v>0</v>
      </c>
      <c r="AV215" s="228" t="str">
        <f t="shared" si="234"/>
        <v/>
      </c>
      <c r="AW215" s="27" t="s">
        <v>0</v>
      </c>
      <c r="AX215" s="79"/>
      <c r="AY215" s="80"/>
      <c r="AZ215" s="27" t="s">
        <v>0</v>
      </c>
      <c r="BA215" s="184" t="str">
        <f t="shared" si="267"/>
        <v/>
      </c>
      <c r="BB215" s="27" t="s">
        <v>0</v>
      </c>
      <c r="BC215" s="32" t="str">
        <f t="shared" si="268"/>
        <v/>
      </c>
      <c r="BD215" s="53" t="str">
        <f>IF(AX215&amp;AY215="","",MAX(BD$12:BD214)+1)</f>
        <v/>
      </c>
      <c r="BE215" s="196" t="str">
        <f t="shared" si="269"/>
        <v/>
      </c>
      <c r="BF215" s="33" t="str">
        <f>IF(AND(AO215="NEMA",AP215="NEMA",OR(AX215&amp;AY215="",BE215="NEMA")),MAX(BF$12:BF214)+1,"")</f>
        <v/>
      </c>
      <c r="BG215" s="27" t="s">
        <v>0</v>
      </c>
      <c r="BH215" s="32" t="str">
        <f t="shared" si="270"/>
        <v/>
      </c>
      <c r="BI215" s="21" t="str">
        <f t="shared" si="271"/>
        <v/>
      </c>
      <c r="BJ215" s="53" t="str">
        <f t="shared" si="272"/>
        <v/>
      </c>
      <c r="BK215" s="33" t="str">
        <f t="shared" si="273"/>
        <v/>
      </c>
      <c r="BL215" s="27" t="s">
        <v>0</v>
      </c>
      <c r="BM215" s="32" t="str">
        <f t="shared" si="274"/>
        <v/>
      </c>
      <c r="BN215" s="21" t="str">
        <f t="shared" si="275"/>
        <v/>
      </c>
      <c r="BO215" s="53" t="str">
        <f t="shared" si="276"/>
        <v/>
      </c>
      <c r="BP215" s="53" t="str">
        <f t="shared" si="237"/>
        <v/>
      </c>
      <c r="BQ215" s="21" t="str">
        <f t="shared" si="238"/>
        <v/>
      </c>
      <c r="BR215" s="21" t="str" cm="1">
        <f t="array" ref="BR215">IFERROR(""&amp;INDEX(regNatjecatelj_klub,DI215),"")</f>
        <v/>
      </c>
      <c r="BS215" s="66" t="str">
        <f t="shared" si="277"/>
        <v/>
      </c>
      <c r="BT215" s="46" t="str">
        <f t="shared" si="278"/>
        <v/>
      </c>
      <c r="BU215" s="27" t="s">
        <v>0</v>
      </c>
      <c r="BV215" s="62" t="str">
        <f>IF(BP215&lt;&gt;"NEMA","",IF(IFERROR(MATCH(BN215,BN$12:BN214,0),0)&lt;&gt;0,"",BN215))</f>
        <v/>
      </c>
      <c r="BW215" s="27" t="s">
        <v>0</v>
      </c>
      <c r="BX215" s="84"/>
      <c r="BY215" s="27" t="s">
        <v>0</v>
      </c>
      <c r="BZ215" s="38" t="str">
        <f t="shared" si="279"/>
        <v/>
      </c>
      <c r="CA215" s="21" t="str">
        <f t="shared" si="280"/>
        <v/>
      </c>
      <c r="CB215" s="21" t="str">
        <f>IF(CA215="","",MAX(CB$12:CB214)+1)</f>
        <v/>
      </c>
      <c r="CC215" s="21" t="str">
        <f>IF(CA215="","",IF(AB215="","",IF(AB215="NEMA",IF(AD215="",INDEX(AD$12:AD214,MATCH(AA215,AA$12:AA214,0),1),AD215),AB215)))</f>
        <v/>
      </c>
      <c r="CD215" s="21" t="str">
        <f t="shared" si="281"/>
        <v/>
      </c>
      <c r="CE215" s="21" t="str">
        <f>IF(BX215="","",MAX(CE$12:CE214)+1)</f>
        <v/>
      </c>
      <c r="CF215" s="21" t="str">
        <f t="shared" si="282"/>
        <v/>
      </c>
      <c r="CG215" s="46" t="str">
        <f t="shared" si="283"/>
        <v/>
      </c>
      <c r="CH215" s="27" t="s">
        <v>0</v>
      </c>
      <c r="CI215" s="14" t="str">
        <f t="shared" si="284"/>
        <v/>
      </c>
      <c r="CJ215" s="27" t="s">
        <v>0</v>
      </c>
      <c r="CK215" s="157" t="str">
        <f>IF(BN215="","",IF(AND(BO215&lt;&gt;"",BO215&lt;&gt;"NEMA",BS215=1),BR215,IFERROR(INDEX(CK$12:CK214,MATCH(BN215,BN$12:BN214,0)),IF(BX215&lt;&gt;"",BX215,BT215))))</f>
        <v/>
      </c>
      <c r="CL215" s="210" t="str">
        <f>IF(BN215="","",IF(BT215&lt;&gt;BN215,INDEX(regKlub_id,MATCH(BT215,regKlub_naziv,0)),IF(AND(BO215&lt;&gt;"",BO215&lt;&gt;"NEMA"),BO215,IF(CF215&lt;&gt;"",CF215,IF(CB215&lt;&gt;"",CB215,IFERROR(INDEX(CL$12:CL214,MATCH(BN215,BN$12:BN214,0)),"GREŠKA"))))))</f>
        <v/>
      </c>
      <c r="CM215" s="108" t="str">
        <f>IF(BP215="","",IF(BP215&lt;&gt;"NEMA",BP215,IF(CE215&lt;&gt;"",CE215,IFERROR(INDEX(CM$12:CM214,MATCH(BN215,BN$12:BN214,0)),""))))</f>
        <v/>
      </c>
      <c r="CN215" s="27" t="s">
        <v>0</v>
      </c>
      <c r="CO215" s="38" t="str">
        <f t="shared" si="285"/>
        <v/>
      </c>
      <c r="CP215" s="53" t="str">
        <f t="shared" si="286"/>
        <v/>
      </c>
      <c r="CQ215" s="164" t="str">
        <f t="shared" si="287"/>
        <v/>
      </c>
      <c r="CR215" s="165" t="str">
        <f t="shared" si="235"/>
        <v/>
      </c>
      <c r="CS215" s="108" t="str">
        <f t="shared" si="239"/>
        <v/>
      </c>
      <c r="CT215" s="27" t="s">
        <v>0</v>
      </c>
      <c r="CU215" s="224" t="str">
        <f t="shared" si="288"/>
        <v xml:space="preserve">
</v>
      </c>
      <c r="CV215" s="27" t="s">
        <v>0</v>
      </c>
      <c r="CW215" s="184" t="str">
        <f t="shared" si="240"/>
        <v/>
      </c>
      <c r="CX215" t="s">
        <v>0</v>
      </c>
      <c r="CY215" s="86" t="str">
        <f t="shared" si="241"/>
        <v/>
      </c>
      <c r="CZ215" t="s">
        <v>0</v>
      </c>
      <c r="DA215" s="32" t="str">
        <f t="shared" si="242"/>
        <v/>
      </c>
      <c r="DB215" s="46" t="str">
        <f t="shared" si="243"/>
        <v/>
      </c>
      <c r="DC215" t="s">
        <v>0</v>
      </c>
      <c r="DD215" s="14" t="str">
        <f t="shared" si="289"/>
        <v/>
      </c>
      <c r="DE215" s="27" t="s">
        <v>0</v>
      </c>
      <c r="DF215" s="14" t="str">
        <f t="shared" si="290"/>
        <v/>
      </c>
      <c r="DG215" s="27" t="s">
        <v>0</v>
      </c>
      <c r="DH215" s="32" t="str">
        <f t="shared" si="291"/>
        <v/>
      </c>
      <c r="DI215" s="33" t="str">
        <f t="shared" si="292"/>
        <v/>
      </c>
      <c r="DJ215" s="27" t="s">
        <v>0</v>
      </c>
      <c r="DK215" s="32" t="str">
        <f t="shared" si="293"/>
        <v/>
      </c>
      <c r="DL215" s="33" t="str">
        <f t="shared" si="294"/>
        <v/>
      </c>
      <c r="DM215" s="27" t="s">
        <v>0</v>
      </c>
      <c r="DN215" s="32" t="str">
        <f t="shared" si="295"/>
        <v/>
      </c>
      <c r="DO215" s="33" t="str">
        <f t="shared" si="296"/>
        <v/>
      </c>
      <c r="DP215" s="27" t="s">
        <v>0</v>
      </c>
      <c r="DQ215" s="38" t="str">
        <f t="shared" si="297"/>
        <v/>
      </c>
      <c r="DR215" s="33" t="str" cm="1">
        <f t="array" ref="DR215">IF(DQ215&lt;&gt;"",INDEX(regNatjecatelj_id,DQ215,0),IF(BF215&lt;&gt;"",BF215,""))</f>
        <v/>
      </c>
      <c r="DS215" s="27" t="s">
        <v>0</v>
      </c>
      <c r="DT215" s="38" t="str">
        <f t="shared" si="298"/>
        <v/>
      </c>
      <c r="DU215" s="53" t="str">
        <f t="shared" si="244"/>
        <v/>
      </c>
      <c r="DV215" s="53" t="str">
        <f t="shared" si="299"/>
        <v/>
      </c>
      <c r="DW215" s="53" t="str">
        <f t="shared" si="300"/>
        <v/>
      </c>
      <c r="DX215" s="46" t="str">
        <f t="shared" si="301"/>
        <v/>
      </c>
      <c r="DY215" s="27" t="s">
        <v>0</v>
      </c>
      <c r="DZ215" s="38" t="str">
        <f>IF(AN215="","",MAX(DZ$12:DZ214)+1)</f>
        <v/>
      </c>
      <c r="EA215" s="53" t="str">
        <f t="shared" si="302"/>
        <v/>
      </c>
      <c r="EB215" s="53" t="str">
        <f t="shared" si="303"/>
        <v/>
      </c>
      <c r="EC215" s="53" t="str">
        <f t="shared" si="304"/>
        <v/>
      </c>
      <c r="ED215" s="53" t="str">
        <f t="shared" si="305"/>
        <v/>
      </c>
      <c r="EE215" s="53" t="str">
        <f t="shared" si="245"/>
        <v/>
      </c>
      <c r="EF215" s="53" t="str">
        <f t="shared" si="306"/>
        <v/>
      </c>
      <c r="EG215" s="53" t="str">
        <f t="shared" si="307"/>
        <v/>
      </c>
      <c r="EH215" s="53" t="str">
        <f t="shared" si="246"/>
        <v/>
      </c>
      <c r="EI215" s="53" t="str">
        <f t="shared" si="308"/>
        <v/>
      </c>
      <c r="EJ215" s="33" t="str">
        <f t="shared" si="309"/>
        <v/>
      </c>
      <c r="EK215" s="27" t="s">
        <v>0</v>
      </c>
      <c r="EL215" s="14" t="str">
        <f t="shared" si="310"/>
        <v/>
      </c>
      <c r="EM215" s="27" t="s">
        <v>0</v>
      </c>
      <c r="EN215" s="14" t="str">
        <f t="shared" si="247"/>
        <v/>
      </c>
      <c r="EO215" s="27" t="s">
        <v>0</v>
      </c>
      <c r="EP215" s="115" t="str">
        <f t="shared" si="311"/>
        <v/>
      </c>
      <c r="EQ215" s="27" t="s">
        <v>0</v>
      </c>
    </row>
    <row r="216" spans="1:147" x14ac:dyDescent="0.25">
      <c r="A216" t="s">
        <v>0</v>
      </c>
      <c r="B216" s="32" t="str">
        <f>IF(csv!F206="","",TRIM(csv!T206))</f>
        <v/>
      </c>
      <c r="C216" s="21" t="s">
        <v>0</v>
      </c>
      <c r="D216" s="21" t="str">
        <f>IF(csv!F206="","",TRIM(csv!F206))</f>
        <v/>
      </c>
      <c r="E216" s="21" t="str">
        <f>IF(csv!E206="","",TRIM(csv!E206))</f>
        <v/>
      </c>
      <c r="F216" s="21" t="s">
        <v>0</v>
      </c>
      <c r="G216" s="53" t="str">
        <f>IF(csv!M206="","",TRIM(csv!M206))</f>
        <v/>
      </c>
      <c r="H216" s="53" t="str">
        <f>IF(csv!N206="","",TRIM(csv!N206))</f>
        <v/>
      </c>
      <c r="I216" s="21" t="s">
        <v>0</v>
      </c>
      <c r="J216" s="21" t="str">
        <f>IF(csv!P206="","",TRIM(csv!P206))</f>
        <v/>
      </c>
      <c r="K216" s="21" t="str">
        <f>IF(csv!Q206="","",TRIM(csv!Q206))</f>
        <v/>
      </c>
      <c r="L216" s="21" t="s">
        <v>0</v>
      </c>
      <c r="M216" s="46" t="str">
        <f>IF(csv!R206="","",TRIM(csv!R206))</f>
        <v/>
      </c>
      <c r="N216" s="27" t="s">
        <v>0</v>
      </c>
      <c r="O216" s="172" t="str">
        <f t="shared" si="248"/>
        <v/>
      </c>
      <c r="P216" s="27"/>
      <c r="Q216" s="32" t="str">
        <f t="shared" si="249"/>
        <v/>
      </c>
      <c r="R216" s="53" t="str">
        <f>IF(Q216="","",IF(COUNTIF(Q$12:Q215,Q216)=0,R215+1,R215))</f>
        <v/>
      </c>
      <c r="S216" s="53" t="str">
        <f t="shared" si="250"/>
        <v/>
      </c>
      <c r="T216" s="53" t="str">
        <f t="shared" si="251"/>
        <v/>
      </c>
      <c r="U216" s="46" t="str">
        <f t="shared" si="252"/>
        <v/>
      </c>
      <c r="V216" s="27" t="s">
        <v>0</v>
      </c>
      <c r="W216" s="157" t="str">
        <f t="shared" si="253"/>
        <v/>
      </c>
      <c r="X216" s="207" t="str">
        <f t="shared" si="254"/>
        <v/>
      </c>
      <c r="Y216" s="158" t="str">
        <f t="shared" si="236"/>
        <v/>
      </c>
      <c r="Z216" s="27" t="s">
        <v>0</v>
      </c>
      <c r="AA216" s="32" t="str">
        <f t="shared" si="255"/>
        <v/>
      </c>
      <c r="AB216" s="53" t="str">
        <f t="shared" si="256"/>
        <v/>
      </c>
      <c r="AC216" s="21" t="str">
        <f>IF(OR(AB216="",AB216&lt;&gt;"NEMA"),"",IF(IFERROR(MATCH(AA216,AA$12:AA215,0),0)&lt;&gt;0,"",AA216))</f>
        <v/>
      </c>
      <c r="AD216" s="46" t="str">
        <f>IF(AC216="","",MAX(AD$12:AD215)+1)</f>
        <v/>
      </c>
      <c r="AE216" s="27" t="s">
        <v>0</v>
      </c>
      <c r="AF216" s="84"/>
      <c r="AG216" s="27" t="s">
        <v>0</v>
      </c>
      <c r="AH216" s="14" t="str">
        <f t="shared" si="257"/>
        <v/>
      </c>
      <c r="AI216" s="27" t="s">
        <v>0</v>
      </c>
      <c r="AJ216" s="157" t="str">
        <f t="shared" si="258"/>
        <v/>
      </c>
      <c r="AK216" s="108" t="str">
        <f t="shared" si="259"/>
        <v/>
      </c>
      <c r="AL216" s="27"/>
      <c r="AM216" s="32" t="str">
        <f t="shared" si="260"/>
        <v/>
      </c>
      <c r="AN216" s="21" t="str">
        <f t="shared" si="261"/>
        <v/>
      </c>
      <c r="AO216" s="53" t="str">
        <f t="shared" si="262"/>
        <v/>
      </c>
      <c r="AP216" s="53" t="str">
        <f t="shared" si="263"/>
        <v/>
      </c>
      <c r="AQ216" s="21" t="str">
        <f t="shared" si="264"/>
        <v/>
      </c>
      <c r="AR216" s="46" t="str">
        <f t="shared" si="265"/>
        <v/>
      </c>
      <c r="AS216" s="27" t="s">
        <v>0</v>
      </c>
      <c r="AT216" s="62" t="str">
        <f t="shared" si="266"/>
        <v/>
      </c>
      <c r="AU216" s="27" t="s">
        <v>0</v>
      </c>
      <c r="AV216" s="228" t="str">
        <f t="shared" si="234"/>
        <v/>
      </c>
      <c r="AW216" s="27" t="s">
        <v>0</v>
      </c>
      <c r="AX216" s="79"/>
      <c r="AY216" s="80"/>
      <c r="AZ216" s="27" t="s">
        <v>0</v>
      </c>
      <c r="BA216" s="184" t="str">
        <f t="shared" si="267"/>
        <v/>
      </c>
      <c r="BB216" s="27" t="s">
        <v>0</v>
      </c>
      <c r="BC216" s="32" t="str">
        <f t="shared" si="268"/>
        <v/>
      </c>
      <c r="BD216" s="53" t="str">
        <f>IF(AX216&amp;AY216="","",MAX(BD$12:BD215)+1)</f>
        <v/>
      </c>
      <c r="BE216" s="196" t="str">
        <f t="shared" si="269"/>
        <v/>
      </c>
      <c r="BF216" s="33" t="str">
        <f>IF(AND(AO216="NEMA",AP216="NEMA",OR(AX216&amp;AY216="",BE216="NEMA")),MAX(BF$12:BF215)+1,"")</f>
        <v/>
      </c>
      <c r="BG216" s="27" t="s">
        <v>0</v>
      </c>
      <c r="BH216" s="32" t="str">
        <f t="shared" si="270"/>
        <v/>
      </c>
      <c r="BI216" s="21" t="str">
        <f t="shared" si="271"/>
        <v/>
      </c>
      <c r="BJ216" s="53" t="str">
        <f t="shared" si="272"/>
        <v/>
      </c>
      <c r="BK216" s="33" t="str">
        <f t="shared" si="273"/>
        <v/>
      </c>
      <c r="BL216" s="27" t="s">
        <v>0</v>
      </c>
      <c r="BM216" s="32" t="str">
        <f t="shared" si="274"/>
        <v/>
      </c>
      <c r="BN216" s="21" t="str">
        <f t="shared" si="275"/>
        <v/>
      </c>
      <c r="BO216" s="53" t="str">
        <f t="shared" si="276"/>
        <v/>
      </c>
      <c r="BP216" s="53" t="str">
        <f t="shared" si="237"/>
        <v/>
      </c>
      <c r="BQ216" s="21" t="str">
        <f t="shared" si="238"/>
        <v/>
      </c>
      <c r="BR216" s="21" t="str" cm="1">
        <f t="array" ref="BR216">IFERROR(""&amp;INDEX(regNatjecatelj_klub,DI216),"")</f>
        <v/>
      </c>
      <c r="BS216" s="66" t="str">
        <f t="shared" si="277"/>
        <v/>
      </c>
      <c r="BT216" s="46" t="str">
        <f t="shared" si="278"/>
        <v/>
      </c>
      <c r="BU216" s="27" t="s">
        <v>0</v>
      </c>
      <c r="BV216" s="62" t="str">
        <f>IF(BP216&lt;&gt;"NEMA","",IF(IFERROR(MATCH(BN216,BN$12:BN215,0),0)&lt;&gt;0,"",BN216))</f>
        <v/>
      </c>
      <c r="BW216" s="27" t="s">
        <v>0</v>
      </c>
      <c r="BX216" s="84"/>
      <c r="BY216" s="27" t="s">
        <v>0</v>
      </c>
      <c r="BZ216" s="38" t="str">
        <f t="shared" si="279"/>
        <v/>
      </c>
      <c r="CA216" s="21" t="str">
        <f t="shared" si="280"/>
        <v/>
      </c>
      <c r="CB216" s="21" t="str">
        <f>IF(CA216="","",MAX(CB$12:CB215)+1)</f>
        <v/>
      </c>
      <c r="CC216" s="21" t="str">
        <f>IF(CA216="","",IF(AB216="","",IF(AB216="NEMA",IF(AD216="",INDEX(AD$12:AD215,MATCH(AA216,AA$12:AA215,0),1),AD216),AB216)))</f>
        <v/>
      </c>
      <c r="CD216" s="21" t="str">
        <f t="shared" si="281"/>
        <v/>
      </c>
      <c r="CE216" s="21" t="str">
        <f>IF(BX216="","",MAX(CE$12:CE215)+1)</f>
        <v/>
      </c>
      <c r="CF216" s="21" t="str">
        <f t="shared" si="282"/>
        <v/>
      </c>
      <c r="CG216" s="46" t="str">
        <f t="shared" si="283"/>
        <v/>
      </c>
      <c r="CH216" s="27" t="s">
        <v>0</v>
      </c>
      <c r="CI216" s="14" t="str">
        <f t="shared" si="284"/>
        <v/>
      </c>
      <c r="CJ216" s="27" t="s">
        <v>0</v>
      </c>
      <c r="CK216" s="157" t="str">
        <f>IF(BN216="","",IF(AND(BO216&lt;&gt;"",BO216&lt;&gt;"NEMA",BS216=1),BR216,IFERROR(INDEX(CK$12:CK215,MATCH(BN216,BN$12:BN215,0)),IF(BX216&lt;&gt;"",BX216,BT216))))</f>
        <v/>
      </c>
      <c r="CL216" s="210" t="str">
        <f>IF(BN216="","",IF(BT216&lt;&gt;BN216,INDEX(regKlub_id,MATCH(BT216,regKlub_naziv,0)),IF(AND(BO216&lt;&gt;"",BO216&lt;&gt;"NEMA"),BO216,IF(CF216&lt;&gt;"",CF216,IF(CB216&lt;&gt;"",CB216,IFERROR(INDEX(CL$12:CL215,MATCH(BN216,BN$12:BN215,0)),"GREŠKA"))))))</f>
        <v/>
      </c>
      <c r="CM216" s="108" t="str">
        <f>IF(BP216="","",IF(BP216&lt;&gt;"NEMA",BP216,IF(CE216&lt;&gt;"",CE216,IFERROR(INDEX(CM$12:CM215,MATCH(BN216,BN$12:BN215,0)),""))))</f>
        <v/>
      </c>
      <c r="CN216" s="27" t="s">
        <v>0</v>
      </c>
      <c r="CO216" s="38" t="str">
        <f t="shared" si="285"/>
        <v/>
      </c>
      <c r="CP216" s="53" t="str">
        <f t="shared" si="286"/>
        <v/>
      </c>
      <c r="CQ216" s="164" t="str">
        <f t="shared" si="287"/>
        <v/>
      </c>
      <c r="CR216" s="165" t="str">
        <f t="shared" si="235"/>
        <v/>
      </c>
      <c r="CS216" s="108" t="str">
        <f t="shared" si="239"/>
        <v/>
      </c>
      <c r="CT216" s="27" t="s">
        <v>0</v>
      </c>
      <c r="CU216" s="224" t="str">
        <f t="shared" si="288"/>
        <v xml:space="preserve">
</v>
      </c>
      <c r="CV216" s="27" t="s">
        <v>0</v>
      </c>
      <c r="CW216" s="184" t="str">
        <f t="shared" si="240"/>
        <v/>
      </c>
      <c r="CX216" t="s">
        <v>0</v>
      </c>
      <c r="CY216" s="86" t="str">
        <f t="shared" si="241"/>
        <v/>
      </c>
      <c r="CZ216" t="s">
        <v>0</v>
      </c>
      <c r="DA216" s="32" t="str">
        <f t="shared" si="242"/>
        <v/>
      </c>
      <c r="DB216" s="46" t="str">
        <f t="shared" si="243"/>
        <v/>
      </c>
      <c r="DC216" t="s">
        <v>0</v>
      </c>
      <c r="DD216" s="14" t="str">
        <f t="shared" si="289"/>
        <v/>
      </c>
      <c r="DE216" s="27" t="s">
        <v>0</v>
      </c>
      <c r="DF216" s="14" t="str">
        <f t="shared" si="290"/>
        <v/>
      </c>
      <c r="DG216" s="27" t="s">
        <v>0</v>
      </c>
      <c r="DH216" s="32" t="str">
        <f t="shared" si="291"/>
        <v/>
      </c>
      <c r="DI216" s="33" t="str">
        <f t="shared" si="292"/>
        <v/>
      </c>
      <c r="DJ216" s="27" t="s">
        <v>0</v>
      </c>
      <c r="DK216" s="32" t="str">
        <f t="shared" si="293"/>
        <v/>
      </c>
      <c r="DL216" s="33" t="str">
        <f t="shared" si="294"/>
        <v/>
      </c>
      <c r="DM216" s="27" t="s">
        <v>0</v>
      </c>
      <c r="DN216" s="32" t="str">
        <f t="shared" si="295"/>
        <v/>
      </c>
      <c r="DO216" s="33" t="str">
        <f t="shared" si="296"/>
        <v/>
      </c>
      <c r="DP216" s="27" t="s">
        <v>0</v>
      </c>
      <c r="DQ216" s="38" t="str">
        <f t="shared" si="297"/>
        <v/>
      </c>
      <c r="DR216" s="33" t="str" cm="1">
        <f t="array" ref="DR216">IF(DQ216&lt;&gt;"",INDEX(regNatjecatelj_id,DQ216,0),IF(BF216&lt;&gt;"",BF216,""))</f>
        <v/>
      </c>
      <c r="DS216" s="27" t="s">
        <v>0</v>
      </c>
      <c r="DT216" s="38" t="str">
        <f t="shared" si="298"/>
        <v/>
      </c>
      <c r="DU216" s="53" t="str">
        <f t="shared" si="244"/>
        <v/>
      </c>
      <c r="DV216" s="53" t="str">
        <f t="shared" si="299"/>
        <v/>
      </c>
      <c r="DW216" s="53" t="str">
        <f t="shared" si="300"/>
        <v/>
      </c>
      <c r="DX216" s="46" t="str">
        <f t="shared" si="301"/>
        <v/>
      </c>
      <c r="DY216" s="27" t="s">
        <v>0</v>
      </c>
      <c r="DZ216" s="38" t="str">
        <f>IF(AN216="","",MAX(DZ$12:DZ215)+1)</f>
        <v/>
      </c>
      <c r="EA216" s="53" t="str">
        <f t="shared" si="302"/>
        <v/>
      </c>
      <c r="EB216" s="53" t="str">
        <f t="shared" si="303"/>
        <v/>
      </c>
      <c r="EC216" s="53" t="str">
        <f t="shared" si="304"/>
        <v/>
      </c>
      <c r="ED216" s="53" t="str">
        <f t="shared" si="305"/>
        <v/>
      </c>
      <c r="EE216" s="53" t="str">
        <f t="shared" si="245"/>
        <v/>
      </c>
      <c r="EF216" s="53" t="str">
        <f t="shared" si="306"/>
        <v/>
      </c>
      <c r="EG216" s="53" t="str">
        <f t="shared" si="307"/>
        <v/>
      </c>
      <c r="EH216" s="53" t="str">
        <f t="shared" si="246"/>
        <v/>
      </c>
      <c r="EI216" s="53" t="str">
        <f t="shared" si="308"/>
        <v/>
      </c>
      <c r="EJ216" s="33" t="str">
        <f t="shared" si="309"/>
        <v/>
      </c>
      <c r="EK216" s="27" t="s">
        <v>0</v>
      </c>
      <c r="EL216" s="14" t="str">
        <f t="shared" si="310"/>
        <v/>
      </c>
      <c r="EM216" s="27" t="s">
        <v>0</v>
      </c>
      <c r="EN216" s="14" t="str">
        <f t="shared" si="247"/>
        <v/>
      </c>
      <c r="EO216" s="27" t="s">
        <v>0</v>
      </c>
      <c r="EP216" s="115" t="str">
        <f t="shared" si="311"/>
        <v/>
      </c>
      <c r="EQ216" s="27" t="s">
        <v>0</v>
      </c>
    </row>
    <row r="217" spans="1:147" x14ac:dyDescent="0.25">
      <c r="A217" t="s">
        <v>0</v>
      </c>
      <c r="B217" s="32" t="str">
        <f>IF(csv!F207="","",TRIM(csv!T207))</f>
        <v/>
      </c>
      <c r="C217" s="21" t="s">
        <v>0</v>
      </c>
      <c r="D217" s="21" t="str">
        <f>IF(csv!F207="","",TRIM(csv!F207))</f>
        <v/>
      </c>
      <c r="E217" s="21" t="str">
        <f>IF(csv!E207="","",TRIM(csv!E207))</f>
        <v/>
      </c>
      <c r="F217" s="21" t="s">
        <v>0</v>
      </c>
      <c r="G217" s="53" t="str">
        <f>IF(csv!M207="","",TRIM(csv!M207))</f>
        <v/>
      </c>
      <c r="H217" s="53" t="str">
        <f>IF(csv!N207="","",TRIM(csv!N207))</f>
        <v/>
      </c>
      <c r="I217" s="21" t="s">
        <v>0</v>
      </c>
      <c r="J217" s="21" t="str">
        <f>IF(csv!P207="","",TRIM(csv!P207))</f>
        <v/>
      </c>
      <c r="K217" s="21" t="str">
        <f>IF(csv!Q207="","",TRIM(csv!Q207))</f>
        <v/>
      </c>
      <c r="L217" s="21" t="s">
        <v>0</v>
      </c>
      <c r="M217" s="46" t="str">
        <f>IF(csv!R207="","",TRIM(csv!R207))</f>
        <v/>
      </c>
      <c r="N217" s="27" t="s">
        <v>0</v>
      </c>
      <c r="O217" s="172" t="str">
        <f t="shared" si="248"/>
        <v/>
      </c>
      <c r="P217" s="27"/>
      <c r="Q217" s="32" t="str">
        <f t="shared" si="249"/>
        <v/>
      </c>
      <c r="R217" s="53" t="str">
        <f>IF(Q217="","",IF(COUNTIF(Q$12:Q216,Q217)=0,R216+1,R216))</f>
        <v/>
      </c>
      <c r="S217" s="53" t="str">
        <f t="shared" si="250"/>
        <v/>
      </c>
      <c r="T217" s="53" t="str">
        <f t="shared" si="251"/>
        <v/>
      </c>
      <c r="U217" s="46" t="str">
        <f t="shared" si="252"/>
        <v/>
      </c>
      <c r="V217" s="27" t="s">
        <v>0</v>
      </c>
      <c r="W217" s="157" t="str">
        <f t="shared" si="253"/>
        <v/>
      </c>
      <c r="X217" s="207" t="str">
        <f t="shared" si="254"/>
        <v/>
      </c>
      <c r="Y217" s="158" t="str">
        <f t="shared" si="236"/>
        <v/>
      </c>
      <c r="Z217" s="27" t="s">
        <v>0</v>
      </c>
      <c r="AA217" s="32" t="str">
        <f t="shared" si="255"/>
        <v/>
      </c>
      <c r="AB217" s="53" t="str">
        <f t="shared" si="256"/>
        <v/>
      </c>
      <c r="AC217" s="21" t="str">
        <f>IF(OR(AB217="",AB217&lt;&gt;"NEMA"),"",IF(IFERROR(MATCH(AA217,AA$12:AA216,0),0)&lt;&gt;0,"",AA217))</f>
        <v/>
      </c>
      <c r="AD217" s="46" t="str">
        <f>IF(AC217="","",MAX(AD$12:AD216)+1)</f>
        <v/>
      </c>
      <c r="AE217" s="27" t="s">
        <v>0</v>
      </c>
      <c r="AF217" s="84"/>
      <c r="AG217" s="27" t="s">
        <v>0</v>
      </c>
      <c r="AH217" s="14" t="str">
        <f t="shared" si="257"/>
        <v/>
      </c>
      <c r="AI217" s="27" t="s">
        <v>0</v>
      </c>
      <c r="AJ217" s="157" t="str">
        <f t="shared" si="258"/>
        <v/>
      </c>
      <c r="AK217" s="108" t="str">
        <f t="shared" si="259"/>
        <v/>
      </c>
      <c r="AL217" s="27"/>
      <c r="AM217" s="32" t="str">
        <f t="shared" si="260"/>
        <v/>
      </c>
      <c r="AN217" s="21" t="str">
        <f t="shared" si="261"/>
        <v/>
      </c>
      <c r="AO217" s="53" t="str">
        <f t="shared" si="262"/>
        <v/>
      </c>
      <c r="AP217" s="53" t="str">
        <f t="shared" si="263"/>
        <v/>
      </c>
      <c r="AQ217" s="21" t="str">
        <f t="shared" si="264"/>
        <v/>
      </c>
      <c r="AR217" s="46" t="str">
        <f t="shared" si="265"/>
        <v/>
      </c>
      <c r="AS217" s="27" t="s">
        <v>0</v>
      </c>
      <c r="AT217" s="62" t="str">
        <f t="shared" si="266"/>
        <v/>
      </c>
      <c r="AU217" s="27" t="s">
        <v>0</v>
      </c>
      <c r="AV217" s="228" t="str">
        <f t="shared" si="234"/>
        <v/>
      </c>
      <c r="AW217" s="27" t="s">
        <v>0</v>
      </c>
      <c r="AX217" s="79"/>
      <c r="AY217" s="80"/>
      <c r="AZ217" s="27" t="s">
        <v>0</v>
      </c>
      <c r="BA217" s="184" t="str">
        <f t="shared" si="267"/>
        <v/>
      </c>
      <c r="BB217" s="27" t="s">
        <v>0</v>
      </c>
      <c r="BC217" s="32" t="str">
        <f t="shared" si="268"/>
        <v/>
      </c>
      <c r="BD217" s="53" t="str">
        <f>IF(AX217&amp;AY217="","",MAX(BD$12:BD216)+1)</f>
        <v/>
      </c>
      <c r="BE217" s="196" t="str">
        <f t="shared" si="269"/>
        <v/>
      </c>
      <c r="BF217" s="33" t="str">
        <f>IF(AND(AO217="NEMA",AP217="NEMA",OR(AX217&amp;AY217="",BE217="NEMA")),MAX(BF$12:BF216)+1,"")</f>
        <v/>
      </c>
      <c r="BG217" s="27" t="s">
        <v>0</v>
      </c>
      <c r="BH217" s="32" t="str">
        <f t="shared" si="270"/>
        <v/>
      </c>
      <c r="BI217" s="21" t="str">
        <f t="shared" si="271"/>
        <v/>
      </c>
      <c r="BJ217" s="53" t="str">
        <f t="shared" si="272"/>
        <v/>
      </c>
      <c r="BK217" s="33" t="str">
        <f t="shared" si="273"/>
        <v/>
      </c>
      <c r="BL217" s="27" t="s">
        <v>0</v>
      </c>
      <c r="BM217" s="32" t="str">
        <f t="shared" si="274"/>
        <v/>
      </c>
      <c r="BN217" s="21" t="str">
        <f t="shared" si="275"/>
        <v/>
      </c>
      <c r="BO217" s="53" t="str">
        <f t="shared" si="276"/>
        <v/>
      </c>
      <c r="BP217" s="53" t="str">
        <f t="shared" si="237"/>
        <v/>
      </c>
      <c r="BQ217" s="21" t="str">
        <f t="shared" si="238"/>
        <v/>
      </c>
      <c r="BR217" s="21" t="str" cm="1">
        <f t="array" ref="BR217">IFERROR(""&amp;INDEX(regNatjecatelj_klub,DI217),"")</f>
        <v/>
      </c>
      <c r="BS217" s="66" t="str">
        <f t="shared" si="277"/>
        <v/>
      </c>
      <c r="BT217" s="46" t="str">
        <f t="shared" si="278"/>
        <v/>
      </c>
      <c r="BU217" s="27" t="s">
        <v>0</v>
      </c>
      <c r="BV217" s="62" t="str">
        <f>IF(BP217&lt;&gt;"NEMA","",IF(IFERROR(MATCH(BN217,BN$12:BN216,0),0)&lt;&gt;0,"",BN217))</f>
        <v/>
      </c>
      <c r="BW217" s="27" t="s">
        <v>0</v>
      </c>
      <c r="BX217" s="84"/>
      <c r="BY217" s="27" t="s">
        <v>0</v>
      </c>
      <c r="BZ217" s="38" t="str">
        <f t="shared" si="279"/>
        <v/>
      </c>
      <c r="CA217" s="21" t="str">
        <f t="shared" si="280"/>
        <v/>
      </c>
      <c r="CB217" s="21" t="str">
        <f>IF(CA217="","",MAX(CB$12:CB216)+1)</f>
        <v/>
      </c>
      <c r="CC217" s="21" t="str">
        <f>IF(CA217="","",IF(AB217="","",IF(AB217="NEMA",IF(AD217="",INDEX(AD$12:AD216,MATCH(AA217,AA$12:AA216,0),1),AD217),AB217)))</f>
        <v/>
      </c>
      <c r="CD217" s="21" t="str">
        <f t="shared" si="281"/>
        <v/>
      </c>
      <c r="CE217" s="21" t="str">
        <f>IF(BX217="","",MAX(CE$12:CE216)+1)</f>
        <v/>
      </c>
      <c r="CF217" s="21" t="str">
        <f t="shared" si="282"/>
        <v/>
      </c>
      <c r="CG217" s="46" t="str">
        <f t="shared" si="283"/>
        <v/>
      </c>
      <c r="CH217" s="27" t="s">
        <v>0</v>
      </c>
      <c r="CI217" s="14" t="str">
        <f t="shared" si="284"/>
        <v/>
      </c>
      <c r="CJ217" s="27" t="s">
        <v>0</v>
      </c>
      <c r="CK217" s="157" t="str">
        <f>IF(BN217="","",IF(AND(BO217&lt;&gt;"",BO217&lt;&gt;"NEMA",BS217=1),BR217,IFERROR(INDEX(CK$12:CK216,MATCH(BN217,BN$12:BN216,0)),IF(BX217&lt;&gt;"",BX217,BT217))))</f>
        <v/>
      </c>
      <c r="CL217" s="210" t="str">
        <f>IF(BN217="","",IF(BT217&lt;&gt;BN217,INDEX(regKlub_id,MATCH(BT217,regKlub_naziv,0)),IF(AND(BO217&lt;&gt;"",BO217&lt;&gt;"NEMA"),BO217,IF(CF217&lt;&gt;"",CF217,IF(CB217&lt;&gt;"",CB217,IFERROR(INDEX(CL$12:CL216,MATCH(BN217,BN$12:BN216,0)),"GREŠKA"))))))</f>
        <v/>
      </c>
      <c r="CM217" s="108" t="str">
        <f>IF(BP217="","",IF(BP217&lt;&gt;"NEMA",BP217,IF(CE217&lt;&gt;"",CE217,IFERROR(INDEX(CM$12:CM216,MATCH(BN217,BN$12:BN216,0)),""))))</f>
        <v/>
      </c>
      <c r="CN217" s="27" t="s">
        <v>0</v>
      </c>
      <c r="CO217" s="38" t="str">
        <f t="shared" si="285"/>
        <v/>
      </c>
      <c r="CP217" s="53" t="str">
        <f t="shared" si="286"/>
        <v/>
      </c>
      <c r="CQ217" s="164" t="str">
        <f t="shared" si="287"/>
        <v/>
      </c>
      <c r="CR217" s="165" t="str">
        <f t="shared" si="235"/>
        <v/>
      </c>
      <c r="CS217" s="108" t="str">
        <f t="shared" si="239"/>
        <v/>
      </c>
      <c r="CT217" s="27" t="s">
        <v>0</v>
      </c>
      <c r="CU217" s="224" t="str">
        <f t="shared" si="288"/>
        <v xml:space="preserve">
</v>
      </c>
      <c r="CV217" s="27" t="s">
        <v>0</v>
      </c>
      <c r="CW217" s="184" t="str">
        <f t="shared" si="240"/>
        <v/>
      </c>
      <c r="CX217" t="s">
        <v>0</v>
      </c>
      <c r="CY217" s="86" t="str">
        <f t="shared" si="241"/>
        <v/>
      </c>
      <c r="CZ217" t="s">
        <v>0</v>
      </c>
      <c r="DA217" s="32" t="str">
        <f t="shared" si="242"/>
        <v/>
      </c>
      <c r="DB217" s="46" t="str">
        <f t="shared" si="243"/>
        <v/>
      </c>
      <c r="DC217" t="s">
        <v>0</v>
      </c>
      <c r="DD217" s="14" t="str">
        <f t="shared" si="289"/>
        <v/>
      </c>
      <c r="DE217" s="27" t="s">
        <v>0</v>
      </c>
      <c r="DF217" s="14" t="str">
        <f t="shared" si="290"/>
        <v/>
      </c>
      <c r="DG217" s="27" t="s">
        <v>0</v>
      </c>
      <c r="DH217" s="32" t="str">
        <f t="shared" si="291"/>
        <v/>
      </c>
      <c r="DI217" s="33" t="str">
        <f t="shared" si="292"/>
        <v/>
      </c>
      <c r="DJ217" s="27" t="s">
        <v>0</v>
      </c>
      <c r="DK217" s="32" t="str">
        <f t="shared" si="293"/>
        <v/>
      </c>
      <c r="DL217" s="33" t="str">
        <f t="shared" si="294"/>
        <v/>
      </c>
      <c r="DM217" s="27" t="s">
        <v>0</v>
      </c>
      <c r="DN217" s="32" t="str">
        <f t="shared" si="295"/>
        <v/>
      </c>
      <c r="DO217" s="33" t="str">
        <f t="shared" si="296"/>
        <v/>
      </c>
      <c r="DP217" s="27" t="s">
        <v>0</v>
      </c>
      <c r="DQ217" s="38" t="str">
        <f t="shared" si="297"/>
        <v/>
      </c>
      <c r="DR217" s="33" t="str" cm="1">
        <f t="array" ref="DR217">IF(DQ217&lt;&gt;"",INDEX(regNatjecatelj_id,DQ217,0),IF(BF217&lt;&gt;"",BF217,""))</f>
        <v/>
      </c>
      <c r="DS217" s="27" t="s">
        <v>0</v>
      </c>
      <c r="DT217" s="38" t="str">
        <f t="shared" si="298"/>
        <v/>
      </c>
      <c r="DU217" s="53" t="str">
        <f t="shared" si="244"/>
        <v/>
      </c>
      <c r="DV217" s="53" t="str">
        <f t="shared" si="299"/>
        <v/>
      </c>
      <c r="DW217" s="53" t="str">
        <f t="shared" si="300"/>
        <v/>
      </c>
      <c r="DX217" s="46" t="str">
        <f t="shared" si="301"/>
        <v/>
      </c>
      <c r="DY217" s="27" t="s">
        <v>0</v>
      </c>
      <c r="DZ217" s="38" t="str">
        <f>IF(AN217="","",MAX(DZ$12:DZ216)+1)</f>
        <v/>
      </c>
      <c r="EA217" s="53" t="str">
        <f t="shared" si="302"/>
        <v/>
      </c>
      <c r="EB217" s="53" t="str">
        <f t="shared" si="303"/>
        <v/>
      </c>
      <c r="EC217" s="53" t="str">
        <f t="shared" si="304"/>
        <v/>
      </c>
      <c r="ED217" s="53" t="str">
        <f t="shared" si="305"/>
        <v/>
      </c>
      <c r="EE217" s="53" t="str">
        <f t="shared" si="245"/>
        <v/>
      </c>
      <c r="EF217" s="53" t="str">
        <f t="shared" si="306"/>
        <v/>
      </c>
      <c r="EG217" s="53" t="str">
        <f t="shared" si="307"/>
        <v/>
      </c>
      <c r="EH217" s="53" t="str">
        <f t="shared" si="246"/>
        <v/>
      </c>
      <c r="EI217" s="53" t="str">
        <f t="shared" si="308"/>
        <v/>
      </c>
      <c r="EJ217" s="33" t="str">
        <f t="shared" si="309"/>
        <v/>
      </c>
      <c r="EK217" s="27" t="s">
        <v>0</v>
      </c>
      <c r="EL217" s="14" t="str">
        <f t="shared" si="310"/>
        <v/>
      </c>
      <c r="EM217" s="27" t="s">
        <v>0</v>
      </c>
      <c r="EN217" s="14" t="str">
        <f t="shared" si="247"/>
        <v/>
      </c>
      <c r="EO217" s="27" t="s">
        <v>0</v>
      </c>
      <c r="EP217" s="115" t="str">
        <f t="shared" si="311"/>
        <v/>
      </c>
      <c r="EQ217" s="27" t="s">
        <v>0</v>
      </c>
    </row>
    <row r="218" spans="1:147" x14ac:dyDescent="0.25">
      <c r="A218" t="s">
        <v>0</v>
      </c>
      <c r="B218" s="32" t="str">
        <f>IF(csv!F208="","",TRIM(csv!T208))</f>
        <v/>
      </c>
      <c r="C218" s="21" t="s">
        <v>0</v>
      </c>
      <c r="D218" s="21" t="str">
        <f>IF(csv!F208="","",TRIM(csv!F208))</f>
        <v/>
      </c>
      <c r="E218" s="21" t="str">
        <f>IF(csv!E208="","",TRIM(csv!E208))</f>
        <v/>
      </c>
      <c r="F218" s="21" t="s">
        <v>0</v>
      </c>
      <c r="G218" s="53" t="str">
        <f>IF(csv!M208="","",TRIM(csv!M208))</f>
        <v/>
      </c>
      <c r="H218" s="53" t="str">
        <f>IF(csv!N208="","",TRIM(csv!N208))</f>
        <v/>
      </c>
      <c r="I218" s="21" t="s">
        <v>0</v>
      </c>
      <c r="J218" s="21" t="str">
        <f>IF(csv!P208="","",TRIM(csv!P208))</f>
        <v/>
      </c>
      <c r="K218" s="21" t="str">
        <f>IF(csv!Q208="","",TRIM(csv!Q208))</f>
        <v/>
      </c>
      <c r="L218" s="21" t="s">
        <v>0</v>
      </c>
      <c r="M218" s="46" t="str">
        <f>IF(csv!R208="","",TRIM(csv!R208))</f>
        <v/>
      </c>
      <c r="N218" s="27" t="s">
        <v>0</v>
      </c>
      <c r="O218" s="172" t="str">
        <f t="shared" si="248"/>
        <v/>
      </c>
      <c r="P218" s="27"/>
      <c r="Q218" s="32" t="str">
        <f t="shared" si="249"/>
        <v/>
      </c>
      <c r="R218" s="53" t="str">
        <f>IF(Q218="","",IF(COUNTIF(Q$12:Q217,Q218)=0,R217+1,R217))</f>
        <v/>
      </c>
      <c r="S218" s="53" t="str">
        <f t="shared" si="250"/>
        <v/>
      </c>
      <c r="T218" s="53" t="str">
        <f t="shared" si="251"/>
        <v/>
      </c>
      <c r="U218" s="46" t="str">
        <f t="shared" si="252"/>
        <v/>
      </c>
      <c r="V218" s="27" t="s">
        <v>0</v>
      </c>
      <c r="W218" s="157" t="str">
        <f t="shared" si="253"/>
        <v/>
      </c>
      <c r="X218" s="207" t="str">
        <f t="shared" si="254"/>
        <v/>
      </c>
      <c r="Y218" s="158" t="str">
        <f t="shared" si="236"/>
        <v/>
      </c>
      <c r="Z218" s="27" t="s">
        <v>0</v>
      </c>
      <c r="AA218" s="32" t="str">
        <f t="shared" si="255"/>
        <v/>
      </c>
      <c r="AB218" s="53" t="str">
        <f t="shared" si="256"/>
        <v/>
      </c>
      <c r="AC218" s="21" t="str">
        <f>IF(OR(AB218="",AB218&lt;&gt;"NEMA"),"",IF(IFERROR(MATCH(AA218,AA$12:AA217,0),0)&lt;&gt;0,"",AA218))</f>
        <v/>
      </c>
      <c r="AD218" s="46" t="str">
        <f>IF(AC218="","",MAX(AD$12:AD217)+1)</f>
        <v/>
      </c>
      <c r="AE218" s="27" t="s">
        <v>0</v>
      </c>
      <c r="AF218" s="84"/>
      <c r="AG218" s="27" t="s">
        <v>0</v>
      </c>
      <c r="AH218" s="14" t="str">
        <f t="shared" si="257"/>
        <v/>
      </c>
      <c r="AI218" s="27" t="s">
        <v>0</v>
      </c>
      <c r="AJ218" s="157" t="str">
        <f t="shared" si="258"/>
        <v/>
      </c>
      <c r="AK218" s="108" t="str">
        <f t="shared" si="259"/>
        <v/>
      </c>
      <c r="AL218" s="27"/>
      <c r="AM218" s="32" t="str">
        <f t="shared" si="260"/>
        <v/>
      </c>
      <c r="AN218" s="21" t="str">
        <f t="shared" si="261"/>
        <v/>
      </c>
      <c r="AO218" s="53" t="str">
        <f t="shared" si="262"/>
        <v/>
      </c>
      <c r="AP218" s="53" t="str">
        <f t="shared" si="263"/>
        <v/>
      </c>
      <c r="AQ218" s="21" t="str">
        <f t="shared" si="264"/>
        <v/>
      </c>
      <c r="AR218" s="46" t="str">
        <f t="shared" si="265"/>
        <v/>
      </c>
      <c r="AS218" s="27" t="s">
        <v>0</v>
      </c>
      <c r="AT218" s="62" t="str">
        <f t="shared" si="266"/>
        <v/>
      </c>
      <c r="AU218" s="27" t="s">
        <v>0</v>
      </c>
      <c r="AV218" s="228" t="str">
        <f t="shared" si="234"/>
        <v/>
      </c>
      <c r="AW218" s="27" t="s">
        <v>0</v>
      </c>
      <c r="AX218" s="79"/>
      <c r="AY218" s="80"/>
      <c r="AZ218" s="27" t="s">
        <v>0</v>
      </c>
      <c r="BA218" s="184" t="str">
        <f t="shared" si="267"/>
        <v/>
      </c>
      <c r="BB218" s="27" t="s">
        <v>0</v>
      </c>
      <c r="BC218" s="32" t="str">
        <f t="shared" si="268"/>
        <v/>
      </c>
      <c r="BD218" s="53" t="str">
        <f>IF(AX218&amp;AY218="","",MAX(BD$12:BD217)+1)</f>
        <v/>
      </c>
      <c r="BE218" s="196" t="str">
        <f t="shared" si="269"/>
        <v/>
      </c>
      <c r="BF218" s="33" t="str">
        <f>IF(AND(AO218="NEMA",AP218="NEMA",OR(AX218&amp;AY218="",BE218="NEMA")),MAX(BF$12:BF217)+1,"")</f>
        <v/>
      </c>
      <c r="BG218" s="27" t="s">
        <v>0</v>
      </c>
      <c r="BH218" s="32" t="str">
        <f t="shared" si="270"/>
        <v/>
      </c>
      <c r="BI218" s="21" t="str">
        <f t="shared" si="271"/>
        <v/>
      </c>
      <c r="BJ218" s="53" t="str">
        <f t="shared" si="272"/>
        <v/>
      </c>
      <c r="BK218" s="33" t="str">
        <f t="shared" si="273"/>
        <v/>
      </c>
      <c r="BL218" s="27" t="s">
        <v>0</v>
      </c>
      <c r="BM218" s="32" t="str">
        <f t="shared" si="274"/>
        <v/>
      </c>
      <c r="BN218" s="21" t="str">
        <f t="shared" si="275"/>
        <v/>
      </c>
      <c r="BO218" s="53" t="str">
        <f t="shared" si="276"/>
        <v/>
      </c>
      <c r="BP218" s="53" t="str">
        <f t="shared" si="237"/>
        <v/>
      </c>
      <c r="BQ218" s="21" t="str">
        <f t="shared" si="238"/>
        <v/>
      </c>
      <c r="BR218" s="21" t="str" cm="1">
        <f t="array" ref="BR218">IFERROR(""&amp;INDEX(regNatjecatelj_klub,DI218),"")</f>
        <v/>
      </c>
      <c r="BS218" s="66" t="str">
        <f t="shared" si="277"/>
        <v/>
      </c>
      <c r="BT218" s="46" t="str">
        <f t="shared" si="278"/>
        <v/>
      </c>
      <c r="BU218" s="27" t="s">
        <v>0</v>
      </c>
      <c r="BV218" s="62" t="str">
        <f>IF(BP218&lt;&gt;"NEMA","",IF(IFERROR(MATCH(BN218,BN$12:BN217,0),0)&lt;&gt;0,"",BN218))</f>
        <v/>
      </c>
      <c r="BW218" s="27" t="s">
        <v>0</v>
      </c>
      <c r="BX218" s="84"/>
      <c r="BY218" s="27" t="s">
        <v>0</v>
      </c>
      <c r="BZ218" s="38" t="str">
        <f t="shared" si="279"/>
        <v/>
      </c>
      <c r="CA218" s="21" t="str">
        <f t="shared" si="280"/>
        <v/>
      </c>
      <c r="CB218" s="21" t="str">
        <f>IF(CA218="","",MAX(CB$12:CB217)+1)</f>
        <v/>
      </c>
      <c r="CC218" s="21" t="str">
        <f>IF(CA218="","",IF(AB218="","",IF(AB218="NEMA",IF(AD218="",INDEX(AD$12:AD217,MATCH(AA218,AA$12:AA217,0),1),AD218),AB218)))</f>
        <v/>
      </c>
      <c r="CD218" s="21" t="str">
        <f t="shared" si="281"/>
        <v/>
      </c>
      <c r="CE218" s="21" t="str">
        <f>IF(BX218="","",MAX(CE$12:CE217)+1)</f>
        <v/>
      </c>
      <c r="CF218" s="21" t="str">
        <f t="shared" si="282"/>
        <v/>
      </c>
      <c r="CG218" s="46" t="str">
        <f t="shared" si="283"/>
        <v/>
      </c>
      <c r="CH218" s="27" t="s">
        <v>0</v>
      </c>
      <c r="CI218" s="14" t="str">
        <f t="shared" si="284"/>
        <v/>
      </c>
      <c r="CJ218" s="27" t="s">
        <v>0</v>
      </c>
      <c r="CK218" s="157" t="str">
        <f>IF(BN218="","",IF(AND(BO218&lt;&gt;"",BO218&lt;&gt;"NEMA",BS218=1),BR218,IFERROR(INDEX(CK$12:CK217,MATCH(BN218,BN$12:BN217,0)),IF(BX218&lt;&gt;"",BX218,BT218))))</f>
        <v/>
      </c>
      <c r="CL218" s="210" t="str">
        <f>IF(BN218="","",IF(BT218&lt;&gt;BN218,INDEX(regKlub_id,MATCH(BT218,regKlub_naziv,0)),IF(AND(BO218&lt;&gt;"",BO218&lt;&gt;"NEMA"),BO218,IF(CF218&lt;&gt;"",CF218,IF(CB218&lt;&gt;"",CB218,IFERROR(INDEX(CL$12:CL217,MATCH(BN218,BN$12:BN217,0)),"GREŠKA"))))))</f>
        <v/>
      </c>
      <c r="CM218" s="108" t="str">
        <f>IF(BP218="","",IF(BP218&lt;&gt;"NEMA",BP218,IF(CE218&lt;&gt;"",CE218,IFERROR(INDEX(CM$12:CM217,MATCH(BN218,BN$12:BN217,0)),""))))</f>
        <v/>
      </c>
      <c r="CN218" s="27" t="s">
        <v>0</v>
      </c>
      <c r="CO218" s="38" t="str">
        <f t="shared" si="285"/>
        <v/>
      </c>
      <c r="CP218" s="53" t="str">
        <f t="shared" si="286"/>
        <v/>
      </c>
      <c r="CQ218" s="164" t="str">
        <f t="shared" si="287"/>
        <v/>
      </c>
      <c r="CR218" s="165" t="str">
        <f t="shared" si="235"/>
        <v/>
      </c>
      <c r="CS218" s="108" t="str">
        <f t="shared" si="239"/>
        <v/>
      </c>
      <c r="CT218" s="27" t="s">
        <v>0</v>
      </c>
      <c r="CU218" s="224" t="str">
        <f t="shared" si="288"/>
        <v xml:space="preserve">
</v>
      </c>
      <c r="CV218" s="27" t="s">
        <v>0</v>
      </c>
      <c r="CW218" s="184" t="str">
        <f t="shared" si="240"/>
        <v/>
      </c>
      <c r="CX218" t="s">
        <v>0</v>
      </c>
      <c r="CY218" s="86" t="str">
        <f t="shared" si="241"/>
        <v/>
      </c>
      <c r="CZ218" t="s">
        <v>0</v>
      </c>
      <c r="DA218" s="32" t="str">
        <f t="shared" si="242"/>
        <v/>
      </c>
      <c r="DB218" s="46" t="str">
        <f t="shared" si="243"/>
        <v/>
      </c>
      <c r="DC218" t="s">
        <v>0</v>
      </c>
      <c r="DD218" s="14" t="str">
        <f t="shared" si="289"/>
        <v/>
      </c>
      <c r="DE218" s="27" t="s">
        <v>0</v>
      </c>
      <c r="DF218" s="14" t="str">
        <f t="shared" si="290"/>
        <v/>
      </c>
      <c r="DG218" s="27" t="s">
        <v>0</v>
      </c>
      <c r="DH218" s="32" t="str">
        <f t="shared" si="291"/>
        <v/>
      </c>
      <c r="DI218" s="33" t="str">
        <f t="shared" si="292"/>
        <v/>
      </c>
      <c r="DJ218" s="27" t="s">
        <v>0</v>
      </c>
      <c r="DK218" s="32" t="str">
        <f t="shared" si="293"/>
        <v/>
      </c>
      <c r="DL218" s="33" t="str">
        <f t="shared" si="294"/>
        <v/>
      </c>
      <c r="DM218" s="27" t="s">
        <v>0</v>
      </c>
      <c r="DN218" s="32" t="str">
        <f t="shared" si="295"/>
        <v/>
      </c>
      <c r="DO218" s="33" t="str">
        <f t="shared" si="296"/>
        <v/>
      </c>
      <c r="DP218" s="27" t="s">
        <v>0</v>
      </c>
      <c r="DQ218" s="38" t="str">
        <f t="shared" si="297"/>
        <v/>
      </c>
      <c r="DR218" s="33" t="str" cm="1">
        <f t="array" ref="DR218">IF(DQ218&lt;&gt;"",INDEX(regNatjecatelj_id,DQ218,0),IF(BF218&lt;&gt;"",BF218,""))</f>
        <v/>
      </c>
      <c r="DS218" s="27" t="s">
        <v>0</v>
      </c>
      <c r="DT218" s="38" t="str">
        <f t="shared" si="298"/>
        <v/>
      </c>
      <c r="DU218" s="53" t="str">
        <f t="shared" si="244"/>
        <v/>
      </c>
      <c r="DV218" s="53" t="str">
        <f t="shared" si="299"/>
        <v/>
      </c>
      <c r="DW218" s="53" t="str">
        <f t="shared" si="300"/>
        <v/>
      </c>
      <c r="DX218" s="46" t="str">
        <f t="shared" si="301"/>
        <v/>
      </c>
      <c r="DY218" s="27" t="s">
        <v>0</v>
      </c>
      <c r="DZ218" s="38" t="str">
        <f>IF(AN218="","",MAX(DZ$12:DZ217)+1)</f>
        <v/>
      </c>
      <c r="EA218" s="53" t="str">
        <f t="shared" si="302"/>
        <v/>
      </c>
      <c r="EB218" s="53" t="str">
        <f t="shared" si="303"/>
        <v/>
      </c>
      <c r="EC218" s="53" t="str">
        <f t="shared" si="304"/>
        <v/>
      </c>
      <c r="ED218" s="53" t="str">
        <f t="shared" si="305"/>
        <v/>
      </c>
      <c r="EE218" s="53" t="str">
        <f t="shared" si="245"/>
        <v/>
      </c>
      <c r="EF218" s="53" t="str">
        <f t="shared" si="306"/>
        <v/>
      </c>
      <c r="EG218" s="53" t="str">
        <f t="shared" si="307"/>
        <v/>
      </c>
      <c r="EH218" s="53" t="str">
        <f t="shared" si="246"/>
        <v/>
      </c>
      <c r="EI218" s="53" t="str">
        <f t="shared" si="308"/>
        <v/>
      </c>
      <c r="EJ218" s="33" t="str">
        <f t="shared" si="309"/>
        <v/>
      </c>
      <c r="EK218" s="27" t="s">
        <v>0</v>
      </c>
      <c r="EL218" s="14" t="str">
        <f t="shared" si="310"/>
        <v/>
      </c>
      <c r="EM218" s="27" t="s">
        <v>0</v>
      </c>
      <c r="EN218" s="14" t="str">
        <f t="shared" si="247"/>
        <v/>
      </c>
      <c r="EO218" s="27" t="s">
        <v>0</v>
      </c>
      <c r="EP218" s="115" t="str">
        <f t="shared" si="311"/>
        <v/>
      </c>
      <c r="EQ218" s="27" t="s">
        <v>0</v>
      </c>
    </row>
    <row r="219" spans="1:147" x14ac:dyDescent="0.25">
      <c r="A219" t="s">
        <v>0</v>
      </c>
      <c r="B219" s="32" t="str">
        <f>IF(csv!F209="","",TRIM(csv!T209))</f>
        <v/>
      </c>
      <c r="C219" s="21" t="s">
        <v>0</v>
      </c>
      <c r="D219" s="21" t="str">
        <f>IF(csv!F209="","",TRIM(csv!F209))</f>
        <v/>
      </c>
      <c r="E219" s="21" t="str">
        <f>IF(csv!E209="","",TRIM(csv!E209))</f>
        <v/>
      </c>
      <c r="F219" s="21" t="s">
        <v>0</v>
      </c>
      <c r="G219" s="53" t="str">
        <f>IF(csv!M209="","",TRIM(csv!M209))</f>
        <v/>
      </c>
      <c r="H219" s="53" t="str">
        <f>IF(csv!N209="","",TRIM(csv!N209))</f>
        <v/>
      </c>
      <c r="I219" s="21" t="s">
        <v>0</v>
      </c>
      <c r="J219" s="21" t="str">
        <f>IF(csv!P209="","",TRIM(csv!P209))</f>
        <v/>
      </c>
      <c r="K219" s="21" t="str">
        <f>IF(csv!Q209="","",TRIM(csv!Q209))</f>
        <v/>
      </c>
      <c r="L219" s="21" t="s">
        <v>0</v>
      </c>
      <c r="M219" s="46" t="str">
        <f>IF(csv!R209="","",TRIM(csv!R209))</f>
        <v/>
      </c>
      <c r="N219" s="27" t="s">
        <v>0</v>
      </c>
      <c r="O219" s="172" t="str">
        <f t="shared" si="248"/>
        <v/>
      </c>
      <c r="P219" s="27"/>
      <c r="Q219" s="32" t="str">
        <f t="shared" si="249"/>
        <v/>
      </c>
      <c r="R219" s="53" t="str">
        <f>IF(Q219="","",IF(COUNTIF(Q$12:Q218,Q219)=0,R218+1,R218))</f>
        <v/>
      </c>
      <c r="S219" s="53" t="str">
        <f t="shared" si="250"/>
        <v/>
      </c>
      <c r="T219" s="53" t="str">
        <f t="shared" si="251"/>
        <v/>
      </c>
      <c r="U219" s="46" t="str">
        <f t="shared" si="252"/>
        <v/>
      </c>
      <c r="V219" s="27" t="s">
        <v>0</v>
      </c>
      <c r="W219" s="157" t="str">
        <f t="shared" si="253"/>
        <v/>
      </c>
      <c r="X219" s="207" t="str">
        <f t="shared" si="254"/>
        <v/>
      </c>
      <c r="Y219" s="158" t="str">
        <f t="shared" si="236"/>
        <v/>
      </c>
      <c r="Z219" s="27" t="s">
        <v>0</v>
      </c>
      <c r="AA219" s="32" t="str">
        <f t="shared" si="255"/>
        <v/>
      </c>
      <c r="AB219" s="53" t="str">
        <f t="shared" si="256"/>
        <v/>
      </c>
      <c r="AC219" s="21" t="str">
        <f>IF(OR(AB219="",AB219&lt;&gt;"NEMA"),"",IF(IFERROR(MATCH(AA219,AA$12:AA218,0),0)&lt;&gt;0,"",AA219))</f>
        <v/>
      </c>
      <c r="AD219" s="46" t="str">
        <f>IF(AC219="","",MAX(AD$12:AD218)+1)</f>
        <v/>
      </c>
      <c r="AE219" s="27" t="s">
        <v>0</v>
      </c>
      <c r="AF219" s="84"/>
      <c r="AG219" s="27" t="s">
        <v>0</v>
      </c>
      <c r="AH219" s="14" t="str">
        <f t="shared" si="257"/>
        <v/>
      </c>
      <c r="AI219" s="27" t="s">
        <v>0</v>
      </c>
      <c r="AJ219" s="157" t="str">
        <f t="shared" si="258"/>
        <v/>
      </c>
      <c r="AK219" s="108" t="str">
        <f t="shared" si="259"/>
        <v/>
      </c>
      <c r="AL219" s="27"/>
      <c r="AM219" s="32" t="str">
        <f t="shared" si="260"/>
        <v/>
      </c>
      <c r="AN219" s="21" t="str">
        <f t="shared" si="261"/>
        <v/>
      </c>
      <c r="AO219" s="53" t="str">
        <f t="shared" si="262"/>
        <v/>
      </c>
      <c r="AP219" s="53" t="str">
        <f t="shared" si="263"/>
        <v/>
      </c>
      <c r="AQ219" s="21" t="str">
        <f t="shared" si="264"/>
        <v/>
      </c>
      <c r="AR219" s="46" t="str">
        <f t="shared" si="265"/>
        <v/>
      </c>
      <c r="AS219" s="27" t="s">
        <v>0</v>
      </c>
      <c r="AT219" s="62" t="str">
        <f t="shared" si="266"/>
        <v/>
      </c>
      <c r="AU219" s="27" t="s">
        <v>0</v>
      </c>
      <c r="AV219" s="228" t="str">
        <f t="shared" si="234"/>
        <v/>
      </c>
      <c r="AW219" s="27" t="s">
        <v>0</v>
      </c>
      <c r="AX219" s="79"/>
      <c r="AY219" s="80"/>
      <c r="AZ219" s="27" t="s">
        <v>0</v>
      </c>
      <c r="BA219" s="184" t="str">
        <f t="shared" si="267"/>
        <v/>
      </c>
      <c r="BB219" s="27" t="s">
        <v>0</v>
      </c>
      <c r="BC219" s="32" t="str">
        <f t="shared" si="268"/>
        <v/>
      </c>
      <c r="BD219" s="53" t="str">
        <f>IF(AX219&amp;AY219="","",MAX(BD$12:BD218)+1)</f>
        <v/>
      </c>
      <c r="BE219" s="196" t="str">
        <f t="shared" si="269"/>
        <v/>
      </c>
      <c r="BF219" s="33" t="str">
        <f>IF(AND(AO219="NEMA",AP219="NEMA",OR(AX219&amp;AY219="",BE219="NEMA")),MAX(BF$12:BF218)+1,"")</f>
        <v/>
      </c>
      <c r="BG219" s="27" t="s">
        <v>0</v>
      </c>
      <c r="BH219" s="32" t="str">
        <f t="shared" si="270"/>
        <v/>
      </c>
      <c r="BI219" s="21" t="str">
        <f t="shared" si="271"/>
        <v/>
      </c>
      <c r="BJ219" s="53" t="str">
        <f t="shared" si="272"/>
        <v/>
      </c>
      <c r="BK219" s="33" t="str">
        <f t="shared" si="273"/>
        <v/>
      </c>
      <c r="BL219" s="27" t="s">
        <v>0</v>
      </c>
      <c r="BM219" s="32" t="str">
        <f t="shared" si="274"/>
        <v/>
      </c>
      <c r="BN219" s="21" t="str">
        <f t="shared" si="275"/>
        <v/>
      </c>
      <c r="BO219" s="53" t="str">
        <f t="shared" si="276"/>
        <v/>
      </c>
      <c r="BP219" s="53" t="str">
        <f t="shared" si="237"/>
        <v/>
      </c>
      <c r="BQ219" s="21" t="str">
        <f t="shared" si="238"/>
        <v/>
      </c>
      <c r="BR219" s="21" t="str" cm="1">
        <f t="array" ref="BR219">IFERROR(""&amp;INDEX(regNatjecatelj_klub,DI219),"")</f>
        <v/>
      </c>
      <c r="BS219" s="66" t="str">
        <f t="shared" si="277"/>
        <v/>
      </c>
      <c r="BT219" s="46" t="str">
        <f t="shared" si="278"/>
        <v/>
      </c>
      <c r="BU219" s="27" t="s">
        <v>0</v>
      </c>
      <c r="BV219" s="62" t="str">
        <f>IF(BP219&lt;&gt;"NEMA","",IF(IFERROR(MATCH(BN219,BN$12:BN218,0),0)&lt;&gt;0,"",BN219))</f>
        <v/>
      </c>
      <c r="BW219" s="27" t="s">
        <v>0</v>
      </c>
      <c r="BX219" s="84"/>
      <c r="BY219" s="27" t="s">
        <v>0</v>
      </c>
      <c r="BZ219" s="38" t="str">
        <f t="shared" si="279"/>
        <v/>
      </c>
      <c r="CA219" s="21" t="str">
        <f t="shared" si="280"/>
        <v/>
      </c>
      <c r="CB219" s="21" t="str">
        <f>IF(CA219="","",MAX(CB$12:CB218)+1)</f>
        <v/>
      </c>
      <c r="CC219" s="21" t="str">
        <f>IF(CA219="","",IF(AB219="","",IF(AB219="NEMA",IF(AD219="",INDEX(AD$12:AD218,MATCH(AA219,AA$12:AA218,0),1),AD219),AB219)))</f>
        <v/>
      </c>
      <c r="CD219" s="21" t="str">
        <f t="shared" si="281"/>
        <v/>
      </c>
      <c r="CE219" s="21" t="str">
        <f>IF(BX219="","",MAX(CE$12:CE218)+1)</f>
        <v/>
      </c>
      <c r="CF219" s="21" t="str">
        <f t="shared" si="282"/>
        <v/>
      </c>
      <c r="CG219" s="46" t="str">
        <f t="shared" si="283"/>
        <v/>
      </c>
      <c r="CH219" s="27" t="s">
        <v>0</v>
      </c>
      <c r="CI219" s="14" t="str">
        <f t="shared" si="284"/>
        <v/>
      </c>
      <c r="CJ219" s="27" t="s">
        <v>0</v>
      </c>
      <c r="CK219" s="157" t="str">
        <f>IF(BN219="","",IF(AND(BO219&lt;&gt;"",BO219&lt;&gt;"NEMA",BS219=1),BR219,IFERROR(INDEX(CK$12:CK218,MATCH(BN219,BN$12:BN218,0)),IF(BX219&lt;&gt;"",BX219,BT219))))</f>
        <v/>
      </c>
      <c r="CL219" s="210" t="str">
        <f>IF(BN219="","",IF(BT219&lt;&gt;BN219,INDEX(regKlub_id,MATCH(BT219,regKlub_naziv,0)),IF(AND(BO219&lt;&gt;"",BO219&lt;&gt;"NEMA"),BO219,IF(CF219&lt;&gt;"",CF219,IF(CB219&lt;&gt;"",CB219,IFERROR(INDEX(CL$12:CL218,MATCH(BN219,BN$12:BN218,0)),"GREŠKA"))))))</f>
        <v/>
      </c>
      <c r="CM219" s="108" t="str">
        <f>IF(BP219="","",IF(BP219&lt;&gt;"NEMA",BP219,IF(CE219&lt;&gt;"",CE219,IFERROR(INDEX(CM$12:CM218,MATCH(BN219,BN$12:BN218,0)),""))))</f>
        <v/>
      </c>
      <c r="CN219" s="27" t="s">
        <v>0</v>
      </c>
      <c r="CO219" s="38" t="str">
        <f t="shared" si="285"/>
        <v/>
      </c>
      <c r="CP219" s="53" t="str">
        <f t="shared" si="286"/>
        <v/>
      </c>
      <c r="CQ219" s="164" t="str">
        <f t="shared" si="287"/>
        <v/>
      </c>
      <c r="CR219" s="165" t="str">
        <f t="shared" si="235"/>
        <v/>
      </c>
      <c r="CS219" s="108" t="str">
        <f t="shared" si="239"/>
        <v/>
      </c>
      <c r="CT219" s="27" t="s">
        <v>0</v>
      </c>
      <c r="CU219" s="224" t="str">
        <f t="shared" si="288"/>
        <v xml:space="preserve">
</v>
      </c>
      <c r="CV219" s="27" t="s">
        <v>0</v>
      </c>
      <c r="CW219" s="184" t="str">
        <f t="shared" si="240"/>
        <v/>
      </c>
      <c r="CX219" t="s">
        <v>0</v>
      </c>
      <c r="CY219" s="86" t="str">
        <f t="shared" si="241"/>
        <v/>
      </c>
      <c r="CZ219" t="s">
        <v>0</v>
      </c>
      <c r="DA219" s="32" t="str">
        <f t="shared" si="242"/>
        <v/>
      </c>
      <c r="DB219" s="46" t="str">
        <f t="shared" si="243"/>
        <v/>
      </c>
      <c r="DC219" t="s">
        <v>0</v>
      </c>
      <c r="DD219" s="14" t="str">
        <f t="shared" si="289"/>
        <v/>
      </c>
      <c r="DE219" s="27" t="s">
        <v>0</v>
      </c>
      <c r="DF219" s="14" t="str">
        <f t="shared" si="290"/>
        <v/>
      </c>
      <c r="DG219" s="27" t="s">
        <v>0</v>
      </c>
      <c r="DH219" s="32" t="str">
        <f t="shared" si="291"/>
        <v/>
      </c>
      <c r="DI219" s="33" t="str">
        <f t="shared" si="292"/>
        <v/>
      </c>
      <c r="DJ219" s="27" t="s">
        <v>0</v>
      </c>
      <c r="DK219" s="32" t="str">
        <f t="shared" si="293"/>
        <v/>
      </c>
      <c r="DL219" s="33" t="str">
        <f t="shared" si="294"/>
        <v/>
      </c>
      <c r="DM219" s="27" t="s">
        <v>0</v>
      </c>
      <c r="DN219" s="32" t="str">
        <f t="shared" si="295"/>
        <v/>
      </c>
      <c r="DO219" s="33" t="str">
        <f t="shared" si="296"/>
        <v/>
      </c>
      <c r="DP219" s="27" t="s">
        <v>0</v>
      </c>
      <c r="DQ219" s="38" t="str">
        <f t="shared" si="297"/>
        <v/>
      </c>
      <c r="DR219" s="33" t="str" cm="1">
        <f t="array" ref="DR219">IF(DQ219&lt;&gt;"",INDEX(regNatjecatelj_id,DQ219,0),IF(BF219&lt;&gt;"",BF219,""))</f>
        <v/>
      </c>
      <c r="DS219" s="27" t="s">
        <v>0</v>
      </c>
      <c r="DT219" s="38" t="str">
        <f t="shared" si="298"/>
        <v/>
      </c>
      <c r="DU219" s="53" t="str">
        <f t="shared" si="244"/>
        <v/>
      </c>
      <c r="DV219" s="53" t="str">
        <f t="shared" si="299"/>
        <v/>
      </c>
      <c r="DW219" s="53" t="str">
        <f t="shared" si="300"/>
        <v/>
      </c>
      <c r="DX219" s="46" t="str">
        <f t="shared" si="301"/>
        <v/>
      </c>
      <c r="DY219" s="27" t="s">
        <v>0</v>
      </c>
      <c r="DZ219" s="38" t="str">
        <f>IF(AN219="","",MAX(DZ$12:DZ218)+1)</f>
        <v/>
      </c>
      <c r="EA219" s="53" t="str">
        <f t="shared" si="302"/>
        <v/>
      </c>
      <c r="EB219" s="53" t="str">
        <f t="shared" si="303"/>
        <v/>
      </c>
      <c r="EC219" s="53" t="str">
        <f t="shared" si="304"/>
        <v/>
      </c>
      <c r="ED219" s="53" t="str">
        <f t="shared" si="305"/>
        <v/>
      </c>
      <c r="EE219" s="53" t="str">
        <f t="shared" si="245"/>
        <v/>
      </c>
      <c r="EF219" s="53" t="str">
        <f t="shared" si="306"/>
        <v/>
      </c>
      <c r="EG219" s="53" t="str">
        <f t="shared" si="307"/>
        <v/>
      </c>
      <c r="EH219" s="53" t="str">
        <f t="shared" si="246"/>
        <v/>
      </c>
      <c r="EI219" s="53" t="str">
        <f t="shared" si="308"/>
        <v/>
      </c>
      <c r="EJ219" s="33" t="str">
        <f t="shared" si="309"/>
        <v/>
      </c>
      <c r="EK219" s="27" t="s">
        <v>0</v>
      </c>
      <c r="EL219" s="14" t="str">
        <f t="shared" si="310"/>
        <v/>
      </c>
      <c r="EM219" s="27" t="s">
        <v>0</v>
      </c>
      <c r="EN219" s="14" t="str">
        <f t="shared" si="247"/>
        <v/>
      </c>
      <c r="EO219" s="27" t="s">
        <v>0</v>
      </c>
      <c r="EP219" s="115" t="str">
        <f t="shared" si="311"/>
        <v/>
      </c>
      <c r="EQ219" s="27" t="s">
        <v>0</v>
      </c>
    </row>
    <row r="220" spans="1:147" x14ac:dyDescent="0.25">
      <c r="A220" t="s">
        <v>0</v>
      </c>
      <c r="B220" s="32" t="str">
        <f>IF(csv!F210="","",TRIM(csv!T210))</f>
        <v/>
      </c>
      <c r="C220" s="21" t="s">
        <v>0</v>
      </c>
      <c r="D220" s="21" t="str">
        <f>IF(csv!F210="","",TRIM(csv!F210))</f>
        <v/>
      </c>
      <c r="E220" s="21" t="str">
        <f>IF(csv!E210="","",TRIM(csv!E210))</f>
        <v/>
      </c>
      <c r="F220" s="21" t="s">
        <v>0</v>
      </c>
      <c r="G220" s="53" t="str">
        <f>IF(csv!M210="","",TRIM(csv!M210))</f>
        <v/>
      </c>
      <c r="H220" s="53" t="str">
        <f>IF(csv!N210="","",TRIM(csv!N210))</f>
        <v/>
      </c>
      <c r="I220" s="21" t="s">
        <v>0</v>
      </c>
      <c r="J220" s="21" t="str">
        <f>IF(csv!P210="","",TRIM(csv!P210))</f>
        <v/>
      </c>
      <c r="K220" s="21" t="str">
        <f>IF(csv!Q210="","",TRIM(csv!Q210))</f>
        <v/>
      </c>
      <c r="L220" s="21" t="s">
        <v>0</v>
      </c>
      <c r="M220" s="46" t="str">
        <f>IF(csv!R210="","",TRIM(csv!R210))</f>
        <v/>
      </c>
      <c r="N220" s="27" t="s">
        <v>0</v>
      </c>
      <c r="O220" s="172" t="str">
        <f t="shared" si="248"/>
        <v/>
      </c>
      <c r="P220" s="27"/>
      <c r="Q220" s="32" t="str">
        <f t="shared" si="249"/>
        <v/>
      </c>
      <c r="R220" s="53" t="str">
        <f>IF(Q220="","",IF(COUNTIF(Q$12:Q219,Q220)=0,R219+1,R219))</f>
        <v/>
      </c>
      <c r="S220" s="53" t="str">
        <f t="shared" si="250"/>
        <v/>
      </c>
      <c r="T220" s="53" t="str">
        <f t="shared" si="251"/>
        <v/>
      </c>
      <c r="U220" s="46" t="str">
        <f t="shared" si="252"/>
        <v/>
      </c>
      <c r="V220" s="27" t="s">
        <v>0</v>
      </c>
      <c r="W220" s="157" t="str">
        <f t="shared" si="253"/>
        <v/>
      </c>
      <c r="X220" s="207" t="str">
        <f t="shared" si="254"/>
        <v/>
      </c>
      <c r="Y220" s="158" t="str">
        <f t="shared" si="236"/>
        <v/>
      </c>
      <c r="Z220" s="27" t="s">
        <v>0</v>
      </c>
      <c r="AA220" s="32" t="str">
        <f t="shared" si="255"/>
        <v/>
      </c>
      <c r="AB220" s="53" t="str">
        <f t="shared" si="256"/>
        <v/>
      </c>
      <c r="AC220" s="21" t="str">
        <f>IF(OR(AB220="",AB220&lt;&gt;"NEMA"),"",IF(IFERROR(MATCH(AA220,AA$12:AA219,0),0)&lt;&gt;0,"",AA220))</f>
        <v/>
      </c>
      <c r="AD220" s="46" t="str">
        <f>IF(AC220="","",MAX(AD$12:AD219)+1)</f>
        <v/>
      </c>
      <c r="AE220" s="27" t="s">
        <v>0</v>
      </c>
      <c r="AF220" s="84"/>
      <c r="AG220" s="27" t="s">
        <v>0</v>
      </c>
      <c r="AH220" s="14" t="str">
        <f t="shared" si="257"/>
        <v/>
      </c>
      <c r="AI220" s="27" t="s">
        <v>0</v>
      </c>
      <c r="AJ220" s="157" t="str">
        <f t="shared" si="258"/>
        <v/>
      </c>
      <c r="AK220" s="108" t="str">
        <f t="shared" si="259"/>
        <v/>
      </c>
      <c r="AL220" s="27"/>
      <c r="AM220" s="32" t="str">
        <f t="shared" si="260"/>
        <v/>
      </c>
      <c r="AN220" s="21" t="str">
        <f t="shared" si="261"/>
        <v/>
      </c>
      <c r="AO220" s="53" t="str">
        <f t="shared" si="262"/>
        <v/>
      </c>
      <c r="AP220" s="53" t="str">
        <f t="shared" si="263"/>
        <v/>
      </c>
      <c r="AQ220" s="21" t="str">
        <f t="shared" si="264"/>
        <v/>
      </c>
      <c r="AR220" s="46" t="str">
        <f t="shared" si="265"/>
        <v/>
      </c>
      <c r="AS220" s="27" t="s">
        <v>0</v>
      </c>
      <c r="AT220" s="62" t="str">
        <f t="shared" si="266"/>
        <v/>
      </c>
      <c r="AU220" s="27" t="s">
        <v>0</v>
      </c>
      <c r="AV220" s="228" t="str">
        <f t="shared" si="234"/>
        <v/>
      </c>
      <c r="AW220" s="27" t="s">
        <v>0</v>
      </c>
      <c r="AX220" s="79"/>
      <c r="AY220" s="80"/>
      <c r="AZ220" s="27" t="s">
        <v>0</v>
      </c>
      <c r="BA220" s="184" t="str">
        <f t="shared" si="267"/>
        <v/>
      </c>
      <c r="BB220" s="27" t="s">
        <v>0</v>
      </c>
      <c r="BC220" s="32" t="str">
        <f t="shared" si="268"/>
        <v/>
      </c>
      <c r="BD220" s="53" t="str">
        <f>IF(AX220&amp;AY220="","",MAX(BD$12:BD219)+1)</f>
        <v/>
      </c>
      <c r="BE220" s="196" t="str">
        <f t="shared" si="269"/>
        <v/>
      </c>
      <c r="BF220" s="33" t="str">
        <f>IF(AND(AO220="NEMA",AP220="NEMA",OR(AX220&amp;AY220="",BE220="NEMA")),MAX(BF$12:BF219)+1,"")</f>
        <v/>
      </c>
      <c r="BG220" s="27" t="s">
        <v>0</v>
      </c>
      <c r="BH220" s="32" t="str">
        <f t="shared" si="270"/>
        <v/>
      </c>
      <c r="BI220" s="21" t="str">
        <f t="shared" si="271"/>
        <v/>
      </c>
      <c r="BJ220" s="53" t="str">
        <f t="shared" si="272"/>
        <v/>
      </c>
      <c r="BK220" s="33" t="str">
        <f t="shared" si="273"/>
        <v/>
      </c>
      <c r="BL220" s="27" t="s">
        <v>0</v>
      </c>
      <c r="BM220" s="32" t="str">
        <f t="shared" si="274"/>
        <v/>
      </c>
      <c r="BN220" s="21" t="str">
        <f t="shared" si="275"/>
        <v/>
      </c>
      <c r="BO220" s="53" t="str">
        <f t="shared" si="276"/>
        <v/>
      </c>
      <c r="BP220" s="53" t="str">
        <f t="shared" si="237"/>
        <v/>
      </c>
      <c r="BQ220" s="21" t="str">
        <f t="shared" si="238"/>
        <v/>
      </c>
      <c r="BR220" s="21" t="str" cm="1">
        <f t="array" ref="BR220">IFERROR(""&amp;INDEX(regNatjecatelj_klub,DI220),"")</f>
        <v/>
      </c>
      <c r="BS220" s="66" t="str">
        <f t="shared" si="277"/>
        <v/>
      </c>
      <c r="BT220" s="46" t="str">
        <f t="shared" si="278"/>
        <v/>
      </c>
      <c r="BU220" s="27" t="s">
        <v>0</v>
      </c>
      <c r="BV220" s="62" t="str">
        <f>IF(BP220&lt;&gt;"NEMA","",IF(IFERROR(MATCH(BN220,BN$12:BN219,0),0)&lt;&gt;0,"",BN220))</f>
        <v/>
      </c>
      <c r="BW220" s="27" t="s">
        <v>0</v>
      </c>
      <c r="BX220" s="84"/>
      <c r="BY220" s="27" t="s">
        <v>0</v>
      </c>
      <c r="BZ220" s="38" t="str">
        <f t="shared" si="279"/>
        <v/>
      </c>
      <c r="CA220" s="21" t="str">
        <f t="shared" si="280"/>
        <v/>
      </c>
      <c r="CB220" s="21" t="str">
        <f>IF(CA220="","",MAX(CB$12:CB219)+1)</f>
        <v/>
      </c>
      <c r="CC220" s="21" t="str">
        <f>IF(CA220="","",IF(AB220="","",IF(AB220="NEMA",IF(AD220="",INDEX(AD$12:AD219,MATCH(AA220,AA$12:AA219,0),1),AD220),AB220)))</f>
        <v/>
      </c>
      <c r="CD220" s="21" t="str">
        <f t="shared" si="281"/>
        <v/>
      </c>
      <c r="CE220" s="21" t="str">
        <f>IF(BX220="","",MAX(CE$12:CE219)+1)</f>
        <v/>
      </c>
      <c r="CF220" s="21" t="str">
        <f t="shared" si="282"/>
        <v/>
      </c>
      <c r="CG220" s="46" t="str">
        <f t="shared" si="283"/>
        <v/>
      </c>
      <c r="CH220" s="27" t="s">
        <v>0</v>
      </c>
      <c r="CI220" s="14" t="str">
        <f t="shared" si="284"/>
        <v/>
      </c>
      <c r="CJ220" s="27" t="s">
        <v>0</v>
      </c>
      <c r="CK220" s="157" t="str">
        <f>IF(BN220="","",IF(AND(BO220&lt;&gt;"",BO220&lt;&gt;"NEMA",BS220=1),BR220,IFERROR(INDEX(CK$12:CK219,MATCH(BN220,BN$12:BN219,0)),IF(BX220&lt;&gt;"",BX220,BT220))))</f>
        <v/>
      </c>
      <c r="CL220" s="210" t="str">
        <f>IF(BN220="","",IF(BT220&lt;&gt;BN220,INDEX(regKlub_id,MATCH(BT220,regKlub_naziv,0)),IF(AND(BO220&lt;&gt;"",BO220&lt;&gt;"NEMA"),BO220,IF(CF220&lt;&gt;"",CF220,IF(CB220&lt;&gt;"",CB220,IFERROR(INDEX(CL$12:CL219,MATCH(BN220,BN$12:BN219,0)),"GREŠKA"))))))</f>
        <v/>
      </c>
      <c r="CM220" s="108" t="str">
        <f>IF(BP220="","",IF(BP220&lt;&gt;"NEMA",BP220,IF(CE220&lt;&gt;"",CE220,IFERROR(INDEX(CM$12:CM219,MATCH(BN220,BN$12:BN219,0)),""))))</f>
        <v/>
      </c>
      <c r="CN220" s="27" t="s">
        <v>0</v>
      </c>
      <c r="CO220" s="38" t="str">
        <f t="shared" si="285"/>
        <v/>
      </c>
      <c r="CP220" s="53" t="str">
        <f t="shared" si="286"/>
        <v/>
      </c>
      <c r="CQ220" s="164" t="str">
        <f t="shared" si="287"/>
        <v/>
      </c>
      <c r="CR220" s="165" t="str">
        <f t="shared" si="235"/>
        <v/>
      </c>
      <c r="CS220" s="108" t="str">
        <f t="shared" si="239"/>
        <v/>
      </c>
      <c r="CT220" s="27" t="s">
        <v>0</v>
      </c>
      <c r="CU220" s="224" t="str">
        <f t="shared" si="288"/>
        <v xml:space="preserve">
</v>
      </c>
      <c r="CV220" s="27" t="s">
        <v>0</v>
      </c>
      <c r="CW220" s="184" t="str">
        <f t="shared" si="240"/>
        <v/>
      </c>
      <c r="CX220" t="s">
        <v>0</v>
      </c>
      <c r="CY220" s="86" t="str">
        <f t="shared" si="241"/>
        <v/>
      </c>
      <c r="CZ220" t="s">
        <v>0</v>
      </c>
      <c r="DA220" s="32" t="str">
        <f t="shared" si="242"/>
        <v/>
      </c>
      <c r="DB220" s="46" t="str">
        <f t="shared" si="243"/>
        <v/>
      </c>
      <c r="DC220" t="s">
        <v>0</v>
      </c>
      <c r="DD220" s="14" t="str">
        <f t="shared" si="289"/>
        <v/>
      </c>
      <c r="DE220" s="27" t="s">
        <v>0</v>
      </c>
      <c r="DF220" s="14" t="str">
        <f t="shared" si="290"/>
        <v/>
      </c>
      <c r="DG220" s="27" t="s">
        <v>0</v>
      </c>
      <c r="DH220" s="32" t="str">
        <f t="shared" si="291"/>
        <v/>
      </c>
      <c r="DI220" s="33" t="str">
        <f t="shared" si="292"/>
        <v/>
      </c>
      <c r="DJ220" s="27" t="s">
        <v>0</v>
      </c>
      <c r="DK220" s="32" t="str">
        <f t="shared" si="293"/>
        <v/>
      </c>
      <c r="DL220" s="33" t="str">
        <f t="shared" si="294"/>
        <v/>
      </c>
      <c r="DM220" s="27" t="s">
        <v>0</v>
      </c>
      <c r="DN220" s="32" t="str">
        <f t="shared" si="295"/>
        <v/>
      </c>
      <c r="DO220" s="33" t="str">
        <f t="shared" si="296"/>
        <v/>
      </c>
      <c r="DP220" s="27" t="s">
        <v>0</v>
      </c>
      <c r="DQ220" s="38" t="str">
        <f t="shared" si="297"/>
        <v/>
      </c>
      <c r="DR220" s="33" t="str" cm="1">
        <f t="array" ref="DR220">IF(DQ220&lt;&gt;"",INDEX(regNatjecatelj_id,DQ220,0),IF(BF220&lt;&gt;"",BF220,""))</f>
        <v/>
      </c>
      <c r="DS220" s="27" t="s">
        <v>0</v>
      </c>
      <c r="DT220" s="38" t="str">
        <f t="shared" si="298"/>
        <v/>
      </c>
      <c r="DU220" s="53" t="str">
        <f t="shared" si="244"/>
        <v/>
      </c>
      <c r="DV220" s="53" t="str">
        <f t="shared" si="299"/>
        <v/>
      </c>
      <c r="DW220" s="53" t="str">
        <f t="shared" si="300"/>
        <v/>
      </c>
      <c r="DX220" s="46" t="str">
        <f t="shared" si="301"/>
        <v/>
      </c>
      <c r="DY220" s="27" t="s">
        <v>0</v>
      </c>
      <c r="DZ220" s="38" t="str">
        <f>IF(AN220="","",MAX(DZ$12:DZ219)+1)</f>
        <v/>
      </c>
      <c r="EA220" s="53" t="str">
        <f t="shared" si="302"/>
        <v/>
      </c>
      <c r="EB220" s="53" t="str">
        <f t="shared" si="303"/>
        <v/>
      </c>
      <c r="EC220" s="53" t="str">
        <f t="shared" si="304"/>
        <v/>
      </c>
      <c r="ED220" s="53" t="str">
        <f t="shared" si="305"/>
        <v/>
      </c>
      <c r="EE220" s="53" t="str">
        <f t="shared" si="245"/>
        <v/>
      </c>
      <c r="EF220" s="53" t="str">
        <f t="shared" si="306"/>
        <v/>
      </c>
      <c r="EG220" s="53" t="str">
        <f t="shared" si="307"/>
        <v/>
      </c>
      <c r="EH220" s="53" t="str">
        <f t="shared" si="246"/>
        <v/>
      </c>
      <c r="EI220" s="53" t="str">
        <f t="shared" si="308"/>
        <v/>
      </c>
      <c r="EJ220" s="33" t="str">
        <f t="shared" si="309"/>
        <v/>
      </c>
      <c r="EK220" s="27" t="s">
        <v>0</v>
      </c>
      <c r="EL220" s="14" t="str">
        <f t="shared" si="310"/>
        <v/>
      </c>
      <c r="EM220" s="27" t="s">
        <v>0</v>
      </c>
      <c r="EN220" s="14" t="str">
        <f t="shared" si="247"/>
        <v/>
      </c>
      <c r="EO220" s="27" t="s">
        <v>0</v>
      </c>
      <c r="EP220" s="115" t="str">
        <f t="shared" si="311"/>
        <v/>
      </c>
      <c r="EQ220" s="27" t="s">
        <v>0</v>
      </c>
    </row>
    <row r="221" spans="1:147" x14ac:dyDescent="0.25">
      <c r="A221" t="s">
        <v>0</v>
      </c>
      <c r="B221" s="32" t="str">
        <f>IF(csv!F211="","",TRIM(csv!T211))</f>
        <v/>
      </c>
      <c r="C221" s="21" t="s">
        <v>0</v>
      </c>
      <c r="D221" s="21" t="str">
        <f>IF(csv!F211="","",TRIM(csv!F211))</f>
        <v/>
      </c>
      <c r="E221" s="21" t="str">
        <f>IF(csv!E211="","",TRIM(csv!E211))</f>
        <v/>
      </c>
      <c r="F221" s="21" t="s">
        <v>0</v>
      </c>
      <c r="G221" s="53" t="str">
        <f>IF(csv!M211="","",TRIM(csv!M211))</f>
        <v/>
      </c>
      <c r="H221" s="53" t="str">
        <f>IF(csv!N211="","",TRIM(csv!N211))</f>
        <v/>
      </c>
      <c r="I221" s="21" t="s">
        <v>0</v>
      </c>
      <c r="J221" s="21" t="str">
        <f>IF(csv!P211="","",TRIM(csv!P211))</f>
        <v/>
      </c>
      <c r="K221" s="21" t="str">
        <f>IF(csv!Q211="","",TRIM(csv!Q211))</f>
        <v/>
      </c>
      <c r="L221" s="21" t="s">
        <v>0</v>
      </c>
      <c r="M221" s="46" t="str">
        <f>IF(csv!R211="","",TRIM(csv!R211))</f>
        <v/>
      </c>
      <c r="N221" s="27" t="s">
        <v>0</v>
      </c>
      <c r="O221" s="172" t="str">
        <f t="shared" si="248"/>
        <v/>
      </c>
      <c r="P221" s="27"/>
      <c r="Q221" s="32" t="str">
        <f t="shared" si="249"/>
        <v/>
      </c>
      <c r="R221" s="53" t="str">
        <f>IF(Q221="","",IF(COUNTIF(Q$12:Q220,Q221)=0,R220+1,R220))</f>
        <v/>
      </c>
      <c r="S221" s="53" t="str">
        <f t="shared" si="250"/>
        <v/>
      </c>
      <c r="T221" s="53" t="str">
        <f t="shared" si="251"/>
        <v/>
      </c>
      <c r="U221" s="46" t="str">
        <f t="shared" si="252"/>
        <v/>
      </c>
      <c r="V221" s="27" t="s">
        <v>0</v>
      </c>
      <c r="W221" s="157" t="str">
        <f t="shared" si="253"/>
        <v/>
      </c>
      <c r="X221" s="207" t="str">
        <f t="shared" si="254"/>
        <v/>
      </c>
      <c r="Y221" s="158" t="str">
        <f t="shared" si="236"/>
        <v/>
      </c>
      <c r="Z221" s="27" t="s">
        <v>0</v>
      </c>
      <c r="AA221" s="32" t="str">
        <f t="shared" si="255"/>
        <v/>
      </c>
      <c r="AB221" s="53" t="str">
        <f t="shared" si="256"/>
        <v/>
      </c>
      <c r="AC221" s="21" t="str">
        <f>IF(OR(AB221="",AB221&lt;&gt;"NEMA"),"",IF(IFERROR(MATCH(AA221,AA$12:AA220,0),0)&lt;&gt;0,"",AA221))</f>
        <v/>
      </c>
      <c r="AD221" s="46" t="str">
        <f>IF(AC221="","",MAX(AD$12:AD220)+1)</f>
        <v/>
      </c>
      <c r="AE221" s="27" t="s">
        <v>0</v>
      </c>
      <c r="AF221" s="84"/>
      <c r="AG221" s="27" t="s">
        <v>0</v>
      </c>
      <c r="AH221" s="14" t="str">
        <f t="shared" si="257"/>
        <v/>
      </c>
      <c r="AI221" s="27" t="s">
        <v>0</v>
      </c>
      <c r="AJ221" s="157" t="str">
        <f t="shared" si="258"/>
        <v/>
      </c>
      <c r="AK221" s="108" t="str">
        <f t="shared" si="259"/>
        <v/>
      </c>
      <c r="AL221" s="27"/>
      <c r="AM221" s="32" t="str">
        <f t="shared" si="260"/>
        <v/>
      </c>
      <c r="AN221" s="21" t="str">
        <f t="shared" si="261"/>
        <v/>
      </c>
      <c r="AO221" s="53" t="str">
        <f t="shared" si="262"/>
        <v/>
      </c>
      <c r="AP221" s="53" t="str">
        <f t="shared" si="263"/>
        <v/>
      </c>
      <c r="AQ221" s="21" t="str">
        <f t="shared" si="264"/>
        <v/>
      </c>
      <c r="AR221" s="46" t="str">
        <f t="shared" si="265"/>
        <v/>
      </c>
      <c r="AS221" s="27" t="s">
        <v>0</v>
      </c>
      <c r="AT221" s="62" t="str">
        <f t="shared" si="266"/>
        <v/>
      </c>
      <c r="AU221" s="27" t="s">
        <v>0</v>
      </c>
      <c r="AV221" s="228" t="str">
        <f t="shared" ref="AV221:AV284" si="312">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79"/>
      <c r="AY221" s="80"/>
      <c r="AZ221" s="27" t="s">
        <v>0</v>
      </c>
      <c r="BA221" s="184" t="str">
        <f t="shared" si="267"/>
        <v/>
      </c>
      <c r="BB221" s="27" t="s">
        <v>0</v>
      </c>
      <c r="BC221" s="32" t="str">
        <f t="shared" si="268"/>
        <v/>
      </c>
      <c r="BD221" s="53" t="str">
        <f>IF(AX221&amp;AY221="","",MAX(BD$12:BD220)+1)</f>
        <v/>
      </c>
      <c r="BE221" s="196" t="str">
        <f t="shared" si="269"/>
        <v/>
      </c>
      <c r="BF221" s="33" t="str">
        <f>IF(AND(AO221="NEMA",AP221="NEMA",OR(AX221&amp;AY221="",BE221="NEMA")),MAX(BF$12:BF220)+1,"")</f>
        <v/>
      </c>
      <c r="BG221" s="27" t="s">
        <v>0</v>
      </c>
      <c r="BH221" s="32" t="str">
        <f t="shared" si="270"/>
        <v/>
      </c>
      <c r="BI221" s="21" t="str">
        <f t="shared" si="271"/>
        <v/>
      </c>
      <c r="BJ221" s="53" t="str">
        <f t="shared" si="272"/>
        <v/>
      </c>
      <c r="BK221" s="33" t="str">
        <f t="shared" si="273"/>
        <v/>
      </c>
      <c r="BL221" s="27" t="s">
        <v>0</v>
      </c>
      <c r="BM221" s="32" t="str">
        <f t="shared" si="274"/>
        <v/>
      </c>
      <c r="BN221" s="21" t="str">
        <f t="shared" si="275"/>
        <v/>
      </c>
      <c r="BO221" s="53" t="str">
        <f t="shared" si="276"/>
        <v/>
      </c>
      <c r="BP221" s="53" t="str">
        <f t="shared" si="237"/>
        <v/>
      </c>
      <c r="BQ221" s="21" t="str">
        <f t="shared" si="238"/>
        <v/>
      </c>
      <c r="BR221" s="21" t="str" cm="1">
        <f t="array" ref="BR221">IFERROR(""&amp;INDEX(regNatjecatelj_klub,DI221),"")</f>
        <v/>
      </c>
      <c r="BS221" s="66" t="str">
        <f t="shared" si="277"/>
        <v/>
      </c>
      <c r="BT221" s="46" t="str">
        <f t="shared" si="278"/>
        <v/>
      </c>
      <c r="BU221" s="27" t="s">
        <v>0</v>
      </c>
      <c r="BV221" s="62" t="str">
        <f>IF(BP221&lt;&gt;"NEMA","",IF(IFERROR(MATCH(BN221,BN$12:BN220,0),0)&lt;&gt;0,"",BN221))</f>
        <v/>
      </c>
      <c r="BW221" s="27" t="s">
        <v>0</v>
      </c>
      <c r="BX221" s="84"/>
      <c r="BY221" s="27" t="s">
        <v>0</v>
      </c>
      <c r="BZ221" s="38" t="str">
        <f t="shared" si="279"/>
        <v/>
      </c>
      <c r="CA221" s="21" t="str">
        <f t="shared" si="280"/>
        <v/>
      </c>
      <c r="CB221" s="21" t="str">
        <f>IF(CA221="","",MAX(CB$12:CB220)+1)</f>
        <v/>
      </c>
      <c r="CC221" s="21" t="str">
        <f>IF(CA221="","",IF(AB221="","",IF(AB221="NEMA",IF(AD221="",INDEX(AD$12:AD220,MATCH(AA221,AA$12:AA220,0),1),AD221),AB221)))</f>
        <v/>
      </c>
      <c r="CD221" s="21" t="str">
        <f t="shared" si="281"/>
        <v/>
      </c>
      <c r="CE221" s="21" t="str">
        <f>IF(BX221="","",MAX(CE$12:CE220)+1)</f>
        <v/>
      </c>
      <c r="CF221" s="21" t="str">
        <f t="shared" si="282"/>
        <v/>
      </c>
      <c r="CG221" s="46" t="str">
        <f t="shared" si="283"/>
        <v/>
      </c>
      <c r="CH221" s="27" t="s">
        <v>0</v>
      </c>
      <c r="CI221" s="14" t="str">
        <f t="shared" si="284"/>
        <v/>
      </c>
      <c r="CJ221" s="27" t="s">
        <v>0</v>
      </c>
      <c r="CK221" s="157" t="str">
        <f>IF(BN221="","",IF(AND(BO221&lt;&gt;"",BO221&lt;&gt;"NEMA",BS221=1),BR221,IFERROR(INDEX(CK$12:CK220,MATCH(BN221,BN$12:BN220,0)),IF(BX221&lt;&gt;"",BX221,BT221))))</f>
        <v/>
      </c>
      <c r="CL221" s="210" t="str">
        <f>IF(BN221="","",IF(BT221&lt;&gt;BN221,INDEX(regKlub_id,MATCH(BT221,regKlub_naziv,0)),IF(AND(BO221&lt;&gt;"",BO221&lt;&gt;"NEMA"),BO221,IF(CF221&lt;&gt;"",CF221,IF(CB221&lt;&gt;"",CB221,IFERROR(INDEX(CL$12:CL220,MATCH(BN221,BN$12:BN220,0)),"GREŠKA"))))))</f>
        <v/>
      </c>
      <c r="CM221" s="108" t="str">
        <f>IF(BP221="","",IF(BP221&lt;&gt;"NEMA",BP221,IF(CE221&lt;&gt;"",CE221,IFERROR(INDEX(CM$12:CM220,MATCH(BN221,BN$12:BN220,0)),""))))</f>
        <v/>
      </c>
      <c r="CN221" s="27" t="s">
        <v>0</v>
      </c>
      <c r="CO221" s="38" t="str">
        <f t="shared" si="285"/>
        <v/>
      </c>
      <c r="CP221" s="53" t="str">
        <f t="shared" si="286"/>
        <v/>
      </c>
      <c r="CQ221" s="164" t="str">
        <f t="shared" si="287"/>
        <v/>
      </c>
      <c r="CR221" s="165" t="str">
        <f t="shared" si="235"/>
        <v/>
      </c>
      <c r="CS221" s="108" t="str">
        <f t="shared" si="239"/>
        <v/>
      </c>
      <c r="CT221" s="27" t="s">
        <v>0</v>
      </c>
      <c r="CU221" s="224" t="str">
        <f t="shared" si="288"/>
        <v xml:space="preserve">
</v>
      </c>
      <c r="CV221" s="27" t="s">
        <v>0</v>
      </c>
      <c r="CW221" s="184" t="str">
        <f t="shared" si="240"/>
        <v/>
      </c>
      <c r="CX221" t="s">
        <v>0</v>
      </c>
      <c r="CY221" s="86" t="str">
        <f t="shared" si="241"/>
        <v/>
      </c>
      <c r="CZ221" t="s">
        <v>0</v>
      </c>
      <c r="DA221" s="32" t="str">
        <f t="shared" si="242"/>
        <v/>
      </c>
      <c r="DB221" s="46" t="str">
        <f t="shared" si="243"/>
        <v/>
      </c>
      <c r="DC221" t="s">
        <v>0</v>
      </c>
      <c r="DD221" s="14" t="str">
        <f t="shared" si="289"/>
        <v/>
      </c>
      <c r="DE221" s="27" t="s">
        <v>0</v>
      </c>
      <c r="DF221" s="14" t="str">
        <f t="shared" si="290"/>
        <v/>
      </c>
      <c r="DG221" s="27" t="s">
        <v>0</v>
      </c>
      <c r="DH221" s="32" t="str">
        <f t="shared" si="291"/>
        <v/>
      </c>
      <c r="DI221" s="33" t="str">
        <f t="shared" si="292"/>
        <v/>
      </c>
      <c r="DJ221" s="27" t="s">
        <v>0</v>
      </c>
      <c r="DK221" s="32" t="str">
        <f t="shared" si="293"/>
        <v/>
      </c>
      <c r="DL221" s="33" t="str">
        <f t="shared" si="294"/>
        <v/>
      </c>
      <c r="DM221" s="27" t="s">
        <v>0</v>
      </c>
      <c r="DN221" s="32" t="str">
        <f t="shared" si="295"/>
        <v/>
      </c>
      <c r="DO221" s="33" t="str">
        <f t="shared" si="296"/>
        <v/>
      </c>
      <c r="DP221" s="27" t="s">
        <v>0</v>
      </c>
      <c r="DQ221" s="38" t="str">
        <f t="shared" si="297"/>
        <v/>
      </c>
      <c r="DR221" s="33" t="str" cm="1">
        <f t="array" ref="DR221">IF(DQ221&lt;&gt;"",INDEX(regNatjecatelj_id,DQ221,0),IF(BF221&lt;&gt;"",BF221,""))</f>
        <v/>
      </c>
      <c r="DS221" s="27" t="s">
        <v>0</v>
      </c>
      <c r="DT221" s="38" t="str">
        <f t="shared" si="298"/>
        <v/>
      </c>
      <c r="DU221" s="53" t="str">
        <f t="shared" si="244"/>
        <v/>
      </c>
      <c r="DV221" s="53" t="str">
        <f t="shared" si="299"/>
        <v/>
      </c>
      <c r="DW221" s="53" t="str">
        <f t="shared" si="300"/>
        <v/>
      </c>
      <c r="DX221" s="46" t="str">
        <f t="shared" si="301"/>
        <v/>
      </c>
      <c r="DY221" s="27" t="s">
        <v>0</v>
      </c>
      <c r="DZ221" s="38" t="str">
        <f>IF(AN221="","",MAX(DZ$12:DZ220)+1)</f>
        <v/>
      </c>
      <c r="EA221" s="53" t="str">
        <f t="shared" si="302"/>
        <v/>
      </c>
      <c r="EB221" s="53" t="str">
        <f t="shared" si="303"/>
        <v/>
      </c>
      <c r="EC221" s="53" t="str">
        <f t="shared" si="304"/>
        <v/>
      </c>
      <c r="ED221" s="53" t="str">
        <f t="shared" si="305"/>
        <v/>
      </c>
      <c r="EE221" s="53" t="str">
        <f t="shared" si="245"/>
        <v/>
      </c>
      <c r="EF221" s="53" t="str">
        <f t="shared" si="306"/>
        <v/>
      </c>
      <c r="EG221" s="53" t="str">
        <f t="shared" si="307"/>
        <v/>
      </c>
      <c r="EH221" s="53" t="str">
        <f t="shared" si="246"/>
        <v/>
      </c>
      <c r="EI221" s="53" t="str">
        <f t="shared" si="308"/>
        <v/>
      </c>
      <c r="EJ221" s="33" t="str">
        <f t="shared" si="309"/>
        <v/>
      </c>
      <c r="EK221" s="27" t="s">
        <v>0</v>
      </c>
      <c r="EL221" s="14" t="str">
        <f t="shared" si="310"/>
        <v/>
      </c>
      <c r="EM221" s="27" t="s">
        <v>0</v>
      </c>
      <c r="EN221" s="14" t="str">
        <f t="shared" si="247"/>
        <v/>
      </c>
      <c r="EO221" s="27" t="s">
        <v>0</v>
      </c>
      <c r="EP221" s="115" t="str">
        <f t="shared" si="311"/>
        <v/>
      </c>
      <c r="EQ221" s="27" t="s">
        <v>0</v>
      </c>
    </row>
    <row r="222" spans="1:147" x14ac:dyDescent="0.25">
      <c r="A222" t="s">
        <v>0</v>
      </c>
      <c r="B222" s="32" t="str">
        <f>IF(csv!F212="","",TRIM(csv!T212))</f>
        <v/>
      </c>
      <c r="C222" s="21" t="s">
        <v>0</v>
      </c>
      <c r="D222" s="21" t="str">
        <f>IF(csv!F212="","",TRIM(csv!F212))</f>
        <v/>
      </c>
      <c r="E222" s="21" t="str">
        <f>IF(csv!E212="","",TRIM(csv!E212))</f>
        <v/>
      </c>
      <c r="F222" s="21" t="s">
        <v>0</v>
      </c>
      <c r="G222" s="53" t="str">
        <f>IF(csv!M212="","",TRIM(csv!M212))</f>
        <v/>
      </c>
      <c r="H222" s="53" t="str">
        <f>IF(csv!N212="","",TRIM(csv!N212))</f>
        <v/>
      </c>
      <c r="I222" s="21" t="s">
        <v>0</v>
      </c>
      <c r="J222" s="21" t="str">
        <f>IF(csv!P212="","",TRIM(csv!P212))</f>
        <v/>
      </c>
      <c r="K222" s="21" t="str">
        <f>IF(csv!Q212="","",TRIM(csv!Q212))</f>
        <v/>
      </c>
      <c r="L222" s="21" t="s">
        <v>0</v>
      </c>
      <c r="M222" s="46" t="str">
        <f>IF(csv!R212="","",TRIM(csv!R212))</f>
        <v/>
      </c>
      <c r="N222" s="27" t="s">
        <v>0</v>
      </c>
      <c r="O222" s="172" t="str">
        <f t="shared" si="248"/>
        <v/>
      </c>
      <c r="P222" s="27"/>
      <c r="Q222" s="32" t="str">
        <f t="shared" si="249"/>
        <v/>
      </c>
      <c r="R222" s="53" t="str">
        <f>IF(Q222="","",IF(COUNTIF(Q$12:Q221,Q222)=0,R221+1,R221))</f>
        <v/>
      </c>
      <c r="S222" s="53" t="str">
        <f t="shared" si="250"/>
        <v/>
      </c>
      <c r="T222" s="53" t="str">
        <f t="shared" si="251"/>
        <v/>
      </c>
      <c r="U222" s="46" t="str">
        <f t="shared" si="252"/>
        <v/>
      </c>
      <c r="V222" s="27" t="s">
        <v>0</v>
      </c>
      <c r="W222" s="157" t="str">
        <f t="shared" si="253"/>
        <v/>
      </c>
      <c r="X222" s="207" t="str">
        <f t="shared" si="254"/>
        <v/>
      </c>
      <c r="Y222" s="158" t="str">
        <f t="shared" si="236"/>
        <v/>
      </c>
      <c r="Z222" s="27" t="s">
        <v>0</v>
      </c>
      <c r="AA222" s="32" t="str">
        <f t="shared" si="255"/>
        <v/>
      </c>
      <c r="AB222" s="53" t="str">
        <f t="shared" si="256"/>
        <v/>
      </c>
      <c r="AC222" s="21" t="str">
        <f>IF(OR(AB222="",AB222&lt;&gt;"NEMA"),"",IF(IFERROR(MATCH(AA222,AA$12:AA221,0),0)&lt;&gt;0,"",AA222))</f>
        <v/>
      </c>
      <c r="AD222" s="46" t="str">
        <f>IF(AC222="","",MAX(AD$12:AD221)+1)</f>
        <v/>
      </c>
      <c r="AE222" s="27" t="s">
        <v>0</v>
      </c>
      <c r="AF222" s="84"/>
      <c r="AG222" s="27" t="s">
        <v>0</v>
      </c>
      <c r="AH222" s="14" t="str">
        <f t="shared" si="257"/>
        <v/>
      </c>
      <c r="AI222" s="27" t="s">
        <v>0</v>
      </c>
      <c r="AJ222" s="157" t="str">
        <f t="shared" si="258"/>
        <v/>
      </c>
      <c r="AK222" s="108" t="str">
        <f t="shared" si="259"/>
        <v/>
      </c>
      <c r="AL222" s="27"/>
      <c r="AM222" s="32" t="str">
        <f t="shared" si="260"/>
        <v/>
      </c>
      <c r="AN222" s="21" t="str">
        <f t="shared" si="261"/>
        <v/>
      </c>
      <c r="AO222" s="53" t="str">
        <f t="shared" si="262"/>
        <v/>
      </c>
      <c r="AP222" s="53" t="str">
        <f t="shared" si="263"/>
        <v/>
      </c>
      <c r="AQ222" s="21" t="str">
        <f t="shared" si="264"/>
        <v/>
      </c>
      <c r="AR222" s="46" t="str">
        <f t="shared" si="265"/>
        <v/>
      </c>
      <c r="AS222" s="27" t="s">
        <v>0</v>
      </c>
      <c r="AT222" s="62" t="str">
        <f t="shared" si="266"/>
        <v/>
      </c>
      <c r="AU222" s="27" t="s">
        <v>0</v>
      </c>
      <c r="AV222" s="228" t="str">
        <f t="shared" si="312"/>
        <v/>
      </c>
      <c r="AW222" s="27" t="s">
        <v>0</v>
      </c>
      <c r="AX222" s="79"/>
      <c r="AY222" s="80"/>
      <c r="AZ222" s="27" t="s">
        <v>0</v>
      </c>
      <c r="BA222" s="184" t="str">
        <f t="shared" si="267"/>
        <v/>
      </c>
      <c r="BB222" s="27" t="s">
        <v>0</v>
      </c>
      <c r="BC222" s="32" t="str">
        <f t="shared" si="268"/>
        <v/>
      </c>
      <c r="BD222" s="53" t="str">
        <f>IF(AX222&amp;AY222="","",MAX(BD$12:BD221)+1)</f>
        <v/>
      </c>
      <c r="BE222" s="196" t="str">
        <f t="shared" si="269"/>
        <v/>
      </c>
      <c r="BF222" s="33" t="str">
        <f>IF(AND(AO222="NEMA",AP222="NEMA",OR(AX222&amp;AY222="",BE222="NEMA")),MAX(BF$12:BF221)+1,"")</f>
        <v/>
      </c>
      <c r="BG222" s="27" t="s">
        <v>0</v>
      </c>
      <c r="BH222" s="32" t="str">
        <f t="shared" si="270"/>
        <v/>
      </c>
      <c r="BI222" s="21" t="str">
        <f t="shared" si="271"/>
        <v/>
      </c>
      <c r="BJ222" s="53" t="str">
        <f t="shared" si="272"/>
        <v/>
      </c>
      <c r="BK222" s="33" t="str">
        <f t="shared" si="273"/>
        <v/>
      </c>
      <c r="BL222" s="27" t="s">
        <v>0</v>
      </c>
      <c r="BM222" s="32" t="str">
        <f t="shared" si="274"/>
        <v/>
      </c>
      <c r="BN222" s="21" t="str">
        <f t="shared" si="275"/>
        <v/>
      </c>
      <c r="BO222" s="53" t="str">
        <f t="shared" si="276"/>
        <v/>
      </c>
      <c r="BP222" s="53" t="str">
        <f t="shared" si="237"/>
        <v/>
      </c>
      <c r="BQ222" s="21" t="str">
        <f t="shared" si="238"/>
        <v/>
      </c>
      <c r="BR222" s="21" t="str" cm="1">
        <f t="array" ref="BR222">IFERROR(""&amp;INDEX(regNatjecatelj_klub,DI222),"")</f>
        <v/>
      </c>
      <c r="BS222" s="66" t="str">
        <f t="shared" si="277"/>
        <v/>
      </c>
      <c r="BT222" s="46" t="str">
        <f t="shared" si="278"/>
        <v/>
      </c>
      <c r="BU222" s="27" t="s">
        <v>0</v>
      </c>
      <c r="BV222" s="62" t="str">
        <f>IF(BP222&lt;&gt;"NEMA","",IF(IFERROR(MATCH(BN222,BN$12:BN221,0),0)&lt;&gt;0,"",BN222))</f>
        <v/>
      </c>
      <c r="BW222" s="27" t="s">
        <v>0</v>
      </c>
      <c r="BX222" s="84"/>
      <c r="BY222" s="27" t="s">
        <v>0</v>
      </c>
      <c r="BZ222" s="38" t="str">
        <f t="shared" si="279"/>
        <v/>
      </c>
      <c r="CA222" s="21" t="str">
        <f t="shared" si="280"/>
        <v/>
      </c>
      <c r="CB222" s="21" t="str">
        <f>IF(CA222="","",MAX(CB$12:CB221)+1)</f>
        <v/>
      </c>
      <c r="CC222" s="21" t="str">
        <f>IF(CA222="","",IF(AB222="","",IF(AB222="NEMA",IF(AD222="",INDEX(AD$12:AD221,MATCH(AA222,AA$12:AA221,0),1),AD222),AB222)))</f>
        <v/>
      </c>
      <c r="CD222" s="21" t="str">
        <f t="shared" si="281"/>
        <v/>
      </c>
      <c r="CE222" s="21" t="str">
        <f>IF(BX222="","",MAX(CE$12:CE221)+1)</f>
        <v/>
      </c>
      <c r="CF222" s="21" t="str">
        <f t="shared" si="282"/>
        <v/>
      </c>
      <c r="CG222" s="46" t="str">
        <f t="shared" si="283"/>
        <v/>
      </c>
      <c r="CH222" s="27" t="s">
        <v>0</v>
      </c>
      <c r="CI222" s="14" t="str">
        <f t="shared" si="284"/>
        <v/>
      </c>
      <c r="CJ222" s="27" t="s">
        <v>0</v>
      </c>
      <c r="CK222" s="157" t="str">
        <f>IF(BN222="","",IF(AND(BO222&lt;&gt;"",BO222&lt;&gt;"NEMA",BS222=1),BR222,IFERROR(INDEX(CK$12:CK221,MATCH(BN222,BN$12:BN221,0)),IF(BX222&lt;&gt;"",BX222,BT222))))</f>
        <v/>
      </c>
      <c r="CL222" s="210" t="str">
        <f>IF(BN222="","",IF(BT222&lt;&gt;BN222,INDEX(regKlub_id,MATCH(BT222,regKlub_naziv,0)),IF(AND(BO222&lt;&gt;"",BO222&lt;&gt;"NEMA"),BO222,IF(CF222&lt;&gt;"",CF222,IF(CB222&lt;&gt;"",CB222,IFERROR(INDEX(CL$12:CL221,MATCH(BN222,BN$12:BN221,0)),"GREŠKA"))))))</f>
        <v/>
      </c>
      <c r="CM222" s="108" t="str">
        <f>IF(BP222="","",IF(BP222&lt;&gt;"NEMA",BP222,IF(CE222&lt;&gt;"",CE222,IFERROR(INDEX(CM$12:CM221,MATCH(BN222,BN$12:BN221,0)),""))))</f>
        <v/>
      </c>
      <c r="CN222" s="27" t="s">
        <v>0</v>
      </c>
      <c r="CO222" s="38" t="str">
        <f t="shared" si="285"/>
        <v/>
      </c>
      <c r="CP222" s="53" t="str">
        <f t="shared" si="286"/>
        <v/>
      </c>
      <c r="CQ222" s="164" t="str">
        <f t="shared" si="287"/>
        <v/>
      </c>
      <c r="CR222" s="165" t="str">
        <f t="shared" si="235"/>
        <v/>
      </c>
      <c r="CS222" s="108" t="str">
        <f t="shared" si="239"/>
        <v/>
      </c>
      <c r="CT222" s="27" t="s">
        <v>0</v>
      </c>
      <c r="CU222" s="224" t="str">
        <f t="shared" si="288"/>
        <v xml:space="preserve">
</v>
      </c>
      <c r="CV222" s="27" t="s">
        <v>0</v>
      </c>
      <c r="CW222" s="184" t="str">
        <f t="shared" si="240"/>
        <v/>
      </c>
      <c r="CX222" t="s">
        <v>0</v>
      </c>
      <c r="CY222" s="86" t="str">
        <f t="shared" si="241"/>
        <v/>
      </c>
      <c r="CZ222" t="s">
        <v>0</v>
      </c>
      <c r="DA222" s="32" t="str">
        <f t="shared" si="242"/>
        <v/>
      </c>
      <c r="DB222" s="46" t="str">
        <f t="shared" si="243"/>
        <v/>
      </c>
      <c r="DC222" t="s">
        <v>0</v>
      </c>
      <c r="DD222" s="14" t="str">
        <f t="shared" si="289"/>
        <v/>
      </c>
      <c r="DE222" s="27" t="s">
        <v>0</v>
      </c>
      <c r="DF222" s="14" t="str">
        <f t="shared" si="290"/>
        <v/>
      </c>
      <c r="DG222" s="27" t="s">
        <v>0</v>
      </c>
      <c r="DH222" s="32" t="str">
        <f t="shared" si="291"/>
        <v/>
      </c>
      <c r="DI222" s="33" t="str">
        <f t="shared" si="292"/>
        <v/>
      </c>
      <c r="DJ222" s="27" t="s">
        <v>0</v>
      </c>
      <c r="DK222" s="32" t="str">
        <f t="shared" si="293"/>
        <v/>
      </c>
      <c r="DL222" s="33" t="str">
        <f t="shared" si="294"/>
        <v/>
      </c>
      <c r="DM222" s="27" t="s">
        <v>0</v>
      </c>
      <c r="DN222" s="32" t="str">
        <f t="shared" si="295"/>
        <v/>
      </c>
      <c r="DO222" s="33" t="str">
        <f t="shared" si="296"/>
        <v/>
      </c>
      <c r="DP222" s="27" t="s">
        <v>0</v>
      </c>
      <c r="DQ222" s="38" t="str">
        <f t="shared" si="297"/>
        <v/>
      </c>
      <c r="DR222" s="33" t="str" cm="1">
        <f t="array" ref="DR222">IF(DQ222&lt;&gt;"",INDEX(regNatjecatelj_id,DQ222,0),IF(BF222&lt;&gt;"",BF222,""))</f>
        <v/>
      </c>
      <c r="DS222" s="27" t="s">
        <v>0</v>
      </c>
      <c r="DT222" s="38" t="str">
        <f t="shared" si="298"/>
        <v/>
      </c>
      <c r="DU222" s="53" t="str">
        <f t="shared" si="244"/>
        <v/>
      </c>
      <c r="DV222" s="53" t="str">
        <f t="shared" si="299"/>
        <v/>
      </c>
      <c r="DW222" s="53" t="str">
        <f t="shared" si="300"/>
        <v/>
      </c>
      <c r="DX222" s="46" t="str">
        <f t="shared" si="301"/>
        <v/>
      </c>
      <c r="DY222" s="27" t="s">
        <v>0</v>
      </c>
      <c r="DZ222" s="38" t="str">
        <f>IF(AN222="","",MAX(DZ$12:DZ221)+1)</f>
        <v/>
      </c>
      <c r="EA222" s="53" t="str">
        <f t="shared" si="302"/>
        <v/>
      </c>
      <c r="EB222" s="53" t="str">
        <f t="shared" si="303"/>
        <v/>
      </c>
      <c r="EC222" s="53" t="str">
        <f t="shared" si="304"/>
        <v/>
      </c>
      <c r="ED222" s="53" t="str">
        <f t="shared" si="305"/>
        <v/>
      </c>
      <c r="EE222" s="53" t="str">
        <f t="shared" si="245"/>
        <v/>
      </c>
      <c r="EF222" s="53" t="str">
        <f t="shared" si="306"/>
        <v/>
      </c>
      <c r="EG222" s="53" t="str">
        <f t="shared" si="307"/>
        <v/>
      </c>
      <c r="EH222" s="53" t="str">
        <f t="shared" si="246"/>
        <v/>
      </c>
      <c r="EI222" s="53" t="str">
        <f t="shared" si="308"/>
        <v/>
      </c>
      <c r="EJ222" s="33" t="str">
        <f t="shared" si="309"/>
        <v/>
      </c>
      <c r="EK222" s="27" t="s">
        <v>0</v>
      </c>
      <c r="EL222" s="14" t="str">
        <f t="shared" si="310"/>
        <v/>
      </c>
      <c r="EM222" s="27" t="s">
        <v>0</v>
      </c>
      <c r="EN222" s="14" t="str">
        <f t="shared" si="247"/>
        <v/>
      </c>
      <c r="EO222" s="27" t="s">
        <v>0</v>
      </c>
      <c r="EP222" s="115" t="str">
        <f t="shared" si="311"/>
        <v/>
      </c>
      <c r="EQ222" s="27" t="s">
        <v>0</v>
      </c>
    </row>
    <row r="223" spans="1:147" x14ac:dyDescent="0.25">
      <c r="A223" t="s">
        <v>0</v>
      </c>
      <c r="B223" s="32" t="str">
        <f>IF(csv!F213="","",TRIM(csv!T213))</f>
        <v/>
      </c>
      <c r="C223" s="21" t="s">
        <v>0</v>
      </c>
      <c r="D223" s="21" t="str">
        <f>IF(csv!F213="","",TRIM(csv!F213))</f>
        <v/>
      </c>
      <c r="E223" s="21" t="str">
        <f>IF(csv!E213="","",TRIM(csv!E213))</f>
        <v/>
      </c>
      <c r="F223" s="21" t="s">
        <v>0</v>
      </c>
      <c r="G223" s="53" t="str">
        <f>IF(csv!M213="","",TRIM(csv!M213))</f>
        <v/>
      </c>
      <c r="H223" s="53" t="str">
        <f>IF(csv!N213="","",TRIM(csv!N213))</f>
        <v/>
      </c>
      <c r="I223" s="21" t="s">
        <v>0</v>
      </c>
      <c r="J223" s="21" t="str">
        <f>IF(csv!P213="","",TRIM(csv!P213))</f>
        <v/>
      </c>
      <c r="K223" s="21" t="str">
        <f>IF(csv!Q213="","",TRIM(csv!Q213))</f>
        <v/>
      </c>
      <c r="L223" s="21" t="s">
        <v>0</v>
      </c>
      <c r="M223" s="46" t="str">
        <f>IF(csv!R213="","",TRIM(csv!R213))</f>
        <v/>
      </c>
      <c r="N223" s="27" t="s">
        <v>0</v>
      </c>
      <c r="O223" s="172" t="str">
        <f t="shared" si="248"/>
        <v/>
      </c>
      <c r="P223" s="27"/>
      <c r="Q223" s="32" t="str">
        <f t="shared" si="249"/>
        <v/>
      </c>
      <c r="R223" s="53" t="str">
        <f>IF(Q223="","",IF(COUNTIF(Q$12:Q222,Q223)=0,R222+1,R222))</f>
        <v/>
      </c>
      <c r="S223" s="53" t="str">
        <f t="shared" si="250"/>
        <v/>
      </c>
      <c r="T223" s="53" t="str">
        <f t="shared" si="251"/>
        <v/>
      </c>
      <c r="U223" s="46" t="str">
        <f t="shared" si="252"/>
        <v/>
      </c>
      <c r="V223" s="27" t="s">
        <v>0</v>
      </c>
      <c r="W223" s="157" t="str">
        <f t="shared" si="253"/>
        <v/>
      </c>
      <c r="X223" s="207" t="str">
        <f t="shared" si="254"/>
        <v/>
      </c>
      <c r="Y223" s="158" t="str">
        <f t="shared" si="236"/>
        <v/>
      </c>
      <c r="Z223" s="27" t="s">
        <v>0</v>
      </c>
      <c r="AA223" s="32" t="str">
        <f t="shared" si="255"/>
        <v/>
      </c>
      <c r="AB223" s="53" t="str">
        <f t="shared" si="256"/>
        <v/>
      </c>
      <c r="AC223" s="21" t="str">
        <f>IF(OR(AB223="",AB223&lt;&gt;"NEMA"),"",IF(IFERROR(MATCH(AA223,AA$12:AA222,0),0)&lt;&gt;0,"",AA223))</f>
        <v/>
      </c>
      <c r="AD223" s="46" t="str">
        <f>IF(AC223="","",MAX(AD$12:AD222)+1)</f>
        <v/>
      </c>
      <c r="AE223" s="27" t="s">
        <v>0</v>
      </c>
      <c r="AF223" s="84"/>
      <c r="AG223" s="27" t="s">
        <v>0</v>
      </c>
      <c r="AH223" s="14" t="str">
        <f t="shared" si="257"/>
        <v/>
      </c>
      <c r="AI223" s="27" t="s">
        <v>0</v>
      </c>
      <c r="AJ223" s="157" t="str">
        <f t="shared" si="258"/>
        <v/>
      </c>
      <c r="AK223" s="108" t="str">
        <f t="shared" si="259"/>
        <v/>
      </c>
      <c r="AL223" s="27"/>
      <c r="AM223" s="32" t="str">
        <f t="shared" si="260"/>
        <v/>
      </c>
      <c r="AN223" s="21" t="str">
        <f t="shared" si="261"/>
        <v/>
      </c>
      <c r="AO223" s="53" t="str">
        <f t="shared" si="262"/>
        <v/>
      </c>
      <c r="AP223" s="53" t="str">
        <f t="shared" si="263"/>
        <v/>
      </c>
      <c r="AQ223" s="21" t="str">
        <f t="shared" si="264"/>
        <v/>
      </c>
      <c r="AR223" s="46" t="str">
        <f t="shared" si="265"/>
        <v/>
      </c>
      <c r="AS223" s="27" t="s">
        <v>0</v>
      </c>
      <c r="AT223" s="62" t="str">
        <f t="shared" si="266"/>
        <v/>
      </c>
      <c r="AU223" s="27" t="s">
        <v>0</v>
      </c>
      <c r="AV223" s="228" t="str">
        <f t="shared" si="312"/>
        <v/>
      </c>
      <c r="AW223" s="27" t="s">
        <v>0</v>
      </c>
      <c r="AX223" s="79"/>
      <c r="AY223" s="80"/>
      <c r="AZ223" s="27" t="s">
        <v>0</v>
      </c>
      <c r="BA223" s="184" t="str">
        <f t="shared" si="267"/>
        <v/>
      </c>
      <c r="BB223" s="27" t="s">
        <v>0</v>
      </c>
      <c r="BC223" s="32" t="str">
        <f t="shared" si="268"/>
        <v/>
      </c>
      <c r="BD223" s="53" t="str">
        <f>IF(AX223&amp;AY223="","",MAX(BD$12:BD222)+1)</f>
        <v/>
      </c>
      <c r="BE223" s="196" t="str">
        <f t="shared" si="269"/>
        <v/>
      </c>
      <c r="BF223" s="33" t="str">
        <f>IF(AND(AO223="NEMA",AP223="NEMA",OR(AX223&amp;AY223="",BE223="NEMA")),MAX(BF$12:BF222)+1,"")</f>
        <v/>
      </c>
      <c r="BG223" s="27" t="s">
        <v>0</v>
      </c>
      <c r="BH223" s="32" t="str">
        <f t="shared" si="270"/>
        <v/>
      </c>
      <c r="BI223" s="21" t="str">
        <f t="shared" si="271"/>
        <v/>
      </c>
      <c r="BJ223" s="53" t="str">
        <f t="shared" si="272"/>
        <v/>
      </c>
      <c r="BK223" s="33" t="str">
        <f t="shared" si="273"/>
        <v/>
      </c>
      <c r="BL223" s="27" t="s">
        <v>0</v>
      </c>
      <c r="BM223" s="32" t="str">
        <f t="shared" si="274"/>
        <v/>
      </c>
      <c r="BN223" s="21" t="str">
        <f t="shared" si="275"/>
        <v/>
      </c>
      <c r="BO223" s="53" t="str">
        <f t="shared" si="276"/>
        <v/>
      </c>
      <c r="BP223" s="53" t="str">
        <f t="shared" si="237"/>
        <v/>
      </c>
      <c r="BQ223" s="21" t="str">
        <f t="shared" si="238"/>
        <v/>
      </c>
      <c r="BR223" s="21" t="str" cm="1">
        <f t="array" ref="BR223">IFERROR(""&amp;INDEX(regNatjecatelj_klub,DI223),"")</f>
        <v/>
      </c>
      <c r="BS223" s="66" t="str">
        <f t="shared" si="277"/>
        <v/>
      </c>
      <c r="BT223" s="46" t="str">
        <f t="shared" si="278"/>
        <v/>
      </c>
      <c r="BU223" s="27" t="s">
        <v>0</v>
      </c>
      <c r="BV223" s="62" t="str">
        <f>IF(BP223&lt;&gt;"NEMA","",IF(IFERROR(MATCH(BN223,BN$12:BN222,0),0)&lt;&gt;0,"",BN223))</f>
        <v/>
      </c>
      <c r="BW223" s="27" t="s">
        <v>0</v>
      </c>
      <c r="BX223" s="84"/>
      <c r="BY223" s="27" t="s">
        <v>0</v>
      </c>
      <c r="BZ223" s="38" t="str">
        <f t="shared" si="279"/>
        <v/>
      </c>
      <c r="CA223" s="21" t="str">
        <f t="shared" si="280"/>
        <v/>
      </c>
      <c r="CB223" s="21" t="str">
        <f>IF(CA223="","",MAX(CB$12:CB222)+1)</f>
        <v/>
      </c>
      <c r="CC223" s="21" t="str">
        <f>IF(CA223="","",IF(AB223="","",IF(AB223="NEMA",IF(AD223="",INDEX(AD$12:AD222,MATCH(AA223,AA$12:AA222,0),1),AD223),AB223)))</f>
        <v/>
      </c>
      <c r="CD223" s="21" t="str">
        <f t="shared" si="281"/>
        <v/>
      </c>
      <c r="CE223" s="21" t="str">
        <f>IF(BX223="","",MAX(CE$12:CE222)+1)</f>
        <v/>
      </c>
      <c r="CF223" s="21" t="str">
        <f t="shared" si="282"/>
        <v/>
      </c>
      <c r="CG223" s="46" t="str">
        <f t="shared" si="283"/>
        <v/>
      </c>
      <c r="CH223" s="27" t="s">
        <v>0</v>
      </c>
      <c r="CI223" s="14" t="str">
        <f t="shared" si="284"/>
        <v/>
      </c>
      <c r="CJ223" s="27" t="s">
        <v>0</v>
      </c>
      <c r="CK223" s="157" t="str">
        <f>IF(BN223="","",IF(AND(BO223&lt;&gt;"",BO223&lt;&gt;"NEMA",BS223=1),BR223,IFERROR(INDEX(CK$12:CK222,MATCH(BN223,BN$12:BN222,0)),IF(BX223&lt;&gt;"",BX223,BT223))))</f>
        <v/>
      </c>
      <c r="CL223" s="210" t="str">
        <f>IF(BN223="","",IF(BT223&lt;&gt;BN223,INDEX(regKlub_id,MATCH(BT223,regKlub_naziv,0)),IF(AND(BO223&lt;&gt;"",BO223&lt;&gt;"NEMA"),BO223,IF(CF223&lt;&gt;"",CF223,IF(CB223&lt;&gt;"",CB223,IFERROR(INDEX(CL$12:CL222,MATCH(BN223,BN$12:BN222,0)),"GREŠKA"))))))</f>
        <v/>
      </c>
      <c r="CM223" s="108" t="str">
        <f>IF(BP223="","",IF(BP223&lt;&gt;"NEMA",BP223,IF(CE223&lt;&gt;"",CE223,IFERROR(INDEX(CM$12:CM222,MATCH(BN223,BN$12:BN222,0)),""))))</f>
        <v/>
      </c>
      <c r="CN223" s="27" t="s">
        <v>0</v>
      </c>
      <c r="CO223" s="38" t="str">
        <f t="shared" si="285"/>
        <v/>
      </c>
      <c r="CP223" s="53" t="str">
        <f t="shared" si="286"/>
        <v/>
      </c>
      <c r="CQ223" s="164" t="str">
        <f t="shared" si="287"/>
        <v/>
      </c>
      <c r="CR223" s="165" t="str">
        <f t="shared" si="235"/>
        <v/>
      </c>
      <c r="CS223" s="108" t="str">
        <f t="shared" si="239"/>
        <v/>
      </c>
      <c r="CT223" s="27" t="s">
        <v>0</v>
      </c>
      <c r="CU223" s="224" t="str">
        <f t="shared" si="288"/>
        <v xml:space="preserve">
</v>
      </c>
      <c r="CV223" s="27" t="s">
        <v>0</v>
      </c>
      <c r="CW223" s="184" t="str">
        <f t="shared" si="240"/>
        <v/>
      </c>
      <c r="CX223" t="s">
        <v>0</v>
      </c>
      <c r="CY223" s="86" t="str">
        <f t="shared" si="241"/>
        <v/>
      </c>
      <c r="CZ223" t="s">
        <v>0</v>
      </c>
      <c r="DA223" s="32" t="str">
        <f t="shared" si="242"/>
        <v/>
      </c>
      <c r="DB223" s="46" t="str">
        <f t="shared" si="243"/>
        <v/>
      </c>
      <c r="DC223" t="s">
        <v>0</v>
      </c>
      <c r="DD223" s="14" t="str">
        <f t="shared" si="289"/>
        <v/>
      </c>
      <c r="DE223" s="27" t="s">
        <v>0</v>
      </c>
      <c r="DF223" s="14" t="str">
        <f t="shared" si="290"/>
        <v/>
      </c>
      <c r="DG223" s="27" t="s">
        <v>0</v>
      </c>
      <c r="DH223" s="32" t="str">
        <f t="shared" si="291"/>
        <v/>
      </c>
      <c r="DI223" s="33" t="str">
        <f t="shared" si="292"/>
        <v/>
      </c>
      <c r="DJ223" s="27" t="s">
        <v>0</v>
      </c>
      <c r="DK223" s="32" t="str">
        <f t="shared" si="293"/>
        <v/>
      </c>
      <c r="DL223" s="33" t="str">
        <f t="shared" si="294"/>
        <v/>
      </c>
      <c r="DM223" s="27" t="s">
        <v>0</v>
      </c>
      <c r="DN223" s="32" t="str">
        <f t="shared" si="295"/>
        <v/>
      </c>
      <c r="DO223" s="33" t="str">
        <f t="shared" si="296"/>
        <v/>
      </c>
      <c r="DP223" s="27" t="s">
        <v>0</v>
      </c>
      <c r="DQ223" s="38" t="str">
        <f t="shared" si="297"/>
        <v/>
      </c>
      <c r="DR223" s="33" t="str" cm="1">
        <f t="array" ref="DR223">IF(DQ223&lt;&gt;"",INDEX(regNatjecatelj_id,DQ223,0),IF(BF223&lt;&gt;"",BF223,""))</f>
        <v/>
      </c>
      <c r="DS223" s="27" t="s">
        <v>0</v>
      </c>
      <c r="DT223" s="38" t="str">
        <f t="shared" si="298"/>
        <v/>
      </c>
      <c r="DU223" s="53" t="str">
        <f t="shared" si="244"/>
        <v/>
      </c>
      <c r="DV223" s="53" t="str">
        <f t="shared" si="299"/>
        <v/>
      </c>
      <c r="DW223" s="53" t="str">
        <f t="shared" si="300"/>
        <v/>
      </c>
      <c r="DX223" s="46" t="str">
        <f t="shared" si="301"/>
        <v/>
      </c>
      <c r="DY223" s="27" t="s">
        <v>0</v>
      </c>
      <c r="DZ223" s="38" t="str">
        <f>IF(AN223="","",MAX(DZ$12:DZ222)+1)</f>
        <v/>
      </c>
      <c r="EA223" s="53" t="str">
        <f t="shared" si="302"/>
        <v/>
      </c>
      <c r="EB223" s="53" t="str">
        <f t="shared" si="303"/>
        <v/>
      </c>
      <c r="EC223" s="53" t="str">
        <f t="shared" si="304"/>
        <v/>
      </c>
      <c r="ED223" s="53" t="str">
        <f t="shared" si="305"/>
        <v/>
      </c>
      <c r="EE223" s="53" t="str">
        <f t="shared" si="245"/>
        <v/>
      </c>
      <c r="EF223" s="53" t="str">
        <f t="shared" si="306"/>
        <v/>
      </c>
      <c r="EG223" s="53" t="str">
        <f t="shared" si="307"/>
        <v/>
      </c>
      <c r="EH223" s="53" t="str">
        <f t="shared" si="246"/>
        <v/>
      </c>
      <c r="EI223" s="53" t="str">
        <f t="shared" si="308"/>
        <v/>
      </c>
      <c r="EJ223" s="33" t="str">
        <f t="shared" si="309"/>
        <v/>
      </c>
      <c r="EK223" s="27" t="s">
        <v>0</v>
      </c>
      <c r="EL223" s="14" t="str">
        <f t="shared" si="310"/>
        <v/>
      </c>
      <c r="EM223" s="27" t="s">
        <v>0</v>
      </c>
      <c r="EN223" s="14" t="str">
        <f t="shared" si="247"/>
        <v/>
      </c>
      <c r="EO223" s="27" t="s">
        <v>0</v>
      </c>
      <c r="EP223" s="115" t="str">
        <f t="shared" si="311"/>
        <v/>
      </c>
      <c r="EQ223" s="27" t="s">
        <v>0</v>
      </c>
    </row>
    <row r="224" spans="1:147" x14ac:dyDescent="0.25">
      <c r="A224" t="s">
        <v>0</v>
      </c>
      <c r="B224" s="32" t="str">
        <f>IF(csv!F214="","",TRIM(csv!T214))</f>
        <v/>
      </c>
      <c r="C224" s="21" t="s">
        <v>0</v>
      </c>
      <c r="D224" s="21" t="str">
        <f>IF(csv!F214="","",TRIM(csv!F214))</f>
        <v/>
      </c>
      <c r="E224" s="21" t="str">
        <f>IF(csv!E214="","",TRIM(csv!E214))</f>
        <v/>
      </c>
      <c r="F224" s="21" t="s">
        <v>0</v>
      </c>
      <c r="G224" s="53" t="str">
        <f>IF(csv!M214="","",TRIM(csv!M214))</f>
        <v/>
      </c>
      <c r="H224" s="53" t="str">
        <f>IF(csv!N214="","",TRIM(csv!N214))</f>
        <v/>
      </c>
      <c r="I224" s="21" t="s">
        <v>0</v>
      </c>
      <c r="J224" s="21" t="str">
        <f>IF(csv!P214="","",TRIM(csv!P214))</f>
        <v/>
      </c>
      <c r="K224" s="21" t="str">
        <f>IF(csv!Q214="","",TRIM(csv!Q214))</f>
        <v/>
      </c>
      <c r="L224" s="21" t="s">
        <v>0</v>
      </c>
      <c r="M224" s="46" t="str">
        <f>IF(csv!R214="","",TRIM(csv!R214))</f>
        <v/>
      </c>
      <c r="N224" s="27" t="s">
        <v>0</v>
      </c>
      <c r="O224" s="172" t="str">
        <f t="shared" si="248"/>
        <v/>
      </c>
      <c r="P224" s="27"/>
      <c r="Q224" s="32" t="str">
        <f t="shared" si="249"/>
        <v/>
      </c>
      <c r="R224" s="53" t="str">
        <f>IF(Q224="","",IF(COUNTIF(Q$12:Q223,Q224)=0,R223+1,R223))</f>
        <v/>
      </c>
      <c r="S224" s="53" t="str">
        <f t="shared" si="250"/>
        <v/>
      </c>
      <c r="T224" s="53" t="str">
        <f t="shared" si="251"/>
        <v/>
      </c>
      <c r="U224" s="46" t="str">
        <f t="shared" si="252"/>
        <v/>
      </c>
      <c r="V224" s="27" t="s">
        <v>0</v>
      </c>
      <c r="W224" s="157" t="str">
        <f t="shared" si="253"/>
        <v/>
      </c>
      <c r="X224" s="207" t="str">
        <f t="shared" si="254"/>
        <v/>
      </c>
      <c r="Y224" s="158" t="str">
        <f t="shared" si="236"/>
        <v/>
      </c>
      <c r="Z224" s="27" t="s">
        <v>0</v>
      </c>
      <c r="AA224" s="32" t="str">
        <f t="shared" si="255"/>
        <v/>
      </c>
      <c r="AB224" s="53" t="str">
        <f t="shared" si="256"/>
        <v/>
      </c>
      <c r="AC224" s="21" t="str">
        <f>IF(OR(AB224="",AB224&lt;&gt;"NEMA"),"",IF(IFERROR(MATCH(AA224,AA$12:AA223,0),0)&lt;&gt;0,"",AA224))</f>
        <v/>
      </c>
      <c r="AD224" s="46" t="str">
        <f>IF(AC224="","",MAX(AD$12:AD223)+1)</f>
        <v/>
      </c>
      <c r="AE224" s="27" t="s">
        <v>0</v>
      </c>
      <c r="AF224" s="84"/>
      <c r="AG224" s="27" t="s">
        <v>0</v>
      </c>
      <c r="AH224" s="14" t="str">
        <f t="shared" si="257"/>
        <v/>
      </c>
      <c r="AI224" s="27" t="s">
        <v>0</v>
      </c>
      <c r="AJ224" s="157" t="str">
        <f t="shared" si="258"/>
        <v/>
      </c>
      <c r="AK224" s="108" t="str">
        <f t="shared" si="259"/>
        <v/>
      </c>
      <c r="AL224" s="27"/>
      <c r="AM224" s="32" t="str">
        <f t="shared" si="260"/>
        <v/>
      </c>
      <c r="AN224" s="21" t="str">
        <f t="shared" si="261"/>
        <v/>
      </c>
      <c r="AO224" s="53" t="str">
        <f t="shared" si="262"/>
        <v/>
      </c>
      <c r="AP224" s="53" t="str">
        <f t="shared" si="263"/>
        <v/>
      </c>
      <c r="AQ224" s="21" t="str">
        <f t="shared" si="264"/>
        <v/>
      </c>
      <c r="AR224" s="46" t="str">
        <f t="shared" si="265"/>
        <v/>
      </c>
      <c r="AS224" s="27" t="s">
        <v>0</v>
      </c>
      <c r="AT224" s="62" t="str">
        <f t="shared" si="266"/>
        <v/>
      </c>
      <c r="AU224" s="27" t="s">
        <v>0</v>
      </c>
      <c r="AV224" s="228" t="str">
        <f t="shared" si="312"/>
        <v/>
      </c>
      <c r="AW224" s="27" t="s">
        <v>0</v>
      </c>
      <c r="AX224" s="79"/>
      <c r="AY224" s="80"/>
      <c r="AZ224" s="27" t="s">
        <v>0</v>
      </c>
      <c r="BA224" s="184" t="str">
        <f t="shared" si="267"/>
        <v/>
      </c>
      <c r="BB224" s="27" t="s">
        <v>0</v>
      </c>
      <c r="BC224" s="32" t="str">
        <f t="shared" si="268"/>
        <v/>
      </c>
      <c r="BD224" s="53" t="str">
        <f>IF(AX224&amp;AY224="","",MAX(BD$12:BD223)+1)</f>
        <v/>
      </c>
      <c r="BE224" s="196" t="str">
        <f t="shared" si="269"/>
        <v/>
      </c>
      <c r="BF224" s="33" t="str">
        <f>IF(AND(AO224="NEMA",AP224="NEMA",OR(AX224&amp;AY224="",BE224="NEMA")),MAX(BF$12:BF223)+1,"")</f>
        <v/>
      </c>
      <c r="BG224" s="27" t="s">
        <v>0</v>
      </c>
      <c r="BH224" s="32" t="str">
        <f t="shared" si="270"/>
        <v/>
      </c>
      <c r="BI224" s="21" t="str">
        <f t="shared" si="271"/>
        <v/>
      </c>
      <c r="BJ224" s="53" t="str">
        <f t="shared" si="272"/>
        <v/>
      </c>
      <c r="BK224" s="33" t="str">
        <f t="shared" si="273"/>
        <v/>
      </c>
      <c r="BL224" s="27" t="s">
        <v>0</v>
      </c>
      <c r="BM224" s="32" t="str">
        <f t="shared" si="274"/>
        <v/>
      </c>
      <c r="BN224" s="21" t="str">
        <f t="shared" si="275"/>
        <v/>
      </c>
      <c r="BO224" s="53" t="str">
        <f t="shared" si="276"/>
        <v/>
      </c>
      <c r="BP224" s="53" t="str">
        <f t="shared" si="237"/>
        <v/>
      </c>
      <c r="BQ224" s="21" t="str">
        <f t="shared" si="238"/>
        <v/>
      </c>
      <c r="BR224" s="21" t="str" cm="1">
        <f t="array" ref="BR224">IFERROR(""&amp;INDEX(regNatjecatelj_klub,DI224),"")</f>
        <v/>
      </c>
      <c r="BS224" s="66" t="str">
        <f t="shared" si="277"/>
        <v/>
      </c>
      <c r="BT224" s="46" t="str">
        <f t="shared" si="278"/>
        <v/>
      </c>
      <c r="BU224" s="27" t="s">
        <v>0</v>
      </c>
      <c r="BV224" s="62" t="str">
        <f>IF(BP224&lt;&gt;"NEMA","",IF(IFERROR(MATCH(BN224,BN$12:BN223,0),0)&lt;&gt;0,"",BN224))</f>
        <v/>
      </c>
      <c r="BW224" s="27" t="s">
        <v>0</v>
      </c>
      <c r="BX224" s="84"/>
      <c r="BY224" s="27" t="s">
        <v>0</v>
      </c>
      <c r="BZ224" s="38" t="str">
        <f t="shared" si="279"/>
        <v/>
      </c>
      <c r="CA224" s="21" t="str">
        <f t="shared" si="280"/>
        <v/>
      </c>
      <c r="CB224" s="21" t="str">
        <f>IF(CA224="","",MAX(CB$12:CB223)+1)</f>
        <v/>
      </c>
      <c r="CC224" s="21" t="str">
        <f>IF(CA224="","",IF(AB224="","",IF(AB224="NEMA",IF(AD224="",INDEX(AD$12:AD223,MATCH(AA224,AA$12:AA223,0),1),AD224),AB224)))</f>
        <v/>
      </c>
      <c r="CD224" s="21" t="str">
        <f t="shared" si="281"/>
        <v/>
      </c>
      <c r="CE224" s="21" t="str">
        <f>IF(BX224="","",MAX(CE$12:CE223)+1)</f>
        <v/>
      </c>
      <c r="CF224" s="21" t="str">
        <f t="shared" si="282"/>
        <v/>
      </c>
      <c r="CG224" s="46" t="str">
        <f t="shared" si="283"/>
        <v/>
      </c>
      <c r="CH224" s="27" t="s">
        <v>0</v>
      </c>
      <c r="CI224" s="14" t="str">
        <f t="shared" si="284"/>
        <v/>
      </c>
      <c r="CJ224" s="27" t="s">
        <v>0</v>
      </c>
      <c r="CK224" s="157" t="str">
        <f>IF(BN224="","",IF(AND(BO224&lt;&gt;"",BO224&lt;&gt;"NEMA",BS224=1),BR224,IFERROR(INDEX(CK$12:CK223,MATCH(BN224,BN$12:BN223,0)),IF(BX224&lt;&gt;"",BX224,BT224))))</f>
        <v/>
      </c>
      <c r="CL224" s="210" t="str">
        <f>IF(BN224="","",IF(BT224&lt;&gt;BN224,INDEX(regKlub_id,MATCH(BT224,regKlub_naziv,0)),IF(AND(BO224&lt;&gt;"",BO224&lt;&gt;"NEMA"),BO224,IF(CF224&lt;&gt;"",CF224,IF(CB224&lt;&gt;"",CB224,IFERROR(INDEX(CL$12:CL223,MATCH(BN224,BN$12:BN223,0)),"GREŠKA"))))))</f>
        <v/>
      </c>
      <c r="CM224" s="108" t="str">
        <f>IF(BP224="","",IF(BP224&lt;&gt;"NEMA",BP224,IF(CE224&lt;&gt;"",CE224,IFERROR(INDEX(CM$12:CM223,MATCH(BN224,BN$12:BN223,0)),""))))</f>
        <v/>
      </c>
      <c r="CN224" s="27" t="s">
        <v>0</v>
      </c>
      <c r="CO224" s="38" t="str">
        <f t="shared" si="285"/>
        <v/>
      </c>
      <c r="CP224" s="53" t="str">
        <f t="shared" si="286"/>
        <v/>
      </c>
      <c r="CQ224" s="164" t="str">
        <f t="shared" si="287"/>
        <v/>
      </c>
      <c r="CR224" s="165" t="str">
        <f t="shared" si="235"/>
        <v/>
      </c>
      <c r="CS224" s="108" t="str">
        <f t="shared" si="239"/>
        <v/>
      </c>
      <c r="CT224" s="27" t="s">
        <v>0</v>
      </c>
      <c r="CU224" s="224" t="str">
        <f t="shared" si="288"/>
        <v xml:space="preserve">
</v>
      </c>
      <c r="CV224" s="27" t="s">
        <v>0</v>
      </c>
      <c r="CW224" s="184" t="str">
        <f t="shared" si="240"/>
        <v/>
      </c>
      <c r="CX224" t="s">
        <v>0</v>
      </c>
      <c r="CY224" s="86" t="str">
        <f t="shared" si="241"/>
        <v/>
      </c>
      <c r="CZ224" t="s">
        <v>0</v>
      </c>
      <c r="DA224" s="32" t="str">
        <f t="shared" si="242"/>
        <v/>
      </c>
      <c r="DB224" s="46" t="str">
        <f t="shared" si="243"/>
        <v/>
      </c>
      <c r="DC224" t="s">
        <v>0</v>
      </c>
      <c r="DD224" s="14" t="str">
        <f t="shared" si="289"/>
        <v/>
      </c>
      <c r="DE224" s="27" t="s">
        <v>0</v>
      </c>
      <c r="DF224" s="14" t="str">
        <f t="shared" si="290"/>
        <v/>
      </c>
      <c r="DG224" s="27" t="s">
        <v>0</v>
      </c>
      <c r="DH224" s="32" t="str">
        <f t="shared" si="291"/>
        <v/>
      </c>
      <c r="DI224" s="33" t="str">
        <f t="shared" si="292"/>
        <v/>
      </c>
      <c r="DJ224" s="27" t="s">
        <v>0</v>
      </c>
      <c r="DK224" s="32" t="str">
        <f t="shared" si="293"/>
        <v/>
      </c>
      <c r="DL224" s="33" t="str">
        <f t="shared" si="294"/>
        <v/>
      </c>
      <c r="DM224" s="27" t="s">
        <v>0</v>
      </c>
      <c r="DN224" s="32" t="str">
        <f t="shared" si="295"/>
        <v/>
      </c>
      <c r="DO224" s="33" t="str">
        <f t="shared" si="296"/>
        <v/>
      </c>
      <c r="DP224" s="27" t="s">
        <v>0</v>
      </c>
      <c r="DQ224" s="38" t="str">
        <f t="shared" si="297"/>
        <v/>
      </c>
      <c r="DR224" s="33" t="str" cm="1">
        <f t="array" ref="DR224">IF(DQ224&lt;&gt;"",INDEX(regNatjecatelj_id,DQ224,0),IF(BF224&lt;&gt;"",BF224,""))</f>
        <v/>
      </c>
      <c r="DS224" s="27" t="s">
        <v>0</v>
      </c>
      <c r="DT224" s="38" t="str">
        <f t="shared" si="298"/>
        <v/>
      </c>
      <c r="DU224" s="53" t="str">
        <f t="shared" si="244"/>
        <v/>
      </c>
      <c r="DV224" s="53" t="str">
        <f t="shared" si="299"/>
        <v/>
      </c>
      <c r="DW224" s="53" t="str">
        <f t="shared" si="300"/>
        <v/>
      </c>
      <c r="DX224" s="46" t="str">
        <f t="shared" si="301"/>
        <v/>
      </c>
      <c r="DY224" s="27" t="s">
        <v>0</v>
      </c>
      <c r="DZ224" s="38" t="str">
        <f>IF(AN224="","",MAX(DZ$12:DZ223)+1)</f>
        <v/>
      </c>
      <c r="EA224" s="53" t="str">
        <f t="shared" si="302"/>
        <v/>
      </c>
      <c r="EB224" s="53" t="str">
        <f t="shared" si="303"/>
        <v/>
      </c>
      <c r="EC224" s="53" t="str">
        <f t="shared" si="304"/>
        <v/>
      </c>
      <c r="ED224" s="53" t="str">
        <f t="shared" si="305"/>
        <v/>
      </c>
      <c r="EE224" s="53" t="str">
        <f t="shared" si="245"/>
        <v/>
      </c>
      <c r="EF224" s="53" t="str">
        <f t="shared" si="306"/>
        <v/>
      </c>
      <c r="EG224" s="53" t="str">
        <f t="shared" si="307"/>
        <v/>
      </c>
      <c r="EH224" s="53" t="str">
        <f t="shared" si="246"/>
        <v/>
      </c>
      <c r="EI224" s="53" t="str">
        <f t="shared" si="308"/>
        <v/>
      </c>
      <c r="EJ224" s="33" t="str">
        <f t="shared" si="309"/>
        <v/>
      </c>
      <c r="EK224" s="27" t="s">
        <v>0</v>
      </c>
      <c r="EL224" s="14" t="str">
        <f t="shared" si="310"/>
        <v/>
      </c>
      <c r="EM224" s="27" t="s">
        <v>0</v>
      </c>
      <c r="EN224" s="14" t="str">
        <f t="shared" si="247"/>
        <v/>
      </c>
      <c r="EO224" s="27" t="s">
        <v>0</v>
      </c>
      <c r="EP224" s="115" t="str">
        <f t="shared" si="311"/>
        <v/>
      </c>
      <c r="EQ224" s="27" t="s">
        <v>0</v>
      </c>
    </row>
    <row r="225" spans="1:147" x14ac:dyDescent="0.25">
      <c r="A225" t="s">
        <v>0</v>
      </c>
      <c r="B225" s="32" t="str">
        <f>IF(csv!F215="","",TRIM(csv!T215))</f>
        <v/>
      </c>
      <c r="C225" s="21" t="s">
        <v>0</v>
      </c>
      <c r="D225" s="21" t="str">
        <f>IF(csv!F215="","",TRIM(csv!F215))</f>
        <v/>
      </c>
      <c r="E225" s="21" t="str">
        <f>IF(csv!E215="","",TRIM(csv!E215))</f>
        <v/>
      </c>
      <c r="F225" s="21" t="s">
        <v>0</v>
      </c>
      <c r="G225" s="53" t="str">
        <f>IF(csv!M215="","",TRIM(csv!M215))</f>
        <v/>
      </c>
      <c r="H225" s="53" t="str">
        <f>IF(csv!N215="","",TRIM(csv!N215))</f>
        <v/>
      </c>
      <c r="I225" s="21" t="s">
        <v>0</v>
      </c>
      <c r="J225" s="21" t="str">
        <f>IF(csv!P215="","",TRIM(csv!P215))</f>
        <v/>
      </c>
      <c r="K225" s="21" t="str">
        <f>IF(csv!Q215="","",TRIM(csv!Q215))</f>
        <v/>
      </c>
      <c r="L225" s="21" t="s">
        <v>0</v>
      </c>
      <c r="M225" s="46" t="str">
        <f>IF(csv!R215="","",TRIM(csv!R215))</f>
        <v/>
      </c>
      <c r="N225" s="27" t="s">
        <v>0</v>
      </c>
      <c r="O225" s="172" t="str">
        <f t="shared" si="248"/>
        <v/>
      </c>
      <c r="P225" s="27"/>
      <c r="Q225" s="32" t="str">
        <f t="shared" si="249"/>
        <v/>
      </c>
      <c r="R225" s="53" t="str">
        <f>IF(Q225="","",IF(COUNTIF(Q$12:Q224,Q225)=0,R224+1,R224))</f>
        <v/>
      </c>
      <c r="S225" s="53" t="str">
        <f t="shared" si="250"/>
        <v/>
      </c>
      <c r="T225" s="53" t="str">
        <f t="shared" si="251"/>
        <v/>
      </c>
      <c r="U225" s="46" t="str">
        <f t="shared" si="252"/>
        <v/>
      </c>
      <c r="V225" s="27" t="s">
        <v>0</v>
      </c>
      <c r="W225" s="157" t="str">
        <f t="shared" si="253"/>
        <v/>
      </c>
      <c r="X225" s="207" t="str">
        <f t="shared" si="254"/>
        <v/>
      </c>
      <c r="Y225" s="158" t="str">
        <f t="shared" si="236"/>
        <v/>
      </c>
      <c r="Z225" s="27" t="s">
        <v>0</v>
      </c>
      <c r="AA225" s="32" t="str">
        <f t="shared" si="255"/>
        <v/>
      </c>
      <c r="AB225" s="53" t="str">
        <f t="shared" si="256"/>
        <v/>
      </c>
      <c r="AC225" s="21" t="str">
        <f>IF(OR(AB225="",AB225&lt;&gt;"NEMA"),"",IF(IFERROR(MATCH(AA225,AA$12:AA224,0),0)&lt;&gt;0,"",AA225))</f>
        <v/>
      </c>
      <c r="AD225" s="46" t="str">
        <f>IF(AC225="","",MAX(AD$12:AD224)+1)</f>
        <v/>
      </c>
      <c r="AE225" s="27" t="s">
        <v>0</v>
      </c>
      <c r="AF225" s="84"/>
      <c r="AG225" s="27" t="s">
        <v>0</v>
      </c>
      <c r="AH225" s="14" t="str">
        <f t="shared" si="257"/>
        <v/>
      </c>
      <c r="AI225" s="27" t="s">
        <v>0</v>
      </c>
      <c r="AJ225" s="157" t="str">
        <f t="shared" si="258"/>
        <v/>
      </c>
      <c r="AK225" s="108" t="str">
        <f t="shared" si="259"/>
        <v/>
      </c>
      <c r="AL225" s="27"/>
      <c r="AM225" s="32" t="str">
        <f t="shared" si="260"/>
        <v/>
      </c>
      <c r="AN225" s="21" t="str">
        <f t="shared" si="261"/>
        <v/>
      </c>
      <c r="AO225" s="53" t="str">
        <f t="shared" si="262"/>
        <v/>
      </c>
      <c r="AP225" s="53" t="str">
        <f t="shared" si="263"/>
        <v/>
      </c>
      <c r="AQ225" s="21" t="str">
        <f t="shared" si="264"/>
        <v/>
      </c>
      <c r="AR225" s="46" t="str">
        <f t="shared" si="265"/>
        <v/>
      </c>
      <c r="AS225" s="27" t="s">
        <v>0</v>
      </c>
      <c r="AT225" s="62" t="str">
        <f t="shared" si="266"/>
        <v/>
      </c>
      <c r="AU225" s="27" t="s">
        <v>0</v>
      </c>
      <c r="AV225" s="228" t="str">
        <f t="shared" si="312"/>
        <v/>
      </c>
      <c r="AW225" s="27" t="s">
        <v>0</v>
      </c>
      <c r="AX225" s="79"/>
      <c r="AY225" s="80"/>
      <c r="AZ225" s="27" t="s">
        <v>0</v>
      </c>
      <c r="BA225" s="184" t="str">
        <f t="shared" si="267"/>
        <v/>
      </c>
      <c r="BB225" s="27" t="s">
        <v>0</v>
      </c>
      <c r="BC225" s="32" t="str">
        <f t="shared" si="268"/>
        <v/>
      </c>
      <c r="BD225" s="53" t="str">
        <f>IF(AX225&amp;AY225="","",MAX(BD$12:BD224)+1)</f>
        <v/>
      </c>
      <c r="BE225" s="196" t="str">
        <f t="shared" si="269"/>
        <v/>
      </c>
      <c r="BF225" s="33" t="str">
        <f>IF(AND(AO225="NEMA",AP225="NEMA",OR(AX225&amp;AY225="",BE225="NEMA")),MAX(BF$12:BF224)+1,"")</f>
        <v/>
      </c>
      <c r="BG225" s="27" t="s">
        <v>0</v>
      </c>
      <c r="BH225" s="32" t="str">
        <f t="shared" si="270"/>
        <v/>
      </c>
      <c r="BI225" s="21" t="str">
        <f t="shared" si="271"/>
        <v/>
      </c>
      <c r="BJ225" s="53" t="str">
        <f t="shared" si="272"/>
        <v/>
      </c>
      <c r="BK225" s="33" t="str">
        <f t="shared" si="273"/>
        <v/>
      </c>
      <c r="BL225" s="27" t="s">
        <v>0</v>
      </c>
      <c r="BM225" s="32" t="str">
        <f t="shared" si="274"/>
        <v/>
      </c>
      <c r="BN225" s="21" t="str">
        <f t="shared" si="275"/>
        <v/>
      </c>
      <c r="BO225" s="53" t="str">
        <f t="shared" si="276"/>
        <v/>
      </c>
      <c r="BP225" s="53" t="str">
        <f t="shared" si="237"/>
        <v/>
      </c>
      <c r="BQ225" s="21" t="str">
        <f t="shared" si="238"/>
        <v/>
      </c>
      <c r="BR225" s="21" t="str" cm="1">
        <f t="array" ref="BR225">IFERROR(""&amp;INDEX(regNatjecatelj_klub,DI225),"")</f>
        <v/>
      </c>
      <c r="BS225" s="66" t="str">
        <f t="shared" si="277"/>
        <v/>
      </c>
      <c r="BT225" s="46" t="str">
        <f t="shared" si="278"/>
        <v/>
      </c>
      <c r="BU225" s="27" t="s">
        <v>0</v>
      </c>
      <c r="BV225" s="62" t="str">
        <f>IF(BP225&lt;&gt;"NEMA","",IF(IFERROR(MATCH(BN225,BN$12:BN224,0),0)&lt;&gt;0,"",BN225))</f>
        <v/>
      </c>
      <c r="BW225" s="27" t="s">
        <v>0</v>
      </c>
      <c r="BX225" s="84"/>
      <c r="BY225" s="27" t="s">
        <v>0</v>
      </c>
      <c r="BZ225" s="38" t="str">
        <f t="shared" si="279"/>
        <v/>
      </c>
      <c r="CA225" s="21" t="str">
        <f t="shared" si="280"/>
        <v/>
      </c>
      <c r="CB225" s="21" t="str">
        <f>IF(CA225="","",MAX(CB$12:CB224)+1)</f>
        <v/>
      </c>
      <c r="CC225" s="21" t="str">
        <f>IF(CA225="","",IF(AB225="","",IF(AB225="NEMA",IF(AD225="",INDEX(AD$12:AD224,MATCH(AA225,AA$12:AA224,0),1),AD225),AB225)))</f>
        <v/>
      </c>
      <c r="CD225" s="21" t="str">
        <f t="shared" si="281"/>
        <v/>
      </c>
      <c r="CE225" s="21" t="str">
        <f>IF(BX225="","",MAX(CE$12:CE224)+1)</f>
        <v/>
      </c>
      <c r="CF225" s="21" t="str">
        <f t="shared" si="282"/>
        <v/>
      </c>
      <c r="CG225" s="46" t="str">
        <f t="shared" si="283"/>
        <v/>
      </c>
      <c r="CH225" s="27" t="s">
        <v>0</v>
      </c>
      <c r="CI225" s="14" t="str">
        <f t="shared" si="284"/>
        <v/>
      </c>
      <c r="CJ225" s="27" t="s">
        <v>0</v>
      </c>
      <c r="CK225" s="157" t="str">
        <f>IF(BN225="","",IF(AND(BO225&lt;&gt;"",BO225&lt;&gt;"NEMA",BS225=1),BR225,IFERROR(INDEX(CK$12:CK224,MATCH(BN225,BN$12:BN224,0)),IF(BX225&lt;&gt;"",BX225,BT225))))</f>
        <v/>
      </c>
      <c r="CL225" s="210" t="str">
        <f>IF(BN225="","",IF(BT225&lt;&gt;BN225,INDEX(regKlub_id,MATCH(BT225,regKlub_naziv,0)),IF(AND(BO225&lt;&gt;"",BO225&lt;&gt;"NEMA"),BO225,IF(CF225&lt;&gt;"",CF225,IF(CB225&lt;&gt;"",CB225,IFERROR(INDEX(CL$12:CL224,MATCH(BN225,BN$12:BN224,0)),"GREŠKA"))))))</f>
        <v/>
      </c>
      <c r="CM225" s="108" t="str">
        <f>IF(BP225="","",IF(BP225&lt;&gt;"NEMA",BP225,IF(CE225&lt;&gt;"",CE225,IFERROR(INDEX(CM$12:CM224,MATCH(BN225,BN$12:BN224,0)),""))))</f>
        <v/>
      </c>
      <c r="CN225" s="27" t="s">
        <v>0</v>
      </c>
      <c r="CO225" s="38" t="str">
        <f t="shared" si="285"/>
        <v/>
      </c>
      <c r="CP225" s="53" t="str">
        <f t="shared" si="286"/>
        <v/>
      </c>
      <c r="CQ225" s="164" t="str">
        <f t="shared" si="287"/>
        <v/>
      </c>
      <c r="CR225" s="165" t="str">
        <f t="shared" si="235"/>
        <v/>
      </c>
      <c r="CS225" s="108" t="str">
        <f t="shared" si="239"/>
        <v/>
      </c>
      <c r="CT225" s="27" t="s">
        <v>0</v>
      </c>
      <c r="CU225" s="224" t="str">
        <f t="shared" si="288"/>
        <v xml:space="preserve">
</v>
      </c>
      <c r="CV225" s="27" t="s">
        <v>0</v>
      </c>
      <c r="CW225" s="184" t="str">
        <f t="shared" si="240"/>
        <v/>
      </c>
      <c r="CX225" t="s">
        <v>0</v>
      </c>
      <c r="CY225" s="86" t="str">
        <f t="shared" si="241"/>
        <v/>
      </c>
      <c r="CZ225" t="s">
        <v>0</v>
      </c>
      <c r="DA225" s="32" t="str">
        <f t="shared" si="242"/>
        <v/>
      </c>
      <c r="DB225" s="46" t="str">
        <f t="shared" si="243"/>
        <v/>
      </c>
      <c r="DC225" t="s">
        <v>0</v>
      </c>
      <c r="DD225" s="14" t="str">
        <f t="shared" si="289"/>
        <v/>
      </c>
      <c r="DE225" s="27" t="s">
        <v>0</v>
      </c>
      <c r="DF225" s="14" t="str">
        <f t="shared" si="290"/>
        <v/>
      </c>
      <c r="DG225" s="27" t="s">
        <v>0</v>
      </c>
      <c r="DH225" s="32" t="str">
        <f t="shared" si="291"/>
        <v/>
      </c>
      <c r="DI225" s="33" t="str">
        <f t="shared" si="292"/>
        <v/>
      </c>
      <c r="DJ225" s="27" t="s">
        <v>0</v>
      </c>
      <c r="DK225" s="32" t="str">
        <f t="shared" si="293"/>
        <v/>
      </c>
      <c r="DL225" s="33" t="str">
        <f t="shared" si="294"/>
        <v/>
      </c>
      <c r="DM225" s="27" t="s">
        <v>0</v>
      </c>
      <c r="DN225" s="32" t="str">
        <f t="shared" si="295"/>
        <v/>
      </c>
      <c r="DO225" s="33" t="str">
        <f t="shared" si="296"/>
        <v/>
      </c>
      <c r="DP225" s="27" t="s">
        <v>0</v>
      </c>
      <c r="DQ225" s="38" t="str">
        <f t="shared" si="297"/>
        <v/>
      </c>
      <c r="DR225" s="33" t="str" cm="1">
        <f t="array" ref="DR225">IF(DQ225&lt;&gt;"",INDEX(regNatjecatelj_id,DQ225,0),IF(BF225&lt;&gt;"",BF225,""))</f>
        <v/>
      </c>
      <c r="DS225" s="27" t="s">
        <v>0</v>
      </c>
      <c r="DT225" s="38" t="str">
        <f t="shared" si="298"/>
        <v/>
      </c>
      <c r="DU225" s="53" t="str">
        <f t="shared" si="244"/>
        <v/>
      </c>
      <c r="DV225" s="53" t="str">
        <f t="shared" si="299"/>
        <v/>
      </c>
      <c r="DW225" s="53" t="str">
        <f t="shared" si="300"/>
        <v/>
      </c>
      <c r="DX225" s="46" t="str">
        <f t="shared" si="301"/>
        <v/>
      </c>
      <c r="DY225" s="27" t="s">
        <v>0</v>
      </c>
      <c r="DZ225" s="38" t="str">
        <f>IF(AN225="","",MAX(DZ$12:DZ224)+1)</f>
        <v/>
      </c>
      <c r="EA225" s="53" t="str">
        <f t="shared" si="302"/>
        <v/>
      </c>
      <c r="EB225" s="53" t="str">
        <f t="shared" si="303"/>
        <v/>
      </c>
      <c r="EC225" s="53" t="str">
        <f t="shared" si="304"/>
        <v/>
      </c>
      <c r="ED225" s="53" t="str">
        <f t="shared" si="305"/>
        <v/>
      </c>
      <c r="EE225" s="53" t="str">
        <f t="shared" si="245"/>
        <v/>
      </c>
      <c r="EF225" s="53" t="str">
        <f t="shared" si="306"/>
        <v/>
      </c>
      <c r="EG225" s="53" t="str">
        <f t="shared" si="307"/>
        <v/>
      </c>
      <c r="EH225" s="53" t="str">
        <f t="shared" si="246"/>
        <v/>
      </c>
      <c r="EI225" s="53" t="str">
        <f t="shared" si="308"/>
        <v/>
      </c>
      <c r="EJ225" s="33" t="str">
        <f t="shared" si="309"/>
        <v/>
      </c>
      <c r="EK225" s="27" t="s">
        <v>0</v>
      </c>
      <c r="EL225" s="14" t="str">
        <f t="shared" si="310"/>
        <v/>
      </c>
      <c r="EM225" s="27" t="s">
        <v>0</v>
      </c>
      <c r="EN225" s="14" t="str">
        <f t="shared" si="247"/>
        <v/>
      </c>
      <c r="EO225" s="27" t="s">
        <v>0</v>
      </c>
      <c r="EP225" s="115" t="str">
        <f t="shared" si="311"/>
        <v/>
      </c>
      <c r="EQ225" s="27" t="s">
        <v>0</v>
      </c>
    </row>
    <row r="226" spans="1:147" x14ac:dyDescent="0.25">
      <c r="A226" t="s">
        <v>0</v>
      </c>
      <c r="B226" s="32" t="str">
        <f>IF(csv!F216="","",TRIM(csv!T216))</f>
        <v/>
      </c>
      <c r="C226" s="21" t="s">
        <v>0</v>
      </c>
      <c r="D226" s="21" t="str">
        <f>IF(csv!F216="","",TRIM(csv!F216))</f>
        <v/>
      </c>
      <c r="E226" s="21" t="str">
        <f>IF(csv!E216="","",TRIM(csv!E216))</f>
        <v/>
      </c>
      <c r="F226" s="21" t="s">
        <v>0</v>
      </c>
      <c r="G226" s="53" t="str">
        <f>IF(csv!M216="","",TRIM(csv!M216))</f>
        <v/>
      </c>
      <c r="H226" s="53" t="str">
        <f>IF(csv!N216="","",TRIM(csv!N216))</f>
        <v/>
      </c>
      <c r="I226" s="21" t="s">
        <v>0</v>
      </c>
      <c r="J226" s="21" t="str">
        <f>IF(csv!P216="","",TRIM(csv!P216))</f>
        <v/>
      </c>
      <c r="K226" s="21" t="str">
        <f>IF(csv!Q216="","",TRIM(csv!Q216))</f>
        <v/>
      </c>
      <c r="L226" s="21" t="s">
        <v>0</v>
      </c>
      <c r="M226" s="46" t="str">
        <f>IF(csv!R216="","",TRIM(csv!R216))</f>
        <v/>
      </c>
      <c r="N226" s="27" t="s">
        <v>0</v>
      </c>
      <c r="O226" s="172" t="str">
        <f t="shared" si="248"/>
        <v/>
      </c>
      <c r="P226" s="27"/>
      <c r="Q226" s="32" t="str">
        <f t="shared" si="249"/>
        <v/>
      </c>
      <c r="R226" s="53" t="str">
        <f>IF(Q226="","",IF(COUNTIF(Q$12:Q225,Q226)=0,R225+1,R225))</f>
        <v/>
      </c>
      <c r="S226" s="53" t="str">
        <f t="shared" si="250"/>
        <v/>
      </c>
      <c r="T226" s="53" t="str">
        <f t="shared" si="251"/>
        <v/>
      </c>
      <c r="U226" s="46" t="str">
        <f t="shared" si="252"/>
        <v/>
      </c>
      <c r="V226" s="27" t="s">
        <v>0</v>
      </c>
      <c r="W226" s="157" t="str">
        <f t="shared" si="253"/>
        <v/>
      </c>
      <c r="X226" s="207" t="str">
        <f t="shared" si="254"/>
        <v/>
      </c>
      <c r="Y226" s="158" t="str">
        <f t="shared" si="236"/>
        <v/>
      </c>
      <c r="Z226" s="27" t="s">
        <v>0</v>
      </c>
      <c r="AA226" s="32" t="str">
        <f t="shared" si="255"/>
        <v/>
      </c>
      <c r="AB226" s="53" t="str">
        <f t="shared" si="256"/>
        <v/>
      </c>
      <c r="AC226" s="21" t="str">
        <f>IF(OR(AB226="",AB226&lt;&gt;"NEMA"),"",IF(IFERROR(MATCH(AA226,AA$12:AA225,0),0)&lt;&gt;0,"",AA226))</f>
        <v/>
      </c>
      <c r="AD226" s="46" t="str">
        <f>IF(AC226="","",MAX(AD$12:AD225)+1)</f>
        <v/>
      </c>
      <c r="AE226" s="27" t="s">
        <v>0</v>
      </c>
      <c r="AF226" s="84"/>
      <c r="AG226" s="27" t="s">
        <v>0</v>
      </c>
      <c r="AH226" s="14" t="str">
        <f t="shared" si="257"/>
        <v/>
      </c>
      <c r="AI226" s="27" t="s">
        <v>0</v>
      </c>
      <c r="AJ226" s="157" t="str">
        <f t="shared" si="258"/>
        <v/>
      </c>
      <c r="AK226" s="108" t="str">
        <f t="shared" si="259"/>
        <v/>
      </c>
      <c r="AL226" s="27"/>
      <c r="AM226" s="32" t="str">
        <f t="shared" si="260"/>
        <v/>
      </c>
      <c r="AN226" s="21" t="str">
        <f t="shared" si="261"/>
        <v/>
      </c>
      <c r="AO226" s="53" t="str">
        <f t="shared" si="262"/>
        <v/>
      </c>
      <c r="AP226" s="53" t="str">
        <f t="shared" si="263"/>
        <v/>
      </c>
      <c r="AQ226" s="21" t="str">
        <f t="shared" si="264"/>
        <v/>
      </c>
      <c r="AR226" s="46" t="str">
        <f t="shared" si="265"/>
        <v/>
      </c>
      <c r="AS226" s="27" t="s">
        <v>0</v>
      </c>
      <c r="AT226" s="62" t="str">
        <f t="shared" si="266"/>
        <v/>
      </c>
      <c r="AU226" s="27" t="s">
        <v>0</v>
      </c>
      <c r="AV226" s="228" t="str">
        <f t="shared" si="312"/>
        <v/>
      </c>
      <c r="AW226" s="27" t="s">
        <v>0</v>
      </c>
      <c r="AX226" s="79"/>
      <c r="AY226" s="80"/>
      <c r="AZ226" s="27" t="s">
        <v>0</v>
      </c>
      <c r="BA226" s="184" t="str">
        <f t="shared" si="267"/>
        <v/>
      </c>
      <c r="BB226" s="27" t="s">
        <v>0</v>
      </c>
      <c r="BC226" s="32" t="str">
        <f t="shared" si="268"/>
        <v/>
      </c>
      <c r="BD226" s="53" t="str">
        <f>IF(AX226&amp;AY226="","",MAX(BD$12:BD225)+1)</f>
        <v/>
      </c>
      <c r="BE226" s="196" t="str">
        <f t="shared" si="269"/>
        <v/>
      </c>
      <c r="BF226" s="33" t="str">
        <f>IF(AND(AO226="NEMA",AP226="NEMA",OR(AX226&amp;AY226="",BE226="NEMA")),MAX(BF$12:BF225)+1,"")</f>
        <v/>
      </c>
      <c r="BG226" s="27" t="s">
        <v>0</v>
      </c>
      <c r="BH226" s="32" t="str">
        <f t="shared" si="270"/>
        <v/>
      </c>
      <c r="BI226" s="21" t="str">
        <f t="shared" si="271"/>
        <v/>
      </c>
      <c r="BJ226" s="53" t="str">
        <f t="shared" si="272"/>
        <v/>
      </c>
      <c r="BK226" s="33" t="str">
        <f t="shared" si="273"/>
        <v/>
      </c>
      <c r="BL226" s="27" t="s">
        <v>0</v>
      </c>
      <c r="BM226" s="32" t="str">
        <f t="shared" si="274"/>
        <v/>
      </c>
      <c r="BN226" s="21" t="str">
        <f t="shared" si="275"/>
        <v/>
      </c>
      <c r="BO226" s="53" t="str">
        <f t="shared" si="276"/>
        <v/>
      </c>
      <c r="BP226" s="53" t="str">
        <f t="shared" si="237"/>
        <v/>
      </c>
      <c r="BQ226" s="21" t="str">
        <f t="shared" si="238"/>
        <v/>
      </c>
      <c r="BR226" s="21" t="str" cm="1">
        <f t="array" ref="BR226">IFERROR(""&amp;INDEX(regNatjecatelj_klub,DI226),"")</f>
        <v/>
      </c>
      <c r="BS226" s="66" t="str">
        <f t="shared" si="277"/>
        <v/>
      </c>
      <c r="BT226" s="46" t="str">
        <f t="shared" si="278"/>
        <v/>
      </c>
      <c r="BU226" s="27" t="s">
        <v>0</v>
      </c>
      <c r="BV226" s="62" t="str">
        <f>IF(BP226&lt;&gt;"NEMA","",IF(IFERROR(MATCH(BN226,BN$12:BN225,0),0)&lt;&gt;0,"",BN226))</f>
        <v/>
      </c>
      <c r="BW226" s="27" t="s">
        <v>0</v>
      </c>
      <c r="BX226" s="84"/>
      <c r="BY226" s="27" t="s">
        <v>0</v>
      </c>
      <c r="BZ226" s="38" t="str">
        <f t="shared" si="279"/>
        <v/>
      </c>
      <c r="CA226" s="21" t="str">
        <f t="shared" si="280"/>
        <v/>
      </c>
      <c r="CB226" s="21" t="str">
        <f>IF(CA226="","",MAX(CB$12:CB225)+1)</f>
        <v/>
      </c>
      <c r="CC226" s="21" t="str">
        <f>IF(CA226="","",IF(AB226="","",IF(AB226="NEMA",IF(AD226="",INDEX(AD$12:AD225,MATCH(AA226,AA$12:AA225,0),1),AD226),AB226)))</f>
        <v/>
      </c>
      <c r="CD226" s="21" t="str">
        <f t="shared" si="281"/>
        <v/>
      </c>
      <c r="CE226" s="21" t="str">
        <f>IF(BX226="","",MAX(CE$12:CE225)+1)</f>
        <v/>
      </c>
      <c r="CF226" s="21" t="str">
        <f t="shared" si="282"/>
        <v/>
      </c>
      <c r="CG226" s="46" t="str">
        <f t="shared" si="283"/>
        <v/>
      </c>
      <c r="CH226" s="27" t="s">
        <v>0</v>
      </c>
      <c r="CI226" s="14" t="str">
        <f t="shared" si="284"/>
        <v/>
      </c>
      <c r="CJ226" s="27" t="s">
        <v>0</v>
      </c>
      <c r="CK226" s="157" t="str">
        <f>IF(BN226="","",IF(AND(BO226&lt;&gt;"",BO226&lt;&gt;"NEMA",BS226=1),BR226,IFERROR(INDEX(CK$12:CK225,MATCH(BN226,BN$12:BN225,0)),IF(BX226&lt;&gt;"",BX226,BT226))))</f>
        <v/>
      </c>
      <c r="CL226" s="210" t="str">
        <f>IF(BN226="","",IF(BT226&lt;&gt;BN226,INDEX(regKlub_id,MATCH(BT226,regKlub_naziv,0)),IF(AND(BO226&lt;&gt;"",BO226&lt;&gt;"NEMA"),BO226,IF(CF226&lt;&gt;"",CF226,IF(CB226&lt;&gt;"",CB226,IFERROR(INDEX(CL$12:CL225,MATCH(BN226,BN$12:BN225,0)),"GREŠKA"))))))</f>
        <v/>
      </c>
      <c r="CM226" s="108" t="str">
        <f>IF(BP226="","",IF(BP226&lt;&gt;"NEMA",BP226,IF(CE226&lt;&gt;"",CE226,IFERROR(INDEX(CM$12:CM225,MATCH(BN226,BN$12:BN225,0)),""))))</f>
        <v/>
      </c>
      <c r="CN226" s="27" t="s">
        <v>0</v>
      </c>
      <c r="CO226" s="38" t="str">
        <f t="shared" si="285"/>
        <v/>
      </c>
      <c r="CP226" s="53" t="str">
        <f t="shared" si="286"/>
        <v/>
      </c>
      <c r="CQ226" s="164" t="str">
        <f t="shared" si="287"/>
        <v/>
      </c>
      <c r="CR226" s="165" t="str">
        <f t="shared" si="235"/>
        <v/>
      </c>
      <c r="CS226" s="108" t="str">
        <f t="shared" si="239"/>
        <v/>
      </c>
      <c r="CT226" s="27" t="s">
        <v>0</v>
      </c>
      <c r="CU226" s="224" t="str">
        <f t="shared" si="288"/>
        <v xml:space="preserve">
</v>
      </c>
      <c r="CV226" s="27" t="s">
        <v>0</v>
      </c>
      <c r="CW226" s="184" t="str">
        <f t="shared" si="240"/>
        <v/>
      </c>
      <c r="CX226" t="s">
        <v>0</v>
      </c>
      <c r="CY226" s="86" t="str">
        <f t="shared" si="241"/>
        <v/>
      </c>
      <c r="CZ226" t="s">
        <v>0</v>
      </c>
      <c r="DA226" s="32" t="str">
        <f t="shared" si="242"/>
        <v/>
      </c>
      <c r="DB226" s="46" t="str">
        <f t="shared" si="243"/>
        <v/>
      </c>
      <c r="DC226" t="s">
        <v>0</v>
      </c>
      <c r="DD226" s="14" t="str">
        <f t="shared" si="289"/>
        <v/>
      </c>
      <c r="DE226" s="27" t="s">
        <v>0</v>
      </c>
      <c r="DF226" s="14" t="str">
        <f t="shared" si="290"/>
        <v/>
      </c>
      <c r="DG226" s="27" t="s">
        <v>0</v>
      </c>
      <c r="DH226" s="32" t="str">
        <f t="shared" si="291"/>
        <v/>
      </c>
      <c r="DI226" s="33" t="str">
        <f t="shared" si="292"/>
        <v/>
      </c>
      <c r="DJ226" s="27" t="s">
        <v>0</v>
      </c>
      <c r="DK226" s="32" t="str">
        <f t="shared" si="293"/>
        <v/>
      </c>
      <c r="DL226" s="33" t="str">
        <f t="shared" si="294"/>
        <v/>
      </c>
      <c r="DM226" s="27" t="s">
        <v>0</v>
      </c>
      <c r="DN226" s="32" t="str">
        <f t="shared" si="295"/>
        <v/>
      </c>
      <c r="DO226" s="33" t="str">
        <f t="shared" si="296"/>
        <v/>
      </c>
      <c r="DP226" s="27" t="s">
        <v>0</v>
      </c>
      <c r="DQ226" s="38" t="str">
        <f t="shared" si="297"/>
        <v/>
      </c>
      <c r="DR226" s="33" t="str" cm="1">
        <f t="array" ref="DR226">IF(DQ226&lt;&gt;"",INDEX(regNatjecatelj_id,DQ226,0),IF(BF226&lt;&gt;"",BF226,""))</f>
        <v/>
      </c>
      <c r="DS226" s="27" t="s">
        <v>0</v>
      </c>
      <c r="DT226" s="38" t="str">
        <f t="shared" si="298"/>
        <v/>
      </c>
      <c r="DU226" s="53" t="str">
        <f t="shared" si="244"/>
        <v/>
      </c>
      <c r="DV226" s="53" t="str">
        <f t="shared" si="299"/>
        <v/>
      </c>
      <c r="DW226" s="53" t="str">
        <f t="shared" si="300"/>
        <v/>
      </c>
      <c r="DX226" s="46" t="str">
        <f t="shared" si="301"/>
        <v/>
      </c>
      <c r="DY226" s="27" t="s">
        <v>0</v>
      </c>
      <c r="DZ226" s="38" t="str">
        <f>IF(AN226="","",MAX(DZ$12:DZ225)+1)</f>
        <v/>
      </c>
      <c r="EA226" s="53" t="str">
        <f t="shared" si="302"/>
        <v/>
      </c>
      <c r="EB226" s="53" t="str">
        <f t="shared" si="303"/>
        <v/>
      </c>
      <c r="EC226" s="53" t="str">
        <f t="shared" si="304"/>
        <v/>
      </c>
      <c r="ED226" s="53" t="str">
        <f t="shared" si="305"/>
        <v/>
      </c>
      <c r="EE226" s="53" t="str">
        <f t="shared" si="245"/>
        <v/>
      </c>
      <c r="EF226" s="53" t="str">
        <f t="shared" si="306"/>
        <v/>
      </c>
      <c r="EG226" s="53" t="str">
        <f t="shared" si="307"/>
        <v/>
      </c>
      <c r="EH226" s="53" t="str">
        <f t="shared" si="246"/>
        <v/>
      </c>
      <c r="EI226" s="53" t="str">
        <f t="shared" si="308"/>
        <v/>
      </c>
      <c r="EJ226" s="33" t="str">
        <f t="shared" si="309"/>
        <v/>
      </c>
      <c r="EK226" s="27" t="s">
        <v>0</v>
      </c>
      <c r="EL226" s="14" t="str">
        <f t="shared" si="310"/>
        <v/>
      </c>
      <c r="EM226" s="27" t="s">
        <v>0</v>
      </c>
      <c r="EN226" s="14" t="str">
        <f t="shared" si="247"/>
        <v/>
      </c>
      <c r="EO226" s="27" t="s">
        <v>0</v>
      </c>
      <c r="EP226" s="115" t="str">
        <f t="shared" si="311"/>
        <v/>
      </c>
      <c r="EQ226" s="27" t="s">
        <v>0</v>
      </c>
    </row>
    <row r="227" spans="1:147" x14ac:dyDescent="0.25">
      <c r="A227" t="s">
        <v>0</v>
      </c>
      <c r="B227" s="32" t="str">
        <f>IF(csv!F217="","",TRIM(csv!T217))</f>
        <v/>
      </c>
      <c r="C227" s="21" t="s">
        <v>0</v>
      </c>
      <c r="D227" s="21" t="str">
        <f>IF(csv!F217="","",TRIM(csv!F217))</f>
        <v/>
      </c>
      <c r="E227" s="21" t="str">
        <f>IF(csv!E217="","",TRIM(csv!E217))</f>
        <v/>
      </c>
      <c r="F227" s="21" t="s">
        <v>0</v>
      </c>
      <c r="G227" s="53" t="str">
        <f>IF(csv!M217="","",TRIM(csv!M217))</f>
        <v/>
      </c>
      <c r="H227" s="53" t="str">
        <f>IF(csv!N217="","",TRIM(csv!N217))</f>
        <v/>
      </c>
      <c r="I227" s="21" t="s">
        <v>0</v>
      </c>
      <c r="J227" s="21" t="str">
        <f>IF(csv!P217="","",TRIM(csv!P217))</f>
        <v/>
      </c>
      <c r="K227" s="21" t="str">
        <f>IF(csv!Q217="","",TRIM(csv!Q217))</f>
        <v/>
      </c>
      <c r="L227" s="21" t="s">
        <v>0</v>
      </c>
      <c r="M227" s="46" t="str">
        <f>IF(csv!R217="","",TRIM(csv!R217))</f>
        <v/>
      </c>
      <c r="N227" s="27" t="s">
        <v>0</v>
      </c>
      <c r="O227" s="172" t="str">
        <f t="shared" si="248"/>
        <v/>
      </c>
      <c r="P227" s="27"/>
      <c r="Q227" s="32" t="str">
        <f t="shared" si="249"/>
        <v/>
      </c>
      <c r="R227" s="53" t="str">
        <f>IF(Q227="","",IF(COUNTIF(Q$12:Q226,Q227)=0,R226+1,R226))</f>
        <v/>
      </c>
      <c r="S227" s="53" t="str">
        <f t="shared" si="250"/>
        <v/>
      </c>
      <c r="T227" s="53" t="str">
        <f t="shared" si="251"/>
        <v/>
      </c>
      <c r="U227" s="46" t="str">
        <f t="shared" si="252"/>
        <v/>
      </c>
      <c r="V227" s="27" t="s">
        <v>0</v>
      </c>
      <c r="W227" s="157" t="str">
        <f t="shared" si="253"/>
        <v/>
      </c>
      <c r="X227" s="207" t="str">
        <f t="shared" si="254"/>
        <v/>
      </c>
      <c r="Y227" s="158" t="str">
        <f t="shared" si="236"/>
        <v/>
      </c>
      <c r="Z227" s="27" t="s">
        <v>0</v>
      </c>
      <c r="AA227" s="32" t="str">
        <f t="shared" si="255"/>
        <v/>
      </c>
      <c r="AB227" s="53" t="str">
        <f t="shared" si="256"/>
        <v/>
      </c>
      <c r="AC227" s="21" t="str">
        <f>IF(OR(AB227="",AB227&lt;&gt;"NEMA"),"",IF(IFERROR(MATCH(AA227,AA$12:AA226,0),0)&lt;&gt;0,"",AA227))</f>
        <v/>
      </c>
      <c r="AD227" s="46" t="str">
        <f>IF(AC227="","",MAX(AD$12:AD226)+1)</f>
        <v/>
      </c>
      <c r="AE227" s="27" t="s">
        <v>0</v>
      </c>
      <c r="AF227" s="84"/>
      <c r="AG227" s="27" t="s">
        <v>0</v>
      </c>
      <c r="AH227" s="14" t="str">
        <f t="shared" si="257"/>
        <v/>
      </c>
      <c r="AI227" s="27" t="s">
        <v>0</v>
      </c>
      <c r="AJ227" s="157" t="str">
        <f t="shared" si="258"/>
        <v/>
      </c>
      <c r="AK227" s="108" t="str">
        <f t="shared" si="259"/>
        <v/>
      </c>
      <c r="AL227" s="27"/>
      <c r="AM227" s="32" t="str">
        <f t="shared" si="260"/>
        <v/>
      </c>
      <c r="AN227" s="21" t="str">
        <f t="shared" si="261"/>
        <v/>
      </c>
      <c r="AO227" s="53" t="str">
        <f t="shared" si="262"/>
        <v/>
      </c>
      <c r="AP227" s="53" t="str">
        <f t="shared" si="263"/>
        <v/>
      </c>
      <c r="AQ227" s="21" t="str">
        <f t="shared" si="264"/>
        <v/>
      </c>
      <c r="AR227" s="46" t="str">
        <f t="shared" si="265"/>
        <v/>
      </c>
      <c r="AS227" s="27" t="s">
        <v>0</v>
      </c>
      <c r="AT227" s="62" t="str">
        <f t="shared" si="266"/>
        <v/>
      </c>
      <c r="AU227" s="27" t="s">
        <v>0</v>
      </c>
      <c r="AV227" s="228" t="str">
        <f t="shared" si="312"/>
        <v/>
      </c>
      <c r="AW227" s="27" t="s">
        <v>0</v>
      </c>
      <c r="AX227" s="79"/>
      <c r="AY227" s="80"/>
      <c r="AZ227" s="27" t="s">
        <v>0</v>
      </c>
      <c r="BA227" s="184" t="str">
        <f t="shared" si="267"/>
        <v/>
      </c>
      <c r="BB227" s="27" t="s">
        <v>0</v>
      </c>
      <c r="BC227" s="32" t="str">
        <f t="shared" si="268"/>
        <v/>
      </c>
      <c r="BD227" s="53" t="str">
        <f>IF(AX227&amp;AY227="","",MAX(BD$12:BD226)+1)</f>
        <v/>
      </c>
      <c r="BE227" s="196" t="str">
        <f t="shared" si="269"/>
        <v/>
      </c>
      <c r="BF227" s="33" t="str">
        <f>IF(AND(AO227="NEMA",AP227="NEMA",OR(AX227&amp;AY227="",BE227="NEMA")),MAX(BF$12:BF226)+1,"")</f>
        <v/>
      </c>
      <c r="BG227" s="27" t="s">
        <v>0</v>
      </c>
      <c r="BH227" s="32" t="str">
        <f t="shared" si="270"/>
        <v/>
      </c>
      <c r="BI227" s="21" t="str">
        <f t="shared" si="271"/>
        <v/>
      </c>
      <c r="BJ227" s="53" t="str">
        <f t="shared" si="272"/>
        <v/>
      </c>
      <c r="BK227" s="33" t="str">
        <f t="shared" si="273"/>
        <v/>
      </c>
      <c r="BL227" s="27" t="s">
        <v>0</v>
      </c>
      <c r="BM227" s="32" t="str">
        <f t="shared" si="274"/>
        <v/>
      </c>
      <c r="BN227" s="21" t="str">
        <f t="shared" si="275"/>
        <v/>
      </c>
      <c r="BO227" s="53" t="str">
        <f t="shared" si="276"/>
        <v/>
      </c>
      <c r="BP227" s="53" t="str">
        <f t="shared" si="237"/>
        <v/>
      </c>
      <c r="BQ227" s="21" t="str">
        <f t="shared" si="238"/>
        <v/>
      </c>
      <c r="BR227" s="21" t="str" cm="1">
        <f t="array" ref="BR227">IFERROR(""&amp;INDEX(regNatjecatelj_klub,DI227),"")</f>
        <v/>
      </c>
      <c r="BS227" s="66" t="str">
        <f t="shared" si="277"/>
        <v/>
      </c>
      <c r="BT227" s="46" t="str">
        <f t="shared" si="278"/>
        <v/>
      </c>
      <c r="BU227" s="27" t="s">
        <v>0</v>
      </c>
      <c r="BV227" s="62" t="str">
        <f>IF(BP227&lt;&gt;"NEMA","",IF(IFERROR(MATCH(BN227,BN$12:BN226,0),0)&lt;&gt;0,"",BN227))</f>
        <v/>
      </c>
      <c r="BW227" s="27" t="s">
        <v>0</v>
      </c>
      <c r="BX227" s="84"/>
      <c r="BY227" s="27" t="s">
        <v>0</v>
      </c>
      <c r="BZ227" s="38" t="str">
        <f t="shared" si="279"/>
        <v/>
      </c>
      <c r="CA227" s="21" t="str">
        <f t="shared" si="280"/>
        <v/>
      </c>
      <c r="CB227" s="21" t="str">
        <f>IF(CA227="","",MAX(CB$12:CB226)+1)</f>
        <v/>
      </c>
      <c r="CC227" s="21" t="str">
        <f>IF(CA227="","",IF(AB227="","",IF(AB227="NEMA",IF(AD227="",INDEX(AD$12:AD226,MATCH(AA227,AA$12:AA226,0),1),AD227),AB227)))</f>
        <v/>
      </c>
      <c r="CD227" s="21" t="str">
        <f t="shared" si="281"/>
        <v/>
      </c>
      <c r="CE227" s="21" t="str">
        <f>IF(BX227="","",MAX(CE$12:CE226)+1)</f>
        <v/>
      </c>
      <c r="CF227" s="21" t="str">
        <f t="shared" si="282"/>
        <v/>
      </c>
      <c r="CG227" s="46" t="str">
        <f t="shared" si="283"/>
        <v/>
      </c>
      <c r="CH227" s="27" t="s">
        <v>0</v>
      </c>
      <c r="CI227" s="14" t="str">
        <f t="shared" si="284"/>
        <v/>
      </c>
      <c r="CJ227" s="27" t="s">
        <v>0</v>
      </c>
      <c r="CK227" s="157" t="str">
        <f>IF(BN227="","",IF(AND(BO227&lt;&gt;"",BO227&lt;&gt;"NEMA",BS227=1),BR227,IFERROR(INDEX(CK$12:CK226,MATCH(BN227,BN$12:BN226,0)),IF(BX227&lt;&gt;"",BX227,BT227))))</f>
        <v/>
      </c>
      <c r="CL227" s="210" t="str">
        <f>IF(BN227="","",IF(BT227&lt;&gt;BN227,INDEX(regKlub_id,MATCH(BT227,regKlub_naziv,0)),IF(AND(BO227&lt;&gt;"",BO227&lt;&gt;"NEMA"),BO227,IF(CF227&lt;&gt;"",CF227,IF(CB227&lt;&gt;"",CB227,IFERROR(INDEX(CL$12:CL226,MATCH(BN227,BN$12:BN226,0)),"GREŠKA"))))))</f>
        <v/>
      </c>
      <c r="CM227" s="108" t="str">
        <f>IF(BP227="","",IF(BP227&lt;&gt;"NEMA",BP227,IF(CE227&lt;&gt;"",CE227,IFERROR(INDEX(CM$12:CM226,MATCH(BN227,BN$12:BN226,0)),""))))</f>
        <v/>
      </c>
      <c r="CN227" s="27" t="s">
        <v>0</v>
      </c>
      <c r="CO227" s="38" t="str">
        <f t="shared" si="285"/>
        <v/>
      </c>
      <c r="CP227" s="53" t="str">
        <f t="shared" si="286"/>
        <v/>
      </c>
      <c r="CQ227" s="164" t="str">
        <f t="shared" si="287"/>
        <v/>
      </c>
      <c r="CR227" s="165" t="str">
        <f t="shared" si="235"/>
        <v/>
      </c>
      <c r="CS227" s="108" t="str">
        <f t="shared" si="239"/>
        <v/>
      </c>
      <c r="CT227" s="27" t="s">
        <v>0</v>
      </c>
      <c r="CU227" s="224" t="str">
        <f t="shared" si="288"/>
        <v xml:space="preserve">
</v>
      </c>
      <c r="CV227" s="27" t="s">
        <v>0</v>
      </c>
      <c r="CW227" s="184" t="str">
        <f t="shared" si="240"/>
        <v/>
      </c>
      <c r="CX227" t="s">
        <v>0</v>
      </c>
      <c r="CY227" s="86" t="str">
        <f t="shared" si="241"/>
        <v/>
      </c>
      <c r="CZ227" t="s">
        <v>0</v>
      </c>
      <c r="DA227" s="32" t="str">
        <f t="shared" si="242"/>
        <v/>
      </c>
      <c r="DB227" s="46" t="str">
        <f t="shared" si="243"/>
        <v/>
      </c>
      <c r="DC227" t="s">
        <v>0</v>
      </c>
      <c r="DD227" s="14" t="str">
        <f t="shared" si="289"/>
        <v/>
      </c>
      <c r="DE227" s="27" t="s">
        <v>0</v>
      </c>
      <c r="DF227" s="14" t="str">
        <f t="shared" si="290"/>
        <v/>
      </c>
      <c r="DG227" s="27" t="s">
        <v>0</v>
      </c>
      <c r="DH227" s="32" t="str">
        <f t="shared" si="291"/>
        <v/>
      </c>
      <c r="DI227" s="33" t="str">
        <f t="shared" si="292"/>
        <v/>
      </c>
      <c r="DJ227" s="27" t="s">
        <v>0</v>
      </c>
      <c r="DK227" s="32" t="str">
        <f t="shared" si="293"/>
        <v/>
      </c>
      <c r="DL227" s="33" t="str">
        <f t="shared" si="294"/>
        <v/>
      </c>
      <c r="DM227" s="27" t="s">
        <v>0</v>
      </c>
      <c r="DN227" s="32" t="str">
        <f t="shared" si="295"/>
        <v/>
      </c>
      <c r="DO227" s="33" t="str">
        <f t="shared" si="296"/>
        <v/>
      </c>
      <c r="DP227" s="27" t="s">
        <v>0</v>
      </c>
      <c r="DQ227" s="38" t="str">
        <f t="shared" si="297"/>
        <v/>
      </c>
      <c r="DR227" s="33" t="str" cm="1">
        <f t="array" ref="DR227">IF(DQ227&lt;&gt;"",INDEX(regNatjecatelj_id,DQ227,0),IF(BF227&lt;&gt;"",BF227,""))</f>
        <v/>
      </c>
      <c r="DS227" s="27" t="s">
        <v>0</v>
      </c>
      <c r="DT227" s="38" t="str">
        <f t="shared" si="298"/>
        <v/>
      </c>
      <c r="DU227" s="53" t="str">
        <f t="shared" si="244"/>
        <v/>
      </c>
      <c r="DV227" s="53" t="str">
        <f t="shared" si="299"/>
        <v/>
      </c>
      <c r="DW227" s="53" t="str">
        <f t="shared" si="300"/>
        <v/>
      </c>
      <c r="DX227" s="46" t="str">
        <f t="shared" si="301"/>
        <v/>
      </c>
      <c r="DY227" s="27" t="s">
        <v>0</v>
      </c>
      <c r="DZ227" s="38" t="str">
        <f>IF(AN227="","",MAX(DZ$12:DZ226)+1)</f>
        <v/>
      </c>
      <c r="EA227" s="53" t="str">
        <f t="shared" si="302"/>
        <v/>
      </c>
      <c r="EB227" s="53" t="str">
        <f t="shared" si="303"/>
        <v/>
      </c>
      <c r="EC227" s="53" t="str">
        <f t="shared" si="304"/>
        <v/>
      </c>
      <c r="ED227" s="53" t="str">
        <f t="shared" si="305"/>
        <v/>
      </c>
      <c r="EE227" s="53" t="str">
        <f t="shared" si="245"/>
        <v/>
      </c>
      <c r="EF227" s="53" t="str">
        <f t="shared" si="306"/>
        <v/>
      </c>
      <c r="EG227" s="53" t="str">
        <f t="shared" si="307"/>
        <v/>
      </c>
      <c r="EH227" s="53" t="str">
        <f t="shared" si="246"/>
        <v/>
      </c>
      <c r="EI227" s="53" t="str">
        <f t="shared" si="308"/>
        <v/>
      </c>
      <c r="EJ227" s="33" t="str">
        <f t="shared" si="309"/>
        <v/>
      </c>
      <c r="EK227" s="27" t="s">
        <v>0</v>
      </c>
      <c r="EL227" s="14" t="str">
        <f t="shared" si="310"/>
        <v/>
      </c>
      <c r="EM227" s="27" t="s">
        <v>0</v>
      </c>
      <c r="EN227" s="14" t="str">
        <f t="shared" si="247"/>
        <v/>
      </c>
      <c r="EO227" s="27" t="s">
        <v>0</v>
      </c>
      <c r="EP227" s="115" t="str">
        <f t="shared" si="311"/>
        <v/>
      </c>
      <c r="EQ227" s="27" t="s">
        <v>0</v>
      </c>
    </row>
    <row r="228" spans="1:147" x14ac:dyDescent="0.25">
      <c r="A228" t="s">
        <v>0</v>
      </c>
      <c r="B228" s="32" t="str">
        <f>IF(csv!F218="","",TRIM(csv!T218))</f>
        <v/>
      </c>
      <c r="C228" s="21" t="s">
        <v>0</v>
      </c>
      <c r="D228" s="21" t="str">
        <f>IF(csv!F218="","",TRIM(csv!F218))</f>
        <v/>
      </c>
      <c r="E228" s="21" t="str">
        <f>IF(csv!E218="","",TRIM(csv!E218))</f>
        <v/>
      </c>
      <c r="F228" s="21" t="s">
        <v>0</v>
      </c>
      <c r="G228" s="53" t="str">
        <f>IF(csv!M218="","",TRIM(csv!M218))</f>
        <v/>
      </c>
      <c r="H228" s="53" t="str">
        <f>IF(csv!N218="","",TRIM(csv!N218))</f>
        <v/>
      </c>
      <c r="I228" s="21" t="s">
        <v>0</v>
      </c>
      <c r="J228" s="21" t="str">
        <f>IF(csv!P218="","",TRIM(csv!P218))</f>
        <v/>
      </c>
      <c r="K228" s="21" t="str">
        <f>IF(csv!Q218="","",TRIM(csv!Q218))</f>
        <v/>
      </c>
      <c r="L228" s="21" t="s">
        <v>0</v>
      </c>
      <c r="M228" s="46" t="str">
        <f>IF(csv!R218="","",TRIM(csv!R218))</f>
        <v/>
      </c>
      <c r="N228" s="27" t="s">
        <v>0</v>
      </c>
      <c r="O228" s="172" t="str">
        <f t="shared" si="248"/>
        <v/>
      </c>
      <c r="P228" s="27"/>
      <c r="Q228" s="32" t="str">
        <f t="shared" si="249"/>
        <v/>
      </c>
      <c r="R228" s="53" t="str">
        <f>IF(Q228="","",IF(COUNTIF(Q$12:Q227,Q228)=0,R227+1,R227))</f>
        <v/>
      </c>
      <c r="S228" s="53" t="str">
        <f t="shared" si="250"/>
        <v/>
      </c>
      <c r="T228" s="53" t="str">
        <f t="shared" si="251"/>
        <v/>
      </c>
      <c r="U228" s="46" t="str">
        <f t="shared" si="252"/>
        <v/>
      </c>
      <c r="V228" s="27" t="s">
        <v>0</v>
      </c>
      <c r="W228" s="157" t="str">
        <f t="shared" si="253"/>
        <v/>
      </c>
      <c r="X228" s="207" t="str">
        <f t="shared" si="254"/>
        <v/>
      </c>
      <c r="Y228" s="158" t="str">
        <f t="shared" si="236"/>
        <v/>
      </c>
      <c r="Z228" s="27" t="s">
        <v>0</v>
      </c>
      <c r="AA228" s="32" t="str">
        <f t="shared" si="255"/>
        <v/>
      </c>
      <c r="AB228" s="53" t="str">
        <f t="shared" si="256"/>
        <v/>
      </c>
      <c r="AC228" s="21" t="str">
        <f>IF(OR(AB228="",AB228&lt;&gt;"NEMA"),"",IF(IFERROR(MATCH(AA228,AA$12:AA227,0),0)&lt;&gt;0,"",AA228))</f>
        <v/>
      </c>
      <c r="AD228" s="46" t="str">
        <f>IF(AC228="","",MAX(AD$12:AD227)+1)</f>
        <v/>
      </c>
      <c r="AE228" s="27" t="s">
        <v>0</v>
      </c>
      <c r="AF228" s="84"/>
      <c r="AG228" s="27" t="s">
        <v>0</v>
      </c>
      <c r="AH228" s="14" t="str">
        <f t="shared" si="257"/>
        <v/>
      </c>
      <c r="AI228" s="27" t="s">
        <v>0</v>
      </c>
      <c r="AJ228" s="157" t="str">
        <f t="shared" si="258"/>
        <v/>
      </c>
      <c r="AK228" s="108" t="str">
        <f t="shared" si="259"/>
        <v/>
      </c>
      <c r="AL228" s="27"/>
      <c r="AM228" s="32" t="str">
        <f t="shared" si="260"/>
        <v/>
      </c>
      <c r="AN228" s="21" t="str">
        <f t="shared" si="261"/>
        <v/>
      </c>
      <c r="AO228" s="53" t="str">
        <f t="shared" si="262"/>
        <v/>
      </c>
      <c r="AP228" s="53" t="str">
        <f t="shared" si="263"/>
        <v/>
      </c>
      <c r="AQ228" s="21" t="str">
        <f t="shared" si="264"/>
        <v/>
      </c>
      <c r="AR228" s="46" t="str">
        <f t="shared" si="265"/>
        <v/>
      </c>
      <c r="AS228" s="27" t="s">
        <v>0</v>
      </c>
      <c r="AT228" s="62" t="str">
        <f t="shared" si="266"/>
        <v/>
      </c>
      <c r="AU228" s="27" t="s">
        <v>0</v>
      </c>
      <c r="AV228" s="228" t="str">
        <f t="shared" si="312"/>
        <v/>
      </c>
      <c r="AW228" s="27" t="s">
        <v>0</v>
      </c>
      <c r="AX228" s="79"/>
      <c r="AY228" s="80"/>
      <c r="AZ228" s="27" t="s">
        <v>0</v>
      </c>
      <c r="BA228" s="184" t="str">
        <f t="shared" si="267"/>
        <v/>
      </c>
      <c r="BB228" s="27" t="s">
        <v>0</v>
      </c>
      <c r="BC228" s="32" t="str">
        <f t="shared" si="268"/>
        <v/>
      </c>
      <c r="BD228" s="53" t="str">
        <f>IF(AX228&amp;AY228="","",MAX(BD$12:BD227)+1)</f>
        <v/>
      </c>
      <c r="BE228" s="196" t="str">
        <f t="shared" si="269"/>
        <v/>
      </c>
      <c r="BF228" s="33" t="str">
        <f>IF(AND(AO228="NEMA",AP228="NEMA",OR(AX228&amp;AY228="",BE228="NEMA")),MAX(BF$12:BF227)+1,"")</f>
        <v/>
      </c>
      <c r="BG228" s="27" t="s">
        <v>0</v>
      </c>
      <c r="BH228" s="32" t="str">
        <f t="shared" si="270"/>
        <v/>
      </c>
      <c r="BI228" s="21" t="str">
        <f t="shared" si="271"/>
        <v/>
      </c>
      <c r="BJ228" s="53" t="str">
        <f t="shared" si="272"/>
        <v/>
      </c>
      <c r="BK228" s="33" t="str">
        <f t="shared" si="273"/>
        <v/>
      </c>
      <c r="BL228" s="27" t="s">
        <v>0</v>
      </c>
      <c r="BM228" s="32" t="str">
        <f t="shared" si="274"/>
        <v/>
      </c>
      <c r="BN228" s="21" t="str">
        <f t="shared" si="275"/>
        <v/>
      </c>
      <c r="BO228" s="53" t="str">
        <f t="shared" si="276"/>
        <v/>
      </c>
      <c r="BP228" s="53" t="str">
        <f t="shared" si="237"/>
        <v/>
      </c>
      <c r="BQ228" s="21" t="str">
        <f t="shared" si="238"/>
        <v/>
      </c>
      <c r="BR228" s="21" t="str" cm="1">
        <f t="array" ref="BR228">IFERROR(""&amp;INDEX(regNatjecatelj_klub,DI228),"")</f>
        <v/>
      </c>
      <c r="BS228" s="66" t="str">
        <f t="shared" si="277"/>
        <v/>
      </c>
      <c r="BT228" s="46" t="str">
        <f t="shared" si="278"/>
        <v/>
      </c>
      <c r="BU228" s="27" t="s">
        <v>0</v>
      </c>
      <c r="BV228" s="62" t="str">
        <f>IF(BP228&lt;&gt;"NEMA","",IF(IFERROR(MATCH(BN228,BN$12:BN227,0),0)&lt;&gt;0,"",BN228))</f>
        <v/>
      </c>
      <c r="BW228" s="27" t="s">
        <v>0</v>
      </c>
      <c r="BX228" s="84"/>
      <c r="BY228" s="27" t="s">
        <v>0</v>
      </c>
      <c r="BZ228" s="38" t="str">
        <f t="shared" si="279"/>
        <v/>
      </c>
      <c r="CA228" s="21" t="str">
        <f t="shared" si="280"/>
        <v/>
      </c>
      <c r="CB228" s="21" t="str">
        <f>IF(CA228="","",MAX(CB$12:CB227)+1)</f>
        <v/>
      </c>
      <c r="CC228" s="21" t="str">
        <f>IF(CA228="","",IF(AB228="","",IF(AB228="NEMA",IF(AD228="",INDEX(AD$12:AD227,MATCH(AA228,AA$12:AA227,0),1),AD228),AB228)))</f>
        <v/>
      </c>
      <c r="CD228" s="21" t="str">
        <f t="shared" si="281"/>
        <v/>
      </c>
      <c r="CE228" s="21" t="str">
        <f>IF(BX228="","",MAX(CE$12:CE227)+1)</f>
        <v/>
      </c>
      <c r="CF228" s="21" t="str">
        <f t="shared" si="282"/>
        <v/>
      </c>
      <c r="CG228" s="46" t="str">
        <f t="shared" si="283"/>
        <v/>
      </c>
      <c r="CH228" s="27" t="s">
        <v>0</v>
      </c>
      <c r="CI228" s="14" t="str">
        <f t="shared" si="284"/>
        <v/>
      </c>
      <c r="CJ228" s="27" t="s">
        <v>0</v>
      </c>
      <c r="CK228" s="157" t="str">
        <f>IF(BN228="","",IF(AND(BO228&lt;&gt;"",BO228&lt;&gt;"NEMA",BS228=1),BR228,IFERROR(INDEX(CK$12:CK227,MATCH(BN228,BN$12:BN227,0)),IF(BX228&lt;&gt;"",BX228,BT228))))</f>
        <v/>
      </c>
      <c r="CL228" s="210" t="str">
        <f>IF(BN228="","",IF(BT228&lt;&gt;BN228,INDEX(regKlub_id,MATCH(BT228,regKlub_naziv,0)),IF(AND(BO228&lt;&gt;"",BO228&lt;&gt;"NEMA"),BO228,IF(CF228&lt;&gt;"",CF228,IF(CB228&lt;&gt;"",CB228,IFERROR(INDEX(CL$12:CL227,MATCH(BN228,BN$12:BN227,0)),"GREŠKA"))))))</f>
        <v/>
      </c>
      <c r="CM228" s="108" t="str">
        <f>IF(BP228="","",IF(BP228&lt;&gt;"NEMA",BP228,IF(CE228&lt;&gt;"",CE228,IFERROR(INDEX(CM$12:CM227,MATCH(BN228,BN$12:BN227,0)),""))))</f>
        <v/>
      </c>
      <c r="CN228" s="27" t="s">
        <v>0</v>
      </c>
      <c r="CO228" s="38" t="str">
        <f t="shared" si="285"/>
        <v/>
      </c>
      <c r="CP228" s="53" t="str">
        <f t="shared" si="286"/>
        <v/>
      </c>
      <c r="CQ228" s="164" t="str">
        <f t="shared" si="287"/>
        <v/>
      </c>
      <c r="CR228" s="165" t="str">
        <f t="shared" si="235"/>
        <v/>
      </c>
      <c r="CS228" s="108" t="str">
        <f t="shared" si="239"/>
        <v/>
      </c>
      <c r="CT228" s="27" t="s">
        <v>0</v>
      </c>
      <c r="CU228" s="224" t="str">
        <f t="shared" si="288"/>
        <v xml:space="preserve">
</v>
      </c>
      <c r="CV228" s="27" t="s">
        <v>0</v>
      </c>
      <c r="CW228" s="184" t="str">
        <f t="shared" si="240"/>
        <v/>
      </c>
      <c r="CX228" t="s">
        <v>0</v>
      </c>
      <c r="CY228" s="86" t="str">
        <f t="shared" si="241"/>
        <v/>
      </c>
      <c r="CZ228" t="s">
        <v>0</v>
      </c>
      <c r="DA228" s="32" t="str">
        <f t="shared" si="242"/>
        <v/>
      </c>
      <c r="DB228" s="46" t="str">
        <f t="shared" si="243"/>
        <v/>
      </c>
      <c r="DC228" t="s">
        <v>0</v>
      </c>
      <c r="DD228" s="14" t="str">
        <f t="shared" si="289"/>
        <v/>
      </c>
      <c r="DE228" s="27" t="s">
        <v>0</v>
      </c>
      <c r="DF228" s="14" t="str">
        <f t="shared" si="290"/>
        <v/>
      </c>
      <c r="DG228" s="27" t="s">
        <v>0</v>
      </c>
      <c r="DH228" s="32" t="str">
        <f t="shared" si="291"/>
        <v/>
      </c>
      <c r="DI228" s="33" t="str">
        <f t="shared" si="292"/>
        <v/>
      </c>
      <c r="DJ228" s="27" t="s">
        <v>0</v>
      </c>
      <c r="DK228" s="32" t="str">
        <f t="shared" si="293"/>
        <v/>
      </c>
      <c r="DL228" s="33" t="str">
        <f t="shared" si="294"/>
        <v/>
      </c>
      <c r="DM228" s="27" t="s">
        <v>0</v>
      </c>
      <c r="DN228" s="32" t="str">
        <f t="shared" si="295"/>
        <v/>
      </c>
      <c r="DO228" s="33" t="str">
        <f t="shared" si="296"/>
        <v/>
      </c>
      <c r="DP228" s="27" t="s">
        <v>0</v>
      </c>
      <c r="DQ228" s="38" t="str">
        <f t="shared" si="297"/>
        <v/>
      </c>
      <c r="DR228" s="33" t="str" cm="1">
        <f t="array" ref="DR228">IF(DQ228&lt;&gt;"",INDEX(regNatjecatelj_id,DQ228,0),IF(BF228&lt;&gt;"",BF228,""))</f>
        <v/>
      </c>
      <c r="DS228" s="27" t="s">
        <v>0</v>
      </c>
      <c r="DT228" s="38" t="str">
        <f t="shared" si="298"/>
        <v/>
      </c>
      <c r="DU228" s="53" t="str">
        <f t="shared" si="244"/>
        <v/>
      </c>
      <c r="DV228" s="53" t="str">
        <f t="shared" si="299"/>
        <v/>
      </c>
      <c r="DW228" s="53" t="str">
        <f t="shared" si="300"/>
        <v/>
      </c>
      <c r="DX228" s="46" t="str">
        <f t="shared" si="301"/>
        <v/>
      </c>
      <c r="DY228" s="27" t="s">
        <v>0</v>
      </c>
      <c r="DZ228" s="38" t="str">
        <f>IF(AN228="","",MAX(DZ$12:DZ227)+1)</f>
        <v/>
      </c>
      <c r="EA228" s="53" t="str">
        <f t="shared" si="302"/>
        <v/>
      </c>
      <c r="EB228" s="53" t="str">
        <f t="shared" si="303"/>
        <v/>
      </c>
      <c r="EC228" s="53" t="str">
        <f t="shared" si="304"/>
        <v/>
      </c>
      <c r="ED228" s="53" t="str">
        <f t="shared" si="305"/>
        <v/>
      </c>
      <c r="EE228" s="53" t="str">
        <f t="shared" si="245"/>
        <v/>
      </c>
      <c r="EF228" s="53" t="str">
        <f t="shared" si="306"/>
        <v/>
      </c>
      <c r="EG228" s="53" t="str">
        <f t="shared" si="307"/>
        <v/>
      </c>
      <c r="EH228" s="53" t="str">
        <f t="shared" si="246"/>
        <v/>
      </c>
      <c r="EI228" s="53" t="str">
        <f t="shared" si="308"/>
        <v/>
      </c>
      <c r="EJ228" s="33" t="str">
        <f t="shared" si="309"/>
        <v/>
      </c>
      <c r="EK228" s="27" t="s">
        <v>0</v>
      </c>
      <c r="EL228" s="14" t="str">
        <f t="shared" si="310"/>
        <v/>
      </c>
      <c r="EM228" s="27" t="s">
        <v>0</v>
      </c>
      <c r="EN228" s="14" t="str">
        <f t="shared" si="247"/>
        <v/>
      </c>
      <c r="EO228" s="27" t="s">
        <v>0</v>
      </c>
      <c r="EP228" s="115" t="str">
        <f t="shared" si="311"/>
        <v/>
      </c>
      <c r="EQ228" s="27" t="s">
        <v>0</v>
      </c>
    </row>
    <row r="229" spans="1:147" x14ac:dyDescent="0.25">
      <c r="A229" t="s">
        <v>0</v>
      </c>
      <c r="B229" s="32" t="str">
        <f>IF(csv!F219="","",TRIM(csv!T219))</f>
        <v/>
      </c>
      <c r="C229" s="21" t="s">
        <v>0</v>
      </c>
      <c r="D229" s="21" t="str">
        <f>IF(csv!F219="","",TRIM(csv!F219))</f>
        <v/>
      </c>
      <c r="E229" s="21" t="str">
        <f>IF(csv!E219="","",TRIM(csv!E219))</f>
        <v/>
      </c>
      <c r="F229" s="21" t="s">
        <v>0</v>
      </c>
      <c r="G229" s="53" t="str">
        <f>IF(csv!M219="","",TRIM(csv!M219))</f>
        <v/>
      </c>
      <c r="H229" s="53" t="str">
        <f>IF(csv!N219="","",TRIM(csv!N219))</f>
        <v/>
      </c>
      <c r="I229" s="21" t="s">
        <v>0</v>
      </c>
      <c r="J229" s="21" t="str">
        <f>IF(csv!P219="","",TRIM(csv!P219))</f>
        <v/>
      </c>
      <c r="K229" s="21" t="str">
        <f>IF(csv!Q219="","",TRIM(csv!Q219))</f>
        <v/>
      </c>
      <c r="L229" s="21" t="s">
        <v>0</v>
      </c>
      <c r="M229" s="46" t="str">
        <f>IF(csv!R219="","",TRIM(csv!R219))</f>
        <v/>
      </c>
      <c r="N229" s="27" t="s">
        <v>0</v>
      </c>
      <c r="O229" s="172" t="str">
        <f t="shared" si="248"/>
        <v/>
      </c>
      <c r="P229" s="27"/>
      <c r="Q229" s="32" t="str">
        <f t="shared" si="249"/>
        <v/>
      </c>
      <c r="R229" s="53" t="str">
        <f>IF(Q229="","",IF(COUNTIF(Q$12:Q228,Q229)=0,R228+1,R228))</f>
        <v/>
      </c>
      <c r="S229" s="53" t="str">
        <f t="shared" si="250"/>
        <v/>
      </c>
      <c r="T229" s="53" t="str">
        <f t="shared" si="251"/>
        <v/>
      </c>
      <c r="U229" s="46" t="str">
        <f t="shared" si="252"/>
        <v/>
      </c>
      <c r="V229" s="27" t="s">
        <v>0</v>
      </c>
      <c r="W229" s="157" t="str">
        <f t="shared" si="253"/>
        <v/>
      </c>
      <c r="X229" s="207" t="str">
        <f t="shared" si="254"/>
        <v/>
      </c>
      <c r="Y229" s="158" t="str">
        <f t="shared" si="236"/>
        <v/>
      </c>
      <c r="Z229" s="27" t="s">
        <v>0</v>
      </c>
      <c r="AA229" s="32" t="str">
        <f t="shared" si="255"/>
        <v/>
      </c>
      <c r="AB229" s="53" t="str">
        <f t="shared" si="256"/>
        <v/>
      </c>
      <c r="AC229" s="21" t="str">
        <f>IF(OR(AB229="",AB229&lt;&gt;"NEMA"),"",IF(IFERROR(MATCH(AA229,AA$12:AA228,0),0)&lt;&gt;0,"",AA229))</f>
        <v/>
      </c>
      <c r="AD229" s="46" t="str">
        <f>IF(AC229="","",MAX(AD$12:AD228)+1)</f>
        <v/>
      </c>
      <c r="AE229" s="27" t="s">
        <v>0</v>
      </c>
      <c r="AF229" s="84"/>
      <c r="AG229" s="27" t="s">
        <v>0</v>
      </c>
      <c r="AH229" s="14" t="str">
        <f t="shared" si="257"/>
        <v/>
      </c>
      <c r="AI229" s="27" t="s">
        <v>0</v>
      </c>
      <c r="AJ229" s="157" t="str">
        <f t="shared" si="258"/>
        <v/>
      </c>
      <c r="AK229" s="108" t="str">
        <f t="shared" si="259"/>
        <v/>
      </c>
      <c r="AL229" s="27"/>
      <c r="AM229" s="32" t="str">
        <f t="shared" si="260"/>
        <v/>
      </c>
      <c r="AN229" s="21" t="str">
        <f t="shared" si="261"/>
        <v/>
      </c>
      <c r="AO229" s="53" t="str">
        <f t="shared" si="262"/>
        <v/>
      </c>
      <c r="AP229" s="53" t="str">
        <f t="shared" si="263"/>
        <v/>
      </c>
      <c r="AQ229" s="21" t="str">
        <f t="shared" si="264"/>
        <v/>
      </c>
      <c r="AR229" s="46" t="str">
        <f t="shared" si="265"/>
        <v/>
      </c>
      <c r="AS229" s="27" t="s">
        <v>0</v>
      </c>
      <c r="AT229" s="62" t="str">
        <f t="shared" si="266"/>
        <v/>
      </c>
      <c r="AU229" s="27" t="s">
        <v>0</v>
      </c>
      <c r="AV229" s="228" t="str">
        <f t="shared" si="312"/>
        <v/>
      </c>
      <c r="AW229" s="27" t="s">
        <v>0</v>
      </c>
      <c r="AX229" s="79"/>
      <c r="AY229" s="80"/>
      <c r="AZ229" s="27" t="s">
        <v>0</v>
      </c>
      <c r="BA229" s="184" t="str">
        <f t="shared" si="267"/>
        <v/>
      </c>
      <c r="BB229" s="27" t="s">
        <v>0</v>
      </c>
      <c r="BC229" s="32" t="str">
        <f t="shared" si="268"/>
        <v/>
      </c>
      <c r="BD229" s="53" t="str">
        <f>IF(AX229&amp;AY229="","",MAX(BD$12:BD228)+1)</f>
        <v/>
      </c>
      <c r="BE229" s="196" t="str">
        <f t="shared" si="269"/>
        <v/>
      </c>
      <c r="BF229" s="33" t="str">
        <f>IF(AND(AO229="NEMA",AP229="NEMA",OR(AX229&amp;AY229="",BE229="NEMA")),MAX(BF$12:BF228)+1,"")</f>
        <v/>
      </c>
      <c r="BG229" s="27" t="s">
        <v>0</v>
      </c>
      <c r="BH229" s="32" t="str">
        <f t="shared" si="270"/>
        <v/>
      </c>
      <c r="BI229" s="21" t="str">
        <f t="shared" si="271"/>
        <v/>
      </c>
      <c r="BJ229" s="53" t="str">
        <f t="shared" si="272"/>
        <v/>
      </c>
      <c r="BK229" s="33" t="str">
        <f t="shared" si="273"/>
        <v/>
      </c>
      <c r="BL229" s="27" t="s">
        <v>0</v>
      </c>
      <c r="BM229" s="32" t="str">
        <f t="shared" si="274"/>
        <v/>
      </c>
      <c r="BN229" s="21" t="str">
        <f t="shared" si="275"/>
        <v/>
      </c>
      <c r="BO229" s="53" t="str">
        <f t="shared" si="276"/>
        <v/>
      </c>
      <c r="BP229" s="53" t="str">
        <f t="shared" si="237"/>
        <v/>
      </c>
      <c r="BQ229" s="21" t="str">
        <f t="shared" si="238"/>
        <v/>
      </c>
      <c r="BR229" s="21" t="str" cm="1">
        <f t="array" ref="BR229">IFERROR(""&amp;INDEX(regNatjecatelj_klub,DI229),"")</f>
        <v/>
      </c>
      <c r="BS229" s="66" t="str">
        <f t="shared" si="277"/>
        <v/>
      </c>
      <c r="BT229" s="46" t="str">
        <f t="shared" si="278"/>
        <v/>
      </c>
      <c r="BU229" s="27" t="s">
        <v>0</v>
      </c>
      <c r="BV229" s="62" t="str">
        <f>IF(BP229&lt;&gt;"NEMA","",IF(IFERROR(MATCH(BN229,BN$12:BN228,0),0)&lt;&gt;0,"",BN229))</f>
        <v/>
      </c>
      <c r="BW229" s="27" t="s">
        <v>0</v>
      </c>
      <c r="BX229" s="84"/>
      <c r="BY229" s="27" t="s">
        <v>0</v>
      </c>
      <c r="BZ229" s="38" t="str">
        <f t="shared" si="279"/>
        <v/>
      </c>
      <c r="CA229" s="21" t="str">
        <f t="shared" si="280"/>
        <v/>
      </c>
      <c r="CB229" s="21" t="str">
        <f>IF(CA229="","",MAX(CB$12:CB228)+1)</f>
        <v/>
      </c>
      <c r="CC229" s="21" t="str">
        <f>IF(CA229="","",IF(AB229="","",IF(AB229="NEMA",IF(AD229="",INDEX(AD$12:AD228,MATCH(AA229,AA$12:AA228,0),1),AD229),AB229)))</f>
        <v/>
      </c>
      <c r="CD229" s="21" t="str">
        <f t="shared" si="281"/>
        <v/>
      </c>
      <c r="CE229" s="21" t="str">
        <f>IF(BX229="","",MAX(CE$12:CE228)+1)</f>
        <v/>
      </c>
      <c r="CF229" s="21" t="str">
        <f t="shared" si="282"/>
        <v/>
      </c>
      <c r="CG229" s="46" t="str">
        <f t="shared" si="283"/>
        <v/>
      </c>
      <c r="CH229" s="27" t="s">
        <v>0</v>
      </c>
      <c r="CI229" s="14" t="str">
        <f t="shared" si="284"/>
        <v/>
      </c>
      <c r="CJ229" s="27" t="s">
        <v>0</v>
      </c>
      <c r="CK229" s="157" t="str">
        <f>IF(BN229="","",IF(AND(BO229&lt;&gt;"",BO229&lt;&gt;"NEMA",BS229=1),BR229,IFERROR(INDEX(CK$12:CK228,MATCH(BN229,BN$12:BN228,0)),IF(BX229&lt;&gt;"",BX229,BT229))))</f>
        <v/>
      </c>
      <c r="CL229" s="210" t="str">
        <f>IF(BN229="","",IF(BT229&lt;&gt;BN229,INDEX(regKlub_id,MATCH(BT229,regKlub_naziv,0)),IF(AND(BO229&lt;&gt;"",BO229&lt;&gt;"NEMA"),BO229,IF(CF229&lt;&gt;"",CF229,IF(CB229&lt;&gt;"",CB229,IFERROR(INDEX(CL$12:CL228,MATCH(BN229,BN$12:BN228,0)),"GREŠKA"))))))</f>
        <v/>
      </c>
      <c r="CM229" s="108" t="str">
        <f>IF(BP229="","",IF(BP229&lt;&gt;"NEMA",BP229,IF(CE229&lt;&gt;"",CE229,IFERROR(INDEX(CM$12:CM228,MATCH(BN229,BN$12:BN228,0)),""))))</f>
        <v/>
      </c>
      <c r="CN229" s="27" t="s">
        <v>0</v>
      </c>
      <c r="CO229" s="38" t="str">
        <f t="shared" si="285"/>
        <v/>
      </c>
      <c r="CP229" s="53" t="str">
        <f t="shared" si="286"/>
        <v/>
      </c>
      <c r="CQ229" s="164" t="str">
        <f t="shared" si="287"/>
        <v/>
      </c>
      <c r="CR229" s="165" t="str">
        <f t="shared" si="235"/>
        <v/>
      </c>
      <c r="CS229" s="108" t="str">
        <f t="shared" si="239"/>
        <v/>
      </c>
      <c r="CT229" s="27" t="s">
        <v>0</v>
      </c>
      <c r="CU229" s="224" t="str">
        <f t="shared" si="288"/>
        <v xml:space="preserve">
</v>
      </c>
      <c r="CV229" s="27" t="s">
        <v>0</v>
      </c>
      <c r="CW229" s="184" t="str">
        <f t="shared" si="240"/>
        <v/>
      </c>
      <c r="CX229" t="s">
        <v>0</v>
      </c>
      <c r="CY229" s="86" t="str">
        <f t="shared" si="241"/>
        <v/>
      </c>
      <c r="CZ229" t="s">
        <v>0</v>
      </c>
      <c r="DA229" s="32" t="str">
        <f t="shared" si="242"/>
        <v/>
      </c>
      <c r="DB229" s="46" t="str">
        <f t="shared" si="243"/>
        <v/>
      </c>
      <c r="DC229" t="s">
        <v>0</v>
      </c>
      <c r="DD229" s="14" t="str">
        <f t="shared" si="289"/>
        <v/>
      </c>
      <c r="DE229" s="27" t="s">
        <v>0</v>
      </c>
      <c r="DF229" s="14" t="str">
        <f t="shared" si="290"/>
        <v/>
      </c>
      <c r="DG229" s="27" t="s">
        <v>0</v>
      </c>
      <c r="DH229" s="32" t="str">
        <f t="shared" si="291"/>
        <v/>
      </c>
      <c r="DI229" s="33" t="str">
        <f t="shared" si="292"/>
        <v/>
      </c>
      <c r="DJ229" s="27" t="s">
        <v>0</v>
      </c>
      <c r="DK229" s="32" t="str">
        <f t="shared" si="293"/>
        <v/>
      </c>
      <c r="DL229" s="33" t="str">
        <f t="shared" si="294"/>
        <v/>
      </c>
      <c r="DM229" s="27" t="s">
        <v>0</v>
      </c>
      <c r="DN229" s="32" t="str">
        <f t="shared" si="295"/>
        <v/>
      </c>
      <c r="DO229" s="33" t="str">
        <f t="shared" si="296"/>
        <v/>
      </c>
      <c r="DP229" s="27" t="s">
        <v>0</v>
      </c>
      <c r="DQ229" s="38" t="str">
        <f t="shared" si="297"/>
        <v/>
      </c>
      <c r="DR229" s="33" t="str" cm="1">
        <f t="array" ref="DR229">IF(DQ229&lt;&gt;"",INDEX(regNatjecatelj_id,DQ229,0),IF(BF229&lt;&gt;"",BF229,""))</f>
        <v/>
      </c>
      <c r="DS229" s="27" t="s">
        <v>0</v>
      </c>
      <c r="DT229" s="38" t="str">
        <f t="shared" si="298"/>
        <v/>
      </c>
      <c r="DU229" s="53" t="str">
        <f t="shared" si="244"/>
        <v/>
      </c>
      <c r="DV229" s="53" t="str">
        <f t="shared" si="299"/>
        <v/>
      </c>
      <c r="DW229" s="53" t="str">
        <f t="shared" si="300"/>
        <v/>
      </c>
      <c r="DX229" s="46" t="str">
        <f t="shared" si="301"/>
        <v/>
      </c>
      <c r="DY229" s="27" t="s">
        <v>0</v>
      </c>
      <c r="DZ229" s="38" t="str">
        <f>IF(AN229="","",MAX(DZ$12:DZ228)+1)</f>
        <v/>
      </c>
      <c r="EA229" s="53" t="str">
        <f t="shared" si="302"/>
        <v/>
      </c>
      <c r="EB229" s="53" t="str">
        <f t="shared" si="303"/>
        <v/>
      </c>
      <c r="EC229" s="53" t="str">
        <f t="shared" si="304"/>
        <v/>
      </c>
      <c r="ED229" s="53" t="str">
        <f t="shared" si="305"/>
        <v/>
      </c>
      <c r="EE229" s="53" t="str">
        <f t="shared" si="245"/>
        <v/>
      </c>
      <c r="EF229" s="53" t="str">
        <f t="shared" si="306"/>
        <v/>
      </c>
      <c r="EG229" s="53" t="str">
        <f t="shared" si="307"/>
        <v/>
      </c>
      <c r="EH229" s="53" t="str">
        <f t="shared" si="246"/>
        <v/>
      </c>
      <c r="EI229" s="53" t="str">
        <f t="shared" si="308"/>
        <v/>
      </c>
      <c r="EJ229" s="33" t="str">
        <f t="shared" si="309"/>
        <v/>
      </c>
      <c r="EK229" s="27" t="s">
        <v>0</v>
      </c>
      <c r="EL229" s="14" t="str">
        <f t="shared" si="310"/>
        <v/>
      </c>
      <c r="EM229" s="27" t="s">
        <v>0</v>
      </c>
      <c r="EN229" s="14" t="str">
        <f t="shared" si="247"/>
        <v/>
      </c>
      <c r="EO229" s="27" t="s">
        <v>0</v>
      </c>
      <c r="EP229" s="115" t="str">
        <f t="shared" si="311"/>
        <v/>
      </c>
      <c r="EQ229" s="27" t="s">
        <v>0</v>
      </c>
    </row>
    <row r="230" spans="1:147" x14ac:dyDescent="0.25">
      <c r="A230" t="s">
        <v>0</v>
      </c>
      <c r="B230" s="32" t="str">
        <f>IF(csv!F220="","",TRIM(csv!T220))</f>
        <v/>
      </c>
      <c r="C230" s="21" t="s">
        <v>0</v>
      </c>
      <c r="D230" s="21" t="str">
        <f>IF(csv!F220="","",TRIM(csv!F220))</f>
        <v/>
      </c>
      <c r="E230" s="21" t="str">
        <f>IF(csv!E220="","",TRIM(csv!E220))</f>
        <v/>
      </c>
      <c r="F230" s="21" t="s">
        <v>0</v>
      </c>
      <c r="G230" s="53" t="str">
        <f>IF(csv!M220="","",TRIM(csv!M220))</f>
        <v/>
      </c>
      <c r="H230" s="53" t="str">
        <f>IF(csv!N220="","",TRIM(csv!N220))</f>
        <v/>
      </c>
      <c r="I230" s="21" t="s">
        <v>0</v>
      </c>
      <c r="J230" s="21" t="str">
        <f>IF(csv!P220="","",TRIM(csv!P220))</f>
        <v/>
      </c>
      <c r="K230" s="21" t="str">
        <f>IF(csv!Q220="","",TRIM(csv!Q220))</f>
        <v/>
      </c>
      <c r="L230" s="21" t="s">
        <v>0</v>
      </c>
      <c r="M230" s="46" t="str">
        <f>IF(csv!R220="","",TRIM(csv!R220))</f>
        <v/>
      </c>
      <c r="N230" s="27" t="s">
        <v>0</v>
      </c>
      <c r="O230" s="172" t="str">
        <f t="shared" si="248"/>
        <v/>
      </c>
      <c r="P230" s="27"/>
      <c r="Q230" s="32" t="str">
        <f t="shared" si="249"/>
        <v/>
      </c>
      <c r="R230" s="53" t="str">
        <f>IF(Q230="","",IF(COUNTIF(Q$12:Q229,Q230)=0,R229+1,R229))</f>
        <v/>
      </c>
      <c r="S230" s="53" t="str">
        <f t="shared" si="250"/>
        <v/>
      </c>
      <c r="T230" s="53" t="str">
        <f t="shared" si="251"/>
        <v/>
      </c>
      <c r="U230" s="46" t="str">
        <f t="shared" si="252"/>
        <v/>
      </c>
      <c r="V230" s="27" t="s">
        <v>0</v>
      </c>
      <c r="W230" s="157" t="str">
        <f t="shared" si="253"/>
        <v/>
      </c>
      <c r="X230" s="207" t="str">
        <f t="shared" si="254"/>
        <v/>
      </c>
      <c r="Y230" s="158" t="str">
        <f t="shared" si="236"/>
        <v/>
      </c>
      <c r="Z230" s="27" t="s">
        <v>0</v>
      </c>
      <c r="AA230" s="32" t="str">
        <f t="shared" si="255"/>
        <v/>
      </c>
      <c r="AB230" s="53" t="str">
        <f t="shared" si="256"/>
        <v/>
      </c>
      <c r="AC230" s="21" t="str">
        <f>IF(OR(AB230="",AB230&lt;&gt;"NEMA"),"",IF(IFERROR(MATCH(AA230,AA$12:AA229,0),0)&lt;&gt;0,"",AA230))</f>
        <v/>
      </c>
      <c r="AD230" s="46" t="str">
        <f>IF(AC230="","",MAX(AD$12:AD229)+1)</f>
        <v/>
      </c>
      <c r="AE230" s="27" t="s">
        <v>0</v>
      </c>
      <c r="AF230" s="84"/>
      <c r="AG230" s="27" t="s">
        <v>0</v>
      </c>
      <c r="AH230" s="14" t="str">
        <f t="shared" si="257"/>
        <v/>
      </c>
      <c r="AI230" s="27" t="s">
        <v>0</v>
      </c>
      <c r="AJ230" s="157" t="str">
        <f t="shared" si="258"/>
        <v/>
      </c>
      <c r="AK230" s="108" t="str">
        <f t="shared" si="259"/>
        <v/>
      </c>
      <c r="AL230" s="27"/>
      <c r="AM230" s="32" t="str">
        <f t="shared" si="260"/>
        <v/>
      </c>
      <c r="AN230" s="21" t="str">
        <f t="shared" si="261"/>
        <v/>
      </c>
      <c r="AO230" s="53" t="str">
        <f t="shared" si="262"/>
        <v/>
      </c>
      <c r="AP230" s="53" t="str">
        <f t="shared" si="263"/>
        <v/>
      </c>
      <c r="AQ230" s="21" t="str">
        <f t="shared" si="264"/>
        <v/>
      </c>
      <c r="AR230" s="46" t="str">
        <f t="shared" si="265"/>
        <v/>
      </c>
      <c r="AS230" s="27" t="s">
        <v>0</v>
      </c>
      <c r="AT230" s="62" t="str">
        <f t="shared" si="266"/>
        <v/>
      </c>
      <c r="AU230" s="27" t="s">
        <v>0</v>
      </c>
      <c r="AV230" s="228" t="str">
        <f t="shared" si="312"/>
        <v/>
      </c>
      <c r="AW230" s="27" t="s">
        <v>0</v>
      </c>
      <c r="AX230" s="79"/>
      <c r="AY230" s="80"/>
      <c r="AZ230" s="27" t="s">
        <v>0</v>
      </c>
      <c r="BA230" s="184" t="str">
        <f t="shared" si="267"/>
        <v/>
      </c>
      <c r="BB230" s="27" t="s">
        <v>0</v>
      </c>
      <c r="BC230" s="32" t="str">
        <f t="shared" si="268"/>
        <v/>
      </c>
      <c r="BD230" s="53" t="str">
        <f>IF(AX230&amp;AY230="","",MAX(BD$12:BD229)+1)</f>
        <v/>
      </c>
      <c r="BE230" s="196" t="str">
        <f t="shared" si="269"/>
        <v/>
      </c>
      <c r="BF230" s="33" t="str">
        <f>IF(AND(AO230="NEMA",AP230="NEMA",OR(AX230&amp;AY230="",BE230="NEMA")),MAX(BF$12:BF229)+1,"")</f>
        <v/>
      </c>
      <c r="BG230" s="27" t="s">
        <v>0</v>
      </c>
      <c r="BH230" s="32" t="str">
        <f t="shared" si="270"/>
        <v/>
      </c>
      <c r="BI230" s="21" t="str">
        <f t="shared" si="271"/>
        <v/>
      </c>
      <c r="BJ230" s="53" t="str">
        <f t="shared" si="272"/>
        <v/>
      </c>
      <c r="BK230" s="33" t="str">
        <f t="shared" si="273"/>
        <v/>
      </c>
      <c r="BL230" s="27" t="s">
        <v>0</v>
      </c>
      <c r="BM230" s="32" t="str">
        <f t="shared" si="274"/>
        <v/>
      </c>
      <c r="BN230" s="21" t="str">
        <f t="shared" si="275"/>
        <v/>
      </c>
      <c r="BO230" s="53" t="str">
        <f t="shared" si="276"/>
        <v/>
      </c>
      <c r="BP230" s="53" t="str">
        <f t="shared" si="237"/>
        <v/>
      </c>
      <c r="BQ230" s="21" t="str">
        <f t="shared" si="238"/>
        <v/>
      </c>
      <c r="BR230" s="21" t="str" cm="1">
        <f t="array" ref="BR230">IFERROR(""&amp;INDEX(regNatjecatelj_klub,DI230),"")</f>
        <v/>
      </c>
      <c r="BS230" s="66" t="str">
        <f t="shared" si="277"/>
        <v/>
      </c>
      <c r="BT230" s="46" t="str">
        <f t="shared" si="278"/>
        <v/>
      </c>
      <c r="BU230" s="27" t="s">
        <v>0</v>
      </c>
      <c r="BV230" s="62" t="str">
        <f>IF(BP230&lt;&gt;"NEMA","",IF(IFERROR(MATCH(BN230,BN$12:BN229,0),0)&lt;&gt;0,"",BN230))</f>
        <v/>
      </c>
      <c r="BW230" s="27" t="s">
        <v>0</v>
      </c>
      <c r="BX230" s="84"/>
      <c r="BY230" s="27" t="s">
        <v>0</v>
      </c>
      <c r="BZ230" s="38" t="str">
        <f t="shared" si="279"/>
        <v/>
      </c>
      <c r="CA230" s="21" t="str">
        <f t="shared" si="280"/>
        <v/>
      </c>
      <c r="CB230" s="21" t="str">
        <f>IF(CA230="","",MAX(CB$12:CB229)+1)</f>
        <v/>
      </c>
      <c r="CC230" s="21" t="str">
        <f>IF(CA230="","",IF(AB230="","",IF(AB230="NEMA",IF(AD230="",INDEX(AD$12:AD229,MATCH(AA230,AA$12:AA229,0),1),AD230),AB230)))</f>
        <v/>
      </c>
      <c r="CD230" s="21" t="str">
        <f t="shared" si="281"/>
        <v/>
      </c>
      <c r="CE230" s="21" t="str">
        <f>IF(BX230="","",MAX(CE$12:CE229)+1)</f>
        <v/>
      </c>
      <c r="CF230" s="21" t="str">
        <f t="shared" si="282"/>
        <v/>
      </c>
      <c r="CG230" s="46" t="str">
        <f t="shared" si="283"/>
        <v/>
      </c>
      <c r="CH230" s="27" t="s">
        <v>0</v>
      </c>
      <c r="CI230" s="14" t="str">
        <f t="shared" si="284"/>
        <v/>
      </c>
      <c r="CJ230" s="27" t="s">
        <v>0</v>
      </c>
      <c r="CK230" s="157" t="str">
        <f>IF(BN230="","",IF(AND(BO230&lt;&gt;"",BO230&lt;&gt;"NEMA",BS230=1),BR230,IFERROR(INDEX(CK$12:CK229,MATCH(BN230,BN$12:BN229,0)),IF(BX230&lt;&gt;"",BX230,BT230))))</f>
        <v/>
      </c>
      <c r="CL230" s="210" t="str">
        <f>IF(BN230="","",IF(BT230&lt;&gt;BN230,INDEX(regKlub_id,MATCH(BT230,regKlub_naziv,0)),IF(AND(BO230&lt;&gt;"",BO230&lt;&gt;"NEMA"),BO230,IF(CF230&lt;&gt;"",CF230,IF(CB230&lt;&gt;"",CB230,IFERROR(INDEX(CL$12:CL229,MATCH(BN230,BN$12:BN229,0)),"GREŠKA"))))))</f>
        <v/>
      </c>
      <c r="CM230" s="108" t="str">
        <f>IF(BP230="","",IF(BP230&lt;&gt;"NEMA",BP230,IF(CE230&lt;&gt;"",CE230,IFERROR(INDEX(CM$12:CM229,MATCH(BN230,BN$12:BN229,0)),""))))</f>
        <v/>
      </c>
      <c r="CN230" s="27" t="s">
        <v>0</v>
      </c>
      <c r="CO230" s="38" t="str">
        <f t="shared" si="285"/>
        <v/>
      </c>
      <c r="CP230" s="53" t="str">
        <f t="shared" si="286"/>
        <v/>
      </c>
      <c r="CQ230" s="164" t="str">
        <f t="shared" si="287"/>
        <v/>
      </c>
      <c r="CR230" s="165" t="str">
        <f t="shared" si="235"/>
        <v/>
      </c>
      <c r="CS230" s="108" t="str">
        <f t="shared" si="239"/>
        <v/>
      </c>
      <c r="CT230" s="27" t="s">
        <v>0</v>
      </c>
      <c r="CU230" s="224" t="str">
        <f t="shared" si="288"/>
        <v xml:space="preserve">
</v>
      </c>
      <c r="CV230" s="27" t="s">
        <v>0</v>
      </c>
      <c r="CW230" s="184" t="str">
        <f t="shared" si="240"/>
        <v/>
      </c>
      <c r="CX230" t="s">
        <v>0</v>
      </c>
      <c r="CY230" s="86" t="str">
        <f t="shared" si="241"/>
        <v/>
      </c>
      <c r="CZ230" t="s">
        <v>0</v>
      </c>
      <c r="DA230" s="32" t="str">
        <f t="shared" si="242"/>
        <v/>
      </c>
      <c r="DB230" s="46" t="str">
        <f t="shared" si="243"/>
        <v/>
      </c>
      <c r="DC230" t="s">
        <v>0</v>
      </c>
      <c r="DD230" s="14" t="str">
        <f t="shared" si="289"/>
        <v/>
      </c>
      <c r="DE230" s="27" t="s">
        <v>0</v>
      </c>
      <c r="DF230" s="14" t="str">
        <f t="shared" si="290"/>
        <v/>
      </c>
      <c r="DG230" s="27" t="s">
        <v>0</v>
      </c>
      <c r="DH230" s="32" t="str">
        <f t="shared" si="291"/>
        <v/>
      </c>
      <c r="DI230" s="33" t="str">
        <f t="shared" si="292"/>
        <v/>
      </c>
      <c r="DJ230" s="27" t="s">
        <v>0</v>
      </c>
      <c r="DK230" s="32" t="str">
        <f t="shared" si="293"/>
        <v/>
      </c>
      <c r="DL230" s="33" t="str">
        <f t="shared" si="294"/>
        <v/>
      </c>
      <c r="DM230" s="27" t="s">
        <v>0</v>
      </c>
      <c r="DN230" s="32" t="str">
        <f t="shared" si="295"/>
        <v/>
      </c>
      <c r="DO230" s="33" t="str">
        <f t="shared" si="296"/>
        <v/>
      </c>
      <c r="DP230" s="27" t="s">
        <v>0</v>
      </c>
      <c r="DQ230" s="38" t="str">
        <f t="shared" si="297"/>
        <v/>
      </c>
      <c r="DR230" s="33" t="str" cm="1">
        <f t="array" ref="DR230">IF(DQ230&lt;&gt;"",INDEX(regNatjecatelj_id,DQ230,0),IF(BF230&lt;&gt;"",BF230,""))</f>
        <v/>
      </c>
      <c r="DS230" s="27" t="s">
        <v>0</v>
      </c>
      <c r="DT230" s="38" t="str">
        <f t="shared" si="298"/>
        <v/>
      </c>
      <c r="DU230" s="53" t="str">
        <f t="shared" si="244"/>
        <v/>
      </c>
      <c r="DV230" s="53" t="str">
        <f t="shared" si="299"/>
        <v/>
      </c>
      <c r="DW230" s="53" t="str">
        <f t="shared" si="300"/>
        <v/>
      </c>
      <c r="DX230" s="46" t="str">
        <f t="shared" si="301"/>
        <v/>
      </c>
      <c r="DY230" s="27" t="s">
        <v>0</v>
      </c>
      <c r="DZ230" s="38" t="str">
        <f>IF(AN230="","",MAX(DZ$12:DZ229)+1)</f>
        <v/>
      </c>
      <c r="EA230" s="53" t="str">
        <f t="shared" si="302"/>
        <v/>
      </c>
      <c r="EB230" s="53" t="str">
        <f t="shared" si="303"/>
        <v/>
      </c>
      <c r="EC230" s="53" t="str">
        <f t="shared" si="304"/>
        <v/>
      </c>
      <c r="ED230" s="53" t="str">
        <f t="shared" si="305"/>
        <v/>
      </c>
      <c r="EE230" s="53" t="str">
        <f t="shared" si="245"/>
        <v/>
      </c>
      <c r="EF230" s="53" t="str">
        <f t="shared" si="306"/>
        <v/>
      </c>
      <c r="EG230" s="53" t="str">
        <f t="shared" si="307"/>
        <v/>
      </c>
      <c r="EH230" s="53" t="str">
        <f t="shared" si="246"/>
        <v/>
      </c>
      <c r="EI230" s="53" t="str">
        <f t="shared" si="308"/>
        <v/>
      </c>
      <c r="EJ230" s="33" t="str">
        <f t="shared" si="309"/>
        <v/>
      </c>
      <c r="EK230" s="27" t="s">
        <v>0</v>
      </c>
      <c r="EL230" s="14" t="str">
        <f t="shared" si="310"/>
        <v/>
      </c>
      <c r="EM230" s="27" t="s">
        <v>0</v>
      </c>
      <c r="EN230" s="14" t="str">
        <f t="shared" si="247"/>
        <v/>
      </c>
      <c r="EO230" s="27" t="s">
        <v>0</v>
      </c>
      <c r="EP230" s="115" t="str">
        <f t="shared" si="311"/>
        <v/>
      </c>
      <c r="EQ230" s="27" t="s">
        <v>0</v>
      </c>
    </row>
    <row r="231" spans="1:147" x14ac:dyDescent="0.25">
      <c r="A231" t="s">
        <v>0</v>
      </c>
      <c r="B231" s="32" t="str">
        <f>IF(csv!F221="","",TRIM(csv!T221))</f>
        <v/>
      </c>
      <c r="C231" s="21" t="s">
        <v>0</v>
      </c>
      <c r="D231" s="21" t="str">
        <f>IF(csv!F221="","",TRIM(csv!F221))</f>
        <v/>
      </c>
      <c r="E231" s="21" t="str">
        <f>IF(csv!E221="","",TRIM(csv!E221))</f>
        <v/>
      </c>
      <c r="F231" s="21" t="s">
        <v>0</v>
      </c>
      <c r="G231" s="53" t="str">
        <f>IF(csv!M221="","",TRIM(csv!M221))</f>
        <v/>
      </c>
      <c r="H231" s="53" t="str">
        <f>IF(csv!N221="","",TRIM(csv!N221))</f>
        <v/>
      </c>
      <c r="I231" s="21" t="s">
        <v>0</v>
      </c>
      <c r="J231" s="21" t="str">
        <f>IF(csv!P221="","",TRIM(csv!P221))</f>
        <v/>
      </c>
      <c r="K231" s="21" t="str">
        <f>IF(csv!Q221="","",TRIM(csv!Q221))</f>
        <v/>
      </c>
      <c r="L231" s="21" t="s">
        <v>0</v>
      </c>
      <c r="M231" s="46" t="str">
        <f>IF(csv!R221="","",TRIM(csv!R221))</f>
        <v/>
      </c>
      <c r="N231" s="27" t="s">
        <v>0</v>
      </c>
      <c r="O231" s="172" t="str">
        <f t="shared" si="248"/>
        <v/>
      </c>
      <c r="P231" s="27"/>
      <c r="Q231" s="32" t="str">
        <f t="shared" si="249"/>
        <v/>
      </c>
      <c r="R231" s="53" t="str">
        <f>IF(Q231="","",IF(COUNTIF(Q$12:Q230,Q231)=0,R230+1,R230))</f>
        <v/>
      </c>
      <c r="S231" s="53" t="str">
        <f t="shared" si="250"/>
        <v/>
      </c>
      <c r="T231" s="53" t="str">
        <f t="shared" si="251"/>
        <v/>
      </c>
      <c r="U231" s="46" t="str">
        <f t="shared" si="252"/>
        <v/>
      </c>
      <c r="V231" s="27" t="s">
        <v>0</v>
      </c>
      <c r="W231" s="157" t="str">
        <f t="shared" si="253"/>
        <v/>
      </c>
      <c r="X231" s="207" t="str">
        <f t="shared" si="254"/>
        <v/>
      </c>
      <c r="Y231" s="158" t="str">
        <f t="shared" si="236"/>
        <v/>
      </c>
      <c r="Z231" s="27" t="s">
        <v>0</v>
      </c>
      <c r="AA231" s="32" t="str">
        <f t="shared" si="255"/>
        <v/>
      </c>
      <c r="AB231" s="53" t="str">
        <f t="shared" si="256"/>
        <v/>
      </c>
      <c r="AC231" s="21" t="str">
        <f>IF(OR(AB231="",AB231&lt;&gt;"NEMA"),"",IF(IFERROR(MATCH(AA231,AA$12:AA230,0),0)&lt;&gt;0,"",AA231))</f>
        <v/>
      </c>
      <c r="AD231" s="46" t="str">
        <f>IF(AC231="","",MAX(AD$12:AD230)+1)</f>
        <v/>
      </c>
      <c r="AE231" s="27" t="s">
        <v>0</v>
      </c>
      <c r="AF231" s="84"/>
      <c r="AG231" s="27" t="s">
        <v>0</v>
      </c>
      <c r="AH231" s="14" t="str">
        <f t="shared" si="257"/>
        <v/>
      </c>
      <c r="AI231" s="27" t="s">
        <v>0</v>
      </c>
      <c r="AJ231" s="157" t="str">
        <f t="shared" si="258"/>
        <v/>
      </c>
      <c r="AK231" s="108" t="str">
        <f t="shared" si="259"/>
        <v/>
      </c>
      <c r="AL231" s="27"/>
      <c r="AM231" s="32" t="str">
        <f t="shared" si="260"/>
        <v/>
      </c>
      <c r="AN231" s="21" t="str">
        <f t="shared" si="261"/>
        <v/>
      </c>
      <c r="AO231" s="53" t="str">
        <f t="shared" si="262"/>
        <v/>
      </c>
      <c r="AP231" s="53" t="str">
        <f t="shared" si="263"/>
        <v/>
      </c>
      <c r="AQ231" s="21" t="str">
        <f t="shared" si="264"/>
        <v/>
      </c>
      <c r="AR231" s="46" t="str">
        <f t="shared" si="265"/>
        <v/>
      </c>
      <c r="AS231" s="27" t="s">
        <v>0</v>
      </c>
      <c r="AT231" s="62" t="str">
        <f t="shared" si="266"/>
        <v/>
      </c>
      <c r="AU231" s="27" t="s">
        <v>0</v>
      </c>
      <c r="AV231" s="228" t="str">
        <f t="shared" si="312"/>
        <v/>
      </c>
      <c r="AW231" s="27" t="s">
        <v>0</v>
      </c>
      <c r="AX231" s="79"/>
      <c r="AY231" s="80"/>
      <c r="AZ231" s="27" t="s">
        <v>0</v>
      </c>
      <c r="BA231" s="184" t="str">
        <f t="shared" si="267"/>
        <v/>
      </c>
      <c r="BB231" s="27" t="s">
        <v>0</v>
      </c>
      <c r="BC231" s="32" t="str">
        <f t="shared" si="268"/>
        <v/>
      </c>
      <c r="BD231" s="53" t="str">
        <f>IF(AX231&amp;AY231="","",MAX(BD$12:BD230)+1)</f>
        <v/>
      </c>
      <c r="BE231" s="196" t="str">
        <f t="shared" si="269"/>
        <v/>
      </c>
      <c r="BF231" s="33" t="str">
        <f>IF(AND(AO231="NEMA",AP231="NEMA",OR(AX231&amp;AY231="",BE231="NEMA")),MAX(BF$12:BF230)+1,"")</f>
        <v/>
      </c>
      <c r="BG231" s="27" t="s">
        <v>0</v>
      </c>
      <c r="BH231" s="32" t="str">
        <f t="shared" si="270"/>
        <v/>
      </c>
      <c r="BI231" s="21" t="str">
        <f t="shared" si="271"/>
        <v/>
      </c>
      <c r="BJ231" s="53" t="str">
        <f t="shared" si="272"/>
        <v/>
      </c>
      <c r="BK231" s="33" t="str">
        <f t="shared" si="273"/>
        <v/>
      </c>
      <c r="BL231" s="27" t="s">
        <v>0</v>
      </c>
      <c r="BM231" s="32" t="str">
        <f t="shared" si="274"/>
        <v/>
      </c>
      <c r="BN231" s="21" t="str">
        <f t="shared" si="275"/>
        <v/>
      </c>
      <c r="BO231" s="53" t="str">
        <f t="shared" si="276"/>
        <v/>
      </c>
      <c r="BP231" s="53" t="str">
        <f t="shared" si="237"/>
        <v/>
      </c>
      <c r="BQ231" s="21" t="str">
        <f t="shared" si="238"/>
        <v/>
      </c>
      <c r="BR231" s="21" t="str" cm="1">
        <f t="array" ref="BR231">IFERROR(""&amp;INDEX(regNatjecatelj_klub,DI231),"")</f>
        <v/>
      </c>
      <c r="BS231" s="66" t="str">
        <f t="shared" si="277"/>
        <v/>
      </c>
      <c r="BT231" s="46" t="str">
        <f t="shared" si="278"/>
        <v/>
      </c>
      <c r="BU231" s="27" t="s">
        <v>0</v>
      </c>
      <c r="BV231" s="62" t="str">
        <f>IF(BP231&lt;&gt;"NEMA","",IF(IFERROR(MATCH(BN231,BN$12:BN230,0),0)&lt;&gt;0,"",BN231))</f>
        <v/>
      </c>
      <c r="BW231" s="27" t="s">
        <v>0</v>
      </c>
      <c r="BX231" s="84"/>
      <c r="BY231" s="27" t="s">
        <v>0</v>
      </c>
      <c r="BZ231" s="38" t="str">
        <f t="shared" si="279"/>
        <v/>
      </c>
      <c r="CA231" s="21" t="str">
        <f t="shared" si="280"/>
        <v/>
      </c>
      <c r="CB231" s="21" t="str">
        <f>IF(CA231="","",MAX(CB$12:CB230)+1)</f>
        <v/>
      </c>
      <c r="CC231" s="21" t="str">
        <f>IF(CA231="","",IF(AB231="","",IF(AB231="NEMA",IF(AD231="",INDEX(AD$12:AD230,MATCH(AA231,AA$12:AA230,0),1),AD231),AB231)))</f>
        <v/>
      </c>
      <c r="CD231" s="21" t="str">
        <f t="shared" si="281"/>
        <v/>
      </c>
      <c r="CE231" s="21" t="str">
        <f>IF(BX231="","",MAX(CE$12:CE230)+1)</f>
        <v/>
      </c>
      <c r="CF231" s="21" t="str">
        <f t="shared" si="282"/>
        <v/>
      </c>
      <c r="CG231" s="46" t="str">
        <f t="shared" si="283"/>
        <v/>
      </c>
      <c r="CH231" s="27" t="s">
        <v>0</v>
      </c>
      <c r="CI231" s="14" t="str">
        <f t="shared" si="284"/>
        <v/>
      </c>
      <c r="CJ231" s="27" t="s">
        <v>0</v>
      </c>
      <c r="CK231" s="157" t="str">
        <f>IF(BN231="","",IF(AND(BO231&lt;&gt;"",BO231&lt;&gt;"NEMA",BS231=1),BR231,IFERROR(INDEX(CK$12:CK230,MATCH(BN231,BN$12:BN230,0)),IF(BX231&lt;&gt;"",BX231,BT231))))</f>
        <v/>
      </c>
      <c r="CL231" s="210" t="str">
        <f>IF(BN231="","",IF(BT231&lt;&gt;BN231,INDEX(regKlub_id,MATCH(BT231,regKlub_naziv,0)),IF(AND(BO231&lt;&gt;"",BO231&lt;&gt;"NEMA"),BO231,IF(CF231&lt;&gt;"",CF231,IF(CB231&lt;&gt;"",CB231,IFERROR(INDEX(CL$12:CL230,MATCH(BN231,BN$12:BN230,0)),"GREŠKA"))))))</f>
        <v/>
      </c>
      <c r="CM231" s="108" t="str">
        <f>IF(BP231="","",IF(BP231&lt;&gt;"NEMA",BP231,IF(CE231&lt;&gt;"",CE231,IFERROR(INDEX(CM$12:CM230,MATCH(BN231,BN$12:BN230,0)),""))))</f>
        <v/>
      </c>
      <c r="CN231" s="27" t="s">
        <v>0</v>
      </c>
      <c r="CO231" s="38" t="str">
        <f t="shared" si="285"/>
        <v/>
      </c>
      <c r="CP231" s="53" t="str">
        <f t="shared" si="286"/>
        <v/>
      </c>
      <c r="CQ231" s="164" t="str">
        <f t="shared" si="287"/>
        <v/>
      </c>
      <c r="CR231" s="165" t="str">
        <f t="shared" si="235"/>
        <v/>
      </c>
      <c r="CS231" s="108" t="str">
        <f t="shared" si="239"/>
        <v/>
      </c>
      <c r="CT231" s="27" t="s">
        <v>0</v>
      </c>
      <c r="CU231" s="224" t="str">
        <f t="shared" si="288"/>
        <v xml:space="preserve">
</v>
      </c>
      <c r="CV231" s="27" t="s">
        <v>0</v>
      </c>
      <c r="CW231" s="184" t="str">
        <f t="shared" si="240"/>
        <v/>
      </c>
      <c r="CX231" t="s">
        <v>0</v>
      </c>
      <c r="CY231" s="86" t="str">
        <f t="shared" si="241"/>
        <v/>
      </c>
      <c r="CZ231" t="s">
        <v>0</v>
      </c>
      <c r="DA231" s="32" t="str">
        <f t="shared" si="242"/>
        <v/>
      </c>
      <c r="DB231" s="46" t="str">
        <f t="shared" si="243"/>
        <v/>
      </c>
      <c r="DC231" t="s">
        <v>0</v>
      </c>
      <c r="DD231" s="14" t="str">
        <f t="shared" si="289"/>
        <v/>
      </c>
      <c r="DE231" s="27" t="s">
        <v>0</v>
      </c>
      <c r="DF231" s="14" t="str">
        <f t="shared" si="290"/>
        <v/>
      </c>
      <c r="DG231" s="27" t="s">
        <v>0</v>
      </c>
      <c r="DH231" s="32" t="str">
        <f t="shared" si="291"/>
        <v/>
      </c>
      <c r="DI231" s="33" t="str">
        <f t="shared" si="292"/>
        <v/>
      </c>
      <c r="DJ231" s="27" t="s">
        <v>0</v>
      </c>
      <c r="DK231" s="32" t="str">
        <f t="shared" si="293"/>
        <v/>
      </c>
      <c r="DL231" s="33" t="str">
        <f t="shared" si="294"/>
        <v/>
      </c>
      <c r="DM231" s="27" t="s">
        <v>0</v>
      </c>
      <c r="DN231" s="32" t="str">
        <f t="shared" si="295"/>
        <v/>
      </c>
      <c r="DO231" s="33" t="str">
        <f t="shared" si="296"/>
        <v/>
      </c>
      <c r="DP231" s="27" t="s">
        <v>0</v>
      </c>
      <c r="DQ231" s="38" t="str">
        <f t="shared" si="297"/>
        <v/>
      </c>
      <c r="DR231" s="33" t="str" cm="1">
        <f t="array" ref="DR231">IF(DQ231&lt;&gt;"",INDEX(regNatjecatelj_id,DQ231,0),IF(BF231&lt;&gt;"",BF231,""))</f>
        <v/>
      </c>
      <c r="DS231" s="27" t="s">
        <v>0</v>
      </c>
      <c r="DT231" s="38" t="str">
        <f t="shared" si="298"/>
        <v/>
      </c>
      <c r="DU231" s="53" t="str">
        <f t="shared" si="244"/>
        <v/>
      </c>
      <c r="DV231" s="53" t="str">
        <f t="shared" si="299"/>
        <v/>
      </c>
      <c r="DW231" s="53" t="str">
        <f t="shared" si="300"/>
        <v/>
      </c>
      <c r="DX231" s="46" t="str">
        <f t="shared" si="301"/>
        <v/>
      </c>
      <c r="DY231" s="27" t="s">
        <v>0</v>
      </c>
      <c r="DZ231" s="38" t="str">
        <f>IF(AN231="","",MAX(DZ$12:DZ230)+1)</f>
        <v/>
      </c>
      <c r="EA231" s="53" t="str">
        <f t="shared" si="302"/>
        <v/>
      </c>
      <c r="EB231" s="53" t="str">
        <f t="shared" si="303"/>
        <v/>
      </c>
      <c r="EC231" s="53" t="str">
        <f t="shared" si="304"/>
        <v/>
      </c>
      <c r="ED231" s="53" t="str">
        <f t="shared" si="305"/>
        <v/>
      </c>
      <c r="EE231" s="53" t="str">
        <f t="shared" si="245"/>
        <v/>
      </c>
      <c r="EF231" s="53" t="str">
        <f t="shared" si="306"/>
        <v/>
      </c>
      <c r="EG231" s="53" t="str">
        <f t="shared" si="307"/>
        <v/>
      </c>
      <c r="EH231" s="53" t="str">
        <f t="shared" si="246"/>
        <v/>
      </c>
      <c r="EI231" s="53" t="str">
        <f t="shared" si="308"/>
        <v/>
      </c>
      <c r="EJ231" s="33" t="str">
        <f t="shared" si="309"/>
        <v/>
      </c>
      <c r="EK231" s="27" t="s">
        <v>0</v>
      </c>
      <c r="EL231" s="14" t="str">
        <f t="shared" si="310"/>
        <v/>
      </c>
      <c r="EM231" s="27" t="s">
        <v>0</v>
      </c>
      <c r="EN231" s="14" t="str">
        <f t="shared" si="247"/>
        <v/>
      </c>
      <c r="EO231" s="27" t="s">
        <v>0</v>
      </c>
      <c r="EP231" s="115" t="str">
        <f t="shared" si="311"/>
        <v/>
      </c>
      <c r="EQ231" s="27" t="s">
        <v>0</v>
      </c>
    </row>
    <row r="232" spans="1:147" x14ac:dyDescent="0.25">
      <c r="A232" t="s">
        <v>0</v>
      </c>
      <c r="B232" s="32" t="str">
        <f>IF(csv!F222="","",TRIM(csv!T222))</f>
        <v/>
      </c>
      <c r="C232" s="21" t="s">
        <v>0</v>
      </c>
      <c r="D232" s="21" t="str">
        <f>IF(csv!F222="","",TRIM(csv!F222))</f>
        <v/>
      </c>
      <c r="E232" s="21" t="str">
        <f>IF(csv!E222="","",TRIM(csv!E222))</f>
        <v/>
      </c>
      <c r="F232" s="21" t="s">
        <v>0</v>
      </c>
      <c r="G232" s="53" t="str">
        <f>IF(csv!M222="","",TRIM(csv!M222))</f>
        <v/>
      </c>
      <c r="H232" s="53" t="str">
        <f>IF(csv!N222="","",TRIM(csv!N222))</f>
        <v/>
      </c>
      <c r="I232" s="21" t="s">
        <v>0</v>
      </c>
      <c r="J232" s="21" t="str">
        <f>IF(csv!P222="","",TRIM(csv!P222))</f>
        <v/>
      </c>
      <c r="K232" s="21" t="str">
        <f>IF(csv!Q222="","",TRIM(csv!Q222))</f>
        <v/>
      </c>
      <c r="L232" s="21" t="s">
        <v>0</v>
      </c>
      <c r="M232" s="46" t="str">
        <f>IF(csv!R222="","",TRIM(csv!R222))</f>
        <v/>
      </c>
      <c r="N232" s="27" t="s">
        <v>0</v>
      </c>
      <c r="O232" s="172" t="str">
        <f t="shared" si="248"/>
        <v/>
      </c>
      <c r="P232" s="27"/>
      <c r="Q232" s="32" t="str">
        <f t="shared" si="249"/>
        <v/>
      </c>
      <c r="R232" s="53" t="str">
        <f>IF(Q232="","",IF(COUNTIF(Q$12:Q231,Q232)=0,R231+1,R231))</f>
        <v/>
      </c>
      <c r="S232" s="53" t="str">
        <f t="shared" si="250"/>
        <v/>
      </c>
      <c r="T232" s="53" t="str">
        <f t="shared" si="251"/>
        <v/>
      </c>
      <c r="U232" s="46" t="str">
        <f t="shared" si="252"/>
        <v/>
      </c>
      <c r="V232" s="27" t="s">
        <v>0</v>
      </c>
      <c r="W232" s="157" t="str">
        <f t="shared" si="253"/>
        <v/>
      </c>
      <c r="X232" s="207" t="str">
        <f t="shared" si="254"/>
        <v/>
      </c>
      <c r="Y232" s="158" t="str">
        <f t="shared" si="236"/>
        <v/>
      </c>
      <c r="Z232" s="27" t="s">
        <v>0</v>
      </c>
      <c r="AA232" s="32" t="str">
        <f t="shared" si="255"/>
        <v/>
      </c>
      <c r="AB232" s="53" t="str">
        <f t="shared" si="256"/>
        <v/>
      </c>
      <c r="AC232" s="21" t="str">
        <f>IF(OR(AB232="",AB232&lt;&gt;"NEMA"),"",IF(IFERROR(MATCH(AA232,AA$12:AA231,0),0)&lt;&gt;0,"",AA232))</f>
        <v/>
      </c>
      <c r="AD232" s="46" t="str">
        <f>IF(AC232="","",MAX(AD$12:AD231)+1)</f>
        <v/>
      </c>
      <c r="AE232" s="27" t="s">
        <v>0</v>
      </c>
      <c r="AF232" s="84"/>
      <c r="AG232" s="27" t="s">
        <v>0</v>
      </c>
      <c r="AH232" s="14" t="str">
        <f t="shared" si="257"/>
        <v/>
      </c>
      <c r="AI232" s="27" t="s">
        <v>0</v>
      </c>
      <c r="AJ232" s="157" t="str">
        <f t="shared" si="258"/>
        <v/>
      </c>
      <c r="AK232" s="108" t="str">
        <f t="shared" si="259"/>
        <v/>
      </c>
      <c r="AL232" s="27"/>
      <c r="AM232" s="32" t="str">
        <f t="shared" si="260"/>
        <v/>
      </c>
      <c r="AN232" s="21" t="str">
        <f t="shared" si="261"/>
        <v/>
      </c>
      <c r="AO232" s="53" t="str">
        <f t="shared" si="262"/>
        <v/>
      </c>
      <c r="AP232" s="53" t="str">
        <f t="shared" si="263"/>
        <v/>
      </c>
      <c r="AQ232" s="21" t="str">
        <f t="shared" si="264"/>
        <v/>
      </c>
      <c r="AR232" s="46" t="str">
        <f t="shared" si="265"/>
        <v/>
      </c>
      <c r="AS232" s="27" t="s">
        <v>0</v>
      </c>
      <c r="AT232" s="62" t="str">
        <f t="shared" si="266"/>
        <v/>
      </c>
      <c r="AU232" s="27" t="s">
        <v>0</v>
      </c>
      <c r="AV232" s="228" t="str">
        <f t="shared" si="312"/>
        <v/>
      </c>
      <c r="AW232" s="27" t="s">
        <v>0</v>
      </c>
      <c r="AX232" s="79"/>
      <c r="AY232" s="80"/>
      <c r="AZ232" s="27" t="s">
        <v>0</v>
      </c>
      <c r="BA232" s="184" t="str">
        <f t="shared" si="267"/>
        <v/>
      </c>
      <c r="BB232" s="27" t="s">
        <v>0</v>
      </c>
      <c r="BC232" s="32" t="str">
        <f t="shared" si="268"/>
        <v/>
      </c>
      <c r="BD232" s="53" t="str">
        <f>IF(AX232&amp;AY232="","",MAX(BD$12:BD231)+1)</f>
        <v/>
      </c>
      <c r="BE232" s="196" t="str">
        <f t="shared" si="269"/>
        <v/>
      </c>
      <c r="BF232" s="33" t="str">
        <f>IF(AND(AO232="NEMA",AP232="NEMA",OR(AX232&amp;AY232="",BE232="NEMA")),MAX(BF$12:BF231)+1,"")</f>
        <v/>
      </c>
      <c r="BG232" s="27" t="s">
        <v>0</v>
      </c>
      <c r="BH232" s="32" t="str">
        <f t="shared" si="270"/>
        <v/>
      </c>
      <c r="BI232" s="21" t="str">
        <f t="shared" si="271"/>
        <v/>
      </c>
      <c r="BJ232" s="53" t="str">
        <f t="shared" si="272"/>
        <v/>
      </c>
      <c r="BK232" s="33" t="str">
        <f t="shared" si="273"/>
        <v/>
      </c>
      <c r="BL232" s="27" t="s">
        <v>0</v>
      </c>
      <c r="BM232" s="32" t="str">
        <f t="shared" si="274"/>
        <v/>
      </c>
      <c r="BN232" s="21" t="str">
        <f t="shared" si="275"/>
        <v/>
      </c>
      <c r="BO232" s="53" t="str">
        <f t="shared" si="276"/>
        <v/>
      </c>
      <c r="BP232" s="53" t="str">
        <f t="shared" si="237"/>
        <v/>
      </c>
      <c r="BQ232" s="21" t="str">
        <f t="shared" si="238"/>
        <v/>
      </c>
      <c r="BR232" s="21" t="str" cm="1">
        <f t="array" ref="BR232">IFERROR(""&amp;INDEX(regNatjecatelj_klub,DI232),"")</f>
        <v/>
      </c>
      <c r="BS232" s="66" t="str">
        <f t="shared" si="277"/>
        <v/>
      </c>
      <c r="BT232" s="46" t="str">
        <f t="shared" si="278"/>
        <v/>
      </c>
      <c r="BU232" s="27" t="s">
        <v>0</v>
      </c>
      <c r="BV232" s="62" t="str">
        <f>IF(BP232&lt;&gt;"NEMA","",IF(IFERROR(MATCH(BN232,BN$12:BN231,0),0)&lt;&gt;0,"",BN232))</f>
        <v/>
      </c>
      <c r="BW232" s="27" t="s">
        <v>0</v>
      </c>
      <c r="BX232" s="84"/>
      <c r="BY232" s="27" t="s">
        <v>0</v>
      </c>
      <c r="BZ232" s="38" t="str">
        <f t="shared" si="279"/>
        <v/>
      </c>
      <c r="CA232" s="21" t="str">
        <f t="shared" si="280"/>
        <v/>
      </c>
      <c r="CB232" s="21" t="str">
        <f>IF(CA232="","",MAX(CB$12:CB231)+1)</f>
        <v/>
      </c>
      <c r="CC232" s="21" t="str">
        <f>IF(CA232="","",IF(AB232="","",IF(AB232="NEMA",IF(AD232="",INDEX(AD$12:AD231,MATCH(AA232,AA$12:AA231,0),1),AD232),AB232)))</f>
        <v/>
      </c>
      <c r="CD232" s="21" t="str">
        <f t="shared" si="281"/>
        <v/>
      </c>
      <c r="CE232" s="21" t="str">
        <f>IF(BX232="","",MAX(CE$12:CE231)+1)</f>
        <v/>
      </c>
      <c r="CF232" s="21" t="str">
        <f t="shared" si="282"/>
        <v/>
      </c>
      <c r="CG232" s="46" t="str">
        <f t="shared" si="283"/>
        <v/>
      </c>
      <c r="CH232" s="27" t="s">
        <v>0</v>
      </c>
      <c r="CI232" s="14" t="str">
        <f t="shared" si="284"/>
        <v/>
      </c>
      <c r="CJ232" s="27" t="s">
        <v>0</v>
      </c>
      <c r="CK232" s="157" t="str">
        <f>IF(BN232="","",IF(AND(BO232&lt;&gt;"",BO232&lt;&gt;"NEMA",BS232=1),BR232,IFERROR(INDEX(CK$12:CK231,MATCH(BN232,BN$12:BN231,0)),IF(BX232&lt;&gt;"",BX232,BT232))))</f>
        <v/>
      </c>
      <c r="CL232" s="210" t="str">
        <f>IF(BN232="","",IF(BT232&lt;&gt;BN232,INDEX(regKlub_id,MATCH(BT232,regKlub_naziv,0)),IF(AND(BO232&lt;&gt;"",BO232&lt;&gt;"NEMA"),BO232,IF(CF232&lt;&gt;"",CF232,IF(CB232&lt;&gt;"",CB232,IFERROR(INDEX(CL$12:CL231,MATCH(BN232,BN$12:BN231,0)),"GREŠKA"))))))</f>
        <v/>
      </c>
      <c r="CM232" s="108" t="str">
        <f>IF(BP232="","",IF(BP232&lt;&gt;"NEMA",BP232,IF(CE232&lt;&gt;"",CE232,IFERROR(INDEX(CM$12:CM231,MATCH(BN232,BN$12:BN231,0)),""))))</f>
        <v/>
      </c>
      <c r="CN232" s="27" t="s">
        <v>0</v>
      </c>
      <c r="CO232" s="38" t="str">
        <f t="shared" si="285"/>
        <v/>
      </c>
      <c r="CP232" s="53" t="str">
        <f t="shared" si="286"/>
        <v/>
      </c>
      <c r="CQ232" s="164" t="str">
        <f t="shared" si="287"/>
        <v/>
      </c>
      <c r="CR232" s="165" t="str">
        <f t="shared" si="235"/>
        <v/>
      </c>
      <c r="CS232" s="108" t="str">
        <f t="shared" si="239"/>
        <v/>
      </c>
      <c r="CT232" s="27" t="s">
        <v>0</v>
      </c>
      <c r="CU232" s="224" t="str">
        <f t="shared" si="288"/>
        <v xml:space="preserve">
</v>
      </c>
      <c r="CV232" s="27" t="s">
        <v>0</v>
      </c>
      <c r="CW232" s="184" t="str">
        <f t="shared" si="240"/>
        <v/>
      </c>
      <c r="CX232" t="s">
        <v>0</v>
      </c>
      <c r="CY232" s="86" t="str">
        <f t="shared" si="241"/>
        <v/>
      </c>
      <c r="CZ232" t="s">
        <v>0</v>
      </c>
      <c r="DA232" s="32" t="str">
        <f t="shared" si="242"/>
        <v/>
      </c>
      <c r="DB232" s="46" t="str">
        <f t="shared" si="243"/>
        <v/>
      </c>
      <c r="DC232" t="s">
        <v>0</v>
      </c>
      <c r="DD232" s="14" t="str">
        <f t="shared" si="289"/>
        <v/>
      </c>
      <c r="DE232" s="27" t="s">
        <v>0</v>
      </c>
      <c r="DF232" s="14" t="str">
        <f t="shared" si="290"/>
        <v/>
      </c>
      <c r="DG232" s="27" t="s">
        <v>0</v>
      </c>
      <c r="DH232" s="32" t="str">
        <f t="shared" si="291"/>
        <v/>
      </c>
      <c r="DI232" s="33" t="str">
        <f t="shared" si="292"/>
        <v/>
      </c>
      <c r="DJ232" s="27" t="s">
        <v>0</v>
      </c>
      <c r="DK232" s="32" t="str">
        <f t="shared" si="293"/>
        <v/>
      </c>
      <c r="DL232" s="33" t="str">
        <f t="shared" si="294"/>
        <v/>
      </c>
      <c r="DM232" s="27" t="s">
        <v>0</v>
      </c>
      <c r="DN232" s="32" t="str">
        <f t="shared" si="295"/>
        <v/>
      </c>
      <c r="DO232" s="33" t="str">
        <f t="shared" si="296"/>
        <v/>
      </c>
      <c r="DP232" s="27" t="s">
        <v>0</v>
      </c>
      <c r="DQ232" s="38" t="str">
        <f t="shared" si="297"/>
        <v/>
      </c>
      <c r="DR232" s="33" t="str" cm="1">
        <f t="array" ref="DR232">IF(DQ232&lt;&gt;"",INDEX(regNatjecatelj_id,DQ232,0),IF(BF232&lt;&gt;"",BF232,""))</f>
        <v/>
      </c>
      <c r="DS232" s="27" t="s">
        <v>0</v>
      </c>
      <c r="DT232" s="38" t="str">
        <f t="shared" si="298"/>
        <v/>
      </c>
      <c r="DU232" s="53" t="str">
        <f t="shared" si="244"/>
        <v/>
      </c>
      <c r="DV232" s="53" t="str">
        <f t="shared" si="299"/>
        <v/>
      </c>
      <c r="DW232" s="53" t="str">
        <f t="shared" si="300"/>
        <v/>
      </c>
      <c r="DX232" s="46" t="str">
        <f t="shared" si="301"/>
        <v/>
      </c>
      <c r="DY232" s="27" t="s">
        <v>0</v>
      </c>
      <c r="DZ232" s="38" t="str">
        <f>IF(AN232="","",MAX(DZ$12:DZ231)+1)</f>
        <v/>
      </c>
      <c r="EA232" s="53" t="str">
        <f t="shared" si="302"/>
        <v/>
      </c>
      <c r="EB232" s="53" t="str">
        <f t="shared" si="303"/>
        <v/>
      </c>
      <c r="EC232" s="53" t="str">
        <f t="shared" si="304"/>
        <v/>
      </c>
      <c r="ED232" s="53" t="str">
        <f t="shared" si="305"/>
        <v/>
      </c>
      <c r="EE232" s="53" t="str">
        <f t="shared" si="245"/>
        <v/>
      </c>
      <c r="EF232" s="53" t="str">
        <f t="shared" si="306"/>
        <v/>
      </c>
      <c r="EG232" s="53" t="str">
        <f t="shared" si="307"/>
        <v/>
      </c>
      <c r="EH232" s="53" t="str">
        <f t="shared" si="246"/>
        <v/>
      </c>
      <c r="EI232" s="53" t="str">
        <f t="shared" si="308"/>
        <v/>
      </c>
      <c r="EJ232" s="33" t="str">
        <f t="shared" si="309"/>
        <v/>
      </c>
      <c r="EK232" s="27" t="s">
        <v>0</v>
      </c>
      <c r="EL232" s="14" t="str">
        <f t="shared" si="310"/>
        <v/>
      </c>
      <c r="EM232" s="27" t="s">
        <v>0</v>
      </c>
      <c r="EN232" s="14" t="str">
        <f t="shared" si="247"/>
        <v/>
      </c>
      <c r="EO232" s="27" t="s">
        <v>0</v>
      </c>
      <c r="EP232" s="115" t="str">
        <f t="shared" si="311"/>
        <v/>
      </c>
      <c r="EQ232" s="27" t="s">
        <v>0</v>
      </c>
    </row>
    <row r="233" spans="1:147" x14ac:dyDescent="0.25">
      <c r="A233" t="s">
        <v>0</v>
      </c>
      <c r="B233" s="32" t="str">
        <f>IF(csv!F223="","",TRIM(csv!T223))</f>
        <v/>
      </c>
      <c r="C233" s="21" t="s">
        <v>0</v>
      </c>
      <c r="D233" s="21" t="str">
        <f>IF(csv!F223="","",TRIM(csv!F223))</f>
        <v/>
      </c>
      <c r="E233" s="21" t="str">
        <f>IF(csv!E223="","",TRIM(csv!E223))</f>
        <v/>
      </c>
      <c r="F233" s="21" t="s">
        <v>0</v>
      </c>
      <c r="G233" s="53" t="str">
        <f>IF(csv!M223="","",TRIM(csv!M223))</f>
        <v/>
      </c>
      <c r="H233" s="53" t="str">
        <f>IF(csv!N223="","",TRIM(csv!N223))</f>
        <v/>
      </c>
      <c r="I233" s="21" t="s">
        <v>0</v>
      </c>
      <c r="J233" s="21" t="str">
        <f>IF(csv!P223="","",TRIM(csv!P223))</f>
        <v/>
      </c>
      <c r="K233" s="21" t="str">
        <f>IF(csv!Q223="","",TRIM(csv!Q223))</f>
        <v/>
      </c>
      <c r="L233" s="21" t="s">
        <v>0</v>
      </c>
      <c r="M233" s="46" t="str">
        <f>IF(csv!R223="","",TRIM(csv!R223))</f>
        <v/>
      </c>
      <c r="N233" s="27" t="s">
        <v>0</v>
      </c>
      <c r="O233" s="172" t="str">
        <f t="shared" si="248"/>
        <v/>
      </c>
      <c r="P233" s="27"/>
      <c r="Q233" s="32" t="str">
        <f t="shared" si="249"/>
        <v/>
      </c>
      <c r="R233" s="53" t="str">
        <f>IF(Q233="","",IF(COUNTIF(Q$12:Q232,Q233)=0,R232+1,R232))</f>
        <v/>
      </c>
      <c r="S233" s="53" t="str">
        <f t="shared" si="250"/>
        <v/>
      </c>
      <c r="T233" s="53" t="str">
        <f t="shared" si="251"/>
        <v/>
      </c>
      <c r="U233" s="46" t="str">
        <f t="shared" si="252"/>
        <v/>
      </c>
      <c r="V233" s="27" t="s">
        <v>0</v>
      </c>
      <c r="W233" s="157" t="str">
        <f t="shared" si="253"/>
        <v/>
      </c>
      <c r="X233" s="207" t="str">
        <f t="shared" si="254"/>
        <v/>
      </c>
      <c r="Y233" s="158" t="str">
        <f t="shared" si="236"/>
        <v/>
      </c>
      <c r="Z233" s="27" t="s">
        <v>0</v>
      </c>
      <c r="AA233" s="32" t="str">
        <f t="shared" si="255"/>
        <v/>
      </c>
      <c r="AB233" s="53" t="str">
        <f t="shared" si="256"/>
        <v/>
      </c>
      <c r="AC233" s="21" t="str">
        <f>IF(OR(AB233="",AB233&lt;&gt;"NEMA"),"",IF(IFERROR(MATCH(AA233,AA$12:AA232,0),0)&lt;&gt;0,"",AA233))</f>
        <v/>
      </c>
      <c r="AD233" s="46" t="str">
        <f>IF(AC233="","",MAX(AD$12:AD232)+1)</f>
        <v/>
      </c>
      <c r="AE233" s="27" t="s">
        <v>0</v>
      </c>
      <c r="AF233" s="84"/>
      <c r="AG233" s="27" t="s">
        <v>0</v>
      </c>
      <c r="AH233" s="14" t="str">
        <f t="shared" si="257"/>
        <v/>
      </c>
      <c r="AI233" s="27" t="s">
        <v>0</v>
      </c>
      <c r="AJ233" s="157" t="str">
        <f t="shared" si="258"/>
        <v/>
      </c>
      <c r="AK233" s="108" t="str">
        <f t="shared" si="259"/>
        <v/>
      </c>
      <c r="AL233" s="27"/>
      <c r="AM233" s="32" t="str">
        <f t="shared" si="260"/>
        <v/>
      </c>
      <c r="AN233" s="21" t="str">
        <f t="shared" si="261"/>
        <v/>
      </c>
      <c r="AO233" s="53" t="str">
        <f t="shared" si="262"/>
        <v/>
      </c>
      <c r="AP233" s="53" t="str">
        <f t="shared" si="263"/>
        <v/>
      </c>
      <c r="AQ233" s="21" t="str">
        <f t="shared" si="264"/>
        <v/>
      </c>
      <c r="AR233" s="46" t="str">
        <f t="shared" si="265"/>
        <v/>
      </c>
      <c r="AS233" s="27" t="s">
        <v>0</v>
      </c>
      <c r="AT233" s="62" t="str">
        <f t="shared" si="266"/>
        <v/>
      </c>
      <c r="AU233" s="27" t="s">
        <v>0</v>
      </c>
      <c r="AV233" s="228" t="str">
        <f t="shared" si="312"/>
        <v/>
      </c>
      <c r="AW233" s="27" t="s">
        <v>0</v>
      </c>
      <c r="AX233" s="79"/>
      <c r="AY233" s="80"/>
      <c r="AZ233" s="27" t="s">
        <v>0</v>
      </c>
      <c r="BA233" s="184" t="str">
        <f t="shared" si="267"/>
        <v/>
      </c>
      <c r="BB233" s="27" t="s">
        <v>0</v>
      </c>
      <c r="BC233" s="32" t="str">
        <f t="shared" si="268"/>
        <v/>
      </c>
      <c r="BD233" s="53" t="str">
        <f>IF(AX233&amp;AY233="","",MAX(BD$12:BD232)+1)</f>
        <v/>
      </c>
      <c r="BE233" s="196" t="str">
        <f t="shared" si="269"/>
        <v/>
      </c>
      <c r="BF233" s="33" t="str">
        <f>IF(AND(AO233="NEMA",AP233="NEMA",OR(AX233&amp;AY233="",BE233="NEMA")),MAX(BF$12:BF232)+1,"")</f>
        <v/>
      </c>
      <c r="BG233" s="27" t="s">
        <v>0</v>
      </c>
      <c r="BH233" s="32" t="str">
        <f t="shared" si="270"/>
        <v/>
      </c>
      <c r="BI233" s="21" t="str">
        <f t="shared" si="271"/>
        <v/>
      </c>
      <c r="BJ233" s="53" t="str">
        <f t="shared" si="272"/>
        <v/>
      </c>
      <c r="BK233" s="33" t="str">
        <f t="shared" si="273"/>
        <v/>
      </c>
      <c r="BL233" s="27" t="s">
        <v>0</v>
      </c>
      <c r="BM233" s="32" t="str">
        <f t="shared" si="274"/>
        <v/>
      </c>
      <c r="BN233" s="21" t="str">
        <f t="shared" si="275"/>
        <v/>
      </c>
      <c r="BO233" s="53" t="str">
        <f t="shared" si="276"/>
        <v/>
      </c>
      <c r="BP233" s="53" t="str">
        <f t="shared" si="237"/>
        <v/>
      </c>
      <c r="BQ233" s="21" t="str">
        <f t="shared" si="238"/>
        <v/>
      </c>
      <c r="BR233" s="21" t="str" cm="1">
        <f t="array" ref="BR233">IFERROR(""&amp;INDEX(regNatjecatelj_klub,DI233),"")</f>
        <v/>
      </c>
      <c r="BS233" s="66" t="str">
        <f t="shared" si="277"/>
        <v/>
      </c>
      <c r="BT233" s="46" t="str">
        <f t="shared" si="278"/>
        <v/>
      </c>
      <c r="BU233" s="27" t="s">
        <v>0</v>
      </c>
      <c r="BV233" s="62" t="str">
        <f>IF(BP233&lt;&gt;"NEMA","",IF(IFERROR(MATCH(BN233,BN$12:BN232,0),0)&lt;&gt;0,"",BN233))</f>
        <v/>
      </c>
      <c r="BW233" s="27" t="s">
        <v>0</v>
      </c>
      <c r="BX233" s="84"/>
      <c r="BY233" s="27" t="s">
        <v>0</v>
      </c>
      <c r="BZ233" s="38" t="str">
        <f t="shared" si="279"/>
        <v/>
      </c>
      <c r="CA233" s="21" t="str">
        <f t="shared" si="280"/>
        <v/>
      </c>
      <c r="CB233" s="21" t="str">
        <f>IF(CA233="","",MAX(CB$12:CB232)+1)</f>
        <v/>
      </c>
      <c r="CC233" s="21" t="str">
        <f>IF(CA233="","",IF(AB233="","",IF(AB233="NEMA",IF(AD233="",INDEX(AD$12:AD232,MATCH(AA233,AA$12:AA232,0),1),AD233),AB233)))</f>
        <v/>
      </c>
      <c r="CD233" s="21" t="str">
        <f t="shared" si="281"/>
        <v/>
      </c>
      <c r="CE233" s="21" t="str">
        <f>IF(BX233="","",MAX(CE$12:CE232)+1)</f>
        <v/>
      </c>
      <c r="CF233" s="21" t="str">
        <f t="shared" si="282"/>
        <v/>
      </c>
      <c r="CG233" s="46" t="str">
        <f t="shared" si="283"/>
        <v/>
      </c>
      <c r="CH233" s="27" t="s">
        <v>0</v>
      </c>
      <c r="CI233" s="14" t="str">
        <f t="shared" si="284"/>
        <v/>
      </c>
      <c r="CJ233" s="27" t="s">
        <v>0</v>
      </c>
      <c r="CK233" s="157" t="str">
        <f>IF(BN233="","",IF(AND(BO233&lt;&gt;"",BO233&lt;&gt;"NEMA",BS233=1),BR233,IFERROR(INDEX(CK$12:CK232,MATCH(BN233,BN$12:BN232,0)),IF(BX233&lt;&gt;"",BX233,BT233))))</f>
        <v/>
      </c>
      <c r="CL233" s="210" t="str">
        <f>IF(BN233="","",IF(BT233&lt;&gt;BN233,INDEX(regKlub_id,MATCH(BT233,regKlub_naziv,0)),IF(AND(BO233&lt;&gt;"",BO233&lt;&gt;"NEMA"),BO233,IF(CF233&lt;&gt;"",CF233,IF(CB233&lt;&gt;"",CB233,IFERROR(INDEX(CL$12:CL232,MATCH(BN233,BN$12:BN232,0)),"GREŠKA"))))))</f>
        <v/>
      </c>
      <c r="CM233" s="108" t="str">
        <f>IF(BP233="","",IF(BP233&lt;&gt;"NEMA",BP233,IF(CE233&lt;&gt;"",CE233,IFERROR(INDEX(CM$12:CM232,MATCH(BN233,BN$12:BN232,0)),""))))</f>
        <v/>
      </c>
      <c r="CN233" s="27" t="s">
        <v>0</v>
      </c>
      <c r="CO233" s="38" t="str">
        <f t="shared" si="285"/>
        <v/>
      </c>
      <c r="CP233" s="53" t="str">
        <f t="shared" si="286"/>
        <v/>
      </c>
      <c r="CQ233" s="164" t="str">
        <f t="shared" si="287"/>
        <v/>
      </c>
      <c r="CR233" s="165" t="str">
        <f t="shared" si="235"/>
        <v/>
      </c>
      <c r="CS233" s="108" t="str">
        <f t="shared" si="239"/>
        <v/>
      </c>
      <c r="CT233" s="27" t="s">
        <v>0</v>
      </c>
      <c r="CU233" s="224" t="str">
        <f t="shared" si="288"/>
        <v xml:space="preserve">
</v>
      </c>
      <c r="CV233" s="27" t="s">
        <v>0</v>
      </c>
      <c r="CW233" s="184" t="str">
        <f t="shared" si="240"/>
        <v/>
      </c>
      <c r="CX233" t="s">
        <v>0</v>
      </c>
      <c r="CY233" s="86" t="str">
        <f t="shared" si="241"/>
        <v/>
      </c>
      <c r="CZ233" t="s">
        <v>0</v>
      </c>
      <c r="DA233" s="32" t="str">
        <f t="shared" si="242"/>
        <v/>
      </c>
      <c r="DB233" s="46" t="str">
        <f t="shared" si="243"/>
        <v/>
      </c>
      <c r="DC233" t="s">
        <v>0</v>
      </c>
      <c r="DD233" s="14" t="str">
        <f t="shared" si="289"/>
        <v/>
      </c>
      <c r="DE233" s="27" t="s">
        <v>0</v>
      </c>
      <c r="DF233" s="14" t="str">
        <f t="shared" si="290"/>
        <v/>
      </c>
      <c r="DG233" s="27" t="s">
        <v>0</v>
      </c>
      <c r="DH233" s="32" t="str">
        <f t="shared" si="291"/>
        <v/>
      </c>
      <c r="DI233" s="33" t="str">
        <f t="shared" si="292"/>
        <v/>
      </c>
      <c r="DJ233" s="27" t="s">
        <v>0</v>
      </c>
      <c r="DK233" s="32" t="str">
        <f t="shared" si="293"/>
        <v/>
      </c>
      <c r="DL233" s="33" t="str">
        <f t="shared" si="294"/>
        <v/>
      </c>
      <c r="DM233" s="27" t="s">
        <v>0</v>
      </c>
      <c r="DN233" s="32" t="str">
        <f t="shared" si="295"/>
        <v/>
      </c>
      <c r="DO233" s="33" t="str">
        <f t="shared" si="296"/>
        <v/>
      </c>
      <c r="DP233" s="27" t="s">
        <v>0</v>
      </c>
      <c r="DQ233" s="38" t="str">
        <f t="shared" si="297"/>
        <v/>
      </c>
      <c r="DR233" s="33" t="str" cm="1">
        <f t="array" ref="DR233">IF(DQ233&lt;&gt;"",INDEX(regNatjecatelj_id,DQ233,0),IF(BF233&lt;&gt;"",BF233,""))</f>
        <v/>
      </c>
      <c r="DS233" s="27" t="s">
        <v>0</v>
      </c>
      <c r="DT233" s="38" t="str">
        <f t="shared" si="298"/>
        <v/>
      </c>
      <c r="DU233" s="53" t="str">
        <f t="shared" si="244"/>
        <v/>
      </c>
      <c r="DV233" s="53" t="str">
        <f t="shared" si="299"/>
        <v/>
      </c>
      <c r="DW233" s="53" t="str">
        <f t="shared" si="300"/>
        <v/>
      </c>
      <c r="DX233" s="46" t="str">
        <f t="shared" si="301"/>
        <v/>
      </c>
      <c r="DY233" s="27" t="s">
        <v>0</v>
      </c>
      <c r="DZ233" s="38" t="str">
        <f>IF(AN233="","",MAX(DZ$12:DZ232)+1)</f>
        <v/>
      </c>
      <c r="EA233" s="53" t="str">
        <f t="shared" si="302"/>
        <v/>
      </c>
      <c r="EB233" s="53" t="str">
        <f t="shared" si="303"/>
        <v/>
      </c>
      <c r="EC233" s="53" t="str">
        <f t="shared" si="304"/>
        <v/>
      </c>
      <c r="ED233" s="53" t="str">
        <f t="shared" si="305"/>
        <v/>
      </c>
      <c r="EE233" s="53" t="str">
        <f t="shared" si="245"/>
        <v/>
      </c>
      <c r="EF233" s="53" t="str">
        <f t="shared" si="306"/>
        <v/>
      </c>
      <c r="EG233" s="53" t="str">
        <f t="shared" si="307"/>
        <v/>
      </c>
      <c r="EH233" s="53" t="str">
        <f t="shared" si="246"/>
        <v/>
      </c>
      <c r="EI233" s="53" t="str">
        <f t="shared" si="308"/>
        <v/>
      </c>
      <c r="EJ233" s="33" t="str">
        <f t="shared" si="309"/>
        <v/>
      </c>
      <c r="EK233" s="27" t="s">
        <v>0</v>
      </c>
      <c r="EL233" s="14" t="str">
        <f t="shared" si="310"/>
        <v/>
      </c>
      <c r="EM233" s="27" t="s">
        <v>0</v>
      </c>
      <c r="EN233" s="14" t="str">
        <f t="shared" si="247"/>
        <v/>
      </c>
      <c r="EO233" s="27" t="s">
        <v>0</v>
      </c>
      <c r="EP233" s="115" t="str">
        <f t="shared" si="311"/>
        <v/>
      </c>
      <c r="EQ233" s="27" t="s">
        <v>0</v>
      </c>
    </row>
    <row r="234" spans="1:147" x14ac:dyDescent="0.25">
      <c r="A234" t="s">
        <v>0</v>
      </c>
      <c r="B234" s="32" t="str">
        <f>IF(csv!F224="","",TRIM(csv!T224))</f>
        <v/>
      </c>
      <c r="C234" s="21" t="s">
        <v>0</v>
      </c>
      <c r="D234" s="21" t="str">
        <f>IF(csv!F224="","",TRIM(csv!F224))</f>
        <v/>
      </c>
      <c r="E234" s="21" t="str">
        <f>IF(csv!E224="","",TRIM(csv!E224))</f>
        <v/>
      </c>
      <c r="F234" s="21" t="s">
        <v>0</v>
      </c>
      <c r="G234" s="53" t="str">
        <f>IF(csv!M224="","",TRIM(csv!M224))</f>
        <v/>
      </c>
      <c r="H234" s="53" t="str">
        <f>IF(csv!N224="","",TRIM(csv!N224))</f>
        <v/>
      </c>
      <c r="I234" s="21" t="s">
        <v>0</v>
      </c>
      <c r="J234" s="21" t="str">
        <f>IF(csv!P224="","",TRIM(csv!P224))</f>
        <v/>
      </c>
      <c r="K234" s="21" t="str">
        <f>IF(csv!Q224="","",TRIM(csv!Q224))</f>
        <v/>
      </c>
      <c r="L234" s="21" t="s">
        <v>0</v>
      </c>
      <c r="M234" s="46" t="str">
        <f>IF(csv!R224="","",TRIM(csv!R224))</f>
        <v/>
      </c>
      <c r="N234" s="27" t="s">
        <v>0</v>
      </c>
      <c r="O234" s="172" t="str">
        <f t="shared" si="248"/>
        <v/>
      </c>
      <c r="P234" s="27"/>
      <c r="Q234" s="32" t="str">
        <f t="shared" si="249"/>
        <v/>
      </c>
      <c r="R234" s="53" t="str">
        <f>IF(Q234="","",IF(COUNTIF(Q$12:Q233,Q234)=0,R233+1,R233))</f>
        <v/>
      </c>
      <c r="S234" s="53" t="str">
        <f t="shared" si="250"/>
        <v/>
      </c>
      <c r="T234" s="53" t="str">
        <f t="shared" si="251"/>
        <v/>
      </c>
      <c r="U234" s="46" t="str">
        <f t="shared" si="252"/>
        <v/>
      </c>
      <c r="V234" s="27" t="s">
        <v>0</v>
      </c>
      <c r="W234" s="157" t="str">
        <f t="shared" si="253"/>
        <v/>
      </c>
      <c r="X234" s="207" t="str">
        <f t="shared" si="254"/>
        <v/>
      </c>
      <c r="Y234" s="158" t="str">
        <f t="shared" si="236"/>
        <v/>
      </c>
      <c r="Z234" s="27" t="s">
        <v>0</v>
      </c>
      <c r="AA234" s="32" t="str">
        <f t="shared" si="255"/>
        <v/>
      </c>
      <c r="AB234" s="53" t="str">
        <f t="shared" si="256"/>
        <v/>
      </c>
      <c r="AC234" s="21" t="str">
        <f>IF(OR(AB234="",AB234&lt;&gt;"NEMA"),"",IF(IFERROR(MATCH(AA234,AA$12:AA233,0),0)&lt;&gt;0,"",AA234))</f>
        <v/>
      </c>
      <c r="AD234" s="46" t="str">
        <f>IF(AC234="","",MAX(AD$12:AD233)+1)</f>
        <v/>
      </c>
      <c r="AE234" s="27" t="s">
        <v>0</v>
      </c>
      <c r="AF234" s="84"/>
      <c r="AG234" s="27" t="s">
        <v>0</v>
      </c>
      <c r="AH234" s="14" t="str">
        <f t="shared" si="257"/>
        <v/>
      </c>
      <c r="AI234" s="27" t="s">
        <v>0</v>
      </c>
      <c r="AJ234" s="157" t="str">
        <f t="shared" si="258"/>
        <v/>
      </c>
      <c r="AK234" s="108" t="str">
        <f t="shared" si="259"/>
        <v/>
      </c>
      <c r="AL234" s="27"/>
      <c r="AM234" s="32" t="str">
        <f t="shared" si="260"/>
        <v/>
      </c>
      <c r="AN234" s="21" t="str">
        <f t="shared" si="261"/>
        <v/>
      </c>
      <c r="AO234" s="53" t="str">
        <f t="shared" si="262"/>
        <v/>
      </c>
      <c r="AP234" s="53" t="str">
        <f t="shared" si="263"/>
        <v/>
      </c>
      <c r="AQ234" s="21" t="str">
        <f t="shared" si="264"/>
        <v/>
      </c>
      <c r="AR234" s="46" t="str">
        <f t="shared" si="265"/>
        <v/>
      </c>
      <c r="AS234" s="27" t="s">
        <v>0</v>
      </c>
      <c r="AT234" s="62" t="str">
        <f t="shared" si="266"/>
        <v/>
      </c>
      <c r="AU234" s="27" t="s">
        <v>0</v>
      </c>
      <c r="AV234" s="228" t="str">
        <f t="shared" si="312"/>
        <v/>
      </c>
      <c r="AW234" s="27" t="s">
        <v>0</v>
      </c>
      <c r="AX234" s="79"/>
      <c r="AY234" s="80"/>
      <c r="AZ234" s="27" t="s">
        <v>0</v>
      </c>
      <c r="BA234" s="184" t="str">
        <f t="shared" si="267"/>
        <v/>
      </c>
      <c r="BB234" s="27" t="s">
        <v>0</v>
      </c>
      <c r="BC234" s="32" t="str">
        <f t="shared" si="268"/>
        <v/>
      </c>
      <c r="BD234" s="53" t="str">
        <f>IF(AX234&amp;AY234="","",MAX(BD$12:BD233)+1)</f>
        <v/>
      </c>
      <c r="BE234" s="196" t="str">
        <f t="shared" si="269"/>
        <v/>
      </c>
      <c r="BF234" s="33" t="str">
        <f>IF(AND(AO234="NEMA",AP234="NEMA",OR(AX234&amp;AY234="",BE234="NEMA")),MAX(BF$12:BF233)+1,"")</f>
        <v/>
      </c>
      <c r="BG234" s="27" t="s">
        <v>0</v>
      </c>
      <c r="BH234" s="32" t="str">
        <f t="shared" si="270"/>
        <v/>
      </c>
      <c r="BI234" s="21" t="str">
        <f t="shared" si="271"/>
        <v/>
      </c>
      <c r="BJ234" s="53" t="str">
        <f t="shared" si="272"/>
        <v/>
      </c>
      <c r="BK234" s="33" t="str">
        <f t="shared" si="273"/>
        <v/>
      </c>
      <c r="BL234" s="27" t="s">
        <v>0</v>
      </c>
      <c r="BM234" s="32" t="str">
        <f t="shared" si="274"/>
        <v/>
      </c>
      <c r="BN234" s="21" t="str">
        <f t="shared" si="275"/>
        <v/>
      </c>
      <c r="BO234" s="53" t="str">
        <f t="shared" si="276"/>
        <v/>
      </c>
      <c r="BP234" s="53" t="str">
        <f t="shared" si="237"/>
        <v/>
      </c>
      <c r="BQ234" s="21" t="str">
        <f t="shared" si="238"/>
        <v/>
      </c>
      <c r="BR234" s="21" t="str" cm="1">
        <f t="array" ref="BR234">IFERROR(""&amp;INDEX(regNatjecatelj_klub,DI234),"")</f>
        <v/>
      </c>
      <c r="BS234" s="66" t="str">
        <f t="shared" si="277"/>
        <v/>
      </c>
      <c r="BT234" s="46" t="str">
        <f t="shared" si="278"/>
        <v/>
      </c>
      <c r="BU234" s="27" t="s">
        <v>0</v>
      </c>
      <c r="BV234" s="62" t="str">
        <f>IF(BP234&lt;&gt;"NEMA","",IF(IFERROR(MATCH(BN234,BN$12:BN233,0),0)&lt;&gt;0,"",BN234))</f>
        <v/>
      </c>
      <c r="BW234" s="27" t="s">
        <v>0</v>
      </c>
      <c r="BX234" s="84"/>
      <c r="BY234" s="27" t="s">
        <v>0</v>
      </c>
      <c r="BZ234" s="38" t="str">
        <f t="shared" si="279"/>
        <v/>
      </c>
      <c r="CA234" s="21" t="str">
        <f t="shared" si="280"/>
        <v/>
      </c>
      <c r="CB234" s="21" t="str">
        <f>IF(CA234="","",MAX(CB$12:CB233)+1)</f>
        <v/>
      </c>
      <c r="CC234" s="21" t="str">
        <f>IF(CA234="","",IF(AB234="","",IF(AB234="NEMA",IF(AD234="",INDEX(AD$12:AD233,MATCH(AA234,AA$12:AA233,0),1),AD234),AB234)))</f>
        <v/>
      </c>
      <c r="CD234" s="21" t="str">
        <f t="shared" si="281"/>
        <v/>
      </c>
      <c r="CE234" s="21" t="str">
        <f>IF(BX234="","",MAX(CE$12:CE233)+1)</f>
        <v/>
      </c>
      <c r="CF234" s="21" t="str">
        <f t="shared" si="282"/>
        <v/>
      </c>
      <c r="CG234" s="46" t="str">
        <f t="shared" si="283"/>
        <v/>
      </c>
      <c r="CH234" s="27" t="s">
        <v>0</v>
      </c>
      <c r="CI234" s="14" t="str">
        <f t="shared" si="284"/>
        <v/>
      </c>
      <c r="CJ234" s="27" t="s">
        <v>0</v>
      </c>
      <c r="CK234" s="157" t="str">
        <f>IF(BN234="","",IF(AND(BO234&lt;&gt;"",BO234&lt;&gt;"NEMA",BS234=1),BR234,IFERROR(INDEX(CK$12:CK233,MATCH(BN234,BN$12:BN233,0)),IF(BX234&lt;&gt;"",BX234,BT234))))</f>
        <v/>
      </c>
      <c r="CL234" s="210" t="str">
        <f>IF(BN234="","",IF(BT234&lt;&gt;BN234,INDEX(regKlub_id,MATCH(BT234,regKlub_naziv,0)),IF(AND(BO234&lt;&gt;"",BO234&lt;&gt;"NEMA"),BO234,IF(CF234&lt;&gt;"",CF234,IF(CB234&lt;&gt;"",CB234,IFERROR(INDEX(CL$12:CL233,MATCH(BN234,BN$12:BN233,0)),"GREŠKA"))))))</f>
        <v/>
      </c>
      <c r="CM234" s="108" t="str">
        <f>IF(BP234="","",IF(BP234&lt;&gt;"NEMA",BP234,IF(CE234&lt;&gt;"",CE234,IFERROR(INDEX(CM$12:CM233,MATCH(BN234,BN$12:BN233,0)),""))))</f>
        <v/>
      </c>
      <c r="CN234" s="27" t="s">
        <v>0</v>
      </c>
      <c r="CO234" s="38" t="str">
        <f t="shared" si="285"/>
        <v/>
      </c>
      <c r="CP234" s="53" t="str">
        <f t="shared" si="286"/>
        <v/>
      </c>
      <c r="CQ234" s="164" t="str">
        <f t="shared" si="287"/>
        <v/>
      </c>
      <c r="CR234" s="165" t="str">
        <f t="shared" si="235"/>
        <v/>
      </c>
      <c r="CS234" s="108" t="str">
        <f t="shared" si="239"/>
        <v/>
      </c>
      <c r="CT234" s="27" t="s">
        <v>0</v>
      </c>
      <c r="CU234" s="224" t="str">
        <f t="shared" si="288"/>
        <v xml:space="preserve">
</v>
      </c>
      <c r="CV234" s="27" t="s">
        <v>0</v>
      </c>
      <c r="CW234" s="184" t="str">
        <f t="shared" si="240"/>
        <v/>
      </c>
      <c r="CX234" t="s">
        <v>0</v>
      </c>
      <c r="CY234" s="86" t="str">
        <f t="shared" si="241"/>
        <v/>
      </c>
      <c r="CZ234" t="s">
        <v>0</v>
      </c>
      <c r="DA234" s="32" t="str">
        <f t="shared" si="242"/>
        <v/>
      </c>
      <c r="DB234" s="46" t="str">
        <f t="shared" si="243"/>
        <v/>
      </c>
      <c r="DC234" t="s">
        <v>0</v>
      </c>
      <c r="DD234" s="14" t="str">
        <f t="shared" si="289"/>
        <v/>
      </c>
      <c r="DE234" s="27" t="s">
        <v>0</v>
      </c>
      <c r="DF234" s="14" t="str">
        <f t="shared" si="290"/>
        <v/>
      </c>
      <c r="DG234" s="27" t="s">
        <v>0</v>
      </c>
      <c r="DH234" s="32" t="str">
        <f t="shared" si="291"/>
        <v/>
      </c>
      <c r="DI234" s="33" t="str">
        <f t="shared" si="292"/>
        <v/>
      </c>
      <c r="DJ234" s="27" t="s">
        <v>0</v>
      </c>
      <c r="DK234" s="32" t="str">
        <f t="shared" si="293"/>
        <v/>
      </c>
      <c r="DL234" s="33" t="str">
        <f t="shared" si="294"/>
        <v/>
      </c>
      <c r="DM234" s="27" t="s">
        <v>0</v>
      </c>
      <c r="DN234" s="32" t="str">
        <f t="shared" si="295"/>
        <v/>
      </c>
      <c r="DO234" s="33" t="str">
        <f t="shared" si="296"/>
        <v/>
      </c>
      <c r="DP234" s="27" t="s">
        <v>0</v>
      </c>
      <c r="DQ234" s="38" t="str">
        <f t="shared" si="297"/>
        <v/>
      </c>
      <c r="DR234" s="33" t="str" cm="1">
        <f t="array" ref="DR234">IF(DQ234&lt;&gt;"",INDEX(regNatjecatelj_id,DQ234,0),IF(BF234&lt;&gt;"",BF234,""))</f>
        <v/>
      </c>
      <c r="DS234" s="27" t="s">
        <v>0</v>
      </c>
      <c r="DT234" s="38" t="str">
        <f t="shared" si="298"/>
        <v/>
      </c>
      <c r="DU234" s="53" t="str">
        <f t="shared" si="244"/>
        <v/>
      </c>
      <c r="DV234" s="53" t="str">
        <f t="shared" si="299"/>
        <v/>
      </c>
      <c r="DW234" s="53" t="str">
        <f t="shared" si="300"/>
        <v/>
      </c>
      <c r="DX234" s="46" t="str">
        <f t="shared" si="301"/>
        <v/>
      </c>
      <c r="DY234" s="27" t="s">
        <v>0</v>
      </c>
      <c r="DZ234" s="38" t="str">
        <f>IF(AN234="","",MAX(DZ$12:DZ233)+1)</f>
        <v/>
      </c>
      <c r="EA234" s="53" t="str">
        <f t="shared" si="302"/>
        <v/>
      </c>
      <c r="EB234" s="53" t="str">
        <f t="shared" si="303"/>
        <v/>
      </c>
      <c r="EC234" s="53" t="str">
        <f t="shared" si="304"/>
        <v/>
      </c>
      <c r="ED234" s="53" t="str">
        <f t="shared" si="305"/>
        <v/>
      </c>
      <c r="EE234" s="53" t="str">
        <f t="shared" si="245"/>
        <v/>
      </c>
      <c r="EF234" s="53" t="str">
        <f t="shared" si="306"/>
        <v/>
      </c>
      <c r="EG234" s="53" t="str">
        <f t="shared" si="307"/>
        <v/>
      </c>
      <c r="EH234" s="53" t="str">
        <f t="shared" si="246"/>
        <v/>
      </c>
      <c r="EI234" s="53" t="str">
        <f t="shared" si="308"/>
        <v/>
      </c>
      <c r="EJ234" s="33" t="str">
        <f t="shared" si="309"/>
        <v/>
      </c>
      <c r="EK234" s="27" t="s">
        <v>0</v>
      </c>
      <c r="EL234" s="14" t="str">
        <f t="shared" si="310"/>
        <v/>
      </c>
      <c r="EM234" s="27" t="s">
        <v>0</v>
      </c>
      <c r="EN234" s="14" t="str">
        <f t="shared" si="247"/>
        <v/>
      </c>
      <c r="EO234" s="27" t="s">
        <v>0</v>
      </c>
      <c r="EP234" s="115" t="str">
        <f t="shared" si="311"/>
        <v/>
      </c>
      <c r="EQ234" s="27" t="s">
        <v>0</v>
      </c>
    </row>
    <row r="235" spans="1:147" x14ac:dyDescent="0.25">
      <c r="A235" t="s">
        <v>0</v>
      </c>
      <c r="B235" s="32" t="str">
        <f>IF(csv!F225="","",TRIM(csv!T225))</f>
        <v/>
      </c>
      <c r="C235" s="21" t="s">
        <v>0</v>
      </c>
      <c r="D235" s="21" t="str">
        <f>IF(csv!F225="","",TRIM(csv!F225))</f>
        <v/>
      </c>
      <c r="E235" s="21" t="str">
        <f>IF(csv!E225="","",TRIM(csv!E225))</f>
        <v/>
      </c>
      <c r="F235" s="21" t="s">
        <v>0</v>
      </c>
      <c r="G235" s="53" t="str">
        <f>IF(csv!M225="","",TRIM(csv!M225))</f>
        <v/>
      </c>
      <c r="H235" s="53" t="str">
        <f>IF(csv!N225="","",TRIM(csv!N225))</f>
        <v/>
      </c>
      <c r="I235" s="21" t="s">
        <v>0</v>
      </c>
      <c r="J235" s="21" t="str">
        <f>IF(csv!P225="","",TRIM(csv!P225))</f>
        <v/>
      </c>
      <c r="K235" s="21" t="str">
        <f>IF(csv!Q225="","",TRIM(csv!Q225))</f>
        <v/>
      </c>
      <c r="L235" s="21" t="s">
        <v>0</v>
      </c>
      <c r="M235" s="46" t="str">
        <f>IF(csv!R225="","",TRIM(csv!R225))</f>
        <v/>
      </c>
      <c r="N235" s="27" t="s">
        <v>0</v>
      </c>
      <c r="O235" s="172" t="str">
        <f t="shared" si="248"/>
        <v/>
      </c>
      <c r="P235" s="27"/>
      <c r="Q235" s="32" t="str">
        <f t="shared" si="249"/>
        <v/>
      </c>
      <c r="R235" s="53" t="str">
        <f>IF(Q235="","",IF(COUNTIF(Q$12:Q234,Q235)=0,R234+1,R234))</f>
        <v/>
      </c>
      <c r="S235" s="53" t="str">
        <f t="shared" si="250"/>
        <v/>
      </c>
      <c r="T235" s="53" t="str">
        <f t="shared" si="251"/>
        <v/>
      </c>
      <c r="U235" s="46" t="str">
        <f t="shared" si="252"/>
        <v/>
      </c>
      <c r="V235" s="27" t="s">
        <v>0</v>
      </c>
      <c r="W235" s="157" t="str">
        <f t="shared" si="253"/>
        <v/>
      </c>
      <c r="X235" s="207" t="str">
        <f t="shared" si="254"/>
        <v/>
      </c>
      <c r="Y235" s="158" t="str">
        <f t="shared" si="236"/>
        <v/>
      </c>
      <c r="Z235" s="27" t="s">
        <v>0</v>
      </c>
      <c r="AA235" s="32" t="str">
        <f t="shared" si="255"/>
        <v/>
      </c>
      <c r="AB235" s="53" t="str">
        <f t="shared" si="256"/>
        <v/>
      </c>
      <c r="AC235" s="21" t="str">
        <f>IF(OR(AB235="",AB235&lt;&gt;"NEMA"),"",IF(IFERROR(MATCH(AA235,AA$12:AA234,0),0)&lt;&gt;0,"",AA235))</f>
        <v/>
      </c>
      <c r="AD235" s="46" t="str">
        <f>IF(AC235="","",MAX(AD$12:AD234)+1)</f>
        <v/>
      </c>
      <c r="AE235" s="27" t="s">
        <v>0</v>
      </c>
      <c r="AF235" s="84"/>
      <c r="AG235" s="27" t="s">
        <v>0</v>
      </c>
      <c r="AH235" s="14" t="str">
        <f t="shared" si="257"/>
        <v/>
      </c>
      <c r="AI235" s="27" t="s">
        <v>0</v>
      </c>
      <c r="AJ235" s="157" t="str">
        <f t="shared" si="258"/>
        <v/>
      </c>
      <c r="AK235" s="108" t="str">
        <f t="shared" si="259"/>
        <v/>
      </c>
      <c r="AL235" s="27"/>
      <c r="AM235" s="32" t="str">
        <f t="shared" si="260"/>
        <v/>
      </c>
      <c r="AN235" s="21" t="str">
        <f t="shared" si="261"/>
        <v/>
      </c>
      <c r="AO235" s="53" t="str">
        <f t="shared" si="262"/>
        <v/>
      </c>
      <c r="AP235" s="53" t="str">
        <f t="shared" si="263"/>
        <v/>
      </c>
      <c r="AQ235" s="21" t="str">
        <f t="shared" si="264"/>
        <v/>
      </c>
      <c r="AR235" s="46" t="str">
        <f t="shared" si="265"/>
        <v/>
      </c>
      <c r="AS235" s="27" t="s">
        <v>0</v>
      </c>
      <c r="AT235" s="62" t="str">
        <f t="shared" si="266"/>
        <v/>
      </c>
      <c r="AU235" s="27" t="s">
        <v>0</v>
      </c>
      <c r="AV235" s="228" t="str">
        <f t="shared" si="312"/>
        <v/>
      </c>
      <c r="AW235" s="27" t="s">
        <v>0</v>
      </c>
      <c r="AX235" s="79"/>
      <c r="AY235" s="80"/>
      <c r="AZ235" s="27" t="s">
        <v>0</v>
      </c>
      <c r="BA235" s="184" t="str">
        <f t="shared" si="267"/>
        <v/>
      </c>
      <c r="BB235" s="27" t="s">
        <v>0</v>
      </c>
      <c r="BC235" s="32" t="str">
        <f t="shared" si="268"/>
        <v/>
      </c>
      <c r="BD235" s="53" t="str">
        <f>IF(AX235&amp;AY235="","",MAX(BD$12:BD234)+1)</f>
        <v/>
      </c>
      <c r="BE235" s="196" t="str">
        <f t="shared" si="269"/>
        <v/>
      </c>
      <c r="BF235" s="33" t="str">
        <f>IF(AND(AO235="NEMA",AP235="NEMA",OR(AX235&amp;AY235="",BE235="NEMA")),MAX(BF$12:BF234)+1,"")</f>
        <v/>
      </c>
      <c r="BG235" s="27" t="s">
        <v>0</v>
      </c>
      <c r="BH235" s="32" t="str">
        <f t="shared" si="270"/>
        <v/>
      </c>
      <c r="BI235" s="21" t="str">
        <f t="shared" si="271"/>
        <v/>
      </c>
      <c r="BJ235" s="53" t="str">
        <f t="shared" si="272"/>
        <v/>
      </c>
      <c r="BK235" s="33" t="str">
        <f t="shared" si="273"/>
        <v/>
      </c>
      <c r="BL235" s="27" t="s">
        <v>0</v>
      </c>
      <c r="BM235" s="32" t="str">
        <f t="shared" si="274"/>
        <v/>
      </c>
      <c r="BN235" s="21" t="str">
        <f t="shared" si="275"/>
        <v/>
      </c>
      <c r="BO235" s="53" t="str">
        <f t="shared" si="276"/>
        <v/>
      </c>
      <c r="BP235" s="53" t="str">
        <f t="shared" si="237"/>
        <v/>
      </c>
      <c r="BQ235" s="21" t="str">
        <f t="shared" si="238"/>
        <v/>
      </c>
      <c r="BR235" s="21" t="str" cm="1">
        <f t="array" ref="BR235">IFERROR(""&amp;INDEX(regNatjecatelj_klub,DI235),"")</f>
        <v/>
      </c>
      <c r="BS235" s="66" t="str">
        <f t="shared" si="277"/>
        <v/>
      </c>
      <c r="BT235" s="46" t="str">
        <f t="shared" si="278"/>
        <v/>
      </c>
      <c r="BU235" s="27" t="s">
        <v>0</v>
      </c>
      <c r="BV235" s="62" t="str">
        <f>IF(BP235&lt;&gt;"NEMA","",IF(IFERROR(MATCH(BN235,BN$12:BN234,0),0)&lt;&gt;0,"",BN235))</f>
        <v/>
      </c>
      <c r="BW235" s="27" t="s">
        <v>0</v>
      </c>
      <c r="BX235" s="84"/>
      <c r="BY235" s="27" t="s">
        <v>0</v>
      </c>
      <c r="BZ235" s="38" t="str">
        <f t="shared" si="279"/>
        <v/>
      </c>
      <c r="CA235" s="21" t="str">
        <f t="shared" si="280"/>
        <v/>
      </c>
      <c r="CB235" s="21" t="str">
        <f>IF(CA235="","",MAX(CB$12:CB234)+1)</f>
        <v/>
      </c>
      <c r="CC235" s="21" t="str">
        <f>IF(CA235="","",IF(AB235="","",IF(AB235="NEMA",IF(AD235="",INDEX(AD$12:AD234,MATCH(AA235,AA$12:AA234,0),1),AD235),AB235)))</f>
        <v/>
      </c>
      <c r="CD235" s="21" t="str">
        <f t="shared" si="281"/>
        <v/>
      </c>
      <c r="CE235" s="21" t="str">
        <f>IF(BX235="","",MAX(CE$12:CE234)+1)</f>
        <v/>
      </c>
      <c r="CF235" s="21" t="str">
        <f t="shared" si="282"/>
        <v/>
      </c>
      <c r="CG235" s="46" t="str">
        <f t="shared" si="283"/>
        <v/>
      </c>
      <c r="CH235" s="27" t="s">
        <v>0</v>
      </c>
      <c r="CI235" s="14" t="str">
        <f t="shared" si="284"/>
        <v/>
      </c>
      <c r="CJ235" s="27" t="s">
        <v>0</v>
      </c>
      <c r="CK235" s="157" t="str">
        <f>IF(BN235="","",IF(AND(BO235&lt;&gt;"",BO235&lt;&gt;"NEMA",BS235=1),BR235,IFERROR(INDEX(CK$12:CK234,MATCH(BN235,BN$12:BN234,0)),IF(BX235&lt;&gt;"",BX235,BT235))))</f>
        <v/>
      </c>
      <c r="CL235" s="210" t="str">
        <f>IF(BN235="","",IF(BT235&lt;&gt;BN235,INDEX(regKlub_id,MATCH(BT235,regKlub_naziv,0)),IF(AND(BO235&lt;&gt;"",BO235&lt;&gt;"NEMA"),BO235,IF(CF235&lt;&gt;"",CF235,IF(CB235&lt;&gt;"",CB235,IFERROR(INDEX(CL$12:CL234,MATCH(BN235,BN$12:BN234,0)),"GREŠKA"))))))</f>
        <v/>
      </c>
      <c r="CM235" s="108" t="str">
        <f>IF(BP235="","",IF(BP235&lt;&gt;"NEMA",BP235,IF(CE235&lt;&gt;"",CE235,IFERROR(INDEX(CM$12:CM234,MATCH(BN235,BN$12:BN234,0)),""))))</f>
        <v/>
      </c>
      <c r="CN235" s="27" t="s">
        <v>0</v>
      </c>
      <c r="CO235" s="38" t="str">
        <f t="shared" si="285"/>
        <v/>
      </c>
      <c r="CP235" s="53" t="str">
        <f t="shared" si="286"/>
        <v/>
      </c>
      <c r="CQ235" s="164" t="str">
        <f t="shared" si="287"/>
        <v/>
      </c>
      <c r="CR235" s="165" t="str">
        <f t="shared" si="235"/>
        <v/>
      </c>
      <c r="CS235" s="108" t="str">
        <f t="shared" si="239"/>
        <v/>
      </c>
      <c r="CT235" s="27" t="s">
        <v>0</v>
      </c>
      <c r="CU235" s="224" t="str">
        <f t="shared" si="288"/>
        <v xml:space="preserve">
</v>
      </c>
      <c r="CV235" s="27" t="s">
        <v>0</v>
      </c>
      <c r="CW235" s="184" t="str">
        <f t="shared" si="240"/>
        <v/>
      </c>
      <c r="CX235" t="s">
        <v>0</v>
      </c>
      <c r="CY235" s="86" t="str">
        <f t="shared" si="241"/>
        <v/>
      </c>
      <c r="CZ235" t="s">
        <v>0</v>
      </c>
      <c r="DA235" s="32" t="str">
        <f t="shared" si="242"/>
        <v/>
      </c>
      <c r="DB235" s="46" t="str">
        <f t="shared" si="243"/>
        <v/>
      </c>
      <c r="DC235" t="s">
        <v>0</v>
      </c>
      <c r="DD235" s="14" t="str">
        <f t="shared" si="289"/>
        <v/>
      </c>
      <c r="DE235" s="27" t="s">
        <v>0</v>
      </c>
      <c r="DF235" s="14" t="str">
        <f t="shared" si="290"/>
        <v/>
      </c>
      <c r="DG235" s="27" t="s">
        <v>0</v>
      </c>
      <c r="DH235" s="32" t="str">
        <f t="shared" si="291"/>
        <v/>
      </c>
      <c r="DI235" s="33" t="str">
        <f t="shared" si="292"/>
        <v/>
      </c>
      <c r="DJ235" s="27" t="s">
        <v>0</v>
      </c>
      <c r="DK235" s="32" t="str">
        <f t="shared" si="293"/>
        <v/>
      </c>
      <c r="DL235" s="33" t="str">
        <f t="shared" si="294"/>
        <v/>
      </c>
      <c r="DM235" s="27" t="s">
        <v>0</v>
      </c>
      <c r="DN235" s="32" t="str">
        <f t="shared" si="295"/>
        <v/>
      </c>
      <c r="DO235" s="33" t="str">
        <f t="shared" si="296"/>
        <v/>
      </c>
      <c r="DP235" s="27" t="s">
        <v>0</v>
      </c>
      <c r="DQ235" s="38" t="str">
        <f t="shared" si="297"/>
        <v/>
      </c>
      <c r="DR235" s="33" t="str" cm="1">
        <f t="array" ref="DR235">IF(DQ235&lt;&gt;"",INDEX(regNatjecatelj_id,DQ235,0),IF(BF235&lt;&gt;"",BF235,""))</f>
        <v/>
      </c>
      <c r="DS235" s="27" t="s">
        <v>0</v>
      </c>
      <c r="DT235" s="38" t="str">
        <f t="shared" si="298"/>
        <v/>
      </c>
      <c r="DU235" s="53" t="str">
        <f t="shared" si="244"/>
        <v/>
      </c>
      <c r="DV235" s="53" t="str">
        <f t="shared" si="299"/>
        <v/>
      </c>
      <c r="DW235" s="53" t="str">
        <f t="shared" si="300"/>
        <v/>
      </c>
      <c r="DX235" s="46" t="str">
        <f t="shared" si="301"/>
        <v/>
      </c>
      <c r="DY235" s="27" t="s">
        <v>0</v>
      </c>
      <c r="DZ235" s="38" t="str">
        <f>IF(AN235="","",MAX(DZ$12:DZ234)+1)</f>
        <v/>
      </c>
      <c r="EA235" s="53" t="str">
        <f t="shared" si="302"/>
        <v/>
      </c>
      <c r="EB235" s="53" t="str">
        <f t="shared" si="303"/>
        <v/>
      </c>
      <c r="EC235" s="53" t="str">
        <f t="shared" si="304"/>
        <v/>
      </c>
      <c r="ED235" s="53" t="str">
        <f t="shared" si="305"/>
        <v/>
      </c>
      <c r="EE235" s="53" t="str">
        <f t="shared" si="245"/>
        <v/>
      </c>
      <c r="EF235" s="53" t="str">
        <f t="shared" si="306"/>
        <v/>
      </c>
      <c r="EG235" s="53" t="str">
        <f t="shared" si="307"/>
        <v/>
      </c>
      <c r="EH235" s="53" t="str">
        <f t="shared" si="246"/>
        <v/>
      </c>
      <c r="EI235" s="53" t="str">
        <f t="shared" si="308"/>
        <v/>
      </c>
      <c r="EJ235" s="33" t="str">
        <f t="shared" si="309"/>
        <v/>
      </c>
      <c r="EK235" s="27" t="s">
        <v>0</v>
      </c>
      <c r="EL235" s="14" t="str">
        <f t="shared" si="310"/>
        <v/>
      </c>
      <c r="EM235" s="27" t="s">
        <v>0</v>
      </c>
      <c r="EN235" s="14" t="str">
        <f t="shared" si="247"/>
        <v/>
      </c>
      <c r="EO235" s="27" t="s">
        <v>0</v>
      </c>
      <c r="EP235" s="115" t="str">
        <f t="shared" si="311"/>
        <v/>
      </c>
      <c r="EQ235" s="27" t="s">
        <v>0</v>
      </c>
    </row>
    <row r="236" spans="1:147" x14ac:dyDescent="0.25">
      <c r="A236" t="s">
        <v>0</v>
      </c>
      <c r="B236" s="32" t="str">
        <f>IF(csv!F226="","",TRIM(csv!T226))</f>
        <v/>
      </c>
      <c r="C236" s="21" t="s">
        <v>0</v>
      </c>
      <c r="D236" s="21" t="str">
        <f>IF(csv!F226="","",TRIM(csv!F226))</f>
        <v/>
      </c>
      <c r="E236" s="21" t="str">
        <f>IF(csv!E226="","",TRIM(csv!E226))</f>
        <v/>
      </c>
      <c r="F236" s="21" t="s">
        <v>0</v>
      </c>
      <c r="G236" s="53" t="str">
        <f>IF(csv!M226="","",TRIM(csv!M226))</f>
        <v/>
      </c>
      <c r="H236" s="53" t="str">
        <f>IF(csv!N226="","",TRIM(csv!N226))</f>
        <v/>
      </c>
      <c r="I236" s="21" t="s">
        <v>0</v>
      </c>
      <c r="J236" s="21" t="str">
        <f>IF(csv!P226="","",TRIM(csv!P226))</f>
        <v/>
      </c>
      <c r="K236" s="21" t="str">
        <f>IF(csv!Q226="","",TRIM(csv!Q226))</f>
        <v/>
      </c>
      <c r="L236" s="21" t="s">
        <v>0</v>
      </c>
      <c r="M236" s="46" t="str">
        <f>IF(csv!R226="","",TRIM(csv!R226))</f>
        <v/>
      </c>
      <c r="N236" s="27" t="s">
        <v>0</v>
      </c>
      <c r="O236" s="172" t="str">
        <f t="shared" si="248"/>
        <v/>
      </c>
      <c r="P236" s="27"/>
      <c r="Q236" s="32" t="str">
        <f t="shared" si="249"/>
        <v/>
      </c>
      <c r="R236" s="53" t="str">
        <f>IF(Q236="","",IF(COUNTIF(Q$12:Q235,Q236)=0,R235+1,R235))</f>
        <v/>
      </c>
      <c r="S236" s="53" t="str">
        <f t="shared" si="250"/>
        <v/>
      </c>
      <c r="T236" s="53" t="str">
        <f t="shared" si="251"/>
        <v/>
      </c>
      <c r="U236" s="46" t="str">
        <f t="shared" si="252"/>
        <v/>
      </c>
      <c r="V236" s="27" t="s">
        <v>0</v>
      </c>
      <c r="W236" s="157" t="str">
        <f t="shared" si="253"/>
        <v/>
      </c>
      <c r="X236" s="207" t="str">
        <f t="shared" si="254"/>
        <v/>
      </c>
      <c r="Y236" s="158" t="str">
        <f t="shared" si="236"/>
        <v/>
      </c>
      <c r="Z236" s="27" t="s">
        <v>0</v>
      </c>
      <c r="AA236" s="32" t="str">
        <f t="shared" si="255"/>
        <v/>
      </c>
      <c r="AB236" s="53" t="str">
        <f t="shared" si="256"/>
        <v/>
      </c>
      <c r="AC236" s="21" t="str">
        <f>IF(OR(AB236="",AB236&lt;&gt;"NEMA"),"",IF(IFERROR(MATCH(AA236,AA$12:AA235,0),0)&lt;&gt;0,"",AA236))</f>
        <v/>
      </c>
      <c r="AD236" s="46" t="str">
        <f>IF(AC236="","",MAX(AD$12:AD235)+1)</f>
        <v/>
      </c>
      <c r="AE236" s="27" t="s">
        <v>0</v>
      </c>
      <c r="AF236" s="84"/>
      <c r="AG236" s="27" t="s">
        <v>0</v>
      </c>
      <c r="AH236" s="14" t="str">
        <f t="shared" si="257"/>
        <v/>
      </c>
      <c r="AI236" s="27" t="s">
        <v>0</v>
      </c>
      <c r="AJ236" s="157" t="str">
        <f t="shared" si="258"/>
        <v/>
      </c>
      <c r="AK236" s="108" t="str">
        <f t="shared" si="259"/>
        <v/>
      </c>
      <c r="AL236" s="27"/>
      <c r="AM236" s="32" t="str">
        <f t="shared" si="260"/>
        <v/>
      </c>
      <c r="AN236" s="21" t="str">
        <f t="shared" si="261"/>
        <v/>
      </c>
      <c r="AO236" s="53" t="str">
        <f t="shared" si="262"/>
        <v/>
      </c>
      <c r="AP236" s="53" t="str">
        <f t="shared" si="263"/>
        <v/>
      </c>
      <c r="AQ236" s="21" t="str">
        <f t="shared" si="264"/>
        <v/>
      </c>
      <c r="AR236" s="46" t="str">
        <f t="shared" si="265"/>
        <v/>
      </c>
      <c r="AS236" s="27" t="s">
        <v>0</v>
      </c>
      <c r="AT236" s="62" t="str">
        <f t="shared" si="266"/>
        <v/>
      </c>
      <c r="AU236" s="27" t="s">
        <v>0</v>
      </c>
      <c r="AV236" s="228" t="str">
        <f t="shared" si="312"/>
        <v/>
      </c>
      <c r="AW236" s="27" t="s">
        <v>0</v>
      </c>
      <c r="AX236" s="79"/>
      <c r="AY236" s="80"/>
      <c r="AZ236" s="27" t="s">
        <v>0</v>
      </c>
      <c r="BA236" s="184" t="str">
        <f t="shared" si="267"/>
        <v/>
      </c>
      <c r="BB236" s="27" t="s">
        <v>0</v>
      </c>
      <c r="BC236" s="32" t="str">
        <f t="shared" si="268"/>
        <v/>
      </c>
      <c r="BD236" s="53" t="str">
        <f>IF(AX236&amp;AY236="","",MAX(BD$12:BD235)+1)</f>
        <v/>
      </c>
      <c r="BE236" s="196" t="str">
        <f t="shared" si="269"/>
        <v/>
      </c>
      <c r="BF236" s="33" t="str">
        <f>IF(AND(AO236="NEMA",AP236="NEMA",OR(AX236&amp;AY236="",BE236="NEMA")),MAX(BF$12:BF235)+1,"")</f>
        <v/>
      </c>
      <c r="BG236" s="27" t="s">
        <v>0</v>
      </c>
      <c r="BH236" s="32" t="str">
        <f t="shared" si="270"/>
        <v/>
      </c>
      <c r="BI236" s="21" t="str">
        <f t="shared" si="271"/>
        <v/>
      </c>
      <c r="BJ236" s="53" t="str">
        <f t="shared" si="272"/>
        <v/>
      </c>
      <c r="BK236" s="33" t="str">
        <f t="shared" si="273"/>
        <v/>
      </c>
      <c r="BL236" s="27" t="s">
        <v>0</v>
      </c>
      <c r="BM236" s="32" t="str">
        <f t="shared" si="274"/>
        <v/>
      </c>
      <c r="BN236" s="21" t="str">
        <f t="shared" si="275"/>
        <v/>
      </c>
      <c r="BO236" s="53" t="str">
        <f t="shared" si="276"/>
        <v/>
      </c>
      <c r="BP236" s="53" t="str">
        <f t="shared" si="237"/>
        <v/>
      </c>
      <c r="BQ236" s="21" t="str">
        <f t="shared" si="238"/>
        <v/>
      </c>
      <c r="BR236" s="21" t="str" cm="1">
        <f t="array" ref="BR236">IFERROR(""&amp;INDEX(regNatjecatelj_klub,DI236),"")</f>
        <v/>
      </c>
      <c r="BS236" s="66" t="str">
        <f t="shared" si="277"/>
        <v/>
      </c>
      <c r="BT236" s="46" t="str">
        <f t="shared" si="278"/>
        <v/>
      </c>
      <c r="BU236" s="27" t="s">
        <v>0</v>
      </c>
      <c r="BV236" s="62" t="str">
        <f>IF(BP236&lt;&gt;"NEMA","",IF(IFERROR(MATCH(BN236,BN$12:BN235,0),0)&lt;&gt;0,"",BN236))</f>
        <v/>
      </c>
      <c r="BW236" s="27" t="s">
        <v>0</v>
      </c>
      <c r="BX236" s="84"/>
      <c r="BY236" s="27" t="s">
        <v>0</v>
      </c>
      <c r="BZ236" s="38" t="str">
        <f t="shared" si="279"/>
        <v/>
      </c>
      <c r="CA236" s="21" t="str">
        <f t="shared" si="280"/>
        <v/>
      </c>
      <c r="CB236" s="21" t="str">
        <f>IF(CA236="","",MAX(CB$12:CB235)+1)</f>
        <v/>
      </c>
      <c r="CC236" s="21" t="str">
        <f>IF(CA236="","",IF(AB236="","",IF(AB236="NEMA",IF(AD236="",INDEX(AD$12:AD235,MATCH(AA236,AA$12:AA235,0),1),AD236),AB236)))</f>
        <v/>
      </c>
      <c r="CD236" s="21" t="str">
        <f t="shared" si="281"/>
        <v/>
      </c>
      <c r="CE236" s="21" t="str">
        <f>IF(BX236="","",MAX(CE$12:CE235)+1)</f>
        <v/>
      </c>
      <c r="CF236" s="21" t="str">
        <f t="shared" si="282"/>
        <v/>
      </c>
      <c r="CG236" s="46" t="str">
        <f t="shared" si="283"/>
        <v/>
      </c>
      <c r="CH236" s="27" t="s">
        <v>0</v>
      </c>
      <c r="CI236" s="14" t="str">
        <f t="shared" si="284"/>
        <v/>
      </c>
      <c r="CJ236" s="27" t="s">
        <v>0</v>
      </c>
      <c r="CK236" s="157" t="str">
        <f>IF(BN236="","",IF(AND(BO236&lt;&gt;"",BO236&lt;&gt;"NEMA",BS236=1),BR236,IFERROR(INDEX(CK$12:CK235,MATCH(BN236,BN$12:BN235,0)),IF(BX236&lt;&gt;"",BX236,BT236))))</f>
        <v/>
      </c>
      <c r="CL236" s="210" t="str">
        <f>IF(BN236="","",IF(BT236&lt;&gt;BN236,INDEX(regKlub_id,MATCH(BT236,regKlub_naziv,0)),IF(AND(BO236&lt;&gt;"",BO236&lt;&gt;"NEMA"),BO236,IF(CF236&lt;&gt;"",CF236,IF(CB236&lt;&gt;"",CB236,IFERROR(INDEX(CL$12:CL235,MATCH(BN236,BN$12:BN235,0)),"GREŠKA"))))))</f>
        <v/>
      </c>
      <c r="CM236" s="108" t="str">
        <f>IF(BP236="","",IF(BP236&lt;&gt;"NEMA",BP236,IF(CE236&lt;&gt;"",CE236,IFERROR(INDEX(CM$12:CM235,MATCH(BN236,BN$12:BN235,0)),""))))</f>
        <v/>
      </c>
      <c r="CN236" s="27" t="s">
        <v>0</v>
      </c>
      <c r="CO236" s="38" t="str">
        <f t="shared" si="285"/>
        <v/>
      </c>
      <c r="CP236" s="53" t="str">
        <f t="shared" si="286"/>
        <v/>
      </c>
      <c r="CQ236" s="164" t="str">
        <f t="shared" si="287"/>
        <v/>
      </c>
      <c r="CR236" s="165" t="str">
        <f t="shared" si="235"/>
        <v/>
      </c>
      <c r="CS236" s="108" t="str">
        <f t="shared" si="239"/>
        <v/>
      </c>
      <c r="CT236" s="27" t="s">
        <v>0</v>
      </c>
      <c r="CU236" s="224" t="str">
        <f t="shared" si="288"/>
        <v xml:space="preserve">
</v>
      </c>
      <c r="CV236" s="27" t="s">
        <v>0</v>
      </c>
      <c r="CW236" s="184" t="str">
        <f t="shared" si="240"/>
        <v/>
      </c>
      <c r="CX236" t="s">
        <v>0</v>
      </c>
      <c r="CY236" s="86" t="str">
        <f t="shared" si="241"/>
        <v/>
      </c>
      <c r="CZ236" t="s">
        <v>0</v>
      </c>
      <c r="DA236" s="32" t="str">
        <f t="shared" si="242"/>
        <v/>
      </c>
      <c r="DB236" s="46" t="str">
        <f t="shared" si="243"/>
        <v/>
      </c>
      <c r="DC236" t="s">
        <v>0</v>
      </c>
      <c r="DD236" s="14" t="str">
        <f t="shared" si="289"/>
        <v/>
      </c>
      <c r="DE236" s="27" t="s">
        <v>0</v>
      </c>
      <c r="DF236" s="14" t="str">
        <f t="shared" si="290"/>
        <v/>
      </c>
      <c r="DG236" s="27" t="s">
        <v>0</v>
      </c>
      <c r="DH236" s="32" t="str">
        <f t="shared" si="291"/>
        <v/>
      </c>
      <c r="DI236" s="33" t="str">
        <f t="shared" si="292"/>
        <v/>
      </c>
      <c r="DJ236" s="27" t="s">
        <v>0</v>
      </c>
      <c r="DK236" s="32" t="str">
        <f t="shared" si="293"/>
        <v/>
      </c>
      <c r="DL236" s="33" t="str">
        <f t="shared" si="294"/>
        <v/>
      </c>
      <c r="DM236" s="27" t="s">
        <v>0</v>
      </c>
      <c r="DN236" s="32" t="str">
        <f t="shared" si="295"/>
        <v/>
      </c>
      <c r="DO236" s="33" t="str">
        <f t="shared" si="296"/>
        <v/>
      </c>
      <c r="DP236" s="27" t="s">
        <v>0</v>
      </c>
      <c r="DQ236" s="38" t="str">
        <f t="shared" si="297"/>
        <v/>
      </c>
      <c r="DR236" s="33" t="str" cm="1">
        <f t="array" ref="DR236">IF(DQ236&lt;&gt;"",INDEX(regNatjecatelj_id,DQ236,0),IF(BF236&lt;&gt;"",BF236,""))</f>
        <v/>
      </c>
      <c r="DS236" s="27" t="s">
        <v>0</v>
      </c>
      <c r="DT236" s="38" t="str">
        <f t="shared" si="298"/>
        <v/>
      </c>
      <c r="DU236" s="53" t="str">
        <f t="shared" si="244"/>
        <v/>
      </c>
      <c r="DV236" s="53" t="str">
        <f t="shared" si="299"/>
        <v/>
      </c>
      <c r="DW236" s="53" t="str">
        <f t="shared" si="300"/>
        <v/>
      </c>
      <c r="DX236" s="46" t="str">
        <f t="shared" si="301"/>
        <v/>
      </c>
      <c r="DY236" s="27" t="s">
        <v>0</v>
      </c>
      <c r="DZ236" s="38" t="str">
        <f>IF(AN236="","",MAX(DZ$12:DZ235)+1)</f>
        <v/>
      </c>
      <c r="EA236" s="53" t="str">
        <f t="shared" si="302"/>
        <v/>
      </c>
      <c r="EB236" s="53" t="str">
        <f t="shared" si="303"/>
        <v/>
      </c>
      <c r="EC236" s="53" t="str">
        <f t="shared" si="304"/>
        <v/>
      </c>
      <c r="ED236" s="53" t="str">
        <f t="shared" si="305"/>
        <v/>
      </c>
      <c r="EE236" s="53" t="str">
        <f t="shared" si="245"/>
        <v/>
      </c>
      <c r="EF236" s="53" t="str">
        <f t="shared" si="306"/>
        <v/>
      </c>
      <c r="EG236" s="53" t="str">
        <f t="shared" si="307"/>
        <v/>
      </c>
      <c r="EH236" s="53" t="str">
        <f t="shared" si="246"/>
        <v/>
      </c>
      <c r="EI236" s="53" t="str">
        <f t="shared" si="308"/>
        <v/>
      </c>
      <c r="EJ236" s="33" t="str">
        <f t="shared" si="309"/>
        <v/>
      </c>
      <c r="EK236" s="27" t="s">
        <v>0</v>
      </c>
      <c r="EL236" s="14" t="str">
        <f t="shared" si="310"/>
        <v/>
      </c>
      <c r="EM236" s="27" t="s">
        <v>0</v>
      </c>
      <c r="EN236" s="14" t="str">
        <f t="shared" si="247"/>
        <v/>
      </c>
      <c r="EO236" s="27" t="s">
        <v>0</v>
      </c>
      <c r="EP236" s="115" t="str">
        <f t="shared" si="311"/>
        <v/>
      </c>
      <c r="EQ236" s="27" t="s">
        <v>0</v>
      </c>
    </row>
    <row r="237" spans="1:147" x14ac:dyDescent="0.25">
      <c r="A237" t="s">
        <v>0</v>
      </c>
      <c r="B237" s="32" t="str">
        <f>IF(csv!F227="","",TRIM(csv!T227))</f>
        <v/>
      </c>
      <c r="C237" s="21" t="s">
        <v>0</v>
      </c>
      <c r="D237" s="21" t="str">
        <f>IF(csv!F227="","",TRIM(csv!F227))</f>
        <v/>
      </c>
      <c r="E237" s="21" t="str">
        <f>IF(csv!E227="","",TRIM(csv!E227))</f>
        <v/>
      </c>
      <c r="F237" s="21" t="s">
        <v>0</v>
      </c>
      <c r="G237" s="53" t="str">
        <f>IF(csv!M227="","",TRIM(csv!M227))</f>
        <v/>
      </c>
      <c r="H237" s="53" t="str">
        <f>IF(csv!N227="","",TRIM(csv!N227))</f>
        <v/>
      </c>
      <c r="I237" s="21" t="s">
        <v>0</v>
      </c>
      <c r="J237" s="21" t="str">
        <f>IF(csv!P227="","",TRIM(csv!P227))</f>
        <v/>
      </c>
      <c r="K237" s="21" t="str">
        <f>IF(csv!Q227="","",TRIM(csv!Q227))</f>
        <v/>
      </c>
      <c r="L237" s="21" t="s">
        <v>0</v>
      </c>
      <c r="M237" s="46" t="str">
        <f>IF(csv!R227="","",TRIM(csv!R227))</f>
        <v/>
      </c>
      <c r="N237" s="27" t="s">
        <v>0</v>
      </c>
      <c r="O237" s="172" t="str">
        <f t="shared" si="248"/>
        <v/>
      </c>
      <c r="P237" s="27"/>
      <c r="Q237" s="32" t="str">
        <f t="shared" si="249"/>
        <v/>
      </c>
      <c r="R237" s="53" t="str">
        <f>IF(Q237="","",IF(COUNTIF(Q$12:Q236,Q237)=0,R236+1,R236))</f>
        <v/>
      </c>
      <c r="S237" s="53" t="str">
        <f t="shared" si="250"/>
        <v/>
      </c>
      <c r="T237" s="53" t="str">
        <f t="shared" si="251"/>
        <v/>
      </c>
      <c r="U237" s="46" t="str">
        <f t="shared" si="252"/>
        <v/>
      </c>
      <c r="V237" s="27" t="s">
        <v>0</v>
      </c>
      <c r="W237" s="157" t="str">
        <f t="shared" si="253"/>
        <v/>
      </c>
      <c r="X237" s="207" t="str">
        <f t="shared" si="254"/>
        <v/>
      </c>
      <c r="Y237" s="158" t="str">
        <f t="shared" si="236"/>
        <v/>
      </c>
      <c r="Z237" s="27" t="s">
        <v>0</v>
      </c>
      <c r="AA237" s="32" t="str">
        <f t="shared" si="255"/>
        <v/>
      </c>
      <c r="AB237" s="53" t="str">
        <f t="shared" si="256"/>
        <v/>
      </c>
      <c r="AC237" s="21" t="str">
        <f>IF(OR(AB237="",AB237&lt;&gt;"NEMA"),"",IF(IFERROR(MATCH(AA237,AA$12:AA236,0),0)&lt;&gt;0,"",AA237))</f>
        <v/>
      </c>
      <c r="AD237" s="46" t="str">
        <f>IF(AC237="","",MAX(AD$12:AD236)+1)</f>
        <v/>
      </c>
      <c r="AE237" s="27" t="s">
        <v>0</v>
      </c>
      <c r="AF237" s="84"/>
      <c r="AG237" s="27" t="s">
        <v>0</v>
      </c>
      <c r="AH237" s="14" t="str">
        <f t="shared" si="257"/>
        <v/>
      </c>
      <c r="AI237" s="27" t="s">
        <v>0</v>
      </c>
      <c r="AJ237" s="157" t="str">
        <f t="shared" si="258"/>
        <v/>
      </c>
      <c r="AK237" s="108" t="str">
        <f t="shared" si="259"/>
        <v/>
      </c>
      <c r="AL237" s="27"/>
      <c r="AM237" s="32" t="str">
        <f t="shared" si="260"/>
        <v/>
      </c>
      <c r="AN237" s="21" t="str">
        <f t="shared" si="261"/>
        <v/>
      </c>
      <c r="AO237" s="53" t="str">
        <f t="shared" si="262"/>
        <v/>
      </c>
      <c r="AP237" s="53" t="str">
        <f t="shared" si="263"/>
        <v/>
      </c>
      <c r="AQ237" s="21" t="str">
        <f t="shared" si="264"/>
        <v/>
      </c>
      <c r="AR237" s="46" t="str">
        <f t="shared" si="265"/>
        <v/>
      </c>
      <c r="AS237" s="27" t="s">
        <v>0</v>
      </c>
      <c r="AT237" s="62" t="str">
        <f t="shared" si="266"/>
        <v/>
      </c>
      <c r="AU237" s="27" t="s">
        <v>0</v>
      </c>
      <c r="AV237" s="228" t="str">
        <f t="shared" si="312"/>
        <v/>
      </c>
      <c r="AW237" s="27" t="s">
        <v>0</v>
      </c>
      <c r="AX237" s="79"/>
      <c r="AY237" s="80"/>
      <c r="AZ237" s="27" t="s">
        <v>0</v>
      </c>
      <c r="BA237" s="184" t="str">
        <f t="shared" si="267"/>
        <v/>
      </c>
      <c r="BB237" s="27" t="s">
        <v>0</v>
      </c>
      <c r="BC237" s="32" t="str">
        <f t="shared" si="268"/>
        <v/>
      </c>
      <c r="BD237" s="53" t="str">
        <f>IF(AX237&amp;AY237="","",MAX(BD$12:BD236)+1)</f>
        <v/>
      </c>
      <c r="BE237" s="196" t="str">
        <f t="shared" si="269"/>
        <v/>
      </c>
      <c r="BF237" s="33" t="str">
        <f>IF(AND(AO237="NEMA",AP237="NEMA",OR(AX237&amp;AY237="",BE237="NEMA")),MAX(BF$12:BF236)+1,"")</f>
        <v/>
      </c>
      <c r="BG237" s="27" t="s">
        <v>0</v>
      </c>
      <c r="BH237" s="32" t="str">
        <f t="shared" si="270"/>
        <v/>
      </c>
      <c r="BI237" s="21" t="str">
        <f t="shared" si="271"/>
        <v/>
      </c>
      <c r="BJ237" s="53" t="str">
        <f t="shared" si="272"/>
        <v/>
      </c>
      <c r="BK237" s="33" t="str">
        <f t="shared" si="273"/>
        <v/>
      </c>
      <c r="BL237" s="27" t="s">
        <v>0</v>
      </c>
      <c r="BM237" s="32" t="str">
        <f t="shared" si="274"/>
        <v/>
      </c>
      <c r="BN237" s="21" t="str">
        <f t="shared" si="275"/>
        <v/>
      </c>
      <c r="BO237" s="53" t="str">
        <f t="shared" si="276"/>
        <v/>
      </c>
      <c r="BP237" s="53" t="str">
        <f t="shared" si="237"/>
        <v/>
      </c>
      <c r="BQ237" s="21" t="str">
        <f t="shared" si="238"/>
        <v/>
      </c>
      <c r="BR237" s="21" t="str" cm="1">
        <f t="array" ref="BR237">IFERROR(""&amp;INDEX(regNatjecatelj_klub,DI237),"")</f>
        <v/>
      </c>
      <c r="BS237" s="66" t="str">
        <f t="shared" si="277"/>
        <v/>
      </c>
      <c r="BT237" s="46" t="str">
        <f t="shared" si="278"/>
        <v/>
      </c>
      <c r="BU237" s="27" t="s">
        <v>0</v>
      </c>
      <c r="BV237" s="62" t="str">
        <f>IF(BP237&lt;&gt;"NEMA","",IF(IFERROR(MATCH(BN237,BN$12:BN236,0),0)&lt;&gt;0,"",BN237))</f>
        <v/>
      </c>
      <c r="BW237" s="27" t="s">
        <v>0</v>
      </c>
      <c r="BX237" s="84"/>
      <c r="BY237" s="27" t="s">
        <v>0</v>
      </c>
      <c r="BZ237" s="38" t="str">
        <f t="shared" si="279"/>
        <v/>
      </c>
      <c r="CA237" s="21" t="str">
        <f t="shared" si="280"/>
        <v/>
      </c>
      <c r="CB237" s="21" t="str">
        <f>IF(CA237="","",MAX(CB$12:CB236)+1)</f>
        <v/>
      </c>
      <c r="CC237" s="21" t="str">
        <f>IF(CA237="","",IF(AB237="","",IF(AB237="NEMA",IF(AD237="",INDEX(AD$12:AD236,MATCH(AA237,AA$12:AA236,0),1),AD237),AB237)))</f>
        <v/>
      </c>
      <c r="CD237" s="21" t="str">
        <f t="shared" si="281"/>
        <v/>
      </c>
      <c r="CE237" s="21" t="str">
        <f>IF(BX237="","",MAX(CE$12:CE236)+1)</f>
        <v/>
      </c>
      <c r="CF237" s="21" t="str">
        <f t="shared" si="282"/>
        <v/>
      </c>
      <c r="CG237" s="46" t="str">
        <f t="shared" si="283"/>
        <v/>
      </c>
      <c r="CH237" s="27" t="s">
        <v>0</v>
      </c>
      <c r="CI237" s="14" t="str">
        <f t="shared" si="284"/>
        <v/>
      </c>
      <c r="CJ237" s="27" t="s">
        <v>0</v>
      </c>
      <c r="CK237" s="157" t="str">
        <f>IF(BN237="","",IF(AND(BO237&lt;&gt;"",BO237&lt;&gt;"NEMA",BS237=1),BR237,IFERROR(INDEX(CK$12:CK236,MATCH(BN237,BN$12:BN236,0)),IF(BX237&lt;&gt;"",BX237,BT237))))</f>
        <v/>
      </c>
      <c r="CL237" s="210" t="str">
        <f>IF(BN237="","",IF(BT237&lt;&gt;BN237,INDEX(regKlub_id,MATCH(BT237,regKlub_naziv,0)),IF(AND(BO237&lt;&gt;"",BO237&lt;&gt;"NEMA"),BO237,IF(CF237&lt;&gt;"",CF237,IF(CB237&lt;&gt;"",CB237,IFERROR(INDEX(CL$12:CL236,MATCH(BN237,BN$12:BN236,0)),"GREŠKA"))))))</f>
        <v/>
      </c>
      <c r="CM237" s="108" t="str">
        <f>IF(BP237="","",IF(BP237&lt;&gt;"NEMA",BP237,IF(CE237&lt;&gt;"",CE237,IFERROR(INDEX(CM$12:CM236,MATCH(BN237,BN$12:BN236,0)),""))))</f>
        <v/>
      </c>
      <c r="CN237" s="27" t="s">
        <v>0</v>
      </c>
      <c r="CO237" s="38" t="str">
        <f t="shared" si="285"/>
        <v/>
      </c>
      <c r="CP237" s="53" t="str">
        <f t="shared" si="286"/>
        <v/>
      </c>
      <c r="CQ237" s="164" t="str">
        <f t="shared" si="287"/>
        <v/>
      </c>
      <c r="CR237" s="165" t="str">
        <f t="shared" si="235"/>
        <v/>
      </c>
      <c r="CS237" s="108" t="str">
        <f t="shared" si="239"/>
        <v/>
      </c>
      <c r="CT237" s="27" t="s">
        <v>0</v>
      </c>
      <c r="CU237" s="224" t="str">
        <f t="shared" si="288"/>
        <v xml:space="preserve">
</v>
      </c>
      <c r="CV237" s="27" t="s">
        <v>0</v>
      </c>
      <c r="CW237" s="184" t="str">
        <f t="shared" si="240"/>
        <v/>
      </c>
      <c r="CX237" t="s">
        <v>0</v>
      </c>
      <c r="CY237" s="86" t="str">
        <f t="shared" si="241"/>
        <v/>
      </c>
      <c r="CZ237" t="s">
        <v>0</v>
      </c>
      <c r="DA237" s="32" t="str">
        <f t="shared" si="242"/>
        <v/>
      </c>
      <c r="DB237" s="46" t="str">
        <f t="shared" si="243"/>
        <v/>
      </c>
      <c r="DC237" t="s">
        <v>0</v>
      </c>
      <c r="DD237" s="14" t="str">
        <f t="shared" si="289"/>
        <v/>
      </c>
      <c r="DE237" s="27" t="s">
        <v>0</v>
      </c>
      <c r="DF237" s="14" t="str">
        <f t="shared" si="290"/>
        <v/>
      </c>
      <c r="DG237" s="27" t="s">
        <v>0</v>
      </c>
      <c r="DH237" s="32" t="str">
        <f t="shared" si="291"/>
        <v/>
      </c>
      <c r="DI237" s="33" t="str">
        <f t="shared" si="292"/>
        <v/>
      </c>
      <c r="DJ237" s="27" t="s">
        <v>0</v>
      </c>
      <c r="DK237" s="32" t="str">
        <f t="shared" si="293"/>
        <v/>
      </c>
      <c r="DL237" s="33" t="str">
        <f t="shared" si="294"/>
        <v/>
      </c>
      <c r="DM237" s="27" t="s">
        <v>0</v>
      </c>
      <c r="DN237" s="32" t="str">
        <f t="shared" si="295"/>
        <v/>
      </c>
      <c r="DO237" s="33" t="str">
        <f t="shared" si="296"/>
        <v/>
      </c>
      <c r="DP237" s="27" t="s">
        <v>0</v>
      </c>
      <c r="DQ237" s="38" t="str">
        <f t="shared" si="297"/>
        <v/>
      </c>
      <c r="DR237" s="33" t="str" cm="1">
        <f t="array" ref="DR237">IF(DQ237&lt;&gt;"",INDEX(regNatjecatelj_id,DQ237,0),IF(BF237&lt;&gt;"",BF237,""))</f>
        <v/>
      </c>
      <c r="DS237" s="27" t="s">
        <v>0</v>
      </c>
      <c r="DT237" s="38" t="str">
        <f t="shared" si="298"/>
        <v/>
      </c>
      <c r="DU237" s="53" t="str">
        <f t="shared" si="244"/>
        <v/>
      </c>
      <c r="DV237" s="53" t="str">
        <f t="shared" si="299"/>
        <v/>
      </c>
      <c r="DW237" s="53" t="str">
        <f t="shared" si="300"/>
        <v/>
      </c>
      <c r="DX237" s="46" t="str">
        <f t="shared" si="301"/>
        <v/>
      </c>
      <c r="DY237" s="27" t="s">
        <v>0</v>
      </c>
      <c r="DZ237" s="38" t="str">
        <f>IF(AN237="","",MAX(DZ$12:DZ236)+1)</f>
        <v/>
      </c>
      <c r="EA237" s="53" t="str">
        <f t="shared" si="302"/>
        <v/>
      </c>
      <c r="EB237" s="53" t="str">
        <f t="shared" si="303"/>
        <v/>
      </c>
      <c r="EC237" s="53" t="str">
        <f t="shared" si="304"/>
        <v/>
      </c>
      <c r="ED237" s="53" t="str">
        <f t="shared" si="305"/>
        <v/>
      </c>
      <c r="EE237" s="53" t="str">
        <f t="shared" si="245"/>
        <v/>
      </c>
      <c r="EF237" s="53" t="str">
        <f t="shared" si="306"/>
        <v/>
      </c>
      <c r="EG237" s="53" t="str">
        <f t="shared" si="307"/>
        <v/>
      </c>
      <c r="EH237" s="53" t="str">
        <f t="shared" si="246"/>
        <v/>
      </c>
      <c r="EI237" s="53" t="str">
        <f t="shared" si="308"/>
        <v/>
      </c>
      <c r="EJ237" s="33" t="str">
        <f t="shared" si="309"/>
        <v/>
      </c>
      <c r="EK237" s="27" t="s">
        <v>0</v>
      </c>
      <c r="EL237" s="14" t="str">
        <f t="shared" si="310"/>
        <v/>
      </c>
      <c r="EM237" s="27" t="s">
        <v>0</v>
      </c>
      <c r="EN237" s="14" t="str">
        <f t="shared" si="247"/>
        <v/>
      </c>
      <c r="EO237" s="27" t="s">
        <v>0</v>
      </c>
      <c r="EP237" s="115" t="str">
        <f t="shared" si="311"/>
        <v/>
      </c>
      <c r="EQ237" s="27" t="s">
        <v>0</v>
      </c>
    </row>
    <row r="238" spans="1:147" x14ac:dyDescent="0.25">
      <c r="A238" t="s">
        <v>0</v>
      </c>
      <c r="B238" s="32" t="str">
        <f>IF(csv!F228="","",TRIM(csv!T228))</f>
        <v/>
      </c>
      <c r="C238" s="21" t="s">
        <v>0</v>
      </c>
      <c r="D238" s="21" t="str">
        <f>IF(csv!F228="","",TRIM(csv!F228))</f>
        <v/>
      </c>
      <c r="E238" s="21" t="str">
        <f>IF(csv!E228="","",TRIM(csv!E228))</f>
        <v/>
      </c>
      <c r="F238" s="21" t="s">
        <v>0</v>
      </c>
      <c r="G238" s="53" t="str">
        <f>IF(csv!M228="","",TRIM(csv!M228))</f>
        <v/>
      </c>
      <c r="H238" s="53" t="str">
        <f>IF(csv!N228="","",TRIM(csv!N228))</f>
        <v/>
      </c>
      <c r="I238" s="21" t="s">
        <v>0</v>
      </c>
      <c r="J238" s="21" t="str">
        <f>IF(csv!P228="","",TRIM(csv!P228))</f>
        <v/>
      </c>
      <c r="K238" s="21" t="str">
        <f>IF(csv!Q228="","",TRIM(csv!Q228))</f>
        <v/>
      </c>
      <c r="L238" s="21" t="s">
        <v>0</v>
      </c>
      <c r="M238" s="46" t="str">
        <f>IF(csv!R228="","",TRIM(csv!R228))</f>
        <v/>
      </c>
      <c r="N238" s="27" t="s">
        <v>0</v>
      </c>
      <c r="O238" s="172" t="str">
        <f t="shared" si="248"/>
        <v/>
      </c>
      <c r="P238" s="27"/>
      <c r="Q238" s="32" t="str">
        <f t="shared" si="249"/>
        <v/>
      </c>
      <c r="R238" s="53" t="str">
        <f>IF(Q238="","",IF(COUNTIF(Q$12:Q237,Q238)=0,R237+1,R237))</f>
        <v/>
      </c>
      <c r="S238" s="53" t="str">
        <f t="shared" si="250"/>
        <v/>
      </c>
      <c r="T238" s="53" t="str">
        <f t="shared" si="251"/>
        <v/>
      </c>
      <c r="U238" s="46" t="str">
        <f t="shared" si="252"/>
        <v/>
      </c>
      <c r="V238" s="27" t="s">
        <v>0</v>
      </c>
      <c r="W238" s="157" t="str">
        <f t="shared" si="253"/>
        <v/>
      </c>
      <c r="X238" s="207" t="str">
        <f t="shared" si="254"/>
        <v/>
      </c>
      <c r="Y238" s="158" t="str">
        <f t="shared" si="236"/>
        <v/>
      </c>
      <c r="Z238" s="27" t="s">
        <v>0</v>
      </c>
      <c r="AA238" s="32" t="str">
        <f t="shared" si="255"/>
        <v/>
      </c>
      <c r="AB238" s="53" t="str">
        <f t="shared" si="256"/>
        <v/>
      </c>
      <c r="AC238" s="21" t="str">
        <f>IF(OR(AB238="",AB238&lt;&gt;"NEMA"),"",IF(IFERROR(MATCH(AA238,AA$12:AA237,0),0)&lt;&gt;0,"",AA238))</f>
        <v/>
      </c>
      <c r="AD238" s="46" t="str">
        <f>IF(AC238="","",MAX(AD$12:AD237)+1)</f>
        <v/>
      </c>
      <c r="AE238" s="27" t="s">
        <v>0</v>
      </c>
      <c r="AF238" s="84"/>
      <c r="AG238" s="27" t="s">
        <v>0</v>
      </c>
      <c r="AH238" s="14" t="str">
        <f t="shared" si="257"/>
        <v/>
      </c>
      <c r="AI238" s="27" t="s">
        <v>0</v>
      </c>
      <c r="AJ238" s="157" t="str">
        <f t="shared" si="258"/>
        <v/>
      </c>
      <c r="AK238" s="108" t="str">
        <f t="shared" si="259"/>
        <v/>
      </c>
      <c r="AL238" s="27"/>
      <c r="AM238" s="32" t="str">
        <f t="shared" si="260"/>
        <v/>
      </c>
      <c r="AN238" s="21" t="str">
        <f t="shared" si="261"/>
        <v/>
      </c>
      <c r="AO238" s="53" t="str">
        <f t="shared" si="262"/>
        <v/>
      </c>
      <c r="AP238" s="53" t="str">
        <f t="shared" si="263"/>
        <v/>
      </c>
      <c r="AQ238" s="21" t="str">
        <f t="shared" si="264"/>
        <v/>
      </c>
      <c r="AR238" s="46" t="str">
        <f t="shared" si="265"/>
        <v/>
      </c>
      <c r="AS238" s="27" t="s">
        <v>0</v>
      </c>
      <c r="AT238" s="62" t="str">
        <f t="shared" si="266"/>
        <v/>
      </c>
      <c r="AU238" s="27" t="s">
        <v>0</v>
      </c>
      <c r="AV238" s="228" t="str">
        <f t="shared" si="312"/>
        <v/>
      </c>
      <c r="AW238" s="27" t="s">
        <v>0</v>
      </c>
      <c r="AX238" s="79"/>
      <c r="AY238" s="80"/>
      <c r="AZ238" s="27" t="s">
        <v>0</v>
      </c>
      <c r="BA238" s="184" t="str">
        <f t="shared" si="267"/>
        <v/>
      </c>
      <c r="BB238" s="27" t="s">
        <v>0</v>
      </c>
      <c r="BC238" s="32" t="str">
        <f t="shared" si="268"/>
        <v/>
      </c>
      <c r="BD238" s="53" t="str">
        <f>IF(AX238&amp;AY238="","",MAX(BD$12:BD237)+1)</f>
        <v/>
      </c>
      <c r="BE238" s="196" t="str">
        <f t="shared" si="269"/>
        <v/>
      </c>
      <c r="BF238" s="33" t="str">
        <f>IF(AND(AO238="NEMA",AP238="NEMA",OR(AX238&amp;AY238="",BE238="NEMA")),MAX(BF$12:BF237)+1,"")</f>
        <v/>
      </c>
      <c r="BG238" s="27" t="s">
        <v>0</v>
      </c>
      <c r="BH238" s="32" t="str">
        <f t="shared" si="270"/>
        <v/>
      </c>
      <c r="BI238" s="21" t="str">
        <f t="shared" si="271"/>
        <v/>
      </c>
      <c r="BJ238" s="53" t="str">
        <f t="shared" si="272"/>
        <v/>
      </c>
      <c r="BK238" s="33" t="str">
        <f t="shared" si="273"/>
        <v/>
      </c>
      <c r="BL238" s="27" t="s">
        <v>0</v>
      </c>
      <c r="BM238" s="32" t="str">
        <f t="shared" si="274"/>
        <v/>
      </c>
      <c r="BN238" s="21" t="str">
        <f t="shared" si="275"/>
        <v/>
      </c>
      <c r="BO238" s="53" t="str">
        <f t="shared" si="276"/>
        <v/>
      </c>
      <c r="BP238" s="53" t="str">
        <f t="shared" si="237"/>
        <v/>
      </c>
      <c r="BQ238" s="21" t="str">
        <f t="shared" si="238"/>
        <v/>
      </c>
      <c r="BR238" s="21" t="str" cm="1">
        <f t="array" ref="BR238">IFERROR(""&amp;INDEX(regNatjecatelj_klub,DI238),"")</f>
        <v/>
      </c>
      <c r="BS238" s="66" t="str">
        <f t="shared" si="277"/>
        <v/>
      </c>
      <c r="BT238" s="46" t="str">
        <f t="shared" si="278"/>
        <v/>
      </c>
      <c r="BU238" s="27" t="s">
        <v>0</v>
      </c>
      <c r="BV238" s="62" t="str">
        <f>IF(BP238&lt;&gt;"NEMA","",IF(IFERROR(MATCH(BN238,BN$12:BN237,0),0)&lt;&gt;0,"",BN238))</f>
        <v/>
      </c>
      <c r="BW238" s="27" t="s">
        <v>0</v>
      </c>
      <c r="BX238" s="84"/>
      <c r="BY238" s="27" t="s">
        <v>0</v>
      </c>
      <c r="BZ238" s="38" t="str">
        <f t="shared" si="279"/>
        <v/>
      </c>
      <c r="CA238" s="21" t="str">
        <f t="shared" si="280"/>
        <v/>
      </c>
      <c r="CB238" s="21" t="str">
        <f>IF(CA238="","",MAX(CB$12:CB237)+1)</f>
        <v/>
      </c>
      <c r="CC238" s="21" t="str">
        <f>IF(CA238="","",IF(AB238="","",IF(AB238="NEMA",IF(AD238="",INDEX(AD$12:AD237,MATCH(AA238,AA$12:AA237,0),1),AD238),AB238)))</f>
        <v/>
      </c>
      <c r="CD238" s="21" t="str">
        <f t="shared" si="281"/>
        <v/>
      </c>
      <c r="CE238" s="21" t="str">
        <f>IF(BX238="","",MAX(CE$12:CE237)+1)</f>
        <v/>
      </c>
      <c r="CF238" s="21" t="str">
        <f t="shared" si="282"/>
        <v/>
      </c>
      <c r="CG238" s="46" t="str">
        <f t="shared" si="283"/>
        <v/>
      </c>
      <c r="CH238" s="27" t="s">
        <v>0</v>
      </c>
      <c r="CI238" s="14" t="str">
        <f t="shared" si="284"/>
        <v/>
      </c>
      <c r="CJ238" s="27" t="s">
        <v>0</v>
      </c>
      <c r="CK238" s="157" t="str">
        <f>IF(BN238="","",IF(AND(BO238&lt;&gt;"",BO238&lt;&gt;"NEMA",BS238=1),BR238,IFERROR(INDEX(CK$12:CK237,MATCH(BN238,BN$12:BN237,0)),IF(BX238&lt;&gt;"",BX238,BT238))))</f>
        <v/>
      </c>
      <c r="CL238" s="210" t="str">
        <f>IF(BN238="","",IF(BT238&lt;&gt;BN238,INDEX(regKlub_id,MATCH(BT238,regKlub_naziv,0)),IF(AND(BO238&lt;&gt;"",BO238&lt;&gt;"NEMA"),BO238,IF(CF238&lt;&gt;"",CF238,IF(CB238&lt;&gt;"",CB238,IFERROR(INDEX(CL$12:CL237,MATCH(BN238,BN$12:BN237,0)),"GREŠKA"))))))</f>
        <v/>
      </c>
      <c r="CM238" s="108" t="str">
        <f>IF(BP238="","",IF(BP238&lt;&gt;"NEMA",BP238,IF(CE238&lt;&gt;"",CE238,IFERROR(INDEX(CM$12:CM237,MATCH(BN238,BN$12:BN237,0)),""))))</f>
        <v/>
      </c>
      <c r="CN238" s="27" t="s">
        <v>0</v>
      </c>
      <c r="CO238" s="38" t="str">
        <f t="shared" si="285"/>
        <v/>
      </c>
      <c r="CP238" s="53" t="str">
        <f t="shared" si="286"/>
        <v/>
      </c>
      <c r="CQ238" s="164" t="str">
        <f t="shared" si="287"/>
        <v/>
      </c>
      <c r="CR238" s="165" t="str">
        <f t="shared" si="235"/>
        <v/>
      </c>
      <c r="CS238" s="108" t="str">
        <f t="shared" si="239"/>
        <v/>
      </c>
      <c r="CT238" s="27" t="s">
        <v>0</v>
      </c>
      <c r="CU238" s="224" t="str">
        <f t="shared" si="288"/>
        <v xml:space="preserve">
</v>
      </c>
      <c r="CV238" s="27" t="s">
        <v>0</v>
      </c>
      <c r="CW238" s="184" t="str">
        <f t="shared" si="240"/>
        <v/>
      </c>
      <c r="CX238" t="s">
        <v>0</v>
      </c>
      <c r="CY238" s="86" t="str">
        <f t="shared" si="241"/>
        <v/>
      </c>
      <c r="CZ238" t="s">
        <v>0</v>
      </c>
      <c r="DA238" s="32" t="str">
        <f t="shared" si="242"/>
        <v/>
      </c>
      <c r="DB238" s="46" t="str">
        <f t="shared" si="243"/>
        <v/>
      </c>
      <c r="DC238" t="s">
        <v>0</v>
      </c>
      <c r="DD238" s="14" t="str">
        <f t="shared" si="289"/>
        <v/>
      </c>
      <c r="DE238" s="27" t="s">
        <v>0</v>
      </c>
      <c r="DF238" s="14" t="str">
        <f t="shared" si="290"/>
        <v/>
      </c>
      <c r="DG238" s="27" t="s">
        <v>0</v>
      </c>
      <c r="DH238" s="32" t="str">
        <f t="shared" si="291"/>
        <v/>
      </c>
      <c r="DI238" s="33" t="str">
        <f t="shared" si="292"/>
        <v/>
      </c>
      <c r="DJ238" s="27" t="s">
        <v>0</v>
      </c>
      <c r="DK238" s="32" t="str">
        <f t="shared" si="293"/>
        <v/>
      </c>
      <c r="DL238" s="33" t="str">
        <f t="shared" si="294"/>
        <v/>
      </c>
      <c r="DM238" s="27" t="s">
        <v>0</v>
      </c>
      <c r="DN238" s="32" t="str">
        <f t="shared" si="295"/>
        <v/>
      </c>
      <c r="DO238" s="33" t="str">
        <f t="shared" si="296"/>
        <v/>
      </c>
      <c r="DP238" s="27" t="s">
        <v>0</v>
      </c>
      <c r="DQ238" s="38" t="str">
        <f t="shared" si="297"/>
        <v/>
      </c>
      <c r="DR238" s="33" t="str" cm="1">
        <f t="array" ref="DR238">IF(DQ238&lt;&gt;"",INDEX(regNatjecatelj_id,DQ238,0),IF(BF238&lt;&gt;"",BF238,""))</f>
        <v/>
      </c>
      <c r="DS238" s="27" t="s">
        <v>0</v>
      </c>
      <c r="DT238" s="38" t="str">
        <f t="shared" si="298"/>
        <v/>
      </c>
      <c r="DU238" s="53" t="str">
        <f t="shared" si="244"/>
        <v/>
      </c>
      <c r="DV238" s="53" t="str">
        <f t="shared" si="299"/>
        <v/>
      </c>
      <c r="DW238" s="53" t="str">
        <f t="shared" si="300"/>
        <v/>
      </c>
      <c r="DX238" s="46" t="str">
        <f t="shared" si="301"/>
        <v/>
      </c>
      <c r="DY238" s="27" t="s">
        <v>0</v>
      </c>
      <c r="DZ238" s="38" t="str">
        <f>IF(AN238="","",MAX(DZ$12:DZ237)+1)</f>
        <v/>
      </c>
      <c r="EA238" s="53" t="str">
        <f t="shared" si="302"/>
        <v/>
      </c>
      <c r="EB238" s="53" t="str">
        <f t="shared" si="303"/>
        <v/>
      </c>
      <c r="EC238" s="53" t="str">
        <f t="shared" si="304"/>
        <v/>
      </c>
      <c r="ED238" s="53" t="str">
        <f t="shared" si="305"/>
        <v/>
      </c>
      <c r="EE238" s="53" t="str">
        <f t="shared" si="245"/>
        <v/>
      </c>
      <c r="EF238" s="53" t="str">
        <f t="shared" si="306"/>
        <v/>
      </c>
      <c r="EG238" s="53" t="str">
        <f t="shared" si="307"/>
        <v/>
      </c>
      <c r="EH238" s="53" t="str">
        <f t="shared" si="246"/>
        <v/>
      </c>
      <c r="EI238" s="53" t="str">
        <f t="shared" si="308"/>
        <v/>
      </c>
      <c r="EJ238" s="33" t="str">
        <f t="shared" si="309"/>
        <v/>
      </c>
      <c r="EK238" s="27" t="s">
        <v>0</v>
      </c>
      <c r="EL238" s="14" t="str">
        <f t="shared" si="310"/>
        <v/>
      </c>
      <c r="EM238" s="27" t="s">
        <v>0</v>
      </c>
      <c r="EN238" s="14" t="str">
        <f t="shared" si="247"/>
        <v/>
      </c>
      <c r="EO238" s="27" t="s">
        <v>0</v>
      </c>
      <c r="EP238" s="115" t="str">
        <f t="shared" si="311"/>
        <v/>
      </c>
      <c r="EQ238" s="27" t="s">
        <v>0</v>
      </c>
    </row>
    <row r="239" spans="1:147" x14ac:dyDescent="0.25">
      <c r="A239" t="s">
        <v>0</v>
      </c>
      <c r="B239" s="32" t="str">
        <f>IF(csv!F229="","",TRIM(csv!T229))</f>
        <v/>
      </c>
      <c r="C239" s="21" t="s">
        <v>0</v>
      </c>
      <c r="D239" s="21" t="str">
        <f>IF(csv!F229="","",TRIM(csv!F229))</f>
        <v/>
      </c>
      <c r="E239" s="21" t="str">
        <f>IF(csv!E229="","",TRIM(csv!E229))</f>
        <v/>
      </c>
      <c r="F239" s="21" t="s">
        <v>0</v>
      </c>
      <c r="G239" s="53" t="str">
        <f>IF(csv!M229="","",TRIM(csv!M229))</f>
        <v/>
      </c>
      <c r="H239" s="53" t="str">
        <f>IF(csv!N229="","",TRIM(csv!N229))</f>
        <v/>
      </c>
      <c r="I239" s="21" t="s">
        <v>0</v>
      </c>
      <c r="J239" s="21" t="str">
        <f>IF(csv!P229="","",TRIM(csv!P229))</f>
        <v/>
      </c>
      <c r="K239" s="21" t="str">
        <f>IF(csv!Q229="","",TRIM(csv!Q229))</f>
        <v/>
      </c>
      <c r="L239" s="21" t="s">
        <v>0</v>
      </c>
      <c r="M239" s="46" t="str">
        <f>IF(csv!R229="","",TRIM(csv!R229))</f>
        <v/>
      </c>
      <c r="N239" s="27" t="s">
        <v>0</v>
      </c>
      <c r="O239" s="172" t="str">
        <f t="shared" si="248"/>
        <v/>
      </c>
      <c r="P239" s="27"/>
      <c r="Q239" s="32" t="str">
        <f t="shared" si="249"/>
        <v/>
      </c>
      <c r="R239" s="53" t="str">
        <f>IF(Q239="","",IF(COUNTIF(Q$12:Q238,Q239)=0,R238+1,R238))</f>
        <v/>
      </c>
      <c r="S239" s="53" t="str">
        <f t="shared" si="250"/>
        <v/>
      </c>
      <c r="T239" s="53" t="str">
        <f t="shared" si="251"/>
        <v/>
      </c>
      <c r="U239" s="46" t="str">
        <f t="shared" si="252"/>
        <v/>
      </c>
      <c r="V239" s="27" t="s">
        <v>0</v>
      </c>
      <c r="W239" s="157" t="str">
        <f t="shared" si="253"/>
        <v/>
      </c>
      <c r="X239" s="207" t="str">
        <f t="shared" si="254"/>
        <v/>
      </c>
      <c r="Y239" s="158" t="str">
        <f t="shared" si="236"/>
        <v/>
      </c>
      <c r="Z239" s="27" t="s">
        <v>0</v>
      </c>
      <c r="AA239" s="32" t="str">
        <f t="shared" si="255"/>
        <v/>
      </c>
      <c r="AB239" s="53" t="str">
        <f t="shared" si="256"/>
        <v/>
      </c>
      <c r="AC239" s="21" t="str">
        <f>IF(OR(AB239="",AB239&lt;&gt;"NEMA"),"",IF(IFERROR(MATCH(AA239,AA$12:AA238,0),0)&lt;&gt;0,"",AA239))</f>
        <v/>
      </c>
      <c r="AD239" s="46" t="str">
        <f>IF(AC239="","",MAX(AD$12:AD238)+1)</f>
        <v/>
      </c>
      <c r="AE239" s="27" t="s">
        <v>0</v>
      </c>
      <c r="AF239" s="84"/>
      <c r="AG239" s="27" t="s">
        <v>0</v>
      </c>
      <c r="AH239" s="14" t="str">
        <f t="shared" si="257"/>
        <v/>
      </c>
      <c r="AI239" s="27" t="s">
        <v>0</v>
      </c>
      <c r="AJ239" s="157" t="str">
        <f t="shared" si="258"/>
        <v/>
      </c>
      <c r="AK239" s="108" t="str">
        <f t="shared" si="259"/>
        <v/>
      </c>
      <c r="AL239" s="27"/>
      <c r="AM239" s="32" t="str">
        <f t="shared" si="260"/>
        <v/>
      </c>
      <c r="AN239" s="21" t="str">
        <f t="shared" si="261"/>
        <v/>
      </c>
      <c r="AO239" s="53" t="str">
        <f t="shared" si="262"/>
        <v/>
      </c>
      <c r="AP239" s="53" t="str">
        <f t="shared" si="263"/>
        <v/>
      </c>
      <c r="AQ239" s="21" t="str">
        <f t="shared" si="264"/>
        <v/>
      </c>
      <c r="AR239" s="46" t="str">
        <f t="shared" si="265"/>
        <v/>
      </c>
      <c r="AS239" s="27" t="s">
        <v>0</v>
      </c>
      <c r="AT239" s="62" t="str">
        <f t="shared" si="266"/>
        <v/>
      </c>
      <c r="AU239" s="27" t="s">
        <v>0</v>
      </c>
      <c r="AV239" s="228" t="str">
        <f t="shared" si="312"/>
        <v/>
      </c>
      <c r="AW239" s="27" t="s">
        <v>0</v>
      </c>
      <c r="AX239" s="79"/>
      <c r="AY239" s="80"/>
      <c r="AZ239" s="27" t="s">
        <v>0</v>
      </c>
      <c r="BA239" s="184" t="str">
        <f t="shared" si="267"/>
        <v/>
      </c>
      <c r="BB239" s="27" t="s">
        <v>0</v>
      </c>
      <c r="BC239" s="32" t="str">
        <f t="shared" si="268"/>
        <v/>
      </c>
      <c r="BD239" s="53" t="str">
        <f>IF(AX239&amp;AY239="","",MAX(BD$12:BD238)+1)</f>
        <v/>
      </c>
      <c r="BE239" s="196" t="str">
        <f t="shared" si="269"/>
        <v/>
      </c>
      <c r="BF239" s="33" t="str">
        <f>IF(AND(AO239="NEMA",AP239="NEMA",OR(AX239&amp;AY239="",BE239="NEMA")),MAX(BF$12:BF238)+1,"")</f>
        <v/>
      </c>
      <c r="BG239" s="27" t="s">
        <v>0</v>
      </c>
      <c r="BH239" s="32" t="str">
        <f t="shared" si="270"/>
        <v/>
      </c>
      <c r="BI239" s="21" t="str">
        <f t="shared" si="271"/>
        <v/>
      </c>
      <c r="BJ239" s="53" t="str">
        <f t="shared" si="272"/>
        <v/>
      </c>
      <c r="BK239" s="33" t="str">
        <f t="shared" si="273"/>
        <v/>
      </c>
      <c r="BL239" s="27" t="s">
        <v>0</v>
      </c>
      <c r="BM239" s="32" t="str">
        <f t="shared" si="274"/>
        <v/>
      </c>
      <c r="BN239" s="21" t="str">
        <f t="shared" si="275"/>
        <v/>
      </c>
      <c r="BO239" s="53" t="str">
        <f t="shared" si="276"/>
        <v/>
      </c>
      <c r="BP239" s="53" t="str">
        <f t="shared" si="237"/>
        <v/>
      </c>
      <c r="BQ239" s="21" t="str">
        <f t="shared" si="238"/>
        <v/>
      </c>
      <c r="BR239" s="21" t="str" cm="1">
        <f t="array" ref="BR239">IFERROR(""&amp;INDEX(regNatjecatelj_klub,DI239),"")</f>
        <v/>
      </c>
      <c r="BS239" s="66" t="str">
        <f t="shared" si="277"/>
        <v/>
      </c>
      <c r="BT239" s="46" t="str">
        <f t="shared" si="278"/>
        <v/>
      </c>
      <c r="BU239" s="27" t="s">
        <v>0</v>
      </c>
      <c r="BV239" s="62" t="str">
        <f>IF(BP239&lt;&gt;"NEMA","",IF(IFERROR(MATCH(BN239,BN$12:BN238,0),0)&lt;&gt;0,"",BN239))</f>
        <v/>
      </c>
      <c r="BW239" s="27" t="s">
        <v>0</v>
      </c>
      <c r="BX239" s="84"/>
      <c r="BY239" s="27" t="s">
        <v>0</v>
      </c>
      <c r="BZ239" s="38" t="str">
        <f t="shared" si="279"/>
        <v/>
      </c>
      <c r="CA239" s="21" t="str">
        <f t="shared" si="280"/>
        <v/>
      </c>
      <c r="CB239" s="21" t="str">
        <f>IF(CA239="","",MAX(CB$12:CB238)+1)</f>
        <v/>
      </c>
      <c r="CC239" s="21" t="str">
        <f>IF(CA239="","",IF(AB239="","",IF(AB239="NEMA",IF(AD239="",INDEX(AD$12:AD238,MATCH(AA239,AA$12:AA238,0),1),AD239),AB239)))</f>
        <v/>
      </c>
      <c r="CD239" s="21" t="str">
        <f t="shared" si="281"/>
        <v/>
      </c>
      <c r="CE239" s="21" t="str">
        <f>IF(BX239="","",MAX(CE$12:CE238)+1)</f>
        <v/>
      </c>
      <c r="CF239" s="21" t="str">
        <f t="shared" si="282"/>
        <v/>
      </c>
      <c r="CG239" s="46" t="str">
        <f t="shared" si="283"/>
        <v/>
      </c>
      <c r="CH239" s="27" t="s">
        <v>0</v>
      </c>
      <c r="CI239" s="14" t="str">
        <f t="shared" si="284"/>
        <v/>
      </c>
      <c r="CJ239" s="27" t="s">
        <v>0</v>
      </c>
      <c r="CK239" s="157" t="str">
        <f>IF(BN239="","",IF(AND(BO239&lt;&gt;"",BO239&lt;&gt;"NEMA",BS239=1),BR239,IFERROR(INDEX(CK$12:CK238,MATCH(BN239,BN$12:BN238,0)),IF(BX239&lt;&gt;"",BX239,BT239))))</f>
        <v/>
      </c>
      <c r="CL239" s="210" t="str">
        <f>IF(BN239="","",IF(BT239&lt;&gt;BN239,INDEX(regKlub_id,MATCH(BT239,regKlub_naziv,0)),IF(AND(BO239&lt;&gt;"",BO239&lt;&gt;"NEMA"),BO239,IF(CF239&lt;&gt;"",CF239,IF(CB239&lt;&gt;"",CB239,IFERROR(INDEX(CL$12:CL238,MATCH(BN239,BN$12:BN238,0)),"GREŠKA"))))))</f>
        <v/>
      </c>
      <c r="CM239" s="108" t="str">
        <f>IF(BP239="","",IF(BP239&lt;&gt;"NEMA",BP239,IF(CE239&lt;&gt;"",CE239,IFERROR(INDEX(CM$12:CM238,MATCH(BN239,BN$12:BN238,0)),""))))</f>
        <v/>
      </c>
      <c r="CN239" s="27" t="s">
        <v>0</v>
      </c>
      <c r="CO239" s="38" t="str">
        <f t="shared" si="285"/>
        <v/>
      </c>
      <c r="CP239" s="53" t="str">
        <f t="shared" si="286"/>
        <v/>
      </c>
      <c r="CQ239" s="164" t="str">
        <f t="shared" si="287"/>
        <v/>
      </c>
      <c r="CR239" s="165" t="str">
        <f t="shared" si="235"/>
        <v/>
      </c>
      <c r="CS239" s="108" t="str">
        <f t="shared" si="239"/>
        <v/>
      </c>
      <c r="CT239" s="27" t="s">
        <v>0</v>
      </c>
      <c r="CU239" s="224" t="str">
        <f t="shared" si="288"/>
        <v xml:space="preserve">
</v>
      </c>
      <c r="CV239" s="27" t="s">
        <v>0</v>
      </c>
      <c r="CW239" s="184" t="str">
        <f t="shared" si="240"/>
        <v/>
      </c>
      <c r="CX239" t="s">
        <v>0</v>
      </c>
      <c r="CY239" s="86" t="str">
        <f t="shared" si="241"/>
        <v/>
      </c>
      <c r="CZ239" t="s">
        <v>0</v>
      </c>
      <c r="DA239" s="32" t="str">
        <f t="shared" si="242"/>
        <v/>
      </c>
      <c r="DB239" s="46" t="str">
        <f t="shared" si="243"/>
        <v/>
      </c>
      <c r="DC239" t="s">
        <v>0</v>
      </c>
      <c r="DD239" s="14" t="str">
        <f t="shared" si="289"/>
        <v/>
      </c>
      <c r="DE239" s="27" t="s">
        <v>0</v>
      </c>
      <c r="DF239" s="14" t="str">
        <f t="shared" si="290"/>
        <v/>
      </c>
      <c r="DG239" s="27" t="s">
        <v>0</v>
      </c>
      <c r="DH239" s="32" t="str">
        <f t="shared" si="291"/>
        <v/>
      </c>
      <c r="DI239" s="33" t="str">
        <f t="shared" si="292"/>
        <v/>
      </c>
      <c r="DJ239" s="27" t="s">
        <v>0</v>
      </c>
      <c r="DK239" s="32" t="str">
        <f t="shared" si="293"/>
        <v/>
      </c>
      <c r="DL239" s="33" t="str">
        <f t="shared" si="294"/>
        <v/>
      </c>
      <c r="DM239" s="27" t="s">
        <v>0</v>
      </c>
      <c r="DN239" s="32" t="str">
        <f t="shared" si="295"/>
        <v/>
      </c>
      <c r="DO239" s="33" t="str">
        <f t="shared" si="296"/>
        <v/>
      </c>
      <c r="DP239" s="27" t="s">
        <v>0</v>
      </c>
      <c r="DQ239" s="38" t="str">
        <f t="shared" si="297"/>
        <v/>
      </c>
      <c r="DR239" s="33" t="str" cm="1">
        <f t="array" ref="DR239">IF(DQ239&lt;&gt;"",INDEX(regNatjecatelj_id,DQ239,0),IF(BF239&lt;&gt;"",BF239,""))</f>
        <v/>
      </c>
      <c r="DS239" s="27" t="s">
        <v>0</v>
      </c>
      <c r="DT239" s="38" t="str">
        <f t="shared" si="298"/>
        <v/>
      </c>
      <c r="DU239" s="53" t="str">
        <f t="shared" si="244"/>
        <v/>
      </c>
      <c r="DV239" s="53" t="str">
        <f t="shared" si="299"/>
        <v/>
      </c>
      <c r="DW239" s="53" t="str">
        <f t="shared" si="300"/>
        <v/>
      </c>
      <c r="DX239" s="46" t="str">
        <f t="shared" si="301"/>
        <v/>
      </c>
      <c r="DY239" s="27" t="s">
        <v>0</v>
      </c>
      <c r="DZ239" s="38" t="str">
        <f>IF(AN239="","",MAX(DZ$12:DZ238)+1)</f>
        <v/>
      </c>
      <c r="EA239" s="53" t="str">
        <f t="shared" si="302"/>
        <v/>
      </c>
      <c r="EB239" s="53" t="str">
        <f t="shared" si="303"/>
        <v/>
      </c>
      <c r="EC239" s="53" t="str">
        <f t="shared" si="304"/>
        <v/>
      </c>
      <c r="ED239" s="53" t="str">
        <f t="shared" si="305"/>
        <v/>
      </c>
      <c r="EE239" s="53" t="str">
        <f t="shared" si="245"/>
        <v/>
      </c>
      <c r="EF239" s="53" t="str">
        <f t="shared" si="306"/>
        <v/>
      </c>
      <c r="EG239" s="53" t="str">
        <f t="shared" si="307"/>
        <v/>
      </c>
      <c r="EH239" s="53" t="str">
        <f t="shared" si="246"/>
        <v/>
      </c>
      <c r="EI239" s="53" t="str">
        <f t="shared" si="308"/>
        <v/>
      </c>
      <c r="EJ239" s="33" t="str">
        <f t="shared" si="309"/>
        <v/>
      </c>
      <c r="EK239" s="27" t="s">
        <v>0</v>
      </c>
      <c r="EL239" s="14" t="str">
        <f t="shared" si="310"/>
        <v/>
      </c>
      <c r="EM239" s="27" t="s">
        <v>0</v>
      </c>
      <c r="EN239" s="14" t="str">
        <f t="shared" si="247"/>
        <v/>
      </c>
      <c r="EO239" s="27" t="s">
        <v>0</v>
      </c>
      <c r="EP239" s="115" t="str">
        <f t="shared" si="311"/>
        <v/>
      </c>
      <c r="EQ239" s="27" t="s">
        <v>0</v>
      </c>
    </row>
    <row r="240" spans="1:147" x14ac:dyDescent="0.25">
      <c r="A240" t="s">
        <v>0</v>
      </c>
      <c r="B240" s="32" t="str">
        <f>IF(csv!F230="","",TRIM(csv!T230))</f>
        <v/>
      </c>
      <c r="C240" s="21" t="s">
        <v>0</v>
      </c>
      <c r="D240" s="21" t="str">
        <f>IF(csv!F230="","",TRIM(csv!F230))</f>
        <v/>
      </c>
      <c r="E240" s="21" t="str">
        <f>IF(csv!E230="","",TRIM(csv!E230))</f>
        <v/>
      </c>
      <c r="F240" s="21" t="s">
        <v>0</v>
      </c>
      <c r="G240" s="53" t="str">
        <f>IF(csv!M230="","",TRIM(csv!M230))</f>
        <v/>
      </c>
      <c r="H240" s="53" t="str">
        <f>IF(csv!N230="","",TRIM(csv!N230))</f>
        <v/>
      </c>
      <c r="I240" s="21" t="s">
        <v>0</v>
      </c>
      <c r="J240" s="21" t="str">
        <f>IF(csv!P230="","",TRIM(csv!P230))</f>
        <v/>
      </c>
      <c r="K240" s="21" t="str">
        <f>IF(csv!Q230="","",TRIM(csv!Q230))</f>
        <v/>
      </c>
      <c r="L240" s="21" t="s">
        <v>0</v>
      </c>
      <c r="M240" s="46" t="str">
        <f>IF(csv!R230="","",TRIM(csv!R230))</f>
        <v/>
      </c>
      <c r="N240" s="27" t="s">
        <v>0</v>
      </c>
      <c r="O240" s="172" t="str">
        <f t="shared" si="248"/>
        <v/>
      </c>
      <c r="P240" s="27"/>
      <c r="Q240" s="32" t="str">
        <f t="shared" si="249"/>
        <v/>
      </c>
      <c r="R240" s="53" t="str">
        <f>IF(Q240="","",IF(COUNTIF(Q$12:Q239,Q240)=0,R239+1,R239))</f>
        <v/>
      </c>
      <c r="S240" s="53" t="str">
        <f t="shared" si="250"/>
        <v/>
      </c>
      <c r="T240" s="53" t="str">
        <f t="shared" si="251"/>
        <v/>
      </c>
      <c r="U240" s="46" t="str">
        <f t="shared" si="252"/>
        <v/>
      </c>
      <c r="V240" s="27" t="s">
        <v>0</v>
      </c>
      <c r="W240" s="157" t="str">
        <f t="shared" si="253"/>
        <v/>
      </c>
      <c r="X240" s="207" t="str">
        <f t="shared" si="254"/>
        <v/>
      </c>
      <c r="Y240" s="158" t="str">
        <f t="shared" si="236"/>
        <v/>
      </c>
      <c r="Z240" s="27" t="s">
        <v>0</v>
      </c>
      <c r="AA240" s="32" t="str">
        <f t="shared" si="255"/>
        <v/>
      </c>
      <c r="AB240" s="53" t="str">
        <f t="shared" si="256"/>
        <v/>
      </c>
      <c r="AC240" s="21" t="str">
        <f>IF(OR(AB240="",AB240&lt;&gt;"NEMA"),"",IF(IFERROR(MATCH(AA240,AA$12:AA239,0),0)&lt;&gt;0,"",AA240))</f>
        <v/>
      </c>
      <c r="AD240" s="46" t="str">
        <f>IF(AC240="","",MAX(AD$12:AD239)+1)</f>
        <v/>
      </c>
      <c r="AE240" s="27" t="s">
        <v>0</v>
      </c>
      <c r="AF240" s="84"/>
      <c r="AG240" s="27" t="s">
        <v>0</v>
      </c>
      <c r="AH240" s="14" t="str">
        <f t="shared" si="257"/>
        <v/>
      </c>
      <c r="AI240" s="27" t="s">
        <v>0</v>
      </c>
      <c r="AJ240" s="157" t="str">
        <f t="shared" si="258"/>
        <v/>
      </c>
      <c r="AK240" s="108" t="str">
        <f t="shared" si="259"/>
        <v/>
      </c>
      <c r="AL240" s="27"/>
      <c r="AM240" s="32" t="str">
        <f t="shared" si="260"/>
        <v/>
      </c>
      <c r="AN240" s="21" t="str">
        <f t="shared" si="261"/>
        <v/>
      </c>
      <c r="AO240" s="53" t="str">
        <f t="shared" si="262"/>
        <v/>
      </c>
      <c r="AP240" s="53" t="str">
        <f t="shared" si="263"/>
        <v/>
      </c>
      <c r="AQ240" s="21" t="str">
        <f t="shared" si="264"/>
        <v/>
      </c>
      <c r="AR240" s="46" t="str">
        <f t="shared" si="265"/>
        <v/>
      </c>
      <c r="AS240" s="27" t="s">
        <v>0</v>
      </c>
      <c r="AT240" s="62" t="str">
        <f t="shared" si="266"/>
        <v/>
      </c>
      <c r="AU240" s="27" t="s">
        <v>0</v>
      </c>
      <c r="AV240" s="228" t="str">
        <f t="shared" si="312"/>
        <v/>
      </c>
      <c r="AW240" s="27" t="s">
        <v>0</v>
      </c>
      <c r="AX240" s="79"/>
      <c r="AY240" s="80"/>
      <c r="AZ240" s="27" t="s">
        <v>0</v>
      </c>
      <c r="BA240" s="184" t="str">
        <f t="shared" si="267"/>
        <v/>
      </c>
      <c r="BB240" s="27" t="s">
        <v>0</v>
      </c>
      <c r="BC240" s="32" t="str">
        <f t="shared" si="268"/>
        <v/>
      </c>
      <c r="BD240" s="53" t="str">
        <f>IF(AX240&amp;AY240="","",MAX(BD$12:BD239)+1)</f>
        <v/>
      </c>
      <c r="BE240" s="196" t="str">
        <f t="shared" si="269"/>
        <v/>
      </c>
      <c r="BF240" s="33" t="str">
        <f>IF(AND(AO240="NEMA",AP240="NEMA",OR(AX240&amp;AY240="",BE240="NEMA")),MAX(BF$12:BF239)+1,"")</f>
        <v/>
      </c>
      <c r="BG240" s="27" t="s">
        <v>0</v>
      </c>
      <c r="BH240" s="32" t="str">
        <f t="shared" si="270"/>
        <v/>
      </c>
      <c r="BI240" s="21" t="str">
        <f t="shared" si="271"/>
        <v/>
      </c>
      <c r="BJ240" s="53" t="str">
        <f t="shared" si="272"/>
        <v/>
      </c>
      <c r="BK240" s="33" t="str">
        <f t="shared" si="273"/>
        <v/>
      </c>
      <c r="BL240" s="27" t="s">
        <v>0</v>
      </c>
      <c r="BM240" s="32" t="str">
        <f t="shared" si="274"/>
        <v/>
      </c>
      <c r="BN240" s="21" t="str">
        <f t="shared" si="275"/>
        <v/>
      </c>
      <c r="BO240" s="53" t="str">
        <f t="shared" si="276"/>
        <v/>
      </c>
      <c r="BP240" s="53" t="str">
        <f t="shared" si="237"/>
        <v/>
      </c>
      <c r="BQ240" s="21" t="str">
        <f t="shared" si="238"/>
        <v/>
      </c>
      <c r="BR240" s="21" t="str" cm="1">
        <f t="array" ref="BR240">IFERROR(""&amp;INDEX(regNatjecatelj_klub,DI240),"")</f>
        <v/>
      </c>
      <c r="BS240" s="66" t="str">
        <f t="shared" si="277"/>
        <v/>
      </c>
      <c r="BT240" s="46" t="str">
        <f t="shared" si="278"/>
        <v/>
      </c>
      <c r="BU240" s="27" t="s">
        <v>0</v>
      </c>
      <c r="BV240" s="62" t="str">
        <f>IF(BP240&lt;&gt;"NEMA","",IF(IFERROR(MATCH(BN240,BN$12:BN239,0),0)&lt;&gt;0,"",BN240))</f>
        <v/>
      </c>
      <c r="BW240" s="27" t="s">
        <v>0</v>
      </c>
      <c r="BX240" s="84"/>
      <c r="BY240" s="27" t="s">
        <v>0</v>
      </c>
      <c r="BZ240" s="38" t="str">
        <f t="shared" si="279"/>
        <v/>
      </c>
      <c r="CA240" s="21" t="str">
        <f t="shared" si="280"/>
        <v/>
      </c>
      <c r="CB240" s="21" t="str">
        <f>IF(CA240="","",MAX(CB$12:CB239)+1)</f>
        <v/>
      </c>
      <c r="CC240" s="21" t="str">
        <f>IF(CA240="","",IF(AB240="","",IF(AB240="NEMA",IF(AD240="",INDEX(AD$12:AD239,MATCH(AA240,AA$12:AA239,0),1),AD240),AB240)))</f>
        <v/>
      </c>
      <c r="CD240" s="21" t="str">
        <f t="shared" si="281"/>
        <v/>
      </c>
      <c r="CE240" s="21" t="str">
        <f>IF(BX240="","",MAX(CE$12:CE239)+1)</f>
        <v/>
      </c>
      <c r="CF240" s="21" t="str">
        <f t="shared" si="282"/>
        <v/>
      </c>
      <c r="CG240" s="46" t="str">
        <f t="shared" si="283"/>
        <v/>
      </c>
      <c r="CH240" s="27" t="s">
        <v>0</v>
      </c>
      <c r="CI240" s="14" t="str">
        <f t="shared" si="284"/>
        <v/>
      </c>
      <c r="CJ240" s="27" t="s">
        <v>0</v>
      </c>
      <c r="CK240" s="157" t="str">
        <f>IF(BN240="","",IF(AND(BO240&lt;&gt;"",BO240&lt;&gt;"NEMA",BS240=1),BR240,IFERROR(INDEX(CK$12:CK239,MATCH(BN240,BN$12:BN239,0)),IF(BX240&lt;&gt;"",BX240,BT240))))</f>
        <v/>
      </c>
      <c r="CL240" s="210" t="str">
        <f>IF(BN240="","",IF(BT240&lt;&gt;BN240,INDEX(regKlub_id,MATCH(BT240,regKlub_naziv,0)),IF(AND(BO240&lt;&gt;"",BO240&lt;&gt;"NEMA"),BO240,IF(CF240&lt;&gt;"",CF240,IF(CB240&lt;&gt;"",CB240,IFERROR(INDEX(CL$12:CL239,MATCH(BN240,BN$12:BN239,0)),"GREŠKA"))))))</f>
        <v/>
      </c>
      <c r="CM240" s="108" t="str">
        <f>IF(BP240="","",IF(BP240&lt;&gt;"NEMA",BP240,IF(CE240&lt;&gt;"",CE240,IFERROR(INDEX(CM$12:CM239,MATCH(BN240,BN$12:BN239,0)),""))))</f>
        <v/>
      </c>
      <c r="CN240" s="27" t="s">
        <v>0</v>
      </c>
      <c r="CO240" s="38" t="str">
        <f t="shared" si="285"/>
        <v/>
      </c>
      <c r="CP240" s="53" t="str">
        <f t="shared" si="286"/>
        <v/>
      </c>
      <c r="CQ240" s="164" t="str">
        <f t="shared" si="287"/>
        <v/>
      </c>
      <c r="CR240" s="165" t="str">
        <f t="shared" si="235"/>
        <v/>
      </c>
      <c r="CS240" s="108" t="str">
        <f t="shared" si="239"/>
        <v/>
      </c>
      <c r="CT240" s="27" t="s">
        <v>0</v>
      </c>
      <c r="CU240" s="224" t="str">
        <f t="shared" si="288"/>
        <v xml:space="preserve">
</v>
      </c>
      <c r="CV240" s="27" t="s">
        <v>0</v>
      </c>
      <c r="CW240" s="184" t="str">
        <f t="shared" si="240"/>
        <v/>
      </c>
      <c r="CX240" t="s">
        <v>0</v>
      </c>
      <c r="CY240" s="86" t="str">
        <f t="shared" si="241"/>
        <v/>
      </c>
      <c r="CZ240" t="s">
        <v>0</v>
      </c>
      <c r="DA240" s="32" t="str">
        <f t="shared" si="242"/>
        <v/>
      </c>
      <c r="DB240" s="46" t="str">
        <f t="shared" si="243"/>
        <v/>
      </c>
      <c r="DC240" t="s">
        <v>0</v>
      </c>
      <c r="DD240" s="14" t="str">
        <f t="shared" si="289"/>
        <v/>
      </c>
      <c r="DE240" s="27" t="s">
        <v>0</v>
      </c>
      <c r="DF240" s="14" t="str">
        <f t="shared" si="290"/>
        <v/>
      </c>
      <c r="DG240" s="27" t="s">
        <v>0</v>
      </c>
      <c r="DH240" s="32" t="str">
        <f t="shared" si="291"/>
        <v/>
      </c>
      <c r="DI240" s="33" t="str">
        <f t="shared" si="292"/>
        <v/>
      </c>
      <c r="DJ240" s="27" t="s">
        <v>0</v>
      </c>
      <c r="DK240" s="32" t="str">
        <f t="shared" si="293"/>
        <v/>
      </c>
      <c r="DL240" s="33" t="str">
        <f t="shared" si="294"/>
        <v/>
      </c>
      <c r="DM240" s="27" t="s">
        <v>0</v>
      </c>
      <c r="DN240" s="32" t="str">
        <f t="shared" si="295"/>
        <v/>
      </c>
      <c r="DO240" s="33" t="str">
        <f t="shared" si="296"/>
        <v/>
      </c>
      <c r="DP240" s="27" t="s">
        <v>0</v>
      </c>
      <c r="DQ240" s="38" t="str">
        <f t="shared" si="297"/>
        <v/>
      </c>
      <c r="DR240" s="33" t="str" cm="1">
        <f t="array" ref="DR240">IF(DQ240&lt;&gt;"",INDEX(regNatjecatelj_id,DQ240,0),IF(BF240&lt;&gt;"",BF240,""))</f>
        <v/>
      </c>
      <c r="DS240" s="27" t="s">
        <v>0</v>
      </c>
      <c r="DT240" s="38" t="str">
        <f t="shared" si="298"/>
        <v/>
      </c>
      <c r="DU240" s="53" t="str">
        <f t="shared" si="244"/>
        <v/>
      </c>
      <c r="DV240" s="53" t="str">
        <f t="shared" si="299"/>
        <v/>
      </c>
      <c r="DW240" s="53" t="str">
        <f t="shared" si="300"/>
        <v/>
      </c>
      <c r="DX240" s="46" t="str">
        <f t="shared" si="301"/>
        <v/>
      </c>
      <c r="DY240" s="27" t="s">
        <v>0</v>
      </c>
      <c r="DZ240" s="38" t="str">
        <f>IF(AN240="","",MAX(DZ$12:DZ239)+1)</f>
        <v/>
      </c>
      <c r="EA240" s="53" t="str">
        <f t="shared" si="302"/>
        <v/>
      </c>
      <c r="EB240" s="53" t="str">
        <f t="shared" si="303"/>
        <v/>
      </c>
      <c r="EC240" s="53" t="str">
        <f t="shared" si="304"/>
        <v/>
      </c>
      <c r="ED240" s="53" t="str">
        <f t="shared" si="305"/>
        <v/>
      </c>
      <c r="EE240" s="53" t="str">
        <f t="shared" si="245"/>
        <v/>
      </c>
      <c r="EF240" s="53" t="str">
        <f t="shared" si="306"/>
        <v/>
      </c>
      <c r="EG240" s="53" t="str">
        <f t="shared" si="307"/>
        <v/>
      </c>
      <c r="EH240" s="53" t="str">
        <f t="shared" si="246"/>
        <v/>
      </c>
      <c r="EI240" s="53" t="str">
        <f t="shared" si="308"/>
        <v/>
      </c>
      <c r="EJ240" s="33" t="str">
        <f t="shared" si="309"/>
        <v/>
      </c>
      <c r="EK240" s="27" t="s">
        <v>0</v>
      </c>
      <c r="EL240" s="14" t="str">
        <f t="shared" si="310"/>
        <v/>
      </c>
      <c r="EM240" s="27" t="s">
        <v>0</v>
      </c>
      <c r="EN240" s="14" t="str">
        <f t="shared" si="247"/>
        <v/>
      </c>
      <c r="EO240" s="27" t="s">
        <v>0</v>
      </c>
      <c r="EP240" s="115" t="str">
        <f t="shared" si="311"/>
        <v/>
      </c>
      <c r="EQ240" s="27" t="s">
        <v>0</v>
      </c>
    </row>
    <row r="241" spans="1:147" x14ac:dyDescent="0.25">
      <c r="A241" t="s">
        <v>0</v>
      </c>
      <c r="B241" s="32" t="str">
        <f>IF(csv!F231="","",TRIM(csv!T231))</f>
        <v/>
      </c>
      <c r="C241" s="21" t="s">
        <v>0</v>
      </c>
      <c r="D241" s="21" t="str">
        <f>IF(csv!F231="","",TRIM(csv!F231))</f>
        <v/>
      </c>
      <c r="E241" s="21" t="str">
        <f>IF(csv!E231="","",TRIM(csv!E231))</f>
        <v/>
      </c>
      <c r="F241" s="21" t="s">
        <v>0</v>
      </c>
      <c r="G241" s="53" t="str">
        <f>IF(csv!M231="","",TRIM(csv!M231))</f>
        <v/>
      </c>
      <c r="H241" s="53" t="str">
        <f>IF(csv!N231="","",TRIM(csv!N231))</f>
        <v/>
      </c>
      <c r="I241" s="21" t="s">
        <v>0</v>
      </c>
      <c r="J241" s="21" t="str">
        <f>IF(csv!P231="","",TRIM(csv!P231))</f>
        <v/>
      </c>
      <c r="K241" s="21" t="str">
        <f>IF(csv!Q231="","",TRIM(csv!Q231))</f>
        <v/>
      </c>
      <c r="L241" s="21" t="s">
        <v>0</v>
      </c>
      <c r="M241" s="46" t="str">
        <f>IF(csv!R231="","",TRIM(csv!R231))</f>
        <v/>
      </c>
      <c r="N241" s="27" t="s">
        <v>0</v>
      </c>
      <c r="O241" s="172" t="str">
        <f t="shared" si="248"/>
        <v/>
      </c>
      <c r="P241" s="27"/>
      <c r="Q241" s="32" t="str">
        <f t="shared" si="249"/>
        <v/>
      </c>
      <c r="R241" s="53" t="str">
        <f>IF(Q241="","",IF(COUNTIF(Q$12:Q240,Q241)=0,R240+1,R240))</f>
        <v/>
      </c>
      <c r="S241" s="53" t="str">
        <f t="shared" si="250"/>
        <v/>
      </c>
      <c r="T241" s="53" t="str">
        <f t="shared" si="251"/>
        <v/>
      </c>
      <c r="U241" s="46" t="str">
        <f t="shared" si="252"/>
        <v/>
      </c>
      <c r="V241" s="27" t="s">
        <v>0</v>
      </c>
      <c r="W241" s="157" t="str">
        <f t="shared" si="253"/>
        <v/>
      </c>
      <c r="X241" s="207" t="str">
        <f t="shared" si="254"/>
        <v/>
      </c>
      <c r="Y241" s="158" t="str">
        <f t="shared" si="236"/>
        <v/>
      </c>
      <c r="Z241" s="27" t="s">
        <v>0</v>
      </c>
      <c r="AA241" s="32" t="str">
        <f t="shared" si="255"/>
        <v/>
      </c>
      <c r="AB241" s="53" t="str">
        <f t="shared" si="256"/>
        <v/>
      </c>
      <c r="AC241" s="21" t="str">
        <f>IF(OR(AB241="",AB241&lt;&gt;"NEMA"),"",IF(IFERROR(MATCH(AA241,AA$12:AA240,0),0)&lt;&gt;0,"",AA241))</f>
        <v/>
      </c>
      <c r="AD241" s="46" t="str">
        <f>IF(AC241="","",MAX(AD$12:AD240)+1)</f>
        <v/>
      </c>
      <c r="AE241" s="27" t="s">
        <v>0</v>
      </c>
      <c r="AF241" s="84"/>
      <c r="AG241" s="27" t="s">
        <v>0</v>
      </c>
      <c r="AH241" s="14" t="str">
        <f t="shared" si="257"/>
        <v/>
      </c>
      <c r="AI241" s="27" t="s">
        <v>0</v>
      </c>
      <c r="AJ241" s="157" t="str">
        <f t="shared" si="258"/>
        <v/>
      </c>
      <c r="AK241" s="108" t="str">
        <f t="shared" si="259"/>
        <v/>
      </c>
      <c r="AL241" s="27"/>
      <c r="AM241" s="32" t="str">
        <f t="shared" si="260"/>
        <v/>
      </c>
      <c r="AN241" s="21" t="str">
        <f t="shared" si="261"/>
        <v/>
      </c>
      <c r="AO241" s="53" t="str">
        <f t="shared" si="262"/>
        <v/>
      </c>
      <c r="AP241" s="53" t="str">
        <f t="shared" si="263"/>
        <v/>
      </c>
      <c r="AQ241" s="21" t="str">
        <f t="shared" si="264"/>
        <v/>
      </c>
      <c r="AR241" s="46" t="str">
        <f t="shared" si="265"/>
        <v/>
      </c>
      <c r="AS241" s="27" t="s">
        <v>0</v>
      </c>
      <c r="AT241" s="62" t="str">
        <f t="shared" si="266"/>
        <v/>
      </c>
      <c r="AU241" s="27" t="s">
        <v>0</v>
      </c>
      <c r="AV241" s="228" t="str">
        <f t="shared" si="312"/>
        <v/>
      </c>
      <c r="AW241" s="27" t="s">
        <v>0</v>
      </c>
      <c r="AX241" s="79"/>
      <c r="AY241" s="80"/>
      <c r="AZ241" s="27" t="s">
        <v>0</v>
      </c>
      <c r="BA241" s="184" t="str">
        <f t="shared" si="267"/>
        <v/>
      </c>
      <c r="BB241" s="27" t="s">
        <v>0</v>
      </c>
      <c r="BC241" s="32" t="str">
        <f t="shared" si="268"/>
        <v/>
      </c>
      <c r="BD241" s="53" t="str">
        <f>IF(AX241&amp;AY241="","",MAX(BD$12:BD240)+1)</f>
        <v/>
      </c>
      <c r="BE241" s="196" t="str">
        <f t="shared" si="269"/>
        <v/>
      </c>
      <c r="BF241" s="33" t="str">
        <f>IF(AND(AO241="NEMA",AP241="NEMA",OR(AX241&amp;AY241="",BE241="NEMA")),MAX(BF$12:BF240)+1,"")</f>
        <v/>
      </c>
      <c r="BG241" s="27" t="s">
        <v>0</v>
      </c>
      <c r="BH241" s="32" t="str">
        <f t="shared" si="270"/>
        <v/>
      </c>
      <c r="BI241" s="21" t="str">
        <f t="shared" si="271"/>
        <v/>
      </c>
      <c r="BJ241" s="53" t="str">
        <f t="shared" si="272"/>
        <v/>
      </c>
      <c r="BK241" s="33" t="str">
        <f t="shared" si="273"/>
        <v/>
      </c>
      <c r="BL241" s="27" t="s">
        <v>0</v>
      </c>
      <c r="BM241" s="32" t="str">
        <f t="shared" si="274"/>
        <v/>
      </c>
      <c r="BN241" s="21" t="str">
        <f t="shared" si="275"/>
        <v/>
      </c>
      <c r="BO241" s="53" t="str">
        <f t="shared" si="276"/>
        <v/>
      </c>
      <c r="BP241" s="53" t="str">
        <f t="shared" si="237"/>
        <v/>
      </c>
      <c r="BQ241" s="21" t="str">
        <f t="shared" si="238"/>
        <v/>
      </c>
      <c r="BR241" s="21" t="str" cm="1">
        <f t="array" ref="BR241">IFERROR(""&amp;INDEX(regNatjecatelj_klub,DI241),"")</f>
        <v/>
      </c>
      <c r="BS241" s="66" t="str">
        <f t="shared" si="277"/>
        <v/>
      </c>
      <c r="BT241" s="46" t="str">
        <f t="shared" si="278"/>
        <v/>
      </c>
      <c r="BU241" s="27" t="s">
        <v>0</v>
      </c>
      <c r="BV241" s="62" t="str">
        <f>IF(BP241&lt;&gt;"NEMA","",IF(IFERROR(MATCH(BN241,BN$12:BN240,0),0)&lt;&gt;0,"",BN241))</f>
        <v/>
      </c>
      <c r="BW241" s="27" t="s">
        <v>0</v>
      </c>
      <c r="BX241" s="84"/>
      <c r="BY241" s="27" t="s">
        <v>0</v>
      </c>
      <c r="BZ241" s="38" t="str">
        <f t="shared" si="279"/>
        <v/>
      </c>
      <c r="CA241" s="21" t="str">
        <f t="shared" si="280"/>
        <v/>
      </c>
      <c r="CB241" s="21" t="str">
        <f>IF(CA241="","",MAX(CB$12:CB240)+1)</f>
        <v/>
      </c>
      <c r="CC241" s="21" t="str">
        <f>IF(CA241="","",IF(AB241="","",IF(AB241="NEMA",IF(AD241="",INDEX(AD$12:AD240,MATCH(AA241,AA$12:AA240,0),1),AD241),AB241)))</f>
        <v/>
      </c>
      <c r="CD241" s="21" t="str">
        <f t="shared" si="281"/>
        <v/>
      </c>
      <c r="CE241" s="21" t="str">
        <f>IF(BX241="","",MAX(CE$12:CE240)+1)</f>
        <v/>
      </c>
      <c r="CF241" s="21" t="str">
        <f t="shared" si="282"/>
        <v/>
      </c>
      <c r="CG241" s="46" t="str">
        <f t="shared" si="283"/>
        <v/>
      </c>
      <c r="CH241" s="27" t="s">
        <v>0</v>
      </c>
      <c r="CI241" s="14" t="str">
        <f t="shared" si="284"/>
        <v/>
      </c>
      <c r="CJ241" s="27" t="s">
        <v>0</v>
      </c>
      <c r="CK241" s="157" t="str">
        <f>IF(BN241="","",IF(AND(BO241&lt;&gt;"",BO241&lt;&gt;"NEMA",BS241=1),BR241,IFERROR(INDEX(CK$12:CK240,MATCH(BN241,BN$12:BN240,0)),IF(BX241&lt;&gt;"",BX241,BT241))))</f>
        <v/>
      </c>
      <c r="CL241" s="210" t="str">
        <f>IF(BN241="","",IF(BT241&lt;&gt;BN241,INDEX(regKlub_id,MATCH(BT241,regKlub_naziv,0)),IF(AND(BO241&lt;&gt;"",BO241&lt;&gt;"NEMA"),BO241,IF(CF241&lt;&gt;"",CF241,IF(CB241&lt;&gt;"",CB241,IFERROR(INDEX(CL$12:CL240,MATCH(BN241,BN$12:BN240,0)),"GREŠKA"))))))</f>
        <v/>
      </c>
      <c r="CM241" s="108" t="str">
        <f>IF(BP241="","",IF(BP241&lt;&gt;"NEMA",BP241,IF(CE241&lt;&gt;"",CE241,IFERROR(INDEX(CM$12:CM240,MATCH(BN241,BN$12:BN240,0)),""))))</f>
        <v/>
      </c>
      <c r="CN241" s="27" t="s">
        <v>0</v>
      </c>
      <c r="CO241" s="38" t="str">
        <f t="shared" si="285"/>
        <v/>
      </c>
      <c r="CP241" s="53" t="str">
        <f t="shared" si="286"/>
        <v/>
      </c>
      <c r="CQ241" s="164" t="str">
        <f t="shared" si="287"/>
        <v/>
      </c>
      <c r="CR241" s="165" t="str">
        <f t="shared" si="235"/>
        <v/>
      </c>
      <c r="CS241" s="108" t="str">
        <f t="shared" si="239"/>
        <v/>
      </c>
      <c r="CT241" s="27" t="s">
        <v>0</v>
      </c>
      <c r="CU241" s="224" t="str">
        <f t="shared" si="288"/>
        <v xml:space="preserve">
</v>
      </c>
      <c r="CV241" s="27" t="s">
        <v>0</v>
      </c>
      <c r="CW241" s="184" t="str">
        <f t="shared" si="240"/>
        <v/>
      </c>
      <c r="CX241" t="s">
        <v>0</v>
      </c>
      <c r="CY241" s="86" t="str">
        <f t="shared" si="241"/>
        <v/>
      </c>
      <c r="CZ241" t="s">
        <v>0</v>
      </c>
      <c r="DA241" s="32" t="str">
        <f t="shared" si="242"/>
        <v/>
      </c>
      <c r="DB241" s="46" t="str">
        <f t="shared" si="243"/>
        <v/>
      </c>
      <c r="DC241" t="s">
        <v>0</v>
      </c>
      <c r="DD241" s="14" t="str">
        <f t="shared" si="289"/>
        <v/>
      </c>
      <c r="DE241" s="27" t="s">
        <v>0</v>
      </c>
      <c r="DF241" s="14" t="str">
        <f t="shared" si="290"/>
        <v/>
      </c>
      <c r="DG241" s="27" t="s">
        <v>0</v>
      </c>
      <c r="DH241" s="32" t="str">
        <f t="shared" si="291"/>
        <v/>
      </c>
      <c r="DI241" s="33" t="str">
        <f t="shared" si="292"/>
        <v/>
      </c>
      <c r="DJ241" s="27" t="s">
        <v>0</v>
      </c>
      <c r="DK241" s="32" t="str">
        <f t="shared" si="293"/>
        <v/>
      </c>
      <c r="DL241" s="33" t="str">
        <f t="shared" si="294"/>
        <v/>
      </c>
      <c r="DM241" s="27" t="s">
        <v>0</v>
      </c>
      <c r="DN241" s="32" t="str">
        <f t="shared" si="295"/>
        <v/>
      </c>
      <c r="DO241" s="33" t="str">
        <f t="shared" si="296"/>
        <v/>
      </c>
      <c r="DP241" s="27" t="s">
        <v>0</v>
      </c>
      <c r="DQ241" s="38" t="str">
        <f t="shared" si="297"/>
        <v/>
      </c>
      <c r="DR241" s="33" t="str" cm="1">
        <f t="array" ref="DR241">IF(DQ241&lt;&gt;"",INDEX(regNatjecatelj_id,DQ241,0),IF(BF241&lt;&gt;"",BF241,""))</f>
        <v/>
      </c>
      <c r="DS241" s="27" t="s">
        <v>0</v>
      </c>
      <c r="DT241" s="38" t="str">
        <f t="shared" si="298"/>
        <v/>
      </c>
      <c r="DU241" s="53" t="str">
        <f t="shared" si="244"/>
        <v/>
      </c>
      <c r="DV241" s="53" t="str">
        <f t="shared" si="299"/>
        <v/>
      </c>
      <c r="DW241" s="53" t="str">
        <f t="shared" si="300"/>
        <v/>
      </c>
      <c r="DX241" s="46" t="str">
        <f t="shared" si="301"/>
        <v/>
      </c>
      <c r="DY241" s="27" t="s">
        <v>0</v>
      </c>
      <c r="DZ241" s="38" t="str">
        <f>IF(AN241="","",MAX(DZ$12:DZ240)+1)</f>
        <v/>
      </c>
      <c r="EA241" s="53" t="str">
        <f t="shared" si="302"/>
        <v/>
      </c>
      <c r="EB241" s="53" t="str">
        <f t="shared" si="303"/>
        <v/>
      </c>
      <c r="EC241" s="53" t="str">
        <f t="shared" si="304"/>
        <v/>
      </c>
      <c r="ED241" s="53" t="str">
        <f t="shared" si="305"/>
        <v/>
      </c>
      <c r="EE241" s="53" t="str">
        <f t="shared" si="245"/>
        <v/>
      </c>
      <c r="EF241" s="53" t="str">
        <f t="shared" si="306"/>
        <v/>
      </c>
      <c r="EG241" s="53" t="str">
        <f t="shared" si="307"/>
        <v/>
      </c>
      <c r="EH241" s="53" t="str">
        <f t="shared" si="246"/>
        <v/>
      </c>
      <c r="EI241" s="53" t="str">
        <f t="shared" si="308"/>
        <v/>
      </c>
      <c r="EJ241" s="33" t="str">
        <f t="shared" si="309"/>
        <v/>
      </c>
      <c r="EK241" s="27" t="s">
        <v>0</v>
      </c>
      <c r="EL241" s="14" t="str">
        <f t="shared" si="310"/>
        <v/>
      </c>
      <c r="EM241" s="27" t="s">
        <v>0</v>
      </c>
      <c r="EN241" s="14" t="str">
        <f t="shared" si="247"/>
        <v/>
      </c>
      <c r="EO241" s="27" t="s">
        <v>0</v>
      </c>
      <c r="EP241" s="115" t="str">
        <f t="shared" si="311"/>
        <v/>
      </c>
      <c r="EQ241" s="27" t="s">
        <v>0</v>
      </c>
    </row>
    <row r="242" spans="1:147" x14ac:dyDescent="0.25">
      <c r="A242" t="s">
        <v>0</v>
      </c>
      <c r="B242" s="32" t="str">
        <f>IF(csv!F232="","",TRIM(csv!T232))</f>
        <v/>
      </c>
      <c r="C242" s="21" t="s">
        <v>0</v>
      </c>
      <c r="D242" s="21" t="str">
        <f>IF(csv!F232="","",TRIM(csv!F232))</f>
        <v/>
      </c>
      <c r="E242" s="21" t="str">
        <f>IF(csv!E232="","",TRIM(csv!E232))</f>
        <v/>
      </c>
      <c r="F242" s="21" t="s">
        <v>0</v>
      </c>
      <c r="G242" s="53" t="str">
        <f>IF(csv!M232="","",TRIM(csv!M232))</f>
        <v/>
      </c>
      <c r="H242" s="53" t="str">
        <f>IF(csv!N232="","",TRIM(csv!N232))</f>
        <v/>
      </c>
      <c r="I242" s="21" t="s">
        <v>0</v>
      </c>
      <c r="J242" s="21" t="str">
        <f>IF(csv!P232="","",TRIM(csv!P232))</f>
        <v/>
      </c>
      <c r="K242" s="21" t="str">
        <f>IF(csv!Q232="","",TRIM(csv!Q232))</f>
        <v/>
      </c>
      <c r="L242" s="21" t="s">
        <v>0</v>
      </c>
      <c r="M242" s="46" t="str">
        <f>IF(csv!R232="","",TRIM(csv!R232))</f>
        <v/>
      </c>
      <c r="N242" s="27" t="s">
        <v>0</v>
      </c>
      <c r="O242" s="172" t="str">
        <f t="shared" si="248"/>
        <v/>
      </c>
      <c r="P242" s="27"/>
      <c r="Q242" s="32" t="str">
        <f t="shared" si="249"/>
        <v/>
      </c>
      <c r="R242" s="53" t="str">
        <f>IF(Q242="","",IF(COUNTIF(Q$12:Q241,Q242)=0,R241+1,R241))</f>
        <v/>
      </c>
      <c r="S242" s="53" t="str">
        <f t="shared" si="250"/>
        <v/>
      </c>
      <c r="T242" s="53" t="str">
        <f t="shared" si="251"/>
        <v/>
      </c>
      <c r="U242" s="46" t="str">
        <f t="shared" si="252"/>
        <v/>
      </c>
      <c r="V242" s="27" t="s">
        <v>0</v>
      </c>
      <c r="W242" s="157" t="str">
        <f t="shared" si="253"/>
        <v/>
      </c>
      <c r="X242" s="207" t="str">
        <f t="shared" si="254"/>
        <v/>
      </c>
      <c r="Y242" s="158" t="str">
        <f t="shared" si="236"/>
        <v/>
      </c>
      <c r="Z242" s="27" t="s">
        <v>0</v>
      </c>
      <c r="AA242" s="32" t="str">
        <f t="shared" si="255"/>
        <v/>
      </c>
      <c r="AB242" s="53" t="str">
        <f t="shared" si="256"/>
        <v/>
      </c>
      <c r="AC242" s="21" t="str">
        <f>IF(OR(AB242="",AB242&lt;&gt;"NEMA"),"",IF(IFERROR(MATCH(AA242,AA$12:AA241,0),0)&lt;&gt;0,"",AA242))</f>
        <v/>
      </c>
      <c r="AD242" s="46" t="str">
        <f>IF(AC242="","",MAX(AD$12:AD241)+1)</f>
        <v/>
      </c>
      <c r="AE242" s="27" t="s">
        <v>0</v>
      </c>
      <c r="AF242" s="84"/>
      <c r="AG242" s="27" t="s">
        <v>0</v>
      </c>
      <c r="AH242" s="14" t="str">
        <f t="shared" si="257"/>
        <v/>
      </c>
      <c r="AI242" s="27" t="s">
        <v>0</v>
      </c>
      <c r="AJ242" s="157" t="str">
        <f t="shared" si="258"/>
        <v/>
      </c>
      <c r="AK242" s="108" t="str">
        <f t="shared" si="259"/>
        <v/>
      </c>
      <c r="AL242" s="27"/>
      <c r="AM242" s="32" t="str">
        <f t="shared" si="260"/>
        <v/>
      </c>
      <c r="AN242" s="21" t="str">
        <f t="shared" si="261"/>
        <v/>
      </c>
      <c r="AO242" s="53" t="str">
        <f t="shared" si="262"/>
        <v/>
      </c>
      <c r="AP242" s="53" t="str">
        <f t="shared" si="263"/>
        <v/>
      </c>
      <c r="AQ242" s="21" t="str">
        <f t="shared" si="264"/>
        <v/>
      </c>
      <c r="AR242" s="46" t="str">
        <f t="shared" si="265"/>
        <v/>
      </c>
      <c r="AS242" s="27" t="s">
        <v>0</v>
      </c>
      <c r="AT242" s="62" t="str">
        <f t="shared" si="266"/>
        <v/>
      </c>
      <c r="AU242" s="27" t="s">
        <v>0</v>
      </c>
      <c r="AV242" s="228" t="str">
        <f t="shared" si="312"/>
        <v/>
      </c>
      <c r="AW242" s="27" t="s">
        <v>0</v>
      </c>
      <c r="AX242" s="79"/>
      <c r="AY242" s="80"/>
      <c r="AZ242" s="27" t="s">
        <v>0</v>
      </c>
      <c r="BA242" s="184" t="str">
        <f t="shared" si="267"/>
        <v/>
      </c>
      <c r="BB242" s="27" t="s">
        <v>0</v>
      </c>
      <c r="BC242" s="32" t="str">
        <f t="shared" si="268"/>
        <v/>
      </c>
      <c r="BD242" s="53" t="str">
        <f>IF(AX242&amp;AY242="","",MAX(BD$12:BD241)+1)</f>
        <v/>
      </c>
      <c r="BE242" s="196" t="str">
        <f t="shared" si="269"/>
        <v/>
      </c>
      <c r="BF242" s="33" t="str">
        <f>IF(AND(AO242="NEMA",AP242="NEMA",OR(AX242&amp;AY242="",BE242="NEMA")),MAX(BF$12:BF241)+1,"")</f>
        <v/>
      </c>
      <c r="BG242" s="27" t="s">
        <v>0</v>
      </c>
      <c r="BH242" s="32" t="str">
        <f t="shared" si="270"/>
        <v/>
      </c>
      <c r="BI242" s="21" t="str">
        <f t="shared" si="271"/>
        <v/>
      </c>
      <c r="BJ242" s="53" t="str">
        <f t="shared" si="272"/>
        <v/>
      </c>
      <c r="BK242" s="33" t="str">
        <f t="shared" si="273"/>
        <v/>
      </c>
      <c r="BL242" s="27" t="s">
        <v>0</v>
      </c>
      <c r="BM242" s="32" t="str">
        <f t="shared" si="274"/>
        <v/>
      </c>
      <c r="BN242" s="21" t="str">
        <f t="shared" si="275"/>
        <v/>
      </c>
      <c r="BO242" s="53" t="str">
        <f t="shared" si="276"/>
        <v/>
      </c>
      <c r="BP242" s="53" t="str">
        <f t="shared" si="237"/>
        <v/>
      </c>
      <c r="BQ242" s="21" t="str">
        <f t="shared" si="238"/>
        <v/>
      </c>
      <c r="BR242" s="21" t="str" cm="1">
        <f t="array" ref="BR242">IFERROR(""&amp;INDEX(regNatjecatelj_klub,DI242),"")</f>
        <v/>
      </c>
      <c r="BS242" s="66" t="str">
        <f t="shared" si="277"/>
        <v/>
      </c>
      <c r="BT242" s="46" t="str">
        <f t="shared" si="278"/>
        <v/>
      </c>
      <c r="BU242" s="27" t="s">
        <v>0</v>
      </c>
      <c r="BV242" s="62" t="str">
        <f>IF(BP242&lt;&gt;"NEMA","",IF(IFERROR(MATCH(BN242,BN$12:BN241,0),0)&lt;&gt;0,"",BN242))</f>
        <v/>
      </c>
      <c r="BW242" s="27" t="s">
        <v>0</v>
      </c>
      <c r="BX242" s="84"/>
      <c r="BY242" s="27" t="s">
        <v>0</v>
      </c>
      <c r="BZ242" s="38" t="str">
        <f t="shared" si="279"/>
        <v/>
      </c>
      <c r="CA242" s="21" t="str">
        <f t="shared" si="280"/>
        <v/>
      </c>
      <c r="CB242" s="21" t="str">
        <f>IF(CA242="","",MAX(CB$12:CB241)+1)</f>
        <v/>
      </c>
      <c r="CC242" s="21" t="str">
        <f>IF(CA242="","",IF(AB242="","",IF(AB242="NEMA",IF(AD242="",INDEX(AD$12:AD241,MATCH(AA242,AA$12:AA241,0),1),AD242),AB242)))</f>
        <v/>
      </c>
      <c r="CD242" s="21" t="str">
        <f t="shared" si="281"/>
        <v/>
      </c>
      <c r="CE242" s="21" t="str">
        <f>IF(BX242="","",MAX(CE$12:CE241)+1)</f>
        <v/>
      </c>
      <c r="CF242" s="21" t="str">
        <f t="shared" si="282"/>
        <v/>
      </c>
      <c r="CG242" s="46" t="str">
        <f t="shared" si="283"/>
        <v/>
      </c>
      <c r="CH242" s="27" t="s">
        <v>0</v>
      </c>
      <c r="CI242" s="14" t="str">
        <f t="shared" si="284"/>
        <v/>
      </c>
      <c r="CJ242" s="27" t="s">
        <v>0</v>
      </c>
      <c r="CK242" s="157" t="str">
        <f>IF(BN242="","",IF(AND(BO242&lt;&gt;"",BO242&lt;&gt;"NEMA",BS242=1),BR242,IFERROR(INDEX(CK$12:CK241,MATCH(BN242,BN$12:BN241,0)),IF(BX242&lt;&gt;"",BX242,BT242))))</f>
        <v/>
      </c>
      <c r="CL242" s="210" t="str">
        <f>IF(BN242="","",IF(BT242&lt;&gt;BN242,INDEX(regKlub_id,MATCH(BT242,regKlub_naziv,0)),IF(AND(BO242&lt;&gt;"",BO242&lt;&gt;"NEMA"),BO242,IF(CF242&lt;&gt;"",CF242,IF(CB242&lt;&gt;"",CB242,IFERROR(INDEX(CL$12:CL241,MATCH(BN242,BN$12:BN241,0)),"GREŠKA"))))))</f>
        <v/>
      </c>
      <c r="CM242" s="108" t="str">
        <f>IF(BP242="","",IF(BP242&lt;&gt;"NEMA",BP242,IF(CE242&lt;&gt;"",CE242,IFERROR(INDEX(CM$12:CM241,MATCH(BN242,BN$12:BN241,0)),""))))</f>
        <v/>
      </c>
      <c r="CN242" s="27" t="s">
        <v>0</v>
      </c>
      <c r="CO242" s="38" t="str">
        <f t="shared" si="285"/>
        <v/>
      </c>
      <c r="CP242" s="53" t="str">
        <f t="shared" si="286"/>
        <v/>
      </c>
      <c r="CQ242" s="164" t="str">
        <f t="shared" si="287"/>
        <v/>
      </c>
      <c r="CR242" s="165" t="str">
        <f t="shared" si="235"/>
        <v/>
      </c>
      <c r="CS242" s="108" t="str">
        <f t="shared" si="239"/>
        <v/>
      </c>
      <c r="CT242" s="27" t="s">
        <v>0</v>
      </c>
      <c r="CU242" s="224" t="str">
        <f t="shared" si="288"/>
        <v xml:space="preserve">
</v>
      </c>
      <c r="CV242" s="27" t="s">
        <v>0</v>
      </c>
      <c r="CW242" s="184" t="str">
        <f t="shared" si="240"/>
        <v/>
      </c>
      <c r="CX242" t="s">
        <v>0</v>
      </c>
      <c r="CY242" s="86" t="str">
        <f t="shared" si="241"/>
        <v/>
      </c>
      <c r="CZ242" t="s">
        <v>0</v>
      </c>
      <c r="DA242" s="32" t="str">
        <f t="shared" si="242"/>
        <v/>
      </c>
      <c r="DB242" s="46" t="str">
        <f t="shared" si="243"/>
        <v/>
      </c>
      <c r="DC242" t="s">
        <v>0</v>
      </c>
      <c r="DD242" s="14" t="str">
        <f t="shared" si="289"/>
        <v/>
      </c>
      <c r="DE242" s="27" t="s">
        <v>0</v>
      </c>
      <c r="DF242" s="14" t="str">
        <f t="shared" si="290"/>
        <v/>
      </c>
      <c r="DG242" s="27" t="s">
        <v>0</v>
      </c>
      <c r="DH242" s="32" t="str">
        <f t="shared" si="291"/>
        <v/>
      </c>
      <c r="DI242" s="33" t="str">
        <f t="shared" si="292"/>
        <v/>
      </c>
      <c r="DJ242" s="27" t="s">
        <v>0</v>
      </c>
      <c r="DK242" s="32" t="str">
        <f t="shared" si="293"/>
        <v/>
      </c>
      <c r="DL242" s="33" t="str">
        <f t="shared" si="294"/>
        <v/>
      </c>
      <c r="DM242" s="27" t="s">
        <v>0</v>
      </c>
      <c r="DN242" s="32" t="str">
        <f t="shared" si="295"/>
        <v/>
      </c>
      <c r="DO242" s="33" t="str">
        <f t="shared" si="296"/>
        <v/>
      </c>
      <c r="DP242" s="27" t="s">
        <v>0</v>
      </c>
      <c r="DQ242" s="38" t="str">
        <f t="shared" si="297"/>
        <v/>
      </c>
      <c r="DR242" s="33" t="str" cm="1">
        <f t="array" ref="DR242">IF(DQ242&lt;&gt;"",INDEX(regNatjecatelj_id,DQ242,0),IF(BF242&lt;&gt;"",BF242,""))</f>
        <v/>
      </c>
      <c r="DS242" s="27" t="s">
        <v>0</v>
      </c>
      <c r="DT242" s="38" t="str">
        <f t="shared" si="298"/>
        <v/>
      </c>
      <c r="DU242" s="53" t="str">
        <f t="shared" si="244"/>
        <v/>
      </c>
      <c r="DV242" s="53" t="str">
        <f t="shared" si="299"/>
        <v/>
      </c>
      <c r="DW242" s="53" t="str">
        <f t="shared" si="300"/>
        <v/>
      </c>
      <c r="DX242" s="46" t="str">
        <f t="shared" si="301"/>
        <v/>
      </c>
      <c r="DY242" s="27" t="s">
        <v>0</v>
      </c>
      <c r="DZ242" s="38" t="str">
        <f>IF(AN242="","",MAX(DZ$12:DZ241)+1)</f>
        <v/>
      </c>
      <c r="EA242" s="53" t="str">
        <f t="shared" si="302"/>
        <v/>
      </c>
      <c r="EB242" s="53" t="str">
        <f t="shared" si="303"/>
        <v/>
      </c>
      <c r="EC242" s="53" t="str">
        <f t="shared" si="304"/>
        <v/>
      </c>
      <c r="ED242" s="53" t="str">
        <f t="shared" si="305"/>
        <v/>
      </c>
      <c r="EE242" s="53" t="str">
        <f t="shared" si="245"/>
        <v/>
      </c>
      <c r="EF242" s="53" t="str">
        <f t="shared" si="306"/>
        <v/>
      </c>
      <c r="EG242" s="53" t="str">
        <f t="shared" si="307"/>
        <v/>
      </c>
      <c r="EH242" s="53" t="str">
        <f t="shared" si="246"/>
        <v/>
      </c>
      <c r="EI242" s="53" t="str">
        <f t="shared" si="308"/>
        <v/>
      </c>
      <c r="EJ242" s="33" t="str">
        <f t="shared" si="309"/>
        <v/>
      </c>
      <c r="EK242" s="27" t="s">
        <v>0</v>
      </c>
      <c r="EL242" s="14" t="str">
        <f t="shared" si="310"/>
        <v/>
      </c>
      <c r="EM242" s="27" t="s">
        <v>0</v>
      </c>
      <c r="EN242" s="14" t="str">
        <f t="shared" si="247"/>
        <v/>
      </c>
      <c r="EO242" s="27" t="s">
        <v>0</v>
      </c>
      <c r="EP242" s="115" t="str">
        <f t="shared" si="311"/>
        <v/>
      </c>
      <c r="EQ242" s="27" t="s">
        <v>0</v>
      </c>
    </row>
    <row r="243" spans="1:147" x14ac:dyDescent="0.25">
      <c r="A243" t="s">
        <v>0</v>
      </c>
      <c r="B243" s="32" t="str">
        <f>IF(csv!F233="","",TRIM(csv!T233))</f>
        <v/>
      </c>
      <c r="C243" s="21" t="s">
        <v>0</v>
      </c>
      <c r="D243" s="21" t="str">
        <f>IF(csv!F233="","",TRIM(csv!F233))</f>
        <v/>
      </c>
      <c r="E243" s="21" t="str">
        <f>IF(csv!E233="","",TRIM(csv!E233))</f>
        <v/>
      </c>
      <c r="F243" s="21" t="s">
        <v>0</v>
      </c>
      <c r="G243" s="53" t="str">
        <f>IF(csv!M233="","",TRIM(csv!M233))</f>
        <v/>
      </c>
      <c r="H243" s="53" t="str">
        <f>IF(csv!N233="","",TRIM(csv!N233))</f>
        <v/>
      </c>
      <c r="I243" s="21" t="s">
        <v>0</v>
      </c>
      <c r="J243" s="21" t="str">
        <f>IF(csv!P233="","",TRIM(csv!P233))</f>
        <v/>
      </c>
      <c r="K243" s="21" t="str">
        <f>IF(csv!Q233="","",TRIM(csv!Q233))</f>
        <v/>
      </c>
      <c r="L243" s="21" t="s">
        <v>0</v>
      </c>
      <c r="M243" s="46" t="str">
        <f>IF(csv!R233="","",TRIM(csv!R233))</f>
        <v/>
      </c>
      <c r="N243" s="27" t="s">
        <v>0</v>
      </c>
      <c r="O243" s="172" t="str">
        <f t="shared" si="248"/>
        <v/>
      </c>
      <c r="P243" s="27"/>
      <c r="Q243" s="32" t="str">
        <f t="shared" si="249"/>
        <v/>
      </c>
      <c r="R243" s="53" t="str">
        <f>IF(Q243="","",IF(COUNTIF(Q$12:Q242,Q243)=0,R242+1,R242))</f>
        <v/>
      </c>
      <c r="S243" s="53" t="str">
        <f t="shared" si="250"/>
        <v/>
      </c>
      <c r="T243" s="53" t="str">
        <f t="shared" si="251"/>
        <v/>
      </c>
      <c r="U243" s="46" t="str">
        <f t="shared" si="252"/>
        <v/>
      </c>
      <c r="V243" s="27" t="s">
        <v>0</v>
      </c>
      <c r="W243" s="157" t="str">
        <f t="shared" si="253"/>
        <v/>
      </c>
      <c r="X243" s="207" t="str">
        <f t="shared" si="254"/>
        <v/>
      </c>
      <c r="Y243" s="158" t="str">
        <f t="shared" si="236"/>
        <v/>
      </c>
      <c r="Z243" s="27" t="s">
        <v>0</v>
      </c>
      <c r="AA243" s="32" t="str">
        <f t="shared" si="255"/>
        <v/>
      </c>
      <c r="AB243" s="53" t="str">
        <f t="shared" si="256"/>
        <v/>
      </c>
      <c r="AC243" s="21" t="str">
        <f>IF(OR(AB243="",AB243&lt;&gt;"NEMA"),"",IF(IFERROR(MATCH(AA243,AA$12:AA242,0),0)&lt;&gt;0,"",AA243))</f>
        <v/>
      </c>
      <c r="AD243" s="46" t="str">
        <f>IF(AC243="","",MAX(AD$12:AD242)+1)</f>
        <v/>
      </c>
      <c r="AE243" s="27" t="s">
        <v>0</v>
      </c>
      <c r="AF243" s="84"/>
      <c r="AG243" s="27" t="s">
        <v>0</v>
      </c>
      <c r="AH243" s="14" t="str">
        <f t="shared" si="257"/>
        <v/>
      </c>
      <c r="AI243" s="27" t="s">
        <v>0</v>
      </c>
      <c r="AJ243" s="157" t="str">
        <f t="shared" si="258"/>
        <v/>
      </c>
      <c r="AK243" s="108" t="str">
        <f t="shared" si="259"/>
        <v/>
      </c>
      <c r="AL243" s="27"/>
      <c r="AM243" s="32" t="str">
        <f t="shared" si="260"/>
        <v/>
      </c>
      <c r="AN243" s="21" t="str">
        <f t="shared" si="261"/>
        <v/>
      </c>
      <c r="AO243" s="53" t="str">
        <f t="shared" si="262"/>
        <v/>
      </c>
      <c r="AP243" s="53" t="str">
        <f t="shared" si="263"/>
        <v/>
      </c>
      <c r="AQ243" s="21" t="str">
        <f t="shared" si="264"/>
        <v/>
      </c>
      <c r="AR243" s="46" t="str">
        <f t="shared" si="265"/>
        <v/>
      </c>
      <c r="AS243" s="27" t="s">
        <v>0</v>
      </c>
      <c r="AT243" s="62" t="str">
        <f t="shared" si="266"/>
        <v/>
      </c>
      <c r="AU243" s="27" t="s">
        <v>0</v>
      </c>
      <c r="AV243" s="228" t="str">
        <f t="shared" si="312"/>
        <v/>
      </c>
      <c r="AW243" s="27" t="s">
        <v>0</v>
      </c>
      <c r="AX243" s="79"/>
      <c r="AY243" s="80"/>
      <c r="AZ243" s="27" t="s">
        <v>0</v>
      </c>
      <c r="BA243" s="184" t="str">
        <f t="shared" si="267"/>
        <v/>
      </c>
      <c r="BB243" s="27" t="s">
        <v>0</v>
      </c>
      <c r="BC243" s="32" t="str">
        <f t="shared" si="268"/>
        <v/>
      </c>
      <c r="BD243" s="53" t="str">
        <f>IF(AX243&amp;AY243="","",MAX(BD$12:BD242)+1)</f>
        <v/>
      </c>
      <c r="BE243" s="196" t="str">
        <f t="shared" si="269"/>
        <v/>
      </c>
      <c r="BF243" s="33" t="str">
        <f>IF(AND(AO243="NEMA",AP243="NEMA",OR(AX243&amp;AY243="",BE243="NEMA")),MAX(BF$12:BF242)+1,"")</f>
        <v/>
      </c>
      <c r="BG243" s="27" t="s">
        <v>0</v>
      </c>
      <c r="BH243" s="32" t="str">
        <f t="shared" si="270"/>
        <v/>
      </c>
      <c r="BI243" s="21" t="str">
        <f t="shared" si="271"/>
        <v/>
      </c>
      <c r="BJ243" s="53" t="str">
        <f t="shared" si="272"/>
        <v/>
      </c>
      <c r="BK243" s="33" t="str">
        <f t="shared" si="273"/>
        <v/>
      </c>
      <c r="BL243" s="27" t="s">
        <v>0</v>
      </c>
      <c r="BM243" s="32" t="str">
        <f t="shared" si="274"/>
        <v/>
      </c>
      <c r="BN243" s="21" t="str">
        <f t="shared" si="275"/>
        <v/>
      </c>
      <c r="BO243" s="53" t="str">
        <f t="shared" si="276"/>
        <v/>
      </c>
      <c r="BP243" s="53" t="str">
        <f t="shared" si="237"/>
        <v/>
      </c>
      <c r="BQ243" s="21" t="str">
        <f t="shared" si="238"/>
        <v/>
      </c>
      <c r="BR243" s="21" t="str" cm="1">
        <f t="array" ref="BR243">IFERROR(""&amp;INDEX(regNatjecatelj_klub,DI243),"")</f>
        <v/>
      </c>
      <c r="BS243" s="66" t="str">
        <f t="shared" si="277"/>
        <v/>
      </c>
      <c r="BT243" s="46" t="str">
        <f t="shared" si="278"/>
        <v/>
      </c>
      <c r="BU243" s="27" t="s">
        <v>0</v>
      </c>
      <c r="BV243" s="62" t="str">
        <f>IF(BP243&lt;&gt;"NEMA","",IF(IFERROR(MATCH(BN243,BN$12:BN242,0),0)&lt;&gt;0,"",BN243))</f>
        <v/>
      </c>
      <c r="BW243" s="27" t="s">
        <v>0</v>
      </c>
      <c r="BX243" s="84"/>
      <c r="BY243" s="27" t="s">
        <v>0</v>
      </c>
      <c r="BZ243" s="38" t="str">
        <f t="shared" si="279"/>
        <v/>
      </c>
      <c r="CA243" s="21" t="str">
        <f t="shared" si="280"/>
        <v/>
      </c>
      <c r="CB243" s="21" t="str">
        <f>IF(CA243="","",MAX(CB$12:CB242)+1)</f>
        <v/>
      </c>
      <c r="CC243" s="21" t="str">
        <f>IF(CA243="","",IF(AB243="","",IF(AB243="NEMA",IF(AD243="",INDEX(AD$12:AD242,MATCH(AA243,AA$12:AA242,0),1),AD243),AB243)))</f>
        <v/>
      </c>
      <c r="CD243" s="21" t="str">
        <f t="shared" si="281"/>
        <v/>
      </c>
      <c r="CE243" s="21" t="str">
        <f>IF(BX243="","",MAX(CE$12:CE242)+1)</f>
        <v/>
      </c>
      <c r="CF243" s="21" t="str">
        <f t="shared" si="282"/>
        <v/>
      </c>
      <c r="CG243" s="46" t="str">
        <f t="shared" si="283"/>
        <v/>
      </c>
      <c r="CH243" s="27" t="s">
        <v>0</v>
      </c>
      <c r="CI243" s="14" t="str">
        <f t="shared" si="284"/>
        <v/>
      </c>
      <c r="CJ243" s="27" t="s">
        <v>0</v>
      </c>
      <c r="CK243" s="157" t="str">
        <f>IF(BN243="","",IF(AND(BO243&lt;&gt;"",BO243&lt;&gt;"NEMA",BS243=1),BR243,IFERROR(INDEX(CK$12:CK242,MATCH(BN243,BN$12:BN242,0)),IF(BX243&lt;&gt;"",BX243,BT243))))</f>
        <v/>
      </c>
      <c r="CL243" s="210" t="str">
        <f>IF(BN243="","",IF(BT243&lt;&gt;BN243,INDEX(regKlub_id,MATCH(BT243,regKlub_naziv,0)),IF(AND(BO243&lt;&gt;"",BO243&lt;&gt;"NEMA"),BO243,IF(CF243&lt;&gt;"",CF243,IF(CB243&lt;&gt;"",CB243,IFERROR(INDEX(CL$12:CL242,MATCH(BN243,BN$12:BN242,0)),"GREŠKA"))))))</f>
        <v/>
      </c>
      <c r="CM243" s="108" t="str">
        <f>IF(BP243="","",IF(BP243&lt;&gt;"NEMA",BP243,IF(CE243&lt;&gt;"",CE243,IFERROR(INDEX(CM$12:CM242,MATCH(BN243,BN$12:BN242,0)),""))))</f>
        <v/>
      </c>
      <c r="CN243" s="27" t="s">
        <v>0</v>
      </c>
      <c r="CO243" s="38" t="str">
        <f t="shared" si="285"/>
        <v/>
      </c>
      <c r="CP243" s="53" t="str">
        <f t="shared" si="286"/>
        <v/>
      </c>
      <c r="CQ243" s="164" t="str">
        <f t="shared" si="287"/>
        <v/>
      </c>
      <c r="CR243" s="165" t="str">
        <f t="shared" si="235"/>
        <v/>
      </c>
      <c r="CS243" s="108" t="str">
        <f t="shared" si="239"/>
        <v/>
      </c>
      <c r="CT243" s="27" t="s">
        <v>0</v>
      </c>
      <c r="CU243" s="224" t="str">
        <f t="shared" si="288"/>
        <v xml:space="preserve">
</v>
      </c>
      <c r="CV243" s="27" t="s">
        <v>0</v>
      </c>
      <c r="CW243" s="184" t="str">
        <f t="shared" si="240"/>
        <v/>
      </c>
      <c r="CX243" t="s">
        <v>0</v>
      </c>
      <c r="CY243" s="86" t="str">
        <f t="shared" si="241"/>
        <v/>
      </c>
      <c r="CZ243" t="s">
        <v>0</v>
      </c>
      <c r="DA243" s="32" t="str">
        <f t="shared" si="242"/>
        <v/>
      </c>
      <c r="DB243" s="46" t="str">
        <f t="shared" si="243"/>
        <v/>
      </c>
      <c r="DC243" t="s">
        <v>0</v>
      </c>
      <c r="DD243" s="14" t="str">
        <f t="shared" si="289"/>
        <v/>
      </c>
      <c r="DE243" s="27" t="s">
        <v>0</v>
      </c>
      <c r="DF243" s="14" t="str">
        <f t="shared" si="290"/>
        <v/>
      </c>
      <c r="DG243" s="27" t="s">
        <v>0</v>
      </c>
      <c r="DH243" s="32" t="str">
        <f t="shared" si="291"/>
        <v/>
      </c>
      <c r="DI243" s="33" t="str">
        <f t="shared" si="292"/>
        <v/>
      </c>
      <c r="DJ243" s="27" t="s">
        <v>0</v>
      </c>
      <c r="DK243" s="32" t="str">
        <f t="shared" si="293"/>
        <v/>
      </c>
      <c r="DL243" s="33" t="str">
        <f t="shared" si="294"/>
        <v/>
      </c>
      <c r="DM243" s="27" t="s">
        <v>0</v>
      </c>
      <c r="DN243" s="32" t="str">
        <f t="shared" si="295"/>
        <v/>
      </c>
      <c r="DO243" s="33" t="str">
        <f t="shared" si="296"/>
        <v/>
      </c>
      <c r="DP243" s="27" t="s">
        <v>0</v>
      </c>
      <c r="DQ243" s="38" t="str">
        <f t="shared" si="297"/>
        <v/>
      </c>
      <c r="DR243" s="33" t="str" cm="1">
        <f t="array" ref="DR243">IF(DQ243&lt;&gt;"",INDEX(regNatjecatelj_id,DQ243,0),IF(BF243&lt;&gt;"",BF243,""))</f>
        <v/>
      </c>
      <c r="DS243" s="27" t="s">
        <v>0</v>
      </c>
      <c r="DT243" s="38" t="str">
        <f t="shared" si="298"/>
        <v/>
      </c>
      <c r="DU243" s="53" t="str">
        <f t="shared" si="244"/>
        <v/>
      </c>
      <c r="DV243" s="53" t="str">
        <f t="shared" si="299"/>
        <v/>
      </c>
      <c r="DW243" s="53" t="str">
        <f t="shared" si="300"/>
        <v/>
      </c>
      <c r="DX243" s="46" t="str">
        <f t="shared" si="301"/>
        <v/>
      </c>
      <c r="DY243" s="27" t="s">
        <v>0</v>
      </c>
      <c r="DZ243" s="38" t="str">
        <f>IF(AN243="","",MAX(DZ$12:DZ242)+1)</f>
        <v/>
      </c>
      <c r="EA243" s="53" t="str">
        <f t="shared" si="302"/>
        <v/>
      </c>
      <c r="EB243" s="53" t="str">
        <f t="shared" si="303"/>
        <v/>
      </c>
      <c r="EC243" s="53" t="str">
        <f t="shared" si="304"/>
        <v/>
      </c>
      <c r="ED243" s="53" t="str">
        <f t="shared" si="305"/>
        <v/>
      </c>
      <c r="EE243" s="53" t="str">
        <f t="shared" si="245"/>
        <v/>
      </c>
      <c r="EF243" s="53" t="str">
        <f t="shared" si="306"/>
        <v/>
      </c>
      <c r="EG243" s="53" t="str">
        <f t="shared" si="307"/>
        <v/>
      </c>
      <c r="EH243" s="53" t="str">
        <f t="shared" si="246"/>
        <v/>
      </c>
      <c r="EI243" s="53" t="str">
        <f t="shared" si="308"/>
        <v/>
      </c>
      <c r="EJ243" s="33" t="str">
        <f t="shared" si="309"/>
        <v/>
      </c>
      <c r="EK243" s="27" t="s">
        <v>0</v>
      </c>
      <c r="EL243" s="14" t="str">
        <f t="shared" si="310"/>
        <v/>
      </c>
      <c r="EM243" s="27" t="s">
        <v>0</v>
      </c>
      <c r="EN243" s="14" t="str">
        <f t="shared" si="247"/>
        <v/>
      </c>
      <c r="EO243" s="27" t="s">
        <v>0</v>
      </c>
      <c r="EP243" s="115" t="str">
        <f t="shared" si="311"/>
        <v/>
      </c>
      <c r="EQ243" s="27" t="s">
        <v>0</v>
      </c>
    </row>
    <row r="244" spans="1:147" x14ac:dyDescent="0.25">
      <c r="A244" t="s">
        <v>0</v>
      </c>
      <c r="B244" s="32" t="str">
        <f>IF(csv!F234="","",TRIM(csv!T234))</f>
        <v/>
      </c>
      <c r="C244" s="21" t="s">
        <v>0</v>
      </c>
      <c r="D244" s="21" t="str">
        <f>IF(csv!F234="","",TRIM(csv!F234))</f>
        <v/>
      </c>
      <c r="E244" s="21" t="str">
        <f>IF(csv!E234="","",TRIM(csv!E234))</f>
        <v/>
      </c>
      <c r="F244" s="21" t="s">
        <v>0</v>
      </c>
      <c r="G244" s="53" t="str">
        <f>IF(csv!M234="","",TRIM(csv!M234))</f>
        <v/>
      </c>
      <c r="H244" s="53" t="str">
        <f>IF(csv!N234="","",TRIM(csv!N234))</f>
        <v/>
      </c>
      <c r="I244" s="21" t="s">
        <v>0</v>
      </c>
      <c r="J244" s="21" t="str">
        <f>IF(csv!P234="","",TRIM(csv!P234))</f>
        <v/>
      </c>
      <c r="K244" s="21" t="str">
        <f>IF(csv!Q234="","",TRIM(csv!Q234))</f>
        <v/>
      </c>
      <c r="L244" s="21" t="s">
        <v>0</v>
      </c>
      <c r="M244" s="46" t="str">
        <f>IF(csv!R234="","",TRIM(csv!R234))</f>
        <v/>
      </c>
      <c r="N244" s="27" t="s">
        <v>0</v>
      </c>
      <c r="O244" s="172" t="str">
        <f t="shared" si="248"/>
        <v/>
      </c>
      <c r="P244" s="27"/>
      <c r="Q244" s="32" t="str">
        <f t="shared" si="249"/>
        <v/>
      </c>
      <c r="R244" s="53" t="str">
        <f>IF(Q244="","",IF(COUNTIF(Q$12:Q243,Q244)=0,R243+1,R243))</f>
        <v/>
      </c>
      <c r="S244" s="53" t="str">
        <f t="shared" si="250"/>
        <v/>
      </c>
      <c r="T244" s="53" t="str">
        <f t="shared" si="251"/>
        <v/>
      </c>
      <c r="U244" s="46" t="str">
        <f t="shared" si="252"/>
        <v/>
      </c>
      <c r="V244" s="27" t="s">
        <v>0</v>
      </c>
      <c r="W244" s="157" t="str">
        <f t="shared" si="253"/>
        <v/>
      </c>
      <c r="X244" s="207" t="str">
        <f t="shared" si="254"/>
        <v/>
      </c>
      <c r="Y244" s="158" t="str">
        <f t="shared" si="236"/>
        <v/>
      </c>
      <c r="Z244" s="27" t="s">
        <v>0</v>
      </c>
      <c r="AA244" s="32" t="str">
        <f t="shared" si="255"/>
        <v/>
      </c>
      <c r="AB244" s="53" t="str">
        <f t="shared" si="256"/>
        <v/>
      </c>
      <c r="AC244" s="21" t="str">
        <f>IF(OR(AB244="",AB244&lt;&gt;"NEMA"),"",IF(IFERROR(MATCH(AA244,AA$12:AA243,0),0)&lt;&gt;0,"",AA244))</f>
        <v/>
      </c>
      <c r="AD244" s="46" t="str">
        <f>IF(AC244="","",MAX(AD$12:AD243)+1)</f>
        <v/>
      </c>
      <c r="AE244" s="27" t="s">
        <v>0</v>
      </c>
      <c r="AF244" s="84"/>
      <c r="AG244" s="27" t="s">
        <v>0</v>
      </c>
      <c r="AH244" s="14" t="str">
        <f t="shared" si="257"/>
        <v/>
      </c>
      <c r="AI244" s="27" t="s">
        <v>0</v>
      </c>
      <c r="AJ244" s="157" t="str">
        <f t="shared" si="258"/>
        <v/>
      </c>
      <c r="AK244" s="108" t="str">
        <f t="shared" si="259"/>
        <v/>
      </c>
      <c r="AL244" s="27"/>
      <c r="AM244" s="32" t="str">
        <f t="shared" si="260"/>
        <v/>
      </c>
      <c r="AN244" s="21" t="str">
        <f t="shared" si="261"/>
        <v/>
      </c>
      <c r="AO244" s="53" t="str">
        <f t="shared" si="262"/>
        <v/>
      </c>
      <c r="AP244" s="53" t="str">
        <f t="shared" si="263"/>
        <v/>
      </c>
      <c r="AQ244" s="21" t="str">
        <f t="shared" si="264"/>
        <v/>
      </c>
      <c r="AR244" s="46" t="str">
        <f t="shared" si="265"/>
        <v/>
      </c>
      <c r="AS244" s="27" t="s">
        <v>0</v>
      </c>
      <c r="AT244" s="62" t="str">
        <f t="shared" si="266"/>
        <v/>
      </c>
      <c r="AU244" s="27" t="s">
        <v>0</v>
      </c>
      <c r="AV244" s="228" t="str">
        <f t="shared" si="312"/>
        <v/>
      </c>
      <c r="AW244" s="27" t="s">
        <v>0</v>
      </c>
      <c r="AX244" s="79"/>
      <c r="AY244" s="80"/>
      <c r="AZ244" s="27" t="s">
        <v>0</v>
      </c>
      <c r="BA244" s="184" t="str">
        <f t="shared" si="267"/>
        <v/>
      </c>
      <c r="BB244" s="27" t="s">
        <v>0</v>
      </c>
      <c r="BC244" s="32" t="str">
        <f t="shared" si="268"/>
        <v/>
      </c>
      <c r="BD244" s="53" t="str">
        <f>IF(AX244&amp;AY244="","",MAX(BD$12:BD243)+1)</f>
        <v/>
      </c>
      <c r="BE244" s="196" t="str">
        <f t="shared" si="269"/>
        <v/>
      </c>
      <c r="BF244" s="33" t="str">
        <f>IF(AND(AO244="NEMA",AP244="NEMA",OR(AX244&amp;AY244="",BE244="NEMA")),MAX(BF$12:BF243)+1,"")</f>
        <v/>
      </c>
      <c r="BG244" s="27" t="s">
        <v>0</v>
      </c>
      <c r="BH244" s="32" t="str">
        <f t="shared" si="270"/>
        <v/>
      </c>
      <c r="BI244" s="21" t="str">
        <f t="shared" si="271"/>
        <v/>
      </c>
      <c r="BJ244" s="53" t="str">
        <f t="shared" si="272"/>
        <v/>
      </c>
      <c r="BK244" s="33" t="str">
        <f t="shared" si="273"/>
        <v/>
      </c>
      <c r="BL244" s="27" t="s">
        <v>0</v>
      </c>
      <c r="BM244" s="32" t="str">
        <f t="shared" si="274"/>
        <v/>
      </c>
      <c r="BN244" s="21" t="str">
        <f t="shared" si="275"/>
        <v/>
      </c>
      <c r="BO244" s="53" t="str">
        <f t="shared" si="276"/>
        <v/>
      </c>
      <c r="BP244" s="53" t="str">
        <f t="shared" si="237"/>
        <v/>
      </c>
      <c r="BQ244" s="21" t="str">
        <f t="shared" si="238"/>
        <v/>
      </c>
      <c r="BR244" s="21" t="str" cm="1">
        <f t="array" ref="BR244">IFERROR(""&amp;INDEX(regNatjecatelj_klub,DI244),"")</f>
        <v/>
      </c>
      <c r="BS244" s="66" t="str">
        <f t="shared" si="277"/>
        <v/>
      </c>
      <c r="BT244" s="46" t="str">
        <f t="shared" si="278"/>
        <v/>
      </c>
      <c r="BU244" s="27" t="s">
        <v>0</v>
      </c>
      <c r="BV244" s="62" t="str">
        <f>IF(BP244&lt;&gt;"NEMA","",IF(IFERROR(MATCH(BN244,BN$12:BN243,0),0)&lt;&gt;0,"",BN244))</f>
        <v/>
      </c>
      <c r="BW244" s="27" t="s">
        <v>0</v>
      </c>
      <c r="BX244" s="84"/>
      <c r="BY244" s="27" t="s">
        <v>0</v>
      </c>
      <c r="BZ244" s="38" t="str">
        <f t="shared" si="279"/>
        <v/>
      </c>
      <c r="CA244" s="21" t="str">
        <f t="shared" si="280"/>
        <v/>
      </c>
      <c r="CB244" s="21" t="str">
        <f>IF(CA244="","",MAX(CB$12:CB243)+1)</f>
        <v/>
      </c>
      <c r="CC244" s="21" t="str">
        <f>IF(CA244="","",IF(AB244="","",IF(AB244="NEMA",IF(AD244="",INDEX(AD$12:AD243,MATCH(AA244,AA$12:AA243,0),1),AD244),AB244)))</f>
        <v/>
      </c>
      <c r="CD244" s="21" t="str">
        <f t="shared" si="281"/>
        <v/>
      </c>
      <c r="CE244" s="21" t="str">
        <f>IF(BX244="","",MAX(CE$12:CE243)+1)</f>
        <v/>
      </c>
      <c r="CF244" s="21" t="str">
        <f t="shared" si="282"/>
        <v/>
      </c>
      <c r="CG244" s="46" t="str">
        <f t="shared" si="283"/>
        <v/>
      </c>
      <c r="CH244" s="27" t="s">
        <v>0</v>
      </c>
      <c r="CI244" s="14" t="str">
        <f t="shared" si="284"/>
        <v/>
      </c>
      <c r="CJ244" s="27" t="s">
        <v>0</v>
      </c>
      <c r="CK244" s="157" t="str">
        <f>IF(BN244="","",IF(AND(BO244&lt;&gt;"",BO244&lt;&gt;"NEMA",BS244=1),BR244,IFERROR(INDEX(CK$12:CK243,MATCH(BN244,BN$12:BN243,0)),IF(BX244&lt;&gt;"",BX244,BT244))))</f>
        <v/>
      </c>
      <c r="CL244" s="210" t="str">
        <f>IF(BN244="","",IF(BT244&lt;&gt;BN244,INDEX(regKlub_id,MATCH(BT244,regKlub_naziv,0)),IF(AND(BO244&lt;&gt;"",BO244&lt;&gt;"NEMA"),BO244,IF(CF244&lt;&gt;"",CF244,IF(CB244&lt;&gt;"",CB244,IFERROR(INDEX(CL$12:CL243,MATCH(BN244,BN$12:BN243,0)),"GREŠKA"))))))</f>
        <v/>
      </c>
      <c r="CM244" s="108" t="str">
        <f>IF(BP244="","",IF(BP244&lt;&gt;"NEMA",BP244,IF(CE244&lt;&gt;"",CE244,IFERROR(INDEX(CM$12:CM243,MATCH(BN244,BN$12:BN243,0)),""))))</f>
        <v/>
      </c>
      <c r="CN244" s="27" t="s">
        <v>0</v>
      </c>
      <c r="CO244" s="38" t="str">
        <f t="shared" si="285"/>
        <v/>
      </c>
      <c r="CP244" s="53" t="str">
        <f t="shared" si="286"/>
        <v/>
      </c>
      <c r="CQ244" s="164" t="str">
        <f t="shared" si="287"/>
        <v/>
      </c>
      <c r="CR244" s="165" t="str">
        <f t="shared" si="235"/>
        <v/>
      </c>
      <c r="CS244" s="108" t="str">
        <f t="shared" si="239"/>
        <v/>
      </c>
      <c r="CT244" s="27" t="s">
        <v>0</v>
      </c>
      <c r="CU244" s="224" t="str">
        <f t="shared" si="288"/>
        <v xml:space="preserve">
</v>
      </c>
      <c r="CV244" s="27" t="s">
        <v>0</v>
      </c>
      <c r="CW244" s="184" t="str">
        <f t="shared" si="240"/>
        <v/>
      </c>
      <c r="CX244" t="s">
        <v>0</v>
      </c>
      <c r="CY244" s="86" t="str">
        <f t="shared" si="241"/>
        <v/>
      </c>
      <c r="CZ244" t="s">
        <v>0</v>
      </c>
      <c r="DA244" s="32" t="str">
        <f t="shared" si="242"/>
        <v/>
      </c>
      <c r="DB244" s="46" t="str">
        <f t="shared" si="243"/>
        <v/>
      </c>
      <c r="DC244" t="s">
        <v>0</v>
      </c>
      <c r="DD244" s="14" t="str">
        <f t="shared" si="289"/>
        <v/>
      </c>
      <c r="DE244" s="27" t="s">
        <v>0</v>
      </c>
      <c r="DF244" s="14" t="str">
        <f t="shared" si="290"/>
        <v/>
      </c>
      <c r="DG244" s="27" t="s">
        <v>0</v>
      </c>
      <c r="DH244" s="32" t="str">
        <f t="shared" si="291"/>
        <v/>
      </c>
      <c r="DI244" s="33" t="str">
        <f t="shared" si="292"/>
        <v/>
      </c>
      <c r="DJ244" s="27" t="s">
        <v>0</v>
      </c>
      <c r="DK244" s="32" t="str">
        <f t="shared" si="293"/>
        <v/>
      </c>
      <c r="DL244" s="33" t="str">
        <f t="shared" si="294"/>
        <v/>
      </c>
      <c r="DM244" s="27" t="s">
        <v>0</v>
      </c>
      <c r="DN244" s="32" t="str">
        <f t="shared" si="295"/>
        <v/>
      </c>
      <c r="DO244" s="33" t="str">
        <f t="shared" si="296"/>
        <v/>
      </c>
      <c r="DP244" s="27" t="s">
        <v>0</v>
      </c>
      <c r="DQ244" s="38" t="str">
        <f t="shared" si="297"/>
        <v/>
      </c>
      <c r="DR244" s="33" t="str" cm="1">
        <f t="array" ref="DR244">IF(DQ244&lt;&gt;"",INDEX(regNatjecatelj_id,DQ244,0),IF(BF244&lt;&gt;"",BF244,""))</f>
        <v/>
      </c>
      <c r="DS244" s="27" t="s">
        <v>0</v>
      </c>
      <c r="DT244" s="38" t="str">
        <f t="shared" si="298"/>
        <v/>
      </c>
      <c r="DU244" s="53" t="str">
        <f t="shared" si="244"/>
        <v/>
      </c>
      <c r="DV244" s="53" t="str">
        <f t="shared" si="299"/>
        <v/>
      </c>
      <c r="DW244" s="53" t="str">
        <f t="shared" si="300"/>
        <v/>
      </c>
      <c r="DX244" s="46" t="str">
        <f t="shared" si="301"/>
        <v/>
      </c>
      <c r="DY244" s="27" t="s">
        <v>0</v>
      </c>
      <c r="DZ244" s="38" t="str">
        <f>IF(AN244="","",MAX(DZ$12:DZ243)+1)</f>
        <v/>
      </c>
      <c r="EA244" s="53" t="str">
        <f t="shared" si="302"/>
        <v/>
      </c>
      <c r="EB244" s="53" t="str">
        <f t="shared" si="303"/>
        <v/>
      </c>
      <c r="EC244" s="53" t="str">
        <f t="shared" si="304"/>
        <v/>
      </c>
      <c r="ED244" s="53" t="str">
        <f t="shared" si="305"/>
        <v/>
      </c>
      <c r="EE244" s="53" t="str">
        <f t="shared" si="245"/>
        <v/>
      </c>
      <c r="EF244" s="53" t="str">
        <f t="shared" si="306"/>
        <v/>
      </c>
      <c r="EG244" s="53" t="str">
        <f t="shared" si="307"/>
        <v/>
      </c>
      <c r="EH244" s="53" t="str">
        <f t="shared" si="246"/>
        <v/>
      </c>
      <c r="EI244" s="53" t="str">
        <f t="shared" si="308"/>
        <v/>
      </c>
      <c r="EJ244" s="33" t="str">
        <f t="shared" si="309"/>
        <v/>
      </c>
      <c r="EK244" s="27" t="s">
        <v>0</v>
      </c>
      <c r="EL244" s="14" t="str">
        <f t="shared" si="310"/>
        <v/>
      </c>
      <c r="EM244" s="27" t="s">
        <v>0</v>
      </c>
      <c r="EN244" s="14" t="str">
        <f t="shared" si="247"/>
        <v/>
      </c>
      <c r="EO244" s="27" t="s">
        <v>0</v>
      </c>
      <c r="EP244" s="115" t="str">
        <f t="shared" si="311"/>
        <v/>
      </c>
      <c r="EQ244" s="27" t="s">
        <v>0</v>
      </c>
    </row>
    <row r="245" spans="1:147" x14ac:dyDescent="0.25">
      <c r="A245" t="s">
        <v>0</v>
      </c>
      <c r="B245" s="32" t="str">
        <f>IF(csv!F235="","",TRIM(csv!T235))</f>
        <v/>
      </c>
      <c r="C245" s="21" t="s">
        <v>0</v>
      </c>
      <c r="D245" s="21" t="str">
        <f>IF(csv!F235="","",TRIM(csv!F235))</f>
        <v/>
      </c>
      <c r="E245" s="21" t="str">
        <f>IF(csv!E235="","",TRIM(csv!E235))</f>
        <v/>
      </c>
      <c r="F245" s="21" t="s">
        <v>0</v>
      </c>
      <c r="G245" s="53" t="str">
        <f>IF(csv!M235="","",TRIM(csv!M235))</f>
        <v/>
      </c>
      <c r="H245" s="53" t="str">
        <f>IF(csv!N235="","",TRIM(csv!N235))</f>
        <v/>
      </c>
      <c r="I245" s="21" t="s">
        <v>0</v>
      </c>
      <c r="J245" s="21" t="str">
        <f>IF(csv!P235="","",TRIM(csv!P235))</f>
        <v/>
      </c>
      <c r="K245" s="21" t="str">
        <f>IF(csv!Q235="","",TRIM(csv!Q235))</f>
        <v/>
      </c>
      <c r="L245" s="21" t="s">
        <v>0</v>
      </c>
      <c r="M245" s="46" t="str">
        <f>IF(csv!R235="","",TRIM(csv!R235))</f>
        <v/>
      </c>
      <c r="N245" s="27" t="s">
        <v>0</v>
      </c>
      <c r="O245" s="172" t="str">
        <f t="shared" si="248"/>
        <v/>
      </c>
      <c r="P245" s="27"/>
      <c r="Q245" s="32" t="str">
        <f t="shared" si="249"/>
        <v/>
      </c>
      <c r="R245" s="53" t="str">
        <f>IF(Q245="","",IF(COUNTIF(Q$12:Q244,Q245)=0,R244+1,R244))</f>
        <v/>
      </c>
      <c r="S245" s="53" t="str">
        <f t="shared" si="250"/>
        <v/>
      </c>
      <c r="T245" s="53" t="str">
        <f t="shared" si="251"/>
        <v/>
      </c>
      <c r="U245" s="46" t="str">
        <f t="shared" si="252"/>
        <v/>
      </c>
      <c r="V245" s="27" t="s">
        <v>0</v>
      </c>
      <c r="W245" s="157" t="str">
        <f t="shared" si="253"/>
        <v/>
      </c>
      <c r="X245" s="207" t="str">
        <f t="shared" si="254"/>
        <v/>
      </c>
      <c r="Y245" s="158" t="str">
        <f t="shared" si="236"/>
        <v/>
      </c>
      <c r="Z245" s="27" t="s">
        <v>0</v>
      </c>
      <c r="AA245" s="32" t="str">
        <f t="shared" si="255"/>
        <v/>
      </c>
      <c r="AB245" s="53" t="str">
        <f t="shared" si="256"/>
        <v/>
      </c>
      <c r="AC245" s="21" t="str">
        <f>IF(OR(AB245="",AB245&lt;&gt;"NEMA"),"",IF(IFERROR(MATCH(AA245,AA$12:AA244,0),0)&lt;&gt;0,"",AA245))</f>
        <v/>
      </c>
      <c r="AD245" s="46" t="str">
        <f>IF(AC245="","",MAX(AD$12:AD244)+1)</f>
        <v/>
      </c>
      <c r="AE245" s="27" t="s">
        <v>0</v>
      </c>
      <c r="AF245" s="84"/>
      <c r="AG245" s="27" t="s">
        <v>0</v>
      </c>
      <c r="AH245" s="14" t="str">
        <f t="shared" si="257"/>
        <v/>
      </c>
      <c r="AI245" s="27" t="s">
        <v>0</v>
      </c>
      <c r="AJ245" s="157" t="str">
        <f t="shared" si="258"/>
        <v/>
      </c>
      <c r="AK245" s="108" t="str">
        <f t="shared" si="259"/>
        <v/>
      </c>
      <c r="AL245" s="27"/>
      <c r="AM245" s="32" t="str">
        <f t="shared" si="260"/>
        <v/>
      </c>
      <c r="AN245" s="21" t="str">
        <f t="shared" si="261"/>
        <v/>
      </c>
      <c r="AO245" s="53" t="str">
        <f t="shared" si="262"/>
        <v/>
      </c>
      <c r="AP245" s="53" t="str">
        <f t="shared" si="263"/>
        <v/>
      </c>
      <c r="AQ245" s="21" t="str">
        <f t="shared" si="264"/>
        <v/>
      </c>
      <c r="AR245" s="46" t="str">
        <f t="shared" si="265"/>
        <v/>
      </c>
      <c r="AS245" s="27" t="s">
        <v>0</v>
      </c>
      <c r="AT245" s="62" t="str">
        <f t="shared" si="266"/>
        <v/>
      </c>
      <c r="AU245" s="27" t="s">
        <v>0</v>
      </c>
      <c r="AV245" s="228" t="str">
        <f t="shared" si="312"/>
        <v/>
      </c>
      <c r="AW245" s="27" t="s">
        <v>0</v>
      </c>
      <c r="AX245" s="79"/>
      <c r="AY245" s="80"/>
      <c r="AZ245" s="27" t="s">
        <v>0</v>
      </c>
      <c r="BA245" s="184" t="str">
        <f t="shared" si="267"/>
        <v/>
      </c>
      <c r="BB245" s="27" t="s">
        <v>0</v>
      </c>
      <c r="BC245" s="32" t="str">
        <f t="shared" si="268"/>
        <v/>
      </c>
      <c r="BD245" s="53" t="str">
        <f>IF(AX245&amp;AY245="","",MAX(BD$12:BD244)+1)</f>
        <v/>
      </c>
      <c r="BE245" s="196" t="str">
        <f t="shared" si="269"/>
        <v/>
      </c>
      <c r="BF245" s="33" t="str">
        <f>IF(AND(AO245="NEMA",AP245="NEMA",OR(AX245&amp;AY245="",BE245="NEMA")),MAX(BF$12:BF244)+1,"")</f>
        <v/>
      </c>
      <c r="BG245" s="27" t="s">
        <v>0</v>
      </c>
      <c r="BH245" s="32" t="str">
        <f t="shared" si="270"/>
        <v/>
      </c>
      <c r="BI245" s="21" t="str">
        <f t="shared" si="271"/>
        <v/>
      </c>
      <c r="BJ245" s="53" t="str">
        <f t="shared" si="272"/>
        <v/>
      </c>
      <c r="BK245" s="33" t="str">
        <f t="shared" si="273"/>
        <v/>
      </c>
      <c r="BL245" s="27" t="s">
        <v>0</v>
      </c>
      <c r="BM245" s="32" t="str">
        <f t="shared" si="274"/>
        <v/>
      </c>
      <c r="BN245" s="21" t="str">
        <f t="shared" si="275"/>
        <v/>
      </c>
      <c r="BO245" s="53" t="str">
        <f t="shared" si="276"/>
        <v/>
      </c>
      <c r="BP245" s="53" t="str">
        <f t="shared" si="237"/>
        <v/>
      </c>
      <c r="BQ245" s="21" t="str">
        <f t="shared" si="238"/>
        <v/>
      </c>
      <c r="BR245" s="21" t="str" cm="1">
        <f t="array" ref="BR245">IFERROR(""&amp;INDEX(regNatjecatelj_klub,DI245),"")</f>
        <v/>
      </c>
      <c r="BS245" s="66" t="str">
        <f t="shared" si="277"/>
        <v/>
      </c>
      <c r="BT245" s="46" t="str">
        <f t="shared" si="278"/>
        <v/>
      </c>
      <c r="BU245" s="27" t="s">
        <v>0</v>
      </c>
      <c r="BV245" s="62" t="str">
        <f>IF(BP245&lt;&gt;"NEMA","",IF(IFERROR(MATCH(BN245,BN$12:BN244,0),0)&lt;&gt;0,"",BN245))</f>
        <v/>
      </c>
      <c r="BW245" s="27" t="s">
        <v>0</v>
      </c>
      <c r="BX245" s="84"/>
      <c r="BY245" s="27" t="s">
        <v>0</v>
      </c>
      <c r="BZ245" s="38" t="str">
        <f t="shared" si="279"/>
        <v/>
      </c>
      <c r="CA245" s="21" t="str">
        <f t="shared" si="280"/>
        <v/>
      </c>
      <c r="CB245" s="21" t="str">
        <f>IF(CA245="","",MAX(CB$12:CB244)+1)</f>
        <v/>
      </c>
      <c r="CC245" s="21" t="str">
        <f>IF(CA245="","",IF(AB245="","",IF(AB245="NEMA",IF(AD245="",INDEX(AD$12:AD244,MATCH(AA245,AA$12:AA244,0),1),AD245),AB245)))</f>
        <v/>
      </c>
      <c r="CD245" s="21" t="str">
        <f t="shared" si="281"/>
        <v/>
      </c>
      <c r="CE245" s="21" t="str">
        <f>IF(BX245="","",MAX(CE$12:CE244)+1)</f>
        <v/>
      </c>
      <c r="CF245" s="21" t="str">
        <f t="shared" si="282"/>
        <v/>
      </c>
      <c r="CG245" s="46" t="str">
        <f t="shared" si="283"/>
        <v/>
      </c>
      <c r="CH245" s="27" t="s">
        <v>0</v>
      </c>
      <c r="CI245" s="14" t="str">
        <f t="shared" si="284"/>
        <v/>
      </c>
      <c r="CJ245" s="27" t="s">
        <v>0</v>
      </c>
      <c r="CK245" s="157" t="str">
        <f>IF(BN245="","",IF(AND(BO245&lt;&gt;"",BO245&lt;&gt;"NEMA",BS245=1),BR245,IFERROR(INDEX(CK$12:CK244,MATCH(BN245,BN$12:BN244,0)),IF(BX245&lt;&gt;"",BX245,BT245))))</f>
        <v/>
      </c>
      <c r="CL245" s="210" t="str">
        <f>IF(BN245="","",IF(BT245&lt;&gt;BN245,INDEX(regKlub_id,MATCH(BT245,regKlub_naziv,0)),IF(AND(BO245&lt;&gt;"",BO245&lt;&gt;"NEMA"),BO245,IF(CF245&lt;&gt;"",CF245,IF(CB245&lt;&gt;"",CB245,IFERROR(INDEX(CL$12:CL244,MATCH(BN245,BN$12:BN244,0)),"GREŠKA"))))))</f>
        <v/>
      </c>
      <c r="CM245" s="108" t="str">
        <f>IF(BP245="","",IF(BP245&lt;&gt;"NEMA",BP245,IF(CE245&lt;&gt;"",CE245,IFERROR(INDEX(CM$12:CM244,MATCH(BN245,BN$12:BN244,0)),""))))</f>
        <v/>
      </c>
      <c r="CN245" s="27" t="s">
        <v>0</v>
      </c>
      <c r="CO245" s="38" t="str">
        <f t="shared" si="285"/>
        <v/>
      </c>
      <c r="CP245" s="53" t="str">
        <f t="shared" si="286"/>
        <v/>
      </c>
      <c r="CQ245" s="164" t="str">
        <f t="shared" si="287"/>
        <v/>
      </c>
      <c r="CR245" s="165" t="str">
        <f t="shared" si="235"/>
        <v/>
      </c>
      <c r="CS245" s="108" t="str">
        <f t="shared" si="239"/>
        <v/>
      </c>
      <c r="CT245" s="27" t="s">
        <v>0</v>
      </c>
      <c r="CU245" s="224" t="str">
        <f t="shared" si="288"/>
        <v xml:space="preserve">
</v>
      </c>
      <c r="CV245" s="27" t="s">
        <v>0</v>
      </c>
      <c r="CW245" s="184" t="str">
        <f t="shared" si="240"/>
        <v/>
      </c>
      <c r="CX245" t="s">
        <v>0</v>
      </c>
      <c r="CY245" s="86" t="str">
        <f t="shared" si="241"/>
        <v/>
      </c>
      <c r="CZ245" t="s">
        <v>0</v>
      </c>
      <c r="DA245" s="32" t="str">
        <f t="shared" si="242"/>
        <v/>
      </c>
      <c r="DB245" s="46" t="str">
        <f t="shared" si="243"/>
        <v/>
      </c>
      <c r="DC245" t="s">
        <v>0</v>
      </c>
      <c r="DD245" s="14" t="str">
        <f t="shared" si="289"/>
        <v/>
      </c>
      <c r="DE245" s="27" t="s">
        <v>0</v>
      </c>
      <c r="DF245" s="14" t="str">
        <f t="shared" si="290"/>
        <v/>
      </c>
      <c r="DG245" s="27" t="s">
        <v>0</v>
      </c>
      <c r="DH245" s="32" t="str">
        <f t="shared" si="291"/>
        <v/>
      </c>
      <c r="DI245" s="33" t="str">
        <f t="shared" si="292"/>
        <v/>
      </c>
      <c r="DJ245" s="27" t="s">
        <v>0</v>
      </c>
      <c r="DK245" s="32" t="str">
        <f t="shared" si="293"/>
        <v/>
      </c>
      <c r="DL245" s="33" t="str">
        <f t="shared" si="294"/>
        <v/>
      </c>
      <c r="DM245" s="27" t="s">
        <v>0</v>
      </c>
      <c r="DN245" s="32" t="str">
        <f t="shared" si="295"/>
        <v/>
      </c>
      <c r="DO245" s="33" t="str">
        <f t="shared" si="296"/>
        <v/>
      </c>
      <c r="DP245" s="27" t="s">
        <v>0</v>
      </c>
      <c r="DQ245" s="38" t="str">
        <f t="shared" si="297"/>
        <v/>
      </c>
      <c r="DR245" s="33" t="str" cm="1">
        <f t="array" ref="DR245">IF(DQ245&lt;&gt;"",INDEX(regNatjecatelj_id,DQ245,0),IF(BF245&lt;&gt;"",BF245,""))</f>
        <v/>
      </c>
      <c r="DS245" s="27" t="s">
        <v>0</v>
      </c>
      <c r="DT245" s="38" t="str">
        <f t="shared" si="298"/>
        <v/>
      </c>
      <c r="DU245" s="53" t="str">
        <f t="shared" si="244"/>
        <v/>
      </c>
      <c r="DV245" s="53" t="str">
        <f t="shared" si="299"/>
        <v/>
      </c>
      <c r="DW245" s="53" t="str">
        <f t="shared" si="300"/>
        <v/>
      </c>
      <c r="DX245" s="46" t="str">
        <f t="shared" si="301"/>
        <v/>
      </c>
      <c r="DY245" s="27" t="s">
        <v>0</v>
      </c>
      <c r="DZ245" s="38" t="str">
        <f>IF(AN245="","",MAX(DZ$12:DZ244)+1)</f>
        <v/>
      </c>
      <c r="EA245" s="53" t="str">
        <f t="shared" si="302"/>
        <v/>
      </c>
      <c r="EB245" s="53" t="str">
        <f t="shared" si="303"/>
        <v/>
      </c>
      <c r="EC245" s="53" t="str">
        <f t="shared" si="304"/>
        <v/>
      </c>
      <c r="ED245" s="53" t="str">
        <f t="shared" si="305"/>
        <v/>
      </c>
      <c r="EE245" s="53" t="str">
        <f t="shared" si="245"/>
        <v/>
      </c>
      <c r="EF245" s="53" t="str">
        <f t="shared" si="306"/>
        <v/>
      </c>
      <c r="EG245" s="53" t="str">
        <f t="shared" si="307"/>
        <v/>
      </c>
      <c r="EH245" s="53" t="str">
        <f t="shared" si="246"/>
        <v/>
      </c>
      <c r="EI245" s="53" t="str">
        <f t="shared" si="308"/>
        <v/>
      </c>
      <c r="EJ245" s="33" t="str">
        <f t="shared" si="309"/>
        <v/>
      </c>
      <c r="EK245" s="27" t="s">
        <v>0</v>
      </c>
      <c r="EL245" s="14" t="str">
        <f t="shared" si="310"/>
        <v/>
      </c>
      <c r="EM245" s="27" t="s">
        <v>0</v>
      </c>
      <c r="EN245" s="14" t="str">
        <f t="shared" si="247"/>
        <v/>
      </c>
      <c r="EO245" s="27" t="s">
        <v>0</v>
      </c>
      <c r="EP245" s="115" t="str">
        <f t="shared" si="311"/>
        <v/>
      </c>
      <c r="EQ245" s="27" t="s">
        <v>0</v>
      </c>
    </row>
    <row r="246" spans="1:147" x14ac:dyDescent="0.25">
      <c r="A246" t="s">
        <v>0</v>
      </c>
      <c r="B246" s="32" t="str">
        <f>IF(csv!F236="","",TRIM(csv!T236))</f>
        <v/>
      </c>
      <c r="C246" s="21" t="s">
        <v>0</v>
      </c>
      <c r="D246" s="21" t="str">
        <f>IF(csv!F236="","",TRIM(csv!F236))</f>
        <v/>
      </c>
      <c r="E246" s="21" t="str">
        <f>IF(csv!E236="","",TRIM(csv!E236))</f>
        <v/>
      </c>
      <c r="F246" s="21" t="s">
        <v>0</v>
      </c>
      <c r="G246" s="53" t="str">
        <f>IF(csv!M236="","",TRIM(csv!M236))</f>
        <v/>
      </c>
      <c r="H246" s="53" t="str">
        <f>IF(csv!N236="","",TRIM(csv!N236))</f>
        <v/>
      </c>
      <c r="I246" s="21" t="s">
        <v>0</v>
      </c>
      <c r="J246" s="21" t="str">
        <f>IF(csv!P236="","",TRIM(csv!P236))</f>
        <v/>
      </c>
      <c r="K246" s="21" t="str">
        <f>IF(csv!Q236="","",TRIM(csv!Q236))</f>
        <v/>
      </c>
      <c r="L246" s="21" t="s">
        <v>0</v>
      </c>
      <c r="M246" s="46" t="str">
        <f>IF(csv!R236="","",TRIM(csv!R236))</f>
        <v/>
      </c>
      <c r="N246" s="27" t="s">
        <v>0</v>
      </c>
      <c r="O246" s="172" t="str">
        <f t="shared" si="248"/>
        <v/>
      </c>
      <c r="P246" s="27"/>
      <c r="Q246" s="32" t="str">
        <f t="shared" si="249"/>
        <v/>
      </c>
      <c r="R246" s="53" t="str">
        <f>IF(Q246="","",IF(COUNTIF(Q$12:Q245,Q246)=0,R245+1,R245))</f>
        <v/>
      </c>
      <c r="S246" s="53" t="str">
        <f t="shared" si="250"/>
        <v/>
      </c>
      <c r="T246" s="53" t="str">
        <f t="shared" si="251"/>
        <v/>
      </c>
      <c r="U246" s="46" t="str">
        <f t="shared" si="252"/>
        <v/>
      </c>
      <c r="V246" s="27" t="s">
        <v>0</v>
      </c>
      <c r="W246" s="157" t="str">
        <f t="shared" si="253"/>
        <v/>
      </c>
      <c r="X246" s="207" t="str">
        <f t="shared" si="254"/>
        <v/>
      </c>
      <c r="Y246" s="158" t="str">
        <f t="shared" si="236"/>
        <v/>
      </c>
      <c r="Z246" s="27" t="s">
        <v>0</v>
      </c>
      <c r="AA246" s="32" t="str">
        <f t="shared" si="255"/>
        <v/>
      </c>
      <c r="AB246" s="53" t="str">
        <f t="shared" si="256"/>
        <v/>
      </c>
      <c r="AC246" s="21" t="str">
        <f>IF(OR(AB246="",AB246&lt;&gt;"NEMA"),"",IF(IFERROR(MATCH(AA246,AA$12:AA245,0),0)&lt;&gt;0,"",AA246))</f>
        <v/>
      </c>
      <c r="AD246" s="46" t="str">
        <f>IF(AC246="","",MAX(AD$12:AD245)+1)</f>
        <v/>
      </c>
      <c r="AE246" s="27" t="s">
        <v>0</v>
      </c>
      <c r="AF246" s="84"/>
      <c r="AG246" s="27" t="s">
        <v>0</v>
      </c>
      <c r="AH246" s="14" t="str">
        <f t="shared" si="257"/>
        <v/>
      </c>
      <c r="AI246" s="27" t="s">
        <v>0</v>
      </c>
      <c r="AJ246" s="157" t="str">
        <f t="shared" si="258"/>
        <v/>
      </c>
      <c r="AK246" s="108" t="str">
        <f t="shared" si="259"/>
        <v/>
      </c>
      <c r="AL246" s="27"/>
      <c r="AM246" s="32" t="str">
        <f t="shared" si="260"/>
        <v/>
      </c>
      <c r="AN246" s="21" t="str">
        <f t="shared" si="261"/>
        <v/>
      </c>
      <c r="AO246" s="53" t="str">
        <f t="shared" si="262"/>
        <v/>
      </c>
      <c r="AP246" s="53" t="str">
        <f t="shared" si="263"/>
        <v/>
      </c>
      <c r="AQ246" s="21" t="str">
        <f t="shared" si="264"/>
        <v/>
      </c>
      <c r="AR246" s="46" t="str">
        <f t="shared" si="265"/>
        <v/>
      </c>
      <c r="AS246" s="27" t="s">
        <v>0</v>
      </c>
      <c r="AT246" s="62" t="str">
        <f t="shared" si="266"/>
        <v/>
      </c>
      <c r="AU246" s="27" t="s">
        <v>0</v>
      </c>
      <c r="AV246" s="228" t="str">
        <f t="shared" si="312"/>
        <v/>
      </c>
      <c r="AW246" s="27" t="s">
        <v>0</v>
      </c>
      <c r="AX246" s="79"/>
      <c r="AY246" s="80"/>
      <c r="AZ246" s="27" t="s">
        <v>0</v>
      </c>
      <c r="BA246" s="184" t="str">
        <f t="shared" si="267"/>
        <v/>
      </c>
      <c r="BB246" s="27" t="s">
        <v>0</v>
      </c>
      <c r="BC246" s="32" t="str">
        <f t="shared" si="268"/>
        <v/>
      </c>
      <c r="BD246" s="53" t="str">
        <f>IF(AX246&amp;AY246="","",MAX(BD$12:BD245)+1)</f>
        <v/>
      </c>
      <c r="BE246" s="196" t="str">
        <f t="shared" si="269"/>
        <v/>
      </c>
      <c r="BF246" s="33" t="str">
        <f>IF(AND(AO246="NEMA",AP246="NEMA",OR(AX246&amp;AY246="",BE246="NEMA")),MAX(BF$12:BF245)+1,"")</f>
        <v/>
      </c>
      <c r="BG246" s="27" t="s">
        <v>0</v>
      </c>
      <c r="BH246" s="32" t="str">
        <f t="shared" si="270"/>
        <v/>
      </c>
      <c r="BI246" s="21" t="str">
        <f t="shared" si="271"/>
        <v/>
      </c>
      <c r="BJ246" s="53" t="str">
        <f t="shared" si="272"/>
        <v/>
      </c>
      <c r="BK246" s="33" t="str">
        <f t="shared" si="273"/>
        <v/>
      </c>
      <c r="BL246" s="27" t="s">
        <v>0</v>
      </c>
      <c r="BM246" s="32" t="str">
        <f t="shared" si="274"/>
        <v/>
      </c>
      <c r="BN246" s="21" t="str">
        <f t="shared" si="275"/>
        <v/>
      </c>
      <c r="BO246" s="53" t="str">
        <f t="shared" si="276"/>
        <v/>
      </c>
      <c r="BP246" s="53" t="str">
        <f t="shared" si="237"/>
        <v/>
      </c>
      <c r="BQ246" s="21" t="str">
        <f t="shared" si="238"/>
        <v/>
      </c>
      <c r="BR246" s="21" t="str" cm="1">
        <f t="array" ref="BR246">IFERROR(""&amp;INDEX(regNatjecatelj_klub,DI246),"")</f>
        <v/>
      </c>
      <c r="BS246" s="66" t="str">
        <f t="shared" si="277"/>
        <v/>
      </c>
      <c r="BT246" s="46" t="str">
        <f t="shared" si="278"/>
        <v/>
      </c>
      <c r="BU246" s="27" t="s">
        <v>0</v>
      </c>
      <c r="BV246" s="62" t="str">
        <f>IF(BP246&lt;&gt;"NEMA","",IF(IFERROR(MATCH(BN246,BN$12:BN245,0),0)&lt;&gt;0,"",BN246))</f>
        <v/>
      </c>
      <c r="BW246" s="27" t="s">
        <v>0</v>
      </c>
      <c r="BX246" s="84"/>
      <c r="BY246" s="27" t="s">
        <v>0</v>
      </c>
      <c r="BZ246" s="38" t="str">
        <f t="shared" si="279"/>
        <v/>
      </c>
      <c r="CA246" s="21" t="str">
        <f t="shared" si="280"/>
        <v/>
      </c>
      <c r="CB246" s="21" t="str">
        <f>IF(CA246="","",MAX(CB$12:CB245)+1)</f>
        <v/>
      </c>
      <c r="CC246" s="21" t="str">
        <f>IF(CA246="","",IF(AB246="","",IF(AB246="NEMA",IF(AD246="",INDEX(AD$12:AD245,MATCH(AA246,AA$12:AA245,0),1),AD246),AB246)))</f>
        <v/>
      </c>
      <c r="CD246" s="21" t="str">
        <f t="shared" si="281"/>
        <v/>
      </c>
      <c r="CE246" s="21" t="str">
        <f>IF(BX246="","",MAX(CE$12:CE245)+1)</f>
        <v/>
      </c>
      <c r="CF246" s="21" t="str">
        <f t="shared" si="282"/>
        <v/>
      </c>
      <c r="CG246" s="46" t="str">
        <f t="shared" si="283"/>
        <v/>
      </c>
      <c r="CH246" s="27" t="s">
        <v>0</v>
      </c>
      <c r="CI246" s="14" t="str">
        <f t="shared" si="284"/>
        <v/>
      </c>
      <c r="CJ246" s="27" t="s">
        <v>0</v>
      </c>
      <c r="CK246" s="157" t="str">
        <f>IF(BN246="","",IF(AND(BO246&lt;&gt;"",BO246&lt;&gt;"NEMA",BS246=1),BR246,IFERROR(INDEX(CK$12:CK245,MATCH(BN246,BN$12:BN245,0)),IF(BX246&lt;&gt;"",BX246,BT246))))</f>
        <v/>
      </c>
      <c r="CL246" s="210" t="str">
        <f>IF(BN246="","",IF(BT246&lt;&gt;BN246,INDEX(regKlub_id,MATCH(BT246,regKlub_naziv,0)),IF(AND(BO246&lt;&gt;"",BO246&lt;&gt;"NEMA"),BO246,IF(CF246&lt;&gt;"",CF246,IF(CB246&lt;&gt;"",CB246,IFERROR(INDEX(CL$12:CL245,MATCH(BN246,BN$12:BN245,0)),"GREŠKA"))))))</f>
        <v/>
      </c>
      <c r="CM246" s="108" t="str">
        <f>IF(BP246="","",IF(BP246&lt;&gt;"NEMA",BP246,IF(CE246&lt;&gt;"",CE246,IFERROR(INDEX(CM$12:CM245,MATCH(BN246,BN$12:BN245,0)),""))))</f>
        <v/>
      </c>
      <c r="CN246" s="27" t="s">
        <v>0</v>
      </c>
      <c r="CO246" s="38" t="str">
        <f t="shared" si="285"/>
        <v/>
      </c>
      <c r="CP246" s="53" t="str">
        <f t="shared" si="286"/>
        <v/>
      </c>
      <c r="CQ246" s="164" t="str">
        <f t="shared" si="287"/>
        <v/>
      </c>
      <c r="CR246" s="165" t="str">
        <f t="shared" si="235"/>
        <v/>
      </c>
      <c r="CS246" s="108" t="str">
        <f t="shared" si="239"/>
        <v/>
      </c>
      <c r="CT246" s="27" t="s">
        <v>0</v>
      </c>
      <c r="CU246" s="224" t="str">
        <f t="shared" si="288"/>
        <v xml:space="preserve">
</v>
      </c>
      <c r="CV246" s="27" t="s">
        <v>0</v>
      </c>
      <c r="CW246" s="184" t="str">
        <f t="shared" si="240"/>
        <v/>
      </c>
      <c r="CX246" t="s">
        <v>0</v>
      </c>
      <c r="CY246" s="86" t="str">
        <f t="shared" si="241"/>
        <v/>
      </c>
      <c r="CZ246" t="s">
        <v>0</v>
      </c>
      <c r="DA246" s="32" t="str">
        <f t="shared" si="242"/>
        <v/>
      </c>
      <c r="DB246" s="46" t="str">
        <f t="shared" si="243"/>
        <v/>
      </c>
      <c r="DC246" t="s">
        <v>0</v>
      </c>
      <c r="DD246" s="14" t="str">
        <f t="shared" si="289"/>
        <v/>
      </c>
      <c r="DE246" s="27" t="s">
        <v>0</v>
      </c>
      <c r="DF246" s="14" t="str">
        <f t="shared" si="290"/>
        <v/>
      </c>
      <c r="DG246" s="27" t="s">
        <v>0</v>
      </c>
      <c r="DH246" s="32" t="str">
        <f t="shared" si="291"/>
        <v/>
      </c>
      <c r="DI246" s="33" t="str">
        <f t="shared" si="292"/>
        <v/>
      </c>
      <c r="DJ246" s="27" t="s">
        <v>0</v>
      </c>
      <c r="DK246" s="32" t="str">
        <f t="shared" si="293"/>
        <v/>
      </c>
      <c r="DL246" s="33" t="str">
        <f t="shared" si="294"/>
        <v/>
      </c>
      <c r="DM246" s="27" t="s">
        <v>0</v>
      </c>
      <c r="DN246" s="32" t="str">
        <f t="shared" si="295"/>
        <v/>
      </c>
      <c r="DO246" s="33" t="str">
        <f t="shared" si="296"/>
        <v/>
      </c>
      <c r="DP246" s="27" t="s">
        <v>0</v>
      </c>
      <c r="DQ246" s="38" t="str">
        <f t="shared" si="297"/>
        <v/>
      </c>
      <c r="DR246" s="33" t="str" cm="1">
        <f t="array" ref="DR246">IF(DQ246&lt;&gt;"",INDEX(regNatjecatelj_id,DQ246,0),IF(BF246&lt;&gt;"",BF246,""))</f>
        <v/>
      </c>
      <c r="DS246" s="27" t="s">
        <v>0</v>
      </c>
      <c r="DT246" s="38" t="str">
        <f t="shared" si="298"/>
        <v/>
      </c>
      <c r="DU246" s="53" t="str">
        <f t="shared" si="244"/>
        <v/>
      </c>
      <c r="DV246" s="53" t="str">
        <f t="shared" si="299"/>
        <v/>
      </c>
      <c r="DW246" s="53" t="str">
        <f t="shared" si="300"/>
        <v/>
      </c>
      <c r="DX246" s="46" t="str">
        <f t="shared" si="301"/>
        <v/>
      </c>
      <c r="DY246" s="27" t="s">
        <v>0</v>
      </c>
      <c r="DZ246" s="38" t="str">
        <f>IF(AN246="","",MAX(DZ$12:DZ245)+1)</f>
        <v/>
      </c>
      <c r="EA246" s="53" t="str">
        <f t="shared" si="302"/>
        <v/>
      </c>
      <c r="EB246" s="53" t="str">
        <f t="shared" si="303"/>
        <v/>
      </c>
      <c r="EC246" s="53" t="str">
        <f t="shared" si="304"/>
        <v/>
      </c>
      <c r="ED246" s="53" t="str">
        <f t="shared" si="305"/>
        <v/>
      </c>
      <c r="EE246" s="53" t="str">
        <f t="shared" si="245"/>
        <v/>
      </c>
      <c r="EF246" s="53" t="str">
        <f t="shared" si="306"/>
        <v/>
      </c>
      <c r="EG246" s="53" t="str">
        <f t="shared" si="307"/>
        <v/>
      </c>
      <c r="EH246" s="53" t="str">
        <f t="shared" si="246"/>
        <v/>
      </c>
      <c r="EI246" s="53" t="str">
        <f t="shared" si="308"/>
        <v/>
      </c>
      <c r="EJ246" s="33" t="str">
        <f t="shared" si="309"/>
        <v/>
      </c>
      <c r="EK246" s="27" t="s">
        <v>0</v>
      </c>
      <c r="EL246" s="14" t="str">
        <f t="shared" si="310"/>
        <v/>
      </c>
      <c r="EM246" s="27" t="s">
        <v>0</v>
      </c>
      <c r="EN246" s="14" t="str">
        <f t="shared" si="247"/>
        <v/>
      </c>
      <c r="EO246" s="27" t="s">
        <v>0</v>
      </c>
      <c r="EP246" s="115" t="str">
        <f t="shared" si="311"/>
        <v/>
      </c>
      <c r="EQ246" s="27" t="s">
        <v>0</v>
      </c>
    </row>
    <row r="247" spans="1:147" x14ac:dyDescent="0.25">
      <c r="A247" t="s">
        <v>0</v>
      </c>
      <c r="B247" s="32" t="str">
        <f>IF(csv!F237="","",TRIM(csv!T237))</f>
        <v/>
      </c>
      <c r="C247" s="21" t="s">
        <v>0</v>
      </c>
      <c r="D247" s="21" t="str">
        <f>IF(csv!F237="","",TRIM(csv!F237))</f>
        <v/>
      </c>
      <c r="E247" s="21" t="str">
        <f>IF(csv!E237="","",TRIM(csv!E237))</f>
        <v/>
      </c>
      <c r="F247" s="21" t="s">
        <v>0</v>
      </c>
      <c r="G247" s="53" t="str">
        <f>IF(csv!M237="","",TRIM(csv!M237))</f>
        <v/>
      </c>
      <c r="H247" s="53" t="str">
        <f>IF(csv!N237="","",TRIM(csv!N237))</f>
        <v/>
      </c>
      <c r="I247" s="21" t="s">
        <v>0</v>
      </c>
      <c r="J247" s="21" t="str">
        <f>IF(csv!P237="","",TRIM(csv!P237))</f>
        <v/>
      </c>
      <c r="K247" s="21" t="str">
        <f>IF(csv!Q237="","",TRIM(csv!Q237))</f>
        <v/>
      </c>
      <c r="L247" s="21" t="s">
        <v>0</v>
      </c>
      <c r="M247" s="46" t="str">
        <f>IF(csv!R237="","",TRIM(csv!R237))</f>
        <v/>
      </c>
      <c r="N247" s="27" t="s">
        <v>0</v>
      </c>
      <c r="O247" s="172" t="str">
        <f t="shared" si="248"/>
        <v/>
      </c>
      <c r="P247" s="27"/>
      <c r="Q247" s="32" t="str">
        <f t="shared" si="249"/>
        <v/>
      </c>
      <c r="R247" s="53" t="str">
        <f>IF(Q247="","",IF(COUNTIF(Q$12:Q246,Q247)=0,R246+1,R246))</f>
        <v/>
      </c>
      <c r="S247" s="53" t="str">
        <f t="shared" si="250"/>
        <v/>
      </c>
      <c r="T247" s="53" t="str">
        <f t="shared" si="251"/>
        <v/>
      </c>
      <c r="U247" s="46" t="str">
        <f t="shared" si="252"/>
        <v/>
      </c>
      <c r="V247" s="27" t="s">
        <v>0</v>
      </c>
      <c r="W247" s="157" t="str">
        <f t="shared" si="253"/>
        <v/>
      </c>
      <c r="X247" s="207" t="str">
        <f t="shared" si="254"/>
        <v/>
      </c>
      <c r="Y247" s="158" t="str">
        <f t="shared" si="236"/>
        <v/>
      </c>
      <c r="Z247" s="27" t="s">
        <v>0</v>
      </c>
      <c r="AA247" s="32" t="str">
        <f t="shared" si="255"/>
        <v/>
      </c>
      <c r="AB247" s="53" t="str">
        <f t="shared" si="256"/>
        <v/>
      </c>
      <c r="AC247" s="21" t="str">
        <f>IF(OR(AB247="",AB247&lt;&gt;"NEMA"),"",IF(IFERROR(MATCH(AA247,AA$12:AA246,0),0)&lt;&gt;0,"",AA247))</f>
        <v/>
      </c>
      <c r="AD247" s="46" t="str">
        <f>IF(AC247="","",MAX(AD$12:AD246)+1)</f>
        <v/>
      </c>
      <c r="AE247" s="27" t="s">
        <v>0</v>
      </c>
      <c r="AF247" s="84"/>
      <c r="AG247" s="27" t="s">
        <v>0</v>
      </c>
      <c r="AH247" s="14" t="str">
        <f t="shared" si="257"/>
        <v/>
      </c>
      <c r="AI247" s="27" t="s">
        <v>0</v>
      </c>
      <c r="AJ247" s="157" t="str">
        <f t="shared" si="258"/>
        <v/>
      </c>
      <c r="AK247" s="108" t="str">
        <f t="shared" si="259"/>
        <v/>
      </c>
      <c r="AL247" s="27"/>
      <c r="AM247" s="32" t="str">
        <f t="shared" si="260"/>
        <v/>
      </c>
      <c r="AN247" s="21" t="str">
        <f t="shared" si="261"/>
        <v/>
      </c>
      <c r="AO247" s="53" t="str">
        <f t="shared" si="262"/>
        <v/>
      </c>
      <c r="AP247" s="53" t="str">
        <f t="shared" si="263"/>
        <v/>
      </c>
      <c r="AQ247" s="21" t="str">
        <f t="shared" si="264"/>
        <v/>
      </c>
      <c r="AR247" s="46" t="str">
        <f t="shared" si="265"/>
        <v/>
      </c>
      <c r="AS247" s="27" t="s">
        <v>0</v>
      </c>
      <c r="AT247" s="62" t="str">
        <f t="shared" si="266"/>
        <v/>
      </c>
      <c r="AU247" s="27" t="s">
        <v>0</v>
      </c>
      <c r="AV247" s="228" t="str">
        <f t="shared" si="312"/>
        <v/>
      </c>
      <c r="AW247" s="27" t="s">
        <v>0</v>
      </c>
      <c r="AX247" s="79"/>
      <c r="AY247" s="80"/>
      <c r="AZ247" s="27" t="s">
        <v>0</v>
      </c>
      <c r="BA247" s="184" t="str">
        <f t="shared" si="267"/>
        <v/>
      </c>
      <c r="BB247" s="27" t="s">
        <v>0</v>
      </c>
      <c r="BC247" s="32" t="str">
        <f t="shared" si="268"/>
        <v/>
      </c>
      <c r="BD247" s="53" t="str">
        <f>IF(AX247&amp;AY247="","",MAX(BD$12:BD246)+1)</f>
        <v/>
      </c>
      <c r="BE247" s="196" t="str">
        <f t="shared" si="269"/>
        <v/>
      </c>
      <c r="BF247" s="33" t="str">
        <f>IF(AND(AO247="NEMA",AP247="NEMA",OR(AX247&amp;AY247="",BE247="NEMA")),MAX(BF$12:BF246)+1,"")</f>
        <v/>
      </c>
      <c r="BG247" s="27" t="s">
        <v>0</v>
      </c>
      <c r="BH247" s="32" t="str">
        <f t="shared" si="270"/>
        <v/>
      </c>
      <c r="BI247" s="21" t="str">
        <f t="shared" si="271"/>
        <v/>
      </c>
      <c r="BJ247" s="53" t="str">
        <f t="shared" si="272"/>
        <v/>
      </c>
      <c r="BK247" s="33" t="str">
        <f t="shared" si="273"/>
        <v/>
      </c>
      <c r="BL247" s="27" t="s">
        <v>0</v>
      </c>
      <c r="BM247" s="32" t="str">
        <f t="shared" si="274"/>
        <v/>
      </c>
      <c r="BN247" s="21" t="str">
        <f t="shared" si="275"/>
        <v/>
      </c>
      <c r="BO247" s="53" t="str">
        <f t="shared" si="276"/>
        <v/>
      </c>
      <c r="BP247" s="53" t="str">
        <f t="shared" si="237"/>
        <v/>
      </c>
      <c r="BQ247" s="21" t="str">
        <f t="shared" si="238"/>
        <v/>
      </c>
      <c r="BR247" s="21" t="str" cm="1">
        <f t="array" ref="BR247">IFERROR(""&amp;INDEX(regNatjecatelj_klub,DI247),"")</f>
        <v/>
      </c>
      <c r="BS247" s="66" t="str">
        <f t="shared" si="277"/>
        <v/>
      </c>
      <c r="BT247" s="46" t="str">
        <f t="shared" si="278"/>
        <v/>
      </c>
      <c r="BU247" s="27" t="s">
        <v>0</v>
      </c>
      <c r="BV247" s="62" t="str">
        <f>IF(BP247&lt;&gt;"NEMA","",IF(IFERROR(MATCH(BN247,BN$12:BN246,0),0)&lt;&gt;0,"",BN247))</f>
        <v/>
      </c>
      <c r="BW247" s="27" t="s">
        <v>0</v>
      </c>
      <c r="BX247" s="84"/>
      <c r="BY247" s="27" t="s">
        <v>0</v>
      </c>
      <c r="BZ247" s="38" t="str">
        <f t="shared" si="279"/>
        <v/>
      </c>
      <c r="CA247" s="21" t="str">
        <f t="shared" si="280"/>
        <v/>
      </c>
      <c r="CB247" s="21" t="str">
        <f>IF(CA247="","",MAX(CB$12:CB246)+1)</f>
        <v/>
      </c>
      <c r="CC247" s="21" t="str">
        <f>IF(CA247="","",IF(AB247="","",IF(AB247="NEMA",IF(AD247="",INDEX(AD$12:AD246,MATCH(AA247,AA$12:AA246,0),1),AD247),AB247)))</f>
        <v/>
      </c>
      <c r="CD247" s="21" t="str">
        <f t="shared" si="281"/>
        <v/>
      </c>
      <c r="CE247" s="21" t="str">
        <f>IF(BX247="","",MAX(CE$12:CE246)+1)</f>
        <v/>
      </c>
      <c r="CF247" s="21" t="str">
        <f t="shared" si="282"/>
        <v/>
      </c>
      <c r="CG247" s="46" t="str">
        <f t="shared" si="283"/>
        <v/>
      </c>
      <c r="CH247" s="27" t="s">
        <v>0</v>
      </c>
      <c r="CI247" s="14" t="str">
        <f t="shared" si="284"/>
        <v/>
      </c>
      <c r="CJ247" s="27" t="s">
        <v>0</v>
      </c>
      <c r="CK247" s="157" t="str">
        <f>IF(BN247="","",IF(AND(BO247&lt;&gt;"",BO247&lt;&gt;"NEMA",BS247=1),BR247,IFERROR(INDEX(CK$12:CK246,MATCH(BN247,BN$12:BN246,0)),IF(BX247&lt;&gt;"",BX247,BT247))))</f>
        <v/>
      </c>
      <c r="CL247" s="210" t="str">
        <f>IF(BN247="","",IF(BT247&lt;&gt;BN247,INDEX(regKlub_id,MATCH(BT247,regKlub_naziv,0)),IF(AND(BO247&lt;&gt;"",BO247&lt;&gt;"NEMA"),BO247,IF(CF247&lt;&gt;"",CF247,IF(CB247&lt;&gt;"",CB247,IFERROR(INDEX(CL$12:CL246,MATCH(BN247,BN$12:BN246,0)),"GREŠKA"))))))</f>
        <v/>
      </c>
      <c r="CM247" s="108" t="str">
        <f>IF(BP247="","",IF(BP247&lt;&gt;"NEMA",BP247,IF(CE247&lt;&gt;"",CE247,IFERROR(INDEX(CM$12:CM246,MATCH(BN247,BN$12:BN246,0)),""))))</f>
        <v/>
      </c>
      <c r="CN247" s="27" t="s">
        <v>0</v>
      </c>
      <c r="CO247" s="38" t="str">
        <f t="shared" si="285"/>
        <v/>
      </c>
      <c r="CP247" s="53" t="str">
        <f t="shared" si="286"/>
        <v/>
      </c>
      <c r="CQ247" s="164" t="str">
        <f t="shared" si="287"/>
        <v/>
      </c>
      <c r="CR247" s="165" t="str">
        <f t="shared" si="235"/>
        <v/>
      </c>
      <c r="CS247" s="108" t="str">
        <f t="shared" si="239"/>
        <v/>
      </c>
      <c r="CT247" s="27" t="s">
        <v>0</v>
      </c>
      <c r="CU247" s="224" t="str">
        <f t="shared" si="288"/>
        <v xml:space="preserve">
</v>
      </c>
      <c r="CV247" s="27" t="s">
        <v>0</v>
      </c>
      <c r="CW247" s="184" t="str">
        <f t="shared" si="240"/>
        <v/>
      </c>
      <c r="CX247" t="s">
        <v>0</v>
      </c>
      <c r="CY247" s="86" t="str">
        <f t="shared" si="241"/>
        <v/>
      </c>
      <c r="CZ247" t="s">
        <v>0</v>
      </c>
      <c r="DA247" s="32" t="str">
        <f t="shared" si="242"/>
        <v/>
      </c>
      <c r="DB247" s="46" t="str">
        <f t="shared" si="243"/>
        <v/>
      </c>
      <c r="DC247" t="s">
        <v>0</v>
      </c>
      <c r="DD247" s="14" t="str">
        <f t="shared" si="289"/>
        <v/>
      </c>
      <c r="DE247" s="27" t="s">
        <v>0</v>
      </c>
      <c r="DF247" s="14" t="str">
        <f t="shared" si="290"/>
        <v/>
      </c>
      <c r="DG247" s="27" t="s">
        <v>0</v>
      </c>
      <c r="DH247" s="32" t="str">
        <f t="shared" si="291"/>
        <v/>
      </c>
      <c r="DI247" s="33" t="str">
        <f t="shared" si="292"/>
        <v/>
      </c>
      <c r="DJ247" s="27" t="s">
        <v>0</v>
      </c>
      <c r="DK247" s="32" t="str">
        <f t="shared" si="293"/>
        <v/>
      </c>
      <c r="DL247" s="33" t="str">
        <f t="shared" si="294"/>
        <v/>
      </c>
      <c r="DM247" s="27" t="s">
        <v>0</v>
      </c>
      <c r="DN247" s="32" t="str">
        <f t="shared" si="295"/>
        <v/>
      </c>
      <c r="DO247" s="33" t="str">
        <f t="shared" si="296"/>
        <v/>
      </c>
      <c r="DP247" s="27" t="s">
        <v>0</v>
      </c>
      <c r="DQ247" s="38" t="str">
        <f t="shared" si="297"/>
        <v/>
      </c>
      <c r="DR247" s="33" t="str" cm="1">
        <f t="array" ref="DR247">IF(DQ247&lt;&gt;"",INDEX(regNatjecatelj_id,DQ247,0),IF(BF247&lt;&gt;"",BF247,""))</f>
        <v/>
      </c>
      <c r="DS247" s="27" t="s">
        <v>0</v>
      </c>
      <c r="DT247" s="38" t="str">
        <f t="shared" si="298"/>
        <v/>
      </c>
      <c r="DU247" s="53" t="str">
        <f t="shared" si="244"/>
        <v/>
      </c>
      <c r="DV247" s="53" t="str">
        <f t="shared" si="299"/>
        <v/>
      </c>
      <c r="DW247" s="53" t="str">
        <f t="shared" si="300"/>
        <v/>
      </c>
      <c r="DX247" s="46" t="str">
        <f t="shared" si="301"/>
        <v/>
      </c>
      <c r="DY247" s="27" t="s">
        <v>0</v>
      </c>
      <c r="DZ247" s="38" t="str">
        <f>IF(AN247="","",MAX(DZ$12:DZ246)+1)</f>
        <v/>
      </c>
      <c r="EA247" s="53" t="str">
        <f t="shared" si="302"/>
        <v/>
      </c>
      <c r="EB247" s="53" t="str">
        <f t="shared" si="303"/>
        <v/>
      </c>
      <c r="EC247" s="53" t="str">
        <f t="shared" si="304"/>
        <v/>
      </c>
      <c r="ED247" s="53" t="str">
        <f t="shared" si="305"/>
        <v/>
      </c>
      <c r="EE247" s="53" t="str">
        <f t="shared" si="245"/>
        <v/>
      </c>
      <c r="EF247" s="53" t="str">
        <f t="shared" si="306"/>
        <v/>
      </c>
      <c r="EG247" s="53" t="str">
        <f t="shared" si="307"/>
        <v/>
      </c>
      <c r="EH247" s="53" t="str">
        <f t="shared" si="246"/>
        <v/>
      </c>
      <c r="EI247" s="53" t="str">
        <f t="shared" si="308"/>
        <v/>
      </c>
      <c r="EJ247" s="33" t="str">
        <f t="shared" si="309"/>
        <v/>
      </c>
      <c r="EK247" s="27" t="s">
        <v>0</v>
      </c>
      <c r="EL247" s="14" t="str">
        <f t="shared" si="310"/>
        <v/>
      </c>
      <c r="EM247" s="27" t="s">
        <v>0</v>
      </c>
      <c r="EN247" s="14" t="str">
        <f t="shared" si="247"/>
        <v/>
      </c>
      <c r="EO247" s="27" t="s">
        <v>0</v>
      </c>
      <c r="EP247" s="115" t="str">
        <f t="shared" si="311"/>
        <v/>
      </c>
      <c r="EQ247" s="27" t="s">
        <v>0</v>
      </c>
    </row>
    <row r="248" spans="1:147" x14ac:dyDescent="0.25">
      <c r="A248" t="s">
        <v>0</v>
      </c>
      <c r="B248" s="32" t="str">
        <f>IF(csv!F238="","",TRIM(csv!T238))</f>
        <v/>
      </c>
      <c r="C248" s="21" t="s">
        <v>0</v>
      </c>
      <c r="D248" s="21" t="str">
        <f>IF(csv!F238="","",TRIM(csv!F238))</f>
        <v/>
      </c>
      <c r="E248" s="21" t="str">
        <f>IF(csv!E238="","",TRIM(csv!E238))</f>
        <v/>
      </c>
      <c r="F248" s="21" t="s">
        <v>0</v>
      </c>
      <c r="G248" s="53" t="str">
        <f>IF(csv!M238="","",TRIM(csv!M238))</f>
        <v/>
      </c>
      <c r="H248" s="53" t="str">
        <f>IF(csv!N238="","",TRIM(csv!N238))</f>
        <v/>
      </c>
      <c r="I248" s="21" t="s">
        <v>0</v>
      </c>
      <c r="J248" s="21" t="str">
        <f>IF(csv!P238="","",TRIM(csv!P238))</f>
        <v/>
      </c>
      <c r="K248" s="21" t="str">
        <f>IF(csv!Q238="","",TRIM(csv!Q238))</f>
        <v/>
      </c>
      <c r="L248" s="21" t="s">
        <v>0</v>
      </c>
      <c r="M248" s="46" t="str">
        <f>IF(csv!R238="","",TRIM(csv!R238))</f>
        <v/>
      </c>
      <c r="N248" s="27" t="s">
        <v>0</v>
      </c>
      <c r="O248" s="172" t="str">
        <f t="shared" si="248"/>
        <v/>
      </c>
      <c r="P248" s="27"/>
      <c r="Q248" s="32" t="str">
        <f t="shared" si="249"/>
        <v/>
      </c>
      <c r="R248" s="53" t="str">
        <f>IF(Q248="","",IF(COUNTIF(Q$12:Q247,Q248)=0,R247+1,R247))</f>
        <v/>
      </c>
      <c r="S248" s="53" t="str">
        <f t="shared" si="250"/>
        <v/>
      </c>
      <c r="T248" s="53" t="str">
        <f t="shared" si="251"/>
        <v/>
      </c>
      <c r="U248" s="46" t="str">
        <f t="shared" si="252"/>
        <v/>
      </c>
      <c r="V248" s="27" t="s">
        <v>0</v>
      </c>
      <c r="W248" s="157" t="str">
        <f t="shared" si="253"/>
        <v/>
      </c>
      <c r="X248" s="207" t="str">
        <f t="shared" si="254"/>
        <v/>
      </c>
      <c r="Y248" s="158" t="str">
        <f t="shared" si="236"/>
        <v/>
      </c>
      <c r="Z248" s="27" t="s">
        <v>0</v>
      </c>
      <c r="AA248" s="32" t="str">
        <f t="shared" si="255"/>
        <v/>
      </c>
      <c r="AB248" s="53" t="str">
        <f t="shared" si="256"/>
        <v/>
      </c>
      <c r="AC248" s="21" t="str">
        <f>IF(OR(AB248="",AB248&lt;&gt;"NEMA"),"",IF(IFERROR(MATCH(AA248,AA$12:AA247,0),0)&lt;&gt;0,"",AA248))</f>
        <v/>
      </c>
      <c r="AD248" s="46" t="str">
        <f>IF(AC248="","",MAX(AD$12:AD247)+1)</f>
        <v/>
      </c>
      <c r="AE248" s="27" t="s">
        <v>0</v>
      </c>
      <c r="AF248" s="84"/>
      <c r="AG248" s="27" t="s">
        <v>0</v>
      </c>
      <c r="AH248" s="14" t="str">
        <f t="shared" si="257"/>
        <v/>
      </c>
      <c r="AI248" s="27" t="s">
        <v>0</v>
      </c>
      <c r="AJ248" s="157" t="str">
        <f t="shared" si="258"/>
        <v/>
      </c>
      <c r="AK248" s="108" t="str">
        <f t="shared" si="259"/>
        <v/>
      </c>
      <c r="AL248" s="27"/>
      <c r="AM248" s="32" t="str">
        <f t="shared" si="260"/>
        <v/>
      </c>
      <c r="AN248" s="21" t="str">
        <f t="shared" si="261"/>
        <v/>
      </c>
      <c r="AO248" s="53" t="str">
        <f t="shared" si="262"/>
        <v/>
      </c>
      <c r="AP248" s="53" t="str">
        <f t="shared" si="263"/>
        <v/>
      </c>
      <c r="AQ248" s="21" t="str">
        <f t="shared" si="264"/>
        <v/>
      </c>
      <c r="AR248" s="46" t="str">
        <f t="shared" si="265"/>
        <v/>
      </c>
      <c r="AS248" s="27" t="s">
        <v>0</v>
      </c>
      <c r="AT248" s="62" t="str">
        <f t="shared" si="266"/>
        <v/>
      </c>
      <c r="AU248" s="27" t="s">
        <v>0</v>
      </c>
      <c r="AV248" s="228" t="str">
        <f t="shared" si="312"/>
        <v/>
      </c>
      <c r="AW248" s="27" t="s">
        <v>0</v>
      </c>
      <c r="AX248" s="79"/>
      <c r="AY248" s="80"/>
      <c r="AZ248" s="27" t="s">
        <v>0</v>
      </c>
      <c r="BA248" s="184" t="str">
        <f t="shared" si="267"/>
        <v/>
      </c>
      <c r="BB248" s="27" t="s">
        <v>0</v>
      </c>
      <c r="BC248" s="32" t="str">
        <f t="shared" si="268"/>
        <v/>
      </c>
      <c r="BD248" s="53" t="str">
        <f>IF(AX248&amp;AY248="","",MAX(BD$12:BD247)+1)</f>
        <v/>
      </c>
      <c r="BE248" s="196" t="str">
        <f t="shared" si="269"/>
        <v/>
      </c>
      <c r="BF248" s="33" t="str">
        <f>IF(AND(AO248="NEMA",AP248="NEMA",OR(AX248&amp;AY248="",BE248="NEMA")),MAX(BF$12:BF247)+1,"")</f>
        <v/>
      </c>
      <c r="BG248" s="27" t="s">
        <v>0</v>
      </c>
      <c r="BH248" s="32" t="str">
        <f t="shared" si="270"/>
        <v/>
      </c>
      <c r="BI248" s="21" t="str">
        <f t="shared" si="271"/>
        <v/>
      </c>
      <c r="BJ248" s="53" t="str">
        <f t="shared" si="272"/>
        <v/>
      </c>
      <c r="BK248" s="33" t="str">
        <f t="shared" si="273"/>
        <v/>
      </c>
      <c r="BL248" s="27" t="s">
        <v>0</v>
      </c>
      <c r="BM248" s="32" t="str">
        <f t="shared" si="274"/>
        <v/>
      </c>
      <c r="BN248" s="21" t="str">
        <f t="shared" si="275"/>
        <v/>
      </c>
      <c r="BO248" s="53" t="str">
        <f t="shared" si="276"/>
        <v/>
      </c>
      <c r="BP248" s="53" t="str">
        <f t="shared" si="237"/>
        <v/>
      </c>
      <c r="BQ248" s="21" t="str">
        <f t="shared" si="238"/>
        <v/>
      </c>
      <c r="BR248" s="21" t="str" cm="1">
        <f t="array" ref="BR248">IFERROR(""&amp;INDEX(regNatjecatelj_klub,DI248),"")</f>
        <v/>
      </c>
      <c r="BS248" s="66" t="str">
        <f t="shared" si="277"/>
        <v/>
      </c>
      <c r="BT248" s="46" t="str">
        <f t="shared" si="278"/>
        <v/>
      </c>
      <c r="BU248" s="27" t="s">
        <v>0</v>
      </c>
      <c r="BV248" s="62" t="str">
        <f>IF(BP248&lt;&gt;"NEMA","",IF(IFERROR(MATCH(BN248,BN$12:BN247,0),0)&lt;&gt;0,"",BN248))</f>
        <v/>
      </c>
      <c r="BW248" s="27" t="s">
        <v>0</v>
      </c>
      <c r="BX248" s="84"/>
      <c r="BY248" s="27" t="s">
        <v>0</v>
      </c>
      <c r="BZ248" s="38" t="str">
        <f t="shared" si="279"/>
        <v/>
      </c>
      <c r="CA248" s="21" t="str">
        <f t="shared" si="280"/>
        <v/>
      </c>
      <c r="CB248" s="21" t="str">
        <f>IF(CA248="","",MAX(CB$12:CB247)+1)</f>
        <v/>
      </c>
      <c r="CC248" s="21" t="str">
        <f>IF(CA248="","",IF(AB248="","",IF(AB248="NEMA",IF(AD248="",INDEX(AD$12:AD247,MATCH(AA248,AA$12:AA247,0),1),AD248),AB248)))</f>
        <v/>
      </c>
      <c r="CD248" s="21" t="str">
        <f t="shared" si="281"/>
        <v/>
      </c>
      <c r="CE248" s="21" t="str">
        <f>IF(BX248="","",MAX(CE$12:CE247)+1)</f>
        <v/>
      </c>
      <c r="CF248" s="21" t="str">
        <f t="shared" si="282"/>
        <v/>
      </c>
      <c r="CG248" s="46" t="str">
        <f t="shared" si="283"/>
        <v/>
      </c>
      <c r="CH248" s="27" t="s">
        <v>0</v>
      </c>
      <c r="CI248" s="14" t="str">
        <f t="shared" si="284"/>
        <v/>
      </c>
      <c r="CJ248" s="27" t="s">
        <v>0</v>
      </c>
      <c r="CK248" s="157" t="str">
        <f>IF(BN248="","",IF(AND(BO248&lt;&gt;"",BO248&lt;&gt;"NEMA",BS248=1),BR248,IFERROR(INDEX(CK$12:CK247,MATCH(BN248,BN$12:BN247,0)),IF(BX248&lt;&gt;"",BX248,BT248))))</f>
        <v/>
      </c>
      <c r="CL248" s="210" t="str">
        <f>IF(BN248="","",IF(BT248&lt;&gt;BN248,INDEX(regKlub_id,MATCH(BT248,regKlub_naziv,0)),IF(AND(BO248&lt;&gt;"",BO248&lt;&gt;"NEMA"),BO248,IF(CF248&lt;&gt;"",CF248,IF(CB248&lt;&gt;"",CB248,IFERROR(INDEX(CL$12:CL247,MATCH(BN248,BN$12:BN247,0)),"GREŠKA"))))))</f>
        <v/>
      </c>
      <c r="CM248" s="108" t="str">
        <f>IF(BP248="","",IF(BP248&lt;&gt;"NEMA",BP248,IF(CE248&lt;&gt;"",CE248,IFERROR(INDEX(CM$12:CM247,MATCH(BN248,BN$12:BN247,0)),""))))</f>
        <v/>
      </c>
      <c r="CN248" s="27" t="s">
        <v>0</v>
      </c>
      <c r="CO248" s="38" t="str">
        <f t="shared" si="285"/>
        <v/>
      </c>
      <c r="CP248" s="53" t="str">
        <f t="shared" si="286"/>
        <v/>
      </c>
      <c r="CQ248" s="164" t="str">
        <f t="shared" si="287"/>
        <v/>
      </c>
      <c r="CR248" s="165" t="str">
        <f t="shared" si="235"/>
        <v/>
      </c>
      <c r="CS248" s="108" t="str">
        <f t="shared" si="239"/>
        <v/>
      </c>
      <c r="CT248" s="27" t="s">
        <v>0</v>
      </c>
      <c r="CU248" s="224" t="str">
        <f t="shared" si="288"/>
        <v xml:space="preserve">
</v>
      </c>
      <c r="CV248" s="27" t="s">
        <v>0</v>
      </c>
      <c r="CW248" s="184" t="str">
        <f t="shared" si="240"/>
        <v/>
      </c>
      <c r="CX248" t="s">
        <v>0</v>
      </c>
      <c r="CY248" s="86" t="str">
        <f t="shared" si="241"/>
        <v/>
      </c>
      <c r="CZ248" t="s">
        <v>0</v>
      </c>
      <c r="DA248" s="32" t="str">
        <f t="shared" si="242"/>
        <v/>
      </c>
      <c r="DB248" s="46" t="str">
        <f t="shared" si="243"/>
        <v/>
      </c>
      <c r="DC248" t="s">
        <v>0</v>
      </c>
      <c r="DD248" s="14" t="str">
        <f t="shared" si="289"/>
        <v/>
      </c>
      <c r="DE248" s="27" t="s">
        <v>0</v>
      </c>
      <c r="DF248" s="14" t="str">
        <f t="shared" si="290"/>
        <v/>
      </c>
      <c r="DG248" s="27" t="s">
        <v>0</v>
      </c>
      <c r="DH248" s="32" t="str">
        <f t="shared" si="291"/>
        <v/>
      </c>
      <c r="DI248" s="33" t="str">
        <f t="shared" si="292"/>
        <v/>
      </c>
      <c r="DJ248" s="27" t="s">
        <v>0</v>
      </c>
      <c r="DK248" s="32" t="str">
        <f t="shared" si="293"/>
        <v/>
      </c>
      <c r="DL248" s="33" t="str">
        <f t="shared" si="294"/>
        <v/>
      </c>
      <c r="DM248" s="27" t="s">
        <v>0</v>
      </c>
      <c r="DN248" s="32" t="str">
        <f t="shared" si="295"/>
        <v/>
      </c>
      <c r="DO248" s="33" t="str">
        <f t="shared" si="296"/>
        <v/>
      </c>
      <c r="DP248" s="27" t="s">
        <v>0</v>
      </c>
      <c r="DQ248" s="38" t="str">
        <f t="shared" si="297"/>
        <v/>
      </c>
      <c r="DR248" s="33" t="str" cm="1">
        <f t="array" ref="DR248">IF(DQ248&lt;&gt;"",INDEX(regNatjecatelj_id,DQ248,0),IF(BF248&lt;&gt;"",BF248,""))</f>
        <v/>
      </c>
      <c r="DS248" s="27" t="s">
        <v>0</v>
      </c>
      <c r="DT248" s="38" t="str">
        <f t="shared" si="298"/>
        <v/>
      </c>
      <c r="DU248" s="53" t="str">
        <f t="shared" si="244"/>
        <v/>
      </c>
      <c r="DV248" s="53" t="str">
        <f t="shared" si="299"/>
        <v/>
      </c>
      <c r="DW248" s="53" t="str">
        <f t="shared" si="300"/>
        <v/>
      </c>
      <c r="DX248" s="46" t="str">
        <f t="shared" si="301"/>
        <v/>
      </c>
      <c r="DY248" s="27" t="s">
        <v>0</v>
      </c>
      <c r="DZ248" s="38" t="str">
        <f>IF(AN248="","",MAX(DZ$12:DZ247)+1)</f>
        <v/>
      </c>
      <c r="EA248" s="53" t="str">
        <f t="shared" si="302"/>
        <v/>
      </c>
      <c r="EB248" s="53" t="str">
        <f t="shared" si="303"/>
        <v/>
      </c>
      <c r="EC248" s="53" t="str">
        <f t="shared" si="304"/>
        <v/>
      </c>
      <c r="ED248" s="53" t="str">
        <f t="shared" si="305"/>
        <v/>
      </c>
      <c r="EE248" s="53" t="str">
        <f t="shared" si="245"/>
        <v/>
      </c>
      <c r="EF248" s="53" t="str">
        <f t="shared" si="306"/>
        <v/>
      </c>
      <c r="EG248" s="53" t="str">
        <f t="shared" si="307"/>
        <v/>
      </c>
      <c r="EH248" s="53" t="str">
        <f t="shared" si="246"/>
        <v/>
      </c>
      <c r="EI248" s="53" t="str">
        <f t="shared" si="308"/>
        <v/>
      </c>
      <c r="EJ248" s="33" t="str">
        <f t="shared" si="309"/>
        <v/>
      </c>
      <c r="EK248" s="27" t="s">
        <v>0</v>
      </c>
      <c r="EL248" s="14" t="str">
        <f t="shared" si="310"/>
        <v/>
      </c>
      <c r="EM248" s="27" t="s">
        <v>0</v>
      </c>
      <c r="EN248" s="14" t="str">
        <f t="shared" si="247"/>
        <v/>
      </c>
      <c r="EO248" s="27" t="s">
        <v>0</v>
      </c>
      <c r="EP248" s="115" t="str">
        <f t="shared" si="311"/>
        <v/>
      </c>
      <c r="EQ248" s="27" t="s">
        <v>0</v>
      </c>
    </row>
    <row r="249" spans="1:147" x14ac:dyDescent="0.25">
      <c r="A249" t="s">
        <v>0</v>
      </c>
      <c r="B249" s="32" t="str">
        <f>IF(csv!F239="","",TRIM(csv!T239))</f>
        <v/>
      </c>
      <c r="C249" s="21" t="s">
        <v>0</v>
      </c>
      <c r="D249" s="21" t="str">
        <f>IF(csv!F239="","",TRIM(csv!F239))</f>
        <v/>
      </c>
      <c r="E249" s="21" t="str">
        <f>IF(csv!E239="","",TRIM(csv!E239))</f>
        <v/>
      </c>
      <c r="F249" s="21" t="s">
        <v>0</v>
      </c>
      <c r="G249" s="53" t="str">
        <f>IF(csv!M239="","",TRIM(csv!M239))</f>
        <v/>
      </c>
      <c r="H249" s="53" t="str">
        <f>IF(csv!N239="","",TRIM(csv!N239))</f>
        <v/>
      </c>
      <c r="I249" s="21" t="s">
        <v>0</v>
      </c>
      <c r="J249" s="21" t="str">
        <f>IF(csv!P239="","",TRIM(csv!P239))</f>
        <v/>
      </c>
      <c r="K249" s="21" t="str">
        <f>IF(csv!Q239="","",TRIM(csv!Q239))</f>
        <v/>
      </c>
      <c r="L249" s="21" t="s">
        <v>0</v>
      </c>
      <c r="M249" s="46" t="str">
        <f>IF(csv!R239="","",TRIM(csv!R239))</f>
        <v/>
      </c>
      <c r="N249" s="27" t="s">
        <v>0</v>
      </c>
      <c r="O249" s="172" t="str">
        <f t="shared" si="248"/>
        <v/>
      </c>
      <c r="P249" s="27"/>
      <c r="Q249" s="32" t="str">
        <f t="shared" si="249"/>
        <v/>
      </c>
      <c r="R249" s="53" t="str">
        <f>IF(Q249="","",IF(COUNTIF(Q$12:Q248,Q249)=0,R248+1,R248))</f>
        <v/>
      </c>
      <c r="S249" s="53" t="str">
        <f t="shared" si="250"/>
        <v/>
      </c>
      <c r="T249" s="53" t="str">
        <f t="shared" si="251"/>
        <v/>
      </c>
      <c r="U249" s="46" t="str">
        <f t="shared" si="252"/>
        <v/>
      </c>
      <c r="V249" s="27" t="s">
        <v>0</v>
      </c>
      <c r="W249" s="157" t="str">
        <f t="shared" si="253"/>
        <v/>
      </c>
      <c r="X249" s="207" t="str">
        <f t="shared" si="254"/>
        <v/>
      </c>
      <c r="Y249" s="158" t="str">
        <f t="shared" si="236"/>
        <v/>
      </c>
      <c r="Z249" s="27" t="s">
        <v>0</v>
      </c>
      <c r="AA249" s="32" t="str">
        <f t="shared" si="255"/>
        <v/>
      </c>
      <c r="AB249" s="53" t="str">
        <f t="shared" si="256"/>
        <v/>
      </c>
      <c r="AC249" s="21" t="str">
        <f>IF(OR(AB249="",AB249&lt;&gt;"NEMA"),"",IF(IFERROR(MATCH(AA249,AA$12:AA248,0),0)&lt;&gt;0,"",AA249))</f>
        <v/>
      </c>
      <c r="AD249" s="46" t="str">
        <f>IF(AC249="","",MAX(AD$12:AD248)+1)</f>
        <v/>
      </c>
      <c r="AE249" s="27" t="s">
        <v>0</v>
      </c>
      <c r="AF249" s="84"/>
      <c r="AG249" s="27" t="s">
        <v>0</v>
      </c>
      <c r="AH249" s="14" t="str">
        <f t="shared" si="257"/>
        <v/>
      </c>
      <c r="AI249" s="27" t="s">
        <v>0</v>
      </c>
      <c r="AJ249" s="157" t="str">
        <f t="shared" si="258"/>
        <v/>
      </c>
      <c r="AK249" s="108" t="str">
        <f t="shared" si="259"/>
        <v/>
      </c>
      <c r="AL249" s="27"/>
      <c r="AM249" s="32" t="str">
        <f t="shared" si="260"/>
        <v/>
      </c>
      <c r="AN249" s="21" t="str">
        <f t="shared" si="261"/>
        <v/>
      </c>
      <c r="AO249" s="53" t="str">
        <f t="shared" si="262"/>
        <v/>
      </c>
      <c r="AP249" s="53" t="str">
        <f t="shared" si="263"/>
        <v/>
      </c>
      <c r="AQ249" s="21" t="str">
        <f t="shared" si="264"/>
        <v/>
      </c>
      <c r="AR249" s="46" t="str">
        <f t="shared" si="265"/>
        <v/>
      </c>
      <c r="AS249" s="27" t="s">
        <v>0</v>
      </c>
      <c r="AT249" s="62" t="str">
        <f t="shared" si="266"/>
        <v/>
      </c>
      <c r="AU249" s="27" t="s">
        <v>0</v>
      </c>
      <c r="AV249" s="228" t="str">
        <f t="shared" si="312"/>
        <v/>
      </c>
      <c r="AW249" s="27" t="s">
        <v>0</v>
      </c>
      <c r="AX249" s="79"/>
      <c r="AY249" s="80"/>
      <c r="AZ249" s="27" t="s">
        <v>0</v>
      </c>
      <c r="BA249" s="184" t="str">
        <f t="shared" si="267"/>
        <v/>
      </c>
      <c r="BB249" s="27" t="s">
        <v>0</v>
      </c>
      <c r="BC249" s="32" t="str">
        <f t="shared" si="268"/>
        <v/>
      </c>
      <c r="BD249" s="53" t="str">
        <f>IF(AX249&amp;AY249="","",MAX(BD$12:BD248)+1)</f>
        <v/>
      </c>
      <c r="BE249" s="196" t="str">
        <f t="shared" si="269"/>
        <v/>
      </c>
      <c r="BF249" s="33" t="str">
        <f>IF(AND(AO249="NEMA",AP249="NEMA",OR(AX249&amp;AY249="",BE249="NEMA")),MAX(BF$12:BF248)+1,"")</f>
        <v/>
      </c>
      <c r="BG249" s="27" t="s">
        <v>0</v>
      </c>
      <c r="BH249" s="32" t="str">
        <f t="shared" si="270"/>
        <v/>
      </c>
      <c r="BI249" s="21" t="str">
        <f t="shared" si="271"/>
        <v/>
      </c>
      <c r="BJ249" s="53" t="str">
        <f t="shared" si="272"/>
        <v/>
      </c>
      <c r="BK249" s="33" t="str">
        <f t="shared" si="273"/>
        <v/>
      </c>
      <c r="BL249" s="27" t="s">
        <v>0</v>
      </c>
      <c r="BM249" s="32" t="str">
        <f t="shared" si="274"/>
        <v/>
      </c>
      <c r="BN249" s="21" t="str">
        <f t="shared" si="275"/>
        <v/>
      </c>
      <c r="BO249" s="53" t="str">
        <f t="shared" si="276"/>
        <v/>
      </c>
      <c r="BP249" s="53" t="str">
        <f t="shared" si="237"/>
        <v/>
      </c>
      <c r="BQ249" s="21" t="str">
        <f t="shared" si="238"/>
        <v/>
      </c>
      <c r="BR249" s="21" t="str" cm="1">
        <f t="array" ref="BR249">IFERROR(""&amp;INDEX(regNatjecatelj_klub,DI249),"")</f>
        <v/>
      </c>
      <c r="BS249" s="66" t="str">
        <f t="shared" si="277"/>
        <v/>
      </c>
      <c r="BT249" s="46" t="str">
        <f t="shared" si="278"/>
        <v/>
      </c>
      <c r="BU249" s="27" t="s">
        <v>0</v>
      </c>
      <c r="BV249" s="62" t="str">
        <f>IF(BP249&lt;&gt;"NEMA","",IF(IFERROR(MATCH(BN249,BN$12:BN248,0),0)&lt;&gt;0,"",BN249))</f>
        <v/>
      </c>
      <c r="BW249" s="27" t="s">
        <v>0</v>
      </c>
      <c r="BX249" s="84"/>
      <c r="BY249" s="27" t="s">
        <v>0</v>
      </c>
      <c r="BZ249" s="38" t="str">
        <f t="shared" si="279"/>
        <v/>
      </c>
      <c r="CA249" s="21" t="str">
        <f t="shared" si="280"/>
        <v/>
      </c>
      <c r="CB249" s="21" t="str">
        <f>IF(CA249="","",MAX(CB$12:CB248)+1)</f>
        <v/>
      </c>
      <c r="CC249" s="21" t="str">
        <f>IF(CA249="","",IF(AB249="","",IF(AB249="NEMA",IF(AD249="",INDEX(AD$12:AD248,MATCH(AA249,AA$12:AA248,0),1),AD249),AB249)))</f>
        <v/>
      </c>
      <c r="CD249" s="21" t="str">
        <f t="shared" si="281"/>
        <v/>
      </c>
      <c r="CE249" s="21" t="str">
        <f>IF(BX249="","",MAX(CE$12:CE248)+1)</f>
        <v/>
      </c>
      <c r="CF249" s="21" t="str">
        <f t="shared" si="282"/>
        <v/>
      </c>
      <c r="CG249" s="46" t="str">
        <f t="shared" si="283"/>
        <v/>
      </c>
      <c r="CH249" s="27" t="s">
        <v>0</v>
      </c>
      <c r="CI249" s="14" t="str">
        <f t="shared" si="284"/>
        <v/>
      </c>
      <c r="CJ249" s="27" t="s">
        <v>0</v>
      </c>
      <c r="CK249" s="157" t="str">
        <f>IF(BN249="","",IF(AND(BO249&lt;&gt;"",BO249&lt;&gt;"NEMA",BS249=1),BR249,IFERROR(INDEX(CK$12:CK248,MATCH(BN249,BN$12:BN248,0)),IF(BX249&lt;&gt;"",BX249,BT249))))</f>
        <v/>
      </c>
      <c r="CL249" s="210" t="str">
        <f>IF(BN249="","",IF(BT249&lt;&gt;BN249,INDEX(regKlub_id,MATCH(BT249,regKlub_naziv,0)),IF(AND(BO249&lt;&gt;"",BO249&lt;&gt;"NEMA"),BO249,IF(CF249&lt;&gt;"",CF249,IF(CB249&lt;&gt;"",CB249,IFERROR(INDEX(CL$12:CL248,MATCH(BN249,BN$12:BN248,0)),"GREŠKA"))))))</f>
        <v/>
      </c>
      <c r="CM249" s="108" t="str">
        <f>IF(BP249="","",IF(BP249&lt;&gt;"NEMA",BP249,IF(CE249&lt;&gt;"",CE249,IFERROR(INDEX(CM$12:CM248,MATCH(BN249,BN$12:BN248,0)),""))))</f>
        <v/>
      </c>
      <c r="CN249" s="27" t="s">
        <v>0</v>
      </c>
      <c r="CO249" s="38" t="str">
        <f t="shared" si="285"/>
        <v/>
      </c>
      <c r="CP249" s="53" t="str">
        <f t="shared" si="286"/>
        <v/>
      </c>
      <c r="CQ249" s="164" t="str">
        <f t="shared" si="287"/>
        <v/>
      </c>
      <c r="CR249" s="165" t="str">
        <f t="shared" ref="CR249:CR312" si="313">IF(CO249="","",IF(VALUE(LEFT(CO249,SEARCH(":",CO249)-1))&gt;999,59999,VALUE(LEFT(CO249,SEARCH(":",CO249)-1))*60+VALUE(RIGHT(CO249,2))))</f>
        <v/>
      </c>
      <c r="CS249" s="108" t="str">
        <f t="shared" si="239"/>
        <v/>
      </c>
      <c r="CT249" s="27" t="s">
        <v>0</v>
      </c>
      <c r="CU249" s="224" t="str">
        <f t="shared" si="288"/>
        <v xml:space="preserve">
</v>
      </c>
      <c r="CV249" s="27" t="s">
        <v>0</v>
      </c>
      <c r="CW249" s="184" t="str">
        <f t="shared" si="240"/>
        <v/>
      </c>
      <c r="CX249" t="s">
        <v>0</v>
      </c>
      <c r="CY249" s="86" t="str">
        <f t="shared" si="241"/>
        <v/>
      </c>
      <c r="CZ249" t="s">
        <v>0</v>
      </c>
      <c r="DA249" s="32" t="str">
        <f t="shared" si="242"/>
        <v/>
      </c>
      <c r="DB249" s="46" t="str">
        <f t="shared" si="243"/>
        <v/>
      </c>
      <c r="DC249" t="s">
        <v>0</v>
      </c>
      <c r="DD249" s="14" t="str">
        <f t="shared" si="289"/>
        <v/>
      </c>
      <c r="DE249" s="27" t="s">
        <v>0</v>
      </c>
      <c r="DF249" s="14" t="str">
        <f t="shared" si="290"/>
        <v/>
      </c>
      <c r="DG249" s="27" t="s">
        <v>0</v>
      </c>
      <c r="DH249" s="32" t="str">
        <f t="shared" si="291"/>
        <v/>
      </c>
      <c r="DI249" s="33" t="str">
        <f t="shared" si="292"/>
        <v/>
      </c>
      <c r="DJ249" s="27" t="s">
        <v>0</v>
      </c>
      <c r="DK249" s="32" t="str">
        <f t="shared" si="293"/>
        <v/>
      </c>
      <c r="DL249" s="33" t="str">
        <f t="shared" si="294"/>
        <v/>
      </c>
      <c r="DM249" s="27" t="s">
        <v>0</v>
      </c>
      <c r="DN249" s="32" t="str">
        <f t="shared" si="295"/>
        <v/>
      </c>
      <c r="DO249" s="33" t="str">
        <f t="shared" si="296"/>
        <v/>
      </c>
      <c r="DP249" s="27" t="s">
        <v>0</v>
      </c>
      <c r="DQ249" s="38" t="str">
        <f t="shared" si="297"/>
        <v/>
      </c>
      <c r="DR249" s="33" t="str" cm="1">
        <f t="array" ref="DR249">IF(DQ249&lt;&gt;"",INDEX(regNatjecatelj_id,DQ249,0),IF(BF249&lt;&gt;"",BF249,""))</f>
        <v/>
      </c>
      <c r="DS249" s="27" t="s">
        <v>0</v>
      </c>
      <c r="DT249" s="38" t="str">
        <f t="shared" si="298"/>
        <v/>
      </c>
      <c r="DU249" s="53" t="str">
        <f t="shared" si="244"/>
        <v/>
      </c>
      <c r="DV249" s="53" t="str">
        <f t="shared" si="299"/>
        <v/>
      </c>
      <c r="DW249" s="53" t="str">
        <f t="shared" si="300"/>
        <v/>
      </c>
      <c r="DX249" s="46" t="str">
        <f t="shared" si="301"/>
        <v/>
      </c>
      <c r="DY249" s="27" t="s">
        <v>0</v>
      </c>
      <c r="DZ249" s="38" t="str">
        <f>IF(AN249="","",MAX(DZ$12:DZ248)+1)</f>
        <v/>
      </c>
      <c r="EA249" s="53" t="str">
        <f t="shared" si="302"/>
        <v/>
      </c>
      <c r="EB249" s="53" t="str">
        <f t="shared" si="303"/>
        <v/>
      </c>
      <c r="EC249" s="53" t="str">
        <f t="shared" si="304"/>
        <v/>
      </c>
      <c r="ED249" s="53" t="str">
        <f t="shared" si="305"/>
        <v/>
      </c>
      <c r="EE249" s="53" t="str">
        <f t="shared" si="245"/>
        <v/>
      </c>
      <c r="EF249" s="53" t="str">
        <f t="shared" si="306"/>
        <v/>
      </c>
      <c r="EG249" s="53" t="str">
        <f t="shared" si="307"/>
        <v/>
      </c>
      <c r="EH249" s="53" t="str">
        <f t="shared" si="246"/>
        <v/>
      </c>
      <c r="EI249" s="53" t="str">
        <f t="shared" si="308"/>
        <v/>
      </c>
      <c r="EJ249" s="33" t="str">
        <f t="shared" si="309"/>
        <v/>
      </c>
      <c r="EK249" s="27" t="s">
        <v>0</v>
      </c>
      <c r="EL249" s="14" t="str">
        <f t="shared" si="310"/>
        <v/>
      </c>
      <c r="EM249" s="27" t="s">
        <v>0</v>
      </c>
      <c r="EN249" s="14" t="str">
        <f t="shared" si="247"/>
        <v/>
      </c>
      <c r="EO249" s="27" t="s">
        <v>0</v>
      </c>
      <c r="EP249" s="115" t="str">
        <f t="shared" si="311"/>
        <v/>
      </c>
      <c r="EQ249" s="27" t="s">
        <v>0</v>
      </c>
    </row>
    <row r="250" spans="1:147" x14ac:dyDescent="0.25">
      <c r="A250" t="s">
        <v>0</v>
      </c>
      <c r="B250" s="32" t="str">
        <f>IF(csv!F240="","",TRIM(csv!T240))</f>
        <v/>
      </c>
      <c r="C250" s="21" t="s">
        <v>0</v>
      </c>
      <c r="D250" s="21" t="str">
        <f>IF(csv!F240="","",TRIM(csv!F240))</f>
        <v/>
      </c>
      <c r="E250" s="21" t="str">
        <f>IF(csv!E240="","",TRIM(csv!E240))</f>
        <v/>
      </c>
      <c r="F250" s="21" t="s">
        <v>0</v>
      </c>
      <c r="G250" s="53" t="str">
        <f>IF(csv!M240="","",TRIM(csv!M240))</f>
        <v/>
      </c>
      <c r="H250" s="53" t="str">
        <f>IF(csv!N240="","",TRIM(csv!N240))</f>
        <v/>
      </c>
      <c r="I250" s="21" t="s">
        <v>0</v>
      </c>
      <c r="J250" s="21" t="str">
        <f>IF(csv!P240="","",TRIM(csv!P240))</f>
        <v/>
      </c>
      <c r="K250" s="21" t="str">
        <f>IF(csv!Q240="","",TRIM(csv!Q240))</f>
        <v/>
      </c>
      <c r="L250" s="21" t="s">
        <v>0</v>
      </c>
      <c r="M250" s="46" t="str">
        <f>IF(csv!R240="","",TRIM(csv!R240))</f>
        <v/>
      </c>
      <c r="N250" s="27" t="s">
        <v>0</v>
      </c>
      <c r="O250" s="172" t="str">
        <f t="shared" si="248"/>
        <v/>
      </c>
      <c r="P250" s="27"/>
      <c r="Q250" s="32" t="str">
        <f t="shared" si="249"/>
        <v/>
      </c>
      <c r="R250" s="53" t="str">
        <f>IF(Q250="","",IF(COUNTIF(Q$12:Q249,Q250)=0,R249+1,R249))</f>
        <v/>
      </c>
      <c r="S250" s="53" t="str">
        <f t="shared" si="250"/>
        <v/>
      </c>
      <c r="T250" s="53" t="str">
        <f t="shared" si="251"/>
        <v/>
      </c>
      <c r="U250" s="46" t="str">
        <f t="shared" si="252"/>
        <v/>
      </c>
      <c r="V250" s="27" t="s">
        <v>0</v>
      </c>
      <c r="W250" s="157" t="str">
        <f t="shared" si="253"/>
        <v/>
      </c>
      <c r="X250" s="207" t="str">
        <f t="shared" si="254"/>
        <v/>
      </c>
      <c r="Y250" s="158" t="str">
        <f t="shared" si="236"/>
        <v/>
      </c>
      <c r="Z250" s="27" t="s">
        <v>0</v>
      </c>
      <c r="AA250" s="32" t="str">
        <f t="shared" si="255"/>
        <v/>
      </c>
      <c r="AB250" s="53" t="str">
        <f t="shared" si="256"/>
        <v/>
      </c>
      <c r="AC250" s="21" t="str">
        <f>IF(OR(AB250="",AB250&lt;&gt;"NEMA"),"",IF(IFERROR(MATCH(AA250,AA$12:AA249,0),0)&lt;&gt;0,"",AA250))</f>
        <v/>
      </c>
      <c r="AD250" s="46" t="str">
        <f>IF(AC250="","",MAX(AD$12:AD249)+1)</f>
        <v/>
      </c>
      <c r="AE250" s="27" t="s">
        <v>0</v>
      </c>
      <c r="AF250" s="84"/>
      <c r="AG250" s="27" t="s">
        <v>0</v>
      </c>
      <c r="AH250" s="14" t="str">
        <f t="shared" si="257"/>
        <v/>
      </c>
      <c r="AI250" s="27" t="s">
        <v>0</v>
      </c>
      <c r="AJ250" s="157" t="str">
        <f t="shared" si="258"/>
        <v/>
      </c>
      <c r="AK250" s="108" t="str">
        <f t="shared" si="259"/>
        <v/>
      </c>
      <c r="AL250" s="27"/>
      <c r="AM250" s="32" t="str">
        <f t="shared" si="260"/>
        <v/>
      </c>
      <c r="AN250" s="21" t="str">
        <f t="shared" si="261"/>
        <v/>
      </c>
      <c r="AO250" s="53" t="str">
        <f t="shared" si="262"/>
        <v/>
      </c>
      <c r="AP250" s="53" t="str">
        <f t="shared" si="263"/>
        <v/>
      </c>
      <c r="AQ250" s="21" t="str">
        <f t="shared" si="264"/>
        <v/>
      </c>
      <c r="AR250" s="46" t="str">
        <f t="shared" si="265"/>
        <v/>
      </c>
      <c r="AS250" s="27" t="s">
        <v>0</v>
      </c>
      <c r="AT250" s="62" t="str">
        <f t="shared" si="266"/>
        <v/>
      </c>
      <c r="AU250" s="27" t="s">
        <v>0</v>
      </c>
      <c r="AV250" s="228" t="str">
        <f t="shared" si="312"/>
        <v/>
      </c>
      <c r="AW250" s="27" t="s">
        <v>0</v>
      </c>
      <c r="AX250" s="79"/>
      <c r="AY250" s="80"/>
      <c r="AZ250" s="27" t="s">
        <v>0</v>
      </c>
      <c r="BA250" s="184" t="str">
        <f t="shared" si="267"/>
        <v/>
      </c>
      <c r="BB250" s="27" t="s">
        <v>0</v>
      </c>
      <c r="BC250" s="32" t="str">
        <f t="shared" si="268"/>
        <v/>
      </c>
      <c r="BD250" s="53" t="str">
        <f>IF(AX250&amp;AY250="","",MAX(BD$12:BD249)+1)</f>
        <v/>
      </c>
      <c r="BE250" s="196" t="str">
        <f t="shared" si="269"/>
        <v/>
      </c>
      <c r="BF250" s="33" t="str">
        <f>IF(AND(AO250="NEMA",AP250="NEMA",OR(AX250&amp;AY250="",BE250="NEMA")),MAX(BF$12:BF249)+1,"")</f>
        <v/>
      </c>
      <c r="BG250" s="27" t="s">
        <v>0</v>
      </c>
      <c r="BH250" s="32" t="str">
        <f t="shared" si="270"/>
        <v/>
      </c>
      <c r="BI250" s="21" t="str">
        <f t="shared" si="271"/>
        <v/>
      </c>
      <c r="BJ250" s="53" t="str">
        <f t="shared" si="272"/>
        <v/>
      </c>
      <c r="BK250" s="33" t="str">
        <f t="shared" si="273"/>
        <v/>
      </c>
      <c r="BL250" s="27" t="s">
        <v>0</v>
      </c>
      <c r="BM250" s="32" t="str">
        <f t="shared" si="274"/>
        <v/>
      </c>
      <c r="BN250" s="21" t="str">
        <f t="shared" si="275"/>
        <v/>
      </c>
      <c r="BO250" s="53" t="str">
        <f t="shared" si="276"/>
        <v/>
      </c>
      <c r="BP250" s="53" t="str">
        <f t="shared" si="237"/>
        <v/>
      </c>
      <c r="BQ250" s="21" t="str">
        <f t="shared" si="238"/>
        <v/>
      </c>
      <c r="BR250" s="21" t="str" cm="1">
        <f t="array" ref="BR250">IFERROR(""&amp;INDEX(regNatjecatelj_klub,DI250),"")</f>
        <v/>
      </c>
      <c r="BS250" s="66" t="str">
        <f t="shared" si="277"/>
        <v/>
      </c>
      <c r="BT250" s="46" t="str">
        <f t="shared" si="278"/>
        <v/>
      </c>
      <c r="BU250" s="27" t="s">
        <v>0</v>
      </c>
      <c r="BV250" s="62" t="str">
        <f>IF(BP250&lt;&gt;"NEMA","",IF(IFERROR(MATCH(BN250,BN$12:BN249,0),0)&lt;&gt;0,"",BN250))</f>
        <v/>
      </c>
      <c r="BW250" s="27" t="s">
        <v>0</v>
      </c>
      <c r="BX250" s="84"/>
      <c r="BY250" s="27" t="s">
        <v>0</v>
      </c>
      <c r="BZ250" s="38" t="str">
        <f t="shared" si="279"/>
        <v/>
      </c>
      <c r="CA250" s="21" t="str">
        <f t="shared" si="280"/>
        <v/>
      </c>
      <c r="CB250" s="21" t="str">
        <f>IF(CA250="","",MAX(CB$12:CB249)+1)</f>
        <v/>
      </c>
      <c r="CC250" s="21" t="str">
        <f>IF(CA250="","",IF(AB250="","",IF(AB250="NEMA",IF(AD250="",INDEX(AD$12:AD249,MATCH(AA250,AA$12:AA249,0),1),AD250),AB250)))</f>
        <v/>
      </c>
      <c r="CD250" s="21" t="str">
        <f t="shared" si="281"/>
        <v/>
      </c>
      <c r="CE250" s="21" t="str">
        <f>IF(BX250="","",MAX(CE$12:CE249)+1)</f>
        <v/>
      </c>
      <c r="CF250" s="21" t="str">
        <f t="shared" si="282"/>
        <v/>
      </c>
      <c r="CG250" s="46" t="str">
        <f t="shared" si="283"/>
        <v/>
      </c>
      <c r="CH250" s="27" t="s">
        <v>0</v>
      </c>
      <c r="CI250" s="14" t="str">
        <f t="shared" si="284"/>
        <v/>
      </c>
      <c r="CJ250" s="27" t="s">
        <v>0</v>
      </c>
      <c r="CK250" s="157" t="str">
        <f>IF(BN250="","",IF(AND(BO250&lt;&gt;"",BO250&lt;&gt;"NEMA",BS250=1),BR250,IFERROR(INDEX(CK$12:CK249,MATCH(BN250,BN$12:BN249,0)),IF(BX250&lt;&gt;"",BX250,BT250))))</f>
        <v/>
      </c>
      <c r="CL250" s="210" t="str">
        <f>IF(BN250="","",IF(BT250&lt;&gt;BN250,INDEX(regKlub_id,MATCH(BT250,regKlub_naziv,0)),IF(AND(BO250&lt;&gt;"",BO250&lt;&gt;"NEMA"),BO250,IF(CF250&lt;&gt;"",CF250,IF(CB250&lt;&gt;"",CB250,IFERROR(INDEX(CL$12:CL249,MATCH(BN250,BN$12:BN249,0)),"GREŠKA"))))))</f>
        <v/>
      </c>
      <c r="CM250" s="108" t="str">
        <f>IF(BP250="","",IF(BP250&lt;&gt;"NEMA",BP250,IF(CE250&lt;&gt;"",CE250,IFERROR(INDEX(CM$12:CM249,MATCH(BN250,BN$12:BN249,0)),""))))</f>
        <v/>
      </c>
      <c r="CN250" s="27" t="s">
        <v>0</v>
      </c>
      <c r="CO250" s="38" t="str">
        <f t="shared" si="285"/>
        <v/>
      </c>
      <c r="CP250" s="53" t="str">
        <f t="shared" si="286"/>
        <v/>
      </c>
      <c r="CQ250" s="164" t="str">
        <f t="shared" si="287"/>
        <v/>
      </c>
      <c r="CR250" s="165" t="str">
        <f t="shared" si="313"/>
        <v/>
      </c>
      <c r="CS250" s="108" t="str">
        <f t="shared" si="239"/>
        <v/>
      </c>
      <c r="CT250" s="27" t="s">
        <v>0</v>
      </c>
      <c r="CU250" s="224" t="str">
        <f t="shared" si="288"/>
        <v xml:space="preserve">
</v>
      </c>
      <c r="CV250" s="27" t="s">
        <v>0</v>
      </c>
      <c r="CW250" s="184" t="str">
        <f t="shared" si="240"/>
        <v/>
      </c>
      <c r="CX250" t="s">
        <v>0</v>
      </c>
      <c r="CY250" s="86" t="str">
        <f t="shared" si="241"/>
        <v/>
      </c>
      <c r="CZ250" t="s">
        <v>0</v>
      </c>
      <c r="DA250" s="32" t="str">
        <f t="shared" si="242"/>
        <v/>
      </c>
      <c r="DB250" s="46" t="str">
        <f t="shared" si="243"/>
        <v/>
      </c>
      <c r="DC250" t="s">
        <v>0</v>
      </c>
      <c r="DD250" s="14" t="str">
        <f t="shared" si="289"/>
        <v/>
      </c>
      <c r="DE250" s="27" t="s">
        <v>0</v>
      </c>
      <c r="DF250" s="14" t="str">
        <f t="shared" si="290"/>
        <v/>
      </c>
      <c r="DG250" s="27" t="s">
        <v>0</v>
      </c>
      <c r="DH250" s="32" t="str">
        <f t="shared" si="291"/>
        <v/>
      </c>
      <c r="DI250" s="33" t="str">
        <f t="shared" si="292"/>
        <v/>
      </c>
      <c r="DJ250" s="27" t="s">
        <v>0</v>
      </c>
      <c r="DK250" s="32" t="str">
        <f t="shared" si="293"/>
        <v/>
      </c>
      <c r="DL250" s="33" t="str">
        <f t="shared" si="294"/>
        <v/>
      </c>
      <c r="DM250" s="27" t="s">
        <v>0</v>
      </c>
      <c r="DN250" s="32" t="str">
        <f t="shared" si="295"/>
        <v/>
      </c>
      <c r="DO250" s="33" t="str">
        <f t="shared" si="296"/>
        <v/>
      </c>
      <c r="DP250" s="27" t="s">
        <v>0</v>
      </c>
      <c r="DQ250" s="38" t="str">
        <f t="shared" si="297"/>
        <v/>
      </c>
      <c r="DR250" s="33" t="str" cm="1">
        <f t="array" ref="DR250">IF(DQ250&lt;&gt;"",INDEX(regNatjecatelj_id,DQ250,0),IF(BF250&lt;&gt;"",BF250,""))</f>
        <v/>
      </c>
      <c r="DS250" s="27" t="s">
        <v>0</v>
      </c>
      <c r="DT250" s="38" t="str">
        <f t="shared" si="298"/>
        <v/>
      </c>
      <c r="DU250" s="53" t="str">
        <f t="shared" si="244"/>
        <v/>
      </c>
      <c r="DV250" s="53" t="str">
        <f t="shared" si="299"/>
        <v/>
      </c>
      <c r="DW250" s="53" t="str">
        <f t="shared" si="300"/>
        <v/>
      </c>
      <c r="DX250" s="46" t="str">
        <f t="shared" si="301"/>
        <v/>
      </c>
      <c r="DY250" s="27" t="s">
        <v>0</v>
      </c>
      <c r="DZ250" s="38" t="str">
        <f>IF(AN250="","",MAX(DZ$12:DZ249)+1)</f>
        <v/>
      </c>
      <c r="EA250" s="53" t="str">
        <f t="shared" si="302"/>
        <v/>
      </c>
      <c r="EB250" s="53" t="str">
        <f t="shared" si="303"/>
        <v/>
      </c>
      <c r="EC250" s="53" t="str">
        <f t="shared" si="304"/>
        <v/>
      </c>
      <c r="ED250" s="53" t="str">
        <f t="shared" si="305"/>
        <v/>
      </c>
      <c r="EE250" s="53" t="str">
        <f t="shared" si="245"/>
        <v/>
      </c>
      <c r="EF250" s="53" t="str">
        <f t="shared" si="306"/>
        <v/>
      </c>
      <c r="EG250" s="53" t="str">
        <f t="shared" si="307"/>
        <v/>
      </c>
      <c r="EH250" s="53" t="str">
        <f t="shared" si="246"/>
        <v/>
      </c>
      <c r="EI250" s="53" t="str">
        <f t="shared" si="308"/>
        <v/>
      </c>
      <c r="EJ250" s="33" t="str">
        <f t="shared" si="309"/>
        <v/>
      </c>
      <c r="EK250" s="27" t="s">
        <v>0</v>
      </c>
      <c r="EL250" s="14" t="str">
        <f t="shared" si="310"/>
        <v/>
      </c>
      <c r="EM250" s="27" t="s">
        <v>0</v>
      </c>
      <c r="EN250" s="14" t="str">
        <f t="shared" si="247"/>
        <v/>
      </c>
      <c r="EO250" s="27" t="s">
        <v>0</v>
      </c>
      <c r="EP250" s="115" t="str">
        <f t="shared" si="311"/>
        <v/>
      </c>
      <c r="EQ250" s="27" t="s">
        <v>0</v>
      </c>
    </row>
    <row r="251" spans="1:147" x14ac:dyDescent="0.25">
      <c r="A251" t="s">
        <v>0</v>
      </c>
      <c r="B251" s="32" t="str">
        <f>IF(csv!F241="","",TRIM(csv!T241))</f>
        <v/>
      </c>
      <c r="C251" s="21" t="s">
        <v>0</v>
      </c>
      <c r="D251" s="21" t="str">
        <f>IF(csv!F241="","",TRIM(csv!F241))</f>
        <v/>
      </c>
      <c r="E251" s="21" t="str">
        <f>IF(csv!E241="","",TRIM(csv!E241))</f>
        <v/>
      </c>
      <c r="F251" s="21" t="s">
        <v>0</v>
      </c>
      <c r="G251" s="53" t="str">
        <f>IF(csv!M241="","",TRIM(csv!M241))</f>
        <v/>
      </c>
      <c r="H251" s="53" t="str">
        <f>IF(csv!N241="","",TRIM(csv!N241))</f>
        <v/>
      </c>
      <c r="I251" s="21" t="s">
        <v>0</v>
      </c>
      <c r="J251" s="21" t="str">
        <f>IF(csv!P241="","",TRIM(csv!P241))</f>
        <v/>
      </c>
      <c r="K251" s="21" t="str">
        <f>IF(csv!Q241="","",TRIM(csv!Q241))</f>
        <v/>
      </c>
      <c r="L251" s="21" t="s">
        <v>0</v>
      </c>
      <c r="M251" s="46" t="str">
        <f>IF(csv!R241="","",TRIM(csv!R241))</f>
        <v/>
      </c>
      <c r="N251" s="27" t="s">
        <v>0</v>
      </c>
      <c r="O251" s="172" t="str">
        <f t="shared" si="248"/>
        <v/>
      </c>
      <c r="P251" s="27"/>
      <c r="Q251" s="32" t="str">
        <f t="shared" si="249"/>
        <v/>
      </c>
      <c r="R251" s="53" t="str">
        <f>IF(Q251="","",IF(COUNTIF(Q$12:Q250,Q251)=0,R250+1,R250))</f>
        <v/>
      </c>
      <c r="S251" s="53" t="str">
        <f t="shared" si="250"/>
        <v/>
      </c>
      <c r="T251" s="53" t="str">
        <f t="shared" si="251"/>
        <v/>
      </c>
      <c r="U251" s="46" t="str">
        <f t="shared" si="252"/>
        <v/>
      </c>
      <c r="V251" s="27" t="s">
        <v>0</v>
      </c>
      <c r="W251" s="157" t="str">
        <f t="shared" si="253"/>
        <v/>
      </c>
      <c r="X251" s="207" t="str">
        <f t="shared" si="254"/>
        <v/>
      </c>
      <c r="Y251" s="158" t="str">
        <f t="shared" si="236"/>
        <v/>
      </c>
      <c r="Z251" s="27" t="s">
        <v>0</v>
      </c>
      <c r="AA251" s="32" t="str">
        <f t="shared" si="255"/>
        <v/>
      </c>
      <c r="AB251" s="53" t="str">
        <f t="shared" si="256"/>
        <v/>
      </c>
      <c r="AC251" s="21" t="str">
        <f>IF(OR(AB251="",AB251&lt;&gt;"NEMA"),"",IF(IFERROR(MATCH(AA251,AA$12:AA250,0),0)&lt;&gt;0,"",AA251))</f>
        <v/>
      </c>
      <c r="AD251" s="46" t="str">
        <f>IF(AC251="","",MAX(AD$12:AD250)+1)</f>
        <v/>
      </c>
      <c r="AE251" s="27" t="s">
        <v>0</v>
      </c>
      <c r="AF251" s="84"/>
      <c r="AG251" s="27" t="s">
        <v>0</v>
      </c>
      <c r="AH251" s="14" t="str">
        <f t="shared" si="257"/>
        <v/>
      </c>
      <c r="AI251" s="27" t="s">
        <v>0</v>
      </c>
      <c r="AJ251" s="157" t="str">
        <f t="shared" si="258"/>
        <v/>
      </c>
      <c r="AK251" s="108" t="str">
        <f t="shared" si="259"/>
        <v/>
      </c>
      <c r="AL251" s="27"/>
      <c r="AM251" s="32" t="str">
        <f t="shared" si="260"/>
        <v/>
      </c>
      <c r="AN251" s="21" t="str">
        <f t="shared" si="261"/>
        <v/>
      </c>
      <c r="AO251" s="53" t="str">
        <f t="shared" si="262"/>
        <v/>
      </c>
      <c r="AP251" s="53" t="str">
        <f t="shared" si="263"/>
        <v/>
      </c>
      <c r="AQ251" s="21" t="str">
        <f t="shared" si="264"/>
        <v/>
      </c>
      <c r="AR251" s="46" t="str">
        <f t="shared" si="265"/>
        <v/>
      </c>
      <c r="AS251" s="27" t="s">
        <v>0</v>
      </c>
      <c r="AT251" s="62" t="str">
        <f t="shared" si="266"/>
        <v/>
      </c>
      <c r="AU251" s="27" t="s">
        <v>0</v>
      </c>
      <c r="AV251" s="228" t="str">
        <f t="shared" si="312"/>
        <v/>
      </c>
      <c r="AW251" s="27" t="s">
        <v>0</v>
      </c>
      <c r="AX251" s="79"/>
      <c r="AY251" s="80"/>
      <c r="AZ251" s="27" t="s">
        <v>0</v>
      </c>
      <c r="BA251" s="184" t="str">
        <f t="shared" si="267"/>
        <v/>
      </c>
      <c r="BB251" s="27" t="s">
        <v>0</v>
      </c>
      <c r="BC251" s="32" t="str">
        <f t="shared" si="268"/>
        <v/>
      </c>
      <c r="BD251" s="53" t="str">
        <f>IF(AX251&amp;AY251="","",MAX(BD$12:BD250)+1)</f>
        <v/>
      </c>
      <c r="BE251" s="196" t="str">
        <f t="shared" si="269"/>
        <v/>
      </c>
      <c r="BF251" s="33" t="str">
        <f>IF(AND(AO251="NEMA",AP251="NEMA",OR(AX251&amp;AY251="",BE251="NEMA")),MAX(BF$12:BF250)+1,"")</f>
        <v/>
      </c>
      <c r="BG251" s="27" t="s">
        <v>0</v>
      </c>
      <c r="BH251" s="32" t="str">
        <f t="shared" si="270"/>
        <v/>
      </c>
      <c r="BI251" s="21" t="str">
        <f t="shared" si="271"/>
        <v/>
      </c>
      <c r="BJ251" s="53" t="str">
        <f t="shared" si="272"/>
        <v/>
      </c>
      <c r="BK251" s="33" t="str">
        <f t="shared" si="273"/>
        <v/>
      </c>
      <c r="BL251" s="27" t="s">
        <v>0</v>
      </c>
      <c r="BM251" s="32" t="str">
        <f t="shared" si="274"/>
        <v/>
      </c>
      <c r="BN251" s="21" t="str">
        <f t="shared" si="275"/>
        <v/>
      </c>
      <c r="BO251" s="53" t="str">
        <f t="shared" si="276"/>
        <v/>
      </c>
      <c r="BP251" s="53" t="str">
        <f t="shared" si="237"/>
        <v/>
      </c>
      <c r="BQ251" s="21" t="str">
        <f t="shared" si="238"/>
        <v/>
      </c>
      <c r="BR251" s="21" t="str" cm="1">
        <f t="array" ref="BR251">IFERROR(""&amp;INDEX(regNatjecatelj_klub,DI251),"")</f>
        <v/>
      </c>
      <c r="BS251" s="66" t="str">
        <f t="shared" si="277"/>
        <v/>
      </c>
      <c r="BT251" s="46" t="str">
        <f t="shared" si="278"/>
        <v/>
      </c>
      <c r="BU251" s="27" t="s">
        <v>0</v>
      </c>
      <c r="BV251" s="62" t="str">
        <f>IF(BP251&lt;&gt;"NEMA","",IF(IFERROR(MATCH(BN251,BN$12:BN250,0),0)&lt;&gt;0,"",BN251))</f>
        <v/>
      </c>
      <c r="BW251" s="27" t="s">
        <v>0</v>
      </c>
      <c r="BX251" s="84"/>
      <c r="BY251" s="27" t="s">
        <v>0</v>
      </c>
      <c r="BZ251" s="38" t="str">
        <f t="shared" si="279"/>
        <v/>
      </c>
      <c r="CA251" s="21" t="str">
        <f t="shared" si="280"/>
        <v/>
      </c>
      <c r="CB251" s="21" t="str">
        <f>IF(CA251="","",MAX(CB$12:CB250)+1)</f>
        <v/>
      </c>
      <c r="CC251" s="21" t="str">
        <f>IF(CA251="","",IF(AB251="","",IF(AB251="NEMA",IF(AD251="",INDEX(AD$12:AD250,MATCH(AA251,AA$12:AA250,0),1),AD251),AB251)))</f>
        <v/>
      </c>
      <c r="CD251" s="21" t="str">
        <f t="shared" si="281"/>
        <v/>
      </c>
      <c r="CE251" s="21" t="str">
        <f>IF(BX251="","",MAX(CE$12:CE250)+1)</f>
        <v/>
      </c>
      <c r="CF251" s="21" t="str">
        <f t="shared" si="282"/>
        <v/>
      </c>
      <c r="CG251" s="46" t="str">
        <f t="shared" si="283"/>
        <v/>
      </c>
      <c r="CH251" s="27" t="s">
        <v>0</v>
      </c>
      <c r="CI251" s="14" t="str">
        <f t="shared" si="284"/>
        <v/>
      </c>
      <c r="CJ251" s="27" t="s">
        <v>0</v>
      </c>
      <c r="CK251" s="157" t="str">
        <f>IF(BN251="","",IF(AND(BO251&lt;&gt;"",BO251&lt;&gt;"NEMA",BS251=1),BR251,IFERROR(INDEX(CK$12:CK250,MATCH(BN251,BN$12:BN250,0)),IF(BX251&lt;&gt;"",BX251,BT251))))</f>
        <v/>
      </c>
      <c r="CL251" s="210" t="str">
        <f>IF(BN251="","",IF(BT251&lt;&gt;BN251,INDEX(regKlub_id,MATCH(BT251,regKlub_naziv,0)),IF(AND(BO251&lt;&gt;"",BO251&lt;&gt;"NEMA"),BO251,IF(CF251&lt;&gt;"",CF251,IF(CB251&lt;&gt;"",CB251,IFERROR(INDEX(CL$12:CL250,MATCH(BN251,BN$12:BN250,0)),"GREŠKA"))))))</f>
        <v/>
      </c>
      <c r="CM251" s="108" t="str">
        <f>IF(BP251="","",IF(BP251&lt;&gt;"NEMA",BP251,IF(CE251&lt;&gt;"",CE251,IFERROR(INDEX(CM$12:CM250,MATCH(BN251,BN$12:BN250,0)),""))))</f>
        <v/>
      </c>
      <c r="CN251" s="27" t="s">
        <v>0</v>
      </c>
      <c r="CO251" s="38" t="str">
        <f t="shared" si="285"/>
        <v/>
      </c>
      <c r="CP251" s="53" t="str">
        <f t="shared" si="286"/>
        <v/>
      </c>
      <c r="CQ251" s="164" t="str">
        <f t="shared" si="287"/>
        <v/>
      </c>
      <c r="CR251" s="165" t="str">
        <f t="shared" si="313"/>
        <v/>
      </c>
      <c r="CS251" s="108" t="str">
        <f t="shared" si="239"/>
        <v/>
      </c>
      <c r="CT251" s="27" t="s">
        <v>0</v>
      </c>
      <c r="CU251" s="224" t="str">
        <f t="shared" si="288"/>
        <v xml:space="preserve">
</v>
      </c>
      <c r="CV251" s="27" t="s">
        <v>0</v>
      </c>
      <c r="CW251" s="184" t="str">
        <f t="shared" si="240"/>
        <v/>
      </c>
      <c r="CX251" t="s">
        <v>0</v>
      </c>
      <c r="CY251" s="86" t="str">
        <f t="shared" si="241"/>
        <v/>
      </c>
      <c r="CZ251" t="s">
        <v>0</v>
      </c>
      <c r="DA251" s="32" t="str">
        <f t="shared" si="242"/>
        <v/>
      </c>
      <c r="DB251" s="46" t="str">
        <f t="shared" si="243"/>
        <v/>
      </c>
      <c r="DC251" t="s">
        <v>0</v>
      </c>
      <c r="DD251" s="14" t="str">
        <f t="shared" si="289"/>
        <v/>
      </c>
      <c r="DE251" s="27" t="s">
        <v>0</v>
      </c>
      <c r="DF251" s="14" t="str">
        <f t="shared" si="290"/>
        <v/>
      </c>
      <c r="DG251" s="27" t="s">
        <v>0</v>
      </c>
      <c r="DH251" s="32" t="str">
        <f t="shared" si="291"/>
        <v/>
      </c>
      <c r="DI251" s="33" t="str">
        <f t="shared" si="292"/>
        <v/>
      </c>
      <c r="DJ251" s="27" t="s">
        <v>0</v>
      </c>
      <c r="DK251" s="32" t="str">
        <f t="shared" si="293"/>
        <v/>
      </c>
      <c r="DL251" s="33" t="str">
        <f t="shared" si="294"/>
        <v/>
      </c>
      <c r="DM251" s="27" t="s">
        <v>0</v>
      </c>
      <c r="DN251" s="32" t="str">
        <f t="shared" si="295"/>
        <v/>
      </c>
      <c r="DO251" s="33" t="str">
        <f t="shared" si="296"/>
        <v/>
      </c>
      <c r="DP251" s="27" t="s">
        <v>0</v>
      </c>
      <c r="DQ251" s="38" t="str">
        <f t="shared" si="297"/>
        <v/>
      </c>
      <c r="DR251" s="33" t="str" cm="1">
        <f t="array" ref="DR251">IF(DQ251&lt;&gt;"",INDEX(regNatjecatelj_id,DQ251,0),IF(BF251&lt;&gt;"",BF251,""))</f>
        <v/>
      </c>
      <c r="DS251" s="27" t="s">
        <v>0</v>
      </c>
      <c r="DT251" s="38" t="str">
        <f t="shared" si="298"/>
        <v/>
      </c>
      <c r="DU251" s="53" t="str">
        <f t="shared" si="244"/>
        <v/>
      </c>
      <c r="DV251" s="53" t="str">
        <f t="shared" si="299"/>
        <v/>
      </c>
      <c r="DW251" s="53" t="str">
        <f t="shared" si="300"/>
        <v/>
      </c>
      <c r="DX251" s="46" t="str">
        <f t="shared" si="301"/>
        <v/>
      </c>
      <c r="DY251" s="27" t="s">
        <v>0</v>
      </c>
      <c r="DZ251" s="38" t="str">
        <f>IF(AN251="","",MAX(DZ$12:DZ250)+1)</f>
        <v/>
      </c>
      <c r="EA251" s="53" t="str">
        <f t="shared" si="302"/>
        <v/>
      </c>
      <c r="EB251" s="53" t="str">
        <f t="shared" si="303"/>
        <v/>
      </c>
      <c r="EC251" s="53" t="str">
        <f t="shared" si="304"/>
        <v/>
      </c>
      <c r="ED251" s="53" t="str">
        <f t="shared" si="305"/>
        <v/>
      </c>
      <c r="EE251" s="53" t="str">
        <f t="shared" si="245"/>
        <v/>
      </c>
      <c r="EF251" s="53" t="str">
        <f t="shared" si="306"/>
        <v/>
      </c>
      <c r="EG251" s="53" t="str">
        <f t="shared" si="307"/>
        <v/>
      </c>
      <c r="EH251" s="53" t="str">
        <f t="shared" si="246"/>
        <v/>
      </c>
      <c r="EI251" s="53" t="str">
        <f t="shared" si="308"/>
        <v/>
      </c>
      <c r="EJ251" s="33" t="str">
        <f t="shared" si="309"/>
        <v/>
      </c>
      <c r="EK251" s="27" t="s">
        <v>0</v>
      </c>
      <c r="EL251" s="14" t="str">
        <f t="shared" si="310"/>
        <v/>
      </c>
      <c r="EM251" s="27" t="s">
        <v>0</v>
      </c>
      <c r="EN251" s="14" t="str">
        <f t="shared" si="247"/>
        <v/>
      </c>
      <c r="EO251" s="27" t="s">
        <v>0</v>
      </c>
      <c r="EP251" s="115" t="str">
        <f t="shared" si="311"/>
        <v/>
      </c>
      <c r="EQ251" s="27" t="s">
        <v>0</v>
      </c>
    </row>
    <row r="252" spans="1:147" x14ac:dyDescent="0.25">
      <c r="A252" t="s">
        <v>0</v>
      </c>
      <c r="B252" s="32" t="str">
        <f>IF(csv!F242="","",TRIM(csv!T242))</f>
        <v/>
      </c>
      <c r="C252" s="21" t="s">
        <v>0</v>
      </c>
      <c r="D252" s="21" t="str">
        <f>IF(csv!F242="","",TRIM(csv!F242))</f>
        <v/>
      </c>
      <c r="E252" s="21" t="str">
        <f>IF(csv!E242="","",TRIM(csv!E242))</f>
        <v/>
      </c>
      <c r="F252" s="21" t="s">
        <v>0</v>
      </c>
      <c r="G252" s="53" t="str">
        <f>IF(csv!M242="","",TRIM(csv!M242))</f>
        <v/>
      </c>
      <c r="H252" s="53" t="str">
        <f>IF(csv!N242="","",TRIM(csv!N242))</f>
        <v/>
      </c>
      <c r="I252" s="21" t="s">
        <v>0</v>
      </c>
      <c r="J252" s="21" t="str">
        <f>IF(csv!P242="","",TRIM(csv!P242))</f>
        <v/>
      </c>
      <c r="K252" s="21" t="str">
        <f>IF(csv!Q242="","",TRIM(csv!Q242))</f>
        <v/>
      </c>
      <c r="L252" s="21" t="s">
        <v>0</v>
      </c>
      <c r="M252" s="46" t="str">
        <f>IF(csv!R242="","",TRIM(csv!R242))</f>
        <v/>
      </c>
      <c r="N252" s="27" t="s">
        <v>0</v>
      </c>
      <c r="O252" s="172" t="str">
        <f t="shared" si="248"/>
        <v/>
      </c>
      <c r="P252" s="27"/>
      <c r="Q252" s="32" t="str">
        <f t="shared" si="249"/>
        <v/>
      </c>
      <c r="R252" s="53" t="str">
        <f>IF(Q252="","",IF(COUNTIF(Q$12:Q251,Q252)=0,R251+1,R251))</f>
        <v/>
      </c>
      <c r="S252" s="53" t="str">
        <f t="shared" si="250"/>
        <v/>
      </c>
      <c r="T252" s="53" t="str">
        <f t="shared" si="251"/>
        <v/>
      </c>
      <c r="U252" s="46" t="str">
        <f t="shared" si="252"/>
        <v/>
      </c>
      <c r="V252" s="27" t="s">
        <v>0</v>
      </c>
      <c r="W252" s="157" t="str">
        <f t="shared" si="253"/>
        <v/>
      </c>
      <c r="X252" s="207" t="str">
        <f t="shared" si="254"/>
        <v/>
      </c>
      <c r="Y252" s="158" t="str">
        <f t="shared" si="236"/>
        <v/>
      </c>
      <c r="Z252" s="27" t="s">
        <v>0</v>
      </c>
      <c r="AA252" s="32" t="str">
        <f t="shared" si="255"/>
        <v/>
      </c>
      <c r="AB252" s="53" t="str">
        <f t="shared" si="256"/>
        <v/>
      </c>
      <c r="AC252" s="21" t="str">
        <f>IF(OR(AB252="",AB252&lt;&gt;"NEMA"),"",IF(IFERROR(MATCH(AA252,AA$12:AA251,0),0)&lt;&gt;0,"",AA252))</f>
        <v/>
      </c>
      <c r="AD252" s="46" t="str">
        <f>IF(AC252="","",MAX(AD$12:AD251)+1)</f>
        <v/>
      </c>
      <c r="AE252" s="27" t="s">
        <v>0</v>
      </c>
      <c r="AF252" s="84"/>
      <c r="AG252" s="27" t="s">
        <v>0</v>
      </c>
      <c r="AH252" s="14" t="str">
        <f t="shared" si="257"/>
        <v/>
      </c>
      <c r="AI252" s="27" t="s">
        <v>0</v>
      </c>
      <c r="AJ252" s="157" t="str">
        <f t="shared" si="258"/>
        <v/>
      </c>
      <c r="AK252" s="108" t="str">
        <f t="shared" si="259"/>
        <v/>
      </c>
      <c r="AL252" s="27"/>
      <c r="AM252" s="32" t="str">
        <f t="shared" si="260"/>
        <v/>
      </c>
      <c r="AN252" s="21" t="str">
        <f t="shared" si="261"/>
        <v/>
      </c>
      <c r="AO252" s="53" t="str">
        <f t="shared" si="262"/>
        <v/>
      </c>
      <c r="AP252" s="53" t="str">
        <f t="shared" si="263"/>
        <v/>
      </c>
      <c r="AQ252" s="21" t="str">
        <f t="shared" si="264"/>
        <v/>
      </c>
      <c r="AR252" s="46" t="str">
        <f t="shared" si="265"/>
        <v/>
      </c>
      <c r="AS252" s="27" t="s">
        <v>0</v>
      </c>
      <c r="AT252" s="62" t="str">
        <f t="shared" si="266"/>
        <v/>
      </c>
      <c r="AU252" s="27" t="s">
        <v>0</v>
      </c>
      <c r="AV252" s="228" t="str">
        <f t="shared" si="312"/>
        <v/>
      </c>
      <c r="AW252" s="27" t="s">
        <v>0</v>
      </c>
      <c r="AX252" s="79"/>
      <c r="AY252" s="80"/>
      <c r="AZ252" s="27" t="s">
        <v>0</v>
      </c>
      <c r="BA252" s="184" t="str">
        <f t="shared" si="267"/>
        <v/>
      </c>
      <c r="BB252" s="27" t="s">
        <v>0</v>
      </c>
      <c r="BC252" s="32" t="str">
        <f t="shared" si="268"/>
        <v/>
      </c>
      <c r="BD252" s="53" t="str">
        <f>IF(AX252&amp;AY252="","",MAX(BD$12:BD251)+1)</f>
        <v/>
      </c>
      <c r="BE252" s="196" t="str">
        <f t="shared" si="269"/>
        <v/>
      </c>
      <c r="BF252" s="33" t="str">
        <f>IF(AND(AO252="NEMA",AP252="NEMA",OR(AX252&amp;AY252="",BE252="NEMA")),MAX(BF$12:BF251)+1,"")</f>
        <v/>
      </c>
      <c r="BG252" s="27" t="s">
        <v>0</v>
      </c>
      <c r="BH252" s="32" t="str">
        <f t="shared" si="270"/>
        <v/>
      </c>
      <c r="BI252" s="21" t="str">
        <f t="shared" si="271"/>
        <v/>
      </c>
      <c r="BJ252" s="53" t="str">
        <f t="shared" si="272"/>
        <v/>
      </c>
      <c r="BK252" s="33" t="str">
        <f t="shared" si="273"/>
        <v/>
      </c>
      <c r="BL252" s="27" t="s">
        <v>0</v>
      </c>
      <c r="BM252" s="32" t="str">
        <f t="shared" si="274"/>
        <v/>
      </c>
      <c r="BN252" s="21" t="str">
        <f t="shared" si="275"/>
        <v/>
      </c>
      <c r="BO252" s="53" t="str">
        <f t="shared" si="276"/>
        <v/>
      </c>
      <c r="BP252" s="53" t="str">
        <f t="shared" si="237"/>
        <v/>
      </c>
      <c r="BQ252" s="21" t="str">
        <f t="shared" si="238"/>
        <v/>
      </c>
      <c r="BR252" s="21" t="str" cm="1">
        <f t="array" ref="BR252">IFERROR(""&amp;INDEX(regNatjecatelj_klub,DI252),"")</f>
        <v/>
      </c>
      <c r="BS252" s="66" t="str">
        <f t="shared" si="277"/>
        <v/>
      </c>
      <c r="BT252" s="46" t="str">
        <f t="shared" si="278"/>
        <v/>
      </c>
      <c r="BU252" s="27" t="s">
        <v>0</v>
      </c>
      <c r="BV252" s="62" t="str">
        <f>IF(BP252&lt;&gt;"NEMA","",IF(IFERROR(MATCH(BN252,BN$12:BN251,0),0)&lt;&gt;0,"",BN252))</f>
        <v/>
      </c>
      <c r="BW252" s="27" t="s">
        <v>0</v>
      </c>
      <c r="BX252" s="84"/>
      <c r="BY252" s="27" t="s">
        <v>0</v>
      </c>
      <c r="BZ252" s="38" t="str">
        <f t="shared" si="279"/>
        <v/>
      </c>
      <c r="CA252" s="21" t="str">
        <f t="shared" si="280"/>
        <v/>
      </c>
      <c r="CB252" s="21" t="str">
        <f>IF(CA252="","",MAX(CB$12:CB251)+1)</f>
        <v/>
      </c>
      <c r="CC252" s="21" t="str">
        <f>IF(CA252="","",IF(AB252="","",IF(AB252="NEMA",IF(AD252="",INDEX(AD$12:AD251,MATCH(AA252,AA$12:AA251,0),1),AD252),AB252)))</f>
        <v/>
      </c>
      <c r="CD252" s="21" t="str">
        <f t="shared" si="281"/>
        <v/>
      </c>
      <c r="CE252" s="21" t="str">
        <f>IF(BX252="","",MAX(CE$12:CE251)+1)</f>
        <v/>
      </c>
      <c r="CF252" s="21" t="str">
        <f t="shared" si="282"/>
        <v/>
      </c>
      <c r="CG252" s="46" t="str">
        <f t="shared" si="283"/>
        <v/>
      </c>
      <c r="CH252" s="27" t="s">
        <v>0</v>
      </c>
      <c r="CI252" s="14" t="str">
        <f t="shared" si="284"/>
        <v/>
      </c>
      <c r="CJ252" s="27" t="s">
        <v>0</v>
      </c>
      <c r="CK252" s="157" t="str">
        <f>IF(BN252="","",IF(AND(BO252&lt;&gt;"",BO252&lt;&gt;"NEMA",BS252=1),BR252,IFERROR(INDEX(CK$12:CK251,MATCH(BN252,BN$12:BN251,0)),IF(BX252&lt;&gt;"",BX252,BT252))))</f>
        <v/>
      </c>
      <c r="CL252" s="210" t="str">
        <f>IF(BN252="","",IF(BT252&lt;&gt;BN252,INDEX(regKlub_id,MATCH(BT252,regKlub_naziv,0)),IF(AND(BO252&lt;&gt;"",BO252&lt;&gt;"NEMA"),BO252,IF(CF252&lt;&gt;"",CF252,IF(CB252&lt;&gt;"",CB252,IFERROR(INDEX(CL$12:CL251,MATCH(BN252,BN$12:BN251,0)),"GREŠKA"))))))</f>
        <v/>
      </c>
      <c r="CM252" s="108" t="str">
        <f>IF(BP252="","",IF(BP252&lt;&gt;"NEMA",BP252,IF(CE252&lt;&gt;"",CE252,IFERROR(INDEX(CM$12:CM251,MATCH(BN252,BN$12:BN251,0)),""))))</f>
        <v/>
      </c>
      <c r="CN252" s="27" t="s">
        <v>0</v>
      </c>
      <c r="CO252" s="38" t="str">
        <f t="shared" si="285"/>
        <v/>
      </c>
      <c r="CP252" s="53" t="str">
        <f t="shared" si="286"/>
        <v/>
      </c>
      <c r="CQ252" s="164" t="str">
        <f t="shared" si="287"/>
        <v/>
      </c>
      <c r="CR252" s="165" t="str">
        <f t="shared" si="313"/>
        <v/>
      </c>
      <c r="CS252" s="108" t="str">
        <f t="shared" si="239"/>
        <v/>
      </c>
      <c r="CT252" s="27" t="s">
        <v>0</v>
      </c>
      <c r="CU252" s="224" t="str">
        <f t="shared" si="288"/>
        <v xml:space="preserve">
</v>
      </c>
      <c r="CV252" s="27" t="s">
        <v>0</v>
      </c>
      <c r="CW252" s="184" t="str">
        <f t="shared" si="240"/>
        <v/>
      </c>
      <c r="CX252" t="s">
        <v>0</v>
      </c>
      <c r="CY252" s="86" t="str">
        <f t="shared" si="241"/>
        <v/>
      </c>
      <c r="CZ252" t="s">
        <v>0</v>
      </c>
      <c r="DA252" s="32" t="str">
        <f t="shared" si="242"/>
        <v/>
      </c>
      <c r="DB252" s="46" t="str">
        <f t="shared" si="243"/>
        <v/>
      </c>
      <c r="DC252" t="s">
        <v>0</v>
      </c>
      <c r="DD252" s="14" t="str">
        <f t="shared" si="289"/>
        <v/>
      </c>
      <c r="DE252" s="27" t="s">
        <v>0</v>
      </c>
      <c r="DF252" s="14" t="str">
        <f t="shared" si="290"/>
        <v/>
      </c>
      <c r="DG252" s="27" t="s">
        <v>0</v>
      </c>
      <c r="DH252" s="32" t="str">
        <f t="shared" si="291"/>
        <v/>
      </c>
      <c r="DI252" s="33" t="str">
        <f t="shared" si="292"/>
        <v/>
      </c>
      <c r="DJ252" s="27" t="s">
        <v>0</v>
      </c>
      <c r="DK252" s="32" t="str">
        <f t="shared" si="293"/>
        <v/>
      </c>
      <c r="DL252" s="33" t="str">
        <f t="shared" si="294"/>
        <v/>
      </c>
      <c r="DM252" s="27" t="s">
        <v>0</v>
      </c>
      <c r="DN252" s="32" t="str">
        <f t="shared" si="295"/>
        <v/>
      </c>
      <c r="DO252" s="33" t="str">
        <f t="shared" si="296"/>
        <v/>
      </c>
      <c r="DP252" s="27" t="s">
        <v>0</v>
      </c>
      <c r="DQ252" s="38" t="str">
        <f t="shared" si="297"/>
        <v/>
      </c>
      <c r="DR252" s="33" t="str" cm="1">
        <f t="array" ref="DR252">IF(DQ252&lt;&gt;"",INDEX(regNatjecatelj_id,DQ252,0),IF(BF252&lt;&gt;"",BF252,""))</f>
        <v/>
      </c>
      <c r="DS252" s="27" t="s">
        <v>0</v>
      </c>
      <c r="DT252" s="38" t="str">
        <f t="shared" si="298"/>
        <v/>
      </c>
      <c r="DU252" s="53" t="str">
        <f t="shared" si="244"/>
        <v/>
      </c>
      <c r="DV252" s="53" t="str">
        <f t="shared" si="299"/>
        <v/>
      </c>
      <c r="DW252" s="53" t="str">
        <f t="shared" si="300"/>
        <v/>
      </c>
      <c r="DX252" s="46" t="str">
        <f t="shared" si="301"/>
        <v/>
      </c>
      <c r="DY252" s="27" t="s">
        <v>0</v>
      </c>
      <c r="DZ252" s="38" t="str">
        <f>IF(AN252="","",MAX(DZ$12:DZ251)+1)</f>
        <v/>
      </c>
      <c r="EA252" s="53" t="str">
        <f t="shared" si="302"/>
        <v/>
      </c>
      <c r="EB252" s="53" t="str">
        <f t="shared" si="303"/>
        <v/>
      </c>
      <c r="EC252" s="53" t="str">
        <f t="shared" si="304"/>
        <v/>
      </c>
      <c r="ED252" s="53" t="str">
        <f t="shared" si="305"/>
        <v/>
      </c>
      <c r="EE252" s="53" t="str">
        <f t="shared" si="245"/>
        <v/>
      </c>
      <c r="EF252" s="53" t="str">
        <f t="shared" si="306"/>
        <v/>
      </c>
      <c r="EG252" s="53" t="str">
        <f t="shared" si="307"/>
        <v/>
      </c>
      <c r="EH252" s="53" t="str">
        <f t="shared" si="246"/>
        <v/>
      </c>
      <c r="EI252" s="53" t="str">
        <f t="shared" si="308"/>
        <v/>
      </c>
      <c r="EJ252" s="33" t="str">
        <f t="shared" si="309"/>
        <v/>
      </c>
      <c r="EK252" s="27" t="s">
        <v>0</v>
      </c>
      <c r="EL252" s="14" t="str">
        <f t="shared" si="310"/>
        <v/>
      </c>
      <c r="EM252" s="27" t="s">
        <v>0</v>
      </c>
      <c r="EN252" s="14" t="str">
        <f t="shared" si="247"/>
        <v/>
      </c>
      <c r="EO252" s="27" t="s">
        <v>0</v>
      </c>
      <c r="EP252" s="115" t="str">
        <f t="shared" si="311"/>
        <v/>
      </c>
      <c r="EQ252" s="27" t="s">
        <v>0</v>
      </c>
    </row>
    <row r="253" spans="1:147" x14ac:dyDescent="0.25">
      <c r="A253" t="s">
        <v>0</v>
      </c>
      <c r="B253" s="32" t="str">
        <f>IF(csv!F243="","",TRIM(csv!T243))</f>
        <v/>
      </c>
      <c r="C253" s="21" t="s">
        <v>0</v>
      </c>
      <c r="D253" s="21" t="str">
        <f>IF(csv!F243="","",TRIM(csv!F243))</f>
        <v/>
      </c>
      <c r="E253" s="21" t="str">
        <f>IF(csv!E243="","",TRIM(csv!E243))</f>
        <v/>
      </c>
      <c r="F253" s="21" t="s">
        <v>0</v>
      </c>
      <c r="G253" s="53" t="str">
        <f>IF(csv!M243="","",TRIM(csv!M243))</f>
        <v/>
      </c>
      <c r="H253" s="53" t="str">
        <f>IF(csv!N243="","",TRIM(csv!N243))</f>
        <v/>
      </c>
      <c r="I253" s="21" t="s">
        <v>0</v>
      </c>
      <c r="J253" s="21" t="str">
        <f>IF(csv!P243="","",TRIM(csv!P243))</f>
        <v/>
      </c>
      <c r="K253" s="21" t="str">
        <f>IF(csv!Q243="","",TRIM(csv!Q243))</f>
        <v/>
      </c>
      <c r="L253" s="21" t="s">
        <v>0</v>
      </c>
      <c r="M253" s="46" t="str">
        <f>IF(csv!R243="","",TRIM(csv!R243))</f>
        <v/>
      </c>
      <c r="N253" s="27" t="s">
        <v>0</v>
      </c>
      <c r="O253" s="172" t="str">
        <f t="shared" si="248"/>
        <v/>
      </c>
      <c r="P253" s="27"/>
      <c r="Q253" s="32" t="str">
        <f t="shared" si="249"/>
        <v/>
      </c>
      <c r="R253" s="53" t="str">
        <f>IF(Q253="","",IF(COUNTIF(Q$12:Q252,Q253)=0,R252+1,R252))</f>
        <v/>
      </c>
      <c r="S253" s="53" t="str">
        <f t="shared" si="250"/>
        <v/>
      </c>
      <c r="T253" s="53" t="str">
        <f t="shared" si="251"/>
        <v/>
      </c>
      <c r="U253" s="46" t="str">
        <f t="shared" si="252"/>
        <v/>
      </c>
      <c r="V253" s="27" t="s">
        <v>0</v>
      </c>
      <c r="W253" s="157" t="str">
        <f t="shared" si="253"/>
        <v/>
      </c>
      <c r="X253" s="207" t="str">
        <f t="shared" si="254"/>
        <v/>
      </c>
      <c r="Y253" s="158" t="str">
        <f t="shared" si="236"/>
        <v/>
      </c>
      <c r="Z253" s="27" t="s">
        <v>0</v>
      </c>
      <c r="AA253" s="32" t="str">
        <f t="shared" si="255"/>
        <v/>
      </c>
      <c r="AB253" s="53" t="str">
        <f t="shared" si="256"/>
        <v/>
      </c>
      <c r="AC253" s="21" t="str">
        <f>IF(OR(AB253="",AB253&lt;&gt;"NEMA"),"",IF(IFERROR(MATCH(AA253,AA$12:AA252,0),0)&lt;&gt;0,"",AA253))</f>
        <v/>
      </c>
      <c r="AD253" s="46" t="str">
        <f>IF(AC253="","",MAX(AD$12:AD252)+1)</f>
        <v/>
      </c>
      <c r="AE253" s="27" t="s">
        <v>0</v>
      </c>
      <c r="AF253" s="84"/>
      <c r="AG253" s="27" t="s">
        <v>0</v>
      </c>
      <c r="AH253" s="14" t="str">
        <f t="shared" si="257"/>
        <v/>
      </c>
      <c r="AI253" s="27" t="s">
        <v>0</v>
      </c>
      <c r="AJ253" s="157" t="str">
        <f t="shared" si="258"/>
        <v/>
      </c>
      <c r="AK253" s="108" t="str">
        <f t="shared" si="259"/>
        <v/>
      </c>
      <c r="AL253" s="27"/>
      <c r="AM253" s="32" t="str">
        <f t="shared" si="260"/>
        <v/>
      </c>
      <c r="AN253" s="21" t="str">
        <f t="shared" si="261"/>
        <v/>
      </c>
      <c r="AO253" s="53" t="str">
        <f t="shared" si="262"/>
        <v/>
      </c>
      <c r="AP253" s="53" t="str">
        <f t="shared" si="263"/>
        <v/>
      </c>
      <c r="AQ253" s="21" t="str">
        <f t="shared" si="264"/>
        <v/>
      </c>
      <c r="AR253" s="46" t="str">
        <f t="shared" si="265"/>
        <v/>
      </c>
      <c r="AS253" s="27" t="s">
        <v>0</v>
      </c>
      <c r="AT253" s="62" t="str">
        <f t="shared" si="266"/>
        <v/>
      </c>
      <c r="AU253" s="27" t="s">
        <v>0</v>
      </c>
      <c r="AV253" s="228" t="str">
        <f t="shared" si="312"/>
        <v/>
      </c>
      <c r="AW253" s="27" t="s">
        <v>0</v>
      </c>
      <c r="AX253" s="79"/>
      <c r="AY253" s="80"/>
      <c r="AZ253" s="27" t="s">
        <v>0</v>
      </c>
      <c r="BA253" s="184" t="str">
        <f t="shared" si="267"/>
        <v/>
      </c>
      <c r="BB253" s="27" t="s">
        <v>0</v>
      </c>
      <c r="BC253" s="32" t="str">
        <f t="shared" si="268"/>
        <v/>
      </c>
      <c r="BD253" s="53" t="str">
        <f>IF(AX253&amp;AY253="","",MAX(BD$12:BD252)+1)</f>
        <v/>
      </c>
      <c r="BE253" s="196" t="str">
        <f t="shared" si="269"/>
        <v/>
      </c>
      <c r="BF253" s="33" t="str">
        <f>IF(AND(AO253="NEMA",AP253="NEMA",OR(AX253&amp;AY253="",BE253="NEMA")),MAX(BF$12:BF252)+1,"")</f>
        <v/>
      </c>
      <c r="BG253" s="27" t="s">
        <v>0</v>
      </c>
      <c r="BH253" s="32" t="str">
        <f t="shared" si="270"/>
        <v/>
      </c>
      <c r="BI253" s="21" t="str">
        <f t="shared" si="271"/>
        <v/>
      </c>
      <c r="BJ253" s="53" t="str">
        <f t="shared" si="272"/>
        <v/>
      </c>
      <c r="BK253" s="33" t="str">
        <f t="shared" si="273"/>
        <v/>
      </c>
      <c r="BL253" s="27" t="s">
        <v>0</v>
      </c>
      <c r="BM253" s="32" t="str">
        <f t="shared" si="274"/>
        <v/>
      </c>
      <c r="BN253" s="21" t="str">
        <f t="shared" si="275"/>
        <v/>
      </c>
      <c r="BO253" s="53" t="str">
        <f t="shared" si="276"/>
        <v/>
      </c>
      <c r="BP253" s="53" t="str">
        <f t="shared" si="237"/>
        <v/>
      </c>
      <c r="BQ253" s="21" t="str">
        <f t="shared" si="238"/>
        <v/>
      </c>
      <c r="BR253" s="21" t="str" cm="1">
        <f t="array" ref="BR253">IFERROR(""&amp;INDEX(regNatjecatelj_klub,DI253),"")</f>
        <v/>
      </c>
      <c r="BS253" s="66" t="str">
        <f t="shared" si="277"/>
        <v/>
      </c>
      <c r="BT253" s="46" t="str">
        <f t="shared" si="278"/>
        <v/>
      </c>
      <c r="BU253" s="27" t="s">
        <v>0</v>
      </c>
      <c r="BV253" s="62" t="str">
        <f>IF(BP253&lt;&gt;"NEMA","",IF(IFERROR(MATCH(BN253,BN$12:BN252,0),0)&lt;&gt;0,"",BN253))</f>
        <v/>
      </c>
      <c r="BW253" s="27" t="s">
        <v>0</v>
      </c>
      <c r="BX253" s="84"/>
      <c r="BY253" s="27" t="s">
        <v>0</v>
      </c>
      <c r="BZ253" s="38" t="str">
        <f t="shared" si="279"/>
        <v/>
      </c>
      <c r="CA253" s="21" t="str">
        <f t="shared" si="280"/>
        <v/>
      </c>
      <c r="CB253" s="21" t="str">
        <f>IF(CA253="","",MAX(CB$12:CB252)+1)</f>
        <v/>
      </c>
      <c r="CC253" s="21" t="str">
        <f>IF(CA253="","",IF(AB253="","",IF(AB253="NEMA",IF(AD253="",INDEX(AD$12:AD252,MATCH(AA253,AA$12:AA252,0),1),AD253),AB253)))</f>
        <v/>
      </c>
      <c r="CD253" s="21" t="str">
        <f t="shared" si="281"/>
        <v/>
      </c>
      <c r="CE253" s="21" t="str">
        <f>IF(BX253="","",MAX(CE$12:CE252)+1)</f>
        <v/>
      </c>
      <c r="CF253" s="21" t="str">
        <f t="shared" si="282"/>
        <v/>
      </c>
      <c r="CG253" s="46" t="str">
        <f t="shared" si="283"/>
        <v/>
      </c>
      <c r="CH253" s="27" t="s">
        <v>0</v>
      </c>
      <c r="CI253" s="14" t="str">
        <f t="shared" si="284"/>
        <v/>
      </c>
      <c r="CJ253" s="27" t="s">
        <v>0</v>
      </c>
      <c r="CK253" s="157" t="str">
        <f>IF(BN253="","",IF(AND(BO253&lt;&gt;"",BO253&lt;&gt;"NEMA",BS253=1),BR253,IFERROR(INDEX(CK$12:CK252,MATCH(BN253,BN$12:BN252,0)),IF(BX253&lt;&gt;"",BX253,BT253))))</f>
        <v/>
      </c>
      <c r="CL253" s="210" t="str">
        <f>IF(BN253="","",IF(BT253&lt;&gt;BN253,INDEX(regKlub_id,MATCH(BT253,regKlub_naziv,0)),IF(AND(BO253&lt;&gt;"",BO253&lt;&gt;"NEMA"),BO253,IF(CF253&lt;&gt;"",CF253,IF(CB253&lt;&gt;"",CB253,IFERROR(INDEX(CL$12:CL252,MATCH(BN253,BN$12:BN252,0)),"GREŠKA"))))))</f>
        <v/>
      </c>
      <c r="CM253" s="108" t="str">
        <f>IF(BP253="","",IF(BP253&lt;&gt;"NEMA",BP253,IF(CE253&lt;&gt;"",CE253,IFERROR(INDEX(CM$12:CM252,MATCH(BN253,BN$12:BN252,0)),""))))</f>
        <v/>
      </c>
      <c r="CN253" s="27" t="s">
        <v>0</v>
      </c>
      <c r="CO253" s="38" t="str">
        <f t="shared" si="285"/>
        <v/>
      </c>
      <c r="CP253" s="53" t="str">
        <f t="shared" si="286"/>
        <v/>
      </c>
      <c r="CQ253" s="164" t="str">
        <f t="shared" si="287"/>
        <v/>
      </c>
      <c r="CR253" s="165" t="str">
        <f t="shared" si="313"/>
        <v/>
      </c>
      <c r="CS253" s="108" t="str">
        <f t="shared" si="239"/>
        <v/>
      </c>
      <c r="CT253" s="27" t="s">
        <v>0</v>
      </c>
      <c r="CU253" s="224" t="str">
        <f t="shared" si="288"/>
        <v xml:space="preserve">
</v>
      </c>
      <c r="CV253" s="27" t="s">
        <v>0</v>
      </c>
      <c r="CW253" s="184" t="str">
        <f t="shared" si="240"/>
        <v/>
      </c>
      <c r="CX253" t="s">
        <v>0</v>
      </c>
      <c r="CY253" s="86" t="str">
        <f t="shared" si="241"/>
        <v/>
      </c>
      <c r="CZ253" t="s">
        <v>0</v>
      </c>
      <c r="DA253" s="32" t="str">
        <f t="shared" si="242"/>
        <v/>
      </c>
      <c r="DB253" s="46" t="str">
        <f t="shared" si="243"/>
        <v/>
      </c>
      <c r="DC253" t="s">
        <v>0</v>
      </c>
      <c r="DD253" s="14" t="str">
        <f t="shared" si="289"/>
        <v/>
      </c>
      <c r="DE253" s="27" t="s">
        <v>0</v>
      </c>
      <c r="DF253" s="14" t="str">
        <f t="shared" si="290"/>
        <v/>
      </c>
      <c r="DG253" s="27" t="s">
        <v>0</v>
      </c>
      <c r="DH253" s="32" t="str">
        <f t="shared" si="291"/>
        <v/>
      </c>
      <c r="DI253" s="33" t="str">
        <f t="shared" si="292"/>
        <v/>
      </c>
      <c r="DJ253" s="27" t="s">
        <v>0</v>
      </c>
      <c r="DK253" s="32" t="str">
        <f t="shared" si="293"/>
        <v/>
      </c>
      <c r="DL253" s="33" t="str">
        <f t="shared" si="294"/>
        <v/>
      </c>
      <c r="DM253" s="27" t="s">
        <v>0</v>
      </c>
      <c r="DN253" s="32" t="str">
        <f t="shared" si="295"/>
        <v/>
      </c>
      <c r="DO253" s="33" t="str">
        <f t="shared" si="296"/>
        <v/>
      </c>
      <c r="DP253" s="27" t="s">
        <v>0</v>
      </c>
      <c r="DQ253" s="38" t="str">
        <f t="shared" si="297"/>
        <v/>
      </c>
      <c r="DR253" s="33" t="str" cm="1">
        <f t="array" ref="DR253">IF(DQ253&lt;&gt;"",INDEX(regNatjecatelj_id,DQ253,0),IF(BF253&lt;&gt;"",BF253,""))</f>
        <v/>
      </c>
      <c r="DS253" s="27" t="s">
        <v>0</v>
      </c>
      <c r="DT253" s="38" t="str">
        <f t="shared" si="298"/>
        <v/>
      </c>
      <c r="DU253" s="53" t="str">
        <f t="shared" si="244"/>
        <v/>
      </c>
      <c r="DV253" s="53" t="str">
        <f t="shared" si="299"/>
        <v/>
      </c>
      <c r="DW253" s="53" t="str">
        <f t="shared" si="300"/>
        <v/>
      </c>
      <c r="DX253" s="46" t="str">
        <f t="shared" si="301"/>
        <v/>
      </c>
      <c r="DY253" s="27" t="s">
        <v>0</v>
      </c>
      <c r="DZ253" s="38" t="str">
        <f>IF(AN253="","",MAX(DZ$12:DZ252)+1)</f>
        <v/>
      </c>
      <c r="EA253" s="53" t="str">
        <f t="shared" si="302"/>
        <v/>
      </c>
      <c r="EB253" s="53" t="str">
        <f t="shared" si="303"/>
        <v/>
      </c>
      <c r="EC253" s="53" t="str">
        <f t="shared" si="304"/>
        <v/>
      </c>
      <c r="ED253" s="53" t="str">
        <f t="shared" si="305"/>
        <v/>
      </c>
      <c r="EE253" s="53" t="str">
        <f t="shared" si="245"/>
        <v/>
      </c>
      <c r="EF253" s="53" t="str">
        <f t="shared" si="306"/>
        <v/>
      </c>
      <c r="EG253" s="53" t="str">
        <f t="shared" si="307"/>
        <v/>
      </c>
      <c r="EH253" s="53" t="str">
        <f t="shared" si="246"/>
        <v/>
      </c>
      <c r="EI253" s="53" t="str">
        <f t="shared" si="308"/>
        <v/>
      </c>
      <c r="EJ253" s="33" t="str">
        <f t="shared" si="309"/>
        <v/>
      </c>
      <c r="EK253" s="27" t="s">
        <v>0</v>
      </c>
      <c r="EL253" s="14" t="str">
        <f t="shared" si="310"/>
        <v/>
      </c>
      <c r="EM253" s="27" t="s">
        <v>0</v>
      </c>
      <c r="EN253" s="14" t="str">
        <f t="shared" si="247"/>
        <v/>
      </c>
      <c r="EO253" s="27" t="s">
        <v>0</v>
      </c>
      <c r="EP253" s="115" t="str">
        <f t="shared" si="311"/>
        <v/>
      </c>
      <c r="EQ253" s="27" t="s">
        <v>0</v>
      </c>
    </row>
    <row r="254" spans="1:147" x14ac:dyDescent="0.25">
      <c r="A254" t="s">
        <v>0</v>
      </c>
      <c r="B254" s="32" t="str">
        <f>IF(csv!F244="","",TRIM(csv!T244))</f>
        <v/>
      </c>
      <c r="C254" s="21" t="s">
        <v>0</v>
      </c>
      <c r="D254" s="21" t="str">
        <f>IF(csv!F244="","",TRIM(csv!F244))</f>
        <v/>
      </c>
      <c r="E254" s="21" t="str">
        <f>IF(csv!E244="","",TRIM(csv!E244))</f>
        <v/>
      </c>
      <c r="F254" s="21" t="s">
        <v>0</v>
      </c>
      <c r="G254" s="53" t="str">
        <f>IF(csv!M244="","",TRIM(csv!M244))</f>
        <v/>
      </c>
      <c r="H254" s="53" t="str">
        <f>IF(csv!N244="","",TRIM(csv!N244))</f>
        <v/>
      </c>
      <c r="I254" s="21" t="s">
        <v>0</v>
      </c>
      <c r="J254" s="21" t="str">
        <f>IF(csv!P244="","",TRIM(csv!P244))</f>
        <v/>
      </c>
      <c r="K254" s="21" t="str">
        <f>IF(csv!Q244="","",TRIM(csv!Q244))</f>
        <v/>
      </c>
      <c r="L254" s="21" t="s">
        <v>0</v>
      </c>
      <c r="M254" s="46" t="str">
        <f>IF(csv!R244="","",TRIM(csv!R244))</f>
        <v/>
      </c>
      <c r="N254" s="27" t="s">
        <v>0</v>
      </c>
      <c r="O254" s="172" t="str">
        <f t="shared" si="248"/>
        <v/>
      </c>
      <c r="P254" s="27"/>
      <c r="Q254" s="32" t="str">
        <f t="shared" si="249"/>
        <v/>
      </c>
      <c r="R254" s="53" t="str">
        <f>IF(Q254="","",IF(COUNTIF(Q$12:Q253,Q254)=0,R253+1,R253))</f>
        <v/>
      </c>
      <c r="S254" s="53" t="str">
        <f t="shared" si="250"/>
        <v/>
      </c>
      <c r="T254" s="53" t="str">
        <f t="shared" si="251"/>
        <v/>
      </c>
      <c r="U254" s="46" t="str">
        <f t="shared" si="252"/>
        <v/>
      </c>
      <c r="V254" s="27" t="s">
        <v>0</v>
      </c>
      <c r="W254" s="157" t="str">
        <f t="shared" si="253"/>
        <v/>
      </c>
      <c r="X254" s="207" t="str">
        <f t="shared" si="254"/>
        <v/>
      </c>
      <c r="Y254" s="158" t="str">
        <f t="shared" si="236"/>
        <v/>
      </c>
      <c r="Z254" s="27" t="s">
        <v>0</v>
      </c>
      <c r="AA254" s="32" t="str">
        <f t="shared" si="255"/>
        <v/>
      </c>
      <c r="AB254" s="53" t="str">
        <f t="shared" si="256"/>
        <v/>
      </c>
      <c r="AC254" s="21" t="str">
        <f>IF(OR(AB254="",AB254&lt;&gt;"NEMA"),"",IF(IFERROR(MATCH(AA254,AA$12:AA253,0),0)&lt;&gt;0,"",AA254))</f>
        <v/>
      </c>
      <c r="AD254" s="46" t="str">
        <f>IF(AC254="","",MAX(AD$12:AD253)+1)</f>
        <v/>
      </c>
      <c r="AE254" s="27" t="s">
        <v>0</v>
      </c>
      <c r="AF254" s="84"/>
      <c r="AG254" s="27" t="s">
        <v>0</v>
      </c>
      <c r="AH254" s="14" t="str">
        <f t="shared" si="257"/>
        <v/>
      </c>
      <c r="AI254" s="27" t="s">
        <v>0</v>
      </c>
      <c r="AJ254" s="157" t="str">
        <f t="shared" si="258"/>
        <v/>
      </c>
      <c r="AK254" s="108" t="str">
        <f t="shared" si="259"/>
        <v/>
      </c>
      <c r="AL254" s="27"/>
      <c r="AM254" s="32" t="str">
        <f t="shared" si="260"/>
        <v/>
      </c>
      <c r="AN254" s="21" t="str">
        <f t="shared" si="261"/>
        <v/>
      </c>
      <c r="AO254" s="53" t="str">
        <f t="shared" si="262"/>
        <v/>
      </c>
      <c r="AP254" s="53" t="str">
        <f t="shared" si="263"/>
        <v/>
      </c>
      <c r="AQ254" s="21" t="str">
        <f t="shared" si="264"/>
        <v/>
      </c>
      <c r="AR254" s="46" t="str">
        <f t="shared" si="265"/>
        <v/>
      </c>
      <c r="AS254" s="27" t="s">
        <v>0</v>
      </c>
      <c r="AT254" s="62" t="str">
        <f t="shared" si="266"/>
        <v/>
      </c>
      <c r="AU254" s="27" t="s">
        <v>0</v>
      </c>
      <c r="AV254" s="228" t="str">
        <f t="shared" si="312"/>
        <v/>
      </c>
      <c r="AW254" s="27" t="s">
        <v>0</v>
      </c>
      <c r="AX254" s="79"/>
      <c r="AY254" s="80"/>
      <c r="AZ254" s="27" t="s">
        <v>0</v>
      </c>
      <c r="BA254" s="184" t="str">
        <f t="shared" si="267"/>
        <v/>
      </c>
      <c r="BB254" s="27" t="s">
        <v>0</v>
      </c>
      <c r="BC254" s="32" t="str">
        <f t="shared" si="268"/>
        <v/>
      </c>
      <c r="BD254" s="53" t="str">
        <f>IF(AX254&amp;AY254="","",MAX(BD$12:BD253)+1)</f>
        <v/>
      </c>
      <c r="BE254" s="196" t="str">
        <f t="shared" si="269"/>
        <v/>
      </c>
      <c r="BF254" s="33" t="str">
        <f>IF(AND(AO254="NEMA",AP254="NEMA",OR(AX254&amp;AY254="",BE254="NEMA")),MAX(BF$12:BF253)+1,"")</f>
        <v/>
      </c>
      <c r="BG254" s="27" t="s">
        <v>0</v>
      </c>
      <c r="BH254" s="32" t="str">
        <f t="shared" si="270"/>
        <v/>
      </c>
      <c r="BI254" s="21" t="str">
        <f t="shared" si="271"/>
        <v/>
      </c>
      <c r="BJ254" s="53" t="str">
        <f t="shared" si="272"/>
        <v/>
      </c>
      <c r="BK254" s="33" t="str">
        <f t="shared" si="273"/>
        <v/>
      </c>
      <c r="BL254" s="27" t="s">
        <v>0</v>
      </c>
      <c r="BM254" s="32" t="str">
        <f t="shared" si="274"/>
        <v/>
      </c>
      <c r="BN254" s="21" t="str">
        <f t="shared" si="275"/>
        <v/>
      </c>
      <c r="BO254" s="53" t="str">
        <f t="shared" si="276"/>
        <v/>
      </c>
      <c r="BP254" s="53" t="str">
        <f t="shared" si="237"/>
        <v/>
      </c>
      <c r="BQ254" s="21" t="str">
        <f t="shared" si="238"/>
        <v/>
      </c>
      <c r="BR254" s="21" t="str" cm="1">
        <f t="array" ref="BR254">IFERROR(""&amp;INDEX(regNatjecatelj_klub,DI254),"")</f>
        <v/>
      </c>
      <c r="BS254" s="66" t="str">
        <f t="shared" si="277"/>
        <v/>
      </c>
      <c r="BT254" s="46" t="str">
        <f t="shared" si="278"/>
        <v/>
      </c>
      <c r="BU254" s="27" t="s">
        <v>0</v>
      </c>
      <c r="BV254" s="62" t="str">
        <f>IF(BP254&lt;&gt;"NEMA","",IF(IFERROR(MATCH(BN254,BN$12:BN253,0),0)&lt;&gt;0,"",BN254))</f>
        <v/>
      </c>
      <c r="BW254" s="27" t="s">
        <v>0</v>
      </c>
      <c r="BX254" s="84"/>
      <c r="BY254" s="27" t="s">
        <v>0</v>
      </c>
      <c r="BZ254" s="38" t="str">
        <f t="shared" si="279"/>
        <v/>
      </c>
      <c r="CA254" s="21" t="str">
        <f t="shared" si="280"/>
        <v/>
      </c>
      <c r="CB254" s="21" t="str">
        <f>IF(CA254="","",MAX(CB$12:CB253)+1)</f>
        <v/>
      </c>
      <c r="CC254" s="21" t="str">
        <f>IF(CA254="","",IF(AB254="","",IF(AB254="NEMA",IF(AD254="",INDEX(AD$12:AD253,MATCH(AA254,AA$12:AA253,0),1),AD254),AB254)))</f>
        <v/>
      </c>
      <c r="CD254" s="21" t="str">
        <f t="shared" si="281"/>
        <v/>
      </c>
      <c r="CE254" s="21" t="str">
        <f>IF(BX254="","",MAX(CE$12:CE253)+1)</f>
        <v/>
      </c>
      <c r="CF254" s="21" t="str">
        <f t="shared" si="282"/>
        <v/>
      </c>
      <c r="CG254" s="46" t="str">
        <f t="shared" si="283"/>
        <v/>
      </c>
      <c r="CH254" s="27" t="s">
        <v>0</v>
      </c>
      <c r="CI254" s="14" t="str">
        <f t="shared" si="284"/>
        <v/>
      </c>
      <c r="CJ254" s="27" t="s">
        <v>0</v>
      </c>
      <c r="CK254" s="157" t="str">
        <f>IF(BN254="","",IF(AND(BO254&lt;&gt;"",BO254&lt;&gt;"NEMA",BS254=1),BR254,IFERROR(INDEX(CK$12:CK253,MATCH(BN254,BN$12:BN253,0)),IF(BX254&lt;&gt;"",BX254,BT254))))</f>
        <v/>
      </c>
      <c r="CL254" s="210" t="str">
        <f>IF(BN254="","",IF(BT254&lt;&gt;BN254,INDEX(regKlub_id,MATCH(BT254,regKlub_naziv,0)),IF(AND(BO254&lt;&gt;"",BO254&lt;&gt;"NEMA"),BO254,IF(CF254&lt;&gt;"",CF254,IF(CB254&lt;&gt;"",CB254,IFERROR(INDEX(CL$12:CL253,MATCH(BN254,BN$12:BN253,0)),"GREŠKA"))))))</f>
        <v/>
      </c>
      <c r="CM254" s="108" t="str">
        <f>IF(BP254="","",IF(BP254&lt;&gt;"NEMA",BP254,IF(CE254&lt;&gt;"",CE254,IFERROR(INDEX(CM$12:CM253,MATCH(BN254,BN$12:BN253,0)),""))))</f>
        <v/>
      </c>
      <c r="CN254" s="27" t="s">
        <v>0</v>
      </c>
      <c r="CO254" s="38" t="str">
        <f t="shared" si="285"/>
        <v/>
      </c>
      <c r="CP254" s="53" t="str">
        <f t="shared" si="286"/>
        <v/>
      </c>
      <c r="CQ254" s="164" t="str">
        <f t="shared" si="287"/>
        <v/>
      </c>
      <c r="CR254" s="165" t="str">
        <f t="shared" si="313"/>
        <v/>
      </c>
      <c r="CS254" s="108" t="str">
        <f t="shared" si="239"/>
        <v/>
      </c>
      <c r="CT254" s="27" t="s">
        <v>0</v>
      </c>
      <c r="CU254" s="224" t="str">
        <f t="shared" si="288"/>
        <v xml:space="preserve">
</v>
      </c>
      <c r="CV254" s="27" t="s">
        <v>0</v>
      </c>
      <c r="CW254" s="184" t="str">
        <f t="shared" si="240"/>
        <v/>
      </c>
      <c r="CX254" t="s">
        <v>0</v>
      </c>
      <c r="CY254" s="86" t="str">
        <f t="shared" si="241"/>
        <v/>
      </c>
      <c r="CZ254" t="s">
        <v>0</v>
      </c>
      <c r="DA254" s="32" t="str">
        <f t="shared" si="242"/>
        <v/>
      </c>
      <c r="DB254" s="46" t="str">
        <f t="shared" si="243"/>
        <v/>
      </c>
      <c r="DC254" t="s">
        <v>0</v>
      </c>
      <c r="DD254" s="14" t="str">
        <f t="shared" si="289"/>
        <v/>
      </c>
      <c r="DE254" s="27" t="s">
        <v>0</v>
      </c>
      <c r="DF254" s="14" t="str">
        <f t="shared" si="290"/>
        <v/>
      </c>
      <c r="DG254" s="27" t="s">
        <v>0</v>
      </c>
      <c r="DH254" s="32" t="str">
        <f t="shared" si="291"/>
        <v/>
      </c>
      <c r="DI254" s="33" t="str">
        <f t="shared" si="292"/>
        <v/>
      </c>
      <c r="DJ254" s="27" t="s">
        <v>0</v>
      </c>
      <c r="DK254" s="32" t="str">
        <f t="shared" si="293"/>
        <v/>
      </c>
      <c r="DL254" s="33" t="str">
        <f t="shared" si="294"/>
        <v/>
      </c>
      <c r="DM254" s="27" t="s">
        <v>0</v>
      </c>
      <c r="DN254" s="32" t="str">
        <f t="shared" si="295"/>
        <v/>
      </c>
      <c r="DO254" s="33" t="str">
        <f t="shared" si="296"/>
        <v/>
      </c>
      <c r="DP254" s="27" t="s">
        <v>0</v>
      </c>
      <c r="DQ254" s="38" t="str">
        <f t="shared" si="297"/>
        <v/>
      </c>
      <c r="DR254" s="33" t="str" cm="1">
        <f t="array" ref="DR254">IF(DQ254&lt;&gt;"",INDEX(regNatjecatelj_id,DQ254,0),IF(BF254&lt;&gt;"",BF254,""))</f>
        <v/>
      </c>
      <c r="DS254" s="27" t="s">
        <v>0</v>
      </c>
      <c r="DT254" s="38" t="str">
        <f t="shared" si="298"/>
        <v/>
      </c>
      <c r="DU254" s="53" t="str">
        <f t="shared" si="244"/>
        <v/>
      </c>
      <c r="DV254" s="53" t="str">
        <f t="shared" si="299"/>
        <v/>
      </c>
      <c r="DW254" s="53" t="str">
        <f t="shared" si="300"/>
        <v/>
      </c>
      <c r="DX254" s="46" t="str">
        <f t="shared" si="301"/>
        <v/>
      </c>
      <c r="DY254" s="27" t="s">
        <v>0</v>
      </c>
      <c r="DZ254" s="38" t="str">
        <f>IF(AN254="","",MAX(DZ$12:DZ253)+1)</f>
        <v/>
      </c>
      <c r="EA254" s="53" t="str">
        <f t="shared" si="302"/>
        <v/>
      </c>
      <c r="EB254" s="53" t="str">
        <f t="shared" si="303"/>
        <v/>
      </c>
      <c r="EC254" s="53" t="str">
        <f t="shared" si="304"/>
        <v/>
      </c>
      <c r="ED254" s="53" t="str">
        <f t="shared" si="305"/>
        <v/>
      </c>
      <c r="EE254" s="53" t="str">
        <f t="shared" si="245"/>
        <v/>
      </c>
      <c r="EF254" s="53" t="str">
        <f t="shared" si="306"/>
        <v/>
      </c>
      <c r="EG254" s="53" t="str">
        <f t="shared" si="307"/>
        <v/>
      </c>
      <c r="EH254" s="53" t="str">
        <f t="shared" si="246"/>
        <v/>
      </c>
      <c r="EI254" s="53" t="str">
        <f t="shared" si="308"/>
        <v/>
      </c>
      <c r="EJ254" s="33" t="str">
        <f t="shared" si="309"/>
        <v/>
      </c>
      <c r="EK254" s="27" t="s">
        <v>0</v>
      </c>
      <c r="EL254" s="14" t="str">
        <f t="shared" si="310"/>
        <v/>
      </c>
      <c r="EM254" s="27" t="s">
        <v>0</v>
      </c>
      <c r="EN254" s="14" t="str">
        <f t="shared" si="247"/>
        <v/>
      </c>
      <c r="EO254" s="27" t="s">
        <v>0</v>
      </c>
      <c r="EP254" s="115" t="str">
        <f t="shared" si="311"/>
        <v/>
      </c>
      <c r="EQ254" s="27" t="s">
        <v>0</v>
      </c>
    </row>
    <row r="255" spans="1:147" x14ac:dyDescent="0.25">
      <c r="A255" t="s">
        <v>0</v>
      </c>
      <c r="B255" s="32" t="str">
        <f>IF(csv!F245="","",TRIM(csv!T245))</f>
        <v/>
      </c>
      <c r="C255" s="21" t="s">
        <v>0</v>
      </c>
      <c r="D255" s="21" t="str">
        <f>IF(csv!F245="","",TRIM(csv!F245))</f>
        <v/>
      </c>
      <c r="E255" s="21" t="str">
        <f>IF(csv!E245="","",TRIM(csv!E245))</f>
        <v/>
      </c>
      <c r="F255" s="21" t="s">
        <v>0</v>
      </c>
      <c r="G255" s="53" t="str">
        <f>IF(csv!M245="","",TRIM(csv!M245))</f>
        <v/>
      </c>
      <c r="H255" s="53" t="str">
        <f>IF(csv!N245="","",TRIM(csv!N245))</f>
        <v/>
      </c>
      <c r="I255" s="21" t="s">
        <v>0</v>
      </c>
      <c r="J255" s="21" t="str">
        <f>IF(csv!P245="","",TRIM(csv!P245))</f>
        <v/>
      </c>
      <c r="K255" s="21" t="str">
        <f>IF(csv!Q245="","",TRIM(csv!Q245))</f>
        <v/>
      </c>
      <c r="L255" s="21" t="s">
        <v>0</v>
      </c>
      <c r="M255" s="46" t="str">
        <f>IF(csv!R245="","",TRIM(csv!R245))</f>
        <v/>
      </c>
      <c r="N255" s="27" t="s">
        <v>0</v>
      </c>
      <c r="O255" s="172" t="str">
        <f t="shared" si="248"/>
        <v/>
      </c>
      <c r="P255" s="27"/>
      <c r="Q255" s="32" t="str">
        <f t="shared" si="249"/>
        <v/>
      </c>
      <c r="R255" s="53" t="str">
        <f>IF(Q255="","",IF(COUNTIF(Q$12:Q254,Q255)=0,R254+1,R254))</f>
        <v/>
      </c>
      <c r="S255" s="53" t="str">
        <f t="shared" si="250"/>
        <v/>
      </c>
      <c r="T255" s="53" t="str">
        <f t="shared" si="251"/>
        <v/>
      </c>
      <c r="U255" s="46" t="str">
        <f t="shared" si="252"/>
        <v/>
      </c>
      <c r="V255" s="27" t="s">
        <v>0</v>
      </c>
      <c r="W255" s="157" t="str">
        <f t="shared" si="253"/>
        <v/>
      </c>
      <c r="X255" s="207" t="str">
        <f t="shared" si="254"/>
        <v/>
      </c>
      <c r="Y255" s="158" t="str">
        <f t="shared" si="236"/>
        <v/>
      </c>
      <c r="Z255" s="27" t="s">
        <v>0</v>
      </c>
      <c r="AA255" s="32" t="str">
        <f t="shared" si="255"/>
        <v/>
      </c>
      <c r="AB255" s="53" t="str">
        <f t="shared" si="256"/>
        <v/>
      </c>
      <c r="AC255" s="21" t="str">
        <f>IF(OR(AB255="",AB255&lt;&gt;"NEMA"),"",IF(IFERROR(MATCH(AA255,AA$12:AA254,0),0)&lt;&gt;0,"",AA255))</f>
        <v/>
      </c>
      <c r="AD255" s="46" t="str">
        <f>IF(AC255="","",MAX(AD$12:AD254)+1)</f>
        <v/>
      </c>
      <c r="AE255" s="27" t="s">
        <v>0</v>
      </c>
      <c r="AF255" s="84"/>
      <c r="AG255" s="27" t="s">
        <v>0</v>
      </c>
      <c r="AH255" s="14" t="str">
        <f t="shared" si="257"/>
        <v/>
      </c>
      <c r="AI255" s="27" t="s">
        <v>0</v>
      </c>
      <c r="AJ255" s="157" t="str">
        <f t="shared" si="258"/>
        <v/>
      </c>
      <c r="AK255" s="108" t="str">
        <f t="shared" si="259"/>
        <v/>
      </c>
      <c r="AL255" s="27"/>
      <c r="AM255" s="32" t="str">
        <f t="shared" si="260"/>
        <v/>
      </c>
      <c r="AN255" s="21" t="str">
        <f t="shared" si="261"/>
        <v/>
      </c>
      <c r="AO255" s="53" t="str">
        <f t="shared" si="262"/>
        <v/>
      </c>
      <c r="AP255" s="53" t="str">
        <f t="shared" si="263"/>
        <v/>
      </c>
      <c r="AQ255" s="21" t="str">
        <f t="shared" si="264"/>
        <v/>
      </c>
      <c r="AR255" s="46" t="str">
        <f t="shared" si="265"/>
        <v/>
      </c>
      <c r="AS255" s="27" t="s">
        <v>0</v>
      </c>
      <c r="AT255" s="62" t="str">
        <f t="shared" si="266"/>
        <v/>
      </c>
      <c r="AU255" s="27" t="s">
        <v>0</v>
      </c>
      <c r="AV255" s="228" t="str">
        <f t="shared" si="312"/>
        <v/>
      </c>
      <c r="AW255" s="27" t="s">
        <v>0</v>
      </c>
      <c r="AX255" s="79"/>
      <c r="AY255" s="80"/>
      <c r="AZ255" s="27" t="s">
        <v>0</v>
      </c>
      <c r="BA255" s="184" t="str">
        <f t="shared" si="267"/>
        <v/>
      </c>
      <c r="BB255" s="27" t="s">
        <v>0</v>
      </c>
      <c r="BC255" s="32" t="str">
        <f t="shared" si="268"/>
        <v/>
      </c>
      <c r="BD255" s="53" t="str">
        <f>IF(AX255&amp;AY255="","",MAX(BD$12:BD254)+1)</f>
        <v/>
      </c>
      <c r="BE255" s="196" t="str">
        <f t="shared" si="269"/>
        <v/>
      </c>
      <c r="BF255" s="33" t="str">
        <f>IF(AND(AO255="NEMA",AP255="NEMA",OR(AX255&amp;AY255="",BE255="NEMA")),MAX(BF$12:BF254)+1,"")</f>
        <v/>
      </c>
      <c r="BG255" s="27" t="s">
        <v>0</v>
      </c>
      <c r="BH255" s="32" t="str">
        <f t="shared" si="270"/>
        <v/>
      </c>
      <c r="BI255" s="21" t="str">
        <f t="shared" si="271"/>
        <v/>
      </c>
      <c r="BJ255" s="53" t="str">
        <f t="shared" si="272"/>
        <v/>
      </c>
      <c r="BK255" s="33" t="str">
        <f t="shared" si="273"/>
        <v/>
      </c>
      <c r="BL255" s="27" t="s">
        <v>0</v>
      </c>
      <c r="BM255" s="32" t="str">
        <f t="shared" si="274"/>
        <v/>
      </c>
      <c r="BN255" s="21" t="str">
        <f t="shared" si="275"/>
        <v/>
      </c>
      <c r="BO255" s="53" t="str">
        <f t="shared" si="276"/>
        <v/>
      </c>
      <c r="BP255" s="53" t="str">
        <f t="shared" si="237"/>
        <v/>
      </c>
      <c r="BQ255" s="21" t="str">
        <f t="shared" si="238"/>
        <v/>
      </c>
      <c r="BR255" s="21" t="str" cm="1">
        <f t="array" ref="BR255">IFERROR(""&amp;INDEX(regNatjecatelj_klub,DI255),"")</f>
        <v/>
      </c>
      <c r="BS255" s="66" t="str">
        <f t="shared" si="277"/>
        <v/>
      </c>
      <c r="BT255" s="46" t="str">
        <f t="shared" si="278"/>
        <v/>
      </c>
      <c r="BU255" s="27" t="s">
        <v>0</v>
      </c>
      <c r="BV255" s="62" t="str">
        <f>IF(BP255&lt;&gt;"NEMA","",IF(IFERROR(MATCH(BN255,BN$12:BN254,0),0)&lt;&gt;0,"",BN255))</f>
        <v/>
      </c>
      <c r="BW255" s="27" t="s">
        <v>0</v>
      </c>
      <c r="BX255" s="84"/>
      <c r="BY255" s="27" t="s">
        <v>0</v>
      </c>
      <c r="BZ255" s="38" t="str">
        <f t="shared" si="279"/>
        <v/>
      </c>
      <c r="CA255" s="21" t="str">
        <f t="shared" si="280"/>
        <v/>
      </c>
      <c r="CB255" s="21" t="str">
        <f>IF(CA255="","",MAX(CB$12:CB254)+1)</f>
        <v/>
      </c>
      <c r="CC255" s="21" t="str">
        <f>IF(CA255="","",IF(AB255="","",IF(AB255="NEMA",IF(AD255="",INDEX(AD$12:AD254,MATCH(AA255,AA$12:AA254,0),1),AD255),AB255)))</f>
        <v/>
      </c>
      <c r="CD255" s="21" t="str">
        <f t="shared" si="281"/>
        <v/>
      </c>
      <c r="CE255" s="21" t="str">
        <f>IF(BX255="","",MAX(CE$12:CE254)+1)</f>
        <v/>
      </c>
      <c r="CF255" s="21" t="str">
        <f t="shared" si="282"/>
        <v/>
      </c>
      <c r="CG255" s="46" t="str">
        <f t="shared" si="283"/>
        <v/>
      </c>
      <c r="CH255" s="27" t="s">
        <v>0</v>
      </c>
      <c r="CI255" s="14" t="str">
        <f t="shared" si="284"/>
        <v/>
      </c>
      <c r="CJ255" s="27" t="s">
        <v>0</v>
      </c>
      <c r="CK255" s="157" t="str">
        <f>IF(BN255="","",IF(AND(BO255&lt;&gt;"",BO255&lt;&gt;"NEMA",BS255=1),BR255,IFERROR(INDEX(CK$12:CK254,MATCH(BN255,BN$12:BN254,0)),IF(BX255&lt;&gt;"",BX255,BT255))))</f>
        <v/>
      </c>
      <c r="CL255" s="210" t="str">
        <f>IF(BN255="","",IF(BT255&lt;&gt;BN255,INDEX(regKlub_id,MATCH(BT255,regKlub_naziv,0)),IF(AND(BO255&lt;&gt;"",BO255&lt;&gt;"NEMA"),BO255,IF(CF255&lt;&gt;"",CF255,IF(CB255&lt;&gt;"",CB255,IFERROR(INDEX(CL$12:CL254,MATCH(BN255,BN$12:BN254,0)),"GREŠKA"))))))</f>
        <v/>
      </c>
      <c r="CM255" s="108" t="str">
        <f>IF(BP255="","",IF(BP255&lt;&gt;"NEMA",BP255,IF(CE255&lt;&gt;"",CE255,IFERROR(INDEX(CM$12:CM254,MATCH(BN255,BN$12:BN254,0)),""))))</f>
        <v/>
      </c>
      <c r="CN255" s="27" t="s">
        <v>0</v>
      </c>
      <c r="CO255" s="38" t="str">
        <f t="shared" si="285"/>
        <v/>
      </c>
      <c r="CP255" s="53" t="str">
        <f t="shared" si="286"/>
        <v/>
      </c>
      <c r="CQ255" s="164" t="str">
        <f t="shared" si="287"/>
        <v/>
      </c>
      <c r="CR255" s="165" t="str">
        <f t="shared" si="313"/>
        <v/>
      </c>
      <c r="CS255" s="108" t="str">
        <f t="shared" si="239"/>
        <v/>
      </c>
      <c r="CT255" s="27" t="s">
        <v>0</v>
      </c>
      <c r="CU255" s="224" t="str">
        <f t="shared" si="288"/>
        <v xml:space="preserve">
</v>
      </c>
      <c r="CV255" s="27" t="s">
        <v>0</v>
      </c>
      <c r="CW255" s="184" t="str">
        <f t="shared" si="240"/>
        <v/>
      </c>
      <c r="CX255" t="s">
        <v>0</v>
      </c>
      <c r="CY255" s="86" t="str">
        <f t="shared" si="241"/>
        <v/>
      </c>
      <c r="CZ255" t="s">
        <v>0</v>
      </c>
      <c r="DA255" s="32" t="str">
        <f t="shared" si="242"/>
        <v/>
      </c>
      <c r="DB255" s="46" t="str">
        <f t="shared" si="243"/>
        <v/>
      </c>
      <c r="DC255" t="s">
        <v>0</v>
      </c>
      <c r="DD255" s="14" t="str">
        <f t="shared" si="289"/>
        <v/>
      </c>
      <c r="DE255" s="27" t="s">
        <v>0</v>
      </c>
      <c r="DF255" s="14" t="str">
        <f t="shared" si="290"/>
        <v/>
      </c>
      <c r="DG255" s="27" t="s">
        <v>0</v>
      </c>
      <c r="DH255" s="32" t="str">
        <f t="shared" si="291"/>
        <v/>
      </c>
      <c r="DI255" s="33" t="str">
        <f t="shared" si="292"/>
        <v/>
      </c>
      <c r="DJ255" s="27" t="s">
        <v>0</v>
      </c>
      <c r="DK255" s="32" t="str">
        <f t="shared" si="293"/>
        <v/>
      </c>
      <c r="DL255" s="33" t="str">
        <f t="shared" si="294"/>
        <v/>
      </c>
      <c r="DM255" s="27" t="s">
        <v>0</v>
      </c>
      <c r="DN255" s="32" t="str">
        <f t="shared" si="295"/>
        <v/>
      </c>
      <c r="DO255" s="33" t="str">
        <f t="shared" si="296"/>
        <v/>
      </c>
      <c r="DP255" s="27" t="s">
        <v>0</v>
      </c>
      <c r="DQ255" s="38" t="str">
        <f t="shared" si="297"/>
        <v/>
      </c>
      <c r="DR255" s="33" t="str" cm="1">
        <f t="array" ref="DR255">IF(DQ255&lt;&gt;"",INDEX(regNatjecatelj_id,DQ255,0),IF(BF255&lt;&gt;"",BF255,""))</f>
        <v/>
      </c>
      <c r="DS255" s="27" t="s">
        <v>0</v>
      </c>
      <c r="DT255" s="38" t="str">
        <f t="shared" si="298"/>
        <v/>
      </c>
      <c r="DU255" s="53" t="str">
        <f t="shared" si="244"/>
        <v/>
      </c>
      <c r="DV255" s="53" t="str">
        <f t="shared" si="299"/>
        <v/>
      </c>
      <c r="DW255" s="53" t="str">
        <f t="shared" si="300"/>
        <v/>
      </c>
      <c r="DX255" s="46" t="str">
        <f t="shared" si="301"/>
        <v/>
      </c>
      <c r="DY255" s="27" t="s">
        <v>0</v>
      </c>
      <c r="DZ255" s="38" t="str">
        <f>IF(AN255="","",MAX(DZ$12:DZ254)+1)</f>
        <v/>
      </c>
      <c r="EA255" s="53" t="str">
        <f t="shared" si="302"/>
        <v/>
      </c>
      <c r="EB255" s="53" t="str">
        <f t="shared" si="303"/>
        <v/>
      </c>
      <c r="EC255" s="53" t="str">
        <f t="shared" si="304"/>
        <v/>
      </c>
      <c r="ED255" s="53" t="str">
        <f t="shared" si="305"/>
        <v/>
      </c>
      <c r="EE255" s="53" t="str">
        <f t="shared" si="245"/>
        <v/>
      </c>
      <c r="EF255" s="53" t="str">
        <f t="shared" si="306"/>
        <v/>
      </c>
      <c r="EG255" s="53" t="str">
        <f t="shared" si="307"/>
        <v/>
      </c>
      <c r="EH255" s="53" t="str">
        <f t="shared" si="246"/>
        <v/>
      </c>
      <c r="EI255" s="53" t="str">
        <f t="shared" si="308"/>
        <v/>
      </c>
      <c r="EJ255" s="33" t="str">
        <f t="shared" si="309"/>
        <v/>
      </c>
      <c r="EK255" s="27" t="s">
        <v>0</v>
      </c>
      <c r="EL255" s="14" t="str">
        <f t="shared" si="310"/>
        <v/>
      </c>
      <c r="EM255" s="27" t="s">
        <v>0</v>
      </c>
      <c r="EN255" s="14" t="str">
        <f t="shared" si="247"/>
        <v/>
      </c>
      <c r="EO255" s="27" t="s">
        <v>0</v>
      </c>
      <c r="EP255" s="115" t="str">
        <f t="shared" si="311"/>
        <v/>
      </c>
      <c r="EQ255" s="27" t="s">
        <v>0</v>
      </c>
    </row>
    <row r="256" spans="1:147" x14ac:dyDescent="0.25">
      <c r="A256" t="s">
        <v>0</v>
      </c>
      <c r="B256" s="32" t="str">
        <f>IF(csv!F246="","",TRIM(csv!T246))</f>
        <v/>
      </c>
      <c r="C256" s="21" t="s">
        <v>0</v>
      </c>
      <c r="D256" s="21" t="str">
        <f>IF(csv!F246="","",TRIM(csv!F246))</f>
        <v/>
      </c>
      <c r="E256" s="21" t="str">
        <f>IF(csv!E246="","",TRIM(csv!E246))</f>
        <v/>
      </c>
      <c r="F256" s="21" t="s">
        <v>0</v>
      </c>
      <c r="G256" s="53" t="str">
        <f>IF(csv!M246="","",TRIM(csv!M246))</f>
        <v/>
      </c>
      <c r="H256" s="53" t="str">
        <f>IF(csv!N246="","",TRIM(csv!N246))</f>
        <v/>
      </c>
      <c r="I256" s="21" t="s">
        <v>0</v>
      </c>
      <c r="J256" s="21" t="str">
        <f>IF(csv!P246="","",TRIM(csv!P246))</f>
        <v/>
      </c>
      <c r="K256" s="21" t="str">
        <f>IF(csv!Q246="","",TRIM(csv!Q246))</f>
        <v/>
      </c>
      <c r="L256" s="21" t="s">
        <v>0</v>
      </c>
      <c r="M256" s="46" t="str">
        <f>IF(csv!R246="","",TRIM(csv!R246))</f>
        <v/>
      </c>
      <c r="N256" s="27" t="s">
        <v>0</v>
      </c>
      <c r="O256" s="172" t="str">
        <f t="shared" si="248"/>
        <v/>
      </c>
      <c r="P256" s="27"/>
      <c r="Q256" s="32" t="str">
        <f t="shared" si="249"/>
        <v/>
      </c>
      <c r="R256" s="53" t="str">
        <f>IF(Q256="","",IF(COUNTIF(Q$12:Q255,Q256)=0,R255+1,R255))</f>
        <v/>
      </c>
      <c r="S256" s="53" t="str">
        <f t="shared" si="250"/>
        <v/>
      </c>
      <c r="T256" s="53" t="str">
        <f t="shared" si="251"/>
        <v/>
      </c>
      <c r="U256" s="46" t="str">
        <f t="shared" si="252"/>
        <v/>
      </c>
      <c r="V256" s="27" t="s">
        <v>0</v>
      </c>
      <c r="W256" s="157" t="str">
        <f t="shared" si="253"/>
        <v/>
      </c>
      <c r="X256" s="207" t="str">
        <f t="shared" si="254"/>
        <v/>
      </c>
      <c r="Y256" s="158" t="str">
        <f t="shared" si="236"/>
        <v/>
      </c>
      <c r="Z256" s="27" t="s">
        <v>0</v>
      </c>
      <c r="AA256" s="32" t="str">
        <f t="shared" si="255"/>
        <v/>
      </c>
      <c r="AB256" s="53" t="str">
        <f t="shared" si="256"/>
        <v/>
      </c>
      <c r="AC256" s="21" t="str">
        <f>IF(OR(AB256="",AB256&lt;&gt;"NEMA"),"",IF(IFERROR(MATCH(AA256,AA$12:AA255,0),0)&lt;&gt;0,"",AA256))</f>
        <v/>
      </c>
      <c r="AD256" s="46" t="str">
        <f>IF(AC256="","",MAX(AD$12:AD255)+1)</f>
        <v/>
      </c>
      <c r="AE256" s="27" t="s">
        <v>0</v>
      </c>
      <c r="AF256" s="84"/>
      <c r="AG256" s="27" t="s">
        <v>0</v>
      </c>
      <c r="AH256" s="14" t="str">
        <f t="shared" si="257"/>
        <v/>
      </c>
      <c r="AI256" s="27" t="s">
        <v>0</v>
      </c>
      <c r="AJ256" s="157" t="str">
        <f t="shared" si="258"/>
        <v/>
      </c>
      <c r="AK256" s="108" t="str">
        <f t="shared" si="259"/>
        <v/>
      </c>
      <c r="AL256" s="27"/>
      <c r="AM256" s="32" t="str">
        <f t="shared" si="260"/>
        <v/>
      </c>
      <c r="AN256" s="21" t="str">
        <f t="shared" si="261"/>
        <v/>
      </c>
      <c r="AO256" s="53" t="str">
        <f t="shared" si="262"/>
        <v/>
      </c>
      <c r="AP256" s="53" t="str">
        <f t="shared" si="263"/>
        <v/>
      </c>
      <c r="AQ256" s="21" t="str">
        <f t="shared" si="264"/>
        <v/>
      </c>
      <c r="AR256" s="46" t="str">
        <f t="shared" si="265"/>
        <v/>
      </c>
      <c r="AS256" s="27" t="s">
        <v>0</v>
      </c>
      <c r="AT256" s="62" t="str">
        <f t="shared" si="266"/>
        <v/>
      </c>
      <c r="AU256" s="27" t="s">
        <v>0</v>
      </c>
      <c r="AV256" s="228" t="str">
        <f t="shared" si="312"/>
        <v/>
      </c>
      <c r="AW256" s="27" t="s">
        <v>0</v>
      </c>
      <c r="AX256" s="79"/>
      <c r="AY256" s="80"/>
      <c r="AZ256" s="27" t="s">
        <v>0</v>
      </c>
      <c r="BA256" s="184" t="str">
        <f t="shared" si="267"/>
        <v/>
      </c>
      <c r="BB256" s="27" t="s">
        <v>0</v>
      </c>
      <c r="BC256" s="32" t="str">
        <f t="shared" si="268"/>
        <v/>
      </c>
      <c r="BD256" s="53" t="str">
        <f>IF(AX256&amp;AY256="","",MAX(BD$12:BD255)+1)</f>
        <v/>
      </c>
      <c r="BE256" s="196" t="str">
        <f t="shared" si="269"/>
        <v/>
      </c>
      <c r="BF256" s="33" t="str">
        <f>IF(AND(AO256="NEMA",AP256="NEMA",OR(AX256&amp;AY256="",BE256="NEMA")),MAX(BF$12:BF255)+1,"")</f>
        <v/>
      </c>
      <c r="BG256" s="27" t="s">
        <v>0</v>
      </c>
      <c r="BH256" s="32" t="str">
        <f t="shared" si="270"/>
        <v/>
      </c>
      <c r="BI256" s="21" t="str">
        <f t="shared" si="271"/>
        <v/>
      </c>
      <c r="BJ256" s="53" t="str">
        <f t="shared" si="272"/>
        <v/>
      </c>
      <c r="BK256" s="33" t="str">
        <f t="shared" si="273"/>
        <v/>
      </c>
      <c r="BL256" s="27" t="s">
        <v>0</v>
      </c>
      <c r="BM256" s="32" t="str">
        <f t="shared" si="274"/>
        <v/>
      </c>
      <c r="BN256" s="21" t="str">
        <f t="shared" si="275"/>
        <v/>
      </c>
      <c r="BO256" s="53" t="str">
        <f t="shared" si="276"/>
        <v/>
      </c>
      <c r="BP256" s="53" t="str">
        <f t="shared" si="237"/>
        <v/>
      </c>
      <c r="BQ256" s="21" t="str">
        <f t="shared" si="238"/>
        <v/>
      </c>
      <c r="BR256" s="21" t="str" cm="1">
        <f t="array" ref="BR256">IFERROR(""&amp;INDEX(regNatjecatelj_klub,DI256),"")</f>
        <v/>
      </c>
      <c r="BS256" s="66" t="str">
        <f t="shared" si="277"/>
        <v/>
      </c>
      <c r="BT256" s="46" t="str">
        <f t="shared" si="278"/>
        <v/>
      </c>
      <c r="BU256" s="27" t="s">
        <v>0</v>
      </c>
      <c r="BV256" s="62" t="str">
        <f>IF(BP256&lt;&gt;"NEMA","",IF(IFERROR(MATCH(BN256,BN$12:BN255,0),0)&lt;&gt;0,"",BN256))</f>
        <v/>
      </c>
      <c r="BW256" s="27" t="s">
        <v>0</v>
      </c>
      <c r="BX256" s="84"/>
      <c r="BY256" s="27" t="s">
        <v>0</v>
      </c>
      <c r="BZ256" s="38" t="str">
        <f t="shared" si="279"/>
        <v/>
      </c>
      <c r="CA256" s="21" t="str">
        <f t="shared" si="280"/>
        <v/>
      </c>
      <c r="CB256" s="21" t="str">
        <f>IF(CA256="","",MAX(CB$12:CB255)+1)</f>
        <v/>
      </c>
      <c r="CC256" s="21" t="str">
        <f>IF(CA256="","",IF(AB256="","",IF(AB256="NEMA",IF(AD256="",INDEX(AD$12:AD255,MATCH(AA256,AA$12:AA255,0),1),AD256),AB256)))</f>
        <v/>
      </c>
      <c r="CD256" s="21" t="str">
        <f t="shared" si="281"/>
        <v/>
      </c>
      <c r="CE256" s="21" t="str">
        <f>IF(BX256="","",MAX(CE$12:CE255)+1)</f>
        <v/>
      </c>
      <c r="CF256" s="21" t="str">
        <f t="shared" si="282"/>
        <v/>
      </c>
      <c r="CG256" s="46" t="str">
        <f t="shared" si="283"/>
        <v/>
      </c>
      <c r="CH256" s="27" t="s">
        <v>0</v>
      </c>
      <c r="CI256" s="14" t="str">
        <f t="shared" si="284"/>
        <v/>
      </c>
      <c r="CJ256" s="27" t="s">
        <v>0</v>
      </c>
      <c r="CK256" s="157" t="str">
        <f>IF(BN256="","",IF(AND(BO256&lt;&gt;"",BO256&lt;&gt;"NEMA",BS256=1),BR256,IFERROR(INDEX(CK$12:CK255,MATCH(BN256,BN$12:BN255,0)),IF(BX256&lt;&gt;"",BX256,BT256))))</f>
        <v/>
      </c>
      <c r="CL256" s="210" t="str">
        <f>IF(BN256="","",IF(BT256&lt;&gt;BN256,INDEX(regKlub_id,MATCH(BT256,regKlub_naziv,0)),IF(AND(BO256&lt;&gt;"",BO256&lt;&gt;"NEMA"),BO256,IF(CF256&lt;&gt;"",CF256,IF(CB256&lt;&gt;"",CB256,IFERROR(INDEX(CL$12:CL255,MATCH(BN256,BN$12:BN255,0)),"GREŠKA"))))))</f>
        <v/>
      </c>
      <c r="CM256" s="108" t="str">
        <f>IF(BP256="","",IF(BP256&lt;&gt;"NEMA",BP256,IF(CE256&lt;&gt;"",CE256,IFERROR(INDEX(CM$12:CM255,MATCH(BN256,BN$12:BN255,0)),""))))</f>
        <v/>
      </c>
      <c r="CN256" s="27" t="s">
        <v>0</v>
      </c>
      <c r="CO256" s="38" t="str">
        <f t="shared" si="285"/>
        <v/>
      </c>
      <c r="CP256" s="53" t="str">
        <f t="shared" si="286"/>
        <v/>
      </c>
      <c r="CQ256" s="164" t="str">
        <f t="shared" si="287"/>
        <v/>
      </c>
      <c r="CR256" s="165" t="str">
        <f t="shared" si="313"/>
        <v/>
      </c>
      <c r="CS256" s="108" t="str">
        <f t="shared" si="239"/>
        <v/>
      </c>
      <c r="CT256" s="27" t="s">
        <v>0</v>
      </c>
      <c r="CU256" s="224" t="str">
        <f t="shared" si="288"/>
        <v xml:space="preserve">
</v>
      </c>
      <c r="CV256" s="27" t="s">
        <v>0</v>
      </c>
      <c r="CW256" s="184" t="str">
        <f t="shared" si="240"/>
        <v/>
      </c>
      <c r="CX256" t="s">
        <v>0</v>
      </c>
      <c r="CY256" s="86" t="str">
        <f t="shared" si="241"/>
        <v/>
      </c>
      <c r="CZ256" t="s">
        <v>0</v>
      </c>
      <c r="DA256" s="32" t="str">
        <f t="shared" si="242"/>
        <v/>
      </c>
      <c r="DB256" s="46" t="str">
        <f t="shared" si="243"/>
        <v/>
      </c>
      <c r="DC256" t="s">
        <v>0</v>
      </c>
      <c r="DD256" s="14" t="str">
        <f t="shared" si="289"/>
        <v/>
      </c>
      <c r="DE256" s="27" t="s">
        <v>0</v>
      </c>
      <c r="DF256" s="14" t="str">
        <f t="shared" si="290"/>
        <v/>
      </c>
      <c r="DG256" s="27" t="s">
        <v>0</v>
      </c>
      <c r="DH256" s="32" t="str">
        <f t="shared" si="291"/>
        <v/>
      </c>
      <c r="DI256" s="33" t="str">
        <f t="shared" si="292"/>
        <v/>
      </c>
      <c r="DJ256" s="27" t="s">
        <v>0</v>
      </c>
      <c r="DK256" s="32" t="str">
        <f t="shared" si="293"/>
        <v/>
      </c>
      <c r="DL256" s="33" t="str">
        <f t="shared" si="294"/>
        <v/>
      </c>
      <c r="DM256" s="27" t="s">
        <v>0</v>
      </c>
      <c r="DN256" s="32" t="str">
        <f t="shared" si="295"/>
        <v/>
      </c>
      <c r="DO256" s="33" t="str">
        <f t="shared" si="296"/>
        <v/>
      </c>
      <c r="DP256" s="27" t="s">
        <v>0</v>
      </c>
      <c r="DQ256" s="38" t="str">
        <f t="shared" si="297"/>
        <v/>
      </c>
      <c r="DR256" s="33" t="str" cm="1">
        <f t="array" ref="DR256">IF(DQ256&lt;&gt;"",INDEX(regNatjecatelj_id,DQ256,0),IF(BF256&lt;&gt;"",BF256,""))</f>
        <v/>
      </c>
      <c r="DS256" s="27" t="s">
        <v>0</v>
      </c>
      <c r="DT256" s="38" t="str">
        <f t="shared" si="298"/>
        <v/>
      </c>
      <c r="DU256" s="53" t="str">
        <f t="shared" si="244"/>
        <v/>
      </c>
      <c r="DV256" s="53" t="str">
        <f t="shared" si="299"/>
        <v/>
      </c>
      <c r="DW256" s="53" t="str">
        <f t="shared" si="300"/>
        <v/>
      </c>
      <c r="DX256" s="46" t="str">
        <f t="shared" si="301"/>
        <v/>
      </c>
      <c r="DY256" s="27" t="s">
        <v>0</v>
      </c>
      <c r="DZ256" s="38" t="str">
        <f>IF(AN256="","",MAX(DZ$12:DZ255)+1)</f>
        <v/>
      </c>
      <c r="EA256" s="53" t="str">
        <f t="shared" si="302"/>
        <v/>
      </c>
      <c r="EB256" s="53" t="str">
        <f t="shared" si="303"/>
        <v/>
      </c>
      <c r="EC256" s="53" t="str">
        <f t="shared" si="304"/>
        <v/>
      </c>
      <c r="ED256" s="53" t="str">
        <f t="shared" si="305"/>
        <v/>
      </c>
      <c r="EE256" s="53" t="str">
        <f t="shared" si="245"/>
        <v/>
      </c>
      <c r="EF256" s="53" t="str">
        <f t="shared" si="306"/>
        <v/>
      </c>
      <c r="EG256" s="53" t="str">
        <f t="shared" si="307"/>
        <v/>
      </c>
      <c r="EH256" s="53" t="str">
        <f t="shared" si="246"/>
        <v/>
      </c>
      <c r="EI256" s="53" t="str">
        <f t="shared" si="308"/>
        <v/>
      </c>
      <c r="EJ256" s="33" t="str">
        <f t="shared" si="309"/>
        <v/>
      </c>
      <c r="EK256" s="27" t="s">
        <v>0</v>
      </c>
      <c r="EL256" s="14" t="str">
        <f t="shared" si="310"/>
        <v/>
      </c>
      <c r="EM256" s="27" t="s">
        <v>0</v>
      </c>
      <c r="EN256" s="14" t="str">
        <f t="shared" si="247"/>
        <v/>
      </c>
      <c r="EO256" s="27" t="s">
        <v>0</v>
      </c>
      <c r="EP256" s="115" t="str">
        <f t="shared" si="311"/>
        <v/>
      </c>
      <c r="EQ256" s="27" t="s">
        <v>0</v>
      </c>
    </row>
    <row r="257" spans="1:147" x14ac:dyDescent="0.25">
      <c r="A257" t="s">
        <v>0</v>
      </c>
      <c r="B257" s="32" t="str">
        <f>IF(csv!F247="","",TRIM(csv!T247))</f>
        <v/>
      </c>
      <c r="C257" s="21" t="s">
        <v>0</v>
      </c>
      <c r="D257" s="21" t="str">
        <f>IF(csv!F247="","",TRIM(csv!F247))</f>
        <v/>
      </c>
      <c r="E257" s="21" t="str">
        <f>IF(csv!E247="","",TRIM(csv!E247))</f>
        <v/>
      </c>
      <c r="F257" s="21" t="s">
        <v>0</v>
      </c>
      <c r="G257" s="53" t="str">
        <f>IF(csv!M247="","",TRIM(csv!M247))</f>
        <v/>
      </c>
      <c r="H257" s="53" t="str">
        <f>IF(csv!N247="","",TRIM(csv!N247))</f>
        <v/>
      </c>
      <c r="I257" s="21" t="s">
        <v>0</v>
      </c>
      <c r="J257" s="21" t="str">
        <f>IF(csv!P247="","",TRIM(csv!P247))</f>
        <v/>
      </c>
      <c r="K257" s="21" t="str">
        <f>IF(csv!Q247="","",TRIM(csv!Q247))</f>
        <v/>
      </c>
      <c r="L257" s="21" t="s">
        <v>0</v>
      </c>
      <c r="M257" s="46" t="str">
        <f>IF(csv!R247="","",TRIM(csv!R247))</f>
        <v/>
      </c>
      <c r="N257" s="27" t="s">
        <v>0</v>
      </c>
      <c r="O257" s="172" t="str">
        <f t="shared" si="248"/>
        <v/>
      </c>
      <c r="P257" s="27"/>
      <c r="Q257" s="32" t="str">
        <f t="shared" si="249"/>
        <v/>
      </c>
      <c r="R257" s="53" t="str">
        <f>IF(Q257="","",IF(COUNTIF(Q$12:Q256,Q257)=0,R256+1,R256))</f>
        <v/>
      </c>
      <c r="S257" s="53" t="str">
        <f t="shared" si="250"/>
        <v/>
      </c>
      <c r="T257" s="53" t="str">
        <f t="shared" si="251"/>
        <v/>
      </c>
      <c r="U257" s="46" t="str">
        <f t="shared" si="252"/>
        <v/>
      </c>
      <c r="V257" s="27" t="s">
        <v>0</v>
      </c>
      <c r="W257" s="157" t="str">
        <f t="shared" si="253"/>
        <v/>
      </c>
      <c r="X257" s="207" t="str">
        <f t="shared" si="254"/>
        <v/>
      </c>
      <c r="Y257" s="158" t="str">
        <f t="shared" si="236"/>
        <v/>
      </c>
      <c r="Z257" s="27" t="s">
        <v>0</v>
      </c>
      <c r="AA257" s="32" t="str">
        <f t="shared" si="255"/>
        <v/>
      </c>
      <c r="AB257" s="53" t="str">
        <f t="shared" si="256"/>
        <v/>
      </c>
      <c r="AC257" s="21" t="str">
        <f>IF(OR(AB257="",AB257&lt;&gt;"NEMA"),"",IF(IFERROR(MATCH(AA257,AA$12:AA256,0),0)&lt;&gt;0,"",AA257))</f>
        <v/>
      </c>
      <c r="AD257" s="46" t="str">
        <f>IF(AC257="","",MAX(AD$12:AD256)+1)</f>
        <v/>
      </c>
      <c r="AE257" s="27" t="s">
        <v>0</v>
      </c>
      <c r="AF257" s="84"/>
      <c r="AG257" s="27" t="s">
        <v>0</v>
      </c>
      <c r="AH257" s="14" t="str">
        <f t="shared" si="257"/>
        <v/>
      </c>
      <c r="AI257" s="27" t="s">
        <v>0</v>
      </c>
      <c r="AJ257" s="157" t="str">
        <f t="shared" si="258"/>
        <v/>
      </c>
      <c r="AK257" s="108" t="str">
        <f t="shared" si="259"/>
        <v/>
      </c>
      <c r="AL257" s="27"/>
      <c r="AM257" s="32" t="str">
        <f t="shared" si="260"/>
        <v/>
      </c>
      <c r="AN257" s="21" t="str">
        <f t="shared" si="261"/>
        <v/>
      </c>
      <c r="AO257" s="53" t="str">
        <f t="shared" si="262"/>
        <v/>
      </c>
      <c r="AP257" s="53" t="str">
        <f t="shared" si="263"/>
        <v/>
      </c>
      <c r="AQ257" s="21" t="str">
        <f t="shared" si="264"/>
        <v/>
      </c>
      <c r="AR257" s="46" t="str">
        <f t="shared" si="265"/>
        <v/>
      </c>
      <c r="AS257" s="27" t="s">
        <v>0</v>
      </c>
      <c r="AT257" s="62" t="str">
        <f t="shared" si="266"/>
        <v/>
      </c>
      <c r="AU257" s="27" t="s">
        <v>0</v>
      </c>
      <c r="AV257" s="228" t="str">
        <f t="shared" si="312"/>
        <v/>
      </c>
      <c r="AW257" s="27" t="s">
        <v>0</v>
      </c>
      <c r="AX257" s="79"/>
      <c r="AY257" s="80"/>
      <c r="AZ257" s="27" t="s">
        <v>0</v>
      </c>
      <c r="BA257" s="184" t="str">
        <f t="shared" si="267"/>
        <v/>
      </c>
      <c r="BB257" s="27" t="s">
        <v>0</v>
      </c>
      <c r="BC257" s="32" t="str">
        <f t="shared" si="268"/>
        <v/>
      </c>
      <c r="BD257" s="53" t="str">
        <f>IF(AX257&amp;AY257="","",MAX(BD$12:BD256)+1)</f>
        <v/>
      </c>
      <c r="BE257" s="196" t="str">
        <f t="shared" si="269"/>
        <v/>
      </c>
      <c r="BF257" s="33" t="str">
        <f>IF(AND(AO257="NEMA",AP257="NEMA",OR(AX257&amp;AY257="",BE257="NEMA")),MAX(BF$12:BF256)+1,"")</f>
        <v/>
      </c>
      <c r="BG257" s="27" t="s">
        <v>0</v>
      </c>
      <c r="BH257" s="32" t="str">
        <f t="shared" si="270"/>
        <v/>
      </c>
      <c r="BI257" s="21" t="str">
        <f t="shared" si="271"/>
        <v/>
      </c>
      <c r="BJ257" s="53" t="str">
        <f t="shared" si="272"/>
        <v/>
      </c>
      <c r="BK257" s="33" t="str">
        <f t="shared" si="273"/>
        <v/>
      </c>
      <c r="BL257" s="27" t="s">
        <v>0</v>
      </c>
      <c r="BM257" s="32" t="str">
        <f t="shared" si="274"/>
        <v/>
      </c>
      <c r="BN257" s="21" t="str">
        <f t="shared" si="275"/>
        <v/>
      </c>
      <c r="BO257" s="53" t="str">
        <f t="shared" si="276"/>
        <v/>
      </c>
      <c r="BP257" s="53" t="str">
        <f t="shared" si="237"/>
        <v/>
      </c>
      <c r="BQ257" s="21" t="str">
        <f t="shared" si="238"/>
        <v/>
      </c>
      <c r="BR257" s="21" t="str" cm="1">
        <f t="array" ref="BR257">IFERROR(""&amp;INDEX(regNatjecatelj_klub,DI257),"")</f>
        <v/>
      </c>
      <c r="BS257" s="66" t="str">
        <f t="shared" si="277"/>
        <v/>
      </c>
      <c r="BT257" s="46" t="str">
        <f t="shared" si="278"/>
        <v/>
      </c>
      <c r="BU257" s="27" t="s">
        <v>0</v>
      </c>
      <c r="BV257" s="62" t="str">
        <f>IF(BP257&lt;&gt;"NEMA","",IF(IFERROR(MATCH(BN257,BN$12:BN256,0),0)&lt;&gt;0,"",BN257))</f>
        <v/>
      </c>
      <c r="BW257" s="27" t="s">
        <v>0</v>
      </c>
      <c r="BX257" s="84"/>
      <c r="BY257" s="27" t="s">
        <v>0</v>
      </c>
      <c r="BZ257" s="38" t="str">
        <f t="shared" si="279"/>
        <v/>
      </c>
      <c r="CA257" s="21" t="str">
        <f t="shared" si="280"/>
        <v/>
      </c>
      <c r="CB257" s="21" t="str">
        <f>IF(CA257="","",MAX(CB$12:CB256)+1)</f>
        <v/>
      </c>
      <c r="CC257" s="21" t="str">
        <f>IF(CA257="","",IF(AB257="","",IF(AB257="NEMA",IF(AD257="",INDEX(AD$12:AD256,MATCH(AA257,AA$12:AA256,0),1),AD257),AB257)))</f>
        <v/>
      </c>
      <c r="CD257" s="21" t="str">
        <f t="shared" si="281"/>
        <v/>
      </c>
      <c r="CE257" s="21" t="str">
        <f>IF(BX257="","",MAX(CE$12:CE256)+1)</f>
        <v/>
      </c>
      <c r="CF257" s="21" t="str">
        <f t="shared" si="282"/>
        <v/>
      </c>
      <c r="CG257" s="46" t="str">
        <f t="shared" si="283"/>
        <v/>
      </c>
      <c r="CH257" s="27" t="s">
        <v>0</v>
      </c>
      <c r="CI257" s="14" t="str">
        <f t="shared" si="284"/>
        <v/>
      </c>
      <c r="CJ257" s="27" t="s">
        <v>0</v>
      </c>
      <c r="CK257" s="157" t="str">
        <f>IF(BN257="","",IF(AND(BO257&lt;&gt;"",BO257&lt;&gt;"NEMA",BS257=1),BR257,IFERROR(INDEX(CK$12:CK256,MATCH(BN257,BN$12:BN256,0)),IF(BX257&lt;&gt;"",BX257,BT257))))</f>
        <v/>
      </c>
      <c r="CL257" s="210" t="str">
        <f>IF(BN257="","",IF(BT257&lt;&gt;BN257,INDEX(regKlub_id,MATCH(BT257,regKlub_naziv,0)),IF(AND(BO257&lt;&gt;"",BO257&lt;&gt;"NEMA"),BO257,IF(CF257&lt;&gt;"",CF257,IF(CB257&lt;&gt;"",CB257,IFERROR(INDEX(CL$12:CL256,MATCH(BN257,BN$12:BN256,0)),"GREŠKA"))))))</f>
        <v/>
      </c>
      <c r="CM257" s="108" t="str">
        <f>IF(BP257="","",IF(BP257&lt;&gt;"NEMA",BP257,IF(CE257&lt;&gt;"",CE257,IFERROR(INDEX(CM$12:CM256,MATCH(BN257,BN$12:BN256,0)),""))))</f>
        <v/>
      </c>
      <c r="CN257" s="27" t="s">
        <v>0</v>
      </c>
      <c r="CO257" s="38" t="str">
        <f t="shared" si="285"/>
        <v/>
      </c>
      <c r="CP257" s="53" t="str">
        <f t="shared" si="286"/>
        <v/>
      </c>
      <c r="CQ257" s="164" t="str">
        <f t="shared" si="287"/>
        <v/>
      </c>
      <c r="CR257" s="165" t="str">
        <f t="shared" si="313"/>
        <v/>
      </c>
      <c r="CS257" s="108" t="str">
        <f t="shared" si="239"/>
        <v/>
      </c>
      <c r="CT257" s="27" t="s">
        <v>0</v>
      </c>
      <c r="CU257" s="224" t="str">
        <f t="shared" si="288"/>
        <v xml:space="preserve">
</v>
      </c>
      <c r="CV257" s="27" t="s">
        <v>0</v>
      </c>
      <c r="CW257" s="184" t="str">
        <f t="shared" si="240"/>
        <v/>
      </c>
      <c r="CX257" t="s">
        <v>0</v>
      </c>
      <c r="CY257" s="86" t="str">
        <f t="shared" si="241"/>
        <v/>
      </c>
      <c r="CZ257" t="s">
        <v>0</v>
      </c>
      <c r="DA257" s="32" t="str">
        <f t="shared" si="242"/>
        <v/>
      </c>
      <c r="DB257" s="46" t="str">
        <f t="shared" si="243"/>
        <v/>
      </c>
      <c r="DC257" t="s">
        <v>0</v>
      </c>
      <c r="DD257" s="14" t="str">
        <f t="shared" si="289"/>
        <v/>
      </c>
      <c r="DE257" s="27" t="s">
        <v>0</v>
      </c>
      <c r="DF257" s="14" t="str">
        <f t="shared" si="290"/>
        <v/>
      </c>
      <c r="DG257" s="27" t="s">
        <v>0</v>
      </c>
      <c r="DH257" s="32" t="str">
        <f t="shared" si="291"/>
        <v/>
      </c>
      <c r="DI257" s="33" t="str">
        <f t="shared" si="292"/>
        <v/>
      </c>
      <c r="DJ257" s="27" t="s">
        <v>0</v>
      </c>
      <c r="DK257" s="32" t="str">
        <f t="shared" si="293"/>
        <v/>
      </c>
      <c r="DL257" s="33" t="str">
        <f t="shared" si="294"/>
        <v/>
      </c>
      <c r="DM257" s="27" t="s">
        <v>0</v>
      </c>
      <c r="DN257" s="32" t="str">
        <f t="shared" si="295"/>
        <v/>
      </c>
      <c r="DO257" s="33" t="str">
        <f t="shared" si="296"/>
        <v/>
      </c>
      <c r="DP257" s="27" t="s">
        <v>0</v>
      </c>
      <c r="DQ257" s="38" t="str">
        <f t="shared" si="297"/>
        <v/>
      </c>
      <c r="DR257" s="33" t="str" cm="1">
        <f t="array" ref="DR257">IF(DQ257&lt;&gt;"",INDEX(regNatjecatelj_id,DQ257,0),IF(BF257&lt;&gt;"",BF257,""))</f>
        <v/>
      </c>
      <c r="DS257" s="27" t="s">
        <v>0</v>
      </c>
      <c r="DT257" s="38" t="str">
        <f t="shared" si="298"/>
        <v/>
      </c>
      <c r="DU257" s="53" t="str">
        <f t="shared" si="244"/>
        <v/>
      </c>
      <c r="DV257" s="53" t="str">
        <f t="shared" si="299"/>
        <v/>
      </c>
      <c r="DW257" s="53" t="str">
        <f t="shared" si="300"/>
        <v/>
      </c>
      <c r="DX257" s="46" t="str">
        <f t="shared" si="301"/>
        <v/>
      </c>
      <c r="DY257" s="27" t="s">
        <v>0</v>
      </c>
      <c r="DZ257" s="38" t="str">
        <f>IF(AN257="","",MAX(DZ$12:DZ256)+1)</f>
        <v/>
      </c>
      <c r="EA257" s="53" t="str">
        <f t="shared" si="302"/>
        <v/>
      </c>
      <c r="EB257" s="53" t="str">
        <f t="shared" si="303"/>
        <v/>
      </c>
      <c r="EC257" s="53" t="str">
        <f t="shared" si="304"/>
        <v/>
      </c>
      <c r="ED257" s="53" t="str">
        <f t="shared" si="305"/>
        <v/>
      </c>
      <c r="EE257" s="53" t="str">
        <f t="shared" si="245"/>
        <v/>
      </c>
      <c r="EF257" s="53" t="str">
        <f t="shared" si="306"/>
        <v/>
      </c>
      <c r="EG257" s="53" t="str">
        <f t="shared" si="307"/>
        <v/>
      </c>
      <c r="EH257" s="53" t="str">
        <f t="shared" si="246"/>
        <v/>
      </c>
      <c r="EI257" s="53" t="str">
        <f t="shared" si="308"/>
        <v/>
      </c>
      <c r="EJ257" s="33" t="str">
        <f t="shared" si="309"/>
        <v/>
      </c>
      <c r="EK257" s="27" t="s">
        <v>0</v>
      </c>
      <c r="EL257" s="14" t="str">
        <f t="shared" si="310"/>
        <v/>
      </c>
      <c r="EM257" s="27" t="s">
        <v>0</v>
      </c>
      <c r="EN257" s="14" t="str">
        <f t="shared" si="247"/>
        <v/>
      </c>
      <c r="EO257" s="27" t="s">
        <v>0</v>
      </c>
      <c r="EP257" s="115" t="str">
        <f t="shared" si="311"/>
        <v/>
      </c>
      <c r="EQ257" s="27" t="s">
        <v>0</v>
      </c>
    </row>
    <row r="258" spans="1:147" x14ac:dyDescent="0.25">
      <c r="A258" t="s">
        <v>0</v>
      </c>
      <c r="B258" s="32" t="str">
        <f>IF(csv!F248="","",TRIM(csv!T248))</f>
        <v/>
      </c>
      <c r="C258" s="21" t="s">
        <v>0</v>
      </c>
      <c r="D258" s="21" t="str">
        <f>IF(csv!F248="","",TRIM(csv!F248))</f>
        <v/>
      </c>
      <c r="E258" s="21" t="str">
        <f>IF(csv!E248="","",TRIM(csv!E248))</f>
        <v/>
      </c>
      <c r="F258" s="21" t="s">
        <v>0</v>
      </c>
      <c r="G258" s="53" t="str">
        <f>IF(csv!M248="","",TRIM(csv!M248))</f>
        <v/>
      </c>
      <c r="H258" s="53" t="str">
        <f>IF(csv!N248="","",TRIM(csv!N248))</f>
        <v/>
      </c>
      <c r="I258" s="21" t="s">
        <v>0</v>
      </c>
      <c r="J258" s="21" t="str">
        <f>IF(csv!P248="","",TRIM(csv!P248))</f>
        <v/>
      </c>
      <c r="K258" s="21" t="str">
        <f>IF(csv!Q248="","",TRIM(csv!Q248))</f>
        <v/>
      </c>
      <c r="L258" s="21" t="s">
        <v>0</v>
      </c>
      <c r="M258" s="46" t="str">
        <f>IF(csv!R248="","",TRIM(csv!R248))</f>
        <v/>
      </c>
      <c r="N258" s="27" t="s">
        <v>0</v>
      </c>
      <c r="O258" s="172" t="str">
        <f t="shared" si="248"/>
        <v/>
      </c>
      <c r="P258" s="27"/>
      <c r="Q258" s="32" t="str">
        <f t="shared" si="249"/>
        <v/>
      </c>
      <c r="R258" s="53" t="str">
        <f>IF(Q258="","",IF(COUNTIF(Q$12:Q257,Q258)=0,R257+1,R257))</f>
        <v/>
      </c>
      <c r="S258" s="53" t="str">
        <f t="shared" si="250"/>
        <v/>
      </c>
      <c r="T258" s="53" t="str">
        <f t="shared" si="251"/>
        <v/>
      </c>
      <c r="U258" s="46" t="str">
        <f t="shared" si="252"/>
        <v/>
      </c>
      <c r="V258" s="27" t="s">
        <v>0</v>
      </c>
      <c r="W258" s="157" t="str">
        <f t="shared" si="253"/>
        <v/>
      </c>
      <c r="X258" s="207" t="str">
        <f t="shared" si="254"/>
        <v/>
      </c>
      <c r="Y258" s="158" t="str">
        <f t="shared" si="236"/>
        <v/>
      </c>
      <c r="Z258" s="27" t="s">
        <v>0</v>
      </c>
      <c r="AA258" s="32" t="str">
        <f t="shared" si="255"/>
        <v/>
      </c>
      <c r="AB258" s="53" t="str">
        <f t="shared" si="256"/>
        <v/>
      </c>
      <c r="AC258" s="21" t="str">
        <f>IF(OR(AB258="",AB258&lt;&gt;"NEMA"),"",IF(IFERROR(MATCH(AA258,AA$12:AA257,0),0)&lt;&gt;0,"",AA258))</f>
        <v/>
      </c>
      <c r="AD258" s="46" t="str">
        <f>IF(AC258="","",MAX(AD$12:AD257)+1)</f>
        <v/>
      </c>
      <c r="AE258" s="27" t="s">
        <v>0</v>
      </c>
      <c r="AF258" s="84"/>
      <c r="AG258" s="27" t="s">
        <v>0</v>
      </c>
      <c r="AH258" s="14" t="str">
        <f t="shared" si="257"/>
        <v/>
      </c>
      <c r="AI258" s="27" t="s">
        <v>0</v>
      </c>
      <c r="AJ258" s="157" t="str">
        <f t="shared" si="258"/>
        <v/>
      </c>
      <c r="AK258" s="108" t="str">
        <f t="shared" si="259"/>
        <v/>
      </c>
      <c r="AL258" s="27"/>
      <c r="AM258" s="32" t="str">
        <f t="shared" si="260"/>
        <v/>
      </c>
      <c r="AN258" s="21" t="str">
        <f t="shared" si="261"/>
        <v/>
      </c>
      <c r="AO258" s="53" t="str">
        <f t="shared" si="262"/>
        <v/>
      </c>
      <c r="AP258" s="53" t="str">
        <f t="shared" si="263"/>
        <v/>
      </c>
      <c r="AQ258" s="21" t="str">
        <f t="shared" si="264"/>
        <v/>
      </c>
      <c r="AR258" s="46" t="str">
        <f t="shared" si="265"/>
        <v/>
      </c>
      <c r="AS258" s="27" t="s">
        <v>0</v>
      </c>
      <c r="AT258" s="62" t="str">
        <f t="shared" si="266"/>
        <v/>
      </c>
      <c r="AU258" s="27" t="s">
        <v>0</v>
      </c>
      <c r="AV258" s="228" t="str">
        <f t="shared" si="312"/>
        <v/>
      </c>
      <c r="AW258" s="27" t="s">
        <v>0</v>
      </c>
      <c r="AX258" s="79"/>
      <c r="AY258" s="80"/>
      <c r="AZ258" s="27" t="s">
        <v>0</v>
      </c>
      <c r="BA258" s="184" t="str">
        <f t="shared" si="267"/>
        <v/>
      </c>
      <c r="BB258" s="27" t="s">
        <v>0</v>
      </c>
      <c r="BC258" s="32" t="str">
        <f t="shared" si="268"/>
        <v/>
      </c>
      <c r="BD258" s="53" t="str">
        <f>IF(AX258&amp;AY258="","",MAX(BD$12:BD257)+1)</f>
        <v/>
      </c>
      <c r="BE258" s="196" t="str">
        <f t="shared" si="269"/>
        <v/>
      </c>
      <c r="BF258" s="33" t="str">
        <f>IF(AND(AO258="NEMA",AP258="NEMA",OR(AX258&amp;AY258="",BE258="NEMA")),MAX(BF$12:BF257)+1,"")</f>
        <v/>
      </c>
      <c r="BG258" s="27" t="s">
        <v>0</v>
      </c>
      <c r="BH258" s="32" t="str">
        <f t="shared" si="270"/>
        <v/>
      </c>
      <c r="BI258" s="21" t="str">
        <f t="shared" si="271"/>
        <v/>
      </c>
      <c r="BJ258" s="53" t="str">
        <f t="shared" si="272"/>
        <v/>
      </c>
      <c r="BK258" s="33" t="str">
        <f t="shared" si="273"/>
        <v/>
      </c>
      <c r="BL258" s="27" t="s">
        <v>0</v>
      </c>
      <c r="BM258" s="32" t="str">
        <f t="shared" si="274"/>
        <v/>
      </c>
      <c r="BN258" s="21" t="str">
        <f t="shared" si="275"/>
        <v/>
      </c>
      <c r="BO258" s="53" t="str">
        <f t="shared" si="276"/>
        <v/>
      </c>
      <c r="BP258" s="53" t="str">
        <f t="shared" si="237"/>
        <v/>
      </c>
      <c r="BQ258" s="21" t="str">
        <f t="shared" si="238"/>
        <v/>
      </c>
      <c r="BR258" s="21" t="str" cm="1">
        <f t="array" ref="BR258">IFERROR(""&amp;INDEX(regNatjecatelj_klub,DI258),"")</f>
        <v/>
      </c>
      <c r="BS258" s="66" t="str">
        <f t="shared" si="277"/>
        <v/>
      </c>
      <c r="BT258" s="46" t="str">
        <f t="shared" si="278"/>
        <v/>
      </c>
      <c r="BU258" s="27" t="s">
        <v>0</v>
      </c>
      <c r="BV258" s="62" t="str">
        <f>IF(BP258&lt;&gt;"NEMA","",IF(IFERROR(MATCH(BN258,BN$12:BN257,0),0)&lt;&gt;0,"",BN258))</f>
        <v/>
      </c>
      <c r="BW258" s="27" t="s">
        <v>0</v>
      </c>
      <c r="BX258" s="84"/>
      <c r="BY258" s="27" t="s">
        <v>0</v>
      </c>
      <c r="BZ258" s="38" t="str">
        <f t="shared" si="279"/>
        <v/>
      </c>
      <c r="CA258" s="21" t="str">
        <f t="shared" si="280"/>
        <v/>
      </c>
      <c r="CB258" s="21" t="str">
        <f>IF(CA258="","",MAX(CB$12:CB257)+1)</f>
        <v/>
      </c>
      <c r="CC258" s="21" t="str">
        <f>IF(CA258="","",IF(AB258="","",IF(AB258="NEMA",IF(AD258="",INDEX(AD$12:AD257,MATCH(AA258,AA$12:AA257,0),1),AD258),AB258)))</f>
        <v/>
      </c>
      <c r="CD258" s="21" t="str">
        <f t="shared" si="281"/>
        <v/>
      </c>
      <c r="CE258" s="21" t="str">
        <f>IF(BX258="","",MAX(CE$12:CE257)+1)</f>
        <v/>
      </c>
      <c r="CF258" s="21" t="str">
        <f t="shared" si="282"/>
        <v/>
      </c>
      <c r="CG258" s="46" t="str">
        <f t="shared" si="283"/>
        <v/>
      </c>
      <c r="CH258" s="27" t="s">
        <v>0</v>
      </c>
      <c r="CI258" s="14" t="str">
        <f t="shared" si="284"/>
        <v/>
      </c>
      <c r="CJ258" s="27" t="s">
        <v>0</v>
      </c>
      <c r="CK258" s="157" t="str">
        <f>IF(BN258="","",IF(AND(BO258&lt;&gt;"",BO258&lt;&gt;"NEMA",BS258=1),BR258,IFERROR(INDEX(CK$12:CK257,MATCH(BN258,BN$12:BN257,0)),IF(BX258&lt;&gt;"",BX258,BT258))))</f>
        <v/>
      </c>
      <c r="CL258" s="210" t="str">
        <f>IF(BN258="","",IF(BT258&lt;&gt;BN258,INDEX(regKlub_id,MATCH(BT258,regKlub_naziv,0)),IF(AND(BO258&lt;&gt;"",BO258&lt;&gt;"NEMA"),BO258,IF(CF258&lt;&gt;"",CF258,IF(CB258&lt;&gt;"",CB258,IFERROR(INDEX(CL$12:CL257,MATCH(BN258,BN$12:BN257,0)),"GREŠKA"))))))</f>
        <v/>
      </c>
      <c r="CM258" s="108" t="str">
        <f>IF(BP258="","",IF(BP258&lt;&gt;"NEMA",BP258,IF(CE258&lt;&gt;"",CE258,IFERROR(INDEX(CM$12:CM257,MATCH(BN258,BN$12:BN257,0)),""))))</f>
        <v/>
      </c>
      <c r="CN258" s="27" t="s">
        <v>0</v>
      </c>
      <c r="CO258" s="38" t="str">
        <f t="shared" si="285"/>
        <v/>
      </c>
      <c r="CP258" s="53" t="str">
        <f t="shared" si="286"/>
        <v/>
      </c>
      <c r="CQ258" s="164" t="str">
        <f t="shared" si="287"/>
        <v/>
      </c>
      <c r="CR258" s="165" t="str">
        <f t="shared" si="313"/>
        <v/>
      </c>
      <c r="CS258" s="108" t="str">
        <f t="shared" si="239"/>
        <v/>
      </c>
      <c r="CT258" s="27" t="s">
        <v>0</v>
      </c>
      <c r="CU258" s="224" t="str">
        <f t="shared" si="288"/>
        <v xml:space="preserve">
</v>
      </c>
      <c r="CV258" s="27" t="s">
        <v>0</v>
      </c>
      <c r="CW258" s="184" t="str">
        <f t="shared" si="240"/>
        <v/>
      </c>
      <c r="CX258" t="s">
        <v>0</v>
      </c>
      <c r="CY258" s="86" t="str">
        <f t="shared" si="241"/>
        <v/>
      </c>
      <c r="CZ258" t="s">
        <v>0</v>
      </c>
      <c r="DA258" s="32" t="str">
        <f t="shared" si="242"/>
        <v/>
      </c>
      <c r="DB258" s="46" t="str">
        <f t="shared" si="243"/>
        <v/>
      </c>
      <c r="DC258" t="s">
        <v>0</v>
      </c>
      <c r="DD258" s="14" t="str">
        <f t="shared" si="289"/>
        <v/>
      </c>
      <c r="DE258" s="27" t="s">
        <v>0</v>
      </c>
      <c r="DF258" s="14" t="str">
        <f t="shared" si="290"/>
        <v/>
      </c>
      <c r="DG258" s="27" t="s">
        <v>0</v>
      </c>
      <c r="DH258" s="32" t="str">
        <f t="shared" si="291"/>
        <v/>
      </c>
      <c r="DI258" s="33" t="str">
        <f t="shared" si="292"/>
        <v/>
      </c>
      <c r="DJ258" s="27" t="s">
        <v>0</v>
      </c>
      <c r="DK258" s="32" t="str">
        <f t="shared" si="293"/>
        <v/>
      </c>
      <c r="DL258" s="33" t="str">
        <f t="shared" si="294"/>
        <v/>
      </c>
      <c r="DM258" s="27" t="s">
        <v>0</v>
      </c>
      <c r="DN258" s="32" t="str">
        <f t="shared" si="295"/>
        <v/>
      </c>
      <c r="DO258" s="33" t="str">
        <f t="shared" si="296"/>
        <v/>
      </c>
      <c r="DP258" s="27" t="s">
        <v>0</v>
      </c>
      <c r="DQ258" s="38" t="str">
        <f t="shared" si="297"/>
        <v/>
      </c>
      <c r="DR258" s="33" t="str" cm="1">
        <f t="array" ref="DR258">IF(DQ258&lt;&gt;"",INDEX(regNatjecatelj_id,DQ258,0),IF(BF258&lt;&gt;"",BF258,""))</f>
        <v/>
      </c>
      <c r="DS258" s="27" t="s">
        <v>0</v>
      </c>
      <c r="DT258" s="38" t="str">
        <f t="shared" si="298"/>
        <v/>
      </c>
      <c r="DU258" s="53" t="str">
        <f t="shared" si="244"/>
        <v/>
      </c>
      <c r="DV258" s="53" t="str">
        <f t="shared" si="299"/>
        <v/>
      </c>
      <c r="DW258" s="53" t="str">
        <f t="shared" si="300"/>
        <v/>
      </c>
      <c r="DX258" s="46" t="str">
        <f t="shared" si="301"/>
        <v/>
      </c>
      <c r="DY258" s="27" t="s">
        <v>0</v>
      </c>
      <c r="DZ258" s="38" t="str">
        <f>IF(AN258="","",MAX(DZ$12:DZ257)+1)</f>
        <v/>
      </c>
      <c r="EA258" s="53" t="str">
        <f t="shared" si="302"/>
        <v/>
      </c>
      <c r="EB258" s="53" t="str">
        <f t="shared" si="303"/>
        <v/>
      </c>
      <c r="EC258" s="53" t="str">
        <f t="shared" si="304"/>
        <v/>
      </c>
      <c r="ED258" s="53" t="str">
        <f t="shared" si="305"/>
        <v/>
      </c>
      <c r="EE258" s="53" t="str">
        <f t="shared" si="245"/>
        <v/>
      </c>
      <c r="EF258" s="53" t="str">
        <f t="shared" si="306"/>
        <v/>
      </c>
      <c r="EG258" s="53" t="str">
        <f t="shared" si="307"/>
        <v/>
      </c>
      <c r="EH258" s="53" t="str">
        <f t="shared" si="246"/>
        <v/>
      </c>
      <c r="EI258" s="53" t="str">
        <f t="shared" si="308"/>
        <v/>
      </c>
      <c r="EJ258" s="33" t="str">
        <f t="shared" si="309"/>
        <v/>
      </c>
      <c r="EK258" s="27" t="s">
        <v>0</v>
      </c>
      <c r="EL258" s="14" t="str">
        <f t="shared" si="310"/>
        <v/>
      </c>
      <c r="EM258" s="27" t="s">
        <v>0</v>
      </c>
      <c r="EN258" s="14" t="str">
        <f t="shared" si="247"/>
        <v/>
      </c>
      <c r="EO258" s="27" t="s">
        <v>0</v>
      </c>
      <c r="EP258" s="115" t="str">
        <f t="shared" si="311"/>
        <v/>
      </c>
      <c r="EQ258" s="27" t="s">
        <v>0</v>
      </c>
    </row>
    <row r="259" spans="1:147" x14ac:dyDescent="0.25">
      <c r="A259" t="s">
        <v>0</v>
      </c>
      <c r="B259" s="32" t="str">
        <f>IF(csv!F249="","",TRIM(csv!T249))</f>
        <v/>
      </c>
      <c r="C259" s="21" t="s">
        <v>0</v>
      </c>
      <c r="D259" s="21" t="str">
        <f>IF(csv!F249="","",TRIM(csv!F249))</f>
        <v/>
      </c>
      <c r="E259" s="21" t="str">
        <f>IF(csv!E249="","",TRIM(csv!E249))</f>
        <v/>
      </c>
      <c r="F259" s="21" t="s">
        <v>0</v>
      </c>
      <c r="G259" s="53" t="str">
        <f>IF(csv!M249="","",TRIM(csv!M249))</f>
        <v/>
      </c>
      <c r="H259" s="53" t="str">
        <f>IF(csv!N249="","",TRIM(csv!N249))</f>
        <v/>
      </c>
      <c r="I259" s="21" t="s">
        <v>0</v>
      </c>
      <c r="J259" s="21" t="str">
        <f>IF(csv!P249="","",TRIM(csv!P249))</f>
        <v/>
      </c>
      <c r="K259" s="21" t="str">
        <f>IF(csv!Q249="","",TRIM(csv!Q249))</f>
        <v/>
      </c>
      <c r="L259" s="21" t="s">
        <v>0</v>
      </c>
      <c r="M259" s="46" t="str">
        <f>IF(csv!R249="","",TRIM(csv!R249))</f>
        <v/>
      </c>
      <c r="N259" s="27" t="s">
        <v>0</v>
      </c>
      <c r="O259" s="172" t="str">
        <f t="shared" si="248"/>
        <v/>
      </c>
      <c r="P259" s="27"/>
      <c r="Q259" s="32" t="str">
        <f t="shared" si="249"/>
        <v/>
      </c>
      <c r="R259" s="53" t="str">
        <f>IF(Q259="","",IF(COUNTIF(Q$12:Q258,Q259)=0,R258+1,R258))</f>
        <v/>
      </c>
      <c r="S259" s="53" t="str">
        <f t="shared" si="250"/>
        <v/>
      </c>
      <c r="T259" s="53" t="str">
        <f t="shared" si="251"/>
        <v/>
      </c>
      <c r="U259" s="46" t="str">
        <f t="shared" si="252"/>
        <v/>
      </c>
      <c r="V259" s="27" t="s">
        <v>0</v>
      </c>
      <c r="W259" s="157" t="str">
        <f t="shared" si="253"/>
        <v/>
      </c>
      <c r="X259" s="207" t="str">
        <f t="shared" si="254"/>
        <v/>
      </c>
      <c r="Y259" s="158" t="str">
        <f t="shared" si="236"/>
        <v/>
      </c>
      <c r="Z259" s="27" t="s">
        <v>0</v>
      </c>
      <c r="AA259" s="32" t="str">
        <f t="shared" si="255"/>
        <v/>
      </c>
      <c r="AB259" s="53" t="str">
        <f t="shared" si="256"/>
        <v/>
      </c>
      <c r="AC259" s="21" t="str">
        <f>IF(OR(AB259="",AB259&lt;&gt;"NEMA"),"",IF(IFERROR(MATCH(AA259,AA$12:AA258,0),0)&lt;&gt;0,"",AA259))</f>
        <v/>
      </c>
      <c r="AD259" s="46" t="str">
        <f>IF(AC259="","",MAX(AD$12:AD258)+1)</f>
        <v/>
      </c>
      <c r="AE259" s="27" t="s">
        <v>0</v>
      </c>
      <c r="AF259" s="84"/>
      <c r="AG259" s="27" t="s">
        <v>0</v>
      </c>
      <c r="AH259" s="14" t="str">
        <f t="shared" si="257"/>
        <v/>
      </c>
      <c r="AI259" s="27" t="s">
        <v>0</v>
      </c>
      <c r="AJ259" s="157" t="str">
        <f t="shared" si="258"/>
        <v/>
      </c>
      <c r="AK259" s="108" t="str">
        <f t="shared" si="259"/>
        <v/>
      </c>
      <c r="AL259" s="27"/>
      <c r="AM259" s="32" t="str">
        <f t="shared" si="260"/>
        <v/>
      </c>
      <c r="AN259" s="21" t="str">
        <f t="shared" si="261"/>
        <v/>
      </c>
      <c r="AO259" s="53" t="str">
        <f t="shared" si="262"/>
        <v/>
      </c>
      <c r="AP259" s="53" t="str">
        <f t="shared" si="263"/>
        <v/>
      </c>
      <c r="AQ259" s="21" t="str">
        <f t="shared" si="264"/>
        <v/>
      </c>
      <c r="AR259" s="46" t="str">
        <f t="shared" si="265"/>
        <v/>
      </c>
      <c r="AS259" s="27" t="s">
        <v>0</v>
      </c>
      <c r="AT259" s="62" t="str">
        <f t="shared" si="266"/>
        <v/>
      </c>
      <c r="AU259" s="27" t="s">
        <v>0</v>
      </c>
      <c r="AV259" s="228" t="str">
        <f t="shared" si="312"/>
        <v/>
      </c>
      <c r="AW259" s="27" t="s">
        <v>0</v>
      </c>
      <c r="AX259" s="79"/>
      <c r="AY259" s="80"/>
      <c r="AZ259" s="27" t="s">
        <v>0</v>
      </c>
      <c r="BA259" s="184" t="str">
        <f t="shared" si="267"/>
        <v/>
      </c>
      <c r="BB259" s="27" t="s">
        <v>0</v>
      </c>
      <c r="BC259" s="32" t="str">
        <f t="shared" si="268"/>
        <v/>
      </c>
      <c r="BD259" s="53" t="str">
        <f>IF(AX259&amp;AY259="","",MAX(BD$12:BD258)+1)</f>
        <v/>
      </c>
      <c r="BE259" s="196" t="str">
        <f t="shared" si="269"/>
        <v/>
      </c>
      <c r="BF259" s="33" t="str">
        <f>IF(AND(AO259="NEMA",AP259="NEMA",OR(AX259&amp;AY259="",BE259="NEMA")),MAX(BF$12:BF258)+1,"")</f>
        <v/>
      </c>
      <c r="BG259" s="27" t="s">
        <v>0</v>
      </c>
      <c r="BH259" s="32" t="str">
        <f t="shared" si="270"/>
        <v/>
      </c>
      <c r="BI259" s="21" t="str">
        <f t="shared" si="271"/>
        <v/>
      </c>
      <c r="BJ259" s="53" t="str">
        <f t="shared" si="272"/>
        <v/>
      </c>
      <c r="BK259" s="33" t="str">
        <f t="shared" si="273"/>
        <v/>
      </c>
      <c r="BL259" s="27" t="s">
        <v>0</v>
      </c>
      <c r="BM259" s="32" t="str">
        <f t="shared" si="274"/>
        <v/>
      </c>
      <c r="BN259" s="21" t="str">
        <f t="shared" si="275"/>
        <v/>
      </c>
      <c r="BO259" s="53" t="str">
        <f t="shared" si="276"/>
        <v/>
      </c>
      <c r="BP259" s="53" t="str">
        <f t="shared" si="237"/>
        <v/>
      </c>
      <c r="BQ259" s="21" t="str">
        <f t="shared" si="238"/>
        <v/>
      </c>
      <c r="BR259" s="21" t="str" cm="1">
        <f t="array" ref="BR259">IFERROR(""&amp;INDEX(regNatjecatelj_klub,DI259),"")</f>
        <v/>
      </c>
      <c r="BS259" s="66" t="str">
        <f t="shared" si="277"/>
        <v/>
      </c>
      <c r="BT259" s="46" t="str">
        <f t="shared" si="278"/>
        <v/>
      </c>
      <c r="BU259" s="27" t="s">
        <v>0</v>
      </c>
      <c r="BV259" s="62" t="str">
        <f>IF(BP259&lt;&gt;"NEMA","",IF(IFERROR(MATCH(BN259,BN$12:BN258,0),0)&lt;&gt;0,"",BN259))</f>
        <v/>
      </c>
      <c r="BW259" s="27" t="s">
        <v>0</v>
      </c>
      <c r="BX259" s="84"/>
      <c r="BY259" s="27" t="s">
        <v>0</v>
      </c>
      <c r="BZ259" s="38" t="str">
        <f t="shared" si="279"/>
        <v/>
      </c>
      <c r="CA259" s="21" t="str">
        <f t="shared" si="280"/>
        <v/>
      </c>
      <c r="CB259" s="21" t="str">
        <f>IF(CA259="","",MAX(CB$12:CB258)+1)</f>
        <v/>
      </c>
      <c r="CC259" s="21" t="str">
        <f>IF(CA259="","",IF(AB259="","",IF(AB259="NEMA",IF(AD259="",INDEX(AD$12:AD258,MATCH(AA259,AA$12:AA258,0),1),AD259),AB259)))</f>
        <v/>
      </c>
      <c r="CD259" s="21" t="str">
        <f t="shared" si="281"/>
        <v/>
      </c>
      <c r="CE259" s="21" t="str">
        <f>IF(BX259="","",MAX(CE$12:CE258)+1)</f>
        <v/>
      </c>
      <c r="CF259" s="21" t="str">
        <f t="shared" si="282"/>
        <v/>
      </c>
      <c r="CG259" s="46" t="str">
        <f t="shared" si="283"/>
        <v/>
      </c>
      <c r="CH259" s="27" t="s">
        <v>0</v>
      </c>
      <c r="CI259" s="14" t="str">
        <f t="shared" si="284"/>
        <v/>
      </c>
      <c r="CJ259" s="27" t="s">
        <v>0</v>
      </c>
      <c r="CK259" s="157" t="str">
        <f>IF(BN259="","",IF(AND(BO259&lt;&gt;"",BO259&lt;&gt;"NEMA",BS259=1),BR259,IFERROR(INDEX(CK$12:CK258,MATCH(BN259,BN$12:BN258,0)),IF(BX259&lt;&gt;"",BX259,BT259))))</f>
        <v/>
      </c>
      <c r="CL259" s="210" t="str">
        <f>IF(BN259="","",IF(BT259&lt;&gt;BN259,INDEX(regKlub_id,MATCH(BT259,regKlub_naziv,0)),IF(AND(BO259&lt;&gt;"",BO259&lt;&gt;"NEMA"),BO259,IF(CF259&lt;&gt;"",CF259,IF(CB259&lt;&gt;"",CB259,IFERROR(INDEX(CL$12:CL258,MATCH(BN259,BN$12:BN258,0)),"GREŠKA"))))))</f>
        <v/>
      </c>
      <c r="CM259" s="108" t="str">
        <f>IF(BP259="","",IF(BP259&lt;&gt;"NEMA",BP259,IF(CE259&lt;&gt;"",CE259,IFERROR(INDEX(CM$12:CM258,MATCH(BN259,BN$12:BN258,0)),""))))</f>
        <v/>
      </c>
      <c r="CN259" s="27" t="s">
        <v>0</v>
      </c>
      <c r="CO259" s="38" t="str">
        <f t="shared" si="285"/>
        <v/>
      </c>
      <c r="CP259" s="53" t="str">
        <f t="shared" si="286"/>
        <v/>
      </c>
      <c r="CQ259" s="164" t="str">
        <f t="shared" si="287"/>
        <v/>
      </c>
      <c r="CR259" s="165" t="str">
        <f t="shared" si="313"/>
        <v/>
      </c>
      <c r="CS259" s="108" t="str">
        <f t="shared" si="239"/>
        <v/>
      </c>
      <c r="CT259" s="27" t="s">
        <v>0</v>
      </c>
      <c r="CU259" s="224" t="str">
        <f t="shared" si="288"/>
        <v xml:space="preserve">
</v>
      </c>
      <c r="CV259" s="27" t="s">
        <v>0</v>
      </c>
      <c r="CW259" s="184" t="str">
        <f t="shared" si="240"/>
        <v/>
      </c>
      <c r="CX259" t="s">
        <v>0</v>
      </c>
      <c r="CY259" s="86" t="str">
        <f t="shared" si="241"/>
        <v/>
      </c>
      <c r="CZ259" t="s">
        <v>0</v>
      </c>
      <c r="DA259" s="32" t="str">
        <f t="shared" si="242"/>
        <v/>
      </c>
      <c r="DB259" s="46" t="str">
        <f t="shared" si="243"/>
        <v/>
      </c>
      <c r="DC259" t="s">
        <v>0</v>
      </c>
      <c r="DD259" s="14" t="str">
        <f t="shared" si="289"/>
        <v/>
      </c>
      <c r="DE259" s="27" t="s">
        <v>0</v>
      </c>
      <c r="DF259" s="14" t="str">
        <f t="shared" si="290"/>
        <v/>
      </c>
      <c r="DG259" s="27" t="s">
        <v>0</v>
      </c>
      <c r="DH259" s="32" t="str">
        <f t="shared" si="291"/>
        <v/>
      </c>
      <c r="DI259" s="33" t="str">
        <f t="shared" si="292"/>
        <v/>
      </c>
      <c r="DJ259" s="27" t="s">
        <v>0</v>
      </c>
      <c r="DK259" s="32" t="str">
        <f t="shared" si="293"/>
        <v/>
      </c>
      <c r="DL259" s="33" t="str">
        <f t="shared" si="294"/>
        <v/>
      </c>
      <c r="DM259" s="27" t="s">
        <v>0</v>
      </c>
      <c r="DN259" s="32" t="str">
        <f t="shared" si="295"/>
        <v/>
      </c>
      <c r="DO259" s="33" t="str">
        <f t="shared" si="296"/>
        <v/>
      </c>
      <c r="DP259" s="27" t="s">
        <v>0</v>
      </c>
      <c r="DQ259" s="38" t="str">
        <f t="shared" si="297"/>
        <v/>
      </c>
      <c r="DR259" s="33" t="str" cm="1">
        <f t="array" ref="DR259">IF(DQ259&lt;&gt;"",INDEX(regNatjecatelj_id,DQ259,0),IF(BF259&lt;&gt;"",BF259,""))</f>
        <v/>
      </c>
      <c r="DS259" s="27" t="s">
        <v>0</v>
      </c>
      <c r="DT259" s="38" t="str">
        <f t="shared" si="298"/>
        <v/>
      </c>
      <c r="DU259" s="53" t="str">
        <f t="shared" si="244"/>
        <v/>
      </c>
      <c r="DV259" s="53" t="str">
        <f t="shared" si="299"/>
        <v/>
      </c>
      <c r="DW259" s="53" t="str">
        <f t="shared" si="300"/>
        <v/>
      </c>
      <c r="DX259" s="46" t="str">
        <f t="shared" si="301"/>
        <v/>
      </c>
      <c r="DY259" s="27" t="s">
        <v>0</v>
      </c>
      <c r="DZ259" s="38" t="str">
        <f>IF(AN259="","",MAX(DZ$12:DZ258)+1)</f>
        <v/>
      </c>
      <c r="EA259" s="53" t="str">
        <f t="shared" si="302"/>
        <v/>
      </c>
      <c r="EB259" s="53" t="str">
        <f t="shared" si="303"/>
        <v/>
      </c>
      <c r="EC259" s="53" t="str">
        <f t="shared" si="304"/>
        <v/>
      </c>
      <c r="ED259" s="53" t="str">
        <f t="shared" si="305"/>
        <v/>
      </c>
      <c r="EE259" s="53" t="str">
        <f t="shared" si="245"/>
        <v/>
      </c>
      <c r="EF259" s="53" t="str">
        <f t="shared" si="306"/>
        <v/>
      </c>
      <c r="EG259" s="53" t="str">
        <f t="shared" si="307"/>
        <v/>
      </c>
      <c r="EH259" s="53" t="str">
        <f t="shared" si="246"/>
        <v/>
      </c>
      <c r="EI259" s="53" t="str">
        <f t="shared" si="308"/>
        <v/>
      </c>
      <c r="EJ259" s="33" t="str">
        <f t="shared" si="309"/>
        <v/>
      </c>
      <c r="EK259" s="27" t="s">
        <v>0</v>
      </c>
      <c r="EL259" s="14" t="str">
        <f t="shared" si="310"/>
        <v/>
      </c>
      <c r="EM259" s="27" t="s">
        <v>0</v>
      </c>
      <c r="EN259" s="14" t="str">
        <f t="shared" si="247"/>
        <v/>
      </c>
      <c r="EO259" s="27" t="s">
        <v>0</v>
      </c>
      <c r="EP259" s="115" t="str">
        <f t="shared" si="311"/>
        <v/>
      </c>
      <c r="EQ259" s="27" t="s">
        <v>0</v>
      </c>
    </row>
    <row r="260" spans="1:147" x14ac:dyDescent="0.25">
      <c r="A260" t="s">
        <v>0</v>
      </c>
      <c r="B260" s="32" t="str">
        <f>IF(csv!F250="","",TRIM(csv!T250))</f>
        <v/>
      </c>
      <c r="C260" s="21" t="s">
        <v>0</v>
      </c>
      <c r="D260" s="21" t="str">
        <f>IF(csv!F250="","",TRIM(csv!F250))</f>
        <v/>
      </c>
      <c r="E260" s="21" t="str">
        <f>IF(csv!E250="","",TRIM(csv!E250))</f>
        <v/>
      </c>
      <c r="F260" s="21" t="s">
        <v>0</v>
      </c>
      <c r="G260" s="53" t="str">
        <f>IF(csv!M250="","",TRIM(csv!M250))</f>
        <v/>
      </c>
      <c r="H260" s="53" t="str">
        <f>IF(csv!N250="","",TRIM(csv!N250))</f>
        <v/>
      </c>
      <c r="I260" s="21" t="s">
        <v>0</v>
      </c>
      <c r="J260" s="21" t="str">
        <f>IF(csv!P250="","",TRIM(csv!P250))</f>
        <v/>
      </c>
      <c r="K260" s="21" t="str">
        <f>IF(csv!Q250="","",TRIM(csv!Q250))</f>
        <v/>
      </c>
      <c r="L260" s="21" t="s">
        <v>0</v>
      </c>
      <c r="M260" s="46" t="str">
        <f>IF(csv!R250="","",TRIM(csv!R250))</f>
        <v/>
      </c>
      <c r="N260" s="27" t="s">
        <v>0</v>
      </c>
      <c r="O260" s="172" t="str">
        <f t="shared" si="248"/>
        <v/>
      </c>
      <c r="P260" s="27"/>
      <c r="Q260" s="32" t="str">
        <f t="shared" si="249"/>
        <v/>
      </c>
      <c r="R260" s="53" t="str">
        <f>IF(Q260="","",IF(COUNTIF(Q$12:Q259,Q260)=0,R259+1,R259))</f>
        <v/>
      </c>
      <c r="S260" s="53" t="str">
        <f t="shared" si="250"/>
        <v/>
      </c>
      <c r="T260" s="53" t="str">
        <f t="shared" si="251"/>
        <v/>
      </c>
      <c r="U260" s="46" t="str">
        <f t="shared" si="252"/>
        <v/>
      </c>
      <c r="V260" s="27" t="s">
        <v>0</v>
      </c>
      <c r="W260" s="157" t="str">
        <f t="shared" si="253"/>
        <v/>
      </c>
      <c r="X260" s="207" t="str">
        <f t="shared" si="254"/>
        <v/>
      </c>
      <c r="Y260" s="158" t="str">
        <f t="shared" si="236"/>
        <v/>
      </c>
      <c r="Z260" s="27" t="s">
        <v>0</v>
      </c>
      <c r="AA260" s="32" t="str">
        <f t="shared" si="255"/>
        <v/>
      </c>
      <c r="AB260" s="53" t="str">
        <f t="shared" si="256"/>
        <v/>
      </c>
      <c r="AC260" s="21" t="str">
        <f>IF(OR(AB260="",AB260&lt;&gt;"NEMA"),"",IF(IFERROR(MATCH(AA260,AA$12:AA259,0),0)&lt;&gt;0,"",AA260))</f>
        <v/>
      </c>
      <c r="AD260" s="46" t="str">
        <f>IF(AC260="","",MAX(AD$12:AD259)+1)</f>
        <v/>
      </c>
      <c r="AE260" s="27" t="s">
        <v>0</v>
      </c>
      <c r="AF260" s="84"/>
      <c r="AG260" s="27" t="s">
        <v>0</v>
      </c>
      <c r="AH260" s="14" t="str">
        <f t="shared" si="257"/>
        <v/>
      </c>
      <c r="AI260" s="27" t="s">
        <v>0</v>
      </c>
      <c r="AJ260" s="157" t="str">
        <f t="shared" si="258"/>
        <v/>
      </c>
      <c r="AK260" s="108" t="str">
        <f t="shared" si="259"/>
        <v/>
      </c>
      <c r="AL260" s="27"/>
      <c r="AM260" s="32" t="str">
        <f t="shared" si="260"/>
        <v/>
      </c>
      <c r="AN260" s="21" t="str">
        <f t="shared" si="261"/>
        <v/>
      </c>
      <c r="AO260" s="53" t="str">
        <f t="shared" si="262"/>
        <v/>
      </c>
      <c r="AP260" s="53" t="str">
        <f t="shared" si="263"/>
        <v/>
      </c>
      <c r="AQ260" s="21" t="str">
        <f t="shared" si="264"/>
        <v/>
      </c>
      <c r="AR260" s="46" t="str">
        <f t="shared" si="265"/>
        <v/>
      </c>
      <c r="AS260" s="27" t="s">
        <v>0</v>
      </c>
      <c r="AT260" s="62" t="str">
        <f t="shared" si="266"/>
        <v/>
      </c>
      <c r="AU260" s="27" t="s">
        <v>0</v>
      </c>
      <c r="AV260" s="228" t="str">
        <f t="shared" si="312"/>
        <v/>
      </c>
      <c r="AW260" s="27" t="s">
        <v>0</v>
      </c>
      <c r="AX260" s="79"/>
      <c r="AY260" s="80"/>
      <c r="AZ260" s="27" t="s">
        <v>0</v>
      </c>
      <c r="BA260" s="184" t="str">
        <f t="shared" si="267"/>
        <v/>
      </c>
      <c r="BB260" s="27" t="s">
        <v>0</v>
      </c>
      <c r="BC260" s="32" t="str">
        <f t="shared" si="268"/>
        <v/>
      </c>
      <c r="BD260" s="53" t="str">
        <f>IF(AX260&amp;AY260="","",MAX(BD$12:BD259)+1)</f>
        <v/>
      </c>
      <c r="BE260" s="196" t="str">
        <f t="shared" si="269"/>
        <v/>
      </c>
      <c r="BF260" s="33" t="str">
        <f>IF(AND(AO260="NEMA",AP260="NEMA",OR(AX260&amp;AY260="",BE260="NEMA")),MAX(BF$12:BF259)+1,"")</f>
        <v/>
      </c>
      <c r="BG260" s="27" t="s">
        <v>0</v>
      </c>
      <c r="BH260" s="32" t="str">
        <f t="shared" si="270"/>
        <v/>
      </c>
      <c r="BI260" s="21" t="str">
        <f t="shared" si="271"/>
        <v/>
      </c>
      <c r="BJ260" s="53" t="str">
        <f t="shared" si="272"/>
        <v/>
      </c>
      <c r="BK260" s="33" t="str">
        <f t="shared" si="273"/>
        <v/>
      </c>
      <c r="BL260" s="27" t="s">
        <v>0</v>
      </c>
      <c r="BM260" s="32" t="str">
        <f t="shared" si="274"/>
        <v/>
      </c>
      <c r="BN260" s="21" t="str">
        <f t="shared" si="275"/>
        <v/>
      </c>
      <c r="BO260" s="53" t="str">
        <f t="shared" si="276"/>
        <v/>
      </c>
      <c r="BP260" s="53" t="str">
        <f t="shared" si="237"/>
        <v/>
      </c>
      <c r="BQ260" s="21" t="str">
        <f t="shared" si="238"/>
        <v/>
      </c>
      <c r="BR260" s="21" t="str" cm="1">
        <f t="array" ref="BR260">IFERROR(""&amp;INDEX(regNatjecatelj_klub,DI260),"")</f>
        <v/>
      </c>
      <c r="BS260" s="66" t="str">
        <f t="shared" si="277"/>
        <v/>
      </c>
      <c r="BT260" s="46" t="str">
        <f t="shared" si="278"/>
        <v/>
      </c>
      <c r="BU260" s="27" t="s">
        <v>0</v>
      </c>
      <c r="BV260" s="62" t="str">
        <f>IF(BP260&lt;&gt;"NEMA","",IF(IFERROR(MATCH(BN260,BN$12:BN259,0),0)&lt;&gt;0,"",BN260))</f>
        <v/>
      </c>
      <c r="BW260" s="27" t="s">
        <v>0</v>
      </c>
      <c r="BX260" s="84"/>
      <c r="BY260" s="27" t="s">
        <v>0</v>
      </c>
      <c r="BZ260" s="38" t="str">
        <f t="shared" si="279"/>
        <v/>
      </c>
      <c r="CA260" s="21" t="str">
        <f t="shared" si="280"/>
        <v/>
      </c>
      <c r="CB260" s="21" t="str">
        <f>IF(CA260="","",MAX(CB$12:CB259)+1)</f>
        <v/>
      </c>
      <c r="CC260" s="21" t="str">
        <f>IF(CA260="","",IF(AB260="","",IF(AB260="NEMA",IF(AD260="",INDEX(AD$12:AD259,MATCH(AA260,AA$12:AA259,0),1),AD260),AB260)))</f>
        <v/>
      </c>
      <c r="CD260" s="21" t="str">
        <f t="shared" si="281"/>
        <v/>
      </c>
      <c r="CE260" s="21" t="str">
        <f>IF(BX260="","",MAX(CE$12:CE259)+1)</f>
        <v/>
      </c>
      <c r="CF260" s="21" t="str">
        <f t="shared" si="282"/>
        <v/>
      </c>
      <c r="CG260" s="46" t="str">
        <f t="shared" si="283"/>
        <v/>
      </c>
      <c r="CH260" s="27" t="s">
        <v>0</v>
      </c>
      <c r="CI260" s="14" t="str">
        <f t="shared" si="284"/>
        <v/>
      </c>
      <c r="CJ260" s="27" t="s">
        <v>0</v>
      </c>
      <c r="CK260" s="157" t="str">
        <f>IF(BN260="","",IF(AND(BO260&lt;&gt;"",BO260&lt;&gt;"NEMA",BS260=1),BR260,IFERROR(INDEX(CK$12:CK259,MATCH(BN260,BN$12:BN259,0)),IF(BX260&lt;&gt;"",BX260,BT260))))</f>
        <v/>
      </c>
      <c r="CL260" s="210" t="str">
        <f>IF(BN260="","",IF(BT260&lt;&gt;BN260,INDEX(regKlub_id,MATCH(BT260,regKlub_naziv,0)),IF(AND(BO260&lt;&gt;"",BO260&lt;&gt;"NEMA"),BO260,IF(CF260&lt;&gt;"",CF260,IF(CB260&lt;&gt;"",CB260,IFERROR(INDEX(CL$12:CL259,MATCH(BN260,BN$12:BN259,0)),"GREŠKA"))))))</f>
        <v/>
      </c>
      <c r="CM260" s="108" t="str">
        <f>IF(BP260="","",IF(BP260&lt;&gt;"NEMA",BP260,IF(CE260&lt;&gt;"",CE260,IFERROR(INDEX(CM$12:CM259,MATCH(BN260,BN$12:BN259,0)),""))))</f>
        <v/>
      </c>
      <c r="CN260" s="27" t="s">
        <v>0</v>
      </c>
      <c r="CO260" s="38" t="str">
        <f t="shared" si="285"/>
        <v/>
      </c>
      <c r="CP260" s="53" t="str">
        <f t="shared" si="286"/>
        <v/>
      </c>
      <c r="CQ260" s="164" t="str">
        <f t="shared" si="287"/>
        <v/>
      </c>
      <c r="CR260" s="165" t="str">
        <f t="shared" si="313"/>
        <v/>
      </c>
      <c r="CS260" s="108" t="str">
        <f t="shared" si="239"/>
        <v/>
      </c>
      <c r="CT260" s="27" t="s">
        <v>0</v>
      </c>
      <c r="CU260" s="224" t="str">
        <f t="shared" si="288"/>
        <v xml:space="preserve">
</v>
      </c>
      <c r="CV260" s="27" t="s">
        <v>0</v>
      </c>
      <c r="CW260" s="184" t="str">
        <f t="shared" si="240"/>
        <v/>
      </c>
      <c r="CX260" t="s">
        <v>0</v>
      </c>
      <c r="CY260" s="86" t="str">
        <f t="shared" si="241"/>
        <v/>
      </c>
      <c r="CZ260" t="s">
        <v>0</v>
      </c>
      <c r="DA260" s="32" t="str">
        <f t="shared" si="242"/>
        <v/>
      </c>
      <c r="DB260" s="46" t="str">
        <f t="shared" si="243"/>
        <v/>
      </c>
      <c r="DC260" t="s">
        <v>0</v>
      </c>
      <c r="DD260" s="14" t="str">
        <f t="shared" si="289"/>
        <v/>
      </c>
      <c r="DE260" s="27" t="s">
        <v>0</v>
      </c>
      <c r="DF260" s="14" t="str">
        <f t="shared" si="290"/>
        <v/>
      </c>
      <c r="DG260" s="27" t="s">
        <v>0</v>
      </c>
      <c r="DH260" s="32" t="str">
        <f t="shared" si="291"/>
        <v/>
      </c>
      <c r="DI260" s="33" t="str">
        <f t="shared" si="292"/>
        <v/>
      </c>
      <c r="DJ260" s="27" t="s">
        <v>0</v>
      </c>
      <c r="DK260" s="32" t="str">
        <f t="shared" si="293"/>
        <v/>
      </c>
      <c r="DL260" s="33" t="str">
        <f t="shared" si="294"/>
        <v/>
      </c>
      <c r="DM260" s="27" t="s">
        <v>0</v>
      </c>
      <c r="DN260" s="32" t="str">
        <f t="shared" si="295"/>
        <v/>
      </c>
      <c r="DO260" s="33" t="str">
        <f t="shared" si="296"/>
        <v/>
      </c>
      <c r="DP260" s="27" t="s">
        <v>0</v>
      </c>
      <c r="DQ260" s="38" t="str">
        <f t="shared" si="297"/>
        <v/>
      </c>
      <c r="DR260" s="33" t="str" cm="1">
        <f t="array" ref="DR260">IF(DQ260&lt;&gt;"",INDEX(regNatjecatelj_id,DQ260,0),IF(BF260&lt;&gt;"",BF260,""))</f>
        <v/>
      </c>
      <c r="DS260" s="27" t="s">
        <v>0</v>
      </c>
      <c r="DT260" s="38" t="str">
        <f t="shared" si="298"/>
        <v/>
      </c>
      <c r="DU260" s="53" t="str">
        <f t="shared" si="244"/>
        <v/>
      </c>
      <c r="DV260" s="53" t="str">
        <f t="shared" si="299"/>
        <v/>
      </c>
      <c r="DW260" s="53" t="str">
        <f t="shared" si="300"/>
        <v/>
      </c>
      <c r="DX260" s="46" t="str">
        <f t="shared" si="301"/>
        <v/>
      </c>
      <c r="DY260" s="27" t="s">
        <v>0</v>
      </c>
      <c r="DZ260" s="38" t="str">
        <f>IF(AN260="","",MAX(DZ$12:DZ259)+1)</f>
        <v/>
      </c>
      <c r="EA260" s="53" t="str">
        <f t="shared" si="302"/>
        <v/>
      </c>
      <c r="EB260" s="53" t="str">
        <f t="shared" si="303"/>
        <v/>
      </c>
      <c r="EC260" s="53" t="str">
        <f t="shared" si="304"/>
        <v/>
      </c>
      <c r="ED260" s="53" t="str">
        <f t="shared" si="305"/>
        <v/>
      </c>
      <c r="EE260" s="53" t="str">
        <f t="shared" si="245"/>
        <v/>
      </c>
      <c r="EF260" s="53" t="str">
        <f t="shared" si="306"/>
        <v/>
      </c>
      <c r="EG260" s="53" t="str">
        <f t="shared" si="307"/>
        <v/>
      </c>
      <c r="EH260" s="53" t="str">
        <f t="shared" si="246"/>
        <v/>
      </c>
      <c r="EI260" s="53" t="str">
        <f t="shared" si="308"/>
        <v/>
      </c>
      <c r="EJ260" s="33" t="str">
        <f t="shared" si="309"/>
        <v/>
      </c>
      <c r="EK260" s="27" t="s">
        <v>0</v>
      </c>
      <c r="EL260" s="14" t="str">
        <f t="shared" si="310"/>
        <v/>
      </c>
      <c r="EM260" s="27" t="s">
        <v>0</v>
      </c>
      <c r="EN260" s="14" t="str">
        <f t="shared" si="247"/>
        <v/>
      </c>
      <c r="EO260" s="27" t="s">
        <v>0</v>
      </c>
      <c r="EP260" s="115" t="str">
        <f t="shared" si="311"/>
        <v/>
      </c>
      <c r="EQ260" s="27" t="s">
        <v>0</v>
      </c>
    </row>
    <row r="261" spans="1:147" x14ac:dyDescent="0.25">
      <c r="A261" t="s">
        <v>0</v>
      </c>
      <c r="B261" s="32" t="str">
        <f>IF(csv!F251="","",TRIM(csv!T251))</f>
        <v/>
      </c>
      <c r="C261" s="21" t="s">
        <v>0</v>
      </c>
      <c r="D261" s="21" t="str">
        <f>IF(csv!F251="","",TRIM(csv!F251))</f>
        <v/>
      </c>
      <c r="E261" s="21" t="str">
        <f>IF(csv!E251="","",TRIM(csv!E251))</f>
        <v/>
      </c>
      <c r="F261" s="21" t="s">
        <v>0</v>
      </c>
      <c r="G261" s="53" t="str">
        <f>IF(csv!M251="","",TRIM(csv!M251))</f>
        <v/>
      </c>
      <c r="H261" s="53" t="str">
        <f>IF(csv!N251="","",TRIM(csv!N251))</f>
        <v/>
      </c>
      <c r="I261" s="21" t="s">
        <v>0</v>
      </c>
      <c r="J261" s="21" t="str">
        <f>IF(csv!P251="","",TRIM(csv!P251))</f>
        <v/>
      </c>
      <c r="K261" s="21" t="str">
        <f>IF(csv!Q251="","",TRIM(csv!Q251))</f>
        <v/>
      </c>
      <c r="L261" s="21" t="s">
        <v>0</v>
      </c>
      <c r="M261" s="46" t="str">
        <f>IF(csv!R251="","",TRIM(csv!R251))</f>
        <v/>
      </c>
      <c r="N261" s="27" t="s">
        <v>0</v>
      </c>
      <c r="O261" s="172" t="str">
        <f t="shared" si="248"/>
        <v/>
      </c>
      <c r="P261" s="27"/>
      <c r="Q261" s="32" t="str">
        <f t="shared" si="249"/>
        <v/>
      </c>
      <c r="R261" s="53" t="str">
        <f>IF(Q261="","",IF(COUNTIF(Q$12:Q260,Q261)=0,R260+1,R260))</f>
        <v/>
      </c>
      <c r="S261" s="53" t="str">
        <f t="shared" si="250"/>
        <v/>
      </c>
      <c r="T261" s="53" t="str">
        <f t="shared" si="251"/>
        <v/>
      </c>
      <c r="U261" s="46" t="str">
        <f t="shared" si="252"/>
        <v/>
      </c>
      <c r="V261" s="27" t="s">
        <v>0</v>
      </c>
      <c r="W261" s="157" t="str">
        <f t="shared" si="253"/>
        <v/>
      </c>
      <c r="X261" s="207" t="str">
        <f t="shared" si="254"/>
        <v/>
      </c>
      <c r="Y261" s="158" t="str">
        <f t="shared" si="236"/>
        <v/>
      </c>
      <c r="Z261" s="27" t="s">
        <v>0</v>
      </c>
      <c r="AA261" s="32" t="str">
        <f t="shared" si="255"/>
        <v/>
      </c>
      <c r="AB261" s="53" t="str">
        <f t="shared" si="256"/>
        <v/>
      </c>
      <c r="AC261" s="21" t="str">
        <f>IF(OR(AB261="",AB261&lt;&gt;"NEMA"),"",IF(IFERROR(MATCH(AA261,AA$12:AA260,0),0)&lt;&gt;0,"",AA261))</f>
        <v/>
      </c>
      <c r="AD261" s="46" t="str">
        <f>IF(AC261="","",MAX(AD$12:AD260)+1)</f>
        <v/>
      </c>
      <c r="AE261" s="27" t="s">
        <v>0</v>
      </c>
      <c r="AF261" s="84"/>
      <c r="AG261" s="27" t="s">
        <v>0</v>
      </c>
      <c r="AH261" s="14" t="str">
        <f t="shared" si="257"/>
        <v/>
      </c>
      <c r="AI261" s="27" t="s">
        <v>0</v>
      </c>
      <c r="AJ261" s="157" t="str">
        <f t="shared" si="258"/>
        <v/>
      </c>
      <c r="AK261" s="108" t="str">
        <f t="shared" si="259"/>
        <v/>
      </c>
      <c r="AL261" s="27"/>
      <c r="AM261" s="32" t="str">
        <f t="shared" si="260"/>
        <v/>
      </c>
      <c r="AN261" s="21" t="str">
        <f t="shared" si="261"/>
        <v/>
      </c>
      <c r="AO261" s="53" t="str">
        <f t="shared" si="262"/>
        <v/>
      </c>
      <c r="AP261" s="53" t="str">
        <f t="shared" si="263"/>
        <v/>
      </c>
      <c r="AQ261" s="21" t="str">
        <f t="shared" si="264"/>
        <v/>
      </c>
      <c r="AR261" s="46" t="str">
        <f t="shared" si="265"/>
        <v/>
      </c>
      <c r="AS261" s="27" t="s">
        <v>0</v>
      </c>
      <c r="AT261" s="62" t="str">
        <f t="shared" si="266"/>
        <v/>
      </c>
      <c r="AU261" s="27" t="s">
        <v>0</v>
      </c>
      <c r="AV261" s="228" t="str">
        <f t="shared" si="312"/>
        <v/>
      </c>
      <c r="AW261" s="27" t="s">
        <v>0</v>
      </c>
      <c r="AX261" s="79"/>
      <c r="AY261" s="80"/>
      <c r="AZ261" s="27" t="s">
        <v>0</v>
      </c>
      <c r="BA261" s="184" t="str">
        <f t="shared" si="267"/>
        <v/>
      </c>
      <c r="BB261" s="27" t="s">
        <v>0</v>
      </c>
      <c r="BC261" s="32" t="str">
        <f t="shared" si="268"/>
        <v/>
      </c>
      <c r="BD261" s="53" t="str">
        <f>IF(AX261&amp;AY261="","",MAX(BD$12:BD260)+1)</f>
        <v/>
      </c>
      <c r="BE261" s="196" t="str">
        <f t="shared" si="269"/>
        <v/>
      </c>
      <c r="BF261" s="33" t="str">
        <f>IF(AND(AO261="NEMA",AP261="NEMA",OR(AX261&amp;AY261="",BE261="NEMA")),MAX(BF$12:BF260)+1,"")</f>
        <v/>
      </c>
      <c r="BG261" s="27" t="s">
        <v>0</v>
      </c>
      <c r="BH261" s="32" t="str">
        <f t="shared" si="270"/>
        <v/>
      </c>
      <c r="BI261" s="21" t="str">
        <f t="shared" si="271"/>
        <v/>
      </c>
      <c r="BJ261" s="53" t="str">
        <f t="shared" si="272"/>
        <v/>
      </c>
      <c r="BK261" s="33" t="str">
        <f t="shared" si="273"/>
        <v/>
      </c>
      <c r="BL261" s="27" t="s">
        <v>0</v>
      </c>
      <c r="BM261" s="32" t="str">
        <f t="shared" si="274"/>
        <v/>
      </c>
      <c r="BN261" s="21" t="str">
        <f t="shared" si="275"/>
        <v/>
      </c>
      <c r="BO261" s="53" t="str">
        <f t="shared" si="276"/>
        <v/>
      </c>
      <c r="BP261" s="53" t="str">
        <f t="shared" si="237"/>
        <v/>
      </c>
      <c r="BQ261" s="21" t="str">
        <f t="shared" si="238"/>
        <v/>
      </c>
      <c r="BR261" s="21" t="str" cm="1">
        <f t="array" ref="BR261">IFERROR(""&amp;INDEX(regNatjecatelj_klub,DI261),"")</f>
        <v/>
      </c>
      <c r="BS261" s="66" t="str">
        <f t="shared" si="277"/>
        <v/>
      </c>
      <c r="BT261" s="46" t="str">
        <f t="shared" si="278"/>
        <v/>
      </c>
      <c r="BU261" s="27" t="s">
        <v>0</v>
      </c>
      <c r="BV261" s="62" t="str">
        <f>IF(BP261&lt;&gt;"NEMA","",IF(IFERROR(MATCH(BN261,BN$12:BN260,0),0)&lt;&gt;0,"",BN261))</f>
        <v/>
      </c>
      <c r="BW261" s="27" t="s">
        <v>0</v>
      </c>
      <c r="BX261" s="84"/>
      <c r="BY261" s="27" t="s">
        <v>0</v>
      </c>
      <c r="BZ261" s="38" t="str">
        <f t="shared" si="279"/>
        <v/>
      </c>
      <c r="CA261" s="21" t="str">
        <f t="shared" si="280"/>
        <v/>
      </c>
      <c r="CB261" s="21" t="str">
        <f>IF(CA261="","",MAX(CB$12:CB260)+1)</f>
        <v/>
      </c>
      <c r="CC261" s="21" t="str">
        <f>IF(CA261="","",IF(AB261="","",IF(AB261="NEMA",IF(AD261="",INDEX(AD$12:AD260,MATCH(AA261,AA$12:AA260,0),1),AD261),AB261)))</f>
        <v/>
      </c>
      <c r="CD261" s="21" t="str">
        <f t="shared" si="281"/>
        <v/>
      </c>
      <c r="CE261" s="21" t="str">
        <f>IF(BX261="","",MAX(CE$12:CE260)+1)</f>
        <v/>
      </c>
      <c r="CF261" s="21" t="str">
        <f t="shared" si="282"/>
        <v/>
      </c>
      <c r="CG261" s="46" t="str">
        <f t="shared" si="283"/>
        <v/>
      </c>
      <c r="CH261" s="27" t="s">
        <v>0</v>
      </c>
      <c r="CI261" s="14" t="str">
        <f t="shared" si="284"/>
        <v/>
      </c>
      <c r="CJ261" s="27" t="s">
        <v>0</v>
      </c>
      <c r="CK261" s="157" t="str">
        <f>IF(BN261="","",IF(AND(BO261&lt;&gt;"",BO261&lt;&gt;"NEMA",BS261=1),BR261,IFERROR(INDEX(CK$12:CK260,MATCH(BN261,BN$12:BN260,0)),IF(BX261&lt;&gt;"",BX261,BT261))))</f>
        <v/>
      </c>
      <c r="CL261" s="210" t="str">
        <f>IF(BN261="","",IF(BT261&lt;&gt;BN261,INDEX(regKlub_id,MATCH(BT261,regKlub_naziv,0)),IF(AND(BO261&lt;&gt;"",BO261&lt;&gt;"NEMA"),BO261,IF(CF261&lt;&gt;"",CF261,IF(CB261&lt;&gt;"",CB261,IFERROR(INDEX(CL$12:CL260,MATCH(BN261,BN$12:BN260,0)),"GREŠKA"))))))</f>
        <v/>
      </c>
      <c r="CM261" s="108" t="str">
        <f>IF(BP261="","",IF(BP261&lt;&gt;"NEMA",BP261,IF(CE261&lt;&gt;"",CE261,IFERROR(INDEX(CM$12:CM260,MATCH(BN261,BN$12:BN260,0)),""))))</f>
        <v/>
      </c>
      <c r="CN261" s="27" t="s">
        <v>0</v>
      </c>
      <c r="CO261" s="38" t="str">
        <f t="shared" si="285"/>
        <v/>
      </c>
      <c r="CP261" s="53" t="str">
        <f t="shared" si="286"/>
        <v/>
      </c>
      <c r="CQ261" s="164" t="str">
        <f t="shared" si="287"/>
        <v/>
      </c>
      <c r="CR261" s="165" t="str">
        <f t="shared" si="313"/>
        <v/>
      </c>
      <c r="CS261" s="108" t="str">
        <f t="shared" si="239"/>
        <v/>
      </c>
      <c r="CT261" s="27" t="s">
        <v>0</v>
      </c>
      <c r="CU261" s="224" t="str">
        <f t="shared" si="288"/>
        <v xml:space="preserve">
</v>
      </c>
      <c r="CV261" s="27" t="s">
        <v>0</v>
      </c>
      <c r="CW261" s="184" t="str">
        <f t="shared" si="240"/>
        <v/>
      </c>
      <c r="CX261" t="s">
        <v>0</v>
      </c>
      <c r="CY261" s="86" t="str">
        <f t="shared" si="241"/>
        <v/>
      </c>
      <c r="CZ261" t="s">
        <v>0</v>
      </c>
      <c r="DA261" s="32" t="str">
        <f t="shared" si="242"/>
        <v/>
      </c>
      <c r="DB261" s="46" t="str">
        <f t="shared" si="243"/>
        <v/>
      </c>
      <c r="DC261" t="s">
        <v>0</v>
      </c>
      <c r="DD261" s="14" t="str">
        <f t="shared" si="289"/>
        <v/>
      </c>
      <c r="DE261" s="27" t="s">
        <v>0</v>
      </c>
      <c r="DF261" s="14" t="str">
        <f t="shared" si="290"/>
        <v/>
      </c>
      <c r="DG261" s="27" t="s">
        <v>0</v>
      </c>
      <c r="DH261" s="32" t="str">
        <f t="shared" si="291"/>
        <v/>
      </c>
      <c r="DI261" s="33" t="str">
        <f t="shared" si="292"/>
        <v/>
      </c>
      <c r="DJ261" s="27" t="s">
        <v>0</v>
      </c>
      <c r="DK261" s="32" t="str">
        <f t="shared" si="293"/>
        <v/>
      </c>
      <c r="DL261" s="33" t="str">
        <f t="shared" si="294"/>
        <v/>
      </c>
      <c r="DM261" s="27" t="s">
        <v>0</v>
      </c>
      <c r="DN261" s="32" t="str">
        <f t="shared" si="295"/>
        <v/>
      </c>
      <c r="DO261" s="33" t="str">
        <f t="shared" si="296"/>
        <v/>
      </c>
      <c r="DP261" s="27" t="s">
        <v>0</v>
      </c>
      <c r="DQ261" s="38" t="str">
        <f t="shared" si="297"/>
        <v/>
      </c>
      <c r="DR261" s="33" t="str" cm="1">
        <f t="array" ref="DR261">IF(DQ261&lt;&gt;"",INDEX(regNatjecatelj_id,DQ261,0),IF(BF261&lt;&gt;"",BF261,""))</f>
        <v/>
      </c>
      <c r="DS261" s="27" t="s">
        <v>0</v>
      </c>
      <c r="DT261" s="38" t="str">
        <f t="shared" si="298"/>
        <v/>
      </c>
      <c r="DU261" s="53" t="str">
        <f t="shared" si="244"/>
        <v/>
      </c>
      <c r="DV261" s="53" t="str">
        <f t="shared" si="299"/>
        <v/>
      </c>
      <c r="DW261" s="53" t="str">
        <f t="shared" si="300"/>
        <v/>
      </c>
      <c r="DX261" s="46" t="str">
        <f t="shared" si="301"/>
        <v/>
      </c>
      <c r="DY261" s="27" t="s">
        <v>0</v>
      </c>
      <c r="DZ261" s="38" t="str">
        <f>IF(AN261="","",MAX(DZ$12:DZ260)+1)</f>
        <v/>
      </c>
      <c r="EA261" s="53" t="str">
        <f t="shared" si="302"/>
        <v/>
      </c>
      <c r="EB261" s="53" t="str">
        <f t="shared" si="303"/>
        <v/>
      </c>
      <c r="EC261" s="53" t="str">
        <f t="shared" si="304"/>
        <v/>
      </c>
      <c r="ED261" s="53" t="str">
        <f t="shared" si="305"/>
        <v/>
      </c>
      <c r="EE261" s="53" t="str">
        <f t="shared" si="245"/>
        <v/>
      </c>
      <c r="EF261" s="53" t="str">
        <f t="shared" si="306"/>
        <v/>
      </c>
      <c r="EG261" s="53" t="str">
        <f t="shared" si="307"/>
        <v/>
      </c>
      <c r="EH261" s="53" t="str">
        <f t="shared" si="246"/>
        <v/>
      </c>
      <c r="EI261" s="53" t="str">
        <f t="shared" si="308"/>
        <v/>
      </c>
      <c r="EJ261" s="33" t="str">
        <f t="shared" si="309"/>
        <v/>
      </c>
      <c r="EK261" s="27" t="s">
        <v>0</v>
      </c>
      <c r="EL261" s="14" t="str">
        <f t="shared" si="310"/>
        <v/>
      </c>
      <c r="EM261" s="27" t="s">
        <v>0</v>
      </c>
      <c r="EN261" s="14" t="str">
        <f t="shared" si="247"/>
        <v/>
      </c>
      <c r="EO261" s="27" t="s">
        <v>0</v>
      </c>
      <c r="EP261" s="115" t="str">
        <f t="shared" si="311"/>
        <v/>
      </c>
      <c r="EQ261" s="27" t="s">
        <v>0</v>
      </c>
    </row>
    <row r="262" spans="1:147" x14ac:dyDescent="0.25">
      <c r="A262" t="s">
        <v>0</v>
      </c>
      <c r="B262" s="32" t="str">
        <f>IF(csv!F252="","",TRIM(csv!T252))</f>
        <v/>
      </c>
      <c r="C262" s="21" t="s">
        <v>0</v>
      </c>
      <c r="D262" s="21" t="str">
        <f>IF(csv!F252="","",TRIM(csv!F252))</f>
        <v/>
      </c>
      <c r="E262" s="21" t="str">
        <f>IF(csv!E252="","",TRIM(csv!E252))</f>
        <v/>
      </c>
      <c r="F262" s="21" t="s">
        <v>0</v>
      </c>
      <c r="G262" s="53" t="str">
        <f>IF(csv!M252="","",TRIM(csv!M252))</f>
        <v/>
      </c>
      <c r="H262" s="53" t="str">
        <f>IF(csv!N252="","",TRIM(csv!N252))</f>
        <v/>
      </c>
      <c r="I262" s="21" t="s">
        <v>0</v>
      </c>
      <c r="J262" s="21" t="str">
        <f>IF(csv!P252="","",TRIM(csv!P252))</f>
        <v/>
      </c>
      <c r="K262" s="21" t="str">
        <f>IF(csv!Q252="","",TRIM(csv!Q252))</f>
        <v/>
      </c>
      <c r="L262" s="21" t="s">
        <v>0</v>
      </c>
      <c r="M262" s="46" t="str">
        <f>IF(csv!R252="","",TRIM(csv!R252))</f>
        <v/>
      </c>
      <c r="N262" s="27" t="s">
        <v>0</v>
      </c>
      <c r="O262" s="172" t="str">
        <f t="shared" si="248"/>
        <v/>
      </c>
      <c r="P262" s="27"/>
      <c r="Q262" s="32" t="str">
        <f t="shared" si="249"/>
        <v/>
      </c>
      <c r="R262" s="53" t="str">
        <f>IF(Q262="","",IF(COUNTIF(Q$12:Q261,Q262)=0,R261+1,R261))</f>
        <v/>
      </c>
      <c r="S262" s="53" t="str">
        <f t="shared" si="250"/>
        <v/>
      </c>
      <c r="T262" s="53" t="str">
        <f t="shared" si="251"/>
        <v/>
      </c>
      <c r="U262" s="46" t="str">
        <f t="shared" si="252"/>
        <v/>
      </c>
      <c r="V262" s="27" t="s">
        <v>0</v>
      </c>
      <c r="W262" s="157" t="str">
        <f t="shared" si="253"/>
        <v/>
      </c>
      <c r="X262" s="207" t="str">
        <f t="shared" si="254"/>
        <v/>
      </c>
      <c r="Y262" s="158" t="str">
        <f t="shared" si="236"/>
        <v/>
      </c>
      <c r="Z262" s="27" t="s">
        <v>0</v>
      </c>
      <c r="AA262" s="32" t="str">
        <f t="shared" si="255"/>
        <v/>
      </c>
      <c r="AB262" s="53" t="str">
        <f t="shared" si="256"/>
        <v/>
      </c>
      <c r="AC262" s="21" t="str">
        <f>IF(OR(AB262="",AB262&lt;&gt;"NEMA"),"",IF(IFERROR(MATCH(AA262,AA$12:AA261,0),0)&lt;&gt;0,"",AA262))</f>
        <v/>
      </c>
      <c r="AD262" s="46" t="str">
        <f>IF(AC262="","",MAX(AD$12:AD261)+1)</f>
        <v/>
      </c>
      <c r="AE262" s="27" t="s">
        <v>0</v>
      </c>
      <c r="AF262" s="84"/>
      <c r="AG262" s="27" t="s">
        <v>0</v>
      </c>
      <c r="AH262" s="14" t="str">
        <f t="shared" si="257"/>
        <v/>
      </c>
      <c r="AI262" s="27" t="s">
        <v>0</v>
      </c>
      <c r="AJ262" s="157" t="str">
        <f t="shared" si="258"/>
        <v/>
      </c>
      <c r="AK262" s="108" t="str">
        <f t="shared" si="259"/>
        <v/>
      </c>
      <c r="AL262" s="27"/>
      <c r="AM262" s="32" t="str">
        <f t="shared" si="260"/>
        <v/>
      </c>
      <c r="AN262" s="21" t="str">
        <f t="shared" si="261"/>
        <v/>
      </c>
      <c r="AO262" s="53" t="str">
        <f t="shared" si="262"/>
        <v/>
      </c>
      <c r="AP262" s="53" t="str">
        <f t="shared" si="263"/>
        <v/>
      </c>
      <c r="AQ262" s="21" t="str">
        <f t="shared" si="264"/>
        <v/>
      </c>
      <c r="AR262" s="46" t="str">
        <f t="shared" si="265"/>
        <v/>
      </c>
      <c r="AS262" s="27" t="s">
        <v>0</v>
      </c>
      <c r="AT262" s="62" t="str">
        <f t="shared" si="266"/>
        <v/>
      </c>
      <c r="AU262" s="27" t="s">
        <v>0</v>
      </c>
      <c r="AV262" s="228" t="str">
        <f t="shared" si="312"/>
        <v/>
      </c>
      <c r="AW262" s="27" t="s">
        <v>0</v>
      </c>
      <c r="AX262" s="79"/>
      <c r="AY262" s="80"/>
      <c r="AZ262" s="27" t="s">
        <v>0</v>
      </c>
      <c r="BA262" s="184" t="str">
        <f t="shared" si="267"/>
        <v/>
      </c>
      <c r="BB262" s="27" t="s">
        <v>0</v>
      </c>
      <c r="BC262" s="32" t="str">
        <f t="shared" si="268"/>
        <v/>
      </c>
      <c r="BD262" s="53" t="str">
        <f>IF(AX262&amp;AY262="","",MAX(BD$12:BD261)+1)</f>
        <v/>
      </c>
      <c r="BE262" s="196" t="str">
        <f t="shared" si="269"/>
        <v/>
      </c>
      <c r="BF262" s="33" t="str">
        <f>IF(AND(AO262="NEMA",AP262="NEMA",OR(AX262&amp;AY262="",BE262="NEMA")),MAX(BF$12:BF261)+1,"")</f>
        <v/>
      </c>
      <c r="BG262" s="27" t="s">
        <v>0</v>
      </c>
      <c r="BH262" s="32" t="str">
        <f t="shared" si="270"/>
        <v/>
      </c>
      <c r="BI262" s="21" t="str">
        <f t="shared" si="271"/>
        <v/>
      </c>
      <c r="BJ262" s="53" t="str">
        <f t="shared" si="272"/>
        <v/>
      </c>
      <c r="BK262" s="33" t="str">
        <f t="shared" si="273"/>
        <v/>
      </c>
      <c r="BL262" s="27" t="s">
        <v>0</v>
      </c>
      <c r="BM262" s="32" t="str">
        <f t="shared" si="274"/>
        <v/>
      </c>
      <c r="BN262" s="21" t="str">
        <f t="shared" si="275"/>
        <v/>
      </c>
      <c r="BO262" s="53" t="str">
        <f t="shared" si="276"/>
        <v/>
      </c>
      <c r="BP262" s="53" t="str">
        <f t="shared" si="237"/>
        <v/>
      </c>
      <c r="BQ262" s="21" t="str">
        <f t="shared" si="238"/>
        <v/>
      </c>
      <c r="BR262" s="21" t="str" cm="1">
        <f t="array" ref="BR262">IFERROR(""&amp;INDEX(regNatjecatelj_klub,DI262),"")</f>
        <v/>
      </c>
      <c r="BS262" s="66" t="str">
        <f t="shared" si="277"/>
        <v/>
      </c>
      <c r="BT262" s="46" t="str">
        <f t="shared" si="278"/>
        <v/>
      </c>
      <c r="BU262" s="27" t="s">
        <v>0</v>
      </c>
      <c r="BV262" s="62" t="str">
        <f>IF(BP262&lt;&gt;"NEMA","",IF(IFERROR(MATCH(BN262,BN$12:BN261,0),0)&lt;&gt;0,"",BN262))</f>
        <v/>
      </c>
      <c r="BW262" s="27" t="s">
        <v>0</v>
      </c>
      <c r="BX262" s="84"/>
      <c r="BY262" s="27" t="s">
        <v>0</v>
      </c>
      <c r="BZ262" s="38" t="str">
        <f t="shared" si="279"/>
        <v/>
      </c>
      <c r="CA262" s="21" t="str">
        <f t="shared" si="280"/>
        <v/>
      </c>
      <c r="CB262" s="21" t="str">
        <f>IF(CA262="","",MAX(CB$12:CB261)+1)</f>
        <v/>
      </c>
      <c r="CC262" s="21" t="str">
        <f>IF(CA262="","",IF(AB262="","",IF(AB262="NEMA",IF(AD262="",INDEX(AD$12:AD261,MATCH(AA262,AA$12:AA261,0),1),AD262),AB262)))</f>
        <v/>
      </c>
      <c r="CD262" s="21" t="str">
        <f t="shared" si="281"/>
        <v/>
      </c>
      <c r="CE262" s="21" t="str">
        <f>IF(BX262="","",MAX(CE$12:CE261)+1)</f>
        <v/>
      </c>
      <c r="CF262" s="21" t="str">
        <f t="shared" si="282"/>
        <v/>
      </c>
      <c r="CG262" s="46" t="str">
        <f t="shared" si="283"/>
        <v/>
      </c>
      <c r="CH262" s="27" t="s">
        <v>0</v>
      </c>
      <c r="CI262" s="14" t="str">
        <f t="shared" si="284"/>
        <v/>
      </c>
      <c r="CJ262" s="27" t="s">
        <v>0</v>
      </c>
      <c r="CK262" s="157" t="str">
        <f>IF(BN262="","",IF(AND(BO262&lt;&gt;"",BO262&lt;&gt;"NEMA",BS262=1),BR262,IFERROR(INDEX(CK$12:CK261,MATCH(BN262,BN$12:BN261,0)),IF(BX262&lt;&gt;"",BX262,BT262))))</f>
        <v/>
      </c>
      <c r="CL262" s="210" t="str">
        <f>IF(BN262="","",IF(BT262&lt;&gt;BN262,INDEX(regKlub_id,MATCH(BT262,regKlub_naziv,0)),IF(AND(BO262&lt;&gt;"",BO262&lt;&gt;"NEMA"),BO262,IF(CF262&lt;&gt;"",CF262,IF(CB262&lt;&gt;"",CB262,IFERROR(INDEX(CL$12:CL261,MATCH(BN262,BN$12:BN261,0)),"GREŠKA"))))))</f>
        <v/>
      </c>
      <c r="CM262" s="108" t="str">
        <f>IF(BP262="","",IF(BP262&lt;&gt;"NEMA",BP262,IF(CE262&lt;&gt;"",CE262,IFERROR(INDEX(CM$12:CM261,MATCH(BN262,BN$12:BN261,0)),""))))</f>
        <v/>
      </c>
      <c r="CN262" s="27" t="s">
        <v>0</v>
      </c>
      <c r="CO262" s="38" t="str">
        <f t="shared" si="285"/>
        <v/>
      </c>
      <c r="CP262" s="53" t="str">
        <f t="shared" si="286"/>
        <v/>
      </c>
      <c r="CQ262" s="164" t="str">
        <f t="shared" si="287"/>
        <v/>
      </c>
      <c r="CR262" s="165" t="str">
        <f t="shared" si="313"/>
        <v/>
      </c>
      <c r="CS262" s="108" t="str">
        <f t="shared" si="239"/>
        <v/>
      </c>
      <c r="CT262" s="27" t="s">
        <v>0</v>
      </c>
      <c r="CU262" s="224" t="str">
        <f t="shared" si="288"/>
        <v xml:space="preserve">
</v>
      </c>
      <c r="CV262" s="27" t="s">
        <v>0</v>
      </c>
      <c r="CW262" s="184" t="str">
        <f t="shared" si="240"/>
        <v/>
      </c>
      <c r="CX262" t="s">
        <v>0</v>
      </c>
      <c r="CY262" s="86" t="str">
        <f t="shared" si="241"/>
        <v/>
      </c>
      <c r="CZ262" t="s">
        <v>0</v>
      </c>
      <c r="DA262" s="32" t="str">
        <f t="shared" si="242"/>
        <v/>
      </c>
      <c r="DB262" s="46" t="str">
        <f t="shared" si="243"/>
        <v/>
      </c>
      <c r="DC262" t="s">
        <v>0</v>
      </c>
      <c r="DD262" s="14" t="str">
        <f t="shared" si="289"/>
        <v/>
      </c>
      <c r="DE262" s="27" t="s">
        <v>0</v>
      </c>
      <c r="DF262" s="14" t="str">
        <f t="shared" si="290"/>
        <v/>
      </c>
      <c r="DG262" s="27" t="s">
        <v>0</v>
      </c>
      <c r="DH262" s="32" t="str">
        <f t="shared" si="291"/>
        <v/>
      </c>
      <c r="DI262" s="33" t="str">
        <f t="shared" si="292"/>
        <v/>
      </c>
      <c r="DJ262" s="27" t="s">
        <v>0</v>
      </c>
      <c r="DK262" s="32" t="str">
        <f t="shared" si="293"/>
        <v/>
      </c>
      <c r="DL262" s="33" t="str">
        <f t="shared" si="294"/>
        <v/>
      </c>
      <c r="DM262" s="27" t="s">
        <v>0</v>
      </c>
      <c r="DN262" s="32" t="str">
        <f t="shared" si="295"/>
        <v/>
      </c>
      <c r="DO262" s="33" t="str">
        <f t="shared" si="296"/>
        <v/>
      </c>
      <c r="DP262" s="27" t="s">
        <v>0</v>
      </c>
      <c r="DQ262" s="38" t="str">
        <f t="shared" si="297"/>
        <v/>
      </c>
      <c r="DR262" s="33" t="str" cm="1">
        <f t="array" ref="DR262">IF(DQ262&lt;&gt;"",INDEX(regNatjecatelj_id,DQ262,0),IF(BF262&lt;&gt;"",BF262,""))</f>
        <v/>
      </c>
      <c r="DS262" s="27" t="s">
        <v>0</v>
      </c>
      <c r="DT262" s="38" t="str">
        <f t="shared" si="298"/>
        <v/>
      </c>
      <c r="DU262" s="53" t="str">
        <f t="shared" si="244"/>
        <v/>
      </c>
      <c r="DV262" s="53" t="str">
        <f t="shared" si="299"/>
        <v/>
      </c>
      <c r="DW262" s="53" t="str">
        <f t="shared" si="300"/>
        <v/>
      </c>
      <c r="DX262" s="46" t="str">
        <f t="shared" si="301"/>
        <v/>
      </c>
      <c r="DY262" s="27" t="s">
        <v>0</v>
      </c>
      <c r="DZ262" s="38" t="str">
        <f>IF(AN262="","",MAX(DZ$12:DZ261)+1)</f>
        <v/>
      </c>
      <c r="EA262" s="53" t="str">
        <f t="shared" si="302"/>
        <v/>
      </c>
      <c r="EB262" s="53" t="str">
        <f t="shared" si="303"/>
        <v/>
      </c>
      <c r="EC262" s="53" t="str">
        <f t="shared" si="304"/>
        <v/>
      </c>
      <c r="ED262" s="53" t="str">
        <f t="shared" si="305"/>
        <v/>
      </c>
      <c r="EE262" s="53" t="str">
        <f t="shared" si="245"/>
        <v/>
      </c>
      <c r="EF262" s="53" t="str">
        <f t="shared" si="306"/>
        <v/>
      </c>
      <c r="EG262" s="53" t="str">
        <f t="shared" si="307"/>
        <v/>
      </c>
      <c r="EH262" s="53" t="str">
        <f t="shared" si="246"/>
        <v/>
      </c>
      <c r="EI262" s="53" t="str">
        <f t="shared" si="308"/>
        <v/>
      </c>
      <c r="EJ262" s="33" t="str">
        <f t="shared" si="309"/>
        <v/>
      </c>
      <c r="EK262" s="27" t="s">
        <v>0</v>
      </c>
      <c r="EL262" s="14" t="str">
        <f t="shared" si="310"/>
        <v/>
      </c>
      <c r="EM262" s="27" t="s">
        <v>0</v>
      </c>
      <c r="EN262" s="14" t="str">
        <f t="shared" si="247"/>
        <v/>
      </c>
      <c r="EO262" s="27" t="s">
        <v>0</v>
      </c>
      <c r="EP262" s="115" t="str">
        <f t="shared" si="311"/>
        <v/>
      </c>
      <c r="EQ262" s="27" t="s">
        <v>0</v>
      </c>
    </row>
    <row r="263" spans="1:147" x14ac:dyDescent="0.25">
      <c r="A263" t="s">
        <v>0</v>
      </c>
      <c r="B263" s="32" t="str">
        <f>IF(csv!F253="","",TRIM(csv!T253))</f>
        <v/>
      </c>
      <c r="C263" s="21" t="s">
        <v>0</v>
      </c>
      <c r="D263" s="21" t="str">
        <f>IF(csv!F253="","",TRIM(csv!F253))</f>
        <v/>
      </c>
      <c r="E263" s="21" t="str">
        <f>IF(csv!E253="","",TRIM(csv!E253))</f>
        <v/>
      </c>
      <c r="F263" s="21" t="s">
        <v>0</v>
      </c>
      <c r="G263" s="53" t="str">
        <f>IF(csv!M253="","",TRIM(csv!M253))</f>
        <v/>
      </c>
      <c r="H263" s="53" t="str">
        <f>IF(csv!N253="","",TRIM(csv!N253))</f>
        <v/>
      </c>
      <c r="I263" s="21" t="s">
        <v>0</v>
      </c>
      <c r="J263" s="21" t="str">
        <f>IF(csv!P253="","",TRIM(csv!P253))</f>
        <v/>
      </c>
      <c r="K263" s="21" t="str">
        <f>IF(csv!Q253="","",TRIM(csv!Q253))</f>
        <v/>
      </c>
      <c r="L263" s="21" t="s">
        <v>0</v>
      </c>
      <c r="M263" s="46" t="str">
        <f>IF(csv!R253="","",TRIM(csv!R253))</f>
        <v/>
      </c>
      <c r="N263" s="27" t="s">
        <v>0</v>
      </c>
      <c r="O263" s="172" t="str">
        <f t="shared" si="248"/>
        <v/>
      </c>
      <c r="P263" s="27"/>
      <c r="Q263" s="32" t="str">
        <f t="shared" si="249"/>
        <v/>
      </c>
      <c r="R263" s="53" t="str">
        <f>IF(Q263="","",IF(COUNTIF(Q$12:Q262,Q263)=0,R262+1,R262))</f>
        <v/>
      </c>
      <c r="S263" s="53" t="str">
        <f t="shared" si="250"/>
        <v/>
      </c>
      <c r="T263" s="53" t="str">
        <f t="shared" si="251"/>
        <v/>
      </c>
      <c r="U263" s="46" t="str">
        <f t="shared" si="252"/>
        <v/>
      </c>
      <c r="V263" s="27" t="s">
        <v>0</v>
      </c>
      <c r="W263" s="157" t="str">
        <f t="shared" si="253"/>
        <v/>
      </c>
      <c r="X263" s="207" t="str">
        <f t="shared" si="254"/>
        <v/>
      </c>
      <c r="Y263" s="158" t="str">
        <f t="shared" si="236"/>
        <v/>
      </c>
      <c r="Z263" s="27" t="s">
        <v>0</v>
      </c>
      <c r="AA263" s="32" t="str">
        <f t="shared" si="255"/>
        <v/>
      </c>
      <c r="AB263" s="53" t="str">
        <f t="shared" si="256"/>
        <v/>
      </c>
      <c r="AC263" s="21" t="str">
        <f>IF(OR(AB263="",AB263&lt;&gt;"NEMA"),"",IF(IFERROR(MATCH(AA263,AA$12:AA262,0),0)&lt;&gt;0,"",AA263))</f>
        <v/>
      </c>
      <c r="AD263" s="46" t="str">
        <f>IF(AC263="","",MAX(AD$12:AD262)+1)</f>
        <v/>
      </c>
      <c r="AE263" s="27" t="s">
        <v>0</v>
      </c>
      <c r="AF263" s="84"/>
      <c r="AG263" s="27" t="s">
        <v>0</v>
      </c>
      <c r="AH263" s="14" t="str">
        <f t="shared" si="257"/>
        <v/>
      </c>
      <c r="AI263" s="27" t="s">
        <v>0</v>
      </c>
      <c r="AJ263" s="157" t="str">
        <f t="shared" si="258"/>
        <v/>
      </c>
      <c r="AK263" s="108" t="str">
        <f t="shared" si="259"/>
        <v/>
      </c>
      <c r="AL263" s="27"/>
      <c r="AM263" s="32" t="str">
        <f t="shared" si="260"/>
        <v/>
      </c>
      <c r="AN263" s="21" t="str">
        <f t="shared" si="261"/>
        <v/>
      </c>
      <c r="AO263" s="53" t="str">
        <f t="shared" si="262"/>
        <v/>
      </c>
      <c r="AP263" s="53" t="str">
        <f t="shared" si="263"/>
        <v/>
      </c>
      <c r="AQ263" s="21" t="str">
        <f t="shared" si="264"/>
        <v/>
      </c>
      <c r="AR263" s="46" t="str">
        <f t="shared" si="265"/>
        <v/>
      </c>
      <c r="AS263" s="27" t="s">
        <v>0</v>
      </c>
      <c r="AT263" s="62" t="str">
        <f t="shared" si="266"/>
        <v/>
      </c>
      <c r="AU263" s="27" t="s">
        <v>0</v>
      </c>
      <c r="AV263" s="228" t="str">
        <f t="shared" si="312"/>
        <v/>
      </c>
      <c r="AW263" s="27" t="s">
        <v>0</v>
      </c>
      <c r="AX263" s="79"/>
      <c r="AY263" s="80"/>
      <c r="AZ263" s="27" t="s">
        <v>0</v>
      </c>
      <c r="BA263" s="184" t="str">
        <f t="shared" si="267"/>
        <v/>
      </c>
      <c r="BB263" s="27" t="s">
        <v>0</v>
      </c>
      <c r="BC263" s="32" t="str">
        <f t="shared" si="268"/>
        <v/>
      </c>
      <c r="BD263" s="53" t="str">
        <f>IF(AX263&amp;AY263="","",MAX(BD$12:BD262)+1)</f>
        <v/>
      </c>
      <c r="BE263" s="196" t="str">
        <f t="shared" si="269"/>
        <v/>
      </c>
      <c r="BF263" s="33" t="str">
        <f>IF(AND(AO263="NEMA",AP263="NEMA",OR(AX263&amp;AY263="",BE263="NEMA")),MAX(BF$12:BF262)+1,"")</f>
        <v/>
      </c>
      <c r="BG263" s="27" t="s">
        <v>0</v>
      </c>
      <c r="BH263" s="32" t="str">
        <f t="shared" si="270"/>
        <v/>
      </c>
      <c r="BI263" s="21" t="str">
        <f t="shared" si="271"/>
        <v/>
      </c>
      <c r="BJ263" s="53" t="str">
        <f t="shared" si="272"/>
        <v/>
      </c>
      <c r="BK263" s="33" t="str">
        <f t="shared" si="273"/>
        <v/>
      </c>
      <c r="BL263" s="27" t="s">
        <v>0</v>
      </c>
      <c r="BM263" s="32" t="str">
        <f t="shared" si="274"/>
        <v/>
      </c>
      <c r="BN263" s="21" t="str">
        <f t="shared" si="275"/>
        <v/>
      </c>
      <c r="BO263" s="53" t="str">
        <f t="shared" si="276"/>
        <v/>
      </c>
      <c r="BP263" s="53" t="str">
        <f t="shared" si="237"/>
        <v/>
      </c>
      <c r="BQ263" s="21" t="str">
        <f t="shared" si="238"/>
        <v/>
      </c>
      <c r="BR263" s="21" t="str" cm="1">
        <f t="array" ref="BR263">IFERROR(""&amp;INDEX(regNatjecatelj_klub,DI263),"")</f>
        <v/>
      </c>
      <c r="BS263" s="66" t="str">
        <f t="shared" si="277"/>
        <v/>
      </c>
      <c r="BT263" s="46" t="str">
        <f t="shared" si="278"/>
        <v/>
      </c>
      <c r="BU263" s="27" t="s">
        <v>0</v>
      </c>
      <c r="BV263" s="62" t="str">
        <f>IF(BP263&lt;&gt;"NEMA","",IF(IFERROR(MATCH(BN263,BN$12:BN262,0),0)&lt;&gt;0,"",BN263))</f>
        <v/>
      </c>
      <c r="BW263" s="27" t="s">
        <v>0</v>
      </c>
      <c r="BX263" s="84"/>
      <c r="BY263" s="27" t="s">
        <v>0</v>
      </c>
      <c r="BZ263" s="38" t="str">
        <f t="shared" si="279"/>
        <v/>
      </c>
      <c r="CA263" s="21" t="str">
        <f t="shared" si="280"/>
        <v/>
      </c>
      <c r="CB263" s="21" t="str">
        <f>IF(CA263="","",MAX(CB$12:CB262)+1)</f>
        <v/>
      </c>
      <c r="CC263" s="21" t="str">
        <f>IF(CA263="","",IF(AB263="","",IF(AB263="NEMA",IF(AD263="",INDEX(AD$12:AD262,MATCH(AA263,AA$12:AA262,0),1),AD263),AB263)))</f>
        <v/>
      </c>
      <c r="CD263" s="21" t="str">
        <f t="shared" si="281"/>
        <v/>
      </c>
      <c r="CE263" s="21" t="str">
        <f>IF(BX263="","",MAX(CE$12:CE262)+1)</f>
        <v/>
      </c>
      <c r="CF263" s="21" t="str">
        <f t="shared" si="282"/>
        <v/>
      </c>
      <c r="CG263" s="46" t="str">
        <f t="shared" si="283"/>
        <v/>
      </c>
      <c r="CH263" s="27" t="s">
        <v>0</v>
      </c>
      <c r="CI263" s="14" t="str">
        <f t="shared" si="284"/>
        <v/>
      </c>
      <c r="CJ263" s="27" t="s">
        <v>0</v>
      </c>
      <c r="CK263" s="157" t="str">
        <f>IF(BN263="","",IF(AND(BO263&lt;&gt;"",BO263&lt;&gt;"NEMA",BS263=1),BR263,IFERROR(INDEX(CK$12:CK262,MATCH(BN263,BN$12:BN262,0)),IF(BX263&lt;&gt;"",BX263,BT263))))</f>
        <v/>
      </c>
      <c r="CL263" s="210" t="str">
        <f>IF(BN263="","",IF(BT263&lt;&gt;BN263,INDEX(regKlub_id,MATCH(BT263,regKlub_naziv,0)),IF(AND(BO263&lt;&gt;"",BO263&lt;&gt;"NEMA"),BO263,IF(CF263&lt;&gt;"",CF263,IF(CB263&lt;&gt;"",CB263,IFERROR(INDEX(CL$12:CL262,MATCH(BN263,BN$12:BN262,0)),"GREŠKA"))))))</f>
        <v/>
      </c>
      <c r="CM263" s="108" t="str">
        <f>IF(BP263="","",IF(BP263&lt;&gt;"NEMA",BP263,IF(CE263&lt;&gt;"",CE263,IFERROR(INDEX(CM$12:CM262,MATCH(BN263,BN$12:BN262,0)),""))))</f>
        <v/>
      </c>
      <c r="CN263" s="27" t="s">
        <v>0</v>
      </c>
      <c r="CO263" s="38" t="str">
        <f t="shared" si="285"/>
        <v/>
      </c>
      <c r="CP263" s="53" t="str">
        <f t="shared" si="286"/>
        <v/>
      </c>
      <c r="CQ263" s="164" t="str">
        <f t="shared" si="287"/>
        <v/>
      </c>
      <c r="CR263" s="165" t="str">
        <f t="shared" si="313"/>
        <v/>
      </c>
      <c r="CS263" s="108" t="str">
        <f t="shared" si="239"/>
        <v/>
      </c>
      <c r="CT263" s="27" t="s">
        <v>0</v>
      </c>
      <c r="CU263" s="224" t="str">
        <f t="shared" si="288"/>
        <v xml:space="preserve">
</v>
      </c>
      <c r="CV263" s="27" t="s">
        <v>0</v>
      </c>
      <c r="CW263" s="184" t="str">
        <f t="shared" si="240"/>
        <v/>
      </c>
      <c r="CX263" t="s">
        <v>0</v>
      </c>
      <c r="CY263" s="86" t="str">
        <f t="shared" si="241"/>
        <v/>
      </c>
      <c r="CZ263" t="s">
        <v>0</v>
      </c>
      <c r="DA263" s="32" t="str">
        <f t="shared" si="242"/>
        <v/>
      </c>
      <c r="DB263" s="46" t="str">
        <f t="shared" si="243"/>
        <v/>
      </c>
      <c r="DC263" t="s">
        <v>0</v>
      </c>
      <c r="DD263" s="14" t="str">
        <f t="shared" si="289"/>
        <v/>
      </c>
      <c r="DE263" s="27" t="s">
        <v>0</v>
      </c>
      <c r="DF263" s="14" t="str">
        <f t="shared" si="290"/>
        <v/>
      </c>
      <c r="DG263" s="27" t="s">
        <v>0</v>
      </c>
      <c r="DH263" s="32" t="str">
        <f t="shared" si="291"/>
        <v/>
      </c>
      <c r="DI263" s="33" t="str">
        <f t="shared" si="292"/>
        <v/>
      </c>
      <c r="DJ263" s="27" t="s">
        <v>0</v>
      </c>
      <c r="DK263" s="32" t="str">
        <f t="shared" si="293"/>
        <v/>
      </c>
      <c r="DL263" s="33" t="str">
        <f t="shared" si="294"/>
        <v/>
      </c>
      <c r="DM263" s="27" t="s">
        <v>0</v>
      </c>
      <c r="DN263" s="32" t="str">
        <f t="shared" si="295"/>
        <v/>
      </c>
      <c r="DO263" s="33" t="str">
        <f t="shared" si="296"/>
        <v/>
      </c>
      <c r="DP263" s="27" t="s">
        <v>0</v>
      </c>
      <c r="DQ263" s="38" t="str">
        <f t="shared" si="297"/>
        <v/>
      </c>
      <c r="DR263" s="33" t="str" cm="1">
        <f t="array" ref="DR263">IF(DQ263&lt;&gt;"",INDEX(regNatjecatelj_id,DQ263,0),IF(BF263&lt;&gt;"",BF263,""))</f>
        <v/>
      </c>
      <c r="DS263" s="27" t="s">
        <v>0</v>
      </c>
      <c r="DT263" s="38" t="str">
        <f t="shared" si="298"/>
        <v/>
      </c>
      <c r="DU263" s="53" t="str">
        <f t="shared" si="244"/>
        <v/>
      </c>
      <c r="DV263" s="53" t="str">
        <f t="shared" si="299"/>
        <v/>
      </c>
      <c r="DW263" s="53" t="str">
        <f t="shared" si="300"/>
        <v/>
      </c>
      <c r="DX263" s="46" t="str">
        <f t="shared" si="301"/>
        <v/>
      </c>
      <c r="DY263" s="27" t="s">
        <v>0</v>
      </c>
      <c r="DZ263" s="38" t="str">
        <f>IF(AN263="","",MAX(DZ$12:DZ262)+1)</f>
        <v/>
      </c>
      <c r="EA263" s="53" t="str">
        <f t="shared" si="302"/>
        <v/>
      </c>
      <c r="EB263" s="53" t="str">
        <f t="shared" si="303"/>
        <v/>
      </c>
      <c r="EC263" s="53" t="str">
        <f t="shared" si="304"/>
        <v/>
      </c>
      <c r="ED263" s="53" t="str">
        <f t="shared" si="305"/>
        <v/>
      </c>
      <c r="EE263" s="53" t="str">
        <f t="shared" si="245"/>
        <v/>
      </c>
      <c r="EF263" s="53" t="str">
        <f t="shared" si="306"/>
        <v/>
      </c>
      <c r="EG263" s="53" t="str">
        <f t="shared" si="307"/>
        <v/>
      </c>
      <c r="EH263" s="53" t="str">
        <f t="shared" si="246"/>
        <v/>
      </c>
      <c r="EI263" s="53" t="str">
        <f t="shared" si="308"/>
        <v/>
      </c>
      <c r="EJ263" s="33" t="str">
        <f t="shared" si="309"/>
        <v/>
      </c>
      <c r="EK263" s="27" t="s">
        <v>0</v>
      </c>
      <c r="EL263" s="14" t="str">
        <f t="shared" si="310"/>
        <v/>
      </c>
      <c r="EM263" s="27" t="s">
        <v>0</v>
      </c>
      <c r="EN263" s="14" t="str">
        <f t="shared" si="247"/>
        <v/>
      </c>
      <c r="EO263" s="27" t="s">
        <v>0</v>
      </c>
      <c r="EP263" s="115" t="str">
        <f t="shared" si="311"/>
        <v/>
      </c>
      <c r="EQ263" s="27" t="s">
        <v>0</v>
      </c>
    </row>
    <row r="264" spans="1:147" x14ac:dyDescent="0.25">
      <c r="A264" t="s">
        <v>0</v>
      </c>
      <c r="B264" s="32" t="str">
        <f>IF(csv!F254="","",TRIM(csv!T254))</f>
        <v/>
      </c>
      <c r="C264" s="21" t="s">
        <v>0</v>
      </c>
      <c r="D264" s="21" t="str">
        <f>IF(csv!F254="","",TRIM(csv!F254))</f>
        <v/>
      </c>
      <c r="E264" s="21" t="str">
        <f>IF(csv!E254="","",TRIM(csv!E254))</f>
        <v/>
      </c>
      <c r="F264" s="21" t="s">
        <v>0</v>
      </c>
      <c r="G264" s="53" t="str">
        <f>IF(csv!M254="","",TRIM(csv!M254))</f>
        <v/>
      </c>
      <c r="H264" s="53" t="str">
        <f>IF(csv!N254="","",TRIM(csv!N254))</f>
        <v/>
      </c>
      <c r="I264" s="21" t="s">
        <v>0</v>
      </c>
      <c r="J264" s="21" t="str">
        <f>IF(csv!P254="","",TRIM(csv!P254))</f>
        <v/>
      </c>
      <c r="K264" s="21" t="str">
        <f>IF(csv!Q254="","",TRIM(csv!Q254))</f>
        <v/>
      </c>
      <c r="L264" s="21" t="s">
        <v>0</v>
      </c>
      <c r="M264" s="46" t="str">
        <f>IF(csv!R254="","",TRIM(csv!R254))</f>
        <v/>
      </c>
      <c r="N264" s="27" t="s">
        <v>0</v>
      </c>
      <c r="O264" s="172" t="str">
        <f t="shared" si="248"/>
        <v/>
      </c>
      <c r="P264" s="27"/>
      <c r="Q264" s="32" t="str">
        <f t="shared" si="249"/>
        <v/>
      </c>
      <c r="R264" s="53" t="str">
        <f>IF(Q264="","",IF(COUNTIF(Q$12:Q263,Q264)=0,R263+1,R263))</f>
        <v/>
      </c>
      <c r="S264" s="53" t="str">
        <f t="shared" si="250"/>
        <v/>
      </c>
      <c r="T264" s="53" t="str">
        <f t="shared" si="251"/>
        <v/>
      </c>
      <c r="U264" s="46" t="str">
        <f t="shared" si="252"/>
        <v/>
      </c>
      <c r="V264" s="27" t="s">
        <v>0</v>
      </c>
      <c r="W264" s="157" t="str">
        <f t="shared" si="253"/>
        <v/>
      </c>
      <c r="X264" s="207" t="str">
        <f t="shared" si="254"/>
        <v/>
      </c>
      <c r="Y264" s="158" t="str">
        <f t="shared" si="236"/>
        <v/>
      </c>
      <c r="Z264" s="27" t="s">
        <v>0</v>
      </c>
      <c r="AA264" s="32" t="str">
        <f t="shared" si="255"/>
        <v/>
      </c>
      <c r="AB264" s="53" t="str">
        <f t="shared" si="256"/>
        <v/>
      </c>
      <c r="AC264" s="21" t="str">
        <f>IF(OR(AB264="",AB264&lt;&gt;"NEMA"),"",IF(IFERROR(MATCH(AA264,AA$12:AA263,0),0)&lt;&gt;0,"",AA264))</f>
        <v/>
      </c>
      <c r="AD264" s="46" t="str">
        <f>IF(AC264="","",MAX(AD$12:AD263)+1)</f>
        <v/>
      </c>
      <c r="AE264" s="27" t="s">
        <v>0</v>
      </c>
      <c r="AF264" s="84"/>
      <c r="AG264" s="27" t="s">
        <v>0</v>
      </c>
      <c r="AH264" s="14" t="str">
        <f t="shared" si="257"/>
        <v/>
      </c>
      <c r="AI264" s="27" t="s">
        <v>0</v>
      </c>
      <c r="AJ264" s="157" t="str">
        <f t="shared" si="258"/>
        <v/>
      </c>
      <c r="AK264" s="108" t="str">
        <f t="shared" si="259"/>
        <v/>
      </c>
      <c r="AL264" s="27"/>
      <c r="AM264" s="32" t="str">
        <f t="shared" si="260"/>
        <v/>
      </c>
      <c r="AN264" s="21" t="str">
        <f t="shared" si="261"/>
        <v/>
      </c>
      <c r="AO264" s="53" t="str">
        <f t="shared" si="262"/>
        <v/>
      </c>
      <c r="AP264" s="53" t="str">
        <f t="shared" si="263"/>
        <v/>
      </c>
      <c r="AQ264" s="21" t="str">
        <f t="shared" si="264"/>
        <v/>
      </c>
      <c r="AR264" s="46" t="str">
        <f t="shared" si="265"/>
        <v/>
      </c>
      <c r="AS264" s="27" t="s">
        <v>0</v>
      </c>
      <c r="AT264" s="62" t="str">
        <f t="shared" si="266"/>
        <v/>
      </c>
      <c r="AU264" s="27" t="s">
        <v>0</v>
      </c>
      <c r="AV264" s="228" t="str">
        <f t="shared" si="312"/>
        <v/>
      </c>
      <c r="AW264" s="27" t="s">
        <v>0</v>
      </c>
      <c r="AX264" s="79"/>
      <c r="AY264" s="80"/>
      <c r="AZ264" s="27" t="s">
        <v>0</v>
      </c>
      <c r="BA264" s="184" t="str">
        <f t="shared" si="267"/>
        <v/>
      </c>
      <c r="BB264" s="27" t="s">
        <v>0</v>
      </c>
      <c r="BC264" s="32" t="str">
        <f t="shared" si="268"/>
        <v/>
      </c>
      <c r="BD264" s="53" t="str">
        <f>IF(AX264&amp;AY264="","",MAX(BD$12:BD263)+1)</f>
        <v/>
      </c>
      <c r="BE264" s="196" t="str">
        <f t="shared" si="269"/>
        <v/>
      </c>
      <c r="BF264" s="33" t="str">
        <f>IF(AND(AO264="NEMA",AP264="NEMA",OR(AX264&amp;AY264="",BE264="NEMA")),MAX(BF$12:BF263)+1,"")</f>
        <v/>
      </c>
      <c r="BG264" s="27" t="s">
        <v>0</v>
      </c>
      <c r="BH264" s="32" t="str">
        <f t="shared" si="270"/>
        <v/>
      </c>
      <c r="BI264" s="21" t="str">
        <f t="shared" si="271"/>
        <v/>
      </c>
      <c r="BJ264" s="53" t="str">
        <f t="shared" si="272"/>
        <v/>
      </c>
      <c r="BK264" s="33" t="str">
        <f t="shared" si="273"/>
        <v/>
      </c>
      <c r="BL264" s="27" t="s">
        <v>0</v>
      </c>
      <c r="BM264" s="32" t="str">
        <f t="shared" si="274"/>
        <v/>
      </c>
      <c r="BN264" s="21" t="str">
        <f t="shared" si="275"/>
        <v/>
      </c>
      <c r="BO264" s="53" t="str">
        <f t="shared" si="276"/>
        <v/>
      </c>
      <c r="BP264" s="53" t="str">
        <f t="shared" si="237"/>
        <v/>
      </c>
      <c r="BQ264" s="21" t="str">
        <f t="shared" si="238"/>
        <v/>
      </c>
      <c r="BR264" s="21" t="str" cm="1">
        <f t="array" ref="BR264">IFERROR(""&amp;INDEX(regNatjecatelj_klub,DI264),"")</f>
        <v/>
      </c>
      <c r="BS264" s="66" t="str">
        <f t="shared" si="277"/>
        <v/>
      </c>
      <c r="BT264" s="46" t="str">
        <f t="shared" si="278"/>
        <v/>
      </c>
      <c r="BU264" s="27" t="s">
        <v>0</v>
      </c>
      <c r="BV264" s="62" t="str">
        <f>IF(BP264&lt;&gt;"NEMA","",IF(IFERROR(MATCH(BN264,BN$12:BN263,0),0)&lt;&gt;0,"",BN264))</f>
        <v/>
      </c>
      <c r="BW264" s="27" t="s">
        <v>0</v>
      </c>
      <c r="BX264" s="84"/>
      <c r="BY264" s="27" t="s">
        <v>0</v>
      </c>
      <c r="BZ264" s="38" t="str">
        <f t="shared" si="279"/>
        <v/>
      </c>
      <c r="CA264" s="21" t="str">
        <f t="shared" si="280"/>
        <v/>
      </c>
      <c r="CB264" s="21" t="str">
        <f>IF(CA264="","",MAX(CB$12:CB263)+1)</f>
        <v/>
      </c>
      <c r="CC264" s="21" t="str">
        <f>IF(CA264="","",IF(AB264="","",IF(AB264="NEMA",IF(AD264="",INDEX(AD$12:AD263,MATCH(AA264,AA$12:AA263,0),1),AD264),AB264)))</f>
        <v/>
      </c>
      <c r="CD264" s="21" t="str">
        <f t="shared" si="281"/>
        <v/>
      </c>
      <c r="CE264" s="21" t="str">
        <f>IF(BX264="","",MAX(CE$12:CE263)+1)</f>
        <v/>
      </c>
      <c r="CF264" s="21" t="str">
        <f t="shared" si="282"/>
        <v/>
      </c>
      <c r="CG264" s="46" t="str">
        <f t="shared" si="283"/>
        <v/>
      </c>
      <c r="CH264" s="27" t="s">
        <v>0</v>
      </c>
      <c r="CI264" s="14" t="str">
        <f t="shared" si="284"/>
        <v/>
      </c>
      <c r="CJ264" s="27" t="s">
        <v>0</v>
      </c>
      <c r="CK264" s="157" t="str">
        <f>IF(BN264="","",IF(AND(BO264&lt;&gt;"",BO264&lt;&gt;"NEMA",BS264=1),BR264,IFERROR(INDEX(CK$12:CK263,MATCH(BN264,BN$12:BN263,0)),IF(BX264&lt;&gt;"",BX264,BT264))))</f>
        <v/>
      </c>
      <c r="CL264" s="210" t="str">
        <f>IF(BN264="","",IF(BT264&lt;&gt;BN264,INDEX(regKlub_id,MATCH(BT264,regKlub_naziv,0)),IF(AND(BO264&lt;&gt;"",BO264&lt;&gt;"NEMA"),BO264,IF(CF264&lt;&gt;"",CF264,IF(CB264&lt;&gt;"",CB264,IFERROR(INDEX(CL$12:CL263,MATCH(BN264,BN$12:BN263,0)),"GREŠKA"))))))</f>
        <v/>
      </c>
      <c r="CM264" s="108" t="str">
        <f>IF(BP264="","",IF(BP264&lt;&gt;"NEMA",BP264,IF(CE264&lt;&gt;"",CE264,IFERROR(INDEX(CM$12:CM263,MATCH(BN264,BN$12:BN263,0)),""))))</f>
        <v/>
      </c>
      <c r="CN264" s="27" t="s">
        <v>0</v>
      </c>
      <c r="CO264" s="38" t="str">
        <f t="shared" si="285"/>
        <v/>
      </c>
      <c r="CP264" s="53" t="str">
        <f t="shared" si="286"/>
        <v/>
      </c>
      <c r="CQ264" s="164" t="str">
        <f t="shared" si="287"/>
        <v/>
      </c>
      <c r="CR264" s="165" t="str">
        <f t="shared" si="313"/>
        <v/>
      </c>
      <c r="CS264" s="108" t="str">
        <f t="shared" si="239"/>
        <v/>
      </c>
      <c r="CT264" s="27" t="s">
        <v>0</v>
      </c>
      <c r="CU264" s="224" t="str">
        <f t="shared" si="288"/>
        <v xml:space="preserve">
</v>
      </c>
      <c r="CV264" s="27" t="s">
        <v>0</v>
      </c>
      <c r="CW264" s="184" t="str">
        <f t="shared" si="240"/>
        <v/>
      </c>
      <c r="CX264" t="s">
        <v>0</v>
      </c>
      <c r="CY264" s="86" t="str">
        <f t="shared" si="241"/>
        <v/>
      </c>
      <c r="CZ264" t="s">
        <v>0</v>
      </c>
      <c r="DA264" s="32" t="str">
        <f t="shared" si="242"/>
        <v/>
      </c>
      <c r="DB264" s="46" t="str">
        <f t="shared" si="243"/>
        <v/>
      </c>
      <c r="DC264" t="s">
        <v>0</v>
      </c>
      <c r="DD264" s="14" t="str">
        <f t="shared" si="289"/>
        <v/>
      </c>
      <c r="DE264" s="27" t="s">
        <v>0</v>
      </c>
      <c r="DF264" s="14" t="str">
        <f t="shared" si="290"/>
        <v/>
      </c>
      <c r="DG264" s="27" t="s">
        <v>0</v>
      </c>
      <c r="DH264" s="32" t="str">
        <f t="shared" si="291"/>
        <v/>
      </c>
      <c r="DI264" s="33" t="str">
        <f t="shared" si="292"/>
        <v/>
      </c>
      <c r="DJ264" s="27" t="s">
        <v>0</v>
      </c>
      <c r="DK264" s="32" t="str">
        <f t="shared" si="293"/>
        <v/>
      </c>
      <c r="DL264" s="33" t="str">
        <f t="shared" si="294"/>
        <v/>
      </c>
      <c r="DM264" s="27" t="s">
        <v>0</v>
      </c>
      <c r="DN264" s="32" t="str">
        <f t="shared" si="295"/>
        <v/>
      </c>
      <c r="DO264" s="33" t="str">
        <f t="shared" si="296"/>
        <v/>
      </c>
      <c r="DP264" s="27" t="s">
        <v>0</v>
      </c>
      <c r="DQ264" s="38" t="str">
        <f t="shared" si="297"/>
        <v/>
      </c>
      <c r="DR264" s="33" t="str" cm="1">
        <f t="array" ref="DR264">IF(DQ264&lt;&gt;"",INDEX(regNatjecatelj_id,DQ264,0),IF(BF264&lt;&gt;"",BF264,""))</f>
        <v/>
      </c>
      <c r="DS264" s="27" t="s">
        <v>0</v>
      </c>
      <c r="DT264" s="38" t="str">
        <f t="shared" si="298"/>
        <v/>
      </c>
      <c r="DU264" s="53" t="str">
        <f t="shared" si="244"/>
        <v/>
      </c>
      <c r="DV264" s="53" t="str">
        <f t="shared" si="299"/>
        <v/>
      </c>
      <c r="DW264" s="53" t="str">
        <f t="shared" si="300"/>
        <v/>
      </c>
      <c r="DX264" s="46" t="str">
        <f t="shared" si="301"/>
        <v/>
      </c>
      <c r="DY264" s="27" t="s">
        <v>0</v>
      </c>
      <c r="DZ264" s="38" t="str">
        <f>IF(AN264="","",MAX(DZ$12:DZ263)+1)</f>
        <v/>
      </c>
      <c r="EA264" s="53" t="str">
        <f t="shared" si="302"/>
        <v/>
      </c>
      <c r="EB264" s="53" t="str">
        <f t="shared" si="303"/>
        <v/>
      </c>
      <c r="EC264" s="53" t="str">
        <f t="shared" si="304"/>
        <v/>
      </c>
      <c r="ED264" s="53" t="str">
        <f t="shared" si="305"/>
        <v/>
      </c>
      <c r="EE264" s="53" t="str">
        <f t="shared" si="245"/>
        <v/>
      </c>
      <c r="EF264" s="53" t="str">
        <f t="shared" si="306"/>
        <v/>
      </c>
      <c r="EG264" s="53" t="str">
        <f t="shared" si="307"/>
        <v/>
      </c>
      <c r="EH264" s="53" t="str">
        <f t="shared" si="246"/>
        <v/>
      </c>
      <c r="EI264" s="53" t="str">
        <f t="shared" si="308"/>
        <v/>
      </c>
      <c r="EJ264" s="33" t="str">
        <f t="shared" si="309"/>
        <v/>
      </c>
      <c r="EK264" s="27" t="s">
        <v>0</v>
      </c>
      <c r="EL264" s="14" t="str">
        <f t="shared" si="310"/>
        <v/>
      </c>
      <c r="EM264" s="27" t="s">
        <v>0</v>
      </c>
      <c r="EN264" s="14" t="str">
        <f t="shared" si="247"/>
        <v/>
      </c>
      <c r="EO264" s="27" t="s">
        <v>0</v>
      </c>
      <c r="EP264" s="115" t="str">
        <f t="shared" si="311"/>
        <v/>
      </c>
      <c r="EQ264" s="27" t="s">
        <v>0</v>
      </c>
    </row>
    <row r="265" spans="1:147" x14ac:dyDescent="0.25">
      <c r="A265" t="s">
        <v>0</v>
      </c>
      <c r="B265" s="32" t="str">
        <f>IF(csv!F255="","",TRIM(csv!T255))</f>
        <v/>
      </c>
      <c r="C265" s="21" t="s">
        <v>0</v>
      </c>
      <c r="D265" s="21" t="str">
        <f>IF(csv!F255="","",TRIM(csv!F255))</f>
        <v/>
      </c>
      <c r="E265" s="21" t="str">
        <f>IF(csv!E255="","",TRIM(csv!E255))</f>
        <v/>
      </c>
      <c r="F265" s="21" t="s">
        <v>0</v>
      </c>
      <c r="G265" s="53" t="str">
        <f>IF(csv!M255="","",TRIM(csv!M255))</f>
        <v/>
      </c>
      <c r="H265" s="53" t="str">
        <f>IF(csv!N255="","",TRIM(csv!N255))</f>
        <v/>
      </c>
      <c r="I265" s="21" t="s">
        <v>0</v>
      </c>
      <c r="J265" s="21" t="str">
        <f>IF(csv!P255="","",TRIM(csv!P255))</f>
        <v/>
      </c>
      <c r="K265" s="21" t="str">
        <f>IF(csv!Q255="","",TRIM(csv!Q255))</f>
        <v/>
      </c>
      <c r="L265" s="21" t="s">
        <v>0</v>
      </c>
      <c r="M265" s="46" t="str">
        <f>IF(csv!R255="","",TRIM(csv!R255))</f>
        <v/>
      </c>
      <c r="N265" s="27" t="s">
        <v>0</v>
      </c>
      <c r="O265" s="172" t="str">
        <f t="shared" si="248"/>
        <v/>
      </c>
      <c r="P265" s="27"/>
      <c r="Q265" s="32" t="str">
        <f t="shared" si="249"/>
        <v/>
      </c>
      <c r="R265" s="53" t="str">
        <f>IF(Q265="","",IF(COUNTIF(Q$12:Q264,Q265)=0,R264+1,R264))</f>
        <v/>
      </c>
      <c r="S265" s="53" t="str">
        <f t="shared" si="250"/>
        <v/>
      </c>
      <c r="T265" s="53" t="str">
        <f t="shared" si="251"/>
        <v/>
      </c>
      <c r="U265" s="46" t="str">
        <f t="shared" si="252"/>
        <v/>
      </c>
      <c r="V265" s="27" t="s">
        <v>0</v>
      </c>
      <c r="W265" s="157" t="str">
        <f t="shared" si="253"/>
        <v/>
      </c>
      <c r="X265" s="207" t="str">
        <f t="shared" si="254"/>
        <v/>
      </c>
      <c r="Y265" s="158" t="str">
        <f t="shared" si="236"/>
        <v/>
      </c>
      <c r="Z265" s="27" t="s">
        <v>0</v>
      </c>
      <c r="AA265" s="32" t="str">
        <f t="shared" si="255"/>
        <v/>
      </c>
      <c r="AB265" s="53" t="str">
        <f t="shared" si="256"/>
        <v/>
      </c>
      <c r="AC265" s="21" t="str">
        <f>IF(OR(AB265="",AB265&lt;&gt;"NEMA"),"",IF(IFERROR(MATCH(AA265,AA$12:AA264,0),0)&lt;&gt;0,"",AA265))</f>
        <v/>
      </c>
      <c r="AD265" s="46" t="str">
        <f>IF(AC265="","",MAX(AD$12:AD264)+1)</f>
        <v/>
      </c>
      <c r="AE265" s="27" t="s">
        <v>0</v>
      </c>
      <c r="AF265" s="84"/>
      <c r="AG265" s="27" t="s">
        <v>0</v>
      </c>
      <c r="AH265" s="14" t="str">
        <f t="shared" si="257"/>
        <v/>
      </c>
      <c r="AI265" s="27" t="s">
        <v>0</v>
      </c>
      <c r="AJ265" s="157" t="str">
        <f t="shared" si="258"/>
        <v/>
      </c>
      <c r="AK265" s="108" t="str">
        <f t="shared" si="259"/>
        <v/>
      </c>
      <c r="AL265" s="27"/>
      <c r="AM265" s="32" t="str">
        <f t="shared" si="260"/>
        <v/>
      </c>
      <c r="AN265" s="21" t="str">
        <f t="shared" si="261"/>
        <v/>
      </c>
      <c r="AO265" s="53" t="str">
        <f t="shared" si="262"/>
        <v/>
      </c>
      <c r="AP265" s="53" t="str">
        <f t="shared" si="263"/>
        <v/>
      </c>
      <c r="AQ265" s="21" t="str">
        <f t="shared" si="264"/>
        <v/>
      </c>
      <c r="AR265" s="46" t="str">
        <f t="shared" si="265"/>
        <v/>
      </c>
      <c r="AS265" s="27" t="s">
        <v>0</v>
      </c>
      <c r="AT265" s="62" t="str">
        <f t="shared" si="266"/>
        <v/>
      </c>
      <c r="AU265" s="27" t="s">
        <v>0</v>
      </c>
      <c r="AV265" s="228" t="str">
        <f t="shared" si="312"/>
        <v/>
      </c>
      <c r="AW265" s="27" t="s">
        <v>0</v>
      </c>
      <c r="AX265" s="79"/>
      <c r="AY265" s="80"/>
      <c r="AZ265" s="27" t="s">
        <v>0</v>
      </c>
      <c r="BA265" s="184" t="str">
        <f t="shared" si="267"/>
        <v/>
      </c>
      <c r="BB265" s="27" t="s">
        <v>0</v>
      </c>
      <c r="BC265" s="32" t="str">
        <f t="shared" si="268"/>
        <v/>
      </c>
      <c r="BD265" s="53" t="str">
        <f>IF(AX265&amp;AY265="","",MAX(BD$12:BD264)+1)</f>
        <v/>
      </c>
      <c r="BE265" s="196" t="str">
        <f t="shared" si="269"/>
        <v/>
      </c>
      <c r="BF265" s="33" t="str">
        <f>IF(AND(AO265="NEMA",AP265="NEMA",OR(AX265&amp;AY265="",BE265="NEMA")),MAX(BF$12:BF264)+1,"")</f>
        <v/>
      </c>
      <c r="BG265" s="27" t="s">
        <v>0</v>
      </c>
      <c r="BH265" s="32" t="str">
        <f t="shared" si="270"/>
        <v/>
      </c>
      <c r="BI265" s="21" t="str">
        <f t="shared" si="271"/>
        <v/>
      </c>
      <c r="BJ265" s="53" t="str">
        <f t="shared" si="272"/>
        <v/>
      </c>
      <c r="BK265" s="33" t="str">
        <f t="shared" si="273"/>
        <v/>
      </c>
      <c r="BL265" s="27" t="s">
        <v>0</v>
      </c>
      <c r="BM265" s="32" t="str">
        <f t="shared" si="274"/>
        <v/>
      </c>
      <c r="BN265" s="21" t="str">
        <f t="shared" si="275"/>
        <v/>
      </c>
      <c r="BO265" s="53" t="str">
        <f t="shared" si="276"/>
        <v/>
      </c>
      <c r="BP265" s="53" t="str">
        <f t="shared" si="237"/>
        <v/>
      </c>
      <c r="BQ265" s="21" t="str">
        <f t="shared" si="238"/>
        <v/>
      </c>
      <c r="BR265" s="21" t="str" cm="1">
        <f t="array" ref="BR265">IFERROR(""&amp;INDEX(regNatjecatelj_klub,DI265),"")</f>
        <v/>
      </c>
      <c r="BS265" s="66" t="str">
        <f t="shared" si="277"/>
        <v/>
      </c>
      <c r="BT265" s="46" t="str">
        <f t="shared" si="278"/>
        <v/>
      </c>
      <c r="BU265" s="27" t="s">
        <v>0</v>
      </c>
      <c r="BV265" s="62" t="str">
        <f>IF(BP265&lt;&gt;"NEMA","",IF(IFERROR(MATCH(BN265,BN$12:BN264,0),0)&lt;&gt;0,"",BN265))</f>
        <v/>
      </c>
      <c r="BW265" s="27" t="s">
        <v>0</v>
      </c>
      <c r="BX265" s="84"/>
      <c r="BY265" s="27" t="s">
        <v>0</v>
      </c>
      <c r="BZ265" s="38" t="str">
        <f t="shared" si="279"/>
        <v/>
      </c>
      <c r="CA265" s="21" t="str">
        <f t="shared" si="280"/>
        <v/>
      </c>
      <c r="CB265" s="21" t="str">
        <f>IF(CA265="","",MAX(CB$12:CB264)+1)</f>
        <v/>
      </c>
      <c r="CC265" s="21" t="str">
        <f>IF(CA265="","",IF(AB265="","",IF(AB265="NEMA",IF(AD265="",INDEX(AD$12:AD264,MATCH(AA265,AA$12:AA264,0),1),AD265),AB265)))</f>
        <v/>
      </c>
      <c r="CD265" s="21" t="str">
        <f t="shared" si="281"/>
        <v/>
      </c>
      <c r="CE265" s="21" t="str">
        <f>IF(BX265="","",MAX(CE$12:CE264)+1)</f>
        <v/>
      </c>
      <c r="CF265" s="21" t="str">
        <f t="shared" si="282"/>
        <v/>
      </c>
      <c r="CG265" s="46" t="str">
        <f t="shared" si="283"/>
        <v/>
      </c>
      <c r="CH265" s="27" t="s">
        <v>0</v>
      </c>
      <c r="CI265" s="14" t="str">
        <f t="shared" si="284"/>
        <v/>
      </c>
      <c r="CJ265" s="27" t="s">
        <v>0</v>
      </c>
      <c r="CK265" s="157" t="str">
        <f>IF(BN265="","",IF(AND(BO265&lt;&gt;"",BO265&lt;&gt;"NEMA",BS265=1),BR265,IFERROR(INDEX(CK$12:CK264,MATCH(BN265,BN$12:BN264,0)),IF(BX265&lt;&gt;"",BX265,BT265))))</f>
        <v/>
      </c>
      <c r="CL265" s="210" t="str">
        <f>IF(BN265="","",IF(BT265&lt;&gt;BN265,INDEX(regKlub_id,MATCH(BT265,regKlub_naziv,0)),IF(AND(BO265&lt;&gt;"",BO265&lt;&gt;"NEMA"),BO265,IF(CF265&lt;&gt;"",CF265,IF(CB265&lt;&gt;"",CB265,IFERROR(INDEX(CL$12:CL264,MATCH(BN265,BN$12:BN264,0)),"GREŠKA"))))))</f>
        <v/>
      </c>
      <c r="CM265" s="108" t="str">
        <f>IF(BP265="","",IF(BP265&lt;&gt;"NEMA",BP265,IF(CE265&lt;&gt;"",CE265,IFERROR(INDEX(CM$12:CM264,MATCH(BN265,BN$12:BN264,0)),""))))</f>
        <v/>
      </c>
      <c r="CN265" s="27" t="s">
        <v>0</v>
      </c>
      <c r="CO265" s="38" t="str">
        <f t="shared" si="285"/>
        <v/>
      </c>
      <c r="CP265" s="53" t="str">
        <f t="shared" si="286"/>
        <v/>
      </c>
      <c r="CQ265" s="164" t="str">
        <f t="shared" si="287"/>
        <v/>
      </c>
      <c r="CR265" s="165" t="str">
        <f t="shared" si="313"/>
        <v/>
      </c>
      <c r="CS265" s="108" t="str">
        <f t="shared" si="239"/>
        <v/>
      </c>
      <c r="CT265" s="27" t="s">
        <v>0</v>
      </c>
      <c r="CU265" s="224" t="str">
        <f t="shared" si="288"/>
        <v xml:space="preserve">
</v>
      </c>
      <c r="CV265" s="27" t="s">
        <v>0</v>
      </c>
      <c r="CW265" s="184" t="str">
        <f t="shared" si="240"/>
        <v/>
      </c>
      <c r="CX265" t="s">
        <v>0</v>
      </c>
      <c r="CY265" s="86" t="str">
        <f t="shared" si="241"/>
        <v/>
      </c>
      <c r="CZ265" t="s">
        <v>0</v>
      </c>
      <c r="DA265" s="32" t="str">
        <f t="shared" si="242"/>
        <v/>
      </c>
      <c r="DB265" s="46" t="str">
        <f t="shared" si="243"/>
        <v/>
      </c>
      <c r="DC265" t="s">
        <v>0</v>
      </c>
      <c r="DD265" s="14" t="str">
        <f t="shared" si="289"/>
        <v/>
      </c>
      <c r="DE265" s="27" t="s">
        <v>0</v>
      </c>
      <c r="DF265" s="14" t="str">
        <f t="shared" si="290"/>
        <v/>
      </c>
      <c r="DG265" s="27" t="s">
        <v>0</v>
      </c>
      <c r="DH265" s="32" t="str">
        <f t="shared" si="291"/>
        <v/>
      </c>
      <c r="DI265" s="33" t="str">
        <f t="shared" si="292"/>
        <v/>
      </c>
      <c r="DJ265" s="27" t="s">
        <v>0</v>
      </c>
      <c r="DK265" s="32" t="str">
        <f t="shared" si="293"/>
        <v/>
      </c>
      <c r="DL265" s="33" t="str">
        <f t="shared" si="294"/>
        <v/>
      </c>
      <c r="DM265" s="27" t="s">
        <v>0</v>
      </c>
      <c r="DN265" s="32" t="str">
        <f t="shared" si="295"/>
        <v/>
      </c>
      <c r="DO265" s="33" t="str">
        <f t="shared" si="296"/>
        <v/>
      </c>
      <c r="DP265" s="27" t="s">
        <v>0</v>
      </c>
      <c r="DQ265" s="38" t="str">
        <f t="shared" si="297"/>
        <v/>
      </c>
      <c r="DR265" s="33" t="str" cm="1">
        <f t="array" ref="DR265">IF(DQ265&lt;&gt;"",INDEX(regNatjecatelj_id,DQ265,0),IF(BF265&lt;&gt;"",BF265,""))</f>
        <v/>
      </c>
      <c r="DS265" s="27" t="s">
        <v>0</v>
      </c>
      <c r="DT265" s="38" t="str">
        <f t="shared" si="298"/>
        <v/>
      </c>
      <c r="DU265" s="53" t="str">
        <f t="shared" si="244"/>
        <v/>
      </c>
      <c r="DV265" s="53" t="str">
        <f t="shared" si="299"/>
        <v/>
      </c>
      <c r="DW265" s="53" t="str">
        <f t="shared" si="300"/>
        <v/>
      </c>
      <c r="DX265" s="46" t="str">
        <f t="shared" si="301"/>
        <v/>
      </c>
      <c r="DY265" s="27" t="s">
        <v>0</v>
      </c>
      <c r="DZ265" s="38" t="str">
        <f>IF(AN265="","",MAX(DZ$12:DZ264)+1)</f>
        <v/>
      </c>
      <c r="EA265" s="53" t="str">
        <f t="shared" si="302"/>
        <v/>
      </c>
      <c r="EB265" s="53" t="str">
        <f t="shared" si="303"/>
        <v/>
      </c>
      <c r="EC265" s="53" t="str">
        <f t="shared" si="304"/>
        <v/>
      </c>
      <c r="ED265" s="53" t="str">
        <f t="shared" si="305"/>
        <v/>
      </c>
      <c r="EE265" s="53" t="str">
        <f t="shared" si="245"/>
        <v/>
      </c>
      <c r="EF265" s="53" t="str">
        <f t="shared" si="306"/>
        <v/>
      </c>
      <c r="EG265" s="53" t="str">
        <f t="shared" si="307"/>
        <v/>
      </c>
      <c r="EH265" s="53" t="str">
        <f t="shared" si="246"/>
        <v/>
      </c>
      <c r="EI265" s="53" t="str">
        <f t="shared" si="308"/>
        <v/>
      </c>
      <c r="EJ265" s="33" t="str">
        <f t="shared" si="309"/>
        <v/>
      </c>
      <c r="EK265" s="27" t="s">
        <v>0</v>
      </c>
      <c r="EL265" s="14" t="str">
        <f t="shared" si="310"/>
        <v/>
      </c>
      <c r="EM265" s="27" t="s">
        <v>0</v>
      </c>
      <c r="EN265" s="14" t="str">
        <f t="shared" si="247"/>
        <v/>
      </c>
      <c r="EO265" s="27" t="s">
        <v>0</v>
      </c>
      <c r="EP265" s="115" t="str">
        <f t="shared" si="311"/>
        <v/>
      </c>
      <c r="EQ265" s="27" t="s">
        <v>0</v>
      </c>
    </row>
    <row r="266" spans="1:147" x14ac:dyDescent="0.25">
      <c r="A266" t="s">
        <v>0</v>
      </c>
      <c r="B266" s="32" t="str">
        <f>IF(csv!F256="","",TRIM(csv!T256))</f>
        <v/>
      </c>
      <c r="C266" s="21" t="s">
        <v>0</v>
      </c>
      <c r="D266" s="21" t="str">
        <f>IF(csv!F256="","",TRIM(csv!F256))</f>
        <v/>
      </c>
      <c r="E266" s="21" t="str">
        <f>IF(csv!E256="","",TRIM(csv!E256))</f>
        <v/>
      </c>
      <c r="F266" s="21" t="s">
        <v>0</v>
      </c>
      <c r="G266" s="53" t="str">
        <f>IF(csv!M256="","",TRIM(csv!M256))</f>
        <v/>
      </c>
      <c r="H266" s="53" t="str">
        <f>IF(csv!N256="","",TRIM(csv!N256))</f>
        <v/>
      </c>
      <c r="I266" s="21" t="s">
        <v>0</v>
      </c>
      <c r="J266" s="21" t="str">
        <f>IF(csv!P256="","",TRIM(csv!P256))</f>
        <v/>
      </c>
      <c r="K266" s="21" t="str">
        <f>IF(csv!Q256="","",TRIM(csv!Q256))</f>
        <v/>
      </c>
      <c r="L266" s="21" t="s">
        <v>0</v>
      </c>
      <c r="M266" s="46" t="str">
        <f>IF(csv!R256="","",TRIM(csv!R256))</f>
        <v/>
      </c>
      <c r="N266" s="27" t="s">
        <v>0</v>
      </c>
      <c r="O266" s="172" t="str">
        <f t="shared" si="248"/>
        <v/>
      </c>
      <c r="P266" s="27"/>
      <c r="Q266" s="32" t="str">
        <f t="shared" si="249"/>
        <v/>
      </c>
      <c r="R266" s="53" t="str">
        <f>IF(Q266="","",IF(COUNTIF(Q$12:Q265,Q266)=0,R265+1,R265))</f>
        <v/>
      </c>
      <c r="S266" s="53" t="str">
        <f t="shared" si="250"/>
        <v/>
      </c>
      <c r="T266" s="53" t="str">
        <f t="shared" si="251"/>
        <v/>
      </c>
      <c r="U266" s="46" t="str">
        <f t="shared" si="252"/>
        <v/>
      </c>
      <c r="V266" s="27" t="s">
        <v>0</v>
      </c>
      <c r="W266" s="157" t="str">
        <f t="shared" si="253"/>
        <v/>
      </c>
      <c r="X266" s="207" t="str">
        <f t="shared" si="254"/>
        <v/>
      </c>
      <c r="Y266" s="158" t="str">
        <f t="shared" si="236"/>
        <v/>
      </c>
      <c r="Z266" s="27" t="s">
        <v>0</v>
      </c>
      <c r="AA266" s="32" t="str">
        <f t="shared" si="255"/>
        <v/>
      </c>
      <c r="AB266" s="53" t="str">
        <f t="shared" si="256"/>
        <v/>
      </c>
      <c r="AC266" s="21" t="str">
        <f>IF(OR(AB266="",AB266&lt;&gt;"NEMA"),"",IF(IFERROR(MATCH(AA266,AA$12:AA265,0),0)&lt;&gt;0,"",AA266))</f>
        <v/>
      </c>
      <c r="AD266" s="46" t="str">
        <f>IF(AC266="","",MAX(AD$12:AD265)+1)</f>
        <v/>
      </c>
      <c r="AE266" s="27" t="s">
        <v>0</v>
      </c>
      <c r="AF266" s="84"/>
      <c r="AG266" s="27" t="s">
        <v>0</v>
      </c>
      <c r="AH266" s="14" t="str">
        <f t="shared" si="257"/>
        <v/>
      </c>
      <c r="AI266" s="27" t="s">
        <v>0</v>
      </c>
      <c r="AJ266" s="157" t="str">
        <f t="shared" si="258"/>
        <v/>
      </c>
      <c r="AK266" s="108" t="str">
        <f t="shared" si="259"/>
        <v/>
      </c>
      <c r="AL266" s="27"/>
      <c r="AM266" s="32" t="str">
        <f t="shared" si="260"/>
        <v/>
      </c>
      <c r="AN266" s="21" t="str">
        <f t="shared" si="261"/>
        <v/>
      </c>
      <c r="AO266" s="53" t="str">
        <f t="shared" si="262"/>
        <v/>
      </c>
      <c r="AP266" s="53" t="str">
        <f t="shared" si="263"/>
        <v/>
      </c>
      <c r="AQ266" s="21" t="str">
        <f t="shared" si="264"/>
        <v/>
      </c>
      <c r="AR266" s="46" t="str">
        <f t="shared" si="265"/>
        <v/>
      </c>
      <c r="AS266" s="27" t="s">
        <v>0</v>
      </c>
      <c r="AT266" s="62" t="str">
        <f t="shared" si="266"/>
        <v/>
      </c>
      <c r="AU266" s="27" t="s">
        <v>0</v>
      </c>
      <c r="AV266" s="228" t="str">
        <f t="shared" si="312"/>
        <v/>
      </c>
      <c r="AW266" s="27" t="s">
        <v>0</v>
      </c>
      <c r="AX266" s="79"/>
      <c r="AY266" s="80"/>
      <c r="AZ266" s="27" t="s">
        <v>0</v>
      </c>
      <c r="BA266" s="184" t="str">
        <f t="shared" si="267"/>
        <v/>
      </c>
      <c r="BB266" s="27" t="s">
        <v>0</v>
      </c>
      <c r="BC266" s="32" t="str">
        <f t="shared" si="268"/>
        <v/>
      </c>
      <c r="BD266" s="53" t="str">
        <f>IF(AX266&amp;AY266="","",MAX(BD$12:BD265)+1)</f>
        <v/>
      </c>
      <c r="BE266" s="196" t="str">
        <f t="shared" si="269"/>
        <v/>
      </c>
      <c r="BF266" s="33" t="str">
        <f>IF(AND(AO266="NEMA",AP266="NEMA",OR(AX266&amp;AY266="",BE266="NEMA")),MAX(BF$12:BF265)+1,"")</f>
        <v/>
      </c>
      <c r="BG266" s="27" t="s">
        <v>0</v>
      </c>
      <c r="BH266" s="32" t="str">
        <f t="shared" si="270"/>
        <v/>
      </c>
      <c r="BI266" s="21" t="str">
        <f t="shared" si="271"/>
        <v/>
      </c>
      <c r="BJ266" s="53" t="str">
        <f t="shared" si="272"/>
        <v/>
      </c>
      <c r="BK266" s="33" t="str">
        <f t="shared" si="273"/>
        <v/>
      </c>
      <c r="BL266" s="27" t="s">
        <v>0</v>
      </c>
      <c r="BM266" s="32" t="str">
        <f t="shared" si="274"/>
        <v/>
      </c>
      <c r="BN266" s="21" t="str">
        <f t="shared" si="275"/>
        <v/>
      </c>
      <c r="BO266" s="53" t="str">
        <f t="shared" si="276"/>
        <v/>
      </c>
      <c r="BP266" s="53" t="str">
        <f t="shared" si="237"/>
        <v/>
      </c>
      <c r="BQ266" s="21" t="str">
        <f t="shared" si="238"/>
        <v/>
      </c>
      <c r="BR266" s="21" t="str" cm="1">
        <f t="array" ref="BR266">IFERROR(""&amp;INDEX(regNatjecatelj_klub,DI266),"")</f>
        <v/>
      </c>
      <c r="BS266" s="66" t="str">
        <f t="shared" si="277"/>
        <v/>
      </c>
      <c r="BT266" s="46" t="str">
        <f t="shared" si="278"/>
        <v/>
      </c>
      <c r="BU266" s="27" t="s">
        <v>0</v>
      </c>
      <c r="BV266" s="62" t="str">
        <f>IF(BP266&lt;&gt;"NEMA","",IF(IFERROR(MATCH(BN266,BN$12:BN265,0),0)&lt;&gt;0,"",BN266))</f>
        <v/>
      </c>
      <c r="BW266" s="27" t="s">
        <v>0</v>
      </c>
      <c r="BX266" s="84"/>
      <c r="BY266" s="27" t="s">
        <v>0</v>
      </c>
      <c r="BZ266" s="38" t="str">
        <f t="shared" si="279"/>
        <v/>
      </c>
      <c r="CA266" s="21" t="str">
        <f t="shared" si="280"/>
        <v/>
      </c>
      <c r="CB266" s="21" t="str">
        <f>IF(CA266="","",MAX(CB$12:CB265)+1)</f>
        <v/>
      </c>
      <c r="CC266" s="21" t="str">
        <f>IF(CA266="","",IF(AB266="","",IF(AB266="NEMA",IF(AD266="",INDEX(AD$12:AD265,MATCH(AA266,AA$12:AA265,0),1),AD266),AB266)))</f>
        <v/>
      </c>
      <c r="CD266" s="21" t="str">
        <f t="shared" si="281"/>
        <v/>
      </c>
      <c r="CE266" s="21" t="str">
        <f>IF(BX266="","",MAX(CE$12:CE265)+1)</f>
        <v/>
      </c>
      <c r="CF266" s="21" t="str">
        <f t="shared" si="282"/>
        <v/>
      </c>
      <c r="CG266" s="46" t="str">
        <f t="shared" si="283"/>
        <v/>
      </c>
      <c r="CH266" s="27" t="s">
        <v>0</v>
      </c>
      <c r="CI266" s="14" t="str">
        <f t="shared" si="284"/>
        <v/>
      </c>
      <c r="CJ266" s="27" t="s">
        <v>0</v>
      </c>
      <c r="CK266" s="157" t="str">
        <f>IF(BN266="","",IF(AND(BO266&lt;&gt;"",BO266&lt;&gt;"NEMA",BS266=1),BR266,IFERROR(INDEX(CK$12:CK265,MATCH(BN266,BN$12:BN265,0)),IF(BX266&lt;&gt;"",BX266,BT266))))</f>
        <v/>
      </c>
      <c r="CL266" s="210" t="str">
        <f>IF(BN266="","",IF(BT266&lt;&gt;BN266,INDEX(regKlub_id,MATCH(BT266,regKlub_naziv,0)),IF(AND(BO266&lt;&gt;"",BO266&lt;&gt;"NEMA"),BO266,IF(CF266&lt;&gt;"",CF266,IF(CB266&lt;&gt;"",CB266,IFERROR(INDEX(CL$12:CL265,MATCH(BN266,BN$12:BN265,0)),"GREŠKA"))))))</f>
        <v/>
      </c>
      <c r="CM266" s="108" t="str">
        <f>IF(BP266="","",IF(BP266&lt;&gt;"NEMA",BP266,IF(CE266&lt;&gt;"",CE266,IFERROR(INDEX(CM$12:CM265,MATCH(BN266,BN$12:BN265,0)),""))))</f>
        <v/>
      </c>
      <c r="CN266" s="27" t="s">
        <v>0</v>
      </c>
      <c r="CO266" s="38" t="str">
        <f t="shared" si="285"/>
        <v/>
      </c>
      <c r="CP266" s="53" t="str">
        <f t="shared" si="286"/>
        <v/>
      </c>
      <c r="CQ266" s="164" t="str">
        <f t="shared" si="287"/>
        <v/>
      </c>
      <c r="CR266" s="165" t="str">
        <f t="shared" si="313"/>
        <v/>
      </c>
      <c r="CS266" s="108" t="str">
        <f t="shared" si="239"/>
        <v/>
      </c>
      <c r="CT266" s="27" t="s">
        <v>0</v>
      </c>
      <c r="CU266" s="224" t="str">
        <f t="shared" si="288"/>
        <v xml:space="preserve">
</v>
      </c>
      <c r="CV266" s="27" t="s">
        <v>0</v>
      </c>
      <c r="CW266" s="184" t="str">
        <f t="shared" si="240"/>
        <v/>
      </c>
      <c r="CX266" t="s">
        <v>0</v>
      </c>
      <c r="CY266" s="86" t="str">
        <f t="shared" si="241"/>
        <v/>
      </c>
      <c r="CZ266" t="s">
        <v>0</v>
      </c>
      <c r="DA266" s="32" t="str">
        <f t="shared" si="242"/>
        <v/>
      </c>
      <c r="DB266" s="46" t="str">
        <f t="shared" si="243"/>
        <v/>
      </c>
      <c r="DC266" t="s">
        <v>0</v>
      </c>
      <c r="DD266" s="14" t="str">
        <f t="shared" si="289"/>
        <v/>
      </c>
      <c r="DE266" s="27" t="s">
        <v>0</v>
      </c>
      <c r="DF266" s="14" t="str">
        <f t="shared" si="290"/>
        <v/>
      </c>
      <c r="DG266" s="27" t="s">
        <v>0</v>
      </c>
      <c r="DH266" s="32" t="str">
        <f t="shared" si="291"/>
        <v/>
      </c>
      <c r="DI266" s="33" t="str">
        <f t="shared" si="292"/>
        <v/>
      </c>
      <c r="DJ266" s="27" t="s">
        <v>0</v>
      </c>
      <c r="DK266" s="32" t="str">
        <f t="shared" si="293"/>
        <v/>
      </c>
      <c r="DL266" s="33" t="str">
        <f t="shared" si="294"/>
        <v/>
      </c>
      <c r="DM266" s="27" t="s">
        <v>0</v>
      </c>
      <c r="DN266" s="32" t="str">
        <f t="shared" si="295"/>
        <v/>
      </c>
      <c r="DO266" s="33" t="str">
        <f t="shared" si="296"/>
        <v/>
      </c>
      <c r="DP266" s="27" t="s">
        <v>0</v>
      </c>
      <c r="DQ266" s="38" t="str">
        <f t="shared" si="297"/>
        <v/>
      </c>
      <c r="DR266" s="33" t="str" cm="1">
        <f t="array" ref="DR266">IF(DQ266&lt;&gt;"",INDEX(regNatjecatelj_id,DQ266,0),IF(BF266&lt;&gt;"",BF266,""))</f>
        <v/>
      </c>
      <c r="DS266" s="27" t="s">
        <v>0</v>
      </c>
      <c r="DT266" s="38" t="str">
        <f t="shared" si="298"/>
        <v/>
      </c>
      <c r="DU266" s="53" t="str">
        <f t="shared" si="244"/>
        <v/>
      </c>
      <c r="DV266" s="53" t="str">
        <f t="shared" si="299"/>
        <v/>
      </c>
      <c r="DW266" s="53" t="str">
        <f t="shared" si="300"/>
        <v/>
      </c>
      <c r="DX266" s="46" t="str">
        <f t="shared" si="301"/>
        <v/>
      </c>
      <c r="DY266" s="27" t="s">
        <v>0</v>
      </c>
      <c r="DZ266" s="38" t="str">
        <f>IF(AN266="","",MAX(DZ$12:DZ265)+1)</f>
        <v/>
      </c>
      <c r="EA266" s="53" t="str">
        <f t="shared" si="302"/>
        <v/>
      </c>
      <c r="EB266" s="53" t="str">
        <f t="shared" si="303"/>
        <v/>
      </c>
      <c r="EC266" s="53" t="str">
        <f t="shared" si="304"/>
        <v/>
      </c>
      <c r="ED266" s="53" t="str">
        <f t="shared" si="305"/>
        <v/>
      </c>
      <c r="EE266" s="53" t="str">
        <f t="shared" si="245"/>
        <v/>
      </c>
      <c r="EF266" s="53" t="str">
        <f t="shared" si="306"/>
        <v/>
      </c>
      <c r="EG266" s="53" t="str">
        <f t="shared" si="307"/>
        <v/>
      </c>
      <c r="EH266" s="53" t="str">
        <f t="shared" si="246"/>
        <v/>
      </c>
      <c r="EI266" s="53" t="str">
        <f t="shared" si="308"/>
        <v/>
      </c>
      <c r="EJ266" s="33" t="str">
        <f t="shared" si="309"/>
        <v/>
      </c>
      <c r="EK266" s="27" t="s">
        <v>0</v>
      </c>
      <c r="EL266" s="14" t="str">
        <f t="shared" si="310"/>
        <v/>
      </c>
      <c r="EM266" s="27" t="s">
        <v>0</v>
      </c>
      <c r="EN266" s="14" t="str">
        <f t="shared" si="247"/>
        <v/>
      </c>
      <c r="EO266" s="27" t="s">
        <v>0</v>
      </c>
      <c r="EP266" s="115" t="str">
        <f t="shared" si="311"/>
        <v/>
      </c>
      <c r="EQ266" s="27" t="s">
        <v>0</v>
      </c>
    </row>
    <row r="267" spans="1:147" x14ac:dyDescent="0.25">
      <c r="A267" t="s">
        <v>0</v>
      </c>
      <c r="B267" s="32" t="str">
        <f>IF(csv!F257="","",TRIM(csv!T257))</f>
        <v/>
      </c>
      <c r="C267" s="21" t="s">
        <v>0</v>
      </c>
      <c r="D267" s="21" t="str">
        <f>IF(csv!F257="","",TRIM(csv!F257))</f>
        <v/>
      </c>
      <c r="E267" s="21" t="str">
        <f>IF(csv!E257="","",TRIM(csv!E257))</f>
        <v/>
      </c>
      <c r="F267" s="21" t="s">
        <v>0</v>
      </c>
      <c r="G267" s="53" t="str">
        <f>IF(csv!M257="","",TRIM(csv!M257))</f>
        <v/>
      </c>
      <c r="H267" s="53" t="str">
        <f>IF(csv!N257="","",TRIM(csv!N257))</f>
        <v/>
      </c>
      <c r="I267" s="21" t="s">
        <v>0</v>
      </c>
      <c r="J267" s="21" t="str">
        <f>IF(csv!P257="","",TRIM(csv!P257))</f>
        <v/>
      </c>
      <c r="K267" s="21" t="str">
        <f>IF(csv!Q257="","",TRIM(csv!Q257))</f>
        <v/>
      </c>
      <c r="L267" s="21" t="s">
        <v>0</v>
      </c>
      <c r="M267" s="46" t="str">
        <f>IF(csv!R257="","",TRIM(csv!R257))</f>
        <v/>
      </c>
      <c r="N267" s="27" t="s">
        <v>0</v>
      </c>
      <c r="O267" s="172" t="str">
        <f t="shared" si="248"/>
        <v/>
      </c>
      <c r="P267" s="27"/>
      <c r="Q267" s="32" t="str">
        <f t="shared" si="249"/>
        <v/>
      </c>
      <c r="R267" s="53" t="str">
        <f>IF(Q267="","",IF(COUNTIF(Q$12:Q266,Q267)=0,R266+1,R266))</f>
        <v/>
      </c>
      <c r="S267" s="53" t="str">
        <f t="shared" si="250"/>
        <v/>
      </c>
      <c r="T267" s="53" t="str">
        <f t="shared" si="251"/>
        <v/>
      </c>
      <c r="U267" s="46" t="str">
        <f t="shared" si="252"/>
        <v/>
      </c>
      <c r="V267" s="27" t="s">
        <v>0</v>
      </c>
      <c r="W267" s="157" t="str">
        <f t="shared" si="253"/>
        <v/>
      </c>
      <c r="X267" s="207" t="str">
        <f t="shared" si="254"/>
        <v/>
      </c>
      <c r="Y267" s="158" t="str">
        <f t="shared" si="236"/>
        <v/>
      </c>
      <c r="Z267" s="27" t="s">
        <v>0</v>
      </c>
      <c r="AA267" s="32" t="str">
        <f t="shared" si="255"/>
        <v/>
      </c>
      <c r="AB267" s="53" t="str">
        <f t="shared" si="256"/>
        <v/>
      </c>
      <c r="AC267" s="21" t="str">
        <f>IF(OR(AB267="",AB267&lt;&gt;"NEMA"),"",IF(IFERROR(MATCH(AA267,AA$12:AA266,0),0)&lt;&gt;0,"",AA267))</f>
        <v/>
      </c>
      <c r="AD267" s="46" t="str">
        <f>IF(AC267="","",MAX(AD$12:AD266)+1)</f>
        <v/>
      </c>
      <c r="AE267" s="27" t="s">
        <v>0</v>
      </c>
      <c r="AF267" s="84"/>
      <c r="AG267" s="27" t="s">
        <v>0</v>
      </c>
      <c r="AH267" s="14" t="str">
        <f t="shared" si="257"/>
        <v/>
      </c>
      <c r="AI267" s="27" t="s">
        <v>0</v>
      </c>
      <c r="AJ267" s="157" t="str">
        <f t="shared" si="258"/>
        <v/>
      </c>
      <c r="AK267" s="108" t="str">
        <f t="shared" si="259"/>
        <v/>
      </c>
      <c r="AL267" s="27"/>
      <c r="AM267" s="32" t="str">
        <f t="shared" si="260"/>
        <v/>
      </c>
      <c r="AN267" s="21" t="str">
        <f t="shared" si="261"/>
        <v/>
      </c>
      <c r="AO267" s="53" t="str">
        <f t="shared" si="262"/>
        <v/>
      </c>
      <c r="AP267" s="53" t="str">
        <f t="shared" si="263"/>
        <v/>
      </c>
      <c r="AQ267" s="21" t="str">
        <f t="shared" si="264"/>
        <v/>
      </c>
      <c r="AR267" s="46" t="str">
        <f t="shared" si="265"/>
        <v/>
      </c>
      <c r="AS267" s="27" t="s">
        <v>0</v>
      </c>
      <c r="AT267" s="62" t="str">
        <f t="shared" si="266"/>
        <v/>
      </c>
      <c r="AU267" s="27" t="s">
        <v>0</v>
      </c>
      <c r="AV267" s="228" t="str">
        <f t="shared" si="312"/>
        <v/>
      </c>
      <c r="AW267" s="27" t="s">
        <v>0</v>
      </c>
      <c r="AX267" s="79"/>
      <c r="AY267" s="80"/>
      <c r="AZ267" s="27" t="s">
        <v>0</v>
      </c>
      <c r="BA267" s="184" t="str">
        <f t="shared" si="267"/>
        <v/>
      </c>
      <c r="BB267" s="27" t="s">
        <v>0</v>
      </c>
      <c r="BC267" s="32" t="str">
        <f t="shared" si="268"/>
        <v/>
      </c>
      <c r="BD267" s="53" t="str">
        <f>IF(AX267&amp;AY267="","",MAX(BD$12:BD266)+1)</f>
        <v/>
      </c>
      <c r="BE267" s="196" t="str">
        <f t="shared" si="269"/>
        <v/>
      </c>
      <c r="BF267" s="33" t="str">
        <f>IF(AND(AO267="NEMA",AP267="NEMA",OR(AX267&amp;AY267="",BE267="NEMA")),MAX(BF$12:BF266)+1,"")</f>
        <v/>
      </c>
      <c r="BG267" s="27" t="s">
        <v>0</v>
      </c>
      <c r="BH267" s="32" t="str">
        <f t="shared" si="270"/>
        <v/>
      </c>
      <c r="BI267" s="21" t="str">
        <f t="shared" si="271"/>
        <v/>
      </c>
      <c r="BJ267" s="53" t="str">
        <f t="shared" si="272"/>
        <v/>
      </c>
      <c r="BK267" s="33" t="str">
        <f t="shared" si="273"/>
        <v/>
      </c>
      <c r="BL267" s="27" t="s">
        <v>0</v>
      </c>
      <c r="BM267" s="32" t="str">
        <f t="shared" si="274"/>
        <v/>
      </c>
      <c r="BN267" s="21" t="str">
        <f t="shared" si="275"/>
        <v/>
      </c>
      <c r="BO267" s="53" t="str">
        <f t="shared" si="276"/>
        <v/>
      </c>
      <c r="BP267" s="53" t="str">
        <f t="shared" si="237"/>
        <v/>
      </c>
      <c r="BQ267" s="21" t="str">
        <f t="shared" si="238"/>
        <v/>
      </c>
      <c r="BR267" s="21" t="str" cm="1">
        <f t="array" ref="BR267">IFERROR(""&amp;INDEX(regNatjecatelj_klub,DI267),"")</f>
        <v/>
      </c>
      <c r="BS267" s="66" t="str">
        <f t="shared" si="277"/>
        <v/>
      </c>
      <c r="BT267" s="46" t="str">
        <f t="shared" si="278"/>
        <v/>
      </c>
      <c r="BU267" s="27" t="s">
        <v>0</v>
      </c>
      <c r="BV267" s="62" t="str">
        <f>IF(BP267&lt;&gt;"NEMA","",IF(IFERROR(MATCH(BN267,BN$12:BN266,0),0)&lt;&gt;0,"",BN267))</f>
        <v/>
      </c>
      <c r="BW267" s="27" t="s">
        <v>0</v>
      </c>
      <c r="BX267" s="84"/>
      <c r="BY267" s="27" t="s">
        <v>0</v>
      </c>
      <c r="BZ267" s="38" t="str">
        <f t="shared" si="279"/>
        <v/>
      </c>
      <c r="CA267" s="21" t="str">
        <f t="shared" si="280"/>
        <v/>
      </c>
      <c r="CB267" s="21" t="str">
        <f>IF(CA267="","",MAX(CB$12:CB266)+1)</f>
        <v/>
      </c>
      <c r="CC267" s="21" t="str">
        <f>IF(CA267="","",IF(AB267="","",IF(AB267="NEMA",IF(AD267="",INDEX(AD$12:AD266,MATCH(AA267,AA$12:AA266,0),1),AD267),AB267)))</f>
        <v/>
      </c>
      <c r="CD267" s="21" t="str">
        <f t="shared" si="281"/>
        <v/>
      </c>
      <c r="CE267" s="21" t="str">
        <f>IF(BX267="","",MAX(CE$12:CE266)+1)</f>
        <v/>
      </c>
      <c r="CF267" s="21" t="str">
        <f t="shared" si="282"/>
        <v/>
      </c>
      <c r="CG267" s="46" t="str">
        <f t="shared" si="283"/>
        <v/>
      </c>
      <c r="CH267" s="27" t="s">
        <v>0</v>
      </c>
      <c r="CI267" s="14" t="str">
        <f t="shared" si="284"/>
        <v/>
      </c>
      <c r="CJ267" s="27" t="s">
        <v>0</v>
      </c>
      <c r="CK267" s="157" t="str">
        <f>IF(BN267="","",IF(AND(BO267&lt;&gt;"",BO267&lt;&gt;"NEMA",BS267=1),BR267,IFERROR(INDEX(CK$12:CK266,MATCH(BN267,BN$12:BN266,0)),IF(BX267&lt;&gt;"",BX267,BT267))))</f>
        <v/>
      </c>
      <c r="CL267" s="210" t="str">
        <f>IF(BN267="","",IF(BT267&lt;&gt;BN267,INDEX(regKlub_id,MATCH(BT267,regKlub_naziv,0)),IF(AND(BO267&lt;&gt;"",BO267&lt;&gt;"NEMA"),BO267,IF(CF267&lt;&gt;"",CF267,IF(CB267&lt;&gt;"",CB267,IFERROR(INDEX(CL$12:CL266,MATCH(BN267,BN$12:BN266,0)),"GREŠKA"))))))</f>
        <v/>
      </c>
      <c r="CM267" s="108" t="str">
        <f>IF(BP267="","",IF(BP267&lt;&gt;"NEMA",BP267,IF(CE267&lt;&gt;"",CE267,IFERROR(INDEX(CM$12:CM266,MATCH(BN267,BN$12:BN266,0)),""))))</f>
        <v/>
      </c>
      <c r="CN267" s="27" t="s">
        <v>0</v>
      </c>
      <c r="CO267" s="38" t="str">
        <f t="shared" si="285"/>
        <v/>
      </c>
      <c r="CP267" s="53" t="str">
        <f t="shared" si="286"/>
        <v/>
      </c>
      <c r="CQ267" s="164" t="str">
        <f t="shared" si="287"/>
        <v/>
      </c>
      <c r="CR267" s="165" t="str">
        <f t="shared" si="313"/>
        <v/>
      </c>
      <c r="CS267" s="108" t="str">
        <f t="shared" si="239"/>
        <v/>
      </c>
      <c r="CT267" s="27" t="s">
        <v>0</v>
      </c>
      <c r="CU267" s="224" t="str">
        <f t="shared" si="288"/>
        <v xml:space="preserve">
</v>
      </c>
      <c r="CV267" s="27" t="s">
        <v>0</v>
      </c>
      <c r="CW267" s="184" t="str">
        <f t="shared" si="240"/>
        <v/>
      </c>
      <c r="CX267" t="s">
        <v>0</v>
      </c>
      <c r="CY267" s="86" t="str">
        <f t="shared" si="241"/>
        <v/>
      </c>
      <c r="CZ267" t="s">
        <v>0</v>
      </c>
      <c r="DA267" s="32" t="str">
        <f t="shared" si="242"/>
        <v/>
      </c>
      <c r="DB267" s="46" t="str">
        <f t="shared" si="243"/>
        <v/>
      </c>
      <c r="DC267" t="s">
        <v>0</v>
      </c>
      <c r="DD267" s="14" t="str">
        <f t="shared" si="289"/>
        <v/>
      </c>
      <c r="DE267" s="27" t="s">
        <v>0</v>
      </c>
      <c r="DF267" s="14" t="str">
        <f t="shared" si="290"/>
        <v/>
      </c>
      <c r="DG267" s="27" t="s">
        <v>0</v>
      </c>
      <c r="DH267" s="32" t="str">
        <f t="shared" si="291"/>
        <v/>
      </c>
      <c r="DI267" s="33" t="str">
        <f t="shared" si="292"/>
        <v/>
      </c>
      <c r="DJ267" s="27" t="s">
        <v>0</v>
      </c>
      <c r="DK267" s="32" t="str">
        <f t="shared" si="293"/>
        <v/>
      </c>
      <c r="DL267" s="33" t="str">
        <f t="shared" si="294"/>
        <v/>
      </c>
      <c r="DM267" s="27" t="s">
        <v>0</v>
      </c>
      <c r="DN267" s="32" t="str">
        <f t="shared" si="295"/>
        <v/>
      </c>
      <c r="DO267" s="33" t="str">
        <f t="shared" si="296"/>
        <v/>
      </c>
      <c r="DP267" s="27" t="s">
        <v>0</v>
      </c>
      <c r="DQ267" s="38" t="str">
        <f t="shared" si="297"/>
        <v/>
      </c>
      <c r="DR267" s="33" t="str" cm="1">
        <f t="array" ref="DR267">IF(DQ267&lt;&gt;"",INDEX(regNatjecatelj_id,DQ267,0),IF(BF267&lt;&gt;"",BF267,""))</f>
        <v/>
      </c>
      <c r="DS267" s="27" t="s">
        <v>0</v>
      </c>
      <c r="DT267" s="38" t="str">
        <f t="shared" si="298"/>
        <v/>
      </c>
      <c r="DU267" s="53" t="str">
        <f t="shared" si="244"/>
        <v/>
      </c>
      <c r="DV267" s="53" t="str">
        <f t="shared" si="299"/>
        <v/>
      </c>
      <c r="DW267" s="53" t="str">
        <f t="shared" si="300"/>
        <v/>
      </c>
      <c r="DX267" s="46" t="str">
        <f t="shared" si="301"/>
        <v/>
      </c>
      <c r="DY267" s="27" t="s">
        <v>0</v>
      </c>
      <c r="DZ267" s="38" t="str">
        <f>IF(AN267="","",MAX(DZ$12:DZ266)+1)</f>
        <v/>
      </c>
      <c r="EA267" s="53" t="str">
        <f t="shared" si="302"/>
        <v/>
      </c>
      <c r="EB267" s="53" t="str">
        <f t="shared" si="303"/>
        <v/>
      </c>
      <c r="EC267" s="53" t="str">
        <f t="shared" si="304"/>
        <v/>
      </c>
      <c r="ED267" s="53" t="str">
        <f t="shared" si="305"/>
        <v/>
      </c>
      <c r="EE267" s="53" t="str">
        <f t="shared" si="245"/>
        <v/>
      </c>
      <c r="EF267" s="53" t="str">
        <f t="shared" si="306"/>
        <v/>
      </c>
      <c r="EG267" s="53" t="str">
        <f t="shared" si="307"/>
        <v/>
      </c>
      <c r="EH267" s="53" t="str">
        <f t="shared" si="246"/>
        <v/>
      </c>
      <c r="EI267" s="53" t="str">
        <f t="shared" si="308"/>
        <v/>
      </c>
      <c r="EJ267" s="33" t="str">
        <f t="shared" si="309"/>
        <v/>
      </c>
      <c r="EK267" s="27" t="s">
        <v>0</v>
      </c>
      <c r="EL267" s="14" t="str">
        <f t="shared" si="310"/>
        <v/>
      </c>
      <c r="EM267" s="27" t="s">
        <v>0</v>
      </c>
      <c r="EN267" s="14" t="str">
        <f t="shared" si="247"/>
        <v/>
      </c>
      <c r="EO267" s="27" t="s">
        <v>0</v>
      </c>
      <c r="EP267" s="115" t="str">
        <f t="shared" si="311"/>
        <v/>
      </c>
      <c r="EQ267" s="27" t="s">
        <v>0</v>
      </c>
    </row>
    <row r="268" spans="1:147" x14ac:dyDescent="0.25">
      <c r="A268" t="s">
        <v>0</v>
      </c>
      <c r="B268" s="32" t="str">
        <f>IF(csv!F258="","",TRIM(csv!T258))</f>
        <v/>
      </c>
      <c r="C268" s="21" t="s">
        <v>0</v>
      </c>
      <c r="D268" s="21" t="str">
        <f>IF(csv!F258="","",TRIM(csv!F258))</f>
        <v/>
      </c>
      <c r="E268" s="21" t="str">
        <f>IF(csv!E258="","",TRIM(csv!E258))</f>
        <v/>
      </c>
      <c r="F268" s="21" t="s">
        <v>0</v>
      </c>
      <c r="G268" s="53" t="str">
        <f>IF(csv!M258="","",TRIM(csv!M258))</f>
        <v/>
      </c>
      <c r="H268" s="53" t="str">
        <f>IF(csv!N258="","",TRIM(csv!N258))</f>
        <v/>
      </c>
      <c r="I268" s="21" t="s">
        <v>0</v>
      </c>
      <c r="J268" s="21" t="str">
        <f>IF(csv!P258="","",TRIM(csv!P258))</f>
        <v/>
      </c>
      <c r="K268" s="21" t="str">
        <f>IF(csv!Q258="","",TRIM(csv!Q258))</f>
        <v/>
      </c>
      <c r="L268" s="21" t="s">
        <v>0</v>
      </c>
      <c r="M268" s="46" t="str">
        <f>IF(csv!R258="","",TRIM(csv!R258))</f>
        <v/>
      </c>
      <c r="N268" s="27" t="s">
        <v>0</v>
      </c>
      <c r="O268" s="172" t="str">
        <f t="shared" si="248"/>
        <v/>
      </c>
      <c r="P268" s="27"/>
      <c r="Q268" s="32" t="str">
        <f t="shared" si="249"/>
        <v/>
      </c>
      <c r="R268" s="53" t="str">
        <f>IF(Q268="","",IF(COUNTIF(Q$12:Q267,Q268)=0,R267+1,R267))</f>
        <v/>
      </c>
      <c r="S268" s="53" t="str">
        <f t="shared" si="250"/>
        <v/>
      </c>
      <c r="T268" s="53" t="str">
        <f t="shared" si="251"/>
        <v/>
      </c>
      <c r="U268" s="46" t="str">
        <f t="shared" si="252"/>
        <v/>
      </c>
      <c r="V268" s="27" t="s">
        <v>0</v>
      </c>
      <c r="W268" s="157" t="str">
        <f t="shared" si="253"/>
        <v/>
      </c>
      <c r="X268" s="207" t="str">
        <f t="shared" si="254"/>
        <v/>
      </c>
      <c r="Y268" s="158" t="str">
        <f t="shared" si="236"/>
        <v/>
      </c>
      <c r="Z268" s="27" t="s">
        <v>0</v>
      </c>
      <c r="AA268" s="32" t="str">
        <f t="shared" si="255"/>
        <v/>
      </c>
      <c r="AB268" s="53" t="str">
        <f t="shared" si="256"/>
        <v/>
      </c>
      <c r="AC268" s="21" t="str">
        <f>IF(OR(AB268="",AB268&lt;&gt;"NEMA"),"",IF(IFERROR(MATCH(AA268,AA$12:AA267,0),0)&lt;&gt;0,"",AA268))</f>
        <v/>
      </c>
      <c r="AD268" s="46" t="str">
        <f>IF(AC268="","",MAX(AD$12:AD267)+1)</f>
        <v/>
      </c>
      <c r="AE268" s="27" t="s">
        <v>0</v>
      </c>
      <c r="AF268" s="84"/>
      <c r="AG268" s="27" t="s">
        <v>0</v>
      </c>
      <c r="AH268" s="14" t="str">
        <f t="shared" si="257"/>
        <v/>
      </c>
      <c r="AI268" s="27" t="s">
        <v>0</v>
      </c>
      <c r="AJ268" s="157" t="str">
        <f t="shared" si="258"/>
        <v/>
      </c>
      <c r="AK268" s="108" t="str">
        <f t="shared" si="259"/>
        <v/>
      </c>
      <c r="AL268" s="27"/>
      <c r="AM268" s="32" t="str">
        <f t="shared" si="260"/>
        <v/>
      </c>
      <c r="AN268" s="21" t="str">
        <f t="shared" si="261"/>
        <v/>
      </c>
      <c r="AO268" s="53" t="str">
        <f t="shared" si="262"/>
        <v/>
      </c>
      <c r="AP268" s="53" t="str">
        <f t="shared" si="263"/>
        <v/>
      </c>
      <c r="AQ268" s="21" t="str">
        <f t="shared" si="264"/>
        <v/>
      </c>
      <c r="AR268" s="46" t="str">
        <f t="shared" si="265"/>
        <v/>
      </c>
      <c r="AS268" s="27" t="s">
        <v>0</v>
      </c>
      <c r="AT268" s="62" t="str">
        <f t="shared" si="266"/>
        <v/>
      </c>
      <c r="AU268" s="27" t="s">
        <v>0</v>
      </c>
      <c r="AV268" s="228" t="str">
        <f t="shared" si="312"/>
        <v/>
      </c>
      <c r="AW268" s="27" t="s">
        <v>0</v>
      </c>
      <c r="AX268" s="79"/>
      <c r="AY268" s="80"/>
      <c r="AZ268" s="27" t="s">
        <v>0</v>
      </c>
      <c r="BA268" s="184" t="str">
        <f t="shared" si="267"/>
        <v/>
      </c>
      <c r="BB268" s="27" t="s">
        <v>0</v>
      </c>
      <c r="BC268" s="32" t="str">
        <f t="shared" si="268"/>
        <v/>
      </c>
      <c r="BD268" s="53" t="str">
        <f>IF(AX268&amp;AY268="","",MAX(BD$12:BD267)+1)</f>
        <v/>
      </c>
      <c r="BE268" s="196" t="str">
        <f t="shared" si="269"/>
        <v/>
      </c>
      <c r="BF268" s="33" t="str">
        <f>IF(AND(AO268="NEMA",AP268="NEMA",OR(AX268&amp;AY268="",BE268="NEMA")),MAX(BF$12:BF267)+1,"")</f>
        <v/>
      </c>
      <c r="BG268" s="27" t="s">
        <v>0</v>
      </c>
      <c r="BH268" s="32" t="str">
        <f t="shared" si="270"/>
        <v/>
      </c>
      <c r="BI268" s="21" t="str">
        <f t="shared" si="271"/>
        <v/>
      </c>
      <c r="BJ268" s="53" t="str">
        <f t="shared" si="272"/>
        <v/>
      </c>
      <c r="BK268" s="33" t="str">
        <f t="shared" si="273"/>
        <v/>
      </c>
      <c r="BL268" s="27" t="s">
        <v>0</v>
      </c>
      <c r="BM268" s="32" t="str">
        <f t="shared" si="274"/>
        <v/>
      </c>
      <c r="BN268" s="21" t="str">
        <f t="shared" si="275"/>
        <v/>
      </c>
      <c r="BO268" s="53" t="str">
        <f t="shared" si="276"/>
        <v/>
      </c>
      <c r="BP268" s="53" t="str">
        <f t="shared" si="237"/>
        <v/>
      </c>
      <c r="BQ268" s="21" t="str">
        <f t="shared" si="238"/>
        <v/>
      </c>
      <c r="BR268" s="21" t="str" cm="1">
        <f t="array" ref="BR268">IFERROR(""&amp;INDEX(regNatjecatelj_klub,DI268),"")</f>
        <v/>
      </c>
      <c r="BS268" s="66" t="str">
        <f t="shared" si="277"/>
        <v/>
      </c>
      <c r="BT268" s="46" t="str">
        <f t="shared" si="278"/>
        <v/>
      </c>
      <c r="BU268" s="27" t="s">
        <v>0</v>
      </c>
      <c r="BV268" s="62" t="str">
        <f>IF(BP268&lt;&gt;"NEMA","",IF(IFERROR(MATCH(BN268,BN$12:BN267,0),0)&lt;&gt;0,"",BN268))</f>
        <v/>
      </c>
      <c r="BW268" s="27" t="s">
        <v>0</v>
      </c>
      <c r="BX268" s="84"/>
      <c r="BY268" s="27" t="s">
        <v>0</v>
      </c>
      <c r="BZ268" s="38" t="str">
        <f t="shared" si="279"/>
        <v/>
      </c>
      <c r="CA268" s="21" t="str">
        <f t="shared" si="280"/>
        <v/>
      </c>
      <c r="CB268" s="21" t="str">
        <f>IF(CA268="","",MAX(CB$12:CB267)+1)</f>
        <v/>
      </c>
      <c r="CC268" s="21" t="str">
        <f>IF(CA268="","",IF(AB268="","",IF(AB268="NEMA",IF(AD268="",INDEX(AD$12:AD267,MATCH(AA268,AA$12:AA267,0),1),AD268),AB268)))</f>
        <v/>
      </c>
      <c r="CD268" s="21" t="str">
        <f t="shared" si="281"/>
        <v/>
      </c>
      <c r="CE268" s="21" t="str">
        <f>IF(BX268="","",MAX(CE$12:CE267)+1)</f>
        <v/>
      </c>
      <c r="CF268" s="21" t="str">
        <f t="shared" si="282"/>
        <v/>
      </c>
      <c r="CG268" s="46" t="str">
        <f t="shared" si="283"/>
        <v/>
      </c>
      <c r="CH268" s="27" t="s">
        <v>0</v>
      </c>
      <c r="CI268" s="14" t="str">
        <f t="shared" si="284"/>
        <v/>
      </c>
      <c r="CJ268" s="27" t="s">
        <v>0</v>
      </c>
      <c r="CK268" s="157" t="str">
        <f>IF(BN268="","",IF(AND(BO268&lt;&gt;"",BO268&lt;&gt;"NEMA",BS268=1),BR268,IFERROR(INDEX(CK$12:CK267,MATCH(BN268,BN$12:BN267,0)),IF(BX268&lt;&gt;"",BX268,BT268))))</f>
        <v/>
      </c>
      <c r="CL268" s="210" t="str">
        <f>IF(BN268="","",IF(BT268&lt;&gt;BN268,INDEX(regKlub_id,MATCH(BT268,regKlub_naziv,0)),IF(AND(BO268&lt;&gt;"",BO268&lt;&gt;"NEMA"),BO268,IF(CF268&lt;&gt;"",CF268,IF(CB268&lt;&gt;"",CB268,IFERROR(INDEX(CL$12:CL267,MATCH(BN268,BN$12:BN267,0)),"GREŠKA"))))))</f>
        <v/>
      </c>
      <c r="CM268" s="108" t="str">
        <f>IF(BP268="","",IF(BP268&lt;&gt;"NEMA",BP268,IF(CE268&lt;&gt;"",CE268,IFERROR(INDEX(CM$12:CM267,MATCH(BN268,BN$12:BN267,0)),""))))</f>
        <v/>
      </c>
      <c r="CN268" s="27" t="s">
        <v>0</v>
      </c>
      <c r="CO268" s="38" t="str">
        <f t="shared" si="285"/>
        <v/>
      </c>
      <c r="CP268" s="53" t="str">
        <f t="shared" si="286"/>
        <v/>
      </c>
      <c r="CQ268" s="164" t="str">
        <f t="shared" si="287"/>
        <v/>
      </c>
      <c r="CR268" s="165" t="str">
        <f t="shared" si="313"/>
        <v/>
      </c>
      <c r="CS268" s="108" t="str">
        <f t="shared" si="239"/>
        <v/>
      </c>
      <c r="CT268" s="27" t="s">
        <v>0</v>
      </c>
      <c r="CU268" s="224" t="str">
        <f t="shared" si="288"/>
        <v xml:space="preserve">
</v>
      </c>
      <c r="CV268" s="27" t="s">
        <v>0</v>
      </c>
      <c r="CW268" s="184" t="str">
        <f t="shared" si="240"/>
        <v/>
      </c>
      <c r="CX268" t="s">
        <v>0</v>
      </c>
      <c r="CY268" s="86" t="str">
        <f t="shared" si="241"/>
        <v/>
      </c>
      <c r="CZ268" t="s">
        <v>0</v>
      </c>
      <c r="DA268" s="32" t="str">
        <f t="shared" si="242"/>
        <v/>
      </c>
      <c r="DB268" s="46" t="str">
        <f t="shared" si="243"/>
        <v/>
      </c>
      <c r="DC268" t="s">
        <v>0</v>
      </c>
      <c r="DD268" s="14" t="str">
        <f t="shared" si="289"/>
        <v/>
      </c>
      <c r="DE268" s="27" t="s">
        <v>0</v>
      </c>
      <c r="DF268" s="14" t="str">
        <f t="shared" si="290"/>
        <v/>
      </c>
      <c r="DG268" s="27" t="s">
        <v>0</v>
      </c>
      <c r="DH268" s="32" t="str">
        <f t="shared" si="291"/>
        <v/>
      </c>
      <c r="DI268" s="33" t="str">
        <f t="shared" si="292"/>
        <v/>
      </c>
      <c r="DJ268" s="27" t="s">
        <v>0</v>
      </c>
      <c r="DK268" s="32" t="str">
        <f t="shared" si="293"/>
        <v/>
      </c>
      <c r="DL268" s="33" t="str">
        <f t="shared" si="294"/>
        <v/>
      </c>
      <c r="DM268" s="27" t="s">
        <v>0</v>
      </c>
      <c r="DN268" s="32" t="str">
        <f t="shared" si="295"/>
        <v/>
      </c>
      <c r="DO268" s="33" t="str">
        <f t="shared" si="296"/>
        <v/>
      </c>
      <c r="DP268" s="27" t="s">
        <v>0</v>
      </c>
      <c r="DQ268" s="38" t="str">
        <f t="shared" si="297"/>
        <v/>
      </c>
      <c r="DR268" s="33" t="str" cm="1">
        <f t="array" ref="DR268">IF(DQ268&lt;&gt;"",INDEX(regNatjecatelj_id,DQ268,0),IF(BF268&lt;&gt;"",BF268,""))</f>
        <v/>
      </c>
      <c r="DS268" s="27" t="s">
        <v>0</v>
      </c>
      <c r="DT268" s="38" t="str">
        <f t="shared" si="298"/>
        <v/>
      </c>
      <c r="DU268" s="53" t="str">
        <f t="shared" si="244"/>
        <v/>
      </c>
      <c r="DV268" s="53" t="str">
        <f t="shared" si="299"/>
        <v/>
      </c>
      <c r="DW268" s="53" t="str">
        <f t="shared" si="300"/>
        <v/>
      </c>
      <c r="DX268" s="46" t="str">
        <f t="shared" si="301"/>
        <v/>
      </c>
      <c r="DY268" s="27" t="s">
        <v>0</v>
      </c>
      <c r="DZ268" s="38" t="str">
        <f>IF(AN268="","",MAX(DZ$12:DZ267)+1)</f>
        <v/>
      </c>
      <c r="EA268" s="53" t="str">
        <f t="shared" si="302"/>
        <v/>
      </c>
      <c r="EB268" s="53" t="str">
        <f t="shared" si="303"/>
        <v/>
      </c>
      <c r="EC268" s="53" t="str">
        <f t="shared" si="304"/>
        <v/>
      </c>
      <c r="ED268" s="53" t="str">
        <f t="shared" si="305"/>
        <v/>
      </c>
      <c r="EE268" s="53" t="str">
        <f t="shared" si="245"/>
        <v/>
      </c>
      <c r="EF268" s="53" t="str">
        <f t="shared" si="306"/>
        <v/>
      </c>
      <c r="EG268" s="53" t="str">
        <f t="shared" si="307"/>
        <v/>
      </c>
      <c r="EH268" s="53" t="str">
        <f t="shared" si="246"/>
        <v/>
      </c>
      <c r="EI268" s="53" t="str">
        <f t="shared" si="308"/>
        <v/>
      </c>
      <c r="EJ268" s="33" t="str">
        <f t="shared" si="309"/>
        <v/>
      </c>
      <c r="EK268" s="27" t="s">
        <v>0</v>
      </c>
      <c r="EL268" s="14" t="str">
        <f t="shared" si="310"/>
        <v/>
      </c>
      <c r="EM268" s="27" t="s">
        <v>0</v>
      </c>
      <c r="EN268" s="14" t="str">
        <f t="shared" si="247"/>
        <v/>
      </c>
      <c r="EO268" s="27" t="s">
        <v>0</v>
      </c>
      <c r="EP268" s="115" t="str">
        <f t="shared" si="311"/>
        <v/>
      </c>
      <c r="EQ268" s="27" t="s">
        <v>0</v>
      </c>
    </row>
    <row r="269" spans="1:147" x14ac:dyDescent="0.25">
      <c r="A269" t="s">
        <v>0</v>
      </c>
      <c r="B269" s="32" t="str">
        <f>IF(csv!F259="","",TRIM(csv!T259))</f>
        <v/>
      </c>
      <c r="C269" s="21" t="s">
        <v>0</v>
      </c>
      <c r="D269" s="21" t="str">
        <f>IF(csv!F259="","",TRIM(csv!F259))</f>
        <v/>
      </c>
      <c r="E269" s="21" t="str">
        <f>IF(csv!E259="","",TRIM(csv!E259))</f>
        <v/>
      </c>
      <c r="F269" s="21" t="s">
        <v>0</v>
      </c>
      <c r="G269" s="53" t="str">
        <f>IF(csv!M259="","",TRIM(csv!M259))</f>
        <v/>
      </c>
      <c r="H269" s="53" t="str">
        <f>IF(csv!N259="","",TRIM(csv!N259))</f>
        <v/>
      </c>
      <c r="I269" s="21" t="s">
        <v>0</v>
      </c>
      <c r="J269" s="21" t="str">
        <f>IF(csv!P259="","",TRIM(csv!P259))</f>
        <v/>
      </c>
      <c r="K269" s="21" t="str">
        <f>IF(csv!Q259="","",TRIM(csv!Q259))</f>
        <v/>
      </c>
      <c r="L269" s="21" t="s">
        <v>0</v>
      </c>
      <c r="M269" s="46" t="str">
        <f>IF(csv!R259="","",TRIM(csv!R259))</f>
        <v/>
      </c>
      <c r="N269" s="27" t="s">
        <v>0</v>
      </c>
      <c r="O269" s="172" t="str">
        <f t="shared" si="248"/>
        <v/>
      </c>
      <c r="P269" s="27"/>
      <c r="Q269" s="32" t="str">
        <f t="shared" si="249"/>
        <v/>
      </c>
      <c r="R269" s="53" t="str">
        <f>IF(Q269="","",IF(COUNTIF(Q$12:Q268,Q269)=0,R268+1,R268))</f>
        <v/>
      </c>
      <c r="S269" s="53" t="str">
        <f t="shared" si="250"/>
        <v/>
      </c>
      <c r="T269" s="53" t="str">
        <f t="shared" si="251"/>
        <v/>
      </c>
      <c r="U269" s="46" t="str">
        <f t="shared" si="252"/>
        <v/>
      </c>
      <c r="V269" s="27" t="s">
        <v>0</v>
      </c>
      <c r="W269" s="157" t="str">
        <f t="shared" si="253"/>
        <v/>
      </c>
      <c r="X269" s="207" t="str">
        <f t="shared" si="254"/>
        <v/>
      </c>
      <c r="Y269" s="158" t="str">
        <f t="shared" ref="Y269:Y332" si="314">IF(W269="","",INDEX(natKategorija_aliasId,MATCH(X269,natKategorija_stazaKatId,0)))</f>
        <v/>
      </c>
      <c r="Z269" s="27" t="s">
        <v>0</v>
      </c>
      <c r="AA269" s="32" t="str">
        <f t="shared" si="255"/>
        <v/>
      </c>
      <c r="AB269" s="53" t="str">
        <f t="shared" si="256"/>
        <v/>
      </c>
      <c r="AC269" s="21" t="str">
        <f>IF(OR(AB269="",AB269&lt;&gt;"NEMA"),"",IF(IFERROR(MATCH(AA269,AA$12:AA268,0),0)&lt;&gt;0,"",AA269))</f>
        <v/>
      </c>
      <c r="AD269" s="46" t="str">
        <f>IF(AC269="","",MAX(AD$12:AD268)+1)</f>
        <v/>
      </c>
      <c r="AE269" s="27" t="s">
        <v>0</v>
      </c>
      <c r="AF269" s="84"/>
      <c r="AG269" s="27" t="s">
        <v>0</v>
      </c>
      <c r="AH269" s="14" t="str">
        <f t="shared" si="257"/>
        <v/>
      </c>
      <c r="AI269" s="27" t="s">
        <v>0</v>
      </c>
      <c r="AJ269" s="157" t="str">
        <f t="shared" si="258"/>
        <v/>
      </c>
      <c r="AK269" s="108" t="str">
        <f t="shared" si="259"/>
        <v/>
      </c>
      <c r="AL269" s="27"/>
      <c r="AM269" s="32" t="str">
        <f t="shared" si="260"/>
        <v/>
      </c>
      <c r="AN269" s="21" t="str">
        <f t="shared" si="261"/>
        <v/>
      </c>
      <c r="AO269" s="53" t="str">
        <f t="shared" si="262"/>
        <v/>
      </c>
      <c r="AP269" s="53" t="str">
        <f t="shared" si="263"/>
        <v/>
      </c>
      <c r="AQ269" s="21" t="str">
        <f t="shared" si="264"/>
        <v/>
      </c>
      <c r="AR269" s="46" t="str">
        <f t="shared" si="265"/>
        <v/>
      </c>
      <c r="AS269" s="27" t="s">
        <v>0</v>
      </c>
      <c r="AT269" s="62" t="str">
        <f t="shared" si="266"/>
        <v/>
      </c>
      <c r="AU269" s="27" t="s">
        <v>0</v>
      </c>
      <c r="AV269" s="228" t="str">
        <f t="shared" si="312"/>
        <v/>
      </c>
      <c r="AW269" s="27" t="s">
        <v>0</v>
      </c>
      <c r="AX269" s="79"/>
      <c r="AY269" s="80"/>
      <c r="AZ269" s="27" t="s">
        <v>0</v>
      </c>
      <c r="BA269" s="184" t="str">
        <f t="shared" si="267"/>
        <v/>
      </c>
      <c r="BB269" s="27" t="s">
        <v>0</v>
      </c>
      <c r="BC269" s="32" t="str">
        <f t="shared" si="268"/>
        <v/>
      </c>
      <c r="BD269" s="53" t="str">
        <f>IF(AX269&amp;AY269="","",MAX(BD$12:BD268)+1)</f>
        <v/>
      </c>
      <c r="BE269" s="196" t="str">
        <f t="shared" si="269"/>
        <v/>
      </c>
      <c r="BF269" s="33" t="str">
        <f>IF(AND(AO269="NEMA",AP269="NEMA",OR(AX269&amp;AY269="",BE269="NEMA")),MAX(BF$12:BF268)+1,"")</f>
        <v/>
      </c>
      <c r="BG269" s="27" t="s">
        <v>0</v>
      </c>
      <c r="BH269" s="32" t="str">
        <f t="shared" si="270"/>
        <v/>
      </c>
      <c r="BI269" s="21" t="str">
        <f t="shared" si="271"/>
        <v/>
      </c>
      <c r="BJ269" s="53" t="str">
        <f t="shared" si="272"/>
        <v/>
      </c>
      <c r="BK269" s="33" t="str">
        <f t="shared" si="273"/>
        <v/>
      </c>
      <c r="BL269" s="27" t="s">
        <v>0</v>
      </c>
      <c r="BM269" s="32" t="str">
        <f t="shared" si="274"/>
        <v/>
      </c>
      <c r="BN269" s="21" t="str">
        <f t="shared" si="275"/>
        <v/>
      </c>
      <c r="BO269" s="53" t="str">
        <f t="shared" si="276"/>
        <v/>
      </c>
      <c r="BP269" s="53" t="str">
        <f t="shared" ref="BP269:BP332" si="315">IF(BN269="","",IF(IFERROR(MATCH(BN269,regKlub_naziv,0),"")&lt;&gt;"","",IFERROR(INDEX(regKlub_alias_id,MATCH(BN269,regKlub_alias_alias,0)),"NEMA")))</f>
        <v/>
      </c>
      <c r="BQ269" s="21" t="str">
        <f t="shared" ref="BQ269:BQ332" si="316">IF(BP269="",""&amp;BN269,IF(BP269="NEMA",BN269,INDEX(regKlub_naziv,MATCH(INDEX(regKlub_alias_klubId,MATCH(BP269,regKlub_alias_id,0)),regKlub_id,0))))</f>
        <v/>
      </c>
      <c r="BR269" s="21" t="str" cm="1">
        <f t="array" ref="BR269">IFERROR(""&amp;INDEX(regNatjecatelj_klub,DI269),"")</f>
        <v/>
      </c>
      <c r="BS269" s="66" t="str">
        <f t="shared" si="277"/>
        <v/>
      </c>
      <c r="BT269" s="46" t="str">
        <f t="shared" si="278"/>
        <v/>
      </c>
      <c r="BU269" s="27" t="s">
        <v>0</v>
      </c>
      <c r="BV269" s="62" t="str">
        <f>IF(BP269&lt;&gt;"NEMA","",IF(IFERROR(MATCH(BN269,BN$12:BN268,0),0)&lt;&gt;0,"",BN269))</f>
        <v/>
      </c>
      <c r="BW269" s="27" t="s">
        <v>0</v>
      </c>
      <c r="BX269" s="84"/>
      <c r="BY269" s="27" t="s">
        <v>0</v>
      </c>
      <c r="BZ269" s="38" t="str">
        <f t="shared" si="279"/>
        <v/>
      </c>
      <c r="CA269" s="21" t="str">
        <f t="shared" si="280"/>
        <v/>
      </c>
      <c r="CB269" s="21" t="str">
        <f>IF(CA269="","",MAX(CB$12:CB268)+1)</f>
        <v/>
      </c>
      <c r="CC269" s="21" t="str">
        <f>IF(CA269="","",IF(AB269="","",IF(AB269="NEMA",IF(AD269="",INDEX(AD$12:AD268,MATCH(AA269,AA$12:AA268,0),1),AD269),AB269)))</f>
        <v/>
      </c>
      <c r="CD269" s="21" t="str">
        <f t="shared" si="281"/>
        <v/>
      </c>
      <c r="CE269" s="21" t="str">
        <f>IF(BX269="","",MAX(CE$12:CE268)+1)</f>
        <v/>
      </c>
      <c r="CF269" s="21" t="str">
        <f t="shared" si="282"/>
        <v/>
      </c>
      <c r="CG269" s="46" t="str">
        <f t="shared" si="283"/>
        <v/>
      </c>
      <c r="CH269" s="27" t="s">
        <v>0</v>
      </c>
      <c r="CI269" s="14" t="str">
        <f t="shared" si="284"/>
        <v/>
      </c>
      <c r="CJ269" s="27" t="s">
        <v>0</v>
      </c>
      <c r="CK269" s="157" t="str">
        <f>IF(BN269="","",IF(AND(BO269&lt;&gt;"",BO269&lt;&gt;"NEMA",BS269=1),BR269,IFERROR(INDEX(CK$12:CK268,MATCH(BN269,BN$12:BN268,0)),IF(BX269&lt;&gt;"",BX269,BT269))))</f>
        <v/>
      </c>
      <c r="CL269" s="210" t="str">
        <f>IF(BN269="","",IF(BT269&lt;&gt;BN269,INDEX(regKlub_id,MATCH(BT269,regKlub_naziv,0)),IF(AND(BO269&lt;&gt;"",BO269&lt;&gt;"NEMA"),BO269,IF(CF269&lt;&gt;"",CF269,IF(CB269&lt;&gt;"",CB269,IFERROR(INDEX(CL$12:CL268,MATCH(BN269,BN$12:BN268,0)),"GREŠKA"))))))</f>
        <v/>
      </c>
      <c r="CM269" s="108" t="str">
        <f>IF(BP269="","",IF(BP269&lt;&gt;"NEMA",BP269,IF(CE269&lt;&gt;"",CE269,IFERROR(INDEX(CM$12:CM268,MATCH(BN269,BN$12:BN268,0)),""))))</f>
        <v/>
      </c>
      <c r="CN269" s="27" t="s">
        <v>0</v>
      </c>
      <c r="CO269" s="38" t="str">
        <f t="shared" si="285"/>
        <v/>
      </c>
      <c r="CP269" s="53" t="str">
        <f t="shared" si="286"/>
        <v/>
      </c>
      <c r="CQ269" s="164" t="str">
        <f t="shared" si="287"/>
        <v/>
      </c>
      <c r="CR269" s="165" t="str">
        <f t="shared" si="313"/>
        <v/>
      </c>
      <c r="CS269" s="108" t="str">
        <f t="shared" ref="CS269:CS332" si="317">IF(DH269="","",IF(AND(CP269="0",N(CR269)&gt;data_max_minuta*60),2,INDEX(regStatusRezultat_id,MATCH(VALUE(CP269),regStatusRezultat_oEvent,0))))</f>
        <v/>
      </c>
      <c r="CT269" s="27" t="s">
        <v>0</v>
      </c>
      <c r="CU269" s="224" t="str">
        <f t="shared" si="288"/>
        <v xml:space="preserve">
</v>
      </c>
      <c r="CV269" s="27" t="s">
        <v>0</v>
      </c>
      <c r="CW269" s="184" t="str">
        <f t="shared" ref="CW269:CW332" si="318">IF(BF269="","",IF(AND(CY269&lt;&gt;"M",CY269&lt;&gt;"Ž"),1,""))</f>
        <v/>
      </c>
      <c r="CX269" t="s">
        <v>0</v>
      </c>
      <c r="CY269" s="86" t="str">
        <f t="shared" ref="CY269:CY332" si="319">IF(Q269="","",LEFT(INDEX(regKategorija_oznaka,MATCH(S269,regKategorija_id,0)),1))</f>
        <v/>
      </c>
      <c r="CZ269" t="s">
        <v>0</v>
      </c>
      <c r="DA269" s="32" t="str">
        <f t="shared" ref="DA269:DA332" si="320">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1">IF(BF269="","","INSERT INTO imeprezime (id,osoba_id,rbr,ime,prezime,klub_id,identitet_id,sintaksa_id,info,aktivno,dnevnik_id) VALUES ("&amp;BF269&amp;","&amp;IF(DA269="","Null",BF269)&amp;",1,'"&amp;BH269&amp;"','"&amp;BI269&amp;"',"&amp;IF(CL269="","Null",CL269)&amp;",Null,1,'',1,"&amp;data_dnevnik_id&amp;");")</f>
        <v/>
      </c>
      <c r="DC269" t="s">
        <v>0</v>
      </c>
      <c r="DD269" s="14" t="str">
        <f t="shared" si="289"/>
        <v/>
      </c>
      <c r="DE269" s="27" t="s">
        <v>0</v>
      </c>
      <c r="DF269" s="14" t="str">
        <f t="shared" si="290"/>
        <v/>
      </c>
      <c r="DG269" s="27" t="s">
        <v>0</v>
      </c>
      <c r="DH269" s="32" t="str">
        <f t="shared" si="291"/>
        <v/>
      </c>
      <c r="DI269" s="33" t="str">
        <f t="shared" si="292"/>
        <v/>
      </c>
      <c r="DJ269" s="27" t="s">
        <v>0</v>
      </c>
      <c r="DK269" s="32" t="str">
        <f t="shared" si="293"/>
        <v/>
      </c>
      <c r="DL269" s="33" t="str">
        <f t="shared" si="294"/>
        <v/>
      </c>
      <c r="DM269" s="27" t="s">
        <v>0</v>
      </c>
      <c r="DN269" s="32" t="str">
        <f t="shared" si="295"/>
        <v/>
      </c>
      <c r="DO269" s="33" t="str">
        <f t="shared" si="296"/>
        <v/>
      </c>
      <c r="DP269" s="27" t="s">
        <v>0</v>
      </c>
      <c r="DQ269" s="38" t="str">
        <f t="shared" si="297"/>
        <v/>
      </c>
      <c r="DR269" s="33" t="str" cm="1">
        <f t="array" ref="DR269">IF(DQ269&lt;&gt;"",INDEX(regNatjecatelj_id,DQ269,0),IF(BF269&lt;&gt;"",BF269,""))</f>
        <v/>
      </c>
      <c r="DS269" s="27" t="s">
        <v>0</v>
      </c>
      <c r="DT269" s="38" t="str">
        <f t="shared" si="298"/>
        <v/>
      </c>
      <c r="DU269" s="53" t="str">
        <f t="shared" ref="DU269:DU332" si="322">IF(AN269="","",IF(BN269="",IF(BR269&lt;&gt;"","(raz-klu)",IF(IFERROR(INDEX(regNatjecatelj_klub,MATCH(DR269,regNatjecatelj_id,0)),"NEMA")="","klu","")),IF(OR(AND(BP269&lt;&gt;"",BP269&lt;&gt;"NEMA"),CF269&lt;&gt;""),"klu(ali)",IF(AND(BR269&lt;&gt;"",BR269&lt;&gt;BQ269),"(raz-klu)","klu"))))</f>
        <v/>
      </c>
      <c r="DV269" s="53" t="str">
        <f t="shared" si="299"/>
        <v/>
      </c>
      <c r="DW269" s="53" t="str">
        <f t="shared" si="300"/>
        <v/>
      </c>
      <c r="DX269" s="46" t="str">
        <f t="shared" si="301"/>
        <v/>
      </c>
      <c r="DY269" s="27" t="s">
        <v>0</v>
      </c>
      <c r="DZ269" s="38" t="str">
        <f>IF(AN269="","",MAX(DZ$12:DZ268)+1)</f>
        <v/>
      </c>
      <c r="EA269" s="53" t="str">
        <f t="shared" si="302"/>
        <v/>
      </c>
      <c r="EB269" s="53" t="str">
        <f t="shared" si="303"/>
        <v/>
      </c>
      <c r="EC269" s="53" t="str">
        <f t="shared" si="304"/>
        <v/>
      </c>
      <c r="ED269" s="53" t="str">
        <f t="shared" si="305"/>
        <v/>
      </c>
      <c r="EE269" s="53" t="str">
        <f t="shared" ref="EE269:EE332" si="323">IF(O269="","",IF(data_trka_je_rangirana=0,0,IF(OR(DO269="",DO269="NEMA"),0,1)))</f>
        <v/>
      </c>
      <c r="EF269" s="53" t="str">
        <f t="shared" si="306"/>
        <v/>
      </c>
      <c r="EG269" s="53" t="str">
        <f t="shared" si="307"/>
        <v/>
      </c>
      <c r="EH269" s="53" t="str">
        <f t="shared" ref="EH269:EH332" si="324">IF(OR(AP269="",AP269="NEMA"),BD269,INDEX(regNatjecatelj_alias_id,MATCH(AP269,regNatjecatelj_alias_natjecateljId,0)))</f>
        <v/>
      </c>
      <c r="EI269" s="53" t="str">
        <f t="shared" si="308"/>
        <v/>
      </c>
      <c r="EJ269" s="33" t="str">
        <f t="shared" si="309"/>
        <v/>
      </c>
      <c r="EK269" s="27" t="s">
        <v>0</v>
      </c>
      <c r="EL269" s="14" t="str">
        <f t="shared" si="310"/>
        <v/>
      </c>
      <c r="EM269" s="27" t="s">
        <v>0</v>
      </c>
      <c r="EN269" s="14" t="str">
        <f t="shared" ref="EN269:EN332" si="325">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
      </c>
      <c r="EO269" s="27" t="s">
        <v>0</v>
      </c>
      <c r="EP269" s="115" t="str">
        <f t="shared" si="311"/>
        <v/>
      </c>
      <c r="EQ269" s="27" t="s">
        <v>0</v>
      </c>
    </row>
    <row r="270" spans="1:147" x14ac:dyDescent="0.25">
      <c r="A270" t="s">
        <v>0</v>
      </c>
      <c r="B270" s="32" t="str">
        <f>IF(csv!F260="","",TRIM(csv!T260))</f>
        <v/>
      </c>
      <c r="C270" s="21" t="s">
        <v>0</v>
      </c>
      <c r="D270" s="21" t="str">
        <f>IF(csv!F260="","",TRIM(csv!F260))</f>
        <v/>
      </c>
      <c r="E270" s="21" t="str">
        <f>IF(csv!E260="","",TRIM(csv!E260))</f>
        <v/>
      </c>
      <c r="F270" s="21" t="s">
        <v>0</v>
      </c>
      <c r="G270" s="53" t="str">
        <f>IF(csv!M260="","",TRIM(csv!M260))</f>
        <v/>
      </c>
      <c r="H270" s="53" t="str">
        <f>IF(csv!N260="","",TRIM(csv!N260))</f>
        <v/>
      </c>
      <c r="I270" s="21" t="s">
        <v>0</v>
      </c>
      <c r="J270" s="21" t="str">
        <f>IF(csv!P260="","",TRIM(csv!P260))</f>
        <v/>
      </c>
      <c r="K270" s="21" t="str">
        <f>IF(csv!Q260="","",TRIM(csv!Q260))</f>
        <v/>
      </c>
      <c r="L270" s="21" t="s">
        <v>0</v>
      </c>
      <c r="M270" s="46" t="str">
        <f>IF(csv!R260="","",TRIM(csv!R260))</f>
        <v/>
      </c>
      <c r="N270" s="27" t="s">
        <v>0</v>
      </c>
      <c r="O270" s="172" t="str">
        <f t="shared" ref="O270:O333" si="326">IF(E270="","","ok")</f>
        <v/>
      </c>
      <c r="P270" s="27"/>
      <c r="Q270" s="32" t="str">
        <f t="shared" ref="Q270:Q333" si="327">IF(B270="","",B270)</f>
        <v/>
      </c>
      <c r="R270" s="53" t="str">
        <f>IF(Q270="","",IF(COUNTIF(Q$12:Q269,Q270)=0,R269+1,R269))</f>
        <v/>
      </c>
      <c r="S270" s="53" t="str">
        <f t="shared" ref="S270:S333" si="328">IF(Q270="","",IFERROR(INDEX(regKategorija_id,MATCH(Q270,regKategorija_oznaka,0)),IFERROR(INDEX(regKategorija_alias_kategorijaId,MATCH(Q270,regKategorija_alias_oznaka,0)),INDEX(natKategorija_katRegId,MATCH(Q270,natKategorija_kategorija,0)))))</f>
        <v/>
      </c>
      <c r="T270" s="53" t="str">
        <f t="shared" ref="T270:T333" si="329">IF(Q270="","",IFERROR(INDEX(natStaza_id,MATCH(Q270,natStaza_kategorija,0)),""))</f>
        <v/>
      </c>
      <c r="U270" s="46" t="str">
        <f t="shared" ref="U270:U333" si="330">IF(T270="","",INDEX(natStaza_naziv,MATCH(T270,natStaza_id,0)))</f>
        <v/>
      </c>
      <c r="V270" s="27" t="s">
        <v>0</v>
      </c>
      <c r="W270" s="157" t="str">
        <f t="shared" ref="W270:W333" si="331">IF(O270="","",INDEX(regKategorija_oznaka,MATCH(S270,regKategorija_id,0)))</f>
        <v/>
      </c>
      <c r="X270" s="207" t="str">
        <f t="shared" ref="X270:X333" si="332">IF(W270="","",INDEX(natKategorija_stazaKatId,MATCH(S270,natKategorija_katRegId,0)))</f>
        <v/>
      </c>
      <c r="Y270" s="158" t="str">
        <f t="shared" si="314"/>
        <v/>
      </c>
      <c r="Z270" s="27" t="s">
        <v>0</v>
      </c>
      <c r="AA270" s="32" t="str">
        <f t="shared" ref="AA270:AA333" si="333">IF(O270="","",M270)</f>
        <v/>
      </c>
      <c r="AB270" s="53" t="str">
        <f t="shared" ref="AB270:AB333" si="334">IF(AA270="","",IFERROR(INDEX(regDrzava_id,MATCH(AA270,regDrzava_oznaka,0)),"NEMA"))</f>
        <v/>
      </c>
      <c r="AC270" s="21" t="str">
        <f>IF(OR(AB270="",AB270&lt;&gt;"NEMA"),"",IF(IFERROR(MATCH(AA270,AA$12:AA269,0),0)&lt;&gt;0,"",AA270))</f>
        <v/>
      </c>
      <c r="AD270" s="46" t="str">
        <f>IF(AC270="","",MAX(AD$12:AD269)+1)</f>
        <v/>
      </c>
      <c r="AE270" s="27" t="s">
        <v>0</v>
      </c>
      <c r="AF270" s="84"/>
      <c r="AG270" s="27" t="s">
        <v>0</v>
      </c>
      <c r="AH270" s="14" t="str">
        <f t="shared" ref="AH270:AH333" si="335">IF(AC270="","","INSERT INTO drzava(id,naziv,oznaka) VALUES ("&amp;AD270&amp;",'"&amp;AF270&amp;"','"&amp;UPPER(LEFT(AC270,1))&amp;LOWER(RIGHT(AC270,2))&amp;"');")</f>
        <v/>
      </c>
      <c r="AI270" s="27" t="s">
        <v>0</v>
      </c>
      <c r="AJ270" s="157" t="str">
        <f t="shared" ref="AJ270:AJ333" si="336">IF(AB270="","",IF(AB270="NEMA",AC270,AA270))</f>
        <v/>
      </c>
      <c r="AK270" s="108" t="str">
        <f t="shared" ref="AK270:AK333" si="337">IF(AB270="","",IF(AB270="NEMA",AD270,AB270))</f>
        <v/>
      </c>
      <c r="AL270" s="27"/>
      <c r="AM270" s="32" t="str">
        <f t="shared" ref="AM270:AM333" si="338">IF(O270="","",D270)</f>
        <v/>
      </c>
      <c r="AN270" s="21" t="str">
        <f t="shared" ref="AN270:AN333" si="339">IF(O270="","",E270)</f>
        <v/>
      </c>
      <c r="AO270" s="53" t="str">
        <f t="shared" ref="AO270:AO333" si="340">IF(AN270="","",IFERROR(INDEX(regNatjecatelj_id,MATCH(AM270&amp;" – "&amp;AN270,regNatjecatelj_imePrezime,0)),"NEMA"))</f>
        <v/>
      </c>
      <c r="AP270" s="53" t="str">
        <f t="shared" ref="AP270:AP333" si="341">IF(AO270&lt;&gt;"NEMA","",IFERROR(INDEX(regNatjecatelj_alias_natjecateljId,MATCH(AM270&amp;" "&amp;AN270,regNatjecatelj_alias_alias,0)),"NEMA"))</f>
        <v/>
      </c>
      <c r="AQ270" s="21" t="str">
        <f t="shared" ref="AQ270:AQ333" si="342">IF(O270="","",IF(OR(AP270="",AP270="NEMA"),AM270,INDEX(regNatjecatelj_ime,MATCH(AP270,regNatjecatelj_id,0))))</f>
        <v/>
      </c>
      <c r="AR270" s="46" t="str">
        <f t="shared" ref="AR270:AR333" si="343">IF(O270="","",IF(OR(AP270="",AP270="NEMA"),AN270,INDEX(regNatjecatelj_prezime,MATCH(AP270,regNatjecatelj_id,0))))</f>
        <v/>
      </c>
      <c r="AS270" s="27" t="s">
        <v>0</v>
      </c>
      <c r="AT270" s="62" t="str">
        <f t="shared" ref="AT270:AT333" si="344">IF(OR(O270="",AP270&lt;&gt;"NEMA"),"",AM270&amp;" "&amp;AN270)</f>
        <v/>
      </c>
      <c r="AU270" s="27" t="s">
        <v>0</v>
      </c>
      <c r="AV270" s="228" t="str">
        <f t="shared" si="312"/>
        <v/>
      </c>
      <c r="AW270" s="27" t="s">
        <v>0</v>
      </c>
      <c r="AX270" s="79"/>
      <c r="AY270" s="80"/>
      <c r="AZ270" s="27" t="s">
        <v>0</v>
      </c>
      <c r="BA270" s="184" t="str">
        <f t="shared" ref="BA270:BA333" si="345">IF(AND(AX270="",AY270&lt;&gt;""),"FALI IME",IF(AND(AX270&lt;&gt;"",AY270=""),"FALI PREZIME",IF(OR(AO270="",AND(AO270="NEMA",AP270="NEMA"),AX270&amp;AY270=""),"","GREŠKA")))</f>
        <v/>
      </c>
      <c r="BB270" s="27" t="s">
        <v>0</v>
      </c>
      <c r="BC270" s="32" t="str">
        <f t="shared" ref="BC270:BC333" si="346">IF(AX270&amp;AY270="","",AT270)</f>
        <v/>
      </c>
      <c r="BD270" s="53" t="str">
        <f>IF(AX270&amp;AY270="","",MAX(BD$12:BD269)+1)</f>
        <v/>
      </c>
      <c r="BE270" s="196" t="str">
        <f t="shared" ref="BE270:BE333" si="347">IF(AX270&amp;AY270="","",IFERROR(INDEX(regNatjecatelj_id,MATCH(AX270&amp;" – "&amp;AY270,regNatjecatelj_imePrezime,0)),"NEMA"))</f>
        <v/>
      </c>
      <c r="BF270" s="33" t="str">
        <f>IF(AND(AO270="NEMA",AP270="NEMA",OR(AX270&amp;AY270="",BE270="NEMA")),MAX(BF$12:BF269)+1,"")</f>
        <v/>
      </c>
      <c r="BG270" s="27" t="s">
        <v>0</v>
      </c>
      <c r="BH270" s="32" t="str">
        <f t="shared" ref="BH270:BH333" si="348">IF(O270="","",IF(BE270="",AQ270,IF(BE270="NEMA",AX270,INDEX(regNatjecatelj_ime,MATCH(BE270,regNatjecatelj_id,0)))))</f>
        <v/>
      </c>
      <c r="BI270" s="21" t="str">
        <f t="shared" ref="BI270:BI333" si="349">IF(O270="","",IF(BE270="",AR270,IF(BE270="NEMA",AY270,INDEX(regNatjecatelj_prezime,MATCH(BE270,regNatjecatelj_id,0)))))</f>
        <v/>
      </c>
      <c r="BJ270" s="53" t="str">
        <f t="shared" ref="BJ270:BJ333" si="350">IF(AND(AP270&lt;&gt;"",AP270&lt;&gt;"NEMA"),AP270,IF(BD270&lt;&gt;"",BD270,""))</f>
        <v/>
      </c>
      <c r="BK270" s="33" t="str">
        <f t="shared" ref="BK270:BK333" si="351">IF(AND(AO270&lt;&gt;"",AO270&lt;&gt;"NEMA"),AO270,IF(AND(BE270&lt;&gt;"",BE270&lt;&gt;"NEMA"),BE270,IF(BF270&lt;&gt;"",BF270,"")))</f>
        <v/>
      </c>
      <c r="BL270" s="27" t="s">
        <v>0</v>
      </c>
      <c r="BM270" s="32" t="str">
        <f t="shared" ref="BM270:BM333" si="352">IF(O270="","",J270)</f>
        <v/>
      </c>
      <c r="BN270" s="21" t="str">
        <f t="shared" ref="BN270:BN333" si="353">IF(O270="","",K270)</f>
        <v/>
      </c>
      <c r="BO270" s="53" t="str">
        <f t="shared" ref="BO270:BO333" si="354">IF(BN270="","",IFERROR(INDEX(regKlub_id,MATCH(BN270,regKlub_naziv,0)),"NEMA"))</f>
        <v/>
      </c>
      <c r="BP270" s="53" t="str">
        <f t="shared" si="315"/>
        <v/>
      </c>
      <c r="BQ270" s="21" t="str">
        <f t="shared" si="316"/>
        <v/>
      </c>
      <c r="BR270" s="21" t="str" cm="1">
        <f t="array" ref="BR270">IFERROR(""&amp;INDEX(regNatjecatelj_klub,DI270),"")</f>
        <v/>
      </c>
      <c r="BS270" s="66" t="str">
        <f t="shared" ref="BS270:BS333" si="355">IF(BQ270=BR270,"",IF(BR270="","",1))</f>
        <v/>
      </c>
      <c r="BT270" s="46" t="str">
        <f t="shared" ref="BT270:BT333" si="356">IF(AND(BR270&lt;&gt;"",BR270&lt;&gt;BQ270),BR270,""&amp;BQ270)</f>
        <v/>
      </c>
      <c r="BU270" s="27" t="s">
        <v>0</v>
      </c>
      <c r="BV270" s="62" t="str">
        <f>IF(BP270&lt;&gt;"NEMA","",IF(IFERROR(MATCH(BN270,BN$12:BN269,0),0)&lt;&gt;0,"",BN270))</f>
        <v/>
      </c>
      <c r="BW270" s="27" t="s">
        <v>0</v>
      </c>
      <c r="BX270" s="84"/>
      <c r="BY270" s="27" t="s">
        <v>0</v>
      </c>
      <c r="BZ270" s="38" t="str">
        <f t="shared" ref="BZ270:BZ333" si="357">IF(BX270="","",IFERROR(INDEX(regKlub_id,MATCH(BX270,regKlub_naziv,0)),"NEMA"))</f>
        <v/>
      </c>
      <c r="CA270" s="21" t="str">
        <f t="shared" ref="CA270:CA333" si="358">IF(BV270="","",IF(BX270="",BV270,IF(BZ270="NEMA",BX270,"")))</f>
        <v/>
      </c>
      <c r="CB270" s="21" t="str">
        <f>IF(CA270="","",MAX(CB$12:CB269)+1)</f>
        <v/>
      </c>
      <c r="CC270" s="21" t="str">
        <f>IF(CA270="","",IF(AB270="","",IF(AB270="NEMA",IF(AD270="",INDEX(AD$12:AD269,MATCH(AA270,AA$12:AA269,0),1),AD270),AB270)))</f>
        <v/>
      </c>
      <c r="CD270" s="21" t="str">
        <f t="shared" ref="CD270:CD333" si="359">IF(CA270="","","INSERT INTO klub(id,naziv,drzava_id,aktivan) VALUES ("&amp;CB270&amp;",'"&amp;CA270&amp;"',"&amp;CC270&amp;",1);")</f>
        <v/>
      </c>
      <c r="CE270" s="21" t="str">
        <f>IF(BX270="","",MAX(CE$12:CE269)+1)</f>
        <v/>
      </c>
      <c r="CF270" s="21" t="str">
        <f t="shared" ref="CF270:CF333" si="360">IF(BX270="","",IF(CB270="",INDEX(regKlub_id,MATCH(BX270,regKlub_naziv,0)),CB270))</f>
        <v/>
      </c>
      <c r="CG270" s="46" t="str">
        <f t="shared" ref="CG270:CG333" si="361">IF(BX270="","","INSERT INTO klub_alias(id,alias,klub_id) VALUES ("&amp;CE270&amp;",'"&amp;BV270&amp;"',"&amp;CF270&amp;");")</f>
        <v/>
      </c>
      <c r="CH270" s="27" t="s">
        <v>0</v>
      </c>
      <c r="CI270" s="14" t="str">
        <f t="shared" ref="CI270:CI333" si="362">""&amp;CD270&amp;IF(AND(CD270&lt;&gt;"",CG270&lt;&gt;""),"
","")&amp;CG270</f>
        <v/>
      </c>
      <c r="CJ270" s="27" t="s">
        <v>0</v>
      </c>
      <c r="CK270" s="157" t="str">
        <f>IF(BN270="","",IF(AND(BO270&lt;&gt;"",BO270&lt;&gt;"NEMA",BS270=1),BR270,IFERROR(INDEX(CK$12:CK269,MATCH(BN270,BN$12:BN269,0)),IF(BX270&lt;&gt;"",BX270,BT270))))</f>
        <v/>
      </c>
      <c r="CL270" s="210" t="str">
        <f>IF(BN270="","",IF(BT270&lt;&gt;BN270,INDEX(regKlub_id,MATCH(BT270,regKlub_naziv,0)),IF(AND(BO270&lt;&gt;"",BO270&lt;&gt;"NEMA"),BO270,IF(CF270&lt;&gt;"",CF270,IF(CB270&lt;&gt;"",CB270,IFERROR(INDEX(CL$12:CL269,MATCH(BN270,BN$12:BN269,0)),"GREŠKA"))))))</f>
        <v/>
      </c>
      <c r="CM270" s="108" t="str">
        <f>IF(BP270="","",IF(BP270&lt;&gt;"NEMA",BP270,IF(CE270&lt;&gt;"",CE270,IFERROR(INDEX(CM$12:CM269,MATCH(BN270,BN$12:BN269,0)),""))))</f>
        <v/>
      </c>
      <c r="CN270" s="27" t="s">
        <v>0</v>
      </c>
      <c r="CO270" s="38" t="str">
        <f t="shared" ref="CO270:CO333" si="363">IF(G270="","",G270)</f>
        <v/>
      </c>
      <c r="CP270" s="53" t="str">
        <f t="shared" ref="CP270:CP333" si="364">IF(H270="","",H270)</f>
        <v/>
      </c>
      <c r="CQ270" s="164" t="str">
        <f t="shared" ref="CQ270:CQ333" si="365">IF(CO270="",IF(OR(O270="",CP270&lt;&gt;"0"),"","GREŠKA-1"),IF(AND(65535&gt;=VALUE(LEFT(CO270,SEARCH(":",CO270)-1))*60+VALUE(RIGHT(CO270,2)),OR(CP270="0",CP270="1",CP270="2",CP270="3",CP270="4")),IF(VALUE(RIGHT(CO270,2))&gt;=60,"GREŠKA-2",""),"GREŠKA-3"))</f>
        <v/>
      </c>
      <c r="CR270" s="165" t="str">
        <f t="shared" si="313"/>
        <v/>
      </c>
      <c r="CS270" s="108" t="str">
        <f t="shared" si="317"/>
        <v/>
      </c>
      <c r="CT270" s="27" t="s">
        <v>0</v>
      </c>
      <c r="CU270" s="224" t="str">
        <f t="shared" ref="CU270:CU333" si="366">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184" t="str">
        <f t="shared" si="318"/>
        <v/>
      </c>
      <c r="CX270" t="s">
        <v>0</v>
      </c>
      <c r="CY270" s="86" t="str">
        <f t="shared" si="319"/>
        <v/>
      </c>
      <c r="CZ270" t="s">
        <v>0</v>
      </c>
      <c r="DA270" s="32" t="str">
        <f t="shared" si="320"/>
        <v/>
      </c>
      <c r="DB270" s="46" t="str">
        <f t="shared" si="321"/>
        <v/>
      </c>
      <c r="DC270" t="s">
        <v>0</v>
      </c>
      <c r="DD270" s="14" t="str">
        <f t="shared" ref="DD270:DD333" si="367">IF(DA270="",DB270,DA270&amp;" "&amp;DB270)</f>
        <v/>
      </c>
      <c r="DE270" s="27" t="s">
        <v>0</v>
      </c>
      <c r="DF270" s="14" t="str">
        <f t="shared" ref="DF270:DF333" si="368">IF(BC270="","","INSERT INTO imeprezime_alias(id,alias,imeprezime_id) VALUES ("&amp;BD270&amp;",'"&amp;BC270&amp;"',"&amp;IF(BE270="NEMA",BF270,BE270)&amp;");")</f>
        <v/>
      </c>
      <c r="DG270" s="27" t="s">
        <v>0</v>
      </c>
      <c r="DH270" s="32" t="str">
        <f t="shared" ref="DH270:DH333" si="369">IF(O270="","",BH270&amp;" – "&amp;BI270)</f>
        <v/>
      </c>
      <c r="DI270" s="33" t="str">
        <f t="shared" ref="DI270:DI333" si="370">IF(DH270="","",IFERROR(MATCH(DH270,regNatjecatelj_imePrezime,0),"NEMA"))</f>
        <v/>
      </c>
      <c r="DJ270" s="27" t="s">
        <v>0</v>
      </c>
      <c r="DK270" s="32" t="str">
        <f t="shared" ref="DK270:DK333" si="371">IF(O270="","",DH270 &amp; IF(CK270="",""," – " &amp; CK270))</f>
        <v/>
      </c>
      <c r="DL270" s="33" t="str">
        <f t="shared" ref="DL270:DL333" si="372">IF(DK270="","",IFERROR(MATCH(DK270,regNatjecatelj_imePrezimeKlub,0),"NEMA"))</f>
        <v/>
      </c>
      <c r="DM270" s="27" t="s">
        <v>0</v>
      </c>
      <c r="DN270" s="32" t="str">
        <f t="shared" ref="DN270:DN333" si="373">IF(O270="","",DK270 &amp; IF(W270="",""," – " &amp; W270))</f>
        <v/>
      </c>
      <c r="DO270" s="33" t="str">
        <f t="shared" ref="DO270:DO333" si="374">IF(DN270="","",IFERROR(MATCH(DN270,regNatjecatelj_imePrezimeKlubKategorija,0),"NEMA"))</f>
        <v/>
      </c>
      <c r="DP270" s="27" t="s">
        <v>0</v>
      </c>
      <c r="DQ270" s="38" t="str">
        <f t="shared" ref="DQ270:DQ333" si="375">IF(DO270="","",IF(DO270&lt;&gt;"NEMA",DO270,IF(DL270&lt;&gt;"NEMA",DL270,IF(DI270&lt;&gt;"NEMA",DI270,""))))</f>
        <v/>
      </c>
      <c r="DR270" s="33" t="str" cm="1">
        <f t="array" ref="DR270">IF(DQ270&lt;&gt;"",INDEX(regNatjecatelj_id,DQ270,0),IF(BF270&lt;&gt;"",BF270,""))</f>
        <v/>
      </c>
      <c r="DS270" s="27" t="s">
        <v>0</v>
      </c>
      <c r="DT270" s="38" t="str">
        <f t="shared" ref="DT270:DT333" si="376">IF(AN270="","",IF(BF270&lt;&gt;"","novo",IF(AP270="","imepre","imepre(ali)")))</f>
        <v/>
      </c>
      <c r="DU270" s="53" t="str">
        <f t="shared" si="322"/>
        <v/>
      </c>
      <c r="DV270" s="53" t="str">
        <f t="shared" ref="DV270:DV333" si="377">IF(AN270="","","kat"&amp;IF(AND(W270&lt;&gt;Q270,Q270&lt;&gt;"Open"),"(ali)",""))</f>
        <v/>
      </c>
      <c r="DW270" s="53" t="str">
        <f t="shared" ref="DW270:DW333" si="378">IF(OR(CQ270&lt;&gt;"",CS270=2),"ot","")</f>
        <v/>
      </c>
      <c r="DX270" s="46" t="str">
        <f t="shared" ref="DX270:DX333" si="379">IF(AN270="","",DT270&amp;IF(DT270="novo","","-"&amp;DU270&amp;"-"&amp;DV270)&amp;IF(DW270="","","-"&amp;DW270))</f>
        <v/>
      </c>
      <c r="DY270" s="27" t="s">
        <v>0</v>
      </c>
      <c r="DZ270" s="38" t="str">
        <f>IF(AN270="","",MAX(DZ$12:DZ269)+1)</f>
        <v/>
      </c>
      <c r="EA270" s="53" t="str">
        <f t="shared" ref="EA270:EA333" si="380">IF(AQ270="","",X270)</f>
        <v/>
      </c>
      <c r="EB270" s="53" t="str">
        <f t="shared" ref="EB270:EB333" si="381">IF(DR270="","",DR270)</f>
        <v/>
      </c>
      <c r="EC270" s="53" t="str">
        <f t="shared" ref="EC270:EC333" si="382">IF(CR270="","",CR270)</f>
        <v/>
      </c>
      <c r="ED270" s="53" t="str">
        <f t="shared" ref="ED270:ED333" si="383">IF(CS270="","",IF(AND(EC270="",CS270=1),6,CS270))</f>
        <v/>
      </c>
      <c r="EE270" s="53" t="str">
        <f t="shared" si="323"/>
        <v/>
      </c>
      <c r="EF270" s="53" t="str">
        <f t="shared" ref="EF270:EF333" si="384">IF(DZ270="","",INDEX(regUparivanje_id,MATCH(DX270,regUparivanje_oznaka,0)))</f>
        <v/>
      </c>
      <c r="EG270" s="53" t="str">
        <f t="shared" ref="EG270:EG333" si="385">IF(CS270="","",CP270)</f>
        <v/>
      </c>
      <c r="EH270" s="53" t="str">
        <f t="shared" si="324"/>
        <v/>
      </c>
      <c r="EI270" s="53" t="str">
        <f t="shared" ref="EI270:EI333" si="386">IF(CM270="","",CM270)</f>
        <v/>
      </c>
      <c r="EJ270" s="33" t="str">
        <f t="shared" ref="EJ270:EJ333" si="387">IF(Y270="","",Y270)</f>
        <v/>
      </c>
      <c r="EK270" s="27" t="s">
        <v>0</v>
      </c>
      <c r="EL270" s="14" t="str">
        <f t="shared" ref="EL270:EL333" si="388">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
      </c>
      <c r="EM270" s="27" t="s">
        <v>0</v>
      </c>
      <c r="EN270" s="14" t="str">
        <f t="shared" si="325"/>
        <v/>
      </c>
      <c r="EO270" s="27" t="s">
        <v>0</v>
      </c>
      <c r="EP270" s="115" t="str">
        <f t="shared" ref="EP270:EP333" si="389">AH270&amp;IF(CI270="","","
")&amp;CI270&amp;IF(DD270="","","
")&amp;DD270&amp;IF(DF270="","","
")&amp;DF270&amp;IF(EL270="","","
")&amp;EL270&amp;IF(EN270="","","
")&amp;EN270</f>
        <v/>
      </c>
      <c r="EQ270" s="27" t="s">
        <v>0</v>
      </c>
    </row>
    <row r="271" spans="1:147" x14ac:dyDescent="0.25">
      <c r="A271" t="s">
        <v>0</v>
      </c>
      <c r="B271" s="32" t="str">
        <f>IF(csv!F261="","",TRIM(csv!T261))</f>
        <v/>
      </c>
      <c r="C271" s="21" t="s">
        <v>0</v>
      </c>
      <c r="D271" s="21" t="str">
        <f>IF(csv!F261="","",TRIM(csv!F261))</f>
        <v/>
      </c>
      <c r="E271" s="21" t="str">
        <f>IF(csv!E261="","",TRIM(csv!E261))</f>
        <v/>
      </c>
      <c r="F271" s="21" t="s">
        <v>0</v>
      </c>
      <c r="G271" s="53" t="str">
        <f>IF(csv!M261="","",TRIM(csv!M261))</f>
        <v/>
      </c>
      <c r="H271" s="53" t="str">
        <f>IF(csv!N261="","",TRIM(csv!N261))</f>
        <v/>
      </c>
      <c r="I271" s="21" t="s">
        <v>0</v>
      </c>
      <c r="J271" s="21" t="str">
        <f>IF(csv!P261="","",TRIM(csv!P261))</f>
        <v/>
      </c>
      <c r="K271" s="21" t="str">
        <f>IF(csv!Q261="","",TRIM(csv!Q261))</f>
        <v/>
      </c>
      <c r="L271" s="21" t="s">
        <v>0</v>
      </c>
      <c r="M271" s="46" t="str">
        <f>IF(csv!R261="","",TRIM(csv!R261))</f>
        <v/>
      </c>
      <c r="N271" s="27" t="s">
        <v>0</v>
      </c>
      <c r="O271" s="172" t="str">
        <f t="shared" si="326"/>
        <v/>
      </c>
      <c r="P271" s="27"/>
      <c r="Q271" s="32" t="str">
        <f t="shared" si="327"/>
        <v/>
      </c>
      <c r="R271" s="53" t="str">
        <f>IF(Q271="","",IF(COUNTIF(Q$12:Q270,Q271)=0,R270+1,R270))</f>
        <v/>
      </c>
      <c r="S271" s="53" t="str">
        <f t="shared" si="328"/>
        <v/>
      </c>
      <c r="T271" s="53" t="str">
        <f t="shared" si="329"/>
        <v/>
      </c>
      <c r="U271" s="46" t="str">
        <f t="shared" si="330"/>
        <v/>
      </c>
      <c r="V271" s="27" t="s">
        <v>0</v>
      </c>
      <c r="W271" s="157" t="str">
        <f t="shared" si="331"/>
        <v/>
      </c>
      <c r="X271" s="207" t="str">
        <f t="shared" si="332"/>
        <v/>
      </c>
      <c r="Y271" s="158" t="str">
        <f t="shared" si="314"/>
        <v/>
      </c>
      <c r="Z271" s="27" t="s">
        <v>0</v>
      </c>
      <c r="AA271" s="32" t="str">
        <f t="shared" si="333"/>
        <v/>
      </c>
      <c r="AB271" s="53" t="str">
        <f t="shared" si="334"/>
        <v/>
      </c>
      <c r="AC271" s="21" t="str">
        <f>IF(OR(AB271="",AB271&lt;&gt;"NEMA"),"",IF(IFERROR(MATCH(AA271,AA$12:AA270,0),0)&lt;&gt;0,"",AA271))</f>
        <v/>
      </c>
      <c r="AD271" s="46" t="str">
        <f>IF(AC271="","",MAX(AD$12:AD270)+1)</f>
        <v/>
      </c>
      <c r="AE271" s="27" t="s">
        <v>0</v>
      </c>
      <c r="AF271" s="84"/>
      <c r="AG271" s="27" t="s">
        <v>0</v>
      </c>
      <c r="AH271" s="14" t="str">
        <f t="shared" si="335"/>
        <v/>
      </c>
      <c r="AI271" s="27" t="s">
        <v>0</v>
      </c>
      <c r="AJ271" s="157" t="str">
        <f t="shared" si="336"/>
        <v/>
      </c>
      <c r="AK271" s="108" t="str">
        <f t="shared" si="337"/>
        <v/>
      </c>
      <c r="AL271" s="27"/>
      <c r="AM271" s="32" t="str">
        <f t="shared" si="338"/>
        <v/>
      </c>
      <c r="AN271" s="21" t="str">
        <f t="shared" si="339"/>
        <v/>
      </c>
      <c r="AO271" s="53" t="str">
        <f t="shared" si="340"/>
        <v/>
      </c>
      <c r="AP271" s="53" t="str">
        <f t="shared" si="341"/>
        <v/>
      </c>
      <c r="AQ271" s="21" t="str">
        <f t="shared" si="342"/>
        <v/>
      </c>
      <c r="AR271" s="46" t="str">
        <f t="shared" si="343"/>
        <v/>
      </c>
      <c r="AS271" s="27" t="s">
        <v>0</v>
      </c>
      <c r="AT271" s="62" t="str">
        <f t="shared" si="344"/>
        <v/>
      </c>
      <c r="AU271" s="27" t="s">
        <v>0</v>
      </c>
      <c r="AV271" s="228" t="str">
        <f t="shared" si="312"/>
        <v/>
      </c>
      <c r="AW271" s="27" t="s">
        <v>0</v>
      </c>
      <c r="AX271" s="79"/>
      <c r="AY271" s="80"/>
      <c r="AZ271" s="27" t="s">
        <v>0</v>
      </c>
      <c r="BA271" s="184" t="str">
        <f t="shared" si="345"/>
        <v/>
      </c>
      <c r="BB271" s="27" t="s">
        <v>0</v>
      </c>
      <c r="BC271" s="32" t="str">
        <f t="shared" si="346"/>
        <v/>
      </c>
      <c r="BD271" s="53" t="str">
        <f>IF(AX271&amp;AY271="","",MAX(BD$12:BD270)+1)</f>
        <v/>
      </c>
      <c r="BE271" s="196" t="str">
        <f t="shared" si="347"/>
        <v/>
      </c>
      <c r="BF271" s="33" t="str">
        <f>IF(AND(AO271="NEMA",AP271="NEMA",OR(AX271&amp;AY271="",BE271="NEMA")),MAX(BF$12:BF270)+1,"")</f>
        <v/>
      </c>
      <c r="BG271" s="27" t="s">
        <v>0</v>
      </c>
      <c r="BH271" s="32" t="str">
        <f t="shared" si="348"/>
        <v/>
      </c>
      <c r="BI271" s="21" t="str">
        <f t="shared" si="349"/>
        <v/>
      </c>
      <c r="BJ271" s="53" t="str">
        <f t="shared" si="350"/>
        <v/>
      </c>
      <c r="BK271" s="33" t="str">
        <f t="shared" si="351"/>
        <v/>
      </c>
      <c r="BL271" s="27" t="s">
        <v>0</v>
      </c>
      <c r="BM271" s="32" t="str">
        <f t="shared" si="352"/>
        <v/>
      </c>
      <c r="BN271" s="21" t="str">
        <f t="shared" si="353"/>
        <v/>
      </c>
      <c r="BO271" s="53" t="str">
        <f t="shared" si="354"/>
        <v/>
      </c>
      <c r="BP271" s="53" t="str">
        <f t="shared" si="315"/>
        <v/>
      </c>
      <c r="BQ271" s="21" t="str">
        <f t="shared" si="316"/>
        <v/>
      </c>
      <c r="BR271" s="21" t="str" cm="1">
        <f t="array" ref="BR271">IFERROR(""&amp;INDEX(regNatjecatelj_klub,DI271),"")</f>
        <v/>
      </c>
      <c r="BS271" s="66" t="str">
        <f t="shared" si="355"/>
        <v/>
      </c>
      <c r="BT271" s="46" t="str">
        <f t="shared" si="356"/>
        <v/>
      </c>
      <c r="BU271" s="27" t="s">
        <v>0</v>
      </c>
      <c r="BV271" s="62" t="str">
        <f>IF(BP271&lt;&gt;"NEMA","",IF(IFERROR(MATCH(BN271,BN$12:BN270,0),0)&lt;&gt;0,"",BN271))</f>
        <v/>
      </c>
      <c r="BW271" s="27" t="s">
        <v>0</v>
      </c>
      <c r="BX271" s="84"/>
      <c r="BY271" s="27" t="s">
        <v>0</v>
      </c>
      <c r="BZ271" s="38" t="str">
        <f t="shared" si="357"/>
        <v/>
      </c>
      <c r="CA271" s="21" t="str">
        <f t="shared" si="358"/>
        <v/>
      </c>
      <c r="CB271" s="21" t="str">
        <f>IF(CA271="","",MAX(CB$12:CB270)+1)</f>
        <v/>
      </c>
      <c r="CC271" s="21" t="str">
        <f>IF(CA271="","",IF(AB271="","",IF(AB271="NEMA",IF(AD271="",INDEX(AD$12:AD270,MATCH(AA271,AA$12:AA270,0),1),AD271),AB271)))</f>
        <v/>
      </c>
      <c r="CD271" s="21" t="str">
        <f t="shared" si="359"/>
        <v/>
      </c>
      <c r="CE271" s="21" t="str">
        <f>IF(BX271="","",MAX(CE$12:CE270)+1)</f>
        <v/>
      </c>
      <c r="CF271" s="21" t="str">
        <f t="shared" si="360"/>
        <v/>
      </c>
      <c r="CG271" s="46" t="str">
        <f t="shared" si="361"/>
        <v/>
      </c>
      <c r="CH271" s="27" t="s">
        <v>0</v>
      </c>
      <c r="CI271" s="14" t="str">
        <f t="shared" si="362"/>
        <v/>
      </c>
      <c r="CJ271" s="27" t="s">
        <v>0</v>
      </c>
      <c r="CK271" s="157" t="str">
        <f>IF(BN271="","",IF(AND(BO271&lt;&gt;"",BO271&lt;&gt;"NEMA",BS271=1),BR271,IFERROR(INDEX(CK$12:CK270,MATCH(BN271,BN$12:BN270,0)),IF(BX271&lt;&gt;"",BX271,BT271))))</f>
        <v/>
      </c>
      <c r="CL271" s="210" t="str">
        <f>IF(BN271="","",IF(BT271&lt;&gt;BN271,INDEX(regKlub_id,MATCH(BT271,regKlub_naziv,0)),IF(AND(BO271&lt;&gt;"",BO271&lt;&gt;"NEMA"),BO271,IF(CF271&lt;&gt;"",CF271,IF(CB271&lt;&gt;"",CB271,IFERROR(INDEX(CL$12:CL270,MATCH(BN271,BN$12:BN270,0)),"GREŠKA"))))))</f>
        <v/>
      </c>
      <c r="CM271" s="108" t="str">
        <f>IF(BP271="","",IF(BP271&lt;&gt;"NEMA",BP271,IF(CE271&lt;&gt;"",CE271,IFERROR(INDEX(CM$12:CM270,MATCH(BN271,BN$12:BN270,0)),""))))</f>
        <v/>
      </c>
      <c r="CN271" s="27" t="s">
        <v>0</v>
      </c>
      <c r="CO271" s="38" t="str">
        <f t="shared" si="363"/>
        <v/>
      </c>
      <c r="CP271" s="53" t="str">
        <f t="shared" si="364"/>
        <v/>
      </c>
      <c r="CQ271" s="164" t="str">
        <f t="shared" si="365"/>
        <v/>
      </c>
      <c r="CR271" s="165" t="str">
        <f t="shared" si="313"/>
        <v/>
      </c>
      <c r="CS271" s="108" t="str">
        <f t="shared" si="317"/>
        <v/>
      </c>
      <c r="CT271" s="27" t="s">
        <v>0</v>
      </c>
      <c r="CU271" s="224" t="str">
        <f t="shared" si="366"/>
        <v xml:space="preserve">
</v>
      </c>
      <c r="CV271" s="27" t="s">
        <v>0</v>
      </c>
      <c r="CW271" s="184" t="str">
        <f t="shared" si="318"/>
        <v/>
      </c>
      <c r="CX271" t="s">
        <v>0</v>
      </c>
      <c r="CY271" s="86" t="str">
        <f t="shared" si="319"/>
        <v/>
      </c>
      <c r="CZ271" t="s">
        <v>0</v>
      </c>
      <c r="DA271" s="32" t="str">
        <f t="shared" si="320"/>
        <v/>
      </c>
      <c r="DB271" s="46" t="str">
        <f t="shared" si="321"/>
        <v/>
      </c>
      <c r="DC271" t="s">
        <v>0</v>
      </c>
      <c r="DD271" s="14" t="str">
        <f t="shared" si="367"/>
        <v/>
      </c>
      <c r="DE271" s="27" t="s">
        <v>0</v>
      </c>
      <c r="DF271" s="14" t="str">
        <f t="shared" si="368"/>
        <v/>
      </c>
      <c r="DG271" s="27" t="s">
        <v>0</v>
      </c>
      <c r="DH271" s="32" t="str">
        <f t="shared" si="369"/>
        <v/>
      </c>
      <c r="DI271" s="33" t="str">
        <f t="shared" si="370"/>
        <v/>
      </c>
      <c r="DJ271" s="27" t="s">
        <v>0</v>
      </c>
      <c r="DK271" s="32" t="str">
        <f t="shared" si="371"/>
        <v/>
      </c>
      <c r="DL271" s="33" t="str">
        <f t="shared" si="372"/>
        <v/>
      </c>
      <c r="DM271" s="27" t="s">
        <v>0</v>
      </c>
      <c r="DN271" s="32" t="str">
        <f t="shared" si="373"/>
        <v/>
      </c>
      <c r="DO271" s="33" t="str">
        <f t="shared" si="374"/>
        <v/>
      </c>
      <c r="DP271" s="27" t="s">
        <v>0</v>
      </c>
      <c r="DQ271" s="38" t="str">
        <f t="shared" si="375"/>
        <v/>
      </c>
      <c r="DR271" s="33" t="str" cm="1">
        <f t="array" ref="DR271">IF(DQ271&lt;&gt;"",INDEX(regNatjecatelj_id,DQ271,0),IF(BF271&lt;&gt;"",BF271,""))</f>
        <v/>
      </c>
      <c r="DS271" s="27" t="s">
        <v>0</v>
      </c>
      <c r="DT271" s="38" t="str">
        <f t="shared" si="376"/>
        <v/>
      </c>
      <c r="DU271" s="53" t="str">
        <f t="shared" si="322"/>
        <v/>
      </c>
      <c r="DV271" s="53" t="str">
        <f t="shared" si="377"/>
        <v/>
      </c>
      <c r="DW271" s="53" t="str">
        <f t="shared" si="378"/>
        <v/>
      </c>
      <c r="DX271" s="46" t="str">
        <f t="shared" si="379"/>
        <v/>
      </c>
      <c r="DY271" s="27" t="s">
        <v>0</v>
      </c>
      <c r="DZ271" s="38" t="str">
        <f>IF(AN271="","",MAX(DZ$12:DZ270)+1)</f>
        <v/>
      </c>
      <c r="EA271" s="53" t="str">
        <f t="shared" si="380"/>
        <v/>
      </c>
      <c r="EB271" s="53" t="str">
        <f t="shared" si="381"/>
        <v/>
      </c>
      <c r="EC271" s="53" t="str">
        <f t="shared" si="382"/>
        <v/>
      </c>
      <c r="ED271" s="53" t="str">
        <f t="shared" si="383"/>
        <v/>
      </c>
      <c r="EE271" s="53" t="str">
        <f t="shared" si="323"/>
        <v/>
      </c>
      <c r="EF271" s="53" t="str">
        <f t="shared" si="384"/>
        <v/>
      </c>
      <c r="EG271" s="53" t="str">
        <f t="shared" si="385"/>
        <v/>
      </c>
      <c r="EH271" s="53" t="str">
        <f t="shared" si="324"/>
        <v/>
      </c>
      <c r="EI271" s="53" t="str">
        <f t="shared" si="386"/>
        <v/>
      </c>
      <c r="EJ271" s="33" t="str">
        <f t="shared" si="387"/>
        <v/>
      </c>
      <c r="EK271" s="27" t="s">
        <v>0</v>
      </c>
      <c r="EL271" s="14" t="str">
        <f t="shared" si="388"/>
        <v/>
      </c>
      <c r="EM271" s="27" t="s">
        <v>0</v>
      </c>
      <c r="EN271" s="14" t="str">
        <f t="shared" si="325"/>
        <v/>
      </c>
      <c r="EO271" s="27" t="s">
        <v>0</v>
      </c>
      <c r="EP271" s="115" t="str">
        <f t="shared" si="389"/>
        <v/>
      </c>
      <c r="EQ271" s="27" t="s">
        <v>0</v>
      </c>
    </row>
    <row r="272" spans="1:147" x14ac:dyDescent="0.25">
      <c r="A272" t="s">
        <v>0</v>
      </c>
      <c r="B272" s="32" t="str">
        <f>IF(csv!F262="","",TRIM(csv!T262))</f>
        <v/>
      </c>
      <c r="C272" s="21" t="s">
        <v>0</v>
      </c>
      <c r="D272" s="21" t="str">
        <f>IF(csv!F262="","",TRIM(csv!F262))</f>
        <v/>
      </c>
      <c r="E272" s="21" t="str">
        <f>IF(csv!E262="","",TRIM(csv!E262))</f>
        <v/>
      </c>
      <c r="F272" s="21" t="s">
        <v>0</v>
      </c>
      <c r="G272" s="53" t="str">
        <f>IF(csv!M262="","",TRIM(csv!M262))</f>
        <v/>
      </c>
      <c r="H272" s="53" t="str">
        <f>IF(csv!N262="","",TRIM(csv!N262))</f>
        <v/>
      </c>
      <c r="I272" s="21" t="s">
        <v>0</v>
      </c>
      <c r="J272" s="21" t="str">
        <f>IF(csv!P262="","",TRIM(csv!P262))</f>
        <v/>
      </c>
      <c r="K272" s="21" t="str">
        <f>IF(csv!Q262="","",TRIM(csv!Q262))</f>
        <v/>
      </c>
      <c r="L272" s="21" t="s">
        <v>0</v>
      </c>
      <c r="M272" s="46" t="str">
        <f>IF(csv!R262="","",TRIM(csv!R262))</f>
        <v/>
      </c>
      <c r="N272" s="27" t="s">
        <v>0</v>
      </c>
      <c r="O272" s="172" t="str">
        <f t="shared" si="326"/>
        <v/>
      </c>
      <c r="P272" s="27"/>
      <c r="Q272" s="32" t="str">
        <f t="shared" si="327"/>
        <v/>
      </c>
      <c r="R272" s="53" t="str">
        <f>IF(Q272="","",IF(COUNTIF(Q$12:Q271,Q272)=0,R271+1,R271))</f>
        <v/>
      </c>
      <c r="S272" s="53" t="str">
        <f t="shared" si="328"/>
        <v/>
      </c>
      <c r="T272" s="53" t="str">
        <f t="shared" si="329"/>
        <v/>
      </c>
      <c r="U272" s="46" t="str">
        <f t="shared" si="330"/>
        <v/>
      </c>
      <c r="V272" s="27" t="s">
        <v>0</v>
      </c>
      <c r="W272" s="157" t="str">
        <f t="shared" si="331"/>
        <v/>
      </c>
      <c r="X272" s="207" t="str">
        <f t="shared" si="332"/>
        <v/>
      </c>
      <c r="Y272" s="158" t="str">
        <f t="shared" si="314"/>
        <v/>
      </c>
      <c r="Z272" s="27" t="s">
        <v>0</v>
      </c>
      <c r="AA272" s="32" t="str">
        <f t="shared" si="333"/>
        <v/>
      </c>
      <c r="AB272" s="53" t="str">
        <f t="shared" si="334"/>
        <v/>
      </c>
      <c r="AC272" s="21" t="str">
        <f>IF(OR(AB272="",AB272&lt;&gt;"NEMA"),"",IF(IFERROR(MATCH(AA272,AA$12:AA271,0),0)&lt;&gt;0,"",AA272))</f>
        <v/>
      </c>
      <c r="AD272" s="46" t="str">
        <f>IF(AC272="","",MAX(AD$12:AD271)+1)</f>
        <v/>
      </c>
      <c r="AE272" s="27" t="s">
        <v>0</v>
      </c>
      <c r="AF272" s="84"/>
      <c r="AG272" s="27" t="s">
        <v>0</v>
      </c>
      <c r="AH272" s="14" t="str">
        <f t="shared" si="335"/>
        <v/>
      </c>
      <c r="AI272" s="27" t="s">
        <v>0</v>
      </c>
      <c r="AJ272" s="157" t="str">
        <f t="shared" si="336"/>
        <v/>
      </c>
      <c r="AK272" s="108" t="str">
        <f t="shared" si="337"/>
        <v/>
      </c>
      <c r="AL272" s="27"/>
      <c r="AM272" s="32" t="str">
        <f t="shared" si="338"/>
        <v/>
      </c>
      <c r="AN272" s="21" t="str">
        <f t="shared" si="339"/>
        <v/>
      </c>
      <c r="AO272" s="53" t="str">
        <f t="shared" si="340"/>
        <v/>
      </c>
      <c r="AP272" s="53" t="str">
        <f t="shared" si="341"/>
        <v/>
      </c>
      <c r="AQ272" s="21" t="str">
        <f t="shared" si="342"/>
        <v/>
      </c>
      <c r="AR272" s="46" t="str">
        <f t="shared" si="343"/>
        <v/>
      </c>
      <c r="AS272" s="27" t="s">
        <v>0</v>
      </c>
      <c r="AT272" s="62" t="str">
        <f t="shared" si="344"/>
        <v/>
      </c>
      <c r="AU272" s="27" t="s">
        <v>0</v>
      </c>
      <c r="AV272" s="228" t="str">
        <f t="shared" si="312"/>
        <v/>
      </c>
      <c r="AW272" s="27" t="s">
        <v>0</v>
      </c>
      <c r="AX272" s="79"/>
      <c r="AY272" s="80"/>
      <c r="AZ272" s="27" t="s">
        <v>0</v>
      </c>
      <c r="BA272" s="184" t="str">
        <f t="shared" si="345"/>
        <v/>
      </c>
      <c r="BB272" s="27" t="s">
        <v>0</v>
      </c>
      <c r="BC272" s="32" t="str">
        <f t="shared" si="346"/>
        <v/>
      </c>
      <c r="BD272" s="53" t="str">
        <f>IF(AX272&amp;AY272="","",MAX(BD$12:BD271)+1)</f>
        <v/>
      </c>
      <c r="BE272" s="196" t="str">
        <f t="shared" si="347"/>
        <v/>
      </c>
      <c r="BF272" s="33" t="str">
        <f>IF(AND(AO272="NEMA",AP272="NEMA",OR(AX272&amp;AY272="",BE272="NEMA")),MAX(BF$12:BF271)+1,"")</f>
        <v/>
      </c>
      <c r="BG272" s="27" t="s">
        <v>0</v>
      </c>
      <c r="BH272" s="32" t="str">
        <f t="shared" si="348"/>
        <v/>
      </c>
      <c r="BI272" s="21" t="str">
        <f t="shared" si="349"/>
        <v/>
      </c>
      <c r="BJ272" s="53" t="str">
        <f t="shared" si="350"/>
        <v/>
      </c>
      <c r="BK272" s="33" t="str">
        <f t="shared" si="351"/>
        <v/>
      </c>
      <c r="BL272" s="27" t="s">
        <v>0</v>
      </c>
      <c r="BM272" s="32" t="str">
        <f t="shared" si="352"/>
        <v/>
      </c>
      <c r="BN272" s="21" t="str">
        <f t="shared" si="353"/>
        <v/>
      </c>
      <c r="BO272" s="53" t="str">
        <f t="shared" si="354"/>
        <v/>
      </c>
      <c r="BP272" s="53" t="str">
        <f t="shared" si="315"/>
        <v/>
      </c>
      <c r="BQ272" s="21" t="str">
        <f t="shared" si="316"/>
        <v/>
      </c>
      <c r="BR272" s="21" t="str" cm="1">
        <f t="array" ref="BR272">IFERROR(""&amp;INDEX(regNatjecatelj_klub,DI272),"")</f>
        <v/>
      </c>
      <c r="BS272" s="66" t="str">
        <f t="shared" si="355"/>
        <v/>
      </c>
      <c r="BT272" s="46" t="str">
        <f t="shared" si="356"/>
        <v/>
      </c>
      <c r="BU272" s="27" t="s">
        <v>0</v>
      </c>
      <c r="BV272" s="62" t="str">
        <f>IF(BP272&lt;&gt;"NEMA","",IF(IFERROR(MATCH(BN272,BN$12:BN271,0),0)&lt;&gt;0,"",BN272))</f>
        <v/>
      </c>
      <c r="BW272" s="27" t="s">
        <v>0</v>
      </c>
      <c r="BX272" s="84"/>
      <c r="BY272" s="27" t="s">
        <v>0</v>
      </c>
      <c r="BZ272" s="38" t="str">
        <f t="shared" si="357"/>
        <v/>
      </c>
      <c r="CA272" s="21" t="str">
        <f t="shared" si="358"/>
        <v/>
      </c>
      <c r="CB272" s="21" t="str">
        <f>IF(CA272="","",MAX(CB$12:CB271)+1)</f>
        <v/>
      </c>
      <c r="CC272" s="21" t="str">
        <f>IF(CA272="","",IF(AB272="","",IF(AB272="NEMA",IF(AD272="",INDEX(AD$12:AD271,MATCH(AA272,AA$12:AA271,0),1),AD272),AB272)))</f>
        <v/>
      </c>
      <c r="CD272" s="21" t="str">
        <f t="shared" si="359"/>
        <v/>
      </c>
      <c r="CE272" s="21" t="str">
        <f>IF(BX272="","",MAX(CE$12:CE271)+1)</f>
        <v/>
      </c>
      <c r="CF272" s="21" t="str">
        <f t="shared" si="360"/>
        <v/>
      </c>
      <c r="CG272" s="46" t="str">
        <f t="shared" si="361"/>
        <v/>
      </c>
      <c r="CH272" s="27" t="s">
        <v>0</v>
      </c>
      <c r="CI272" s="14" t="str">
        <f t="shared" si="362"/>
        <v/>
      </c>
      <c r="CJ272" s="27" t="s">
        <v>0</v>
      </c>
      <c r="CK272" s="157" t="str">
        <f>IF(BN272="","",IF(AND(BO272&lt;&gt;"",BO272&lt;&gt;"NEMA",BS272=1),BR272,IFERROR(INDEX(CK$12:CK271,MATCH(BN272,BN$12:BN271,0)),IF(BX272&lt;&gt;"",BX272,BT272))))</f>
        <v/>
      </c>
      <c r="CL272" s="210" t="str">
        <f>IF(BN272="","",IF(BT272&lt;&gt;BN272,INDEX(regKlub_id,MATCH(BT272,regKlub_naziv,0)),IF(AND(BO272&lt;&gt;"",BO272&lt;&gt;"NEMA"),BO272,IF(CF272&lt;&gt;"",CF272,IF(CB272&lt;&gt;"",CB272,IFERROR(INDEX(CL$12:CL271,MATCH(BN272,BN$12:BN271,0)),"GREŠKA"))))))</f>
        <v/>
      </c>
      <c r="CM272" s="108" t="str">
        <f>IF(BP272="","",IF(BP272&lt;&gt;"NEMA",BP272,IF(CE272&lt;&gt;"",CE272,IFERROR(INDEX(CM$12:CM271,MATCH(BN272,BN$12:BN271,0)),""))))</f>
        <v/>
      </c>
      <c r="CN272" s="27" t="s">
        <v>0</v>
      </c>
      <c r="CO272" s="38" t="str">
        <f t="shared" si="363"/>
        <v/>
      </c>
      <c r="CP272" s="53" t="str">
        <f t="shared" si="364"/>
        <v/>
      </c>
      <c r="CQ272" s="164" t="str">
        <f t="shared" si="365"/>
        <v/>
      </c>
      <c r="CR272" s="165" t="str">
        <f t="shared" si="313"/>
        <v/>
      </c>
      <c r="CS272" s="108" t="str">
        <f t="shared" si="317"/>
        <v/>
      </c>
      <c r="CT272" s="27" t="s">
        <v>0</v>
      </c>
      <c r="CU272" s="224" t="str">
        <f t="shared" si="366"/>
        <v xml:space="preserve">
</v>
      </c>
      <c r="CV272" s="27" t="s">
        <v>0</v>
      </c>
      <c r="CW272" s="184" t="str">
        <f t="shared" si="318"/>
        <v/>
      </c>
      <c r="CX272" t="s">
        <v>0</v>
      </c>
      <c r="CY272" s="86" t="str">
        <f t="shared" si="319"/>
        <v/>
      </c>
      <c r="CZ272" t="s">
        <v>0</v>
      </c>
      <c r="DA272" s="32" t="str">
        <f t="shared" si="320"/>
        <v/>
      </c>
      <c r="DB272" s="46" t="str">
        <f t="shared" si="321"/>
        <v/>
      </c>
      <c r="DC272" t="s">
        <v>0</v>
      </c>
      <c r="DD272" s="14" t="str">
        <f t="shared" si="367"/>
        <v/>
      </c>
      <c r="DE272" s="27" t="s">
        <v>0</v>
      </c>
      <c r="DF272" s="14" t="str">
        <f t="shared" si="368"/>
        <v/>
      </c>
      <c r="DG272" s="27" t="s">
        <v>0</v>
      </c>
      <c r="DH272" s="32" t="str">
        <f t="shared" si="369"/>
        <v/>
      </c>
      <c r="DI272" s="33" t="str">
        <f t="shared" si="370"/>
        <v/>
      </c>
      <c r="DJ272" s="27" t="s">
        <v>0</v>
      </c>
      <c r="DK272" s="32" t="str">
        <f t="shared" si="371"/>
        <v/>
      </c>
      <c r="DL272" s="33" t="str">
        <f t="shared" si="372"/>
        <v/>
      </c>
      <c r="DM272" s="27" t="s">
        <v>0</v>
      </c>
      <c r="DN272" s="32" t="str">
        <f t="shared" si="373"/>
        <v/>
      </c>
      <c r="DO272" s="33" t="str">
        <f t="shared" si="374"/>
        <v/>
      </c>
      <c r="DP272" s="27" t="s">
        <v>0</v>
      </c>
      <c r="DQ272" s="38" t="str">
        <f t="shared" si="375"/>
        <v/>
      </c>
      <c r="DR272" s="33" t="str" cm="1">
        <f t="array" ref="DR272">IF(DQ272&lt;&gt;"",INDEX(regNatjecatelj_id,DQ272,0),IF(BF272&lt;&gt;"",BF272,""))</f>
        <v/>
      </c>
      <c r="DS272" s="27" t="s">
        <v>0</v>
      </c>
      <c r="DT272" s="38" t="str">
        <f t="shared" si="376"/>
        <v/>
      </c>
      <c r="DU272" s="53" t="str">
        <f t="shared" si="322"/>
        <v/>
      </c>
      <c r="DV272" s="53" t="str">
        <f t="shared" si="377"/>
        <v/>
      </c>
      <c r="DW272" s="53" t="str">
        <f t="shared" si="378"/>
        <v/>
      </c>
      <c r="DX272" s="46" t="str">
        <f t="shared" si="379"/>
        <v/>
      </c>
      <c r="DY272" s="27" t="s">
        <v>0</v>
      </c>
      <c r="DZ272" s="38" t="str">
        <f>IF(AN272="","",MAX(DZ$12:DZ271)+1)</f>
        <v/>
      </c>
      <c r="EA272" s="53" t="str">
        <f t="shared" si="380"/>
        <v/>
      </c>
      <c r="EB272" s="53" t="str">
        <f t="shared" si="381"/>
        <v/>
      </c>
      <c r="EC272" s="53" t="str">
        <f t="shared" si="382"/>
        <v/>
      </c>
      <c r="ED272" s="53" t="str">
        <f t="shared" si="383"/>
        <v/>
      </c>
      <c r="EE272" s="53" t="str">
        <f t="shared" si="323"/>
        <v/>
      </c>
      <c r="EF272" s="53" t="str">
        <f t="shared" si="384"/>
        <v/>
      </c>
      <c r="EG272" s="53" t="str">
        <f t="shared" si="385"/>
        <v/>
      </c>
      <c r="EH272" s="53" t="str">
        <f t="shared" si="324"/>
        <v/>
      </c>
      <c r="EI272" s="53" t="str">
        <f t="shared" si="386"/>
        <v/>
      </c>
      <c r="EJ272" s="33" t="str">
        <f t="shared" si="387"/>
        <v/>
      </c>
      <c r="EK272" s="27" t="s">
        <v>0</v>
      </c>
      <c r="EL272" s="14" t="str">
        <f t="shared" si="388"/>
        <v/>
      </c>
      <c r="EM272" s="27" t="s">
        <v>0</v>
      </c>
      <c r="EN272" s="14" t="str">
        <f t="shared" si="325"/>
        <v/>
      </c>
      <c r="EO272" s="27" t="s">
        <v>0</v>
      </c>
      <c r="EP272" s="115" t="str">
        <f t="shared" si="389"/>
        <v/>
      </c>
      <c r="EQ272" s="27" t="s">
        <v>0</v>
      </c>
    </row>
    <row r="273" spans="1:147" x14ac:dyDescent="0.25">
      <c r="A273" t="s">
        <v>0</v>
      </c>
      <c r="B273" s="32" t="str">
        <f>IF(csv!F263="","",TRIM(csv!T263))</f>
        <v/>
      </c>
      <c r="C273" s="21" t="s">
        <v>0</v>
      </c>
      <c r="D273" s="21" t="str">
        <f>IF(csv!F263="","",TRIM(csv!F263))</f>
        <v/>
      </c>
      <c r="E273" s="21" t="str">
        <f>IF(csv!E263="","",TRIM(csv!E263))</f>
        <v/>
      </c>
      <c r="F273" s="21" t="s">
        <v>0</v>
      </c>
      <c r="G273" s="53" t="str">
        <f>IF(csv!M263="","",TRIM(csv!M263))</f>
        <v/>
      </c>
      <c r="H273" s="53" t="str">
        <f>IF(csv!N263="","",TRIM(csv!N263))</f>
        <v/>
      </c>
      <c r="I273" s="21" t="s">
        <v>0</v>
      </c>
      <c r="J273" s="21" t="str">
        <f>IF(csv!P263="","",TRIM(csv!P263))</f>
        <v/>
      </c>
      <c r="K273" s="21" t="str">
        <f>IF(csv!Q263="","",TRIM(csv!Q263))</f>
        <v/>
      </c>
      <c r="L273" s="21" t="s">
        <v>0</v>
      </c>
      <c r="M273" s="46" t="str">
        <f>IF(csv!R263="","",TRIM(csv!R263))</f>
        <v/>
      </c>
      <c r="N273" s="27" t="s">
        <v>0</v>
      </c>
      <c r="O273" s="172" t="str">
        <f t="shared" si="326"/>
        <v/>
      </c>
      <c r="P273" s="27"/>
      <c r="Q273" s="32" t="str">
        <f t="shared" si="327"/>
        <v/>
      </c>
      <c r="R273" s="53" t="str">
        <f>IF(Q273="","",IF(COUNTIF(Q$12:Q272,Q273)=0,R272+1,R272))</f>
        <v/>
      </c>
      <c r="S273" s="53" t="str">
        <f t="shared" si="328"/>
        <v/>
      </c>
      <c r="T273" s="53" t="str">
        <f t="shared" si="329"/>
        <v/>
      </c>
      <c r="U273" s="46" t="str">
        <f t="shared" si="330"/>
        <v/>
      </c>
      <c r="V273" s="27" t="s">
        <v>0</v>
      </c>
      <c r="W273" s="157" t="str">
        <f t="shared" si="331"/>
        <v/>
      </c>
      <c r="X273" s="207" t="str">
        <f t="shared" si="332"/>
        <v/>
      </c>
      <c r="Y273" s="158" t="str">
        <f t="shared" si="314"/>
        <v/>
      </c>
      <c r="Z273" s="27" t="s">
        <v>0</v>
      </c>
      <c r="AA273" s="32" t="str">
        <f t="shared" si="333"/>
        <v/>
      </c>
      <c r="AB273" s="53" t="str">
        <f t="shared" si="334"/>
        <v/>
      </c>
      <c r="AC273" s="21" t="str">
        <f>IF(OR(AB273="",AB273&lt;&gt;"NEMA"),"",IF(IFERROR(MATCH(AA273,AA$12:AA272,0),0)&lt;&gt;0,"",AA273))</f>
        <v/>
      </c>
      <c r="AD273" s="46" t="str">
        <f>IF(AC273="","",MAX(AD$12:AD272)+1)</f>
        <v/>
      </c>
      <c r="AE273" s="27" t="s">
        <v>0</v>
      </c>
      <c r="AF273" s="84"/>
      <c r="AG273" s="27" t="s">
        <v>0</v>
      </c>
      <c r="AH273" s="14" t="str">
        <f t="shared" si="335"/>
        <v/>
      </c>
      <c r="AI273" s="27" t="s">
        <v>0</v>
      </c>
      <c r="AJ273" s="157" t="str">
        <f t="shared" si="336"/>
        <v/>
      </c>
      <c r="AK273" s="108" t="str">
        <f t="shared" si="337"/>
        <v/>
      </c>
      <c r="AL273" s="27"/>
      <c r="AM273" s="32" t="str">
        <f t="shared" si="338"/>
        <v/>
      </c>
      <c r="AN273" s="21" t="str">
        <f t="shared" si="339"/>
        <v/>
      </c>
      <c r="AO273" s="53" t="str">
        <f t="shared" si="340"/>
        <v/>
      </c>
      <c r="AP273" s="53" t="str">
        <f t="shared" si="341"/>
        <v/>
      </c>
      <c r="AQ273" s="21" t="str">
        <f t="shared" si="342"/>
        <v/>
      </c>
      <c r="AR273" s="46" t="str">
        <f t="shared" si="343"/>
        <v/>
      </c>
      <c r="AS273" s="27" t="s">
        <v>0</v>
      </c>
      <c r="AT273" s="62" t="str">
        <f t="shared" si="344"/>
        <v/>
      </c>
      <c r="AU273" s="27" t="s">
        <v>0</v>
      </c>
      <c r="AV273" s="228" t="str">
        <f t="shared" si="312"/>
        <v/>
      </c>
      <c r="AW273" s="27" t="s">
        <v>0</v>
      </c>
      <c r="AX273" s="79"/>
      <c r="AY273" s="80"/>
      <c r="AZ273" s="27" t="s">
        <v>0</v>
      </c>
      <c r="BA273" s="184" t="str">
        <f t="shared" si="345"/>
        <v/>
      </c>
      <c r="BB273" s="27" t="s">
        <v>0</v>
      </c>
      <c r="BC273" s="32" t="str">
        <f t="shared" si="346"/>
        <v/>
      </c>
      <c r="BD273" s="53" t="str">
        <f>IF(AX273&amp;AY273="","",MAX(BD$12:BD272)+1)</f>
        <v/>
      </c>
      <c r="BE273" s="196" t="str">
        <f t="shared" si="347"/>
        <v/>
      </c>
      <c r="BF273" s="33" t="str">
        <f>IF(AND(AO273="NEMA",AP273="NEMA",OR(AX273&amp;AY273="",BE273="NEMA")),MAX(BF$12:BF272)+1,"")</f>
        <v/>
      </c>
      <c r="BG273" s="27" t="s">
        <v>0</v>
      </c>
      <c r="BH273" s="32" t="str">
        <f t="shared" si="348"/>
        <v/>
      </c>
      <c r="BI273" s="21" t="str">
        <f t="shared" si="349"/>
        <v/>
      </c>
      <c r="BJ273" s="53" t="str">
        <f t="shared" si="350"/>
        <v/>
      </c>
      <c r="BK273" s="33" t="str">
        <f t="shared" si="351"/>
        <v/>
      </c>
      <c r="BL273" s="27" t="s">
        <v>0</v>
      </c>
      <c r="BM273" s="32" t="str">
        <f t="shared" si="352"/>
        <v/>
      </c>
      <c r="BN273" s="21" t="str">
        <f t="shared" si="353"/>
        <v/>
      </c>
      <c r="BO273" s="53" t="str">
        <f t="shared" si="354"/>
        <v/>
      </c>
      <c r="BP273" s="53" t="str">
        <f t="shared" si="315"/>
        <v/>
      </c>
      <c r="BQ273" s="21" t="str">
        <f t="shared" si="316"/>
        <v/>
      </c>
      <c r="BR273" s="21" t="str" cm="1">
        <f t="array" ref="BR273">IFERROR(""&amp;INDEX(regNatjecatelj_klub,DI273),"")</f>
        <v/>
      </c>
      <c r="BS273" s="66" t="str">
        <f t="shared" si="355"/>
        <v/>
      </c>
      <c r="BT273" s="46" t="str">
        <f t="shared" si="356"/>
        <v/>
      </c>
      <c r="BU273" s="27" t="s">
        <v>0</v>
      </c>
      <c r="BV273" s="62" t="str">
        <f>IF(BP273&lt;&gt;"NEMA","",IF(IFERROR(MATCH(BN273,BN$12:BN272,0),0)&lt;&gt;0,"",BN273))</f>
        <v/>
      </c>
      <c r="BW273" s="27" t="s">
        <v>0</v>
      </c>
      <c r="BX273" s="84"/>
      <c r="BY273" s="27" t="s">
        <v>0</v>
      </c>
      <c r="BZ273" s="38" t="str">
        <f t="shared" si="357"/>
        <v/>
      </c>
      <c r="CA273" s="21" t="str">
        <f t="shared" si="358"/>
        <v/>
      </c>
      <c r="CB273" s="21" t="str">
        <f>IF(CA273="","",MAX(CB$12:CB272)+1)</f>
        <v/>
      </c>
      <c r="CC273" s="21" t="str">
        <f>IF(CA273="","",IF(AB273="","",IF(AB273="NEMA",IF(AD273="",INDEX(AD$12:AD272,MATCH(AA273,AA$12:AA272,0),1),AD273),AB273)))</f>
        <v/>
      </c>
      <c r="CD273" s="21" t="str">
        <f t="shared" si="359"/>
        <v/>
      </c>
      <c r="CE273" s="21" t="str">
        <f>IF(BX273="","",MAX(CE$12:CE272)+1)</f>
        <v/>
      </c>
      <c r="CF273" s="21" t="str">
        <f t="shared" si="360"/>
        <v/>
      </c>
      <c r="CG273" s="46" t="str">
        <f t="shared" si="361"/>
        <v/>
      </c>
      <c r="CH273" s="27" t="s">
        <v>0</v>
      </c>
      <c r="CI273" s="14" t="str">
        <f t="shared" si="362"/>
        <v/>
      </c>
      <c r="CJ273" s="27" t="s">
        <v>0</v>
      </c>
      <c r="CK273" s="157" t="str">
        <f>IF(BN273="","",IF(AND(BO273&lt;&gt;"",BO273&lt;&gt;"NEMA",BS273=1),BR273,IFERROR(INDEX(CK$12:CK272,MATCH(BN273,BN$12:BN272,0)),IF(BX273&lt;&gt;"",BX273,BT273))))</f>
        <v/>
      </c>
      <c r="CL273" s="210" t="str">
        <f>IF(BN273="","",IF(BT273&lt;&gt;BN273,INDEX(regKlub_id,MATCH(BT273,regKlub_naziv,0)),IF(AND(BO273&lt;&gt;"",BO273&lt;&gt;"NEMA"),BO273,IF(CF273&lt;&gt;"",CF273,IF(CB273&lt;&gt;"",CB273,IFERROR(INDEX(CL$12:CL272,MATCH(BN273,BN$12:BN272,0)),"GREŠKA"))))))</f>
        <v/>
      </c>
      <c r="CM273" s="108" t="str">
        <f>IF(BP273="","",IF(BP273&lt;&gt;"NEMA",BP273,IF(CE273&lt;&gt;"",CE273,IFERROR(INDEX(CM$12:CM272,MATCH(BN273,BN$12:BN272,0)),""))))</f>
        <v/>
      </c>
      <c r="CN273" s="27" t="s">
        <v>0</v>
      </c>
      <c r="CO273" s="38" t="str">
        <f t="shared" si="363"/>
        <v/>
      </c>
      <c r="CP273" s="53" t="str">
        <f t="shared" si="364"/>
        <v/>
      </c>
      <c r="CQ273" s="164" t="str">
        <f t="shared" si="365"/>
        <v/>
      </c>
      <c r="CR273" s="165" t="str">
        <f t="shared" si="313"/>
        <v/>
      </c>
      <c r="CS273" s="108" t="str">
        <f t="shared" si="317"/>
        <v/>
      </c>
      <c r="CT273" s="27" t="s">
        <v>0</v>
      </c>
      <c r="CU273" s="224" t="str">
        <f t="shared" si="366"/>
        <v xml:space="preserve">
</v>
      </c>
      <c r="CV273" s="27" t="s">
        <v>0</v>
      </c>
      <c r="CW273" s="184" t="str">
        <f t="shared" si="318"/>
        <v/>
      </c>
      <c r="CX273" t="s">
        <v>0</v>
      </c>
      <c r="CY273" s="86" t="str">
        <f t="shared" si="319"/>
        <v/>
      </c>
      <c r="CZ273" t="s">
        <v>0</v>
      </c>
      <c r="DA273" s="32" t="str">
        <f t="shared" si="320"/>
        <v/>
      </c>
      <c r="DB273" s="46" t="str">
        <f t="shared" si="321"/>
        <v/>
      </c>
      <c r="DC273" t="s">
        <v>0</v>
      </c>
      <c r="DD273" s="14" t="str">
        <f t="shared" si="367"/>
        <v/>
      </c>
      <c r="DE273" s="27" t="s">
        <v>0</v>
      </c>
      <c r="DF273" s="14" t="str">
        <f t="shared" si="368"/>
        <v/>
      </c>
      <c r="DG273" s="27" t="s">
        <v>0</v>
      </c>
      <c r="DH273" s="32" t="str">
        <f t="shared" si="369"/>
        <v/>
      </c>
      <c r="DI273" s="33" t="str">
        <f t="shared" si="370"/>
        <v/>
      </c>
      <c r="DJ273" s="27" t="s">
        <v>0</v>
      </c>
      <c r="DK273" s="32" t="str">
        <f t="shared" si="371"/>
        <v/>
      </c>
      <c r="DL273" s="33" t="str">
        <f t="shared" si="372"/>
        <v/>
      </c>
      <c r="DM273" s="27" t="s">
        <v>0</v>
      </c>
      <c r="DN273" s="32" t="str">
        <f t="shared" si="373"/>
        <v/>
      </c>
      <c r="DO273" s="33" t="str">
        <f t="shared" si="374"/>
        <v/>
      </c>
      <c r="DP273" s="27" t="s">
        <v>0</v>
      </c>
      <c r="DQ273" s="38" t="str">
        <f t="shared" si="375"/>
        <v/>
      </c>
      <c r="DR273" s="33" t="str" cm="1">
        <f t="array" ref="DR273">IF(DQ273&lt;&gt;"",INDEX(regNatjecatelj_id,DQ273,0),IF(BF273&lt;&gt;"",BF273,""))</f>
        <v/>
      </c>
      <c r="DS273" s="27" t="s">
        <v>0</v>
      </c>
      <c r="DT273" s="38" t="str">
        <f t="shared" si="376"/>
        <v/>
      </c>
      <c r="DU273" s="53" t="str">
        <f t="shared" si="322"/>
        <v/>
      </c>
      <c r="DV273" s="53" t="str">
        <f t="shared" si="377"/>
        <v/>
      </c>
      <c r="DW273" s="53" t="str">
        <f t="shared" si="378"/>
        <v/>
      </c>
      <c r="DX273" s="46" t="str">
        <f t="shared" si="379"/>
        <v/>
      </c>
      <c r="DY273" s="27" t="s">
        <v>0</v>
      </c>
      <c r="DZ273" s="38" t="str">
        <f>IF(AN273="","",MAX(DZ$12:DZ272)+1)</f>
        <v/>
      </c>
      <c r="EA273" s="53" t="str">
        <f t="shared" si="380"/>
        <v/>
      </c>
      <c r="EB273" s="53" t="str">
        <f t="shared" si="381"/>
        <v/>
      </c>
      <c r="EC273" s="53" t="str">
        <f t="shared" si="382"/>
        <v/>
      </c>
      <c r="ED273" s="53" t="str">
        <f t="shared" si="383"/>
        <v/>
      </c>
      <c r="EE273" s="53" t="str">
        <f t="shared" si="323"/>
        <v/>
      </c>
      <c r="EF273" s="53" t="str">
        <f t="shared" si="384"/>
        <v/>
      </c>
      <c r="EG273" s="53" t="str">
        <f t="shared" si="385"/>
        <v/>
      </c>
      <c r="EH273" s="53" t="str">
        <f t="shared" si="324"/>
        <v/>
      </c>
      <c r="EI273" s="53" t="str">
        <f t="shared" si="386"/>
        <v/>
      </c>
      <c r="EJ273" s="33" t="str">
        <f t="shared" si="387"/>
        <v/>
      </c>
      <c r="EK273" s="27" t="s">
        <v>0</v>
      </c>
      <c r="EL273" s="14" t="str">
        <f t="shared" si="388"/>
        <v/>
      </c>
      <c r="EM273" s="27" t="s">
        <v>0</v>
      </c>
      <c r="EN273" s="14" t="str">
        <f t="shared" si="325"/>
        <v/>
      </c>
      <c r="EO273" s="27" t="s">
        <v>0</v>
      </c>
      <c r="EP273" s="115" t="str">
        <f t="shared" si="389"/>
        <v/>
      </c>
      <c r="EQ273" s="27" t="s">
        <v>0</v>
      </c>
    </row>
    <row r="274" spans="1:147" x14ac:dyDescent="0.25">
      <c r="A274" t="s">
        <v>0</v>
      </c>
      <c r="B274" s="32" t="str">
        <f>IF(csv!F264="","",TRIM(csv!T264))</f>
        <v/>
      </c>
      <c r="C274" s="21" t="s">
        <v>0</v>
      </c>
      <c r="D274" s="21" t="str">
        <f>IF(csv!F264="","",TRIM(csv!F264))</f>
        <v/>
      </c>
      <c r="E274" s="21" t="str">
        <f>IF(csv!E264="","",TRIM(csv!E264))</f>
        <v/>
      </c>
      <c r="F274" s="21" t="s">
        <v>0</v>
      </c>
      <c r="G274" s="53" t="str">
        <f>IF(csv!M264="","",TRIM(csv!M264))</f>
        <v/>
      </c>
      <c r="H274" s="53" t="str">
        <f>IF(csv!N264="","",TRIM(csv!N264))</f>
        <v/>
      </c>
      <c r="I274" s="21" t="s">
        <v>0</v>
      </c>
      <c r="J274" s="21" t="str">
        <f>IF(csv!P264="","",TRIM(csv!P264))</f>
        <v/>
      </c>
      <c r="K274" s="21" t="str">
        <f>IF(csv!Q264="","",TRIM(csv!Q264))</f>
        <v/>
      </c>
      <c r="L274" s="21" t="s">
        <v>0</v>
      </c>
      <c r="M274" s="46" t="str">
        <f>IF(csv!R264="","",TRIM(csv!R264))</f>
        <v/>
      </c>
      <c r="N274" s="27" t="s">
        <v>0</v>
      </c>
      <c r="O274" s="172" t="str">
        <f t="shared" si="326"/>
        <v/>
      </c>
      <c r="P274" s="27"/>
      <c r="Q274" s="32" t="str">
        <f t="shared" si="327"/>
        <v/>
      </c>
      <c r="R274" s="53" t="str">
        <f>IF(Q274="","",IF(COUNTIF(Q$12:Q273,Q274)=0,R273+1,R273))</f>
        <v/>
      </c>
      <c r="S274" s="53" t="str">
        <f t="shared" si="328"/>
        <v/>
      </c>
      <c r="T274" s="53" t="str">
        <f t="shared" si="329"/>
        <v/>
      </c>
      <c r="U274" s="46" t="str">
        <f t="shared" si="330"/>
        <v/>
      </c>
      <c r="V274" s="27" t="s">
        <v>0</v>
      </c>
      <c r="W274" s="157" t="str">
        <f t="shared" si="331"/>
        <v/>
      </c>
      <c r="X274" s="207" t="str">
        <f t="shared" si="332"/>
        <v/>
      </c>
      <c r="Y274" s="158" t="str">
        <f t="shared" si="314"/>
        <v/>
      </c>
      <c r="Z274" s="27" t="s">
        <v>0</v>
      </c>
      <c r="AA274" s="32" t="str">
        <f t="shared" si="333"/>
        <v/>
      </c>
      <c r="AB274" s="53" t="str">
        <f t="shared" si="334"/>
        <v/>
      </c>
      <c r="AC274" s="21" t="str">
        <f>IF(OR(AB274="",AB274&lt;&gt;"NEMA"),"",IF(IFERROR(MATCH(AA274,AA$12:AA273,0),0)&lt;&gt;0,"",AA274))</f>
        <v/>
      </c>
      <c r="AD274" s="46" t="str">
        <f>IF(AC274="","",MAX(AD$12:AD273)+1)</f>
        <v/>
      </c>
      <c r="AE274" s="27" t="s">
        <v>0</v>
      </c>
      <c r="AF274" s="84"/>
      <c r="AG274" s="27" t="s">
        <v>0</v>
      </c>
      <c r="AH274" s="14" t="str">
        <f t="shared" si="335"/>
        <v/>
      </c>
      <c r="AI274" s="27" t="s">
        <v>0</v>
      </c>
      <c r="AJ274" s="157" t="str">
        <f t="shared" si="336"/>
        <v/>
      </c>
      <c r="AK274" s="108" t="str">
        <f t="shared" si="337"/>
        <v/>
      </c>
      <c r="AL274" s="27"/>
      <c r="AM274" s="32" t="str">
        <f t="shared" si="338"/>
        <v/>
      </c>
      <c r="AN274" s="21" t="str">
        <f t="shared" si="339"/>
        <v/>
      </c>
      <c r="AO274" s="53" t="str">
        <f t="shared" si="340"/>
        <v/>
      </c>
      <c r="AP274" s="53" t="str">
        <f t="shared" si="341"/>
        <v/>
      </c>
      <c r="AQ274" s="21" t="str">
        <f t="shared" si="342"/>
        <v/>
      </c>
      <c r="AR274" s="46" t="str">
        <f t="shared" si="343"/>
        <v/>
      </c>
      <c r="AS274" s="27" t="s">
        <v>0</v>
      </c>
      <c r="AT274" s="62" t="str">
        <f t="shared" si="344"/>
        <v/>
      </c>
      <c r="AU274" s="27" t="s">
        <v>0</v>
      </c>
      <c r="AV274" s="228" t="str">
        <f t="shared" si="312"/>
        <v/>
      </c>
      <c r="AW274" s="27" t="s">
        <v>0</v>
      </c>
      <c r="AX274" s="79"/>
      <c r="AY274" s="80"/>
      <c r="AZ274" s="27" t="s">
        <v>0</v>
      </c>
      <c r="BA274" s="184" t="str">
        <f t="shared" si="345"/>
        <v/>
      </c>
      <c r="BB274" s="27" t="s">
        <v>0</v>
      </c>
      <c r="BC274" s="32" t="str">
        <f t="shared" si="346"/>
        <v/>
      </c>
      <c r="BD274" s="53" t="str">
        <f>IF(AX274&amp;AY274="","",MAX(BD$12:BD273)+1)</f>
        <v/>
      </c>
      <c r="BE274" s="196" t="str">
        <f t="shared" si="347"/>
        <v/>
      </c>
      <c r="BF274" s="33" t="str">
        <f>IF(AND(AO274="NEMA",AP274="NEMA",OR(AX274&amp;AY274="",BE274="NEMA")),MAX(BF$12:BF273)+1,"")</f>
        <v/>
      </c>
      <c r="BG274" s="27" t="s">
        <v>0</v>
      </c>
      <c r="BH274" s="32" t="str">
        <f t="shared" si="348"/>
        <v/>
      </c>
      <c r="BI274" s="21" t="str">
        <f t="shared" si="349"/>
        <v/>
      </c>
      <c r="BJ274" s="53" t="str">
        <f t="shared" si="350"/>
        <v/>
      </c>
      <c r="BK274" s="33" t="str">
        <f t="shared" si="351"/>
        <v/>
      </c>
      <c r="BL274" s="27" t="s">
        <v>0</v>
      </c>
      <c r="BM274" s="32" t="str">
        <f t="shared" si="352"/>
        <v/>
      </c>
      <c r="BN274" s="21" t="str">
        <f t="shared" si="353"/>
        <v/>
      </c>
      <c r="BO274" s="53" t="str">
        <f t="shared" si="354"/>
        <v/>
      </c>
      <c r="BP274" s="53" t="str">
        <f t="shared" si="315"/>
        <v/>
      </c>
      <c r="BQ274" s="21" t="str">
        <f t="shared" si="316"/>
        <v/>
      </c>
      <c r="BR274" s="21" t="str" cm="1">
        <f t="array" ref="BR274">IFERROR(""&amp;INDEX(regNatjecatelj_klub,DI274),"")</f>
        <v/>
      </c>
      <c r="BS274" s="66" t="str">
        <f t="shared" si="355"/>
        <v/>
      </c>
      <c r="BT274" s="46" t="str">
        <f t="shared" si="356"/>
        <v/>
      </c>
      <c r="BU274" s="27" t="s">
        <v>0</v>
      </c>
      <c r="BV274" s="62" t="str">
        <f>IF(BP274&lt;&gt;"NEMA","",IF(IFERROR(MATCH(BN274,BN$12:BN273,0),0)&lt;&gt;0,"",BN274))</f>
        <v/>
      </c>
      <c r="BW274" s="27" t="s">
        <v>0</v>
      </c>
      <c r="BX274" s="84"/>
      <c r="BY274" s="27" t="s">
        <v>0</v>
      </c>
      <c r="BZ274" s="38" t="str">
        <f t="shared" si="357"/>
        <v/>
      </c>
      <c r="CA274" s="21" t="str">
        <f t="shared" si="358"/>
        <v/>
      </c>
      <c r="CB274" s="21" t="str">
        <f>IF(CA274="","",MAX(CB$12:CB273)+1)</f>
        <v/>
      </c>
      <c r="CC274" s="21" t="str">
        <f>IF(CA274="","",IF(AB274="","",IF(AB274="NEMA",IF(AD274="",INDEX(AD$12:AD273,MATCH(AA274,AA$12:AA273,0),1),AD274),AB274)))</f>
        <v/>
      </c>
      <c r="CD274" s="21" t="str">
        <f t="shared" si="359"/>
        <v/>
      </c>
      <c r="CE274" s="21" t="str">
        <f>IF(BX274="","",MAX(CE$12:CE273)+1)</f>
        <v/>
      </c>
      <c r="CF274" s="21" t="str">
        <f t="shared" si="360"/>
        <v/>
      </c>
      <c r="CG274" s="46" t="str">
        <f t="shared" si="361"/>
        <v/>
      </c>
      <c r="CH274" s="27" t="s">
        <v>0</v>
      </c>
      <c r="CI274" s="14" t="str">
        <f t="shared" si="362"/>
        <v/>
      </c>
      <c r="CJ274" s="27" t="s">
        <v>0</v>
      </c>
      <c r="CK274" s="157" t="str">
        <f>IF(BN274="","",IF(AND(BO274&lt;&gt;"",BO274&lt;&gt;"NEMA",BS274=1),BR274,IFERROR(INDEX(CK$12:CK273,MATCH(BN274,BN$12:BN273,0)),IF(BX274&lt;&gt;"",BX274,BT274))))</f>
        <v/>
      </c>
      <c r="CL274" s="210" t="str">
        <f>IF(BN274="","",IF(BT274&lt;&gt;BN274,INDEX(regKlub_id,MATCH(BT274,regKlub_naziv,0)),IF(AND(BO274&lt;&gt;"",BO274&lt;&gt;"NEMA"),BO274,IF(CF274&lt;&gt;"",CF274,IF(CB274&lt;&gt;"",CB274,IFERROR(INDEX(CL$12:CL273,MATCH(BN274,BN$12:BN273,0)),"GREŠKA"))))))</f>
        <v/>
      </c>
      <c r="CM274" s="108" t="str">
        <f>IF(BP274="","",IF(BP274&lt;&gt;"NEMA",BP274,IF(CE274&lt;&gt;"",CE274,IFERROR(INDEX(CM$12:CM273,MATCH(BN274,BN$12:BN273,0)),""))))</f>
        <v/>
      </c>
      <c r="CN274" s="27" t="s">
        <v>0</v>
      </c>
      <c r="CO274" s="38" t="str">
        <f t="shared" si="363"/>
        <v/>
      </c>
      <c r="CP274" s="53" t="str">
        <f t="shared" si="364"/>
        <v/>
      </c>
      <c r="CQ274" s="164" t="str">
        <f t="shared" si="365"/>
        <v/>
      </c>
      <c r="CR274" s="165" t="str">
        <f t="shared" si="313"/>
        <v/>
      </c>
      <c r="CS274" s="108" t="str">
        <f t="shared" si="317"/>
        <v/>
      </c>
      <c r="CT274" s="27" t="s">
        <v>0</v>
      </c>
      <c r="CU274" s="224" t="str">
        <f t="shared" si="366"/>
        <v xml:space="preserve">
</v>
      </c>
      <c r="CV274" s="27" t="s">
        <v>0</v>
      </c>
      <c r="CW274" s="184" t="str">
        <f t="shared" si="318"/>
        <v/>
      </c>
      <c r="CX274" t="s">
        <v>0</v>
      </c>
      <c r="CY274" s="86" t="str">
        <f t="shared" si="319"/>
        <v/>
      </c>
      <c r="CZ274" t="s">
        <v>0</v>
      </c>
      <c r="DA274" s="32" t="str">
        <f t="shared" si="320"/>
        <v/>
      </c>
      <c r="DB274" s="46" t="str">
        <f t="shared" si="321"/>
        <v/>
      </c>
      <c r="DC274" t="s">
        <v>0</v>
      </c>
      <c r="DD274" s="14" t="str">
        <f t="shared" si="367"/>
        <v/>
      </c>
      <c r="DE274" s="27" t="s">
        <v>0</v>
      </c>
      <c r="DF274" s="14" t="str">
        <f t="shared" si="368"/>
        <v/>
      </c>
      <c r="DG274" s="27" t="s">
        <v>0</v>
      </c>
      <c r="DH274" s="32" t="str">
        <f t="shared" si="369"/>
        <v/>
      </c>
      <c r="DI274" s="33" t="str">
        <f t="shared" si="370"/>
        <v/>
      </c>
      <c r="DJ274" s="27" t="s">
        <v>0</v>
      </c>
      <c r="DK274" s="32" t="str">
        <f t="shared" si="371"/>
        <v/>
      </c>
      <c r="DL274" s="33" t="str">
        <f t="shared" si="372"/>
        <v/>
      </c>
      <c r="DM274" s="27" t="s">
        <v>0</v>
      </c>
      <c r="DN274" s="32" t="str">
        <f t="shared" si="373"/>
        <v/>
      </c>
      <c r="DO274" s="33" t="str">
        <f t="shared" si="374"/>
        <v/>
      </c>
      <c r="DP274" s="27" t="s">
        <v>0</v>
      </c>
      <c r="DQ274" s="38" t="str">
        <f t="shared" si="375"/>
        <v/>
      </c>
      <c r="DR274" s="33" t="str" cm="1">
        <f t="array" ref="DR274">IF(DQ274&lt;&gt;"",INDEX(regNatjecatelj_id,DQ274,0),IF(BF274&lt;&gt;"",BF274,""))</f>
        <v/>
      </c>
      <c r="DS274" s="27" t="s">
        <v>0</v>
      </c>
      <c r="DT274" s="38" t="str">
        <f t="shared" si="376"/>
        <v/>
      </c>
      <c r="DU274" s="53" t="str">
        <f t="shared" si="322"/>
        <v/>
      </c>
      <c r="DV274" s="53" t="str">
        <f t="shared" si="377"/>
        <v/>
      </c>
      <c r="DW274" s="53" t="str">
        <f t="shared" si="378"/>
        <v/>
      </c>
      <c r="DX274" s="46" t="str">
        <f t="shared" si="379"/>
        <v/>
      </c>
      <c r="DY274" s="27" t="s">
        <v>0</v>
      </c>
      <c r="DZ274" s="38" t="str">
        <f>IF(AN274="","",MAX(DZ$12:DZ273)+1)</f>
        <v/>
      </c>
      <c r="EA274" s="53" t="str">
        <f t="shared" si="380"/>
        <v/>
      </c>
      <c r="EB274" s="53" t="str">
        <f t="shared" si="381"/>
        <v/>
      </c>
      <c r="EC274" s="53" t="str">
        <f t="shared" si="382"/>
        <v/>
      </c>
      <c r="ED274" s="53" t="str">
        <f t="shared" si="383"/>
        <v/>
      </c>
      <c r="EE274" s="53" t="str">
        <f t="shared" si="323"/>
        <v/>
      </c>
      <c r="EF274" s="53" t="str">
        <f t="shared" si="384"/>
        <v/>
      </c>
      <c r="EG274" s="53" t="str">
        <f t="shared" si="385"/>
        <v/>
      </c>
      <c r="EH274" s="53" t="str">
        <f t="shared" si="324"/>
        <v/>
      </c>
      <c r="EI274" s="53" t="str">
        <f t="shared" si="386"/>
        <v/>
      </c>
      <c r="EJ274" s="33" t="str">
        <f t="shared" si="387"/>
        <v/>
      </c>
      <c r="EK274" s="27" t="s">
        <v>0</v>
      </c>
      <c r="EL274" s="14" t="str">
        <f t="shared" si="388"/>
        <v/>
      </c>
      <c r="EM274" s="27" t="s">
        <v>0</v>
      </c>
      <c r="EN274" s="14" t="str">
        <f t="shared" si="325"/>
        <v/>
      </c>
      <c r="EO274" s="27" t="s">
        <v>0</v>
      </c>
      <c r="EP274" s="115" t="str">
        <f t="shared" si="389"/>
        <v/>
      </c>
      <c r="EQ274" s="27" t="s">
        <v>0</v>
      </c>
    </row>
    <row r="275" spans="1:147" x14ac:dyDescent="0.25">
      <c r="A275" t="s">
        <v>0</v>
      </c>
      <c r="B275" s="32" t="str">
        <f>IF(csv!F265="","",TRIM(csv!T265))</f>
        <v/>
      </c>
      <c r="C275" s="21" t="s">
        <v>0</v>
      </c>
      <c r="D275" s="21" t="str">
        <f>IF(csv!F265="","",TRIM(csv!F265))</f>
        <v/>
      </c>
      <c r="E275" s="21" t="str">
        <f>IF(csv!E265="","",TRIM(csv!E265))</f>
        <v/>
      </c>
      <c r="F275" s="21" t="s">
        <v>0</v>
      </c>
      <c r="G275" s="53" t="str">
        <f>IF(csv!M265="","",TRIM(csv!M265))</f>
        <v/>
      </c>
      <c r="H275" s="53" t="str">
        <f>IF(csv!N265="","",TRIM(csv!N265))</f>
        <v/>
      </c>
      <c r="I275" s="21" t="s">
        <v>0</v>
      </c>
      <c r="J275" s="21" t="str">
        <f>IF(csv!P265="","",TRIM(csv!P265))</f>
        <v/>
      </c>
      <c r="K275" s="21" t="str">
        <f>IF(csv!Q265="","",TRIM(csv!Q265))</f>
        <v/>
      </c>
      <c r="L275" s="21" t="s">
        <v>0</v>
      </c>
      <c r="M275" s="46" t="str">
        <f>IF(csv!R265="","",TRIM(csv!R265))</f>
        <v/>
      </c>
      <c r="N275" s="27" t="s">
        <v>0</v>
      </c>
      <c r="O275" s="172" t="str">
        <f t="shared" si="326"/>
        <v/>
      </c>
      <c r="P275" s="27"/>
      <c r="Q275" s="32" t="str">
        <f t="shared" si="327"/>
        <v/>
      </c>
      <c r="R275" s="53" t="str">
        <f>IF(Q275="","",IF(COUNTIF(Q$12:Q274,Q275)=0,R274+1,R274))</f>
        <v/>
      </c>
      <c r="S275" s="53" t="str">
        <f t="shared" si="328"/>
        <v/>
      </c>
      <c r="T275" s="53" t="str">
        <f t="shared" si="329"/>
        <v/>
      </c>
      <c r="U275" s="46" t="str">
        <f t="shared" si="330"/>
        <v/>
      </c>
      <c r="V275" s="27" t="s">
        <v>0</v>
      </c>
      <c r="W275" s="157" t="str">
        <f t="shared" si="331"/>
        <v/>
      </c>
      <c r="X275" s="207" t="str">
        <f t="shared" si="332"/>
        <v/>
      </c>
      <c r="Y275" s="158" t="str">
        <f t="shared" si="314"/>
        <v/>
      </c>
      <c r="Z275" s="27" t="s">
        <v>0</v>
      </c>
      <c r="AA275" s="32" t="str">
        <f t="shared" si="333"/>
        <v/>
      </c>
      <c r="AB275" s="53" t="str">
        <f t="shared" si="334"/>
        <v/>
      </c>
      <c r="AC275" s="21" t="str">
        <f>IF(OR(AB275="",AB275&lt;&gt;"NEMA"),"",IF(IFERROR(MATCH(AA275,AA$12:AA274,0),0)&lt;&gt;0,"",AA275))</f>
        <v/>
      </c>
      <c r="AD275" s="46" t="str">
        <f>IF(AC275="","",MAX(AD$12:AD274)+1)</f>
        <v/>
      </c>
      <c r="AE275" s="27" t="s">
        <v>0</v>
      </c>
      <c r="AF275" s="84"/>
      <c r="AG275" s="27" t="s">
        <v>0</v>
      </c>
      <c r="AH275" s="14" t="str">
        <f t="shared" si="335"/>
        <v/>
      </c>
      <c r="AI275" s="27" t="s">
        <v>0</v>
      </c>
      <c r="AJ275" s="157" t="str">
        <f t="shared" si="336"/>
        <v/>
      </c>
      <c r="AK275" s="108" t="str">
        <f t="shared" si="337"/>
        <v/>
      </c>
      <c r="AL275" s="27"/>
      <c r="AM275" s="32" t="str">
        <f t="shared" si="338"/>
        <v/>
      </c>
      <c r="AN275" s="21" t="str">
        <f t="shared" si="339"/>
        <v/>
      </c>
      <c r="AO275" s="53" t="str">
        <f t="shared" si="340"/>
        <v/>
      </c>
      <c r="AP275" s="53" t="str">
        <f t="shared" si="341"/>
        <v/>
      </c>
      <c r="AQ275" s="21" t="str">
        <f t="shared" si="342"/>
        <v/>
      </c>
      <c r="AR275" s="46" t="str">
        <f t="shared" si="343"/>
        <v/>
      </c>
      <c r="AS275" s="27" t="s">
        <v>0</v>
      </c>
      <c r="AT275" s="62" t="str">
        <f t="shared" si="344"/>
        <v/>
      </c>
      <c r="AU275" s="27" t="s">
        <v>0</v>
      </c>
      <c r="AV275" s="228" t="str">
        <f t="shared" si="312"/>
        <v/>
      </c>
      <c r="AW275" s="27" t="s">
        <v>0</v>
      </c>
      <c r="AX275" s="79"/>
      <c r="AY275" s="80"/>
      <c r="AZ275" s="27" t="s">
        <v>0</v>
      </c>
      <c r="BA275" s="184" t="str">
        <f t="shared" si="345"/>
        <v/>
      </c>
      <c r="BB275" s="27" t="s">
        <v>0</v>
      </c>
      <c r="BC275" s="32" t="str">
        <f t="shared" si="346"/>
        <v/>
      </c>
      <c r="BD275" s="53" t="str">
        <f>IF(AX275&amp;AY275="","",MAX(BD$12:BD274)+1)</f>
        <v/>
      </c>
      <c r="BE275" s="196" t="str">
        <f t="shared" si="347"/>
        <v/>
      </c>
      <c r="BF275" s="33" t="str">
        <f>IF(AND(AO275="NEMA",AP275="NEMA",OR(AX275&amp;AY275="",BE275="NEMA")),MAX(BF$12:BF274)+1,"")</f>
        <v/>
      </c>
      <c r="BG275" s="27" t="s">
        <v>0</v>
      </c>
      <c r="BH275" s="32" t="str">
        <f t="shared" si="348"/>
        <v/>
      </c>
      <c r="BI275" s="21" t="str">
        <f t="shared" si="349"/>
        <v/>
      </c>
      <c r="BJ275" s="53" t="str">
        <f t="shared" si="350"/>
        <v/>
      </c>
      <c r="BK275" s="33" t="str">
        <f t="shared" si="351"/>
        <v/>
      </c>
      <c r="BL275" s="27" t="s">
        <v>0</v>
      </c>
      <c r="BM275" s="32" t="str">
        <f t="shared" si="352"/>
        <v/>
      </c>
      <c r="BN275" s="21" t="str">
        <f t="shared" si="353"/>
        <v/>
      </c>
      <c r="BO275" s="53" t="str">
        <f t="shared" si="354"/>
        <v/>
      </c>
      <c r="BP275" s="53" t="str">
        <f t="shared" si="315"/>
        <v/>
      </c>
      <c r="BQ275" s="21" t="str">
        <f t="shared" si="316"/>
        <v/>
      </c>
      <c r="BR275" s="21" t="str" cm="1">
        <f t="array" ref="BR275">IFERROR(""&amp;INDEX(regNatjecatelj_klub,DI275),"")</f>
        <v/>
      </c>
      <c r="BS275" s="66" t="str">
        <f t="shared" si="355"/>
        <v/>
      </c>
      <c r="BT275" s="46" t="str">
        <f t="shared" si="356"/>
        <v/>
      </c>
      <c r="BU275" s="27" t="s">
        <v>0</v>
      </c>
      <c r="BV275" s="62" t="str">
        <f>IF(BP275&lt;&gt;"NEMA","",IF(IFERROR(MATCH(BN275,BN$12:BN274,0),0)&lt;&gt;0,"",BN275))</f>
        <v/>
      </c>
      <c r="BW275" s="27" t="s">
        <v>0</v>
      </c>
      <c r="BX275" s="84"/>
      <c r="BY275" s="27" t="s">
        <v>0</v>
      </c>
      <c r="BZ275" s="38" t="str">
        <f t="shared" si="357"/>
        <v/>
      </c>
      <c r="CA275" s="21" t="str">
        <f t="shared" si="358"/>
        <v/>
      </c>
      <c r="CB275" s="21" t="str">
        <f>IF(CA275="","",MAX(CB$12:CB274)+1)</f>
        <v/>
      </c>
      <c r="CC275" s="21" t="str">
        <f>IF(CA275="","",IF(AB275="","",IF(AB275="NEMA",IF(AD275="",INDEX(AD$12:AD274,MATCH(AA275,AA$12:AA274,0),1),AD275),AB275)))</f>
        <v/>
      </c>
      <c r="CD275" s="21" t="str">
        <f t="shared" si="359"/>
        <v/>
      </c>
      <c r="CE275" s="21" t="str">
        <f>IF(BX275="","",MAX(CE$12:CE274)+1)</f>
        <v/>
      </c>
      <c r="CF275" s="21" t="str">
        <f t="shared" si="360"/>
        <v/>
      </c>
      <c r="CG275" s="46" t="str">
        <f t="shared" si="361"/>
        <v/>
      </c>
      <c r="CH275" s="27" t="s">
        <v>0</v>
      </c>
      <c r="CI275" s="14" t="str">
        <f t="shared" si="362"/>
        <v/>
      </c>
      <c r="CJ275" s="27" t="s">
        <v>0</v>
      </c>
      <c r="CK275" s="157" t="str">
        <f>IF(BN275="","",IF(AND(BO275&lt;&gt;"",BO275&lt;&gt;"NEMA",BS275=1),BR275,IFERROR(INDEX(CK$12:CK274,MATCH(BN275,BN$12:BN274,0)),IF(BX275&lt;&gt;"",BX275,BT275))))</f>
        <v/>
      </c>
      <c r="CL275" s="210" t="str">
        <f>IF(BN275="","",IF(BT275&lt;&gt;BN275,INDEX(regKlub_id,MATCH(BT275,regKlub_naziv,0)),IF(AND(BO275&lt;&gt;"",BO275&lt;&gt;"NEMA"),BO275,IF(CF275&lt;&gt;"",CF275,IF(CB275&lt;&gt;"",CB275,IFERROR(INDEX(CL$12:CL274,MATCH(BN275,BN$12:BN274,0)),"GREŠKA"))))))</f>
        <v/>
      </c>
      <c r="CM275" s="108" t="str">
        <f>IF(BP275="","",IF(BP275&lt;&gt;"NEMA",BP275,IF(CE275&lt;&gt;"",CE275,IFERROR(INDEX(CM$12:CM274,MATCH(BN275,BN$12:BN274,0)),""))))</f>
        <v/>
      </c>
      <c r="CN275" s="27" t="s">
        <v>0</v>
      </c>
      <c r="CO275" s="38" t="str">
        <f t="shared" si="363"/>
        <v/>
      </c>
      <c r="CP275" s="53" t="str">
        <f t="shared" si="364"/>
        <v/>
      </c>
      <c r="CQ275" s="164" t="str">
        <f t="shared" si="365"/>
        <v/>
      </c>
      <c r="CR275" s="165" t="str">
        <f t="shared" si="313"/>
        <v/>
      </c>
      <c r="CS275" s="108" t="str">
        <f t="shared" si="317"/>
        <v/>
      </c>
      <c r="CT275" s="27" t="s">
        <v>0</v>
      </c>
      <c r="CU275" s="224" t="str">
        <f t="shared" si="366"/>
        <v xml:space="preserve">
</v>
      </c>
      <c r="CV275" s="27" t="s">
        <v>0</v>
      </c>
      <c r="CW275" s="184" t="str">
        <f t="shared" si="318"/>
        <v/>
      </c>
      <c r="CX275" t="s">
        <v>0</v>
      </c>
      <c r="CY275" s="86" t="str">
        <f t="shared" si="319"/>
        <v/>
      </c>
      <c r="CZ275" t="s">
        <v>0</v>
      </c>
      <c r="DA275" s="32" t="str">
        <f t="shared" si="320"/>
        <v/>
      </c>
      <c r="DB275" s="46" t="str">
        <f t="shared" si="321"/>
        <v/>
      </c>
      <c r="DC275" t="s">
        <v>0</v>
      </c>
      <c r="DD275" s="14" t="str">
        <f t="shared" si="367"/>
        <v/>
      </c>
      <c r="DE275" s="27" t="s">
        <v>0</v>
      </c>
      <c r="DF275" s="14" t="str">
        <f t="shared" si="368"/>
        <v/>
      </c>
      <c r="DG275" s="27" t="s">
        <v>0</v>
      </c>
      <c r="DH275" s="32" t="str">
        <f t="shared" si="369"/>
        <v/>
      </c>
      <c r="DI275" s="33" t="str">
        <f t="shared" si="370"/>
        <v/>
      </c>
      <c r="DJ275" s="27" t="s">
        <v>0</v>
      </c>
      <c r="DK275" s="32" t="str">
        <f t="shared" si="371"/>
        <v/>
      </c>
      <c r="DL275" s="33" t="str">
        <f t="shared" si="372"/>
        <v/>
      </c>
      <c r="DM275" s="27" t="s">
        <v>0</v>
      </c>
      <c r="DN275" s="32" t="str">
        <f t="shared" si="373"/>
        <v/>
      </c>
      <c r="DO275" s="33" t="str">
        <f t="shared" si="374"/>
        <v/>
      </c>
      <c r="DP275" s="27" t="s">
        <v>0</v>
      </c>
      <c r="DQ275" s="38" t="str">
        <f t="shared" si="375"/>
        <v/>
      </c>
      <c r="DR275" s="33" t="str" cm="1">
        <f t="array" ref="DR275">IF(DQ275&lt;&gt;"",INDEX(regNatjecatelj_id,DQ275,0),IF(BF275&lt;&gt;"",BF275,""))</f>
        <v/>
      </c>
      <c r="DS275" s="27" t="s">
        <v>0</v>
      </c>
      <c r="DT275" s="38" t="str">
        <f t="shared" si="376"/>
        <v/>
      </c>
      <c r="DU275" s="53" t="str">
        <f t="shared" si="322"/>
        <v/>
      </c>
      <c r="DV275" s="53" t="str">
        <f t="shared" si="377"/>
        <v/>
      </c>
      <c r="DW275" s="53" t="str">
        <f t="shared" si="378"/>
        <v/>
      </c>
      <c r="DX275" s="46" t="str">
        <f t="shared" si="379"/>
        <v/>
      </c>
      <c r="DY275" s="27" t="s">
        <v>0</v>
      </c>
      <c r="DZ275" s="38" t="str">
        <f>IF(AN275="","",MAX(DZ$12:DZ274)+1)</f>
        <v/>
      </c>
      <c r="EA275" s="53" t="str">
        <f t="shared" si="380"/>
        <v/>
      </c>
      <c r="EB275" s="53" t="str">
        <f t="shared" si="381"/>
        <v/>
      </c>
      <c r="EC275" s="53" t="str">
        <f t="shared" si="382"/>
        <v/>
      </c>
      <c r="ED275" s="53" t="str">
        <f t="shared" si="383"/>
        <v/>
      </c>
      <c r="EE275" s="53" t="str">
        <f t="shared" si="323"/>
        <v/>
      </c>
      <c r="EF275" s="53" t="str">
        <f t="shared" si="384"/>
        <v/>
      </c>
      <c r="EG275" s="53" t="str">
        <f t="shared" si="385"/>
        <v/>
      </c>
      <c r="EH275" s="53" t="str">
        <f t="shared" si="324"/>
        <v/>
      </c>
      <c r="EI275" s="53" t="str">
        <f t="shared" si="386"/>
        <v/>
      </c>
      <c r="EJ275" s="33" t="str">
        <f t="shared" si="387"/>
        <v/>
      </c>
      <c r="EK275" s="27" t="s">
        <v>0</v>
      </c>
      <c r="EL275" s="14" t="str">
        <f t="shared" si="388"/>
        <v/>
      </c>
      <c r="EM275" s="27" t="s">
        <v>0</v>
      </c>
      <c r="EN275" s="14" t="str">
        <f t="shared" si="325"/>
        <v/>
      </c>
      <c r="EO275" s="27" t="s">
        <v>0</v>
      </c>
      <c r="EP275" s="115" t="str">
        <f t="shared" si="389"/>
        <v/>
      </c>
      <c r="EQ275" s="27" t="s">
        <v>0</v>
      </c>
    </row>
    <row r="276" spans="1:147" x14ac:dyDescent="0.25">
      <c r="A276" t="s">
        <v>0</v>
      </c>
      <c r="B276" s="32" t="str">
        <f>IF(csv!F266="","",TRIM(csv!T266))</f>
        <v/>
      </c>
      <c r="C276" s="21" t="s">
        <v>0</v>
      </c>
      <c r="D276" s="21" t="str">
        <f>IF(csv!F266="","",TRIM(csv!F266))</f>
        <v/>
      </c>
      <c r="E276" s="21" t="str">
        <f>IF(csv!E266="","",TRIM(csv!E266))</f>
        <v/>
      </c>
      <c r="F276" s="21" t="s">
        <v>0</v>
      </c>
      <c r="G276" s="53" t="str">
        <f>IF(csv!M266="","",TRIM(csv!M266))</f>
        <v/>
      </c>
      <c r="H276" s="53" t="str">
        <f>IF(csv!N266="","",TRIM(csv!N266))</f>
        <v/>
      </c>
      <c r="I276" s="21" t="s">
        <v>0</v>
      </c>
      <c r="J276" s="21" t="str">
        <f>IF(csv!P266="","",TRIM(csv!P266))</f>
        <v/>
      </c>
      <c r="K276" s="21" t="str">
        <f>IF(csv!Q266="","",TRIM(csv!Q266))</f>
        <v/>
      </c>
      <c r="L276" s="21" t="s">
        <v>0</v>
      </c>
      <c r="M276" s="46" t="str">
        <f>IF(csv!R266="","",TRIM(csv!R266))</f>
        <v/>
      </c>
      <c r="N276" s="27" t="s">
        <v>0</v>
      </c>
      <c r="O276" s="172" t="str">
        <f t="shared" si="326"/>
        <v/>
      </c>
      <c r="P276" s="27"/>
      <c r="Q276" s="32" t="str">
        <f t="shared" si="327"/>
        <v/>
      </c>
      <c r="R276" s="53" t="str">
        <f>IF(Q276="","",IF(COUNTIF(Q$12:Q275,Q276)=0,R275+1,R275))</f>
        <v/>
      </c>
      <c r="S276" s="53" t="str">
        <f t="shared" si="328"/>
        <v/>
      </c>
      <c r="T276" s="53" t="str">
        <f t="shared" si="329"/>
        <v/>
      </c>
      <c r="U276" s="46" t="str">
        <f t="shared" si="330"/>
        <v/>
      </c>
      <c r="V276" s="27" t="s">
        <v>0</v>
      </c>
      <c r="W276" s="157" t="str">
        <f t="shared" si="331"/>
        <v/>
      </c>
      <c r="X276" s="207" t="str">
        <f t="shared" si="332"/>
        <v/>
      </c>
      <c r="Y276" s="158" t="str">
        <f t="shared" si="314"/>
        <v/>
      </c>
      <c r="Z276" s="27" t="s">
        <v>0</v>
      </c>
      <c r="AA276" s="32" t="str">
        <f t="shared" si="333"/>
        <v/>
      </c>
      <c r="AB276" s="53" t="str">
        <f t="shared" si="334"/>
        <v/>
      </c>
      <c r="AC276" s="21" t="str">
        <f>IF(OR(AB276="",AB276&lt;&gt;"NEMA"),"",IF(IFERROR(MATCH(AA276,AA$12:AA275,0),0)&lt;&gt;0,"",AA276))</f>
        <v/>
      </c>
      <c r="AD276" s="46" t="str">
        <f>IF(AC276="","",MAX(AD$12:AD275)+1)</f>
        <v/>
      </c>
      <c r="AE276" s="27" t="s">
        <v>0</v>
      </c>
      <c r="AF276" s="84"/>
      <c r="AG276" s="27" t="s">
        <v>0</v>
      </c>
      <c r="AH276" s="14" t="str">
        <f t="shared" si="335"/>
        <v/>
      </c>
      <c r="AI276" s="27" t="s">
        <v>0</v>
      </c>
      <c r="AJ276" s="157" t="str">
        <f t="shared" si="336"/>
        <v/>
      </c>
      <c r="AK276" s="108" t="str">
        <f t="shared" si="337"/>
        <v/>
      </c>
      <c r="AL276" s="27"/>
      <c r="AM276" s="32" t="str">
        <f t="shared" si="338"/>
        <v/>
      </c>
      <c r="AN276" s="21" t="str">
        <f t="shared" si="339"/>
        <v/>
      </c>
      <c r="AO276" s="53" t="str">
        <f t="shared" si="340"/>
        <v/>
      </c>
      <c r="AP276" s="53" t="str">
        <f t="shared" si="341"/>
        <v/>
      </c>
      <c r="AQ276" s="21" t="str">
        <f t="shared" si="342"/>
        <v/>
      </c>
      <c r="AR276" s="46" t="str">
        <f t="shared" si="343"/>
        <v/>
      </c>
      <c r="AS276" s="27" t="s">
        <v>0</v>
      </c>
      <c r="AT276" s="62" t="str">
        <f t="shared" si="344"/>
        <v/>
      </c>
      <c r="AU276" s="27" t="s">
        <v>0</v>
      </c>
      <c r="AV276" s="228" t="str">
        <f t="shared" si="312"/>
        <v/>
      </c>
      <c r="AW276" s="27" t="s">
        <v>0</v>
      </c>
      <c r="AX276" s="79"/>
      <c r="AY276" s="80"/>
      <c r="AZ276" s="27" t="s">
        <v>0</v>
      </c>
      <c r="BA276" s="184" t="str">
        <f t="shared" si="345"/>
        <v/>
      </c>
      <c r="BB276" s="27" t="s">
        <v>0</v>
      </c>
      <c r="BC276" s="32" t="str">
        <f t="shared" si="346"/>
        <v/>
      </c>
      <c r="BD276" s="53" t="str">
        <f>IF(AX276&amp;AY276="","",MAX(BD$12:BD275)+1)</f>
        <v/>
      </c>
      <c r="BE276" s="196" t="str">
        <f t="shared" si="347"/>
        <v/>
      </c>
      <c r="BF276" s="33" t="str">
        <f>IF(AND(AO276="NEMA",AP276="NEMA",OR(AX276&amp;AY276="",BE276="NEMA")),MAX(BF$12:BF275)+1,"")</f>
        <v/>
      </c>
      <c r="BG276" s="27" t="s">
        <v>0</v>
      </c>
      <c r="BH276" s="32" t="str">
        <f t="shared" si="348"/>
        <v/>
      </c>
      <c r="BI276" s="21" t="str">
        <f t="shared" si="349"/>
        <v/>
      </c>
      <c r="BJ276" s="53" t="str">
        <f t="shared" si="350"/>
        <v/>
      </c>
      <c r="BK276" s="33" t="str">
        <f t="shared" si="351"/>
        <v/>
      </c>
      <c r="BL276" s="27" t="s">
        <v>0</v>
      </c>
      <c r="BM276" s="32" t="str">
        <f t="shared" si="352"/>
        <v/>
      </c>
      <c r="BN276" s="21" t="str">
        <f t="shared" si="353"/>
        <v/>
      </c>
      <c r="BO276" s="53" t="str">
        <f t="shared" si="354"/>
        <v/>
      </c>
      <c r="BP276" s="53" t="str">
        <f t="shared" si="315"/>
        <v/>
      </c>
      <c r="BQ276" s="21" t="str">
        <f t="shared" si="316"/>
        <v/>
      </c>
      <c r="BR276" s="21" t="str" cm="1">
        <f t="array" ref="BR276">IFERROR(""&amp;INDEX(regNatjecatelj_klub,DI276),"")</f>
        <v/>
      </c>
      <c r="BS276" s="66" t="str">
        <f t="shared" si="355"/>
        <v/>
      </c>
      <c r="BT276" s="46" t="str">
        <f t="shared" si="356"/>
        <v/>
      </c>
      <c r="BU276" s="27" t="s">
        <v>0</v>
      </c>
      <c r="BV276" s="62" t="str">
        <f>IF(BP276&lt;&gt;"NEMA","",IF(IFERROR(MATCH(BN276,BN$12:BN275,0),0)&lt;&gt;0,"",BN276))</f>
        <v/>
      </c>
      <c r="BW276" s="27" t="s">
        <v>0</v>
      </c>
      <c r="BX276" s="84"/>
      <c r="BY276" s="27" t="s">
        <v>0</v>
      </c>
      <c r="BZ276" s="38" t="str">
        <f t="shared" si="357"/>
        <v/>
      </c>
      <c r="CA276" s="21" t="str">
        <f t="shared" si="358"/>
        <v/>
      </c>
      <c r="CB276" s="21" t="str">
        <f>IF(CA276="","",MAX(CB$12:CB275)+1)</f>
        <v/>
      </c>
      <c r="CC276" s="21" t="str">
        <f>IF(CA276="","",IF(AB276="","",IF(AB276="NEMA",IF(AD276="",INDEX(AD$12:AD275,MATCH(AA276,AA$12:AA275,0),1),AD276),AB276)))</f>
        <v/>
      </c>
      <c r="CD276" s="21" t="str">
        <f t="shared" si="359"/>
        <v/>
      </c>
      <c r="CE276" s="21" t="str">
        <f>IF(BX276="","",MAX(CE$12:CE275)+1)</f>
        <v/>
      </c>
      <c r="CF276" s="21" t="str">
        <f t="shared" si="360"/>
        <v/>
      </c>
      <c r="CG276" s="46" t="str">
        <f t="shared" si="361"/>
        <v/>
      </c>
      <c r="CH276" s="27" t="s">
        <v>0</v>
      </c>
      <c r="CI276" s="14" t="str">
        <f t="shared" si="362"/>
        <v/>
      </c>
      <c r="CJ276" s="27" t="s">
        <v>0</v>
      </c>
      <c r="CK276" s="157" t="str">
        <f>IF(BN276="","",IF(AND(BO276&lt;&gt;"",BO276&lt;&gt;"NEMA",BS276=1),BR276,IFERROR(INDEX(CK$12:CK275,MATCH(BN276,BN$12:BN275,0)),IF(BX276&lt;&gt;"",BX276,BT276))))</f>
        <v/>
      </c>
      <c r="CL276" s="210" t="str">
        <f>IF(BN276="","",IF(BT276&lt;&gt;BN276,INDEX(regKlub_id,MATCH(BT276,regKlub_naziv,0)),IF(AND(BO276&lt;&gt;"",BO276&lt;&gt;"NEMA"),BO276,IF(CF276&lt;&gt;"",CF276,IF(CB276&lt;&gt;"",CB276,IFERROR(INDEX(CL$12:CL275,MATCH(BN276,BN$12:BN275,0)),"GREŠKA"))))))</f>
        <v/>
      </c>
      <c r="CM276" s="108" t="str">
        <f>IF(BP276="","",IF(BP276&lt;&gt;"NEMA",BP276,IF(CE276&lt;&gt;"",CE276,IFERROR(INDEX(CM$12:CM275,MATCH(BN276,BN$12:BN275,0)),""))))</f>
        <v/>
      </c>
      <c r="CN276" s="27" t="s">
        <v>0</v>
      </c>
      <c r="CO276" s="38" t="str">
        <f t="shared" si="363"/>
        <v/>
      </c>
      <c r="CP276" s="53" t="str">
        <f t="shared" si="364"/>
        <v/>
      </c>
      <c r="CQ276" s="164" t="str">
        <f t="shared" si="365"/>
        <v/>
      </c>
      <c r="CR276" s="165" t="str">
        <f t="shared" si="313"/>
        <v/>
      </c>
      <c r="CS276" s="108" t="str">
        <f t="shared" si="317"/>
        <v/>
      </c>
      <c r="CT276" s="27" t="s">
        <v>0</v>
      </c>
      <c r="CU276" s="224" t="str">
        <f t="shared" si="366"/>
        <v xml:space="preserve">
</v>
      </c>
      <c r="CV276" s="27" t="s">
        <v>0</v>
      </c>
      <c r="CW276" s="184" t="str">
        <f t="shared" si="318"/>
        <v/>
      </c>
      <c r="CX276" t="s">
        <v>0</v>
      </c>
      <c r="CY276" s="86" t="str">
        <f t="shared" si="319"/>
        <v/>
      </c>
      <c r="CZ276" t="s">
        <v>0</v>
      </c>
      <c r="DA276" s="32" t="str">
        <f t="shared" si="320"/>
        <v/>
      </c>
      <c r="DB276" s="46" t="str">
        <f t="shared" si="321"/>
        <v/>
      </c>
      <c r="DC276" t="s">
        <v>0</v>
      </c>
      <c r="DD276" s="14" t="str">
        <f t="shared" si="367"/>
        <v/>
      </c>
      <c r="DE276" s="27" t="s">
        <v>0</v>
      </c>
      <c r="DF276" s="14" t="str">
        <f t="shared" si="368"/>
        <v/>
      </c>
      <c r="DG276" s="27" t="s">
        <v>0</v>
      </c>
      <c r="DH276" s="32" t="str">
        <f t="shared" si="369"/>
        <v/>
      </c>
      <c r="DI276" s="33" t="str">
        <f t="shared" si="370"/>
        <v/>
      </c>
      <c r="DJ276" s="27" t="s">
        <v>0</v>
      </c>
      <c r="DK276" s="32" t="str">
        <f t="shared" si="371"/>
        <v/>
      </c>
      <c r="DL276" s="33" t="str">
        <f t="shared" si="372"/>
        <v/>
      </c>
      <c r="DM276" s="27" t="s">
        <v>0</v>
      </c>
      <c r="DN276" s="32" t="str">
        <f t="shared" si="373"/>
        <v/>
      </c>
      <c r="DO276" s="33" t="str">
        <f t="shared" si="374"/>
        <v/>
      </c>
      <c r="DP276" s="27" t="s">
        <v>0</v>
      </c>
      <c r="DQ276" s="38" t="str">
        <f t="shared" si="375"/>
        <v/>
      </c>
      <c r="DR276" s="33" t="str" cm="1">
        <f t="array" ref="DR276">IF(DQ276&lt;&gt;"",INDEX(regNatjecatelj_id,DQ276,0),IF(BF276&lt;&gt;"",BF276,""))</f>
        <v/>
      </c>
      <c r="DS276" s="27" t="s">
        <v>0</v>
      </c>
      <c r="DT276" s="38" t="str">
        <f t="shared" si="376"/>
        <v/>
      </c>
      <c r="DU276" s="53" t="str">
        <f t="shared" si="322"/>
        <v/>
      </c>
      <c r="DV276" s="53" t="str">
        <f t="shared" si="377"/>
        <v/>
      </c>
      <c r="DW276" s="53" t="str">
        <f t="shared" si="378"/>
        <v/>
      </c>
      <c r="DX276" s="46" t="str">
        <f t="shared" si="379"/>
        <v/>
      </c>
      <c r="DY276" s="27" t="s">
        <v>0</v>
      </c>
      <c r="DZ276" s="38" t="str">
        <f>IF(AN276="","",MAX(DZ$12:DZ275)+1)</f>
        <v/>
      </c>
      <c r="EA276" s="53" t="str">
        <f t="shared" si="380"/>
        <v/>
      </c>
      <c r="EB276" s="53" t="str">
        <f t="shared" si="381"/>
        <v/>
      </c>
      <c r="EC276" s="53" t="str">
        <f t="shared" si="382"/>
        <v/>
      </c>
      <c r="ED276" s="53" t="str">
        <f t="shared" si="383"/>
        <v/>
      </c>
      <c r="EE276" s="53" t="str">
        <f t="shared" si="323"/>
        <v/>
      </c>
      <c r="EF276" s="53" t="str">
        <f t="shared" si="384"/>
        <v/>
      </c>
      <c r="EG276" s="53" t="str">
        <f t="shared" si="385"/>
        <v/>
      </c>
      <c r="EH276" s="53" t="str">
        <f t="shared" si="324"/>
        <v/>
      </c>
      <c r="EI276" s="53" t="str">
        <f t="shared" si="386"/>
        <v/>
      </c>
      <c r="EJ276" s="33" t="str">
        <f t="shared" si="387"/>
        <v/>
      </c>
      <c r="EK276" s="27" t="s">
        <v>0</v>
      </c>
      <c r="EL276" s="14" t="str">
        <f t="shared" si="388"/>
        <v/>
      </c>
      <c r="EM276" s="27" t="s">
        <v>0</v>
      </c>
      <c r="EN276" s="14" t="str">
        <f t="shared" si="325"/>
        <v/>
      </c>
      <c r="EO276" s="27" t="s">
        <v>0</v>
      </c>
      <c r="EP276" s="115" t="str">
        <f t="shared" si="389"/>
        <v/>
      </c>
      <c r="EQ276" s="27" t="s">
        <v>0</v>
      </c>
    </row>
    <row r="277" spans="1:147" x14ac:dyDescent="0.25">
      <c r="A277" t="s">
        <v>0</v>
      </c>
      <c r="B277" s="32" t="str">
        <f>IF(csv!F267="","",TRIM(csv!T267))</f>
        <v/>
      </c>
      <c r="C277" s="21" t="s">
        <v>0</v>
      </c>
      <c r="D277" s="21" t="str">
        <f>IF(csv!F267="","",TRIM(csv!F267))</f>
        <v/>
      </c>
      <c r="E277" s="21" t="str">
        <f>IF(csv!E267="","",TRIM(csv!E267))</f>
        <v/>
      </c>
      <c r="F277" s="21" t="s">
        <v>0</v>
      </c>
      <c r="G277" s="53" t="str">
        <f>IF(csv!M267="","",TRIM(csv!M267))</f>
        <v/>
      </c>
      <c r="H277" s="53" t="str">
        <f>IF(csv!N267="","",TRIM(csv!N267))</f>
        <v/>
      </c>
      <c r="I277" s="21" t="s">
        <v>0</v>
      </c>
      <c r="J277" s="21" t="str">
        <f>IF(csv!P267="","",TRIM(csv!P267))</f>
        <v/>
      </c>
      <c r="K277" s="21" t="str">
        <f>IF(csv!Q267="","",TRIM(csv!Q267))</f>
        <v/>
      </c>
      <c r="L277" s="21" t="s">
        <v>0</v>
      </c>
      <c r="M277" s="46" t="str">
        <f>IF(csv!R267="","",TRIM(csv!R267))</f>
        <v/>
      </c>
      <c r="N277" s="27" t="s">
        <v>0</v>
      </c>
      <c r="O277" s="172" t="str">
        <f t="shared" si="326"/>
        <v/>
      </c>
      <c r="P277" s="27"/>
      <c r="Q277" s="32" t="str">
        <f t="shared" si="327"/>
        <v/>
      </c>
      <c r="R277" s="53" t="str">
        <f>IF(Q277="","",IF(COUNTIF(Q$12:Q276,Q277)=0,R276+1,R276))</f>
        <v/>
      </c>
      <c r="S277" s="53" t="str">
        <f t="shared" si="328"/>
        <v/>
      </c>
      <c r="T277" s="53" t="str">
        <f t="shared" si="329"/>
        <v/>
      </c>
      <c r="U277" s="46" t="str">
        <f t="shared" si="330"/>
        <v/>
      </c>
      <c r="V277" s="27" t="s">
        <v>0</v>
      </c>
      <c r="W277" s="157" t="str">
        <f t="shared" si="331"/>
        <v/>
      </c>
      <c r="X277" s="207" t="str">
        <f t="shared" si="332"/>
        <v/>
      </c>
      <c r="Y277" s="158" t="str">
        <f t="shared" si="314"/>
        <v/>
      </c>
      <c r="Z277" s="27" t="s">
        <v>0</v>
      </c>
      <c r="AA277" s="32" t="str">
        <f t="shared" si="333"/>
        <v/>
      </c>
      <c r="AB277" s="53" t="str">
        <f t="shared" si="334"/>
        <v/>
      </c>
      <c r="AC277" s="21" t="str">
        <f>IF(OR(AB277="",AB277&lt;&gt;"NEMA"),"",IF(IFERROR(MATCH(AA277,AA$12:AA276,0),0)&lt;&gt;0,"",AA277))</f>
        <v/>
      </c>
      <c r="AD277" s="46" t="str">
        <f>IF(AC277="","",MAX(AD$12:AD276)+1)</f>
        <v/>
      </c>
      <c r="AE277" s="27" t="s">
        <v>0</v>
      </c>
      <c r="AF277" s="84"/>
      <c r="AG277" s="27" t="s">
        <v>0</v>
      </c>
      <c r="AH277" s="14" t="str">
        <f t="shared" si="335"/>
        <v/>
      </c>
      <c r="AI277" s="27" t="s">
        <v>0</v>
      </c>
      <c r="AJ277" s="157" t="str">
        <f t="shared" si="336"/>
        <v/>
      </c>
      <c r="AK277" s="108" t="str">
        <f t="shared" si="337"/>
        <v/>
      </c>
      <c r="AL277" s="27"/>
      <c r="AM277" s="32" t="str">
        <f t="shared" si="338"/>
        <v/>
      </c>
      <c r="AN277" s="21" t="str">
        <f t="shared" si="339"/>
        <v/>
      </c>
      <c r="AO277" s="53" t="str">
        <f t="shared" si="340"/>
        <v/>
      </c>
      <c r="AP277" s="53" t="str">
        <f t="shared" si="341"/>
        <v/>
      </c>
      <c r="AQ277" s="21" t="str">
        <f t="shared" si="342"/>
        <v/>
      </c>
      <c r="AR277" s="46" t="str">
        <f t="shared" si="343"/>
        <v/>
      </c>
      <c r="AS277" s="27" t="s">
        <v>0</v>
      </c>
      <c r="AT277" s="62" t="str">
        <f t="shared" si="344"/>
        <v/>
      </c>
      <c r="AU277" s="27" t="s">
        <v>0</v>
      </c>
      <c r="AV277" s="228" t="str">
        <f t="shared" si="312"/>
        <v/>
      </c>
      <c r="AW277" s="27" t="s">
        <v>0</v>
      </c>
      <c r="AX277" s="79"/>
      <c r="AY277" s="80"/>
      <c r="AZ277" s="27" t="s">
        <v>0</v>
      </c>
      <c r="BA277" s="184" t="str">
        <f t="shared" si="345"/>
        <v/>
      </c>
      <c r="BB277" s="27" t="s">
        <v>0</v>
      </c>
      <c r="BC277" s="32" t="str">
        <f t="shared" si="346"/>
        <v/>
      </c>
      <c r="BD277" s="53" t="str">
        <f>IF(AX277&amp;AY277="","",MAX(BD$12:BD276)+1)</f>
        <v/>
      </c>
      <c r="BE277" s="196" t="str">
        <f t="shared" si="347"/>
        <v/>
      </c>
      <c r="BF277" s="33" t="str">
        <f>IF(AND(AO277="NEMA",AP277="NEMA",OR(AX277&amp;AY277="",BE277="NEMA")),MAX(BF$12:BF276)+1,"")</f>
        <v/>
      </c>
      <c r="BG277" s="27" t="s">
        <v>0</v>
      </c>
      <c r="BH277" s="32" t="str">
        <f t="shared" si="348"/>
        <v/>
      </c>
      <c r="BI277" s="21" t="str">
        <f t="shared" si="349"/>
        <v/>
      </c>
      <c r="BJ277" s="53" t="str">
        <f t="shared" si="350"/>
        <v/>
      </c>
      <c r="BK277" s="33" t="str">
        <f t="shared" si="351"/>
        <v/>
      </c>
      <c r="BL277" s="27" t="s">
        <v>0</v>
      </c>
      <c r="BM277" s="32" t="str">
        <f t="shared" si="352"/>
        <v/>
      </c>
      <c r="BN277" s="21" t="str">
        <f t="shared" si="353"/>
        <v/>
      </c>
      <c r="BO277" s="53" t="str">
        <f t="shared" si="354"/>
        <v/>
      </c>
      <c r="BP277" s="53" t="str">
        <f t="shared" si="315"/>
        <v/>
      </c>
      <c r="BQ277" s="21" t="str">
        <f t="shared" si="316"/>
        <v/>
      </c>
      <c r="BR277" s="21" t="str" cm="1">
        <f t="array" ref="BR277">IFERROR(""&amp;INDEX(regNatjecatelj_klub,DI277),"")</f>
        <v/>
      </c>
      <c r="BS277" s="66" t="str">
        <f t="shared" si="355"/>
        <v/>
      </c>
      <c r="BT277" s="46" t="str">
        <f t="shared" si="356"/>
        <v/>
      </c>
      <c r="BU277" s="27" t="s">
        <v>0</v>
      </c>
      <c r="BV277" s="62" t="str">
        <f>IF(BP277&lt;&gt;"NEMA","",IF(IFERROR(MATCH(BN277,BN$12:BN276,0),0)&lt;&gt;0,"",BN277))</f>
        <v/>
      </c>
      <c r="BW277" s="27" t="s">
        <v>0</v>
      </c>
      <c r="BX277" s="84"/>
      <c r="BY277" s="27" t="s">
        <v>0</v>
      </c>
      <c r="BZ277" s="38" t="str">
        <f t="shared" si="357"/>
        <v/>
      </c>
      <c r="CA277" s="21" t="str">
        <f t="shared" si="358"/>
        <v/>
      </c>
      <c r="CB277" s="21" t="str">
        <f>IF(CA277="","",MAX(CB$12:CB276)+1)</f>
        <v/>
      </c>
      <c r="CC277" s="21" t="str">
        <f>IF(CA277="","",IF(AB277="","",IF(AB277="NEMA",IF(AD277="",INDEX(AD$12:AD276,MATCH(AA277,AA$12:AA276,0),1),AD277),AB277)))</f>
        <v/>
      </c>
      <c r="CD277" s="21" t="str">
        <f t="shared" si="359"/>
        <v/>
      </c>
      <c r="CE277" s="21" t="str">
        <f>IF(BX277="","",MAX(CE$12:CE276)+1)</f>
        <v/>
      </c>
      <c r="CF277" s="21" t="str">
        <f t="shared" si="360"/>
        <v/>
      </c>
      <c r="CG277" s="46" t="str">
        <f t="shared" si="361"/>
        <v/>
      </c>
      <c r="CH277" s="27" t="s">
        <v>0</v>
      </c>
      <c r="CI277" s="14" t="str">
        <f t="shared" si="362"/>
        <v/>
      </c>
      <c r="CJ277" s="27" t="s">
        <v>0</v>
      </c>
      <c r="CK277" s="157" t="str">
        <f>IF(BN277="","",IF(AND(BO277&lt;&gt;"",BO277&lt;&gt;"NEMA",BS277=1),BR277,IFERROR(INDEX(CK$12:CK276,MATCH(BN277,BN$12:BN276,0)),IF(BX277&lt;&gt;"",BX277,BT277))))</f>
        <v/>
      </c>
      <c r="CL277" s="210" t="str">
        <f>IF(BN277="","",IF(BT277&lt;&gt;BN277,INDEX(regKlub_id,MATCH(BT277,regKlub_naziv,0)),IF(AND(BO277&lt;&gt;"",BO277&lt;&gt;"NEMA"),BO277,IF(CF277&lt;&gt;"",CF277,IF(CB277&lt;&gt;"",CB277,IFERROR(INDEX(CL$12:CL276,MATCH(BN277,BN$12:BN276,0)),"GREŠKA"))))))</f>
        <v/>
      </c>
      <c r="CM277" s="108" t="str">
        <f>IF(BP277="","",IF(BP277&lt;&gt;"NEMA",BP277,IF(CE277&lt;&gt;"",CE277,IFERROR(INDEX(CM$12:CM276,MATCH(BN277,BN$12:BN276,0)),""))))</f>
        <v/>
      </c>
      <c r="CN277" s="27" t="s">
        <v>0</v>
      </c>
      <c r="CO277" s="38" t="str">
        <f t="shared" si="363"/>
        <v/>
      </c>
      <c r="CP277" s="53" t="str">
        <f t="shared" si="364"/>
        <v/>
      </c>
      <c r="CQ277" s="164" t="str">
        <f t="shared" si="365"/>
        <v/>
      </c>
      <c r="CR277" s="165" t="str">
        <f t="shared" si="313"/>
        <v/>
      </c>
      <c r="CS277" s="108" t="str">
        <f t="shared" si="317"/>
        <v/>
      </c>
      <c r="CT277" s="27" t="s">
        <v>0</v>
      </c>
      <c r="CU277" s="224" t="str">
        <f t="shared" si="366"/>
        <v xml:space="preserve">
</v>
      </c>
      <c r="CV277" s="27" t="s">
        <v>0</v>
      </c>
      <c r="CW277" s="184" t="str">
        <f t="shared" si="318"/>
        <v/>
      </c>
      <c r="CX277" t="s">
        <v>0</v>
      </c>
      <c r="CY277" s="86" t="str">
        <f t="shared" si="319"/>
        <v/>
      </c>
      <c r="CZ277" t="s">
        <v>0</v>
      </c>
      <c r="DA277" s="32" t="str">
        <f t="shared" si="320"/>
        <v/>
      </c>
      <c r="DB277" s="46" t="str">
        <f t="shared" si="321"/>
        <v/>
      </c>
      <c r="DC277" t="s">
        <v>0</v>
      </c>
      <c r="DD277" s="14" t="str">
        <f t="shared" si="367"/>
        <v/>
      </c>
      <c r="DE277" s="27" t="s">
        <v>0</v>
      </c>
      <c r="DF277" s="14" t="str">
        <f t="shared" si="368"/>
        <v/>
      </c>
      <c r="DG277" s="27" t="s">
        <v>0</v>
      </c>
      <c r="DH277" s="32" t="str">
        <f t="shared" si="369"/>
        <v/>
      </c>
      <c r="DI277" s="33" t="str">
        <f t="shared" si="370"/>
        <v/>
      </c>
      <c r="DJ277" s="27" t="s">
        <v>0</v>
      </c>
      <c r="DK277" s="32" t="str">
        <f t="shared" si="371"/>
        <v/>
      </c>
      <c r="DL277" s="33" t="str">
        <f t="shared" si="372"/>
        <v/>
      </c>
      <c r="DM277" s="27" t="s">
        <v>0</v>
      </c>
      <c r="DN277" s="32" t="str">
        <f t="shared" si="373"/>
        <v/>
      </c>
      <c r="DO277" s="33" t="str">
        <f t="shared" si="374"/>
        <v/>
      </c>
      <c r="DP277" s="27" t="s">
        <v>0</v>
      </c>
      <c r="DQ277" s="38" t="str">
        <f t="shared" si="375"/>
        <v/>
      </c>
      <c r="DR277" s="33" t="str" cm="1">
        <f t="array" ref="DR277">IF(DQ277&lt;&gt;"",INDEX(regNatjecatelj_id,DQ277,0),IF(BF277&lt;&gt;"",BF277,""))</f>
        <v/>
      </c>
      <c r="DS277" s="27" t="s">
        <v>0</v>
      </c>
      <c r="DT277" s="38" t="str">
        <f t="shared" si="376"/>
        <v/>
      </c>
      <c r="DU277" s="53" t="str">
        <f t="shared" si="322"/>
        <v/>
      </c>
      <c r="DV277" s="53" t="str">
        <f t="shared" si="377"/>
        <v/>
      </c>
      <c r="DW277" s="53" t="str">
        <f t="shared" si="378"/>
        <v/>
      </c>
      <c r="DX277" s="46" t="str">
        <f t="shared" si="379"/>
        <v/>
      </c>
      <c r="DY277" s="27" t="s">
        <v>0</v>
      </c>
      <c r="DZ277" s="38" t="str">
        <f>IF(AN277="","",MAX(DZ$12:DZ276)+1)</f>
        <v/>
      </c>
      <c r="EA277" s="53" t="str">
        <f t="shared" si="380"/>
        <v/>
      </c>
      <c r="EB277" s="53" t="str">
        <f t="shared" si="381"/>
        <v/>
      </c>
      <c r="EC277" s="53" t="str">
        <f t="shared" si="382"/>
        <v/>
      </c>
      <c r="ED277" s="53" t="str">
        <f t="shared" si="383"/>
        <v/>
      </c>
      <c r="EE277" s="53" t="str">
        <f t="shared" si="323"/>
        <v/>
      </c>
      <c r="EF277" s="53" t="str">
        <f t="shared" si="384"/>
        <v/>
      </c>
      <c r="EG277" s="53" t="str">
        <f t="shared" si="385"/>
        <v/>
      </c>
      <c r="EH277" s="53" t="str">
        <f t="shared" si="324"/>
        <v/>
      </c>
      <c r="EI277" s="53" t="str">
        <f t="shared" si="386"/>
        <v/>
      </c>
      <c r="EJ277" s="33" t="str">
        <f t="shared" si="387"/>
        <v/>
      </c>
      <c r="EK277" s="27" t="s">
        <v>0</v>
      </c>
      <c r="EL277" s="14" t="str">
        <f t="shared" si="388"/>
        <v/>
      </c>
      <c r="EM277" s="27" t="s">
        <v>0</v>
      </c>
      <c r="EN277" s="14" t="str">
        <f t="shared" si="325"/>
        <v/>
      </c>
      <c r="EO277" s="27" t="s">
        <v>0</v>
      </c>
      <c r="EP277" s="115" t="str">
        <f t="shared" si="389"/>
        <v/>
      </c>
      <c r="EQ277" s="27" t="s">
        <v>0</v>
      </c>
    </row>
    <row r="278" spans="1:147" x14ac:dyDescent="0.25">
      <c r="A278" t="s">
        <v>0</v>
      </c>
      <c r="B278" s="32" t="str">
        <f>IF(csv!F268="","",TRIM(csv!T268))</f>
        <v/>
      </c>
      <c r="C278" s="21" t="s">
        <v>0</v>
      </c>
      <c r="D278" s="21" t="str">
        <f>IF(csv!F268="","",TRIM(csv!F268))</f>
        <v/>
      </c>
      <c r="E278" s="21" t="str">
        <f>IF(csv!E268="","",TRIM(csv!E268))</f>
        <v/>
      </c>
      <c r="F278" s="21" t="s">
        <v>0</v>
      </c>
      <c r="G278" s="53" t="str">
        <f>IF(csv!M268="","",TRIM(csv!M268))</f>
        <v/>
      </c>
      <c r="H278" s="53" t="str">
        <f>IF(csv!N268="","",TRIM(csv!N268))</f>
        <v/>
      </c>
      <c r="I278" s="21" t="s">
        <v>0</v>
      </c>
      <c r="J278" s="21" t="str">
        <f>IF(csv!P268="","",TRIM(csv!P268))</f>
        <v/>
      </c>
      <c r="K278" s="21" t="str">
        <f>IF(csv!Q268="","",TRIM(csv!Q268))</f>
        <v/>
      </c>
      <c r="L278" s="21" t="s">
        <v>0</v>
      </c>
      <c r="M278" s="46" t="str">
        <f>IF(csv!R268="","",TRIM(csv!R268))</f>
        <v/>
      </c>
      <c r="N278" s="27" t="s">
        <v>0</v>
      </c>
      <c r="O278" s="172" t="str">
        <f t="shared" si="326"/>
        <v/>
      </c>
      <c r="P278" s="27"/>
      <c r="Q278" s="32" t="str">
        <f t="shared" si="327"/>
        <v/>
      </c>
      <c r="R278" s="53" t="str">
        <f>IF(Q278="","",IF(COUNTIF(Q$12:Q277,Q278)=0,R277+1,R277))</f>
        <v/>
      </c>
      <c r="S278" s="53" t="str">
        <f t="shared" si="328"/>
        <v/>
      </c>
      <c r="T278" s="53" t="str">
        <f t="shared" si="329"/>
        <v/>
      </c>
      <c r="U278" s="46" t="str">
        <f t="shared" si="330"/>
        <v/>
      </c>
      <c r="V278" s="27" t="s">
        <v>0</v>
      </c>
      <c r="W278" s="157" t="str">
        <f t="shared" si="331"/>
        <v/>
      </c>
      <c r="X278" s="207" t="str">
        <f t="shared" si="332"/>
        <v/>
      </c>
      <c r="Y278" s="158" t="str">
        <f t="shared" si="314"/>
        <v/>
      </c>
      <c r="Z278" s="27" t="s">
        <v>0</v>
      </c>
      <c r="AA278" s="32" t="str">
        <f t="shared" si="333"/>
        <v/>
      </c>
      <c r="AB278" s="53" t="str">
        <f t="shared" si="334"/>
        <v/>
      </c>
      <c r="AC278" s="21" t="str">
        <f>IF(OR(AB278="",AB278&lt;&gt;"NEMA"),"",IF(IFERROR(MATCH(AA278,AA$12:AA277,0),0)&lt;&gt;0,"",AA278))</f>
        <v/>
      </c>
      <c r="AD278" s="46" t="str">
        <f>IF(AC278="","",MAX(AD$12:AD277)+1)</f>
        <v/>
      </c>
      <c r="AE278" s="27" t="s">
        <v>0</v>
      </c>
      <c r="AF278" s="84"/>
      <c r="AG278" s="27" t="s">
        <v>0</v>
      </c>
      <c r="AH278" s="14" t="str">
        <f t="shared" si="335"/>
        <v/>
      </c>
      <c r="AI278" s="27" t="s">
        <v>0</v>
      </c>
      <c r="AJ278" s="157" t="str">
        <f t="shared" si="336"/>
        <v/>
      </c>
      <c r="AK278" s="108" t="str">
        <f t="shared" si="337"/>
        <v/>
      </c>
      <c r="AL278" s="27"/>
      <c r="AM278" s="32" t="str">
        <f t="shared" si="338"/>
        <v/>
      </c>
      <c r="AN278" s="21" t="str">
        <f t="shared" si="339"/>
        <v/>
      </c>
      <c r="AO278" s="53" t="str">
        <f t="shared" si="340"/>
        <v/>
      </c>
      <c r="AP278" s="53" t="str">
        <f t="shared" si="341"/>
        <v/>
      </c>
      <c r="AQ278" s="21" t="str">
        <f t="shared" si="342"/>
        <v/>
      </c>
      <c r="AR278" s="46" t="str">
        <f t="shared" si="343"/>
        <v/>
      </c>
      <c r="AS278" s="27" t="s">
        <v>0</v>
      </c>
      <c r="AT278" s="62" t="str">
        <f t="shared" si="344"/>
        <v/>
      </c>
      <c r="AU278" s="27" t="s">
        <v>0</v>
      </c>
      <c r="AV278" s="228" t="str">
        <f t="shared" si="312"/>
        <v/>
      </c>
      <c r="AW278" s="27" t="s">
        <v>0</v>
      </c>
      <c r="AX278" s="79"/>
      <c r="AY278" s="80"/>
      <c r="AZ278" s="27" t="s">
        <v>0</v>
      </c>
      <c r="BA278" s="184" t="str">
        <f t="shared" si="345"/>
        <v/>
      </c>
      <c r="BB278" s="27" t="s">
        <v>0</v>
      </c>
      <c r="BC278" s="32" t="str">
        <f t="shared" si="346"/>
        <v/>
      </c>
      <c r="BD278" s="53" t="str">
        <f>IF(AX278&amp;AY278="","",MAX(BD$12:BD277)+1)</f>
        <v/>
      </c>
      <c r="BE278" s="196" t="str">
        <f t="shared" si="347"/>
        <v/>
      </c>
      <c r="BF278" s="33" t="str">
        <f>IF(AND(AO278="NEMA",AP278="NEMA",OR(AX278&amp;AY278="",BE278="NEMA")),MAX(BF$12:BF277)+1,"")</f>
        <v/>
      </c>
      <c r="BG278" s="27" t="s">
        <v>0</v>
      </c>
      <c r="BH278" s="32" t="str">
        <f t="shared" si="348"/>
        <v/>
      </c>
      <c r="BI278" s="21" t="str">
        <f t="shared" si="349"/>
        <v/>
      </c>
      <c r="BJ278" s="53" t="str">
        <f t="shared" si="350"/>
        <v/>
      </c>
      <c r="BK278" s="33" t="str">
        <f t="shared" si="351"/>
        <v/>
      </c>
      <c r="BL278" s="27" t="s">
        <v>0</v>
      </c>
      <c r="BM278" s="32" t="str">
        <f t="shared" si="352"/>
        <v/>
      </c>
      <c r="BN278" s="21" t="str">
        <f t="shared" si="353"/>
        <v/>
      </c>
      <c r="BO278" s="53" t="str">
        <f t="shared" si="354"/>
        <v/>
      </c>
      <c r="BP278" s="53" t="str">
        <f t="shared" si="315"/>
        <v/>
      </c>
      <c r="BQ278" s="21" t="str">
        <f t="shared" si="316"/>
        <v/>
      </c>
      <c r="BR278" s="21" t="str" cm="1">
        <f t="array" ref="BR278">IFERROR(""&amp;INDEX(regNatjecatelj_klub,DI278),"")</f>
        <v/>
      </c>
      <c r="BS278" s="66" t="str">
        <f t="shared" si="355"/>
        <v/>
      </c>
      <c r="BT278" s="46" t="str">
        <f t="shared" si="356"/>
        <v/>
      </c>
      <c r="BU278" s="27" t="s">
        <v>0</v>
      </c>
      <c r="BV278" s="62" t="str">
        <f>IF(BP278&lt;&gt;"NEMA","",IF(IFERROR(MATCH(BN278,BN$12:BN277,0),0)&lt;&gt;0,"",BN278))</f>
        <v/>
      </c>
      <c r="BW278" s="27" t="s">
        <v>0</v>
      </c>
      <c r="BX278" s="84"/>
      <c r="BY278" s="27" t="s">
        <v>0</v>
      </c>
      <c r="BZ278" s="38" t="str">
        <f t="shared" si="357"/>
        <v/>
      </c>
      <c r="CA278" s="21" t="str">
        <f t="shared" si="358"/>
        <v/>
      </c>
      <c r="CB278" s="21" t="str">
        <f>IF(CA278="","",MAX(CB$12:CB277)+1)</f>
        <v/>
      </c>
      <c r="CC278" s="21" t="str">
        <f>IF(CA278="","",IF(AB278="","",IF(AB278="NEMA",IF(AD278="",INDEX(AD$12:AD277,MATCH(AA278,AA$12:AA277,0),1),AD278),AB278)))</f>
        <v/>
      </c>
      <c r="CD278" s="21" t="str">
        <f t="shared" si="359"/>
        <v/>
      </c>
      <c r="CE278" s="21" t="str">
        <f>IF(BX278="","",MAX(CE$12:CE277)+1)</f>
        <v/>
      </c>
      <c r="CF278" s="21" t="str">
        <f t="shared" si="360"/>
        <v/>
      </c>
      <c r="CG278" s="46" t="str">
        <f t="shared" si="361"/>
        <v/>
      </c>
      <c r="CH278" s="27" t="s">
        <v>0</v>
      </c>
      <c r="CI278" s="14" t="str">
        <f t="shared" si="362"/>
        <v/>
      </c>
      <c r="CJ278" s="27" t="s">
        <v>0</v>
      </c>
      <c r="CK278" s="157" t="str">
        <f>IF(BN278="","",IF(AND(BO278&lt;&gt;"",BO278&lt;&gt;"NEMA",BS278=1),BR278,IFERROR(INDEX(CK$12:CK277,MATCH(BN278,BN$12:BN277,0)),IF(BX278&lt;&gt;"",BX278,BT278))))</f>
        <v/>
      </c>
      <c r="CL278" s="210" t="str">
        <f>IF(BN278="","",IF(BT278&lt;&gt;BN278,INDEX(regKlub_id,MATCH(BT278,regKlub_naziv,0)),IF(AND(BO278&lt;&gt;"",BO278&lt;&gt;"NEMA"),BO278,IF(CF278&lt;&gt;"",CF278,IF(CB278&lt;&gt;"",CB278,IFERROR(INDEX(CL$12:CL277,MATCH(BN278,BN$12:BN277,0)),"GREŠKA"))))))</f>
        <v/>
      </c>
      <c r="CM278" s="108" t="str">
        <f>IF(BP278="","",IF(BP278&lt;&gt;"NEMA",BP278,IF(CE278&lt;&gt;"",CE278,IFERROR(INDEX(CM$12:CM277,MATCH(BN278,BN$12:BN277,0)),""))))</f>
        <v/>
      </c>
      <c r="CN278" s="27" t="s">
        <v>0</v>
      </c>
      <c r="CO278" s="38" t="str">
        <f t="shared" si="363"/>
        <v/>
      </c>
      <c r="CP278" s="53" t="str">
        <f t="shared" si="364"/>
        <v/>
      </c>
      <c r="CQ278" s="164" t="str">
        <f t="shared" si="365"/>
        <v/>
      </c>
      <c r="CR278" s="165" t="str">
        <f t="shared" si="313"/>
        <v/>
      </c>
      <c r="CS278" s="108" t="str">
        <f t="shared" si="317"/>
        <v/>
      </c>
      <c r="CT278" s="27" t="s">
        <v>0</v>
      </c>
      <c r="CU278" s="224" t="str">
        <f t="shared" si="366"/>
        <v xml:space="preserve">
</v>
      </c>
      <c r="CV278" s="27" t="s">
        <v>0</v>
      </c>
      <c r="CW278" s="184" t="str">
        <f t="shared" si="318"/>
        <v/>
      </c>
      <c r="CX278" t="s">
        <v>0</v>
      </c>
      <c r="CY278" s="86" t="str">
        <f t="shared" si="319"/>
        <v/>
      </c>
      <c r="CZ278" t="s">
        <v>0</v>
      </c>
      <c r="DA278" s="32" t="str">
        <f t="shared" si="320"/>
        <v/>
      </c>
      <c r="DB278" s="46" t="str">
        <f t="shared" si="321"/>
        <v/>
      </c>
      <c r="DC278" t="s">
        <v>0</v>
      </c>
      <c r="DD278" s="14" t="str">
        <f t="shared" si="367"/>
        <v/>
      </c>
      <c r="DE278" s="27" t="s">
        <v>0</v>
      </c>
      <c r="DF278" s="14" t="str">
        <f t="shared" si="368"/>
        <v/>
      </c>
      <c r="DG278" s="27" t="s">
        <v>0</v>
      </c>
      <c r="DH278" s="32" t="str">
        <f t="shared" si="369"/>
        <v/>
      </c>
      <c r="DI278" s="33" t="str">
        <f t="shared" si="370"/>
        <v/>
      </c>
      <c r="DJ278" s="27" t="s">
        <v>0</v>
      </c>
      <c r="DK278" s="32" t="str">
        <f t="shared" si="371"/>
        <v/>
      </c>
      <c r="DL278" s="33" t="str">
        <f t="shared" si="372"/>
        <v/>
      </c>
      <c r="DM278" s="27" t="s">
        <v>0</v>
      </c>
      <c r="DN278" s="32" t="str">
        <f t="shared" si="373"/>
        <v/>
      </c>
      <c r="DO278" s="33" t="str">
        <f t="shared" si="374"/>
        <v/>
      </c>
      <c r="DP278" s="27" t="s">
        <v>0</v>
      </c>
      <c r="DQ278" s="38" t="str">
        <f t="shared" si="375"/>
        <v/>
      </c>
      <c r="DR278" s="33" t="str" cm="1">
        <f t="array" ref="DR278">IF(DQ278&lt;&gt;"",INDEX(regNatjecatelj_id,DQ278,0),IF(BF278&lt;&gt;"",BF278,""))</f>
        <v/>
      </c>
      <c r="DS278" s="27" t="s">
        <v>0</v>
      </c>
      <c r="DT278" s="38" t="str">
        <f t="shared" si="376"/>
        <v/>
      </c>
      <c r="DU278" s="53" t="str">
        <f t="shared" si="322"/>
        <v/>
      </c>
      <c r="DV278" s="53" t="str">
        <f t="shared" si="377"/>
        <v/>
      </c>
      <c r="DW278" s="53" t="str">
        <f t="shared" si="378"/>
        <v/>
      </c>
      <c r="DX278" s="46" t="str">
        <f t="shared" si="379"/>
        <v/>
      </c>
      <c r="DY278" s="27" t="s">
        <v>0</v>
      </c>
      <c r="DZ278" s="38" t="str">
        <f>IF(AN278="","",MAX(DZ$12:DZ277)+1)</f>
        <v/>
      </c>
      <c r="EA278" s="53" t="str">
        <f t="shared" si="380"/>
        <v/>
      </c>
      <c r="EB278" s="53" t="str">
        <f t="shared" si="381"/>
        <v/>
      </c>
      <c r="EC278" s="53" t="str">
        <f t="shared" si="382"/>
        <v/>
      </c>
      <c r="ED278" s="53" t="str">
        <f t="shared" si="383"/>
        <v/>
      </c>
      <c r="EE278" s="53" t="str">
        <f t="shared" si="323"/>
        <v/>
      </c>
      <c r="EF278" s="53" t="str">
        <f t="shared" si="384"/>
        <v/>
      </c>
      <c r="EG278" s="53" t="str">
        <f t="shared" si="385"/>
        <v/>
      </c>
      <c r="EH278" s="53" t="str">
        <f t="shared" si="324"/>
        <v/>
      </c>
      <c r="EI278" s="53" t="str">
        <f t="shared" si="386"/>
        <v/>
      </c>
      <c r="EJ278" s="33" t="str">
        <f t="shared" si="387"/>
        <v/>
      </c>
      <c r="EK278" s="27" t="s">
        <v>0</v>
      </c>
      <c r="EL278" s="14" t="str">
        <f t="shared" si="388"/>
        <v/>
      </c>
      <c r="EM278" s="27" t="s">
        <v>0</v>
      </c>
      <c r="EN278" s="14" t="str">
        <f t="shared" si="325"/>
        <v/>
      </c>
      <c r="EO278" s="27" t="s">
        <v>0</v>
      </c>
      <c r="EP278" s="115" t="str">
        <f t="shared" si="389"/>
        <v/>
      </c>
      <c r="EQ278" s="27" t="s">
        <v>0</v>
      </c>
    </row>
    <row r="279" spans="1:147" x14ac:dyDescent="0.25">
      <c r="A279" t="s">
        <v>0</v>
      </c>
      <c r="B279" s="32" t="str">
        <f>IF(csv!F269="","",TRIM(csv!T269))</f>
        <v/>
      </c>
      <c r="C279" s="21" t="s">
        <v>0</v>
      </c>
      <c r="D279" s="21" t="str">
        <f>IF(csv!F269="","",TRIM(csv!F269))</f>
        <v/>
      </c>
      <c r="E279" s="21" t="str">
        <f>IF(csv!E269="","",TRIM(csv!E269))</f>
        <v/>
      </c>
      <c r="F279" s="21" t="s">
        <v>0</v>
      </c>
      <c r="G279" s="53" t="str">
        <f>IF(csv!M269="","",TRIM(csv!M269))</f>
        <v/>
      </c>
      <c r="H279" s="53" t="str">
        <f>IF(csv!N269="","",TRIM(csv!N269))</f>
        <v/>
      </c>
      <c r="I279" s="21" t="s">
        <v>0</v>
      </c>
      <c r="J279" s="21" t="str">
        <f>IF(csv!P269="","",TRIM(csv!P269))</f>
        <v/>
      </c>
      <c r="K279" s="21" t="str">
        <f>IF(csv!Q269="","",TRIM(csv!Q269))</f>
        <v/>
      </c>
      <c r="L279" s="21" t="s">
        <v>0</v>
      </c>
      <c r="M279" s="46" t="str">
        <f>IF(csv!R269="","",TRIM(csv!R269))</f>
        <v/>
      </c>
      <c r="N279" s="27" t="s">
        <v>0</v>
      </c>
      <c r="O279" s="172" t="str">
        <f t="shared" si="326"/>
        <v/>
      </c>
      <c r="P279" s="27"/>
      <c r="Q279" s="32" t="str">
        <f t="shared" si="327"/>
        <v/>
      </c>
      <c r="R279" s="53" t="str">
        <f>IF(Q279="","",IF(COUNTIF(Q$12:Q278,Q279)=0,R278+1,R278))</f>
        <v/>
      </c>
      <c r="S279" s="53" t="str">
        <f t="shared" si="328"/>
        <v/>
      </c>
      <c r="T279" s="53" t="str">
        <f t="shared" si="329"/>
        <v/>
      </c>
      <c r="U279" s="46" t="str">
        <f t="shared" si="330"/>
        <v/>
      </c>
      <c r="V279" s="27" t="s">
        <v>0</v>
      </c>
      <c r="W279" s="157" t="str">
        <f t="shared" si="331"/>
        <v/>
      </c>
      <c r="X279" s="207" t="str">
        <f t="shared" si="332"/>
        <v/>
      </c>
      <c r="Y279" s="158" t="str">
        <f t="shared" si="314"/>
        <v/>
      </c>
      <c r="Z279" s="27" t="s">
        <v>0</v>
      </c>
      <c r="AA279" s="32" t="str">
        <f t="shared" si="333"/>
        <v/>
      </c>
      <c r="AB279" s="53" t="str">
        <f t="shared" si="334"/>
        <v/>
      </c>
      <c r="AC279" s="21" t="str">
        <f>IF(OR(AB279="",AB279&lt;&gt;"NEMA"),"",IF(IFERROR(MATCH(AA279,AA$12:AA278,0),0)&lt;&gt;0,"",AA279))</f>
        <v/>
      </c>
      <c r="AD279" s="46" t="str">
        <f>IF(AC279="","",MAX(AD$12:AD278)+1)</f>
        <v/>
      </c>
      <c r="AE279" s="27" t="s">
        <v>0</v>
      </c>
      <c r="AF279" s="84"/>
      <c r="AG279" s="27" t="s">
        <v>0</v>
      </c>
      <c r="AH279" s="14" t="str">
        <f t="shared" si="335"/>
        <v/>
      </c>
      <c r="AI279" s="27" t="s">
        <v>0</v>
      </c>
      <c r="AJ279" s="157" t="str">
        <f t="shared" si="336"/>
        <v/>
      </c>
      <c r="AK279" s="108" t="str">
        <f t="shared" si="337"/>
        <v/>
      </c>
      <c r="AL279" s="27"/>
      <c r="AM279" s="32" t="str">
        <f t="shared" si="338"/>
        <v/>
      </c>
      <c r="AN279" s="21" t="str">
        <f t="shared" si="339"/>
        <v/>
      </c>
      <c r="AO279" s="53" t="str">
        <f t="shared" si="340"/>
        <v/>
      </c>
      <c r="AP279" s="53" t="str">
        <f t="shared" si="341"/>
        <v/>
      </c>
      <c r="AQ279" s="21" t="str">
        <f t="shared" si="342"/>
        <v/>
      </c>
      <c r="AR279" s="46" t="str">
        <f t="shared" si="343"/>
        <v/>
      </c>
      <c r="AS279" s="27" t="s">
        <v>0</v>
      </c>
      <c r="AT279" s="62" t="str">
        <f t="shared" si="344"/>
        <v/>
      </c>
      <c r="AU279" s="27" t="s">
        <v>0</v>
      </c>
      <c r="AV279" s="228" t="str">
        <f t="shared" si="312"/>
        <v/>
      </c>
      <c r="AW279" s="27" t="s">
        <v>0</v>
      </c>
      <c r="AX279" s="79"/>
      <c r="AY279" s="80"/>
      <c r="AZ279" s="27" t="s">
        <v>0</v>
      </c>
      <c r="BA279" s="184" t="str">
        <f t="shared" si="345"/>
        <v/>
      </c>
      <c r="BB279" s="27" t="s">
        <v>0</v>
      </c>
      <c r="BC279" s="32" t="str">
        <f t="shared" si="346"/>
        <v/>
      </c>
      <c r="BD279" s="53" t="str">
        <f>IF(AX279&amp;AY279="","",MAX(BD$12:BD278)+1)</f>
        <v/>
      </c>
      <c r="BE279" s="196" t="str">
        <f t="shared" si="347"/>
        <v/>
      </c>
      <c r="BF279" s="33" t="str">
        <f>IF(AND(AO279="NEMA",AP279="NEMA",OR(AX279&amp;AY279="",BE279="NEMA")),MAX(BF$12:BF278)+1,"")</f>
        <v/>
      </c>
      <c r="BG279" s="27" t="s">
        <v>0</v>
      </c>
      <c r="BH279" s="32" t="str">
        <f t="shared" si="348"/>
        <v/>
      </c>
      <c r="BI279" s="21" t="str">
        <f t="shared" si="349"/>
        <v/>
      </c>
      <c r="BJ279" s="53" t="str">
        <f t="shared" si="350"/>
        <v/>
      </c>
      <c r="BK279" s="33" t="str">
        <f t="shared" si="351"/>
        <v/>
      </c>
      <c r="BL279" s="27" t="s">
        <v>0</v>
      </c>
      <c r="BM279" s="32" t="str">
        <f t="shared" si="352"/>
        <v/>
      </c>
      <c r="BN279" s="21" t="str">
        <f t="shared" si="353"/>
        <v/>
      </c>
      <c r="BO279" s="53" t="str">
        <f t="shared" si="354"/>
        <v/>
      </c>
      <c r="BP279" s="53" t="str">
        <f t="shared" si="315"/>
        <v/>
      </c>
      <c r="BQ279" s="21" t="str">
        <f t="shared" si="316"/>
        <v/>
      </c>
      <c r="BR279" s="21" t="str" cm="1">
        <f t="array" ref="BR279">IFERROR(""&amp;INDEX(regNatjecatelj_klub,DI279),"")</f>
        <v/>
      </c>
      <c r="BS279" s="66" t="str">
        <f t="shared" si="355"/>
        <v/>
      </c>
      <c r="BT279" s="46" t="str">
        <f t="shared" si="356"/>
        <v/>
      </c>
      <c r="BU279" s="27" t="s">
        <v>0</v>
      </c>
      <c r="BV279" s="62" t="str">
        <f>IF(BP279&lt;&gt;"NEMA","",IF(IFERROR(MATCH(BN279,BN$12:BN278,0),0)&lt;&gt;0,"",BN279))</f>
        <v/>
      </c>
      <c r="BW279" s="27" t="s">
        <v>0</v>
      </c>
      <c r="BX279" s="84"/>
      <c r="BY279" s="27" t="s">
        <v>0</v>
      </c>
      <c r="BZ279" s="38" t="str">
        <f t="shared" si="357"/>
        <v/>
      </c>
      <c r="CA279" s="21" t="str">
        <f t="shared" si="358"/>
        <v/>
      </c>
      <c r="CB279" s="21" t="str">
        <f>IF(CA279="","",MAX(CB$12:CB278)+1)</f>
        <v/>
      </c>
      <c r="CC279" s="21" t="str">
        <f>IF(CA279="","",IF(AB279="","",IF(AB279="NEMA",IF(AD279="",INDEX(AD$12:AD278,MATCH(AA279,AA$12:AA278,0),1),AD279),AB279)))</f>
        <v/>
      </c>
      <c r="CD279" s="21" t="str">
        <f t="shared" si="359"/>
        <v/>
      </c>
      <c r="CE279" s="21" t="str">
        <f>IF(BX279="","",MAX(CE$12:CE278)+1)</f>
        <v/>
      </c>
      <c r="CF279" s="21" t="str">
        <f t="shared" si="360"/>
        <v/>
      </c>
      <c r="CG279" s="46" t="str">
        <f t="shared" si="361"/>
        <v/>
      </c>
      <c r="CH279" s="27" t="s">
        <v>0</v>
      </c>
      <c r="CI279" s="14" t="str">
        <f t="shared" si="362"/>
        <v/>
      </c>
      <c r="CJ279" s="27" t="s">
        <v>0</v>
      </c>
      <c r="CK279" s="157" t="str">
        <f>IF(BN279="","",IF(AND(BO279&lt;&gt;"",BO279&lt;&gt;"NEMA",BS279=1),BR279,IFERROR(INDEX(CK$12:CK278,MATCH(BN279,BN$12:BN278,0)),IF(BX279&lt;&gt;"",BX279,BT279))))</f>
        <v/>
      </c>
      <c r="CL279" s="210" t="str">
        <f>IF(BN279="","",IF(BT279&lt;&gt;BN279,INDEX(regKlub_id,MATCH(BT279,regKlub_naziv,0)),IF(AND(BO279&lt;&gt;"",BO279&lt;&gt;"NEMA"),BO279,IF(CF279&lt;&gt;"",CF279,IF(CB279&lt;&gt;"",CB279,IFERROR(INDEX(CL$12:CL278,MATCH(BN279,BN$12:BN278,0)),"GREŠKA"))))))</f>
        <v/>
      </c>
      <c r="CM279" s="108" t="str">
        <f>IF(BP279="","",IF(BP279&lt;&gt;"NEMA",BP279,IF(CE279&lt;&gt;"",CE279,IFERROR(INDEX(CM$12:CM278,MATCH(BN279,BN$12:BN278,0)),""))))</f>
        <v/>
      </c>
      <c r="CN279" s="27" t="s">
        <v>0</v>
      </c>
      <c r="CO279" s="38" t="str">
        <f t="shared" si="363"/>
        <v/>
      </c>
      <c r="CP279" s="53" t="str">
        <f t="shared" si="364"/>
        <v/>
      </c>
      <c r="CQ279" s="164" t="str">
        <f t="shared" si="365"/>
        <v/>
      </c>
      <c r="CR279" s="165" t="str">
        <f t="shared" si="313"/>
        <v/>
      </c>
      <c r="CS279" s="108" t="str">
        <f t="shared" si="317"/>
        <v/>
      </c>
      <c r="CT279" s="27" t="s">
        <v>0</v>
      </c>
      <c r="CU279" s="224" t="str">
        <f t="shared" si="366"/>
        <v xml:space="preserve">
</v>
      </c>
      <c r="CV279" s="27" t="s">
        <v>0</v>
      </c>
      <c r="CW279" s="184" t="str">
        <f t="shared" si="318"/>
        <v/>
      </c>
      <c r="CX279" t="s">
        <v>0</v>
      </c>
      <c r="CY279" s="86" t="str">
        <f t="shared" si="319"/>
        <v/>
      </c>
      <c r="CZ279" t="s">
        <v>0</v>
      </c>
      <c r="DA279" s="32" t="str">
        <f t="shared" si="320"/>
        <v/>
      </c>
      <c r="DB279" s="46" t="str">
        <f t="shared" si="321"/>
        <v/>
      </c>
      <c r="DC279" t="s">
        <v>0</v>
      </c>
      <c r="DD279" s="14" t="str">
        <f t="shared" si="367"/>
        <v/>
      </c>
      <c r="DE279" s="27" t="s">
        <v>0</v>
      </c>
      <c r="DF279" s="14" t="str">
        <f t="shared" si="368"/>
        <v/>
      </c>
      <c r="DG279" s="27" t="s">
        <v>0</v>
      </c>
      <c r="DH279" s="32" t="str">
        <f t="shared" si="369"/>
        <v/>
      </c>
      <c r="DI279" s="33" t="str">
        <f t="shared" si="370"/>
        <v/>
      </c>
      <c r="DJ279" s="27" t="s">
        <v>0</v>
      </c>
      <c r="DK279" s="32" t="str">
        <f t="shared" si="371"/>
        <v/>
      </c>
      <c r="DL279" s="33" t="str">
        <f t="shared" si="372"/>
        <v/>
      </c>
      <c r="DM279" s="27" t="s">
        <v>0</v>
      </c>
      <c r="DN279" s="32" t="str">
        <f t="shared" si="373"/>
        <v/>
      </c>
      <c r="DO279" s="33" t="str">
        <f t="shared" si="374"/>
        <v/>
      </c>
      <c r="DP279" s="27" t="s">
        <v>0</v>
      </c>
      <c r="DQ279" s="38" t="str">
        <f t="shared" si="375"/>
        <v/>
      </c>
      <c r="DR279" s="33" t="str" cm="1">
        <f t="array" ref="DR279">IF(DQ279&lt;&gt;"",INDEX(regNatjecatelj_id,DQ279,0),IF(BF279&lt;&gt;"",BF279,""))</f>
        <v/>
      </c>
      <c r="DS279" s="27" t="s">
        <v>0</v>
      </c>
      <c r="DT279" s="38" t="str">
        <f t="shared" si="376"/>
        <v/>
      </c>
      <c r="DU279" s="53" t="str">
        <f t="shared" si="322"/>
        <v/>
      </c>
      <c r="DV279" s="53" t="str">
        <f t="shared" si="377"/>
        <v/>
      </c>
      <c r="DW279" s="53" t="str">
        <f t="shared" si="378"/>
        <v/>
      </c>
      <c r="DX279" s="46" t="str">
        <f t="shared" si="379"/>
        <v/>
      </c>
      <c r="DY279" s="27" t="s">
        <v>0</v>
      </c>
      <c r="DZ279" s="38" t="str">
        <f>IF(AN279="","",MAX(DZ$12:DZ278)+1)</f>
        <v/>
      </c>
      <c r="EA279" s="53" t="str">
        <f t="shared" si="380"/>
        <v/>
      </c>
      <c r="EB279" s="53" t="str">
        <f t="shared" si="381"/>
        <v/>
      </c>
      <c r="EC279" s="53" t="str">
        <f t="shared" si="382"/>
        <v/>
      </c>
      <c r="ED279" s="53" t="str">
        <f t="shared" si="383"/>
        <v/>
      </c>
      <c r="EE279" s="53" t="str">
        <f t="shared" si="323"/>
        <v/>
      </c>
      <c r="EF279" s="53" t="str">
        <f t="shared" si="384"/>
        <v/>
      </c>
      <c r="EG279" s="53" t="str">
        <f t="shared" si="385"/>
        <v/>
      </c>
      <c r="EH279" s="53" t="str">
        <f t="shared" si="324"/>
        <v/>
      </c>
      <c r="EI279" s="53" t="str">
        <f t="shared" si="386"/>
        <v/>
      </c>
      <c r="EJ279" s="33" t="str">
        <f t="shared" si="387"/>
        <v/>
      </c>
      <c r="EK279" s="27" t="s">
        <v>0</v>
      </c>
      <c r="EL279" s="14" t="str">
        <f t="shared" si="388"/>
        <v/>
      </c>
      <c r="EM279" s="27" t="s">
        <v>0</v>
      </c>
      <c r="EN279" s="14" t="str">
        <f t="shared" si="325"/>
        <v/>
      </c>
      <c r="EO279" s="27" t="s">
        <v>0</v>
      </c>
      <c r="EP279" s="115" t="str">
        <f t="shared" si="389"/>
        <v/>
      </c>
      <c r="EQ279" s="27" t="s">
        <v>0</v>
      </c>
    </row>
    <row r="280" spans="1:147" x14ac:dyDescent="0.25">
      <c r="A280" t="s">
        <v>0</v>
      </c>
      <c r="B280" s="32" t="str">
        <f>IF(csv!F270="","",TRIM(csv!T270))</f>
        <v/>
      </c>
      <c r="C280" s="21" t="s">
        <v>0</v>
      </c>
      <c r="D280" s="21" t="str">
        <f>IF(csv!F270="","",TRIM(csv!F270))</f>
        <v/>
      </c>
      <c r="E280" s="21" t="str">
        <f>IF(csv!E270="","",TRIM(csv!E270))</f>
        <v/>
      </c>
      <c r="F280" s="21" t="s">
        <v>0</v>
      </c>
      <c r="G280" s="53" t="str">
        <f>IF(csv!M270="","",TRIM(csv!M270))</f>
        <v/>
      </c>
      <c r="H280" s="53" t="str">
        <f>IF(csv!N270="","",TRIM(csv!N270))</f>
        <v/>
      </c>
      <c r="I280" s="21" t="s">
        <v>0</v>
      </c>
      <c r="J280" s="21" t="str">
        <f>IF(csv!P270="","",TRIM(csv!P270))</f>
        <v/>
      </c>
      <c r="K280" s="21" t="str">
        <f>IF(csv!Q270="","",TRIM(csv!Q270))</f>
        <v/>
      </c>
      <c r="L280" s="21" t="s">
        <v>0</v>
      </c>
      <c r="M280" s="46" t="str">
        <f>IF(csv!R270="","",TRIM(csv!R270))</f>
        <v/>
      </c>
      <c r="N280" s="27" t="s">
        <v>0</v>
      </c>
      <c r="O280" s="172" t="str">
        <f t="shared" si="326"/>
        <v/>
      </c>
      <c r="P280" s="27"/>
      <c r="Q280" s="32" t="str">
        <f t="shared" si="327"/>
        <v/>
      </c>
      <c r="R280" s="53" t="str">
        <f>IF(Q280="","",IF(COUNTIF(Q$12:Q279,Q280)=0,R279+1,R279))</f>
        <v/>
      </c>
      <c r="S280" s="53" t="str">
        <f t="shared" si="328"/>
        <v/>
      </c>
      <c r="T280" s="53" t="str">
        <f t="shared" si="329"/>
        <v/>
      </c>
      <c r="U280" s="46" t="str">
        <f t="shared" si="330"/>
        <v/>
      </c>
      <c r="V280" s="27" t="s">
        <v>0</v>
      </c>
      <c r="W280" s="157" t="str">
        <f t="shared" si="331"/>
        <v/>
      </c>
      <c r="X280" s="207" t="str">
        <f t="shared" si="332"/>
        <v/>
      </c>
      <c r="Y280" s="158" t="str">
        <f t="shared" si="314"/>
        <v/>
      </c>
      <c r="Z280" s="27" t="s">
        <v>0</v>
      </c>
      <c r="AA280" s="32" t="str">
        <f t="shared" si="333"/>
        <v/>
      </c>
      <c r="AB280" s="53" t="str">
        <f t="shared" si="334"/>
        <v/>
      </c>
      <c r="AC280" s="21" t="str">
        <f>IF(OR(AB280="",AB280&lt;&gt;"NEMA"),"",IF(IFERROR(MATCH(AA280,AA$12:AA279,0),0)&lt;&gt;0,"",AA280))</f>
        <v/>
      </c>
      <c r="AD280" s="46" t="str">
        <f>IF(AC280="","",MAX(AD$12:AD279)+1)</f>
        <v/>
      </c>
      <c r="AE280" s="27" t="s">
        <v>0</v>
      </c>
      <c r="AF280" s="84"/>
      <c r="AG280" s="27" t="s">
        <v>0</v>
      </c>
      <c r="AH280" s="14" t="str">
        <f t="shared" si="335"/>
        <v/>
      </c>
      <c r="AI280" s="27" t="s">
        <v>0</v>
      </c>
      <c r="AJ280" s="157" t="str">
        <f t="shared" si="336"/>
        <v/>
      </c>
      <c r="AK280" s="108" t="str">
        <f t="shared" si="337"/>
        <v/>
      </c>
      <c r="AL280" s="27"/>
      <c r="AM280" s="32" t="str">
        <f t="shared" si="338"/>
        <v/>
      </c>
      <c r="AN280" s="21" t="str">
        <f t="shared" si="339"/>
        <v/>
      </c>
      <c r="AO280" s="53" t="str">
        <f t="shared" si="340"/>
        <v/>
      </c>
      <c r="AP280" s="53" t="str">
        <f t="shared" si="341"/>
        <v/>
      </c>
      <c r="AQ280" s="21" t="str">
        <f t="shared" si="342"/>
        <v/>
      </c>
      <c r="AR280" s="46" t="str">
        <f t="shared" si="343"/>
        <v/>
      </c>
      <c r="AS280" s="27" t="s">
        <v>0</v>
      </c>
      <c r="AT280" s="62" t="str">
        <f t="shared" si="344"/>
        <v/>
      </c>
      <c r="AU280" s="27" t="s">
        <v>0</v>
      </c>
      <c r="AV280" s="228" t="str">
        <f t="shared" si="312"/>
        <v/>
      </c>
      <c r="AW280" s="27" t="s">
        <v>0</v>
      </c>
      <c r="AX280" s="79"/>
      <c r="AY280" s="80"/>
      <c r="AZ280" s="27" t="s">
        <v>0</v>
      </c>
      <c r="BA280" s="184" t="str">
        <f t="shared" si="345"/>
        <v/>
      </c>
      <c r="BB280" s="27" t="s">
        <v>0</v>
      </c>
      <c r="BC280" s="32" t="str">
        <f t="shared" si="346"/>
        <v/>
      </c>
      <c r="BD280" s="53" t="str">
        <f>IF(AX280&amp;AY280="","",MAX(BD$12:BD279)+1)</f>
        <v/>
      </c>
      <c r="BE280" s="196" t="str">
        <f t="shared" si="347"/>
        <v/>
      </c>
      <c r="BF280" s="33" t="str">
        <f>IF(AND(AO280="NEMA",AP280="NEMA",OR(AX280&amp;AY280="",BE280="NEMA")),MAX(BF$12:BF279)+1,"")</f>
        <v/>
      </c>
      <c r="BG280" s="27" t="s">
        <v>0</v>
      </c>
      <c r="BH280" s="32" t="str">
        <f t="shared" si="348"/>
        <v/>
      </c>
      <c r="BI280" s="21" t="str">
        <f t="shared" si="349"/>
        <v/>
      </c>
      <c r="BJ280" s="53" t="str">
        <f t="shared" si="350"/>
        <v/>
      </c>
      <c r="BK280" s="33" t="str">
        <f t="shared" si="351"/>
        <v/>
      </c>
      <c r="BL280" s="27" t="s">
        <v>0</v>
      </c>
      <c r="BM280" s="32" t="str">
        <f t="shared" si="352"/>
        <v/>
      </c>
      <c r="BN280" s="21" t="str">
        <f t="shared" si="353"/>
        <v/>
      </c>
      <c r="BO280" s="53" t="str">
        <f t="shared" si="354"/>
        <v/>
      </c>
      <c r="BP280" s="53" t="str">
        <f t="shared" si="315"/>
        <v/>
      </c>
      <c r="BQ280" s="21" t="str">
        <f t="shared" si="316"/>
        <v/>
      </c>
      <c r="BR280" s="21" t="str" cm="1">
        <f t="array" ref="BR280">IFERROR(""&amp;INDEX(regNatjecatelj_klub,DI280),"")</f>
        <v/>
      </c>
      <c r="BS280" s="66" t="str">
        <f t="shared" si="355"/>
        <v/>
      </c>
      <c r="BT280" s="46" t="str">
        <f t="shared" si="356"/>
        <v/>
      </c>
      <c r="BU280" s="27" t="s">
        <v>0</v>
      </c>
      <c r="BV280" s="62" t="str">
        <f>IF(BP280&lt;&gt;"NEMA","",IF(IFERROR(MATCH(BN280,BN$12:BN279,0),0)&lt;&gt;0,"",BN280))</f>
        <v/>
      </c>
      <c r="BW280" s="27" t="s">
        <v>0</v>
      </c>
      <c r="BX280" s="84"/>
      <c r="BY280" s="27" t="s">
        <v>0</v>
      </c>
      <c r="BZ280" s="38" t="str">
        <f t="shared" si="357"/>
        <v/>
      </c>
      <c r="CA280" s="21" t="str">
        <f t="shared" si="358"/>
        <v/>
      </c>
      <c r="CB280" s="21" t="str">
        <f>IF(CA280="","",MAX(CB$12:CB279)+1)</f>
        <v/>
      </c>
      <c r="CC280" s="21" t="str">
        <f>IF(CA280="","",IF(AB280="","",IF(AB280="NEMA",IF(AD280="",INDEX(AD$12:AD279,MATCH(AA280,AA$12:AA279,0),1),AD280),AB280)))</f>
        <v/>
      </c>
      <c r="CD280" s="21" t="str">
        <f t="shared" si="359"/>
        <v/>
      </c>
      <c r="CE280" s="21" t="str">
        <f>IF(BX280="","",MAX(CE$12:CE279)+1)</f>
        <v/>
      </c>
      <c r="CF280" s="21" t="str">
        <f t="shared" si="360"/>
        <v/>
      </c>
      <c r="CG280" s="46" t="str">
        <f t="shared" si="361"/>
        <v/>
      </c>
      <c r="CH280" s="27" t="s">
        <v>0</v>
      </c>
      <c r="CI280" s="14" t="str">
        <f t="shared" si="362"/>
        <v/>
      </c>
      <c r="CJ280" s="27" t="s">
        <v>0</v>
      </c>
      <c r="CK280" s="157" t="str">
        <f>IF(BN280="","",IF(AND(BO280&lt;&gt;"",BO280&lt;&gt;"NEMA",BS280=1),BR280,IFERROR(INDEX(CK$12:CK279,MATCH(BN280,BN$12:BN279,0)),IF(BX280&lt;&gt;"",BX280,BT280))))</f>
        <v/>
      </c>
      <c r="CL280" s="210" t="str">
        <f>IF(BN280="","",IF(BT280&lt;&gt;BN280,INDEX(regKlub_id,MATCH(BT280,regKlub_naziv,0)),IF(AND(BO280&lt;&gt;"",BO280&lt;&gt;"NEMA"),BO280,IF(CF280&lt;&gt;"",CF280,IF(CB280&lt;&gt;"",CB280,IFERROR(INDEX(CL$12:CL279,MATCH(BN280,BN$12:BN279,0)),"GREŠKA"))))))</f>
        <v/>
      </c>
      <c r="CM280" s="108" t="str">
        <f>IF(BP280="","",IF(BP280&lt;&gt;"NEMA",BP280,IF(CE280&lt;&gt;"",CE280,IFERROR(INDEX(CM$12:CM279,MATCH(BN280,BN$12:BN279,0)),""))))</f>
        <v/>
      </c>
      <c r="CN280" s="27" t="s">
        <v>0</v>
      </c>
      <c r="CO280" s="38" t="str">
        <f t="shared" si="363"/>
        <v/>
      </c>
      <c r="CP280" s="53" t="str">
        <f t="shared" si="364"/>
        <v/>
      </c>
      <c r="CQ280" s="164" t="str">
        <f t="shared" si="365"/>
        <v/>
      </c>
      <c r="CR280" s="165" t="str">
        <f t="shared" si="313"/>
        <v/>
      </c>
      <c r="CS280" s="108" t="str">
        <f t="shared" si="317"/>
        <v/>
      </c>
      <c r="CT280" s="27" t="s">
        <v>0</v>
      </c>
      <c r="CU280" s="224" t="str">
        <f t="shared" si="366"/>
        <v xml:space="preserve">
</v>
      </c>
      <c r="CV280" s="27" t="s">
        <v>0</v>
      </c>
      <c r="CW280" s="184" t="str">
        <f t="shared" si="318"/>
        <v/>
      </c>
      <c r="CX280" t="s">
        <v>0</v>
      </c>
      <c r="CY280" s="86" t="str">
        <f t="shared" si="319"/>
        <v/>
      </c>
      <c r="CZ280" t="s">
        <v>0</v>
      </c>
      <c r="DA280" s="32" t="str">
        <f t="shared" si="320"/>
        <v/>
      </c>
      <c r="DB280" s="46" t="str">
        <f t="shared" si="321"/>
        <v/>
      </c>
      <c r="DC280" t="s">
        <v>0</v>
      </c>
      <c r="DD280" s="14" t="str">
        <f t="shared" si="367"/>
        <v/>
      </c>
      <c r="DE280" s="27" t="s">
        <v>0</v>
      </c>
      <c r="DF280" s="14" t="str">
        <f t="shared" si="368"/>
        <v/>
      </c>
      <c r="DG280" s="27" t="s">
        <v>0</v>
      </c>
      <c r="DH280" s="32" t="str">
        <f t="shared" si="369"/>
        <v/>
      </c>
      <c r="DI280" s="33" t="str">
        <f t="shared" si="370"/>
        <v/>
      </c>
      <c r="DJ280" s="27" t="s">
        <v>0</v>
      </c>
      <c r="DK280" s="32" t="str">
        <f t="shared" si="371"/>
        <v/>
      </c>
      <c r="DL280" s="33" t="str">
        <f t="shared" si="372"/>
        <v/>
      </c>
      <c r="DM280" s="27" t="s">
        <v>0</v>
      </c>
      <c r="DN280" s="32" t="str">
        <f t="shared" si="373"/>
        <v/>
      </c>
      <c r="DO280" s="33" t="str">
        <f t="shared" si="374"/>
        <v/>
      </c>
      <c r="DP280" s="27" t="s">
        <v>0</v>
      </c>
      <c r="DQ280" s="38" t="str">
        <f t="shared" si="375"/>
        <v/>
      </c>
      <c r="DR280" s="33" t="str" cm="1">
        <f t="array" ref="DR280">IF(DQ280&lt;&gt;"",INDEX(regNatjecatelj_id,DQ280,0),IF(BF280&lt;&gt;"",BF280,""))</f>
        <v/>
      </c>
      <c r="DS280" s="27" t="s">
        <v>0</v>
      </c>
      <c r="DT280" s="38" t="str">
        <f t="shared" si="376"/>
        <v/>
      </c>
      <c r="DU280" s="53" t="str">
        <f t="shared" si="322"/>
        <v/>
      </c>
      <c r="DV280" s="53" t="str">
        <f t="shared" si="377"/>
        <v/>
      </c>
      <c r="DW280" s="53" t="str">
        <f t="shared" si="378"/>
        <v/>
      </c>
      <c r="DX280" s="46" t="str">
        <f t="shared" si="379"/>
        <v/>
      </c>
      <c r="DY280" s="27" t="s">
        <v>0</v>
      </c>
      <c r="DZ280" s="38" t="str">
        <f>IF(AN280="","",MAX(DZ$12:DZ279)+1)</f>
        <v/>
      </c>
      <c r="EA280" s="53" t="str">
        <f t="shared" si="380"/>
        <v/>
      </c>
      <c r="EB280" s="53" t="str">
        <f t="shared" si="381"/>
        <v/>
      </c>
      <c r="EC280" s="53" t="str">
        <f t="shared" si="382"/>
        <v/>
      </c>
      <c r="ED280" s="53" t="str">
        <f t="shared" si="383"/>
        <v/>
      </c>
      <c r="EE280" s="53" t="str">
        <f t="shared" si="323"/>
        <v/>
      </c>
      <c r="EF280" s="53" t="str">
        <f t="shared" si="384"/>
        <v/>
      </c>
      <c r="EG280" s="53" t="str">
        <f t="shared" si="385"/>
        <v/>
      </c>
      <c r="EH280" s="53" t="str">
        <f t="shared" si="324"/>
        <v/>
      </c>
      <c r="EI280" s="53" t="str">
        <f t="shared" si="386"/>
        <v/>
      </c>
      <c r="EJ280" s="33" t="str">
        <f t="shared" si="387"/>
        <v/>
      </c>
      <c r="EK280" s="27" t="s">
        <v>0</v>
      </c>
      <c r="EL280" s="14" t="str">
        <f t="shared" si="388"/>
        <v/>
      </c>
      <c r="EM280" s="27" t="s">
        <v>0</v>
      </c>
      <c r="EN280" s="14" t="str">
        <f t="shared" si="325"/>
        <v/>
      </c>
      <c r="EO280" s="27" t="s">
        <v>0</v>
      </c>
      <c r="EP280" s="115" t="str">
        <f t="shared" si="389"/>
        <v/>
      </c>
      <c r="EQ280" s="27" t="s">
        <v>0</v>
      </c>
    </row>
    <row r="281" spans="1:147" x14ac:dyDescent="0.25">
      <c r="A281" t="s">
        <v>0</v>
      </c>
      <c r="B281" s="32" t="str">
        <f>IF(csv!F271="","",TRIM(csv!T271))</f>
        <v/>
      </c>
      <c r="C281" s="21" t="s">
        <v>0</v>
      </c>
      <c r="D281" s="21" t="str">
        <f>IF(csv!F271="","",TRIM(csv!F271))</f>
        <v/>
      </c>
      <c r="E281" s="21" t="str">
        <f>IF(csv!E271="","",TRIM(csv!E271))</f>
        <v/>
      </c>
      <c r="F281" s="21" t="s">
        <v>0</v>
      </c>
      <c r="G281" s="53" t="str">
        <f>IF(csv!M271="","",TRIM(csv!M271))</f>
        <v/>
      </c>
      <c r="H281" s="53" t="str">
        <f>IF(csv!N271="","",TRIM(csv!N271))</f>
        <v/>
      </c>
      <c r="I281" s="21" t="s">
        <v>0</v>
      </c>
      <c r="J281" s="21" t="str">
        <f>IF(csv!P271="","",TRIM(csv!P271))</f>
        <v/>
      </c>
      <c r="K281" s="21" t="str">
        <f>IF(csv!Q271="","",TRIM(csv!Q271))</f>
        <v/>
      </c>
      <c r="L281" s="21" t="s">
        <v>0</v>
      </c>
      <c r="M281" s="46" t="str">
        <f>IF(csv!R271="","",TRIM(csv!R271))</f>
        <v/>
      </c>
      <c r="N281" s="27" t="s">
        <v>0</v>
      </c>
      <c r="O281" s="172" t="str">
        <f t="shared" si="326"/>
        <v/>
      </c>
      <c r="P281" s="27"/>
      <c r="Q281" s="32" t="str">
        <f t="shared" si="327"/>
        <v/>
      </c>
      <c r="R281" s="53" t="str">
        <f>IF(Q281="","",IF(COUNTIF(Q$12:Q280,Q281)=0,R280+1,R280))</f>
        <v/>
      </c>
      <c r="S281" s="53" t="str">
        <f t="shared" si="328"/>
        <v/>
      </c>
      <c r="T281" s="53" t="str">
        <f t="shared" si="329"/>
        <v/>
      </c>
      <c r="U281" s="46" t="str">
        <f t="shared" si="330"/>
        <v/>
      </c>
      <c r="V281" s="27" t="s">
        <v>0</v>
      </c>
      <c r="W281" s="157" t="str">
        <f t="shared" si="331"/>
        <v/>
      </c>
      <c r="X281" s="207" t="str">
        <f t="shared" si="332"/>
        <v/>
      </c>
      <c r="Y281" s="158" t="str">
        <f t="shared" si="314"/>
        <v/>
      </c>
      <c r="Z281" s="27" t="s">
        <v>0</v>
      </c>
      <c r="AA281" s="32" t="str">
        <f t="shared" si="333"/>
        <v/>
      </c>
      <c r="AB281" s="53" t="str">
        <f t="shared" si="334"/>
        <v/>
      </c>
      <c r="AC281" s="21" t="str">
        <f>IF(OR(AB281="",AB281&lt;&gt;"NEMA"),"",IF(IFERROR(MATCH(AA281,AA$12:AA280,0),0)&lt;&gt;0,"",AA281))</f>
        <v/>
      </c>
      <c r="AD281" s="46" t="str">
        <f>IF(AC281="","",MAX(AD$12:AD280)+1)</f>
        <v/>
      </c>
      <c r="AE281" s="27" t="s">
        <v>0</v>
      </c>
      <c r="AF281" s="84"/>
      <c r="AG281" s="27" t="s">
        <v>0</v>
      </c>
      <c r="AH281" s="14" t="str">
        <f t="shared" si="335"/>
        <v/>
      </c>
      <c r="AI281" s="27" t="s">
        <v>0</v>
      </c>
      <c r="AJ281" s="157" t="str">
        <f t="shared" si="336"/>
        <v/>
      </c>
      <c r="AK281" s="108" t="str">
        <f t="shared" si="337"/>
        <v/>
      </c>
      <c r="AL281" s="27"/>
      <c r="AM281" s="32" t="str">
        <f t="shared" si="338"/>
        <v/>
      </c>
      <c r="AN281" s="21" t="str">
        <f t="shared" si="339"/>
        <v/>
      </c>
      <c r="AO281" s="53" t="str">
        <f t="shared" si="340"/>
        <v/>
      </c>
      <c r="AP281" s="53" t="str">
        <f t="shared" si="341"/>
        <v/>
      </c>
      <c r="AQ281" s="21" t="str">
        <f t="shared" si="342"/>
        <v/>
      </c>
      <c r="AR281" s="46" t="str">
        <f t="shared" si="343"/>
        <v/>
      </c>
      <c r="AS281" s="27" t="s">
        <v>0</v>
      </c>
      <c r="AT281" s="62" t="str">
        <f t="shared" si="344"/>
        <v/>
      </c>
      <c r="AU281" s="27" t="s">
        <v>0</v>
      </c>
      <c r="AV281" s="228" t="str">
        <f t="shared" si="312"/>
        <v/>
      </c>
      <c r="AW281" s="27" t="s">
        <v>0</v>
      </c>
      <c r="AX281" s="79"/>
      <c r="AY281" s="80"/>
      <c r="AZ281" s="27" t="s">
        <v>0</v>
      </c>
      <c r="BA281" s="184" t="str">
        <f t="shared" si="345"/>
        <v/>
      </c>
      <c r="BB281" s="27" t="s">
        <v>0</v>
      </c>
      <c r="BC281" s="32" t="str">
        <f t="shared" si="346"/>
        <v/>
      </c>
      <c r="BD281" s="53" t="str">
        <f>IF(AX281&amp;AY281="","",MAX(BD$12:BD280)+1)</f>
        <v/>
      </c>
      <c r="BE281" s="196" t="str">
        <f t="shared" si="347"/>
        <v/>
      </c>
      <c r="BF281" s="33" t="str">
        <f>IF(AND(AO281="NEMA",AP281="NEMA",OR(AX281&amp;AY281="",BE281="NEMA")),MAX(BF$12:BF280)+1,"")</f>
        <v/>
      </c>
      <c r="BG281" s="27" t="s">
        <v>0</v>
      </c>
      <c r="BH281" s="32" t="str">
        <f t="shared" si="348"/>
        <v/>
      </c>
      <c r="BI281" s="21" t="str">
        <f t="shared" si="349"/>
        <v/>
      </c>
      <c r="BJ281" s="53" t="str">
        <f t="shared" si="350"/>
        <v/>
      </c>
      <c r="BK281" s="33" t="str">
        <f t="shared" si="351"/>
        <v/>
      </c>
      <c r="BL281" s="27" t="s">
        <v>0</v>
      </c>
      <c r="BM281" s="32" t="str">
        <f t="shared" si="352"/>
        <v/>
      </c>
      <c r="BN281" s="21" t="str">
        <f t="shared" si="353"/>
        <v/>
      </c>
      <c r="BO281" s="53" t="str">
        <f t="shared" si="354"/>
        <v/>
      </c>
      <c r="BP281" s="53" t="str">
        <f t="shared" si="315"/>
        <v/>
      </c>
      <c r="BQ281" s="21" t="str">
        <f t="shared" si="316"/>
        <v/>
      </c>
      <c r="BR281" s="21" t="str" cm="1">
        <f t="array" ref="BR281">IFERROR(""&amp;INDEX(regNatjecatelj_klub,DI281),"")</f>
        <v/>
      </c>
      <c r="BS281" s="66" t="str">
        <f t="shared" si="355"/>
        <v/>
      </c>
      <c r="BT281" s="46" t="str">
        <f t="shared" si="356"/>
        <v/>
      </c>
      <c r="BU281" s="27" t="s">
        <v>0</v>
      </c>
      <c r="BV281" s="62" t="str">
        <f>IF(BP281&lt;&gt;"NEMA","",IF(IFERROR(MATCH(BN281,BN$12:BN280,0),0)&lt;&gt;0,"",BN281))</f>
        <v/>
      </c>
      <c r="BW281" s="27" t="s">
        <v>0</v>
      </c>
      <c r="BX281" s="84"/>
      <c r="BY281" s="27" t="s">
        <v>0</v>
      </c>
      <c r="BZ281" s="38" t="str">
        <f t="shared" si="357"/>
        <v/>
      </c>
      <c r="CA281" s="21" t="str">
        <f t="shared" si="358"/>
        <v/>
      </c>
      <c r="CB281" s="21" t="str">
        <f>IF(CA281="","",MAX(CB$12:CB280)+1)</f>
        <v/>
      </c>
      <c r="CC281" s="21" t="str">
        <f>IF(CA281="","",IF(AB281="","",IF(AB281="NEMA",IF(AD281="",INDEX(AD$12:AD280,MATCH(AA281,AA$12:AA280,0),1),AD281),AB281)))</f>
        <v/>
      </c>
      <c r="CD281" s="21" t="str">
        <f t="shared" si="359"/>
        <v/>
      </c>
      <c r="CE281" s="21" t="str">
        <f>IF(BX281="","",MAX(CE$12:CE280)+1)</f>
        <v/>
      </c>
      <c r="CF281" s="21" t="str">
        <f t="shared" si="360"/>
        <v/>
      </c>
      <c r="CG281" s="46" t="str">
        <f t="shared" si="361"/>
        <v/>
      </c>
      <c r="CH281" s="27" t="s">
        <v>0</v>
      </c>
      <c r="CI281" s="14" t="str">
        <f t="shared" si="362"/>
        <v/>
      </c>
      <c r="CJ281" s="27" t="s">
        <v>0</v>
      </c>
      <c r="CK281" s="157" t="str">
        <f>IF(BN281="","",IF(AND(BO281&lt;&gt;"",BO281&lt;&gt;"NEMA",BS281=1),BR281,IFERROR(INDEX(CK$12:CK280,MATCH(BN281,BN$12:BN280,0)),IF(BX281&lt;&gt;"",BX281,BT281))))</f>
        <v/>
      </c>
      <c r="CL281" s="210" t="str">
        <f>IF(BN281="","",IF(BT281&lt;&gt;BN281,INDEX(regKlub_id,MATCH(BT281,regKlub_naziv,0)),IF(AND(BO281&lt;&gt;"",BO281&lt;&gt;"NEMA"),BO281,IF(CF281&lt;&gt;"",CF281,IF(CB281&lt;&gt;"",CB281,IFERROR(INDEX(CL$12:CL280,MATCH(BN281,BN$12:BN280,0)),"GREŠKA"))))))</f>
        <v/>
      </c>
      <c r="CM281" s="108" t="str">
        <f>IF(BP281="","",IF(BP281&lt;&gt;"NEMA",BP281,IF(CE281&lt;&gt;"",CE281,IFERROR(INDEX(CM$12:CM280,MATCH(BN281,BN$12:BN280,0)),""))))</f>
        <v/>
      </c>
      <c r="CN281" s="27" t="s">
        <v>0</v>
      </c>
      <c r="CO281" s="38" t="str">
        <f t="shared" si="363"/>
        <v/>
      </c>
      <c r="CP281" s="53" t="str">
        <f t="shared" si="364"/>
        <v/>
      </c>
      <c r="CQ281" s="164" t="str">
        <f t="shared" si="365"/>
        <v/>
      </c>
      <c r="CR281" s="165" t="str">
        <f t="shared" si="313"/>
        <v/>
      </c>
      <c r="CS281" s="108" t="str">
        <f t="shared" si="317"/>
        <v/>
      </c>
      <c r="CT281" s="27" t="s">
        <v>0</v>
      </c>
      <c r="CU281" s="224" t="str">
        <f t="shared" si="366"/>
        <v xml:space="preserve">
</v>
      </c>
      <c r="CV281" s="27" t="s">
        <v>0</v>
      </c>
      <c r="CW281" s="184" t="str">
        <f t="shared" si="318"/>
        <v/>
      </c>
      <c r="CX281" t="s">
        <v>0</v>
      </c>
      <c r="CY281" s="86" t="str">
        <f t="shared" si="319"/>
        <v/>
      </c>
      <c r="CZ281" t="s">
        <v>0</v>
      </c>
      <c r="DA281" s="32" t="str">
        <f t="shared" si="320"/>
        <v/>
      </c>
      <c r="DB281" s="46" t="str">
        <f t="shared" si="321"/>
        <v/>
      </c>
      <c r="DC281" t="s">
        <v>0</v>
      </c>
      <c r="DD281" s="14" t="str">
        <f t="shared" si="367"/>
        <v/>
      </c>
      <c r="DE281" s="27" t="s">
        <v>0</v>
      </c>
      <c r="DF281" s="14" t="str">
        <f t="shared" si="368"/>
        <v/>
      </c>
      <c r="DG281" s="27" t="s">
        <v>0</v>
      </c>
      <c r="DH281" s="32" t="str">
        <f t="shared" si="369"/>
        <v/>
      </c>
      <c r="DI281" s="33" t="str">
        <f t="shared" si="370"/>
        <v/>
      </c>
      <c r="DJ281" s="27" t="s">
        <v>0</v>
      </c>
      <c r="DK281" s="32" t="str">
        <f t="shared" si="371"/>
        <v/>
      </c>
      <c r="DL281" s="33" t="str">
        <f t="shared" si="372"/>
        <v/>
      </c>
      <c r="DM281" s="27" t="s">
        <v>0</v>
      </c>
      <c r="DN281" s="32" t="str">
        <f t="shared" si="373"/>
        <v/>
      </c>
      <c r="DO281" s="33" t="str">
        <f t="shared" si="374"/>
        <v/>
      </c>
      <c r="DP281" s="27" t="s">
        <v>0</v>
      </c>
      <c r="DQ281" s="38" t="str">
        <f t="shared" si="375"/>
        <v/>
      </c>
      <c r="DR281" s="33" t="str" cm="1">
        <f t="array" ref="DR281">IF(DQ281&lt;&gt;"",INDEX(regNatjecatelj_id,DQ281,0),IF(BF281&lt;&gt;"",BF281,""))</f>
        <v/>
      </c>
      <c r="DS281" s="27" t="s">
        <v>0</v>
      </c>
      <c r="DT281" s="38" t="str">
        <f t="shared" si="376"/>
        <v/>
      </c>
      <c r="DU281" s="53" t="str">
        <f t="shared" si="322"/>
        <v/>
      </c>
      <c r="DV281" s="53" t="str">
        <f t="shared" si="377"/>
        <v/>
      </c>
      <c r="DW281" s="53" t="str">
        <f t="shared" si="378"/>
        <v/>
      </c>
      <c r="DX281" s="46" t="str">
        <f t="shared" si="379"/>
        <v/>
      </c>
      <c r="DY281" s="27" t="s">
        <v>0</v>
      </c>
      <c r="DZ281" s="38" t="str">
        <f>IF(AN281="","",MAX(DZ$12:DZ280)+1)</f>
        <v/>
      </c>
      <c r="EA281" s="53" t="str">
        <f t="shared" si="380"/>
        <v/>
      </c>
      <c r="EB281" s="53" t="str">
        <f t="shared" si="381"/>
        <v/>
      </c>
      <c r="EC281" s="53" t="str">
        <f t="shared" si="382"/>
        <v/>
      </c>
      <c r="ED281" s="53" t="str">
        <f t="shared" si="383"/>
        <v/>
      </c>
      <c r="EE281" s="53" t="str">
        <f t="shared" si="323"/>
        <v/>
      </c>
      <c r="EF281" s="53" t="str">
        <f t="shared" si="384"/>
        <v/>
      </c>
      <c r="EG281" s="53" t="str">
        <f t="shared" si="385"/>
        <v/>
      </c>
      <c r="EH281" s="53" t="str">
        <f t="shared" si="324"/>
        <v/>
      </c>
      <c r="EI281" s="53" t="str">
        <f t="shared" si="386"/>
        <v/>
      </c>
      <c r="EJ281" s="33" t="str">
        <f t="shared" si="387"/>
        <v/>
      </c>
      <c r="EK281" s="27" t="s">
        <v>0</v>
      </c>
      <c r="EL281" s="14" t="str">
        <f t="shared" si="388"/>
        <v/>
      </c>
      <c r="EM281" s="27" t="s">
        <v>0</v>
      </c>
      <c r="EN281" s="14" t="str">
        <f t="shared" si="325"/>
        <v/>
      </c>
      <c r="EO281" s="27" t="s">
        <v>0</v>
      </c>
      <c r="EP281" s="115" t="str">
        <f t="shared" si="389"/>
        <v/>
      </c>
      <c r="EQ281" s="27" t="s">
        <v>0</v>
      </c>
    </row>
    <row r="282" spans="1:147" x14ac:dyDescent="0.25">
      <c r="A282" t="s">
        <v>0</v>
      </c>
      <c r="B282" s="32" t="str">
        <f>IF(csv!F272="","",TRIM(csv!T272))</f>
        <v/>
      </c>
      <c r="C282" s="21" t="s">
        <v>0</v>
      </c>
      <c r="D282" s="21" t="str">
        <f>IF(csv!F272="","",TRIM(csv!F272))</f>
        <v/>
      </c>
      <c r="E282" s="21" t="str">
        <f>IF(csv!E272="","",TRIM(csv!E272))</f>
        <v/>
      </c>
      <c r="F282" s="21" t="s">
        <v>0</v>
      </c>
      <c r="G282" s="53" t="str">
        <f>IF(csv!M272="","",TRIM(csv!M272))</f>
        <v/>
      </c>
      <c r="H282" s="53" t="str">
        <f>IF(csv!N272="","",TRIM(csv!N272))</f>
        <v/>
      </c>
      <c r="I282" s="21" t="s">
        <v>0</v>
      </c>
      <c r="J282" s="21" t="str">
        <f>IF(csv!P272="","",TRIM(csv!P272))</f>
        <v/>
      </c>
      <c r="K282" s="21" t="str">
        <f>IF(csv!Q272="","",TRIM(csv!Q272))</f>
        <v/>
      </c>
      <c r="L282" s="21" t="s">
        <v>0</v>
      </c>
      <c r="M282" s="46" t="str">
        <f>IF(csv!R272="","",TRIM(csv!R272))</f>
        <v/>
      </c>
      <c r="N282" s="27" t="s">
        <v>0</v>
      </c>
      <c r="O282" s="172" t="str">
        <f t="shared" si="326"/>
        <v/>
      </c>
      <c r="P282" s="27"/>
      <c r="Q282" s="32" t="str">
        <f t="shared" si="327"/>
        <v/>
      </c>
      <c r="R282" s="53" t="str">
        <f>IF(Q282="","",IF(COUNTIF(Q$12:Q281,Q282)=0,R281+1,R281))</f>
        <v/>
      </c>
      <c r="S282" s="53" t="str">
        <f t="shared" si="328"/>
        <v/>
      </c>
      <c r="T282" s="53" t="str">
        <f t="shared" si="329"/>
        <v/>
      </c>
      <c r="U282" s="46" t="str">
        <f t="shared" si="330"/>
        <v/>
      </c>
      <c r="V282" s="27" t="s">
        <v>0</v>
      </c>
      <c r="W282" s="157" t="str">
        <f t="shared" si="331"/>
        <v/>
      </c>
      <c r="X282" s="207" t="str">
        <f t="shared" si="332"/>
        <v/>
      </c>
      <c r="Y282" s="158" t="str">
        <f t="shared" si="314"/>
        <v/>
      </c>
      <c r="Z282" s="27" t="s">
        <v>0</v>
      </c>
      <c r="AA282" s="32" t="str">
        <f t="shared" si="333"/>
        <v/>
      </c>
      <c r="AB282" s="53" t="str">
        <f t="shared" si="334"/>
        <v/>
      </c>
      <c r="AC282" s="21" t="str">
        <f>IF(OR(AB282="",AB282&lt;&gt;"NEMA"),"",IF(IFERROR(MATCH(AA282,AA$12:AA281,0),0)&lt;&gt;0,"",AA282))</f>
        <v/>
      </c>
      <c r="AD282" s="46" t="str">
        <f>IF(AC282="","",MAX(AD$12:AD281)+1)</f>
        <v/>
      </c>
      <c r="AE282" s="27" t="s">
        <v>0</v>
      </c>
      <c r="AF282" s="84"/>
      <c r="AG282" s="27" t="s">
        <v>0</v>
      </c>
      <c r="AH282" s="14" t="str">
        <f t="shared" si="335"/>
        <v/>
      </c>
      <c r="AI282" s="27" t="s">
        <v>0</v>
      </c>
      <c r="AJ282" s="157" t="str">
        <f t="shared" si="336"/>
        <v/>
      </c>
      <c r="AK282" s="108" t="str">
        <f t="shared" si="337"/>
        <v/>
      </c>
      <c r="AL282" s="27"/>
      <c r="AM282" s="32" t="str">
        <f t="shared" si="338"/>
        <v/>
      </c>
      <c r="AN282" s="21" t="str">
        <f t="shared" si="339"/>
        <v/>
      </c>
      <c r="AO282" s="53" t="str">
        <f t="shared" si="340"/>
        <v/>
      </c>
      <c r="AP282" s="53" t="str">
        <f t="shared" si="341"/>
        <v/>
      </c>
      <c r="AQ282" s="21" t="str">
        <f t="shared" si="342"/>
        <v/>
      </c>
      <c r="AR282" s="46" t="str">
        <f t="shared" si="343"/>
        <v/>
      </c>
      <c r="AS282" s="27" t="s">
        <v>0</v>
      </c>
      <c r="AT282" s="62" t="str">
        <f t="shared" si="344"/>
        <v/>
      </c>
      <c r="AU282" s="27" t="s">
        <v>0</v>
      </c>
      <c r="AV282" s="228" t="str">
        <f t="shared" si="312"/>
        <v/>
      </c>
      <c r="AW282" s="27" t="s">
        <v>0</v>
      </c>
      <c r="AX282" s="79"/>
      <c r="AY282" s="80"/>
      <c r="AZ282" s="27" t="s">
        <v>0</v>
      </c>
      <c r="BA282" s="184" t="str">
        <f t="shared" si="345"/>
        <v/>
      </c>
      <c r="BB282" s="27" t="s">
        <v>0</v>
      </c>
      <c r="BC282" s="32" t="str">
        <f t="shared" si="346"/>
        <v/>
      </c>
      <c r="BD282" s="53" t="str">
        <f>IF(AX282&amp;AY282="","",MAX(BD$12:BD281)+1)</f>
        <v/>
      </c>
      <c r="BE282" s="196" t="str">
        <f t="shared" si="347"/>
        <v/>
      </c>
      <c r="BF282" s="33" t="str">
        <f>IF(AND(AO282="NEMA",AP282="NEMA",OR(AX282&amp;AY282="",BE282="NEMA")),MAX(BF$12:BF281)+1,"")</f>
        <v/>
      </c>
      <c r="BG282" s="27" t="s">
        <v>0</v>
      </c>
      <c r="BH282" s="32" t="str">
        <f t="shared" si="348"/>
        <v/>
      </c>
      <c r="BI282" s="21" t="str">
        <f t="shared" si="349"/>
        <v/>
      </c>
      <c r="BJ282" s="53" t="str">
        <f t="shared" si="350"/>
        <v/>
      </c>
      <c r="BK282" s="33" t="str">
        <f t="shared" si="351"/>
        <v/>
      </c>
      <c r="BL282" s="27" t="s">
        <v>0</v>
      </c>
      <c r="BM282" s="32" t="str">
        <f t="shared" si="352"/>
        <v/>
      </c>
      <c r="BN282" s="21" t="str">
        <f t="shared" si="353"/>
        <v/>
      </c>
      <c r="BO282" s="53" t="str">
        <f t="shared" si="354"/>
        <v/>
      </c>
      <c r="BP282" s="53" t="str">
        <f t="shared" si="315"/>
        <v/>
      </c>
      <c r="BQ282" s="21" t="str">
        <f t="shared" si="316"/>
        <v/>
      </c>
      <c r="BR282" s="21" t="str" cm="1">
        <f t="array" ref="BR282">IFERROR(""&amp;INDEX(regNatjecatelj_klub,DI282),"")</f>
        <v/>
      </c>
      <c r="BS282" s="66" t="str">
        <f t="shared" si="355"/>
        <v/>
      </c>
      <c r="BT282" s="46" t="str">
        <f t="shared" si="356"/>
        <v/>
      </c>
      <c r="BU282" s="27" t="s">
        <v>0</v>
      </c>
      <c r="BV282" s="62" t="str">
        <f>IF(BP282&lt;&gt;"NEMA","",IF(IFERROR(MATCH(BN282,BN$12:BN281,0),0)&lt;&gt;0,"",BN282))</f>
        <v/>
      </c>
      <c r="BW282" s="27" t="s">
        <v>0</v>
      </c>
      <c r="BX282" s="84"/>
      <c r="BY282" s="27" t="s">
        <v>0</v>
      </c>
      <c r="BZ282" s="38" t="str">
        <f t="shared" si="357"/>
        <v/>
      </c>
      <c r="CA282" s="21" t="str">
        <f t="shared" si="358"/>
        <v/>
      </c>
      <c r="CB282" s="21" t="str">
        <f>IF(CA282="","",MAX(CB$12:CB281)+1)</f>
        <v/>
      </c>
      <c r="CC282" s="21" t="str">
        <f>IF(CA282="","",IF(AB282="","",IF(AB282="NEMA",IF(AD282="",INDEX(AD$12:AD281,MATCH(AA282,AA$12:AA281,0),1),AD282),AB282)))</f>
        <v/>
      </c>
      <c r="CD282" s="21" t="str">
        <f t="shared" si="359"/>
        <v/>
      </c>
      <c r="CE282" s="21" t="str">
        <f>IF(BX282="","",MAX(CE$12:CE281)+1)</f>
        <v/>
      </c>
      <c r="CF282" s="21" t="str">
        <f t="shared" si="360"/>
        <v/>
      </c>
      <c r="CG282" s="46" t="str">
        <f t="shared" si="361"/>
        <v/>
      </c>
      <c r="CH282" s="27" t="s">
        <v>0</v>
      </c>
      <c r="CI282" s="14" t="str">
        <f t="shared" si="362"/>
        <v/>
      </c>
      <c r="CJ282" s="27" t="s">
        <v>0</v>
      </c>
      <c r="CK282" s="157" t="str">
        <f>IF(BN282="","",IF(AND(BO282&lt;&gt;"",BO282&lt;&gt;"NEMA",BS282=1),BR282,IFERROR(INDEX(CK$12:CK281,MATCH(BN282,BN$12:BN281,0)),IF(BX282&lt;&gt;"",BX282,BT282))))</f>
        <v/>
      </c>
      <c r="CL282" s="210" t="str">
        <f>IF(BN282="","",IF(BT282&lt;&gt;BN282,INDEX(regKlub_id,MATCH(BT282,regKlub_naziv,0)),IF(AND(BO282&lt;&gt;"",BO282&lt;&gt;"NEMA"),BO282,IF(CF282&lt;&gt;"",CF282,IF(CB282&lt;&gt;"",CB282,IFERROR(INDEX(CL$12:CL281,MATCH(BN282,BN$12:BN281,0)),"GREŠKA"))))))</f>
        <v/>
      </c>
      <c r="CM282" s="108" t="str">
        <f>IF(BP282="","",IF(BP282&lt;&gt;"NEMA",BP282,IF(CE282&lt;&gt;"",CE282,IFERROR(INDEX(CM$12:CM281,MATCH(BN282,BN$12:BN281,0)),""))))</f>
        <v/>
      </c>
      <c r="CN282" s="27" t="s">
        <v>0</v>
      </c>
      <c r="CO282" s="38" t="str">
        <f t="shared" si="363"/>
        <v/>
      </c>
      <c r="CP282" s="53" t="str">
        <f t="shared" si="364"/>
        <v/>
      </c>
      <c r="CQ282" s="164" t="str">
        <f t="shared" si="365"/>
        <v/>
      </c>
      <c r="CR282" s="165" t="str">
        <f t="shared" si="313"/>
        <v/>
      </c>
      <c r="CS282" s="108" t="str">
        <f t="shared" si="317"/>
        <v/>
      </c>
      <c r="CT282" s="27" t="s">
        <v>0</v>
      </c>
      <c r="CU282" s="224" t="str">
        <f t="shared" si="366"/>
        <v xml:space="preserve">
</v>
      </c>
      <c r="CV282" s="27" t="s">
        <v>0</v>
      </c>
      <c r="CW282" s="184" t="str">
        <f t="shared" si="318"/>
        <v/>
      </c>
      <c r="CX282" t="s">
        <v>0</v>
      </c>
      <c r="CY282" s="86" t="str">
        <f t="shared" si="319"/>
        <v/>
      </c>
      <c r="CZ282" t="s">
        <v>0</v>
      </c>
      <c r="DA282" s="32" t="str">
        <f t="shared" si="320"/>
        <v/>
      </c>
      <c r="DB282" s="46" t="str">
        <f t="shared" si="321"/>
        <v/>
      </c>
      <c r="DC282" t="s">
        <v>0</v>
      </c>
      <c r="DD282" s="14" t="str">
        <f t="shared" si="367"/>
        <v/>
      </c>
      <c r="DE282" s="27" t="s">
        <v>0</v>
      </c>
      <c r="DF282" s="14" t="str">
        <f t="shared" si="368"/>
        <v/>
      </c>
      <c r="DG282" s="27" t="s">
        <v>0</v>
      </c>
      <c r="DH282" s="32" t="str">
        <f t="shared" si="369"/>
        <v/>
      </c>
      <c r="DI282" s="33" t="str">
        <f t="shared" si="370"/>
        <v/>
      </c>
      <c r="DJ282" s="27" t="s">
        <v>0</v>
      </c>
      <c r="DK282" s="32" t="str">
        <f t="shared" si="371"/>
        <v/>
      </c>
      <c r="DL282" s="33" t="str">
        <f t="shared" si="372"/>
        <v/>
      </c>
      <c r="DM282" s="27" t="s">
        <v>0</v>
      </c>
      <c r="DN282" s="32" t="str">
        <f t="shared" si="373"/>
        <v/>
      </c>
      <c r="DO282" s="33" t="str">
        <f t="shared" si="374"/>
        <v/>
      </c>
      <c r="DP282" s="27" t="s">
        <v>0</v>
      </c>
      <c r="DQ282" s="38" t="str">
        <f t="shared" si="375"/>
        <v/>
      </c>
      <c r="DR282" s="33" t="str" cm="1">
        <f t="array" ref="DR282">IF(DQ282&lt;&gt;"",INDEX(regNatjecatelj_id,DQ282,0),IF(BF282&lt;&gt;"",BF282,""))</f>
        <v/>
      </c>
      <c r="DS282" s="27" t="s">
        <v>0</v>
      </c>
      <c r="DT282" s="38" t="str">
        <f t="shared" si="376"/>
        <v/>
      </c>
      <c r="DU282" s="53" t="str">
        <f t="shared" si="322"/>
        <v/>
      </c>
      <c r="DV282" s="53" t="str">
        <f t="shared" si="377"/>
        <v/>
      </c>
      <c r="DW282" s="53" t="str">
        <f t="shared" si="378"/>
        <v/>
      </c>
      <c r="DX282" s="46" t="str">
        <f t="shared" si="379"/>
        <v/>
      </c>
      <c r="DY282" s="27" t="s">
        <v>0</v>
      </c>
      <c r="DZ282" s="38" t="str">
        <f>IF(AN282="","",MAX(DZ$12:DZ281)+1)</f>
        <v/>
      </c>
      <c r="EA282" s="53" t="str">
        <f t="shared" si="380"/>
        <v/>
      </c>
      <c r="EB282" s="53" t="str">
        <f t="shared" si="381"/>
        <v/>
      </c>
      <c r="EC282" s="53" t="str">
        <f t="shared" si="382"/>
        <v/>
      </c>
      <c r="ED282" s="53" t="str">
        <f t="shared" si="383"/>
        <v/>
      </c>
      <c r="EE282" s="53" t="str">
        <f t="shared" si="323"/>
        <v/>
      </c>
      <c r="EF282" s="53" t="str">
        <f t="shared" si="384"/>
        <v/>
      </c>
      <c r="EG282" s="53" t="str">
        <f t="shared" si="385"/>
        <v/>
      </c>
      <c r="EH282" s="53" t="str">
        <f t="shared" si="324"/>
        <v/>
      </c>
      <c r="EI282" s="53" t="str">
        <f t="shared" si="386"/>
        <v/>
      </c>
      <c r="EJ282" s="33" t="str">
        <f t="shared" si="387"/>
        <v/>
      </c>
      <c r="EK282" s="27" t="s">
        <v>0</v>
      </c>
      <c r="EL282" s="14" t="str">
        <f t="shared" si="388"/>
        <v/>
      </c>
      <c r="EM282" s="27" t="s">
        <v>0</v>
      </c>
      <c r="EN282" s="14" t="str">
        <f t="shared" si="325"/>
        <v/>
      </c>
      <c r="EO282" s="27" t="s">
        <v>0</v>
      </c>
      <c r="EP282" s="115" t="str">
        <f t="shared" si="389"/>
        <v/>
      </c>
      <c r="EQ282" s="27" t="s">
        <v>0</v>
      </c>
    </row>
    <row r="283" spans="1:147" x14ac:dyDescent="0.25">
      <c r="A283" t="s">
        <v>0</v>
      </c>
      <c r="B283" s="32" t="str">
        <f>IF(csv!F273="","",TRIM(csv!T273))</f>
        <v/>
      </c>
      <c r="C283" s="21" t="s">
        <v>0</v>
      </c>
      <c r="D283" s="21" t="str">
        <f>IF(csv!F273="","",TRIM(csv!F273))</f>
        <v/>
      </c>
      <c r="E283" s="21" t="str">
        <f>IF(csv!E273="","",TRIM(csv!E273))</f>
        <v/>
      </c>
      <c r="F283" s="21" t="s">
        <v>0</v>
      </c>
      <c r="G283" s="53" t="str">
        <f>IF(csv!M273="","",TRIM(csv!M273))</f>
        <v/>
      </c>
      <c r="H283" s="53" t="str">
        <f>IF(csv!N273="","",TRIM(csv!N273))</f>
        <v/>
      </c>
      <c r="I283" s="21" t="s">
        <v>0</v>
      </c>
      <c r="J283" s="21" t="str">
        <f>IF(csv!P273="","",TRIM(csv!P273))</f>
        <v/>
      </c>
      <c r="K283" s="21" t="str">
        <f>IF(csv!Q273="","",TRIM(csv!Q273))</f>
        <v/>
      </c>
      <c r="L283" s="21" t="s">
        <v>0</v>
      </c>
      <c r="M283" s="46" t="str">
        <f>IF(csv!R273="","",TRIM(csv!R273))</f>
        <v/>
      </c>
      <c r="N283" s="27" t="s">
        <v>0</v>
      </c>
      <c r="O283" s="172" t="str">
        <f t="shared" si="326"/>
        <v/>
      </c>
      <c r="P283" s="27"/>
      <c r="Q283" s="32" t="str">
        <f t="shared" si="327"/>
        <v/>
      </c>
      <c r="R283" s="53" t="str">
        <f>IF(Q283="","",IF(COUNTIF(Q$12:Q282,Q283)=0,R282+1,R282))</f>
        <v/>
      </c>
      <c r="S283" s="53" t="str">
        <f t="shared" si="328"/>
        <v/>
      </c>
      <c r="T283" s="53" t="str">
        <f t="shared" si="329"/>
        <v/>
      </c>
      <c r="U283" s="46" t="str">
        <f t="shared" si="330"/>
        <v/>
      </c>
      <c r="V283" s="27" t="s">
        <v>0</v>
      </c>
      <c r="W283" s="157" t="str">
        <f t="shared" si="331"/>
        <v/>
      </c>
      <c r="X283" s="207" t="str">
        <f t="shared" si="332"/>
        <v/>
      </c>
      <c r="Y283" s="158" t="str">
        <f t="shared" si="314"/>
        <v/>
      </c>
      <c r="Z283" s="27" t="s">
        <v>0</v>
      </c>
      <c r="AA283" s="32" t="str">
        <f t="shared" si="333"/>
        <v/>
      </c>
      <c r="AB283" s="53" t="str">
        <f t="shared" si="334"/>
        <v/>
      </c>
      <c r="AC283" s="21" t="str">
        <f>IF(OR(AB283="",AB283&lt;&gt;"NEMA"),"",IF(IFERROR(MATCH(AA283,AA$12:AA282,0),0)&lt;&gt;0,"",AA283))</f>
        <v/>
      </c>
      <c r="AD283" s="46" t="str">
        <f>IF(AC283="","",MAX(AD$12:AD282)+1)</f>
        <v/>
      </c>
      <c r="AE283" s="27" t="s">
        <v>0</v>
      </c>
      <c r="AF283" s="84"/>
      <c r="AG283" s="27" t="s">
        <v>0</v>
      </c>
      <c r="AH283" s="14" t="str">
        <f t="shared" si="335"/>
        <v/>
      </c>
      <c r="AI283" s="27" t="s">
        <v>0</v>
      </c>
      <c r="AJ283" s="157" t="str">
        <f t="shared" si="336"/>
        <v/>
      </c>
      <c r="AK283" s="108" t="str">
        <f t="shared" si="337"/>
        <v/>
      </c>
      <c r="AL283" s="27"/>
      <c r="AM283" s="32" t="str">
        <f t="shared" si="338"/>
        <v/>
      </c>
      <c r="AN283" s="21" t="str">
        <f t="shared" si="339"/>
        <v/>
      </c>
      <c r="AO283" s="53" t="str">
        <f t="shared" si="340"/>
        <v/>
      </c>
      <c r="AP283" s="53" t="str">
        <f t="shared" si="341"/>
        <v/>
      </c>
      <c r="AQ283" s="21" t="str">
        <f t="shared" si="342"/>
        <v/>
      </c>
      <c r="AR283" s="46" t="str">
        <f t="shared" si="343"/>
        <v/>
      </c>
      <c r="AS283" s="27" t="s">
        <v>0</v>
      </c>
      <c r="AT283" s="62" t="str">
        <f t="shared" si="344"/>
        <v/>
      </c>
      <c r="AU283" s="27" t="s">
        <v>0</v>
      </c>
      <c r="AV283" s="228" t="str">
        <f t="shared" si="312"/>
        <v/>
      </c>
      <c r="AW283" s="27" t="s">
        <v>0</v>
      </c>
      <c r="AX283" s="79"/>
      <c r="AY283" s="80"/>
      <c r="AZ283" s="27" t="s">
        <v>0</v>
      </c>
      <c r="BA283" s="184" t="str">
        <f t="shared" si="345"/>
        <v/>
      </c>
      <c r="BB283" s="27" t="s">
        <v>0</v>
      </c>
      <c r="BC283" s="32" t="str">
        <f t="shared" si="346"/>
        <v/>
      </c>
      <c r="BD283" s="53" t="str">
        <f>IF(AX283&amp;AY283="","",MAX(BD$12:BD282)+1)</f>
        <v/>
      </c>
      <c r="BE283" s="196" t="str">
        <f t="shared" si="347"/>
        <v/>
      </c>
      <c r="BF283" s="33" t="str">
        <f>IF(AND(AO283="NEMA",AP283="NEMA",OR(AX283&amp;AY283="",BE283="NEMA")),MAX(BF$12:BF282)+1,"")</f>
        <v/>
      </c>
      <c r="BG283" s="27" t="s">
        <v>0</v>
      </c>
      <c r="BH283" s="32" t="str">
        <f t="shared" si="348"/>
        <v/>
      </c>
      <c r="BI283" s="21" t="str">
        <f t="shared" si="349"/>
        <v/>
      </c>
      <c r="BJ283" s="53" t="str">
        <f t="shared" si="350"/>
        <v/>
      </c>
      <c r="BK283" s="33" t="str">
        <f t="shared" si="351"/>
        <v/>
      </c>
      <c r="BL283" s="27" t="s">
        <v>0</v>
      </c>
      <c r="BM283" s="32" t="str">
        <f t="shared" si="352"/>
        <v/>
      </c>
      <c r="BN283" s="21" t="str">
        <f t="shared" si="353"/>
        <v/>
      </c>
      <c r="BO283" s="53" t="str">
        <f t="shared" si="354"/>
        <v/>
      </c>
      <c r="BP283" s="53" t="str">
        <f t="shared" si="315"/>
        <v/>
      </c>
      <c r="BQ283" s="21" t="str">
        <f t="shared" si="316"/>
        <v/>
      </c>
      <c r="BR283" s="21" t="str" cm="1">
        <f t="array" ref="BR283">IFERROR(""&amp;INDEX(regNatjecatelj_klub,DI283),"")</f>
        <v/>
      </c>
      <c r="BS283" s="66" t="str">
        <f t="shared" si="355"/>
        <v/>
      </c>
      <c r="BT283" s="46" t="str">
        <f t="shared" si="356"/>
        <v/>
      </c>
      <c r="BU283" s="27" t="s">
        <v>0</v>
      </c>
      <c r="BV283" s="62" t="str">
        <f>IF(BP283&lt;&gt;"NEMA","",IF(IFERROR(MATCH(BN283,BN$12:BN282,0),0)&lt;&gt;0,"",BN283))</f>
        <v/>
      </c>
      <c r="BW283" s="27" t="s">
        <v>0</v>
      </c>
      <c r="BX283" s="84"/>
      <c r="BY283" s="27" t="s">
        <v>0</v>
      </c>
      <c r="BZ283" s="38" t="str">
        <f t="shared" si="357"/>
        <v/>
      </c>
      <c r="CA283" s="21" t="str">
        <f t="shared" si="358"/>
        <v/>
      </c>
      <c r="CB283" s="21" t="str">
        <f>IF(CA283="","",MAX(CB$12:CB282)+1)</f>
        <v/>
      </c>
      <c r="CC283" s="21" t="str">
        <f>IF(CA283="","",IF(AB283="","",IF(AB283="NEMA",IF(AD283="",INDEX(AD$12:AD282,MATCH(AA283,AA$12:AA282,0),1),AD283),AB283)))</f>
        <v/>
      </c>
      <c r="CD283" s="21" t="str">
        <f t="shared" si="359"/>
        <v/>
      </c>
      <c r="CE283" s="21" t="str">
        <f>IF(BX283="","",MAX(CE$12:CE282)+1)</f>
        <v/>
      </c>
      <c r="CF283" s="21" t="str">
        <f t="shared" si="360"/>
        <v/>
      </c>
      <c r="CG283" s="46" t="str">
        <f t="shared" si="361"/>
        <v/>
      </c>
      <c r="CH283" s="27" t="s">
        <v>0</v>
      </c>
      <c r="CI283" s="14" t="str">
        <f t="shared" si="362"/>
        <v/>
      </c>
      <c r="CJ283" s="27" t="s">
        <v>0</v>
      </c>
      <c r="CK283" s="157" t="str">
        <f>IF(BN283="","",IF(AND(BO283&lt;&gt;"",BO283&lt;&gt;"NEMA",BS283=1),BR283,IFERROR(INDEX(CK$12:CK282,MATCH(BN283,BN$12:BN282,0)),IF(BX283&lt;&gt;"",BX283,BT283))))</f>
        <v/>
      </c>
      <c r="CL283" s="210" t="str">
        <f>IF(BN283="","",IF(BT283&lt;&gt;BN283,INDEX(regKlub_id,MATCH(BT283,regKlub_naziv,0)),IF(AND(BO283&lt;&gt;"",BO283&lt;&gt;"NEMA"),BO283,IF(CF283&lt;&gt;"",CF283,IF(CB283&lt;&gt;"",CB283,IFERROR(INDEX(CL$12:CL282,MATCH(BN283,BN$12:BN282,0)),"GREŠKA"))))))</f>
        <v/>
      </c>
      <c r="CM283" s="108" t="str">
        <f>IF(BP283="","",IF(BP283&lt;&gt;"NEMA",BP283,IF(CE283&lt;&gt;"",CE283,IFERROR(INDEX(CM$12:CM282,MATCH(BN283,BN$12:BN282,0)),""))))</f>
        <v/>
      </c>
      <c r="CN283" s="27" t="s">
        <v>0</v>
      </c>
      <c r="CO283" s="38" t="str">
        <f t="shared" si="363"/>
        <v/>
      </c>
      <c r="CP283" s="53" t="str">
        <f t="shared" si="364"/>
        <v/>
      </c>
      <c r="CQ283" s="164" t="str">
        <f t="shared" si="365"/>
        <v/>
      </c>
      <c r="CR283" s="165" t="str">
        <f t="shared" si="313"/>
        <v/>
      </c>
      <c r="CS283" s="108" t="str">
        <f t="shared" si="317"/>
        <v/>
      </c>
      <c r="CT283" s="27" t="s">
        <v>0</v>
      </c>
      <c r="CU283" s="224" t="str">
        <f t="shared" si="366"/>
        <v xml:space="preserve">
</v>
      </c>
      <c r="CV283" s="27" t="s">
        <v>0</v>
      </c>
      <c r="CW283" s="184" t="str">
        <f t="shared" si="318"/>
        <v/>
      </c>
      <c r="CX283" t="s">
        <v>0</v>
      </c>
      <c r="CY283" s="86" t="str">
        <f t="shared" si="319"/>
        <v/>
      </c>
      <c r="CZ283" t="s">
        <v>0</v>
      </c>
      <c r="DA283" s="32" t="str">
        <f t="shared" si="320"/>
        <v/>
      </c>
      <c r="DB283" s="46" t="str">
        <f t="shared" si="321"/>
        <v/>
      </c>
      <c r="DC283" t="s">
        <v>0</v>
      </c>
      <c r="DD283" s="14" t="str">
        <f t="shared" si="367"/>
        <v/>
      </c>
      <c r="DE283" s="27" t="s">
        <v>0</v>
      </c>
      <c r="DF283" s="14" t="str">
        <f t="shared" si="368"/>
        <v/>
      </c>
      <c r="DG283" s="27" t="s">
        <v>0</v>
      </c>
      <c r="DH283" s="32" t="str">
        <f t="shared" si="369"/>
        <v/>
      </c>
      <c r="DI283" s="33" t="str">
        <f t="shared" si="370"/>
        <v/>
      </c>
      <c r="DJ283" s="27" t="s">
        <v>0</v>
      </c>
      <c r="DK283" s="32" t="str">
        <f t="shared" si="371"/>
        <v/>
      </c>
      <c r="DL283" s="33" t="str">
        <f t="shared" si="372"/>
        <v/>
      </c>
      <c r="DM283" s="27" t="s">
        <v>0</v>
      </c>
      <c r="DN283" s="32" t="str">
        <f t="shared" si="373"/>
        <v/>
      </c>
      <c r="DO283" s="33" t="str">
        <f t="shared" si="374"/>
        <v/>
      </c>
      <c r="DP283" s="27" t="s">
        <v>0</v>
      </c>
      <c r="DQ283" s="38" t="str">
        <f t="shared" si="375"/>
        <v/>
      </c>
      <c r="DR283" s="33" t="str" cm="1">
        <f t="array" ref="DR283">IF(DQ283&lt;&gt;"",INDEX(regNatjecatelj_id,DQ283,0),IF(BF283&lt;&gt;"",BF283,""))</f>
        <v/>
      </c>
      <c r="DS283" s="27" t="s">
        <v>0</v>
      </c>
      <c r="DT283" s="38" t="str">
        <f t="shared" si="376"/>
        <v/>
      </c>
      <c r="DU283" s="53" t="str">
        <f t="shared" si="322"/>
        <v/>
      </c>
      <c r="DV283" s="53" t="str">
        <f t="shared" si="377"/>
        <v/>
      </c>
      <c r="DW283" s="53" t="str">
        <f t="shared" si="378"/>
        <v/>
      </c>
      <c r="DX283" s="46" t="str">
        <f t="shared" si="379"/>
        <v/>
      </c>
      <c r="DY283" s="27" t="s">
        <v>0</v>
      </c>
      <c r="DZ283" s="38" t="str">
        <f>IF(AN283="","",MAX(DZ$12:DZ282)+1)</f>
        <v/>
      </c>
      <c r="EA283" s="53" t="str">
        <f t="shared" si="380"/>
        <v/>
      </c>
      <c r="EB283" s="53" t="str">
        <f t="shared" si="381"/>
        <v/>
      </c>
      <c r="EC283" s="53" t="str">
        <f t="shared" si="382"/>
        <v/>
      </c>
      <c r="ED283" s="53" t="str">
        <f t="shared" si="383"/>
        <v/>
      </c>
      <c r="EE283" s="53" t="str">
        <f t="shared" si="323"/>
        <v/>
      </c>
      <c r="EF283" s="53" t="str">
        <f t="shared" si="384"/>
        <v/>
      </c>
      <c r="EG283" s="53" t="str">
        <f t="shared" si="385"/>
        <v/>
      </c>
      <c r="EH283" s="53" t="str">
        <f t="shared" si="324"/>
        <v/>
      </c>
      <c r="EI283" s="53" t="str">
        <f t="shared" si="386"/>
        <v/>
      </c>
      <c r="EJ283" s="33" t="str">
        <f t="shared" si="387"/>
        <v/>
      </c>
      <c r="EK283" s="27" t="s">
        <v>0</v>
      </c>
      <c r="EL283" s="14" t="str">
        <f t="shared" si="388"/>
        <v/>
      </c>
      <c r="EM283" s="27" t="s">
        <v>0</v>
      </c>
      <c r="EN283" s="14" t="str">
        <f t="shared" si="325"/>
        <v/>
      </c>
      <c r="EO283" s="27" t="s">
        <v>0</v>
      </c>
      <c r="EP283" s="115" t="str">
        <f t="shared" si="389"/>
        <v/>
      </c>
      <c r="EQ283" s="27" t="s">
        <v>0</v>
      </c>
    </row>
    <row r="284" spans="1:147" x14ac:dyDescent="0.25">
      <c r="A284" t="s">
        <v>0</v>
      </c>
      <c r="B284" s="32" t="str">
        <f>IF(csv!F274="","",TRIM(csv!T274))</f>
        <v/>
      </c>
      <c r="C284" s="21" t="s">
        <v>0</v>
      </c>
      <c r="D284" s="21" t="str">
        <f>IF(csv!F274="","",TRIM(csv!F274))</f>
        <v/>
      </c>
      <c r="E284" s="21" t="str">
        <f>IF(csv!E274="","",TRIM(csv!E274))</f>
        <v/>
      </c>
      <c r="F284" s="21" t="s">
        <v>0</v>
      </c>
      <c r="G284" s="53" t="str">
        <f>IF(csv!M274="","",TRIM(csv!M274))</f>
        <v/>
      </c>
      <c r="H284" s="53" t="str">
        <f>IF(csv!N274="","",TRIM(csv!N274))</f>
        <v/>
      </c>
      <c r="I284" s="21" t="s">
        <v>0</v>
      </c>
      <c r="J284" s="21" t="str">
        <f>IF(csv!P274="","",TRIM(csv!P274))</f>
        <v/>
      </c>
      <c r="K284" s="21" t="str">
        <f>IF(csv!Q274="","",TRIM(csv!Q274))</f>
        <v/>
      </c>
      <c r="L284" s="21" t="s">
        <v>0</v>
      </c>
      <c r="M284" s="46" t="str">
        <f>IF(csv!R274="","",TRIM(csv!R274))</f>
        <v/>
      </c>
      <c r="N284" s="27" t="s">
        <v>0</v>
      </c>
      <c r="O284" s="172" t="str">
        <f t="shared" si="326"/>
        <v/>
      </c>
      <c r="P284" s="27"/>
      <c r="Q284" s="32" t="str">
        <f t="shared" si="327"/>
        <v/>
      </c>
      <c r="R284" s="53" t="str">
        <f>IF(Q284="","",IF(COUNTIF(Q$12:Q283,Q284)=0,R283+1,R283))</f>
        <v/>
      </c>
      <c r="S284" s="53" t="str">
        <f t="shared" si="328"/>
        <v/>
      </c>
      <c r="T284" s="53" t="str">
        <f t="shared" si="329"/>
        <v/>
      </c>
      <c r="U284" s="46" t="str">
        <f t="shared" si="330"/>
        <v/>
      </c>
      <c r="V284" s="27" t="s">
        <v>0</v>
      </c>
      <c r="W284" s="157" t="str">
        <f t="shared" si="331"/>
        <v/>
      </c>
      <c r="X284" s="207" t="str">
        <f t="shared" si="332"/>
        <v/>
      </c>
      <c r="Y284" s="158" t="str">
        <f t="shared" si="314"/>
        <v/>
      </c>
      <c r="Z284" s="27" t="s">
        <v>0</v>
      </c>
      <c r="AA284" s="32" t="str">
        <f t="shared" si="333"/>
        <v/>
      </c>
      <c r="AB284" s="53" t="str">
        <f t="shared" si="334"/>
        <v/>
      </c>
      <c r="AC284" s="21" t="str">
        <f>IF(OR(AB284="",AB284&lt;&gt;"NEMA"),"",IF(IFERROR(MATCH(AA284,AA$12:AA283,0),0)&lt;&gt;0,"",AA284))</f>
        <v/>
      </c>
      <c r="AD284" s="46" t="str">
        <f>IF(AC284="","",MAX(AD$12:AD283)+1)</f>
        <v/>
      </c>
      <c r="AE284" s="27" t="s">
        <v>0</v>
      </c>
      <c r="AF284" s="84"/>
      <c r="AG284" s="27" t="s">
        <v>0</v>
      </c>
      <c r="AH284" s="14" t="str">
        <f t="shared" si="335"/>
        <v/>
      </c>
      <c r="AI284" s="27" t="s">
        <v>0</v>
      </c>
      <c r="AJ284" s="157" t="str">
        <f t="shared" si="336"/>
        <v/>
      </c>
      <c r="AK284" s="108" t="str">
        <f t="shared" si="337"/>
        <v/>
      </c>
      <c r="AL284" s="27"/>
      <c r="AM284" s="32" t="str">
        <f t="shared" si="338"/>
        <v/>
      </c>
      <c r="AN284" s="21" t="str">
        <f t="shared" si="339"/>
        <v/>
      </c>
      <c r="AO284" s="53" t="str">
        <f t="shared" si="340"/>
        <v/>
      </c>
      <c r="AP284" s="53" t="str">
        <f t="shared" si="341"/>
        <v/>
      </c>
      <c r="AQ284" s="21" t="str">
        <f t="shared" si="342"/>
        <v/>
      </c>
      <c r="AR284" s="46" t="str">
        <f t="shared" si="343"/>
        <v/>
      </c>
      <c r="AS284" s="27" t="s">
        <v>0</v>
      </c>
      <c r="AT284" s="62" t="str">
        <f t="shared" si="344"/>
        <v/>
      </c>
      <c r="AU284" s="27" t="s">
        <v>0</v>
      </c>
      <c r="AV284" s="228" t="str">
        <f t="shared" si="312"/>
        <v/>
      </c>
      <c r="AW284" s="27" t="s">
        <v>0</v>
      </c>
      <c r="AX284" s="79"/>
      <c r="AY284" s="80"/>
      <c r="AZ284" s="27" t="s">
        <v>0</v>
      </c>
      <c r="BA284" s="184" t="str">
        <f t="shared" si="345"/>
        <v/>
      </c>
      <c r="BB284" s="27" t="s">
        <v>0</v>
      </c>
      <c r="BC284" s="32" t="str">
        <f t="shared" si="346"/>
        <v/>
      </c>
      <c r="BD284" s="53" t="str">
        <f>IF(AX284&amp;AY284="","",MAX(BD$12:BD283)+1)</f>
        <v/>
      </c>
      <c r="BE284" s="196" t="str">
        <f t="shared" si="347"/>
        <v/>
      </c>
      <c r="BF284" s="33" t="str">
        <f>IF(AND(AO284="NEMA",AP284="NEMA",OR(AX284&amp;AY284="",BE284="NEMA")),MAX(BF$12:BF283)+1,"")</f>
        <v/>
      </c>
      <c r="BG284" s="27" t="s">
        <v>0</v>
      </c>
      <c r="BH284" s="32" t="str">
        <f t="shared" si="348"/>
        <v/>
      </c>
      <c r="BI284" s="21" t="str">
        <f t="shared" si="349"/>
        <v/>
      </c>
      <c r="BJ284" s="53" t="str">
        <f t="shared" si="350"/>
        <v/>
      </c>
      <c r="BK284" s="33" t="str">
        <f t="shared" si="351"/>
        <v/>
      </c>
      <c r="BL284" s="27" t="s">
        <v>0</v>
      </c>
      <c r="BM284" s="32" t="str">
        <f t="shared" si="352"/>
        <v/>
      </c>
      <c r="BN284" s="21" t="str">
        <f t="shared" si="353"/>
        <v/>
      </c>
      <c r="BO284" s="53" t="str">
        <f t="shared" si="354"/>
        <v/>
      </c>
      <c r="BP284" s="53" t="str">
        <f t="shared" si="315"/>
        <v/>
      </c>
      <c r="BQ284" s="21" t="str">
        <f t="shared" si="316"/>
        <v/>
      </c>
      <c r="BR284" s="21" t="str" cm="1">
        <f t="array" ref="BR284">IFERROR(""&amp;INDEX(regNatjecatelj_klub,DI284),"")</f>
        <v/>
      </c>
      <c r="BS284" s="66" t="str">
        <f t="shared" si="355"/>
        <v/>
      </c>
      <c r="BT284" s="46" t="str">
        <f t="shared" si="356"/>
        <v/>
      </c>
      <c r="BU284" s="27" t="s">
        <v>0</v>
      </c>
      <c r="BV284" s="62" t="str">
        <f>IF(BP284&lt;&gt;"NEMA","",IF(IFERROR(MATCH(BN284,BN$12:BN283,0),0)&lt;&gt;0,"",BN284))</f>
        <v/>
      </c>
      <c r="BW284" s="27" t="s">
        <v>0</v>
      </c>
      <c r="BX284" s="84"/>
      <c r="BY284" s="27" t="s">
        <v>0</v>
      </c>
      <c r="BZ284" s="38" t="str">
        <f t="shared" si="357"/>
        <v/>
      </c>
      <c r="CA284" s="21" t="str">
        <f t="shared" si="358"/>
        <v/>
      </c>
      <c r="CB284" s="21" t="str">
        <f>IF(CA284="","",MAX(CB$12:CB283)+1)</f>
        <v/>
      </c>
      <c r="CC284" s="21" t="str">
        <f>IF(CA284="","",IF(AB284="","",IF(AB284="NEMA",IF(AD284="",INDEX(AD$12:AD283,MATCH(AA284,AA$12:AA283,0),1),AD284),AB284)))</f>
        <v/>
      </c>
      <c r="CD284" s="21" t="str">
        <f t="shared" si="359"/>
        <v/>
      </c>
      <c r="CE284" s="21" t="str">
        <f>IF(BX284="","",MAX(CE$12:CE283)+1)</f>
        <v/>
      </c>
      <c r="CF284" s="21" t="str">
        <f t="shared" si="360"/>
        <v/>
      </c>
      <c r="CG284" s="46" t="str">
        <f t="shared" si="361"/>
        <v/>
      </c>
      <c r="CH284" s="27" t="s">
        <v>0</v>
      </c>
      <c r="CI284" s="14" t="str">
        <f t="shared" si="362"/>
        <v/>
      </c>
      <c r="CJ284" s="27" t="s">
        <v>0</v>
      </c>
      <c r="CK284" s="157" t="str">
        <f>IF(BN284="","",IF(AND(BO284&lt;&gt;"",BO284&lt;&gt;"NEMA",BS284=1),BR284,IFERROR(INDEX(CK$12:CK283,MATCH(BN284,BN$12:BN283,0)),IF(BX284&lt;&gt;"",BX284,BT284))))</f>
        <v/>
      </c>
      <c r="CL284" s="210" t="str">
        <f>IF(BN284="","",IF(BT284&lt;&gt;BN284,INDEX(regKlub_id,MATCH(BT284,regKlub_naziv,0)),IF(AND(BO284&lt;&gt;"",BO284&lt;&gt;"NEMA"),BO284,IF(CF284&lt;&gt;"",CF284,IF(CB284&lt;&gt;"",CB284,IFERROR(INDEX(CL$12:CL283,MATCH(BN284,BN$12:BN283,0)),"GREŠKA"))))))</f>
        <v/>
      </c>
      <c r="CM284" s="108" t="str">
        <f>IF(BP284="","",IF(BP284&lt;&gt;"NEMA",BP284,IF(CE284&lt;&gt;"",CE284,IFERROR(INDEX(CM$12:CM283,MATCH(BN284,BN$12:BN283,0)),""))))</f>
        <v/>
      </c>
      <c r="CN284" s="27" t="s">
        <v>0</v>
      </c>
      <c r="CO284" s="38" t="str">
        <f t="shared" si="363"/>
        <v/>
      </c>
      <c r="CP284" s="53" t="str">
        <f t="shared" si="364"/>
        <v/>
      </c>
      <c r="CQ284" s="164" t="str">
        <f t="shared" si="365"/>
        <v/>
      </c>
      <c r="CR284" s="165" t="str">
        <f t="shared" si="313"/>
        <v/>
      </c>
      <c r="CS284" s="108" t="str">
        <f t="shared" si="317"/>
        <v/>
      </c>
      <c r="CT284" s="27" t="s">
        <v>0</v>
      </c>
      <c r="CU284" s="224" t="str">
        <f t="shared" si="366"/>
        <v xml:space="preserve">
</v>
      </c>
      <c r="CV284" s="27" t="s">
        <v>0</v>
      </c>
      <c r="CW284" s="184" t="str">
        <f t="shared" si="318"/>
        <v/>
      </c>
      <c r="CX284" t="s">
        <v>0</v>
      </c>
      <c r="CY284" s="86" t="str">
        <f t="shared" si="319"/>
        <v/>
      </c>
      <c r="CZ284" t="s">
        <v>0</v>
      </c>
      <c r="DA284" s="32" t="str">
        <f t="shared" si="320"/>
        <v/>
      </c>
      <c r="DB284" s="46" t="str">
        <f t="shared" si="321"/>
        <v/>
      </c>
      <c r="DC284" t="s">
        <v>0</v>
      </c>
      <c r="DD284" s="14" t="str">
        <f t="shared" si="367"/>
        <v/>
      </c>
      <c r="DE284" s="27" t="s">
        <v>0</v>
      </c>
      <c r="DF284" s="14" t="str">
        <f t="shared" si="368"/>
        <v/>
      </c>
      <c r="DG284" s="27" t="s">
        <v>0</v>
      </c>
      <c r="DH284" s="32" t="str">
        <f t="shared" si="369"/>
        <v/>
      </c>
      <c r="DI284" s="33" t="str">
        <f t="shared" si="370"/>
        <v/>
      </c>
      <c r="DJ284" s="27" t="s">
        <v>0</v>
      </c>
      <c r="DK284" s="32" t="str">
        <f t="shared" si="371"/>
        <v/>
      </c>
      <c r="DL284" s="33" t="str">
        <f t="shared" si="372"/>
        <v/>
      </c>
      <c r="DM284" s="27" t="s">
        <v>0</v>
      </c>
      <c r="DN284" s="32" t="str">
        <f t="shared" si="373"/>
        <v/>
      </c>
      <c r="DO284" s="33" t="str">
        <f t="shared" si="374"/>
        <v/>
      </c>
      <c r="DP284" s="27" t="s">
        <v>0</v>
      </c>
      <c r="DQ284" s="38" t="str">
        <f t="shared" si="375"/>
        <v/>
      </c>
      <c r="DR284" s="33" t="str" cm="1">
        <f t="array" ref="DR284">IF(DQ284&lt;&gt;"",INDEX(regNatjecatelj_id,DQ284,0),IF(BF284&lt;&gt;"",BF284,""))</f>
        <v/>
      </c>
      <c r="DS284" s="27" t="s">
        <v>0</v>
      </c>
      <c r="DT284" s="38" t="str">
        <f t="shared" si="376"/>
        <v/>
      </c>
      <c r="DU284" s="53" t="str">
        <f t="shared" si="322"/>
        <v/>
      </c>
      <c r="DV284" s="53" t="str">
        <f t="shared" si="377"/>
        <v/>
      </c>
      <c r="DW284" s="53" t="str">
        <f t="shared" si="378"/>
        <v/>
      </c>
      <c r="DX284" s="46" t="str">
        <f t="shared" si="379"/>
        <v/>
      </c>
      <c r="DY284" s="27" t="s">
        <v>0</v>
      </c>
      <c r="DZ284" s="38" t="str">
        <f>IF(AN284="","",MAX(DZ$12:DZ283)+1)</f>
        <v/>
      </c>
      <c r="EA284" s="53" t="str">
        <f t="shared" si="380"/>
        <v/>
      </c>
      <c r="EB284" s="53" t="str">
        <f t="shared" si="381"/>
        <v/>
      </c>
      <c r="EC284" s="53" t="str">
        <f t="shared" si="382"/>
        <v/>
      </c>
      <c r="ED284" s="53" t="str">
        <f t="shared" si="383"/>
        <v/>
      </c>
      <c r="EE284" s="53" t="str">
        <f t="shared" si="323"/>
        <v/>
      </c>
      <c r="EF284" s="53" t="str">
        <f t="shared" si="384"/>
        <v/>
      </c>
      <c r="EG284" s="53" t="str">
        <f t="shared" si="385"/>
        <v/>
      </c>
      <c r="EH284" s="53" t="str">
        <f t="shared" si="324"/>
        <v/>
      </c>
      <c r="EI284" s="53" t="str">
        <f t="shared" si="386"/>
        <v/>
      </c>
      <c r="EJ284" s="33" t="str">
        <f t="shared" si="387"/>
        <v/>
      </c>
      <c r="EK284" s="27" t="s">
        <v>0</v>
      </c>
      <c r="EL284" s="14" t="str">
        <f t="shared" si="388"/>
        <v/>
      </c>
      <c r="EM284" s="27" t="s">
        <v>0</v>
      </c>
      <c r="EN284" s="14" t="str">
        <f t="shared" si="325"/>
        <v/>
      </c>
      <c r="EO284" s="27" t="s">
        <v>0</v>
      </c>
      <c r="EP284" s="115" t="str">
        <f t="shared" si="389"/>
        <v/>
      </c>
      <c r="EQ284" s="27" t="s">
        <v>0</v>
      </c>
    </row>
    <row r="285" spans="1:147" x14ac:dyDescent="0.25">
      <c r="A285" t="s">
        <v>0</v>
      </c>
      <c r="B285" s="32" t="str">
        <f>IF(csv!F275="","",TRIM(csv!T275))</f>
        <v/>
      </c>
      <c r="C285" s="21" t="s">
        <v>0</v>
      </c>
      <c r="D285" s="21" t="str">
        <f>IF(csv!F275="","",TRIM(csv!F275))</f>
        <v/>
      </c>
      <c r="E285" s="21" t="str">
        <f>IF(csv!E275="","",TRIM(csv!E275))</f>
        <v/>
      </c>
      <c r="F285" s="21" t="s">
        <v>0</v>
      </c>
      <c r="G285" s="53" t="str">
        <f>IF(csv!M275="","",TRIM(csv!M275))</f>
        <v/>
      </c>
      <c r="H285" s="53" t="str">
        <f>IF(csv!N275="","",TRIM(csv!N275))</f>
        <v/>
      </c>
      <c r="I285" s="21" t="s">
        <v>0</v>
      </c>
      <c r="J285" s="21" t="str">
        <f>IF(csv!P275="","",TRIM(csv!P275))</f>
        <v/>
      </c>
      <c r="K285" s="21" t="str">
        <f>IF(csv!Q275="","",TRIM(csv!Q275))</f>
        <v/>
      </c>
      <c r="L285" s="21" t="s">
        <v>0</v>
      </c>
      <c r="M285" s="46" t="str">
        <f>IF(csv!R275="","",TRIM(csv!R275))</f>
        <v/>
      </c>
      <c r="N285" s="27" t="s">
        <v>0</v>
      </c>
      <c r="O285" s="172" t="str">
        <f t="shared" si="326"/>
        <v/>
      </c>
      <c r="P285" s="27"/>
      <c r="Q285" s="32" t="str">
        <f t="shared" si="327"/>
        <v/>
      </c>
      <c r="R285" s="53" t="str">
        <f>IF(Q285="","",IF(COUNTIF(Q$12:Q284,Q285)=0,R284+1,R284))</f>
        <v/>
      </c>
      <c r="S285" s="53" t="str">
        <f t="shared" si="328"/>
        <v/>
      </c>
      <c r="T285" s="53" t="str">
        <f t="shared" si="329"/>
        <v/>
      </c>
      <c r="U285" s="46" t="str">
        <f t="shared" si="330"/>
        <v/>
      </c>
      <c r="V285" s="27" t="s">
        <v>0</v>
      </c>
      <c r="W285" s="157" t="str">
        <f t="shared" si="331"/>
        <v/>
      </c>
      <c r="X285" s="207" t="str">
        <f t="shared" si="332"/>
        <v/>
      </c>
      <c r="Y285" s="158" t="str">
        <f t="shared" si="314"/>
        <v/>
      </c>
      <c r="Z285" s="27" t="s">
        <v>0</v>
      </c>
      <c r="AA285" s="32" t="str">
        <f t="shared" si="333"/>
        <v/>
      </c>
      <c r="AB285" s="53" t="str">
        <f t="shared" si="334"/>
        <v/>
      </c>
      <c r="AC285" s="21" t="str">
        <f>IF(OR(AB285="",AB285&lt;&gt;"NEMA"),"",IF(IFERROR(MATCH(AA285,AA$12:AA284,0),0)&lt;&gt;0,"",AA285))</f>
        <v/>
      </c>
      <c r="AD285" s="46" t="str">
        <f>IF(AC285="","",MAX(AD$12:AD284)+1)</f>
        <v/>
      </c>
      <c r="AE285" s="27" t="s">
        <v>0</v>
      </c>
      <c r="AF285" s="84"/>
      <c r="AG285" s="27" t="s">
        <v>0</v>
      </c>
      <c r="AH285" s="14" t="str">
        <f t="shared" si="335"/>
        <v/>
      </c>
      <c r="AI285" s="27" t="s">
        <v>0</v>
      </c>
      <c r="AJ285" s="157" t="str">
        <f t="shared" si="336"/>
        <v/>
      </c>
      <c r="AK285" s="108" t="str">
        <f t="shared" si="337"/>
        <v/>
      </c>
      <c r="AL285" s="27"/>
      <c r="AM285" s="32" t="str">
        <f t="shared" si="338"/>
        <v/>
      </c>
      <c r="AN285" s="21" t="str">
        <f t="shared" si="339"/>
        <v/>
      </c>
      <c r="AO285" s="53" t="str">
        <f t="shared" si="340"/>
        <v/>
      </c>
      <c r="AP285" s="53" t="str">
        <f t="shared" si="341"/>
        <v/>
      </c>
      <c r="AQ285" s="21" t="str">
        <f t="shared" si="342"/>
        <v/>
      </c>
      <c r="AR285" s="46" t="str">
        <f t="shared" si="343"/>
        <v/>
      </c>
      <c r="AS285" s="27" t="s">
        <v>0</v>
      </c>
      <c r="AT285" s="62" t="str">
        <f t="shared" si="344"/>
        <v/>
      </c>
      <c r="AU285" s="27" t="s">
        <v>0</v>
      </c>
      <c r="AV285" s="228" t="str">
        <f t="shared" ref="AV285:AV348" si="390">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79"/>
      <c r="AY285" s="80"/>
      <c r="AZ285" s="27" t="s">
        <v>0</v>
      </c>
      <c r="BA285" s="184" t="str">
        <f t="shared" si="345"/>
        <v/>
      </c>
      <c r="BB285" s="27" t="s">
        <v>0</v>
      </c>
      <c r="BC285" s="32" t="str">
        <f t="shared" si="346"/>
        <v/>
      </c>
      <c r="BD285" s="53" t="str">
        <f>IF(AX285&amp;AY285="","",MAX(BD$12:BD284)+1)</f>
        <v/>
      </c>
      <c r="BE285" s="196" t="str">
        <f t="shared" si="347"/>
        <v/>
      </c>
      <c r="BF285" s="33" t="str">
        <f>IF(AND(AO285="NEMA",AP285="NEMA",OR(AX285&amp;AY285="",BE285="NEMA")),MAX(BF$12:BF284)+1,"")</f>
        <v/>
      </c>
      <c r="BG285" s="27" t="s">
        <v>0</v>
      </c>
      <c r="BH285" s="32" t="str">
        <f t="shared" si="348"/>
        <v/>
      </c>
      <c r="BI285" s="21" t="str">
        <f t="shared" si="349"/>
        <v/>
      </c>
      <c r="BJ285" s="53" t="str">
        <f t="shared" si="350"/>
        <v/>
      </c>
      <c r="BK285" s="33" t="str">
        <f t="shared" si="351"/>
        <v/>
      </c>
      <c r="BL285" s="27" t="s">
        <v>0</v>
      </c>
      <c r="BM285" s="32" t="str">
        <f t="shared" si="352"/>
        <v/>
      </c>
      <c r="BN285" s="21" t="str">
        <f t="shared" si="353"/>
        <v/>
      </c>
      <c r="BO285" s="53" t="str">
        <f t="shared" si="354"/>
        <v/>
      </c>
      <c r="BP285" s="53" t="str">
        <f t="shared" si="315"/>
        <v/>
      </c>
      <c r="BQ285" s="21" t="str">
        <f t="shared" si="316"/>
        <v/>
      </c>
      <c r="BR285" s="21" t="str" cm="1">
        <f t="array" ref="BR285">IFERROR(""&amp;INDEX(regNatjecatelj_klub,DI285),"")</f>
        <v/>
      </c>
      <c r="BS285" s="66" t="str">
        <f t="shared" si="355"/>
        <v/>
      </c>
      <c r="BT285" s="46" t="str">
        <f t="shared" si="356"/>
        <v/>
      </c>
      <c r="BU285" s="27" t="s">
        <v>0</v>
      </c>
      <c r="BV285" s="62" t="str">
        <f>IF(BP285&lt;&gt;"NEMA","",IF(IFERROR(MATCH(BN285,BN$12:BN284,0),0)&lt;&gt;0,"",BN285))</f>
        <v/>
      </c>
      <c r="BW285" s="27" t="s">
        <v>0</v>
      </c>
      <c r="BX285" s="84"/>
      <c r="BY285" s="27" t="s">
        <v>0</v>
      </c>
      <c r="BZ285" s="38" t="str">
        <f t="shared" si="357"/>
        <v/>
      </c>
      <c r="CA285" s="21" t="str">
        <f t="shared" si="358"/>
        <v/>
      </c>
      <c r="CB285" s="21" t="str">
        <f>IF(CA285="","",MAX(CB$12:CB284)+1)</f>
        <v/>
      </c>
      <c r="CC285" s="21" t="str">
        <f>IF(CA285="","",IF(AB285="","",IF(AB285="NEMA",IF(AD285="",INDEX(AD$12:AD284,MATCH(AA285,AA$12:AA284,0),1),AD285),AB285)))</f>
        <v/>
      </c>
      <c r="CD285" s="21" t="str">
        <f t="shared" si="359"/>
        <v/>
      </c>
      <c r="CE285" s="21" t="str">
        <f>IF(BX285="","",MAX(CE$12:CE284)+1)</f>
        <v/>
      </c>
      <c r="CF285" s="21" t="str">
        <f t="shared" si="360"/>
        <v/>
      </c>
      <c r="CG285" s="46" t="str">
        <f t="shared" si="361"/>
        <v/>
      </c>
      <c r="CH285" s="27" t="s">
        <v>0</v>
      </c>
      <c r="CI285" s="14" t="str">
        <f t="shared" si="362"/>
        <v/>
      </c>
      <c r="CJ285" s="27" t="s">
        <v>0</v>
      </c>
      <c r="CK285" s="157" t="str">
        <f>IF(BN285="","",IF(AND(BO285&lt;&gt;"",BO285&lt;&gt;"NEMA",BS285=1),BR285,IFERROR(INDEX(CK$12:CK284,MATCH(BN285,BN$12:BN284,0)),IF(BX285&lt;&gt;"",BX285,BT285))))</f>
        <v/>
      </c>
      <c r="CL285" s="210" t="str">
        <f>IF(BN285="","",IF(BT285&lt;&gt;BN285,INDEX(regKlub_id,MATCH(BT285,regKlub_naziv,0)),IF(AND(BO285&lt;&gt;"",BO285&lt;&gt;"NEMA"),BO285,IF(CF285&lt;&gt;"",CF285,IF(CB285&lt;&gt;"",CB285,IFERROR(INDEX(CL$12:CL284,MATCH(BN285,BN$12:BN284,0)),"GREŠKA"))))))</f>
        <v/>
      </c>
      <c r="CM285" s="108" t="str">
        <f>IF(BP285="","",IF(BP285&lt;&gt;"NEMA",BP285,IF(CE285&lt;&gt;"",CE285,IFERROR(INDEX(CM$12:CM284,MATCH(BN285,BN$12:BN284,0)),""))))</f>
        <v/>
      </c>
      <c r="CN285" s="27" t="s">
        <v>0</v>
      </c>
      <c r="CO285" s="38" t="str">
        <f t="shared" si="363"/>
        <v/>
      </c>
      <c r="CP285" s="53" t="str">
        <f t="shared" si="364"/>
        <v/>
      </c>
      <c r="CQ285" s="164" t="str">
        <f t="shared" si="365"/>
        <v/>
      </c>
      <c r="CR285" s="165" t="str">
        <f t="shared" si="313"/>
        <v/>
      </c>
      <c r="CS285" s="108" t="str">
        <f t="shared" si="317"/>
        <v/>
      </c>
      <c r="CT285" s="27" t="s">
        <v>0</v>
      </c>
      <c r="CU285" s="224" t="str">
        <f t="shared" si="366"/>
        <v xml:space="preserve">
</v>
      </c>
      <c r="CV285" s="27" t="s">
        <v>0</v>
      </c>
      <c r="CW285" s="184" t="str">
        <f t="shared" si="318"/>
        <v/>
      </c>
      <c r="CX285" t="s">
        <v>0</v>
      </c>
      <c r="CY285" s="86" t="str">
        <f t="shared" si="319"/>
        <v/>
      </c>
      <c r="CZ285" t="s">
        <v>0</v>
      </c>
      <c r="DA285" s="32" t="str">
        <f t="shared" si="320"/>
        <v/>
      </c>
      <c r="DB285" s="46" t="str">
        <f t="shared" si="321"/>
        <v/>
      </c>
      <c r="DC285" t="s">
        <v>0</v>
      </c>
      <c r="DD285" s="14" t="str">
        <f t="shared" si="367"/>
        <v/>
      </c>
      <c r="DE285" s="27" t="s">
        <v>0</v>
      </c>
      <c r="DF285" s="14" t="str">
        <f t="shared" si="368"/>
        <v/>
      </c>
      <c r="DG285" s="27" t="s">
        <v>0</v>
      </c>
      <c r="DH285" s="32" t="str">
        <f t="shared" si="369"/>
        <v/>
      </c>
      <c r="DI285" s="33" t="str">
        <f t="shared" si="370"/>
        <v/>
      </c>
      <c r="DJ285" s="27" t="s">
        <v>0</v>
      </c>
      <c r="DK285" s="32" t="str">
        <f t="shared" si="371"/>
        <v/>
      </c>
      <c r="DL285" s="33" t="str">
        <f t="shared" si="372"/>
        <v/>
      </c>
      <c r="DM285" s="27" t="s">
        <v>0</v>
      </c>
      <c r="DN285" s="32" t="str">
        <f t="shared" si="373"/>
        <v/>
      </c>
      <c r="DO285" s="33" t="str">
        <f t="shared" si="374"/>
        <v/>
      </c>
      <c r="DP285" s="27" t="s">
        <v>0</v>
      </c>
      <c r="DQ285" s="38" t="str">
        <f t="shared" si="375"/>
        <v/>
      </c>
      <c r="DR285" s="33" t="str" cm="1">
        <f t="array" ref="DR285">IF(DQ285&lt;&gt;"",INDEX(regNatjecatelj_id,DQ285,0),IF(BF285&lt;&gt;"",BF285,""))</f>
        <v/>
      </c>
      <c r="DS285" s="27" t="s">
        <v>0</v>
      </c>
      <c r="DT285" s="38" t="str">
        <f t="shared" si="376"/>
        <v/>
      </c>
      <c r="DU285" s="53" t="str">
        <f t="shared" si="322"/>
        <v/>
      </c>
      <c r="DV285" s="53" t="str">
        <f t="shared" si="377"/>
        <v/>
      </c>
      <c r="DW285" s="53" t="str">
        <f t="shared" si="378"/>
        <v/>
      </c>
      <c r="DX285" s="46" t="str">
        <f t="shared" si="379"/>
        <v/>
      </c>
      <c r="DY285" s="27" t="s">
        <v>0</v>
      </c>
      <c r="DZ285" s="38" t="str">
        <f>IF(AN285="","",MAX(DZ$12:DZ284)+1)</f>
        <v/>
      </c>
      <c r="EA285" s="53" t="str">
        <f t="shared" si="380"/>
        <v/>
      </c>
      <c r="EB285" s="53" t="str">
        <f t="shared" si="381"/>
        <v/>
      </c>
      <c r="EC285" s="53" t="str">
        <f t="shared" si="382"/>
        <v/>
      </c>
      <c r="ED285" s="53" t="str">
        <f t="shared" si="383"/>
        <v/>
      </c>
      <c r="EE285" s="53" t="str">
        <f t="shared" si="323"/>
        <v/>
      </c>
      <c r="EF285" s="53" t="str">
        <f t="shared" si="384"/>
        <v/>
      </c>
      <c r="EG285" s="53" t="str">
        <f t="shared" si="385"/>
        <v/>
      </c>
      <c r="EH285" s="53" t="str">
        <f t="shared" si="324"/>
        <v/>
      </c>
      <c r="EI285" s="53" t="str">
        <f t="shared" si="386"/>
        <v/>
      </c>
      <c r="EJ285" s="33" t="str">
        <f t="shared" si="387"/>
        <v/>
      </c>
      <c r="EK285" s="27" t="s">
        <v>0</v>
      </c>
      <c r="EL285" s="14" t="str">
        <f t="shared" si="388"/>
        <v/>
      </c>
      <c r="EM285" s="27" t="s">
        <v>0</v>
      </c>
      <c r="EN285" s="14" t="str">
        <f t="shared" si="325"/>
        <v/>
      </c>
      <c r="EO285" s="27" t="s">
        <v>0</v>
      </c>
      <c r="EP285" s="115" t="str">
        <f t="shared" si="389"/>
        <v/>
      </c>
      <c r="EQ285" s="27" t="s">
        <v>0</v>
      </c>
    </row>
    <row r="286" spans="1:147" x14ac:dyDescent="0.25">
      <c r="A286" t="s">
        <v>0</v>
      </c>
      <c r="B286" s="32" t="str">
        <f>IF(csv!F276="","",TRIM(csv!T276))</f>
        <v/>
      </c>
      <c r="C286" s="21" t="s">
        <v>0</v>
      </c>
      <c r="D286" s="21" t="str">
        <f>IF(csv!F276="","",TRIM(csv!F276))</f>
        <v/>
      </c>
      <c r="E286" s="21" t="str">
        <f>IF(csv!E276="","",TRIM(csv!E276))</f>
        <v/>
      </c>
      <c r="F286" s="21" t="s">
        <v>0</v>
      </c>
      <c r="G286" s="53" t="str">
        <f>IF(csv!M276="","",TRIM(csv!M276))</f>
        <v/>
      </c>
      <c r="H286" s="53" t="str">
        <f>IF(csv!N276="","",TRIM(csv!N276))</f>
        <v/>
      </c>
      <c r="I286" s="21" t="s">
        <v>0</v>
      </c>
      <c r="J286" s="21" t="str">
        <f>IF(csv!P276="","",TRIM(csv!P276))</f>
        <v/>
      </c>
      <c r="K286" s="21" t="str">
        <f>IF(csv!Q276="","",TRIM(csv!Q276))</f>
        <v/>
      </c>
      <c r="L286" s="21" t="s">
        <v>0</v>
      </c>
      <c r="M286" s="46" t="str">
        <f>IF(csv!R276="","",TRIM(csv!R276))</f>
        <v/>
      </c>
      <c r="N286" s="27" t="s">
        <v>0</v>
      </c>
      <c r="O286" s="172" t="str">
        <f t="shared" si="326"/>
        <v/>
      </c>
      <c r="P286" s="27"/>
      <c r="Q286" s="32" t="str">
        <f t="shared" si="327"/>
        <v/>
      </c>
      <c r="R286" s="53" t="str">
        <f>IF(Q286="","",IF(COUNTIF(Q$12:Q285,Q286)=0,R285+1,R285))</f>
        <v/>
      </c>
      <c r="S286" s="53" t="str">
        <f t="shared" si="328"/>
        <v/>
      </c>
      <c r="T286" s="53" t="str">
        <f t="shared" si="329"/>
        <v/>
      </c>
      <c r="U286" s="46" t="str">
        <f t="shared" si="330"/>
        <v/>
      </c>
      <c r="V286" s="27" t="s">
        <v>0</v>
      </c>
      <c r="W286" s="157" t="str">
        <f t="shared" si="331"/>
        <v/>
      </c>
      <c r="X286" s="207" t="str">
        <f t="shared" si="332"/>
        <v/>
      </c>
      <c r="Y286" s="158" t="str">
        <f t="shared" si="314"/>
        <v/>
      </c>
      <c r="Z286" s="27" t="s">
        <v>0</v>
      </c>
      <c r="AA286" s="32" t="str">
        <f t="shared" si="333"/>
        <v/>
      </c>
      <c r="AB286" s="53" t="str">
        <f t="shared" si="334"/>
        <v/>
      </c>
      <c r="AC286" s="21" t="str">
        <f>IF(OR(AB286="",AB286&lt;&gt;"NEMA"),"",IF(IFERROR(MATCH(AA286,AA$12:AA285,0),0)&lt;&gt;0,"",AA286))</f>
        <v/>
      </c>
      <c r="AD286" s="46" t="str">
        <f>IF(AC286="","",MAX(AD$12:AD285)+1)</f>
        <v/>
      </c>
      <c r="AE286" s="27" t="s">
        <v>0</v>
      </c>
      <c r="AF286" s="84"/>
      <c r="AG286" s="27" t="s">
        <v>0</v>
      </c>
      <c r="AH286" s="14" t="str">
        <f t="shared" si="335"/>
        <v/>
      </c>
      <c r="AI286" s="27" t="s">
        <v>0</v>
      </c>
      <c r="AJ286" s="157" t="str">
        <f t="shared" si="336"/>
        <v/>
      </c>
      <c r="AK286" s="108" t="str">
        <f t="shared" si="337"/>
        <v/>
      </c>
      <c r="AL286" s="27"/>
      <c r="AM286" s="32" t="str">
        <f t="shared" si="338"/>
        <v/>
      </c>
      <c r="AN286" s="21" t="str">
        <f t="shared" si="339"/>
        <v/>
      </c>
      <c r="AO286" s="53" t="str">
        <f t="shared" si="340"/>
        <v/>
      </c>
      <c r="AP286" s="53" t="str">
        <f t="shared" si="341"/>
        <v/>
      </c>
      <c r="AQ286" s="21" t="str">
        <f t="shared" si="342"/>
        <v/>
      </c>
      <c r="AR286" s="46" t="str">
        <f t="shared" si="343"/>
        <v/>
      </c>
      <c r="AS286" s="27" t="s">
        <v>0</v>
      </c>
      <c r="AT286" s="62" t="str">
        <f t="shared" si="344"/>
        <v/>
      </c>
      <c r="AU286" s="27" t="s">
        <v>0</v>
      </c>
      <c r="AV286" s="228" t="str">
        <f t="shared" si="390"/>
        <v/>
      </c>
      <c r="AW286" s="27" t="s">
        <v>0</v>
      </c>
      <c r="AX286" s="79"/>
      <c r="AY286" s="80"/>
      <c r="AZ286" s="27" t="s">
        <v>0</v>
      </c>
      <c r="BA286" s="184" t="str">
        <f t="shared" si="345"/>
        <v/>
      </c>
      <c r="BB286" s="27" t="s">
        <v>0</v>
      </c>
      <c r="BC286" s="32" t="str">
        <f t="shared" si="346"/>
        <v/>
      </c>
      <c r="BD286" s="53" t="str">
        <f>IF(AX286&amp;AY286="","",MAX(BD$12:BD285)+1)</f>
        <v/>
      </c>
      <c r="BE286" s="196" t="str">
        <f t="shared" si="347"/>
        <v/>
      </c>
      <c r="BF286" s="33" t="str">
        <f>IF(AND(AO286="NEMA",AP286="NEMA",OR(AX286&amp;AY286="",BE286="NEMA")),MAX(BF$12:BF285)+1,"")</f>
        <v/>
      </c>
      <c r="BG286" s="27" t="s">
        <v>0</v>
      </c>
      <c r="BH286" s="32" t="str">
        <f t="shared" si="348"/>
        <v/>
      </c>
      <c r="BI286" s="21" t="str">
        <f t="shared" si="349"/>
        <v/>
      </c>
      <c r="BJ286" s="53" t="str">
        <f t="shared" si="350"/>
        <v/>
      </c>
      <c r="BK286" s="33" t="str">
        <f t="shared" si="351"/>
        <v/>
      </c>
      <c r="BL286" s="27" t="s">
        <v>0</v>
      </c>
      <c r="BM286" s="32" t="str">
        <f t="shared" si="352"/>
        <v/>
      </c>
      <c r="BN286" s="21" t="str">
        <f t="shared" si="353"/>
        <v/>
      </c>
      <c r="BO286" s="53" t="str">
        <f t="shared" si="354"/>
        <v/>
      </c>
      <c r="BP286" s="53" t="str">
        <f t="shared" si="315"/>
        <v/>
      </c>
      <c r="BQ286" s="21" t="str">
        <f t="shared" si="316"/>
        <v/>
      </c>
      <c r="BR286" s="21" t="str" cm="1">
        <f t="array" ref="BR286">IFERROR(""&amp;INDEX(regNatjecatelj_klub,DI286),"")</f>
        <v/>
      </c>
      <c r="BS286" s="66" t="str">
        <f t="shared" si="355"/>
        <v/>
      </c>
      <c r="BT286" s="46" t="str">
        <f t="shared" si="356"/>
        <v/>
      </c>
      <c r="BU286" s="27" t="s">
        <v>0</v>
      </c>
      <c r="BV286" s="62" t="str">
        <f>IF(BP286&lt;&gt;"NEMA","",IF(IFERROR(MATCH(BN286,BN$12:BN285,0),0)&lt;&gt;0,"",BN286))</f>
        <v/>
      </c>
      <c r="BW286" s="27" t="s">
        <v>0</v>
      </c>
      <c r="BX286" s="84"/>
      <c r="BY286" s="27" t="s">
        <v>0</v>
      </c>
      <c r="BZ286" s="38" t="str">
        <f t="shared" si="357"/>
        <v/>
      </c>
      <c r="CA286" s="21" t="str">
        <f t="shared" si="358"/>
        <v/>
      </c>
      <c r="CB286" s="21" t="str">
        <f>IF(CA286="","",MAX(CB$12:CB285)+1)</f>
        <v/>
      </c>
      <c r="CC286" s="21" t="str">
        <f>IF(CA286="","",IF(AB286="","",IF(AB286="NEMA",IF(AD286="",INDEX(AD$12:AD285,MATCH(AA286,AA$12:AA285,0),1),AD286),AB286)))</f>
        <v/>
      </c>
      <c r="CD286" s="21" t="str">
        <f t="shared" si="359"/>
        <v/>
      </c>
      <c r="CE286" s="21" t="str">
        <f>IF(BX286="","",MAX(CE$12:CE285)+1)</f>
        <v/>
      </c>
      <c r="CF286" s="21" t="str">
        <f t="shared" si="360"/>
        <v/>
      </c>
      <c r="CG286" s="46" t="str">
        <f t="shared" si="361"/>
        <v/>
      </c>
      <c r="CH286" s="27" t="s">
        <v>0</v>
      </c>
      <c r="CI286" s="14" t="str">
        <f t="shared" si="362"/>
        <v/>
      </c>
      <c r="CJ286" s="27" t="s">
        <v>0</v>
      </c>
      <c r="CK286" s="157" t="str">
        <f>IF(BN286="","",IF(AND(BO286&lt;&gt;"",BO286&lt;&gt;"NEMA",BS286=1),BR286,IFERROR(INDEX(CK$12:CK285,MATCH(BN286,BN$12:BN285,0)),IF(BX286&lt;&gt;"",BX286,BT286))))</f>
        <v/>
      </c>
      <c r="CL286" s="210" t="str">
        <f>IF(BN286="","",IF(BT286&lt;&gt;BN286,INDEX(regKlub_id,MATCH(BT286,regKlub_naziv,0)),IF(AND(BO286&lt;&gt;"",BO286&lt;&gt;"NEMA"),BO286,IF(CF286&lt;&gt;"",CF286,IF(CB286&lt;&gt;"",CB286,IFERROR(INDEX(CL$12:CL285,MATCH(BN286,BN$12:BN285,0)),"GREŠKA"))))))</f>
        <v/>
      </c>
      <c r="CM286" s="108" t="str">
        <f>IF(BP286="","",IF(BP286&lt;&gt;"NEMA",BP286,IF(CE286&lt;&gt;"",CE286,IFERROR(INDEX(CM$12:CM285,MATCH(BN286,BN$12:BN285,0)),""))))</f>
        <v/>
      </c>
      <c r="CN286" s="27" t="s">
        <v>0</v>
      </c>
      <c r="CO286" s="38" t="str">
        <f t="shared" si="363"/>
        <v/>
      </c>
      <c r="CP286" s="53" t="str">
        <f t="shared" si="364"/>
        <v/>
      </c>
      <c r="CQ286" s="164" t="str">
        <f t="shared" si="365"/>
        <v/>
      </c>
      <c r="CR286" s="165" t="str">
        <f t="shared" si="313"/>
        <v/>
      </c>
      <c r="CS286" s="108" t="str">
        <f t="shared" si="317"/>
        <v/>
      </c>
      <c r="CT286" s="27" t="s">
        <v>0</v>
      </c>
      <c r="CU286" s="224" t="str">
        <f t="shared" si="366"/>
        <v xml:space="preserve">
</v>
      </c>
      <c r="CV286" s="27" t="s">
        <v>0</v>
      </c>
      <c r="CW286" s="184" t="str">
        <f t="shared" si="318"/>
        <v/>
      </c>
      <c r="CX286" t="s">
        <v>0</v>
      </c>
      <c r="CY286" s="86" t="str">
        <f t="shared" si="319"/>
        <v/>
      </c>
      <c r="CZ286" t="s">
        <v>0</v>
      </c>
      <c r="DA286" s="32" t="str">
        <f t="shared" si="320"/>
        <v/>
      </c>
      <c r="DB286" s="46" t="str">
        <f t="shared" si="321"/>
        <v/>
      </c>
      <c r="DC286" t="s">
        <v>0</v>
      </c>
      <c r="DD286" s="14" t="str">
        <f t="shared" si="367"/>
        <v/>
      </c>
      <c r="DE286" s="27" t="s">
        <v>0</v>
      </c>
      <c r="DF286" s="14" t="str">
        <f t="shared" si="368"/>
        <v/>
      </c>
      <c r="DG286" s="27" t="s">
        <v>0</v>
      </c>
      <c r="DH286" s="32" t="str">
        <f t="shared" si="369"/>
        <v/>
      </c>
      <c r="DI286" s="33" t="str">
        <f t="shared" si="370"/>
        <v/>
      </c>
      <c r="DJ286" s="27" t="s">
        <v>0</v>
      </c>
      <c r="DK286" s="32" t="str">
        <f t="shared" si="371"/>
        <v/>
      </c>
      <c r="DL286" s="33" t="str">
        <f t="shared" si="372"/>
        <v/>
      </c>
      <c r="DM286" s="27" t="s">
        <v>0</v>
      </c>
      <c r="DN286" s="32" t="str">
        <f t="shared" si="373"/>
        <v/>
      </c>
      <c r="DO286" s="33" t="str">
        <f t="shared" si="374"/>
        <v/>
      </c>
      <c r="DP286" s="27" t="s">
        <v>0</v>
      </c>
      <c r="DQ286" s="38" t="str">
        <f t="shared" si="375"/>
        <v/>
      </c>
      <c r="DR286" s="33" t="str" cm="1">
        <f t="array" ref="DR286">IF(DQ286&lt;&gt;"",INDEX(regNatjecatelj_id,DQ286,0),IF(BF286&lt;&gt;"",BF286,""))</f>
        <v/>
      </c>
      <c r="DS286" s="27" t="s">
        <v>0</v>
      </c>
      <c r="DT286" s="38" t="str">
        <f t="shared" si="376"/>
        <v/>
      </c>
      <c r="DU286" s="53" t="str">
        <f t="shared" si="322"/>
        <v/>
      </c>
      <c r="DV286" s="53" t="str">
        <f t="shared" si="377"/>
        <v/>
      </c>
      <c r="DW286" s="53" t="str">
        <f t="shared" si="378"/>
        <v/>
      </c>
      <c r="DX286" s="46" t="str">
        <f t="shared" si="379"/>
        <v/>
      </c>
      <c r="DY286" s="27" t="s">
        <v>0</v>
      </c>
      <c r="DZ286" s="38" t="str">
        <f>IF(AN286="","",MAX(DZ$12:DZ285)+1)</f>
        <v/>
      </c>
      <c r="EA286" s="53" t="str">
        <f t="shared" si="380"/>
        <v/>
      </c>
      <c r="EB286" s="53" t="str">
        <f t="shared" si="381"/>
        <v/>
      </c>
      <c r="EC286" s="53" t="str">
        <f t="shared" si="382"/>
        <v/>
      </c>
      <c r="ED286" s="53" t="str">
        <f t="shared" si="383"/>
        <v/>
      </c>
      <c r="EE286" s="53" t="str">
        <f t="shared" si="323"/>
        <v/>
      </c>
      <c r="EF286" s="53" t="str">
        <f t="shared" si="384"/>
        <v/>
      </c>
      <c r="EG286" s="53" t="str">
        <f t="shared" si="385"/>
        <v/>
      </c>
      <c r="EH286" s="53" t="str">
        <f t="shared" si="324"/>
        <v/>
      </c>
      <c r="EI286" s="53" t="str">
        <f t="shared" si="386"/>
        <v/>
      </c>
      <c r="EJ286" s="33" t="str">
        <f t="shared" si="387"/>
        <v/>
      </c>
      <c r="EK286" s="27" t="s">
        <v>0</v>
      </c>
      <c r="EL286" s="14" t="str">
        <f t="shared" si="388"/>
        <v/>
      </c>
      <c r="EM286" s="27" t="s">
        <v>0</v>
      </c>
      <c r="EN286" s="14" t="str">
        <f t="shared" si="325"/>
        <v/>
      </c>
      <c r="EO286" s="27" t="s">
        <v>0</v>
      </c>
      <c r="EP286" s="115" t="str">
        <f t="shared" si="389"/>
        <v/>
      </c>
      <c r="EQ286" s="27" t="s">
        <v>0</v>
      </c>
    </row>
    <row r="287" spans="1:147" x14ac:dyDescent="0.25">
      <c r="A287" t="s">
        <v>0</v>
      </c>
      <c r="B287" s="32" t="str">
        <f>IF(csv!F277="","",TRIM(csv!T277))</f>
        <v/>
      </c>
      <c r="C287" s="21" t="s">
        <v>0</v>
      </c>
      <c r="D287" s="21" t="str">
        <f>IF(csv!F277="","",TRIM(csv!F277))</f>
        <v/>
      </c>
      <c r="E287" s="21" t="str">
        <f>IF(csv!E277="","",TRIM(csv!E277))</f>
        <v/>
      </c>
      <c r="F287" s="21" t="s">
        <v>0</v>
      </c>
      <c r="G287" s="53" t="str">
        <f>IF(csv!M277="","",TRIM(csv!M277))</f>
        <v/>
      </c>
      <c r="H287" s="53" t="str">
        <f>IF(csv!N277="","",TRIM(csv!N277))</f>
        <v/>
      </c>
      <c r="I287" s="21" t="s">
        <v>0</v>
      </c>
      <c r="J287" s="21" t="str">
        <f>IF(csv!P277="","",TRIM(csv!P277))</f>
        <v/>
      </c>
      <c r="K287" s="21" t="str">
        <f>IF(csv!Q277="","",TRIM(csv!Q277))</f>
        <v/>
      </c>
      <c r="L287" s="21" t="s">
        <v>0</v>
      </c>
      <c r="M287" s="46" t="str">
        <f>IF(csv!R277="","",TRIM(csv!R277))</f>
        <v/>
      </c>
      <c r="N287" s="27" t="s">
        <v>0</v>
      </c>
      <c r="O287" s="172" t="str">
        <f t="shared" si="326"/>
        <v/>
      </c>
      <c r="P287" s="27"/>
      <c r="Q287" s="32" t="str">
        <f t="shared" si="327"/>
        <v/>
      </c>
      <c r="R287" s="53" t="str">
        <f>IF(Q287="","",IF(COUNTIF(Q$12:Q286,Q287)=0,R286+1,R286))</f>
        <v/>
      </c>
      <c r="S287" s="53" t="str">
        <f t="shared" si="328"/>
        <v/>
      </c>
      <c r="T287" s="53" t="str">
        <f t="shared" si="329"/>
        <v/>
      </c>
      <c r="U287" s="46" t="str">
        <f t="shared" si="330"/>
        <v/>
      </c>
      <c r="V287" s="27" t="s">
        <v>0</v>
      </c>
      <c r="W287" s="157" t="str">
        <f t="shared" si="331"/>
        <v/>
      </c>
      <c r="X287" s="207" t="str">
        <f t="shared" si="332"/>
        <v/>
      </c>
      <c r="Y287" s="158" t="str">
        <f t="shared" si="314"/>
        <v/>
      </c>
      <c r="Z287" s="27" t="s">
        <v>0</v>
      </c>
      <c r="AA287" s="32" t="str">
        <f t="shared" si="333"/>
        <v/>
      </c>
      <c r="AB287" s="53" t="str">
        <f t="shared" si="334"/>
        <v/>
      </c>
      <c r="AC287" s="21" t="str">
        <f>IF(OR(AB287="",AB287&lt;&gt;"NEMA"),"",IF(IFERROR(MATCH(AA287,AA$12:AA286,0),0)&lt;&gt;0,"",AA287))</f>
        <v/>
      </c>
      <c r="AD287" s="46" t="str">
        <f>IF(AC287="","",MAX(AD$12:AD286)+1)</f>
        <v/>
      </c>
      <c r="AE287" s="27" t="s">
        <v>0</v>
      </c>
      <c r="AF287" s="84"/>
      <c r="AG287" s="27" t="s">
        <v>0</v>
      </c>
      <c r="AH287" s="14" t="str">
        <f t="shared" si="335"/>
        <v/>
      </c>
      <c r="AI287" s="27" t="s">
        <v>0</v>
      </c>
      <c r="AJ287" s="157" t="str">
        <f t="shared" si="336"/>
        <v/>
      </c>
      <c r="AK287" s="108" t="str">
        <f t="shared" si="337"/>
        <v/>
      </c>
      <c r="AL287" s="27"/>
      <c r="AM287" s="32" t="str">
        <f t="shared" si="338"/>
        <v/>
      </c>
      <c r="AN287" s="21" t="str">
        <f t="shared" si="339"/>
        <v/>
      </c>
      <c r="AO287" s="53" t="str">
        <f t="shared" si="340"/>
        <v/>
      </c>
      <c r="AP287" s="53" t="str">
        <f t="shared" si="341"/>
        <v/>
      </c>
      <c r="AQ287" s="21" t="str">
        <f t="shared" si="342"/>
        <v/>
      </c>
      <c r="AR287" s="46" t="str">
        <f t="shared" si="343"/>
        <v/>
      </c>
      <c r="AS287" s="27" t="s">
        <v>0</v>
      </c>
      <c r="AT287" s="62" t="str">
        <f t="shared" si="344"/>
        <v/>
      </c>
      <c r="AU287" s="27" t="s">
        <v>0</v>
      </c>
      <c r="AV287" s="228" t="str">
        <f t="shared" si="390"/>
        <v/>
      </c>
      <c r="AW287" s="27" t="s">
        <v>0</v>
      </c>
      <c r="AX287" s="79"/>
      <c r="AY287" s="80"/>
      <c r="AZ287" s="27" t="s">
        <v>0</v>
      </c>
      <c r="BA287" s="184" t="str">
        <f t="shared" si="345"/>
        <v/>
      </c>
      <c r="BB287" s="27" t="s">
        <v>0</v>
      </c>
      <c r="BC287" s="32" t="str">
        <f t="shared" si="346"/>
        <v/>
      </c>
      <c r="BD287" s="53" t="str">
        <f>IF(AX287&amp;AY287="","",MAX(BD$12:BD286)+1)</f>
        <v/>
      </c>
      <c r="BE287" s="196" t="str">
        <f t="shared" si="347"/>
        <v/>
      </c>
      <c r="BF287" s="33" t="str">
        <f>IF(AND(AO287="NEMA",AP287="NEMA",OR(AX287&amp;AY287="",BE287="NEMA")),MAX(BF$12:BF286)+1,"")</f>
        <v/>
      </c>
      <c r="BG287" s="27" t="s">
        <v>0</v>
      </c>
      <c r="BH287" s="32" t="str">
        <f t="shared" si="348"/>
        <v/>
      </c>
      <c r="BI287" s="21" t="str">
        <f t="shared" si="349"/>
        <v/>
      </c>
      <c r="BJ287" s="53" t="str">
        <f t="shared" si="350"/>
        <v/>
      </c>
      <c r="BK287" s="33" t="str">
        <f t="shared" si="351"/>
        <v/>
      </c>
      <c r="BL287" s="27" t="s">
        <v>0</v>
      </c>
      <c r="BM287" s="32" t="str">
        <f t="shared" si="352"/>
        <v/>
      </c>
      <c r="BN287" s="21" t="str">
        <f t="shared" si="353"/>
        <v/>
      </c>
      <c r="BO287" s="53" t="str">
        <f t="shared" si="354"/>
        <v/>
      </c>
      <c r="BP287" s="53" t="str">
        <f t="shared" si="315"/>
        <v/>
      </c>
      <c r="BQ287" s="21" t="str">
        <f t="shared" si="316"/>
        <v/>
      </c>
      <c r="BR287" s="21" t="str" cm="1">
        <f t="array" ref="BR287">IFERROR(""&amp;INDEX(regNatjecatelj_klub,DI287),"")</f>
        <v/>
      </c>
      <c r="BS287" s="66" t="str">
        <f t="shared" si="355"/>
        <v/>
      </c>
      <c r="BT287" s="46" t="str">
        <f t="shared" si="356"/>
        <v/>
      </c>
      <c r="BU287" s="27" t="s">
        <v>0</v>
      </c>
      <c r="BV287" s="62" t="str">
        <f>IF(BP287&lt;&gt;"NEMA","",IF(IFERROR(MATCH(BN287,BN$12:BN286,0),0)&lt;&gt;0,"",BN287))</f>
        <v/>
      </c>
      <c r="BW287" s="27" t="s">
        <v>0</v>
      </c>
      <c r="BX287" s="84"/>
      <c r="BY287" s="27" t="s">
        <v>0</v>
      </c>
      <c r="BZ287" s="38" t="str">
        <f t="shared" si="357"/>
        <v/>
      </c>
      <c r="CA287" s="21" t="str">
        <f t="shared" si="358"/>
        <v/>
      </c>
      <c r="CB287" s="21" t="str">
        <f>IF(CA287="","",MAX(CB$12:CB286)+1)</f>
        <v/>
      </c>
      <c r="CC287" s="21" t="str">
        <f>IF(CA287="","",IF(AB287="","",IF(AB287="NEMA",IF(AD287="",INDEX(AD$12:AD286,MATCH(AA287,AA$12:AA286,0),1),AD287),AB287)))</f>
        <v/>
      </c>
      <c r="CD287" s="21" t="str">
        <f t="shared" si="359"/>
        <v/>
      </c>
      <c r="CE287" s="21" t="str">
        <f>IF(BX287="","",MAX(CE$12:CE286)+1)</f>
        <v/>
      </c>
      <c r="CF287" s="21" t="str">
        <f t="shared" si="360"/>
        <v/>
      </c>
      <c r="CG287" s="46" t="str">
        <f t="shared" si="361"/>
        <v/>
      </c>
      <c r="CH287" s="27" t="s">
        <v>0</v>
      </c>
      <c r="CI287" s="14" t="str">
        <f t="shared" si="362"/>
        <v/>
      </c>
      <c r="CJ287" s="27" t="s">
        <v>0</v>
      </c>
      <c r="CK287" s="157" t="str">
        <f>IF(BN287="","",IF(AND(BO287&lt;&gt;"",BO287&lt;&gt;"NEMA",BS287=1),BR287,IFERROR(INDEX(CK$12:CK286,MATCH(BN287,BN$12:BN286,0)),IF(BX287&lt;&gt;"",BX287,BT287))))</f>
        <v/>
      </c>
      <c r="CL287" s="210" t="str">
        <f>IF(BN287="","",IF(BT287&lt;&gt;BN287,INDEX(regKlub_id,MATCH(BT287,regKlub_naziv,0)),IF(AND(BO287&lt;&gt;"",BO287&lt;&gt;"NEMA"),BO287,IF(CF287&lt;&gt;"",CF287,IF(CB287&lt;&gt;"",CB287,IFERROR(INDEX(CL$12:CL286,MATCH(BN287,BN$12:BN286,0)),"GREŠKA"))))))</f>
        <v/>
      </c>
      <c r="CM287" s="108" t="str">
        <f>IF(BP287="","",IF(BP287&lt;&gt;"NEMA",BP287,IF(CE287&lt;&gt;"",CE287,IFERROR(INDEX(CM$12:CM286,MATCH(BN287,BN$12:BN286,0)),""))))</f>
        <v/>
      </c>
      <c r="CN287" s="27" t="s">
        <v>0</v>
      </c>
      <c r="CO287" s="38" t="str">
        <f t="shared" si="363"/>
        <v/>
      </c>
      <c r="CP287" s="53" t="str">
        <f t="shared" si="364"/>
        <v/>
      </c>
      <c r="CQ287" s="164" t="str">
        <f t="shared" si="365"/>
        <v/>
      </c>
      <c r="CR287" s="165" t="str">
        <f t="shared" si="313"/>
        <v/>
      </c>
      <c r="CS287" s="108" t="str">
        <f t="shared" si="317"/>
        <v/>
      </c>
      <c r="CT287" s="27" t="s">
        <v>0</v>
      </c>
      <c r="CU287" s="224" t="str">
        <f t="shared" si="366"/>
        <v xml:space="preserve">
</v>
      </c>
      <c r="CV287" s="27" t="s">
        <v>0</v>
      </c>
      <c r="CW287" s="184" t="str">
        <f t="shared" si="318"/>
        <v/>
      </c>
      <c r="CX287" t="s">
        <v>0</v>
      </c>
      <c r="CY287" s="86" t="str">
        <f t="shared" si="319"/>
        <v/>
      </c>
      <c r="CZ287" t="s">
        <v>0</v>
      </c>
      <c r="DA287" s="32" t="str">
        <f t="shared" si="320"/>
        <v/>
      </c>
      <c r="DB287" s="46" t="str">
        <f t="shared" si="321"/>
        <v/>
      </c>
      <c r="DC287" t="s">
        <v>0</v>
      </c>
      <c r="DD287" s="14" t="str">
        <f t="shared" si="367"/>
        <v/>
      </c>
      <c r="DE287" s="27" t="s">
        <v>0</v>
      </c>
      <c r="DF287" s="14" t="str">
        <f t="shared" si="368"/>
        <v/>
      </c>
      <c r="DG287" s="27" t="s">
        <v>0</v>
      </c>
      <c r="DH287" s="32" t="str">
        <f t="shared" si="369"/>
        <v/>
      </c>
      <c r="DI287" s="33" t="str">
        <f t="shared" si="370"/>
        <v/>
      </c>
      <c r="DJ287" s="27" t="s">
        <v>0</v>
      </c>
      <c r="DK287" s="32" t="str">
        <f t="shared" si="371"/>
        <v/>
      </c>
      <c r="DL287" s="33" t="str">
        <f t="shared" si="372"/>
        <v/>
      </c>
      <c r="DM287" s="27" t="s">
        <v>0</v>
      </c>
      <c r="DN287" s="32" t="str">
        <f t="shared" si="373"/>
        <v/>
      </c>
      <c r="DO287" s="33" t="str">
        <f t="shared" si="374"/>
        <v/>
      </c>
      <c r="DP287" s="27" t="s">
        <v>0</v>
      </c>
      <c r="DQ287" s="38" t="str">
        <f t="shared" si="375"/>
        <v/>
      </c>
      <c r="DR287" s="33" t="str" cm="1">
        <f t="array" ref="DR287">IF(DQ287&lt;&gt;"",INDEX(regNatjecatelj_id,DQ287,0),IF(BF287&lt;&gt;"",BF287,""))</f>
        <v/>
      </c>
      <c r="DS287" s="27" t="s">
        <v>0</v>
      </c>
      <c r="DT287" s="38" t="str">
        <f t="shared" si="376"/>
        <v/>
      </c>
      <c r="DU287" s="53" t="str">
        <f t="shared" si="322"/>
        <v/>
      </c>
      <c r="DV287" s="53" t="str">
        <f t="shared" si="377"/>
        <v/>
      </c>
      <c r="DW287" s="53" t="str">
        <f t="shared" si="378"/>
        <v/>
      </c>
      <c r="DX287" s="46" t="str">
        <f t="shared" si="379"/>
        <v/>
      </c>
      <c r="DY287" s="27" t="s">
        <v>0</v>
      </c>
      <c r="DZ287" s="38" t="str">
        <f>IF(AN287="","",MAX(DZ$12:DZ286)+1)</f>
        <v/>
      </c>
      <c r="EA287" s="53" t="str">
        <f t="shared" si="380"/>
        <v/>
      </c>
      <c r="EB287" s="53" t="str">
        <f t="shared" si="381"/>
        <v/>
      </c>
      <c r="EC287" s="53" t="str">
        <f t="shared" si="382"/>
        <v/>
      </c>
      <c r="ED287" s="53" t="str">
        <f t="shared" si="383"/>
        <v/>
      </c>
      <c r="EE287" s="53" t="str">
        <f t="shared" si="323"/>
        <v/>
      </c>
      <c r="EF287" s="53" t="str">
        <f t="shared" si="384"/>
        <v/>
      </c>
      <c r="EG287" s="53" t="str">
        <f t="shared" si="385"/>
        <v/>
      </c>
      <c r="EH287" s="53" t="str">
        <f t="shared" si="324"/>
        <v/>
      </c>
      <c r="EI287" s="53" t="str">
        <f t="shared" si="386"/>
        <v/>
      </c>
      <c r="EJ287" s="33" t="str">
        <f t="shared" si="387"/>
        <v/>
      </c>
      <c r="EK287" s="27" t="s">
        <v>0</v>
      </c>
      <c r="EL287" s="14" t="str">
        <f t="shared" si="388"/>
        <v/>
      </c>
      <c r="EM287" s="27" t="s">
        <v>0</v>
      </c>
      <c r="EN287" s="14" t="str">
        <f t="shared" si="325"/>
        <v/>
      </c>
      <c r="EO287" s="27" t="s">
        <v>0</v>
      </c>
      <c r="EP287" s="115" t="str">
        <f t="shared" si="389"/>
        <v/>
      </c>
      <c r="EQ287" s="27" t="s">
        <v>0</v>
      </c>
    </row>
    <row r="288" spans="1:147" x14ac:dyDescent="0.25">
      <c r="A288" t="s">
        <v>0</v>
      </c>
      <c r="B288" s="32" t="str">
        <f>IF(csv!F278="","",TRIM(csv!T278))</f>
        <v/>
      </c>
      <c r="C288" s="21" t="s">
        <v>0</v>
      </c>
      <c r="D288" s="21" t="str">
        <f>IF(csv!F278="","",TRIM(csv!F278))</f>
        <v/>
      </c>
      <c r="E288" s="21" t="str">
        <f>IF(csv!E278="","",TRIM(csv!E278))</f>
        <v/>
      </c>
      <c r="F288" s="21" t="s">
        <v>0</v>
      </c>
      <c r="G288" s="53" t="str">
        <f>IF(csv!M278="","",TRIM(csv!M278))</f>
        <v/>
      </c>
      <c r="H288" s="53" t="str">
        <f>IF(csv!N278="","",TRIM(csv!N278))</f>
        <v/>
      </c>
      <c r="I288" s="21" t="s">
        <v>0</v>
      </c>
      <c r="J288" s="21" t="str">
        <f>IF(csv!P278="","",TRIM(csv!P278))</f>
        <v/>
      </c>
      <c r="K288" s="21" t="str">
        <f>IF(csv!Q278="","",TRIM(csv!Q278))</f>
        <v/>
      </c>
      <c r="L288" s="21" t="s">
        <v>0</v>
      </c>
      <c r="M288" s="46" t="str">
        <f>IF(csv!R278="","",TRIM(csv!R278))</f>
        <v/>
      </c>
      <c r="N288" s="27" t="s">
        <v>0</v>
      </c>
      <c r="O288" s="172" t="str">
        <f t="shared" si="326"/>
        <v/>
      </c>
      <c r="P288" s="27"/>
      <c r="Q288" s="32" t="str">
        <f t="shared" si="327"/>
        <v/>
      </c>
      <c r="R288" s="53" t="str">
        <f>IF(Q288="","",IF(COUNTIF(Q$12:Q287,Q288)=0,R287+1,R287))</f>
        <v/>
      </c>
      <c r="S288" s="53" t="str">
        <f t="shared" si="328"/>
        <v/>
      </c>
      <c r="T288" s="53" t="str">
        <f t="shared" si="329"/>
        <v/>
      </c>
      <c r="U288" s="46" t="str">
        <f t="shared" si="330"/>
        <v/>
      </c>
      <c r="V288" s="27" t="s">
        <v>0</v>
      </c>
      <c r="W288" s="157" t="str">
        <f t="shared" si="331"/>
        <v/>
      </c>
      <c r="X288" s="207" t="str">
        <f t="shared" si="332"/>
        <v/>
      </c>
      <c r="Y288" s="158" t="str">
        <f t="shared" si="314"/>
        <v/>
      </c>
      <c r="Z288" s="27" t="s">
        <v>0</v>
      </c>
      <c r="AA288" s="32" t="str">
        <f t="shared" si="333"/>
        <v/>
      </c>
      <c r="AB288" s="53" t="str">
        <f t="shared" si="334"/>
        <v/>
      </c>
      <c r="AC288" s="21" t="str">
        <f>IF(OR(AB288="",AB288&lt;&gt;"NEMA"),"",IF(IFERROR(MATCH(AA288,AA$12:AA287,0),0)&lt;&gt;0,"",AA288))</f>
        <v/>
      </c>
      <c r="AD288" s="46" t="str">
        <f>IF(AC288="","",MAX(AD$12:AD287)+1)</f>
        <v/>
      </c>
      <c r="AE288" s="27" t="s">
        <v>0</v>
      </c>
      <c r="AF288" s="84"/>
      <c r="AG288" s="27" t="s">
        <v>0</v>
      </c>
      <c r="AH288" s="14" t="str">
        <f t="shared" si="335"/>
        <v/>
      </c>
      <c r="AI288" s="27" t="s">
        <v>0</v>
      </c>
      <c r="AJ288" s="157" t="str">
        <f t="shared" si="336"/>
        <v/>
      </c>
      <c r="AK288" s="108" t="str">
        <f t="shared" si="337"/>
        <v/>
      </c>
      <c r="AL288" s="27"/>
      <c r="AM288" s="32" t="str">
        <f t="shared" si="338"/>
        <v/>
      </c>
      <c r="AN288" s="21" t="str">
        <f t="shared" si="339"/>
        <v/>
      </c>
      <c r="AO288" s="53" t="str">
        <f t="shared" si="340"/>
        <v/>
      </c>
      <c r="AP288" s="53" t="str">
        <f t="shared" si="341"/>
        <v/>
      </c>
      <c r="AQ288" s="21" t="str">
        <f t="shared" si="342"/>
        <v/>
      </c>
      <c r="AR288" s="46" t="str">
        <f t="shared" si="343"/>
        <v/>
      </c>
      <c r="AS288" s="27" t="s">
        <v>0</v>
      </c>
      <c r="AT288" s="62" t="str">
        <f t="shared" si="344"/>
        <v/>
      </c>
      <c r="AU288" s="27" t="s">
        <v>0</v>
      </c>
      <c r="AV288" s="228" t="str">
        <f t="shared" si="390"/>
        <v/>
      </c>
      <c r="AW288" s="27" t="s">
        <v>0</v>
      </c>
      <c r="AX288" s="79"/>
      <c r="AY288" s="80"/>
      <c r="AZ288" s="27" t="s">
        <v>0</v>
      </c>
      <c r="BA288" s="184" t="str">
        <f t="shared" si="345"/>
        <v/>
      </c>
      <c r="BB288" s="27" t="s">
        <v>0</v>
      </c>
      <c r="BC288" s="32" t="str">
        <f t="shared" si="346"/>
        <v/>
      </c>
      <c r="BD288" s="53" t="str">
        <f>IF(AX288&amp;AY288="","",MAX(BD$12:BD287)+1)</f>
        <v/>
      </c>
      <c r="BE288" s="196" t="str">
        <f t="shared" si="347"/>
        <v/>
      </c>
      <c r="BF288" s="33" t="str">
        <f>IF(AND(AO288="NEMA",AP288="NEMA",OR(AX288&amp;AY288="",BE288="NEMA")),MAX(BF$12:BF287)+1,"")</f>
        <v/>
      </c>
      <c r="BG288" s="27" t="s">
        <v>0</v>
      </c>
      <c r="BH288" s="32" t="str">
        <f t="shared" si="348"/>
        <v/>
      </c>
      <c r="BI288" s="21" t="str">
        <f t="shared" si="349"/>
        <v/>
      </c>
      <c r="BJ288" s="53" t="str">
        <f t="shared" si="350"/>
        <v/>
      </c>
      <c r="BK288" s="33" t="str">
        <f t="shared" si="351"/>
        <v/>
      </c>
      <c r="BL288" s="27" t="s">
        <v>0</v>
      </c>
      <c r="BM288" s="32" t="str">
        <f t="shared" si="352"/>
        <v/>
      </c>
      <c r="BN288" s="21" t="str">
        <f t="shared" si="353"/>
        <v/>
      </c>
      <c r="BO288" s="53" t="str">
        <f t="shared" si="354"/>
        <v/>
      </c>
      <c r="BP288" s="53" t="str">
        <f t="shared" si="315"/>
        <v/>
      </c>
      <c r="BQ288" s="21" t="str">
        <f t="shared" si="316"/>
        <v/>
      </c>
      <c r="BR288" s="21" t="str" cm="1">
        <f t="array" ref="BR288">IFERROR(""&amp;INDEX(regNatjecatelj_klub,DI288),"")</f>
        <v/>
      </c>
      <c r="BS288" s="66" t="str">
        <f t="shared" si="355"/>
        <v/>
      </c>
      <c r="BT288" s="46" t="str">
        <f t="shared" si="356"/>
        <v/>
      </c>
      <c r="BU288" s="27" t="s">
        <v>0</v>
      </c>
      <c r="BV288" s="62" t="str">
        <f>IF(BP288&lt;&gt;"NEMA","",IF(IFERROR(MATCH(BN288,BN$12:BN287,0),0)&lt;&gt;0,"",BN288))</f>
        <v/>
      </c>
      <c r="BW288" s="27" t="s">
        <v>0</v>
      </c>
      <c r="BX288" s="84"/>
      <c r="BY288" s="27" t="s">
        <v>0</v>
      </c>
      <c r="BZ288" s="38" t="str">
        <f t="shared" si="357"/>
        <v/>
      </c>
      <c r="CA288" s="21" t="str">
        <f t="shared" si="358"/>
        <v/>
      </c>
      <c r="CB288" s="21" t="str">
        <f>IF(CA288="","",MAX(CB$12:CB287)+1)</f>
        <v/>
      </c>
      <c r="CC288" s="21" t="str">
        <f>IF(CA288="","",IF(AB288="","",IF(AB288="NEMA",IF(AD288="",INDEX(AD$12:AD287,MATCH(AA288,AA$12:AA287,0),1),AD288),AB288)))</f>
        <v/>
      </c>
      <c r="CD288" s="21" t="str">
        <f t="shared" si="359"/>
        <v/>
      </c>
      <c r="CE288" s="21" t="str">
        <f>IF(BX288="","",MAX(CE$12:CE287)+1)</f>
        <v/>
      </c>
      <c r="CF288" s="21" t="str">
        <f t="shared" si="360"/>
        <v/>
      </c>
      <c r="CG288" s="46" t="str">
        <f t="shared" si="361"/>
        <v/>
      </c>
      <c r="CH288" s="27" t="s">
        <v>0</v>
      </c>
      <c r="CI288" s="14" t="str">
        <f t="shared" si="362"/>
        <v/>
      </c>
      <c r="CJ288" s="27" t="s">
        <v>0</v>
      </c>
      <c r="CK288" s="157" t="str">
        <f>IF(BN288="","",IF(AND(BO288&lt;&gt;"",BO288&lt;&gt;"NEMA",BS288=1),BR288,IFERROR(INDEX(CK$12:CK287,MATCH(BN288,BN$12:BN287,0)),IF(BX288&lt;&gt;"",BX288,BT288))))</f>
        <v/>
      </c>
      <c r="CL288" s="210" t="str">
        <f>IF(BN288="","",IF(BT288&lt;&gt;BN288,INDEX(regKlub_id,MATCH(BT288,regKlub_naziv,0)),IF(AND(BO288&lt;&gt;"",BO288&lt;&gt;"NEMA"),BO288,IF(CF288&lt;&gt;"",CF288,IF(CB288&lt;&gt;"",CB288,IFERROR(INDEX(CL$12:CL287,MATCH(BN288,BN$12:BN287,0)),"GREŠKA"))))))</f>
        <v/>
      </c>
      <c r="CM288" s="108" t="str">
        <f>IF(BP288="","",IF(BP288&lt;&gt;"NEMA",BP288,IF(CE288&lt;&gt;"",CE288,IFERROR(INDEX(CM$12:CM287,MATCH(BN288,BN$12:BN287,0)),""))))</f>
        <v/>
      </c>
      <c r="CN288" s="27" t="s">
        <v>0</v>
      </c>
      <c r="CO288" s="38" t="str">
        <f t="shared" si="363"/>
        <v/>
      </c>
      <c r="CP288" s="53" t="str">
        <f t="shared" si="364"/>
        <v/>
      </c>
      <c r="CQ288" s="164" t="str">
        <f t="shared" si="365"/>
        <v/>
      </c>
      <c r="CR288" s="165" t="str">
        <f t="shared" si="313"/>
        <v/>
      </c>
      <c r="CS288" s="108" t="str">
        <f t="shared" si="317"/>
        <v/>
      </c>
      <c r="CT288" s="27" t="s">
        <v>0</v>
      </c>
      <c r="CU288" s="224" t="str">
        <f t="shared" si="366"/>
        <v xml:space="preserve">
</v>
      </c>
      <c r="CV288" s="27" t="s">
        <v>0</v>
      </c>
      <c r="CW288" s="184" t="str">
        <f t="shared" si="318"/>
        <v/>
      </c>
      <c r="CX288" t="s">
        <v>0</v>
      </c>
      <c r="CY288" s="86" t="str">
        <f t="shared" si="319"/>
        <v/>
      </c>
      <c r="CZ288" t="s">
        <v>0</v>
      </c>
      <c r="DA288" s="32" t="str">
        <f t="shared" si="320"/>
        <v/>
      </c>
      <c r="DB288" s="46" t="str">
        <f t="shared" si="321"/>
        <v/>
      </c>
      <c r="DC288" t="s">
        <v>0</v>
      </c>
      <c r="DD288" s="14" t="str">
        <f t="shared" si="367"/>
        <v/>
      </c>
      <c r="DE288" s="27" t="s">
        <v>0</v>
      </c>
      <c r="DF288" s="14" t="str">
        <f t="shared" si="368"/>
        <v/>
      </c>
      <c r="DG288" s="27" t="s">
        <v>0</v>
      </c>
      <c r="DH288" s="32" t="str">
        <f t="shared" si="369"/>
        <v/>
      </c>
      <c r="DI288" s="33" t="str">
        <f t="shared" si="370"/>
        <v/>
      </c>
      <c r="DJ288" s="27" t="s">
        <v>0</v>
      </c>
      <c r="DK288" s="32" t="str">
        <f t="shared" si="371"/>
        <v/>
      </c>
      <c r="DL288" s="33" t="str">
        <f t="shared" si="372"/>
        <v/>
      </c>
      <c r="DM288" s="27" t="s">
        <v>0</v>
      </c>
      <c r="DN288" s="32" t="str">
        <f t="shared" si="373"/>
        <v/>
      </c>
      <c r="DO288" s="33" t="str">
        <f t="shared" si="374"/>
        <v/>
      </c>
      <c r="DP288" s="27" t="s">
        <v>0</v>
      </c>
      <c r="DQ288" s="38" t="str">
        <f t="shared" si="375"/>
        <v/>
      </c>
      <c r="DR288" s="33" t="str" cm="1">
        <f t="array" ref="DR288">IF(DQ288&lt;&gt;"",INDEX(regNatjecatelj_id,DQ288,0),IF(BF288&lt;&gt;"",BF288,""))</f>
        <v/>
      </c>
      <c r="DS288" s="27" t="s">
        <v>0</v>
      </c>
      <c r="DT288" s="38" t="str">
        <f t="shared" si="376"/>
        <v/>
      </c>
      <c r="DU288" s="53" t="str">
        <f t="shared" si="322"/>
        <v/>
      </c>
      <c r="DV288" s="53" t="str">
        <f t="shared" si="377"/>
        <v/>
      </c>
      <c r="DW288" s="53" t="str">
        <f t="shared" si="378"/>
        <v/>
      </c>
      <c r="DX288" s="46" t="str">
        <f t="shared" si="379"/>
        <v/>
      </c>
      <c r="DY288" s="27" t="s">
        <v>0</v>
      </c>
      <c r="DZ288" s="38" t="str">
        <f>IF(AN288="","",MAX(DZ$12:DZ287)+1)</f>
        <v/>
      </c>
      <c r="EA288" s="53" t="str">
        <f t="shared" si="380"/>
        <v/>
      </c>
      <c r="EB288" s="53" t="str">
        <f t="shared" si="381"/>
        <v/>
      </c>
      <c r="EC288" s="53" t="str">
        <f t="shared" si="382"/>
        <v/>
      </c>
      <c r="ED288" s="53" t="str">
        <f t="shared" si="383"/>
        <v/>
      </c>
      <c r="EE288" s="53" t="str">
        <f t="shared" si="323"/>
        <v/>
      </c>
      <c r="EF288" s="53" t="str">
        <f t="shared" si="384"/>
        <v/>
      </c>
      <c r="EG288" s="53" t="str">
        <f t="shared" si="385"/>
        <v/>
      </c>
      <c r="EH288" s="53" t="str">
        <f t="shared" si="324"/>
        <v/>
      </c>
      <c r="EI288" s="53" t="str">
        <f t="shared" si="386"/>
        <v/>
      </c>
      <c r="EJ288" s="33" t="str">
        <f t="shared" si="387"/>
        <v/>
      </c>
      <c r="EK288" s="27" t="s">
        <v>0</v>
      </c>
      <c r="EL288" s="14" t="str">
        <f t="shared" si="388"/>
        <v/>
      </c>
      <c r="EM288" s="27" t="s">
        <v>0</v>
      </c>
      <c r="EN288" s="14" t="str">
        <f t="shared" si="325"/>
        <v/>
      </c>
      <c r="EO288" s="27" t="s">
        <v>0</v>
      </c>
      <c r="EP288" s="115" t="str">
        <f t="shared" si="389"/>
        <v/>
      </c>
      <c r="EQ288" s="27" t="s">
        <v>0</v>
      </c>
    </row>
    <row r="289" spans="1:147" x14ac:dyDescent="0.25">
      <c r="A289" t="s">
        <v>0</v>
      </c>
      <c r="B289" s="32" t="str">
        <f>IF(csv!F279="","",TRIM(csv!T279))</f>
        <v/>
      </c>
      <c r="C289" s="21" t="s">
        <v>0</v>
      </c>
      <c r="D289" s="21" t="str">
        <f>IF(csv!F279="","",TRIM(csv!F279))</f>
        <v/>
      </c>
      <c r="E289" s="21" t="str">
        <f>IF(csv!E279="","",TRIM(csv!E279))</f>
        <v/>
      </c>
      <c r="F289" s="21" t="s">
        <v>0</v>
      </c>
      <c r="G289" s="53" t="str">
        <f>IF(csv!M279="","",TRIM(csv!M279))</f>
        <v/>
      </c>
      <c r="H289" s="53" t="str">
        <f>IF(csv!N279="","",TRIM(csv!N279))</f>
        <v/>
      </c>
      <c r="I289" s="21" t="s">
        <v>0</v>
      </c>
      <c r="J289" s="21" t="str">
        <f>IF(csv!P279="","",TRIM(csv!P279))</f>
        <v/>
      </c>
      <c r="K289" s="21" t="str">
        <f>IF(csv!Q279="","",TRIM(csv!Q279))</f>
        <v/>
      </c>
      <c r="L289" s="21" t="s">
        <v>0</v>
      </c>
      <c r="M289" s="46" t="str">
        <f>IF(csv!R279="","",TRIM(csv!R279))</f>
        <v/>
      </c>
      <c r="N289" s="27" t="s">
        <v>0</v>
      </c>
      <c r="O289" s="172" t="str">
        <f t="shared" si="326"/>
        <v/>
      </c>
      <c r="P289" s="27"/>
      <c r="Q289" s="32" t="str">
        <f t="shared" si="327"/>
        <v/>
      </c>
      <c r="R289" s="53" t="str">
        <f>IF(Q289="","",IF(COUNTIF(Q$12:Q288,Q289)=0,R288+1,R288))</f>
        <v/>
      </c>
      <c r="S289" s="53" t="str">
        <f t="shared" si="328"/>
        <v/>
      </c>
      <c r="T289" s="53" t="str">
        <f t="shared" si="329"/>
        <v/>
      </c>
      <c r="U289" s="46" t="str">
        <f t="shared" si="330"/>
        <v/>
      </c>
      <c r="V289" s="27" t="s">
        <v>0</v>
      </c>
      <c r="W289" s="157" t="str">
        <f t="shared" si="331"/>
        <v/>
      </c>
      <c r="X289" s="207" t="str">
        <f t="shared" si="332"/>
        <v/>
      </c>
      <c r="Y289" s="158" t="str">
        <f t="shared" si="314"/>
        <v/>
      </c>
      <c r="Z289" s="27" t="s">
        <v>0</v>
      </c>
      <c r="AA289" s="32" t="str">
        <f t="shared" si="333"/>
        <v/>
      </c>
      <c r="AB289" s="53" t="str">
        <f t="shared" si="334"/>
        <v/>
      </c>
      <c r="AC289" s="21" t="str">
        <f>IF(OR(AB289="",AB289&lt;&gt;"NEMA"),"",IF(IFERROR(MATCH(AA289,AA$12:AA288,0),0)&lt;&gt;0,"",AA289))</f>
        <v/>
      </c>
      <c r="AD289" s="46" t="str">
        <f>IF(AC289="","",MAX(AD$12:AD288)+1)</f>
        <v/>
      </c>
      <c r="AE289" s="27" t="s">
        <v>0</v>
      </c>
      <c r="AF289" s="84"/>
      <c r="AG289" s="27" t="s">
        <v>0</v>
      </c>
      <c r="AH289" s="14" t="str">
        <f t="shared" si="335"/>
        <v/>
      </c>
      <c r="AI289" s="27" t="s">
        <v>0</v>
      </c>
      <c r="AJ289" s="157" t="str">
        <f t="shared" si="336"/>
        <v/>
      </c>
      <c r="AK289" s="108" t="str">
        <f t="shared" si="337"/>
        <v/>
      </c>
      <c r="AL289" s="27"/>
      <c r="AM289" s="32" t="str">
        <f t="shared" si="338"/>
        <v/>
      </c>
      <c r="AN289" s="21" t="str">
        <f t="shared" si="339"/>
        <v/>
      </c>
      <c r="AO289" s="53" t="str">
        <f t="shared" si="340"/>
        <v/>
      </c>
      <c r="AP289" s="53" t="str">
        <f t="shared" si="341"/>
        <v/>
      </c>
      <c r="AQ289" s="21" t="str">
        <f t="shared" si="342"/>
        <v/>
      </c>
      <c r="AR289" s="46" t="str">
        <f t="shared" si="343"/>
        <v/>
      </c>
      <c r="AS289" s="27" t="s">
        <v>0</v>
      </c>
      <c r="AT289" s="62" t="str">
        <f t="shared" si="344"/>
        <v/>
      </c>
      <c r="AU289" s="27" t="s">
        <v>0</v>
      </c>
      <c r="AV289" s="228" t="str">
        <f t="shared" si="390"/>
        <v/>
      </c>
      <c r="AW289" s="27" t="s">
        <v>0</v>
      </c>
      <c r="AX289" s="79"/>
      <c r="AY289" s="80"/>
      <c r="AZ289" s="27" t="s">
        <v>0</v>
      </c>
      <c r="BA289" s="184" t="str">
        <f t="shared" si="345"/>
        <v/>
      </c>
      <c r="BB289" s="27" t="s">
        <v>0</v>
      </c>
      <c r="BC289" s="32" t="str">
        <f t="shared" si="346"/>
        <v/>
      </c>
      <c r="BD289" s="53" t="str">
        <f>IF(AX289&amp;AY289="","",MAX(BD$12:BD288)+1)</f>
        <v/>
      </c>
      <c r="BE289" s="196" t="str">
        <f t="shared" si="347"/>
        <v/>
      </c>
      <c r="BF289" s="33" t="str">
        <f>IF(AND(AO289="NEMA",AP289="NEMA",OR(AX289&amp;AY289="",BE289="NEMA")),MAX(BF$12:BF288)+1,"")</f>
        <v/>
      </c>
      <c r="BG289" s="27" t="s">
        <v>0</v>
      </c>
      <c r="BH289" s="32" t="str">
        <f t="shared" si="348"/>
        <v/>
      </c>
      <c r="BI289" s="21" t="str">
        <f t="shared" si="349"/>
        <v/>
      </c>
      <c r="BJ289" s="53" t="str">
        <f t="shared" si="350"/>
        <v/>
      </c>
      <c r="BK289" s="33" t="str">
        <f t="shared" si="351"/>
        <v/>
      </c>
      <c r="BL289" s="27" t="s">
        <v>0</v>
      </c>
      <c r="BM289" s="32" t="str">
        <f t="shared" si="352"/>
        <v/>
      </c>
      <c r="BN289" s="21" t="str">
        <f t="shared" si="353"/>
        <v/>
      </c>
      <c r="BO289" s="53" t="str">
        <f t="shared" si="354"/>
        <v/>
      </c>
      <c r="BP289" s="53" t="str">
        <f t="shared" si="315"/>
        <v/>
      </c>
      <c r="BQ289" s="21" t="str">
        <f t="shared" si="316"/>
        <v/>
      </c>
      <c r="BR289" s="21" t="str" cm="1">
        <f t="array" ref="BR289">IFERROR(""&amp;INDEX(regNatjecatelj_klub,DI289),"")</f>
        <v/>
      </c>
      <c r="BS289" s="66" t="str">
        <f t="shared" si="355"/>
        <v/>
      </c>
      <c r="BT289" s="46" t="str">
        <f t="shared" si="356"/>
        <v/>
      </c>
      <c r="BU289" s="27" t="s">
        <v>0</v>
      </c>
      <c r="BV289" s="62" t="str">
        <f>IF(BP289&lt;&gt;"NEMA","",IF(IFERROR(MATCH(BN289,BN$12:BN288,0),0)&lt;&gt;0,"",BN289))</f>
        <v/>
      </c>
      <c r="BW289" s="27" t="s">
        <v>0</v>
      </c>
      <c r="BX289" s="84"/>
      <c r="BY289" s="27" t="s">
        <v>0</v>
      </c>
      <c r="BZ289" s="38" t="str">
        <f t="shared" si="357"/>
        <v/>
      </c>
      <c r="CA289" s="21" t="str">
        <f t="shared" si="358"/>
        <v/>
      </c>
      <c r="CB289" s="21" t="str">
        <f>IF(CA289="","",MAX(CB$12:CB288)+1)</f>
        <v/>
      </c>
      <c r="CC289" s="21" t="str">
        <f>IF(CA289="","",IF(AB289="","",IF(AB289="NEMA",IF(AD289="",INDEX(AD$12:AD288,MATCH(AA289,AA$12:AA288,0),1),AD289),AB289)))</f>
        <v/>
      </c>
      <c r="CD289" s="21" t="str">
        <f t="shared" si="359"/>
        <v/>
      </c>
      <c r="CE289" s="21" t="str">
        <f>IF(BX289="","",MAX(CE$12:CE288)+1)</f>
        <v/>
      </c>
      <c r="CF289" s="21" t="str">
        <f t="shared" si="360"/>
        <v/>
      </c>
      <c r="CG289" s="46" t="str">
        <f t="shared" si="361"/>
        <v/>
      </c>
      <c r="CH289" s="27" t="s">
        <v>0</v>
      </c>
      <c r="CI289" s="14" t="str">
        <f t="shared" si="362"/>
        <v/>
      </c>
      <c r="CJ289" s="27" t="s">
        <v>0</v>
      </c>
      <c r="CK289" s="157" t="str">
        <f>IF(BN289="","",IF(AND(BO289&lt;&gt;"",BO289&lt;&gt;"NEMA",BS289=1),BR289,IFERROR(INDEX(CK$12:CK288,MATCH(BN289,BN$12:BN288,0)),IF(BX289&lt;&gt;"",BX289,BT289))))</f>
        <v/>
      </c>
      <c r="CL289" s="210" t="str">
        <f>IF(BN289="","",IF(BT289&lt;&gt;BN289,INDEX(regKlub_id,MATCH(BT289,regKlub_naziv,0)),IF(AND(BO289&lt;&gt;"",BO289&lt;&gt;"NEMA"),BO289,IF(CF289&lt;&gt;"",CF289,IF(CB289&lt;&gt;"",CB289,IFERROR(INDEX(CL$12:CL288,MATCH(BN289,BN$12:BN288,0)),"GREŠKA"))))))</f>
        <v/>
      </c>
      <c r="CM289" s="108" t="str">
        <f>IF(BP289="","",IF(BP289&lt;&gt;"NEMA",BP289,IF(CE289&lt;&gt;"",CE289,IFERROR(INDEX(CM$12:CM288,MATCH(BN289,BN$12:BN288,0)),""))))</f>
        <v/>
      </c>
      <c r="CN289" s="27" t="s">
        <v>0</v>
      </c>
      <c r="CO289" s="38" t="str">
        <f t="shared" si="363"/>
        <v/>
      </c>
      <c r="CP289" s="53" t="str">
        <f t="shared" si="364"/>
        <v/>
      </c>
      <c r="CQ289" s="164" t="str">
        <f t="shared" si="365"/>
        <v/>
      </c>
      <c r="CR289" s="165" t="str">
        <f t="shared" si="313"/>
        <v/>
      </c>
      <c r="CS289" s="108" t="str">
        <f t="shared" si="317"/>
        <v/>
      </c>
      <c r="CT289" s="27" t="s">
        <v>0</v>
      </c>
      <c r="CU289" s="224" t="str">
        <f t="shared" si="366"/>
        <v xml:space="preserve">
</v>
      </c>
      <c r="CV289" s="27" t="s">
        <v>0</v>
      </c>
      <c r="CW289" s="184" t="str">
        <f t="shared" si="318"/>
        <v/>
      </c>
      <c r="CX289" t="s">
        <v>0</v>
      </c>
      <c r="CY289" s="86" t="str">
        <f t="shared" si="319"/>
        <v/>
      </c>
      <c r="CZ289" t="s">
        <v>0</v>
      </c>
      <c r="DA289" s="32" t="str">
        <f t="shared" si="320"/>
        <v/>
      </c>
      <c r="DB289" s="46" t="str">
        <f t="shared" si="321"/>
        <v/>
      </c>
      <c r="DC289" t="s">
        <v>0</v>
      </c>
      <c r="DD289" s="14" t="str">
        <f t="shared" si="367"/>
        <v/>
      </c>
      <c r="DE289" s="27" t="s">
        <v>0</v>
      </c>
      <c r="DF289" s="14" t="str">
        <f t="shared" si="368"/>
        <v/>
      </c>
      <c r="DG289" s="27" t="s">
        <v>0</v>
      </c>
      <c r="DH289" s="32" t="str">
        <f t="shared" si="369"/>
        <v/>
      </c>
      <c r="DI289" s="33" t="str">
        <f t="shared" si="370"/>
        <v/>
      </c>
      <c r="DJ289" s="27" t="s">
        <v>0</v>
      </c>
      <c r="DK289" s="32" t="str">
        <f t="shared" si="371"/>
        <v/>
      </c>
      <c r="DL289" s="33" t="str">
        <f t="shared" si="372"/>
        <v/>
      </c>
      <c r="DM289" s="27" t="s">
        <v>0</v>
      </c>
      <c r="DN289" s="32" t="str">
        <f t="shared" si="373"/>
        <v/>
      </c>
      <c r="DO289" s="33" t="str">
        <f t="shared" si="374"/>
        <v/>
      </c>
      <c r="DP289" s="27" t="s">
        <v>0</v>
      </c>
      <c r="DQ289" s="38" t="str">
        <f t="shared" si="375"/>
        <v/>
      </c>
      <c r="DR289" s="33" t="str" cm="1">
        <f t="array" ref="DR289">IF(DQ289&lt;&gt;"",INDEX(regNatjecatelj_id,DQ289,0),IF(BF289&lt;&gt;"",BF289,""))</f>
        <v/>
      </c>
      <c r="DS289" s="27" t="s">
        <v>0</v>
      </c>
      <c r="DT289" s="38" t="str">
        <f t="shared" si="376"/>
        <v/>
      </c>
      <c r="DU289" s="53" t="str">
        <f t="shared" si="322"/>
        <v/>
      </c>
      <c r="DV289" s="53" t="str">
        <f t="shared" si="377"/>
        <v/>
      </c>
      <c r="DW289" s="53" t="str">
        <f t="shared" si="378"/>
        <v/>
      </c>
      <c r="DX289" s="46" t="str">
        <f t="shared" si="379"/>
        <v/>
      </c>
      <c r="DY289" s="27" t="s">
        <v>0</v>
      </c>
      <c r="DZ289" s="38" t="str">
        <f>IF(AN289="","",MAX(DZ$12:DZ288)+1)</f>
        <v/>
      </c>
      <c r="EA289" s="53" t="str">
        <f t="shared" si="380"/>
        <v/>
      </c>
      <c r="EB289" s="53" t="str">
        <f t="shared" si="381"/>
        <v/>
      </c>
      <c r="EC289" s="53" t="str">
        <f t="shared" si="382"/>
        <v/>
      </c>
      <c r="ED289" s="53" t="str">
        <f t="shared" si="383"/>
        <v/>
      </c>
      <c r="EE289" s="53" t="str">
        <f t="shared" si="323"/>
        <v/>
      </c>
      <c r="EF289" s="53" t="str">
        <f t="shared" si="384"/>
        <v/>
      </c>
      <c r="EG289" s="53" t="str">
        <f t="shared" si="385"/>
        <v/>
      </c>
      <c r="EH289" s="53" t="str">
        <f t="shared" si="324"/>
        <v/>
      </c>
      <c r="EI289" s="53" t="str">
        <f t="shared" si="386"/>
        <v/>
      </c>
      <c r="EJ289" s="33" t="str">
        <f t="shared" si="387"/>
        <v/>
      </c>
      <c r="EK289" s="27" t="s">
        <v>0</v>
      </c>
      <c r="EL289" s="14" t="str">
        <f t="shared" si="388"/>
        <v/>
      </c>
      <c r="EM289" s="27" t="s">
        <v>0</v>
      </c>
      <c r="EN289" s="14" t="str">
        <f t="shared" si="325"/>
        <v/>
      </c>
      <c r="EO289" s="27" t="s">
        <v>0</v>
      </c>
      <c r="EP289" s="115" t="str">
        <f t="shared" si="389"/>
        <v/>
      </c>
      <c r="EQ289" s="27" t="s">
        <v>0</v>
      </c>
    </row>
    <row r="290" spans="1:147" x14ac:dyDescent="0.25">
      <c r="A290" t="s">
        <v>0</v>
      </c>
      <c r="B290" s="32" t="str">
        <f>IF(csv!F280="","",TRIM(csv!T280))</f>
        <v/>
      </c>
      <c r="C290" s="21" t="s">
        <v>0</v>
      </c>
      <c r="D290" s="21" t="str">
        <f>IF(csv!F280="","",TRIM(csv!F280))</f>
        <v/>
      </c>
      <c r="E290" s="21" t="str">
        <f>IF(csv!E280="","",TRIM(csv!E280))</f>
        <v/>
      </c>
      <c r="F290" s="21" t="s">
        <v>0</v>
      </c>
      <c r="G290" s="53" t="str">
        <f>IF(csv!M280="","",TRIM(csv!M280))</f>
        <v/>
      </c>
      <c r="H290" s="53" t="str">
        <f>IF(csv!N280="","",TRIM(csv!N280))</f>
        <v/>
      </c>
      <c r="I290" s="21" t="s">
        <v>0</v>
      </c>
      <c r="J290" s="21" t="str">
        <f>IF(csv!P280="","",TRIM(csv!P280))</f>
        <v/>
      </c>
      <c r="K290" s="21" t="str">
        <f>IF(csv!Q280="","",TRIM(csv!Q280))</f>
        <v/>
      </c>
      <c r="L290" s="21" t="s">
        <v>0</v>
      </c>
      <c r="M290" s="46" t="str">
        <f>IF(csv!R280="","",TRIM(csv!R280))</f>
        <v/>
      </c>
      <c r="N290" s="27" t="s">
        <v>0</v>
      </c>
      <c r="O290" s="172" t="str">
        <f t="shared" si="326"/>
        <v/>
      </c>
      <c r="P290" s="27"/>
      <c r="Q290" s="32" t="str">
        <f t="shared" si="327"/>
        <v/>
      </c>
      <c r="R290" s="53" t="str">
        <f>IF(Q290="","",IF(COUNTIF(Q$12:Q289,Q290)=0,R289+1,R289))</f>
        <v/>
      </c>
      <c r="S290" s="53" t="str">
        <f t="shared" si="328"/>
        <v/>
      </c>
      <c r="T290" s="53" t="str">
        <f t="shared" si="329"/>
        <v/>
      </c>
      <c r="U290" s="46" t="str">
        <f t="shared" si="330"/>
        <v/>
      </c>
      <c r="V290" s="27" t="s">
        <v>0</v>
      </c>
      <c r="W290" s="157" t="str">
        <f t="shared" si="331"/>
        <v/>
      </c>
      <c r="X290" s="207" t="str">
        <f t="shared" si="332"/>
        <v/>
      </c>
      <c r="Y290" s="158" t="str">
        <f t="shared" si="314"/>
        <v/>
      </c>
      <c r="Z290" s="27" t="s">
        <v>0</v>
      </c>
      <c r="AA290" s="32" t="str">
        <f t="shared" si="333"/>
        <v/>
      </c>
      <c r="AB290" s="53" t="str">
        <f t="shared" si="334"/>
        <v/>
      </c>
      <c r="AC290" s="21" t="str">
        <f>IF(OR(AB290="",AB290&lt;&gt;"NEMA"),"",IF(IFERROR(MATCH(AA290,AA$12:AA289,0),0)&lt;&gt;0,"",AA290))</f>
        <v/>
      </c>
      <c r="AD290" s="46" t="str">
        <f>IF(AC290="","",MAX(AD$12:AD289)+1)</f>
        <v/>
      </c>
      <c r="AE290" s="27" t="s">
        <v>0</v>
      </c>
      <c r="AF290" s="84"/>
      <c r="AG290" s="27" t="s">
        <v>0</v>
      </c>
      <c r="AH290" s="14" t="str">
        <f t="shared" si="335"/>
        <v/>
      </c>
      <c r="AI290" s="27" t="s">
        <v>0</v>
      </c>
      <c r="AJ290" s="157" t="str">
        <f t="shared" si="336"/>
        <v/>
      </c>
      <c r="AK290" s="108" t="str">
        <f t="shared" si="337"/>
        <v/>
      </c>
      <c r="AL290" s="27"/>
      <c r="AM290" s="32" t="str">
        <f t="shared" si="338"/>
        <v/>
      </c>
      <c r="AN290" s="21" t="str">
        <f t="shared" si="339"/>
        <v/>
      </c>
      <c r="AO290" s="53" t="str">
        <f t="shared" si="340"/>
        <v/>
      </c>
      <c r="AP290" s="53" t="str">
        <f t="shared" si="341"/>
        <v/>
      </c>
      <c r="AQ290" s="21" t="str">
        <f t="shared" si="342"/>
        <v/>
      </c>
      <c r="AR290" s="46" t="str">
        <f t="shared" si="343"/>
        <v/>
      </c>
      <c r="AS290" s="27" t="s">
        <v>0</v>
      </c>
      <c r="AT290" s="62" t="str">
        <f t="shared" si="344"/>
        <v/>
      </c>
      <c r="AU290" s="27" t="s">
        <v>0</v>
      </c>
      <c r="AV290" s="228" t="str">
        <f t="shared" si="390"/>
        <v/>
      </c>
      <c r="AW290" s="27" t="s">
        <v>0</v>
      </c>
      <c r="AX290" s="79"/>
      <c r="AY290" s="80"/>
      <c r="AZ290" s="27" t="s">
        <v>0</v>
      </c>
      <c r="BA290" s="184" t="str">
        <f t="shared" si="345"/>
        <v/>
      </c>
      <c r="BB290" s="27" t="s">
        <v>0</v>
      </c>
      <c r="BC290" s="32" t="str">
        <f t="shared" si="346"/>
        <v/>
      </c>
      <c r="BD290" s="53" t="str">
        <f>IF(AX290&amp;AY290="","",MAX(BD$12:BD289)+1)</f>
        <v/>
      </c>
      <c r="BE290" s="196" t="str">
        <f t="shared" si="347"/>
        <v/>
      </c>
      <c r="BF290" s="33" t="str">
        <f>IF(AND(AO290="NEMA",AP290="NEMA",OR(AX290&amp;AY290="",BE290="NEMA")),MAX(BF$12:BF289)+1,"")</f>
        <v/>
      </c>
      <c r="BG290" s="27" t="s">
        <v>0</v>
      </c>
      <c r="BH290" s="32" t="str">
        <f t="shared" si="348"/>
        <v/>
      </c>
      <c r="BI290" s="21" t="str">
        <f t="shared" si="349"/>
        <v/>
      </c>
      <c r="BJ290" s="53" t="str">
        <f t="shared" si="350"/>
        <v/>
      </c>
      <c r="BK290" s="33" t="str">
        <f t="shared" si="351"/>
        <v/>
      </c>
      <c r="BL290" s="27" t="s">
        <v>0</v>
      </c>
      <c r="BM290" s="32" t="str">
        <f t="shared" si="352"/>
        <v/>
      </c>
      <c r="BN290" s="21" t="str">
        <f t="shared" si="353"/>
        <v/>
      </c>
      <c r="BO290" s="53" t="str">
        <f t="shared" si="354"/>
        <v/>
      </c>
      <c r="BP290" s="53" t="str">
        <f t="shared" si="315"/>
        <v/>
      </c>
      <c r="BQ290" s="21" t="str">
        <f t="shared" si="316"/>
        <v/>
      </c>
      <c r="BR290" s="21" t="str" cm="1">
        <f t="array" ref="BR290">IFERROR(""&amp;INDEX(regNatjecatelj_klub,DI290),"")</f>
        <v/>
      </c>
      <c r="BS290" s="66" t="str">
        <f t="shared" si="355"/>
        <v/>
      </c>
      <c r="BT290" s="46" t="str">
        <f t="shared" si="356"/>
        <v/>
      </c>
      <c r="BU290" s="27" t="s">
        <v>0</v>
      </c>
      <c r="BV290" s="62" t="str">
        <f>IF(BP290&lt;&gt;"NEMA","",IF(IFERROR(MATCH(BN290,BN$12:BN289,0),0)&lt;&gt;0,"",BN290))</f>
        <v/>
      </c>
      <c r="BW290" s="27" t="s">
        <v>0</v>
      </c>
      <c r="BX290" s="84"/>
      <c r="BY290" s="27" t="s">
        <v>0</v>
      </c>
      <c r="BZ290" s="38" t="str">
        <f t="shared" si="357"/>
        <v/>
      </c>
      <c r="CA290" s="21" t="str">
        <f t="shared" si="358"/>
        <v/>
      </c>
      <c r="CB290" s="21" t="str">
        <f>IF(CA290="","",MAX(CB$12:CB289)+1)</f>
        <v/>
      </c>
      <c r="CC290" s="21" t="str">
        <f>IF(CA290="","",IF(AB290="","",IF(AB290="NEMA",IF(AD290="",INDEX(AD$12:AD289,MATCH(AA290,AA$12:AA289,0),1),AD290),AB290)))</f>
        <v/>
      </c>
      <c r="CD290" s="21" t="str">
        <f t="shared" si="359"/>
        <v/>
      </c>
      <c r="CE290" s="21" t="str">
        <f>IF(BX290="","",MAX(CE$12:CE289)+1)</f>
        <v/>
      </c>
      <c r="CF290" s="21" t="str">
        <f t="shared" si="360"/>
        <v/>
      </c>
      <c r="CG290" s="46" t="str">
        <f t="shared" si="361"/>
        <v/>
      </c>
      <c r="CH290" s="27" t="s">
        <v>0</v>
      </c>
      <c r="CI290" s="14" t="str">
        <f t="shared" si="362"/>
        <v/>
      </c>
      <c r="CJ290" s="27" t="s">
        <v>0</v>
      </c>
      <c r="CK290" s="157" t="str">
        <f>IF(BN290="","",IF(AND(BO290&lt;&gt;"",BO290&lt;&gt;"NEMA",BS290=1),BR290,IFERROR(INDEX(CK$12:CK289,MATCH(BN290,BN$12:BN289,0)),IF(BX290&lt;&gt;"",BX290,BT290))))</f>
        <v/>
      </c>
      <c r="CL290" s="210" t="str">
        <f>IF(BN290="","",IF(BT290&lt;&gt;BN290,INDEX(regKlub_id,MATCH(BT290,regKlub_naziv,0)),IF(AND(BO290&lt;&gt;"",BO290&lt;&gt;"NEMA"),BO290,IF(CF290&lt;&gt;"",CF290,IF(CB290&lt;&gt;"",CB290,IFERROR(INDEX(CL$12:CL289,MATCH(BN290,BN$12:BN289,0)),"GREŠKA"))))))</f>
        <v/>
      </c>
      <c r="CM290" s="108" t="str">
        <f>IF(BP290="","",IF(BP290&lt;&gt;"NEMA",BP290,IF(CE290&lt;&gt;"",CE290,IFERROR(INDEX(CM$12:CM289,MATCH(BN290,BN$12:BN289,0)),""))))</f>
        <v/>
      </c>
      <c r="CN290" s="27" t="s">
        <v>0</v>
      </c>
      <c r="CO290" s="38" t="str">
        <f t="shared" si="363"/>
        <v/>
      </c>
      <c r="CP290" s="53" t="str">
        <f t="shared" si="364"/>
        <v/>
      </c>
      <c r="CQ290" s="164" t="str">
        <f t="shared" si="365"/>
        <v/>
      </c>
      <c r="CR290" s="165" t="str">
        <f t="shared" si="313"/>
        <v/>
      </c>
      <c r="CS290" s="108" t="str">
        <f t="shared" si="317"/>
        <v/>
      </c>
      <c r="CT290" s="27" t="s">
        <v>0</v>
      </c>
      <c r="CU290" s="224" t="str">
        <f t="shared" si="366"/>
        <v xml:space="preserve">
</v>
      </c>
      <c r="CV290" s="27" t="s">
        <v>0</v>
      </c>
      <c r="CW290" s="184" t="str">
        <f t="shared" si="318"/>
        <v/>
      </c>
      <c r="CX290" t="s">
        <v>0</v>
      </c>
      <c r="CY290" s="86" t="str">
        <f t="shared" si="319"/>
        <v/>
      </c>
      <c r="CZ290" t="s">
        <v>0</v>
      </c>
      <c r="DA290" s="32" t="str">
        <f t="shared" si="320"/>
        <v/>
      </c>
      <c r="DB290" s="46" t="str">
        <f t="shared" si="321"/>
        <v/>
      </c>
      <c r="DC290" t="s">
        <v>0</v>
      </c>
      <c r="DD290" s="14" t="str">
        <f t="shared" si="367"/>
        <v/>
      </c>
      <c r="DE290" s="27" t="s">
        <v>0</v>
      </c>
      <c r="DF290" s="14" t="str">
        <f t="shared" si="368"/>
        <v/>
      </c>
      <c r="DG290" s="27" t="s">
        <v>0</v>
      </c>
      <c r="DH290" s="32" t="str">
        <f t="shared" si="369"/>
        <v/>
      </c>
      <c r="DI290" s="33" t="str">
        <f t="shared" si="370"/>
        <v/>
      </c>
      <c r="DJ290" s="27" t="s">
        <v>0</v>
      </c>
      <c r="DK290" s="32" t="str">
        <f t="shared" si="371"/>
        <v/>
      </c>
      <c r="DL290" s="33" t="str">
        <f t="shared" si="372"/>
        <v/>
      </c>
      <c r="DM290" s="27" t="s">
        <v>0</v>
      </c>
      <c r="DN290" s="32" t="str">
        <f t="shared" si="373"/>
        <v/>
      </c>
      <c r="DO290" s="33" t="str">
        <f t="shared" si="374"/>
        <v/>
      </c>
      <c r="DP290" s="27" t="s">
        <v>0</v>
      </c>
      <c r="DQ290" s="38" t="str">
        <f t="shared" si="375"/>
        <v/>
      </c>
      <c r="DR290" s="33" t="str" cm="1">
        <f t="array" ref="DR290">IF(DQ290&lt;&gt;"",INDEX(regNatjecatelj_id,DQ290,0),IF(BF290&lt;&gt;"",BF290,""))</f>
        <v/>
      </c>
      <c r="DS290" s="27" t="s">
        <v>0</v>
      </c>
      <c r="DT290" s="38" t="str">
        <f t="shared" si="376"/>
        <v/>
      </c>
      <c r="DU290" s="53" t="str">
        <f t="shared" si="322"/>
        <v/>
      </c>
      <c r="DV290" s="53" t="str">
        <f t="shared" si="377"/>
        <v/>
      </c>
      <c r="DW290" s="53" t="str">
        <f t="shared" si="378"/>
        <v/>
      </c>
      <c r="DX290" s="46" t="str">
        <f t="shared" si="379"/>
        <v/>
      </c>
      <c r="DY290" s="27" t="s">
        <v>0</v>
      </c>
      <c r="DZ290" s="38" t="str">
        <f>IF(AN290="","",MAX(DZ$12:DZ289)+1)</f>
        <v/>
      </c>
      <c r="EA290" s="53" t="str">
        <f t="shared" si="380"/>
        <v/>
      </c>
      <c r="EB290" s="53" t="str">
        <f t="shared" si="381"/>
        <v/>
      </c>
      <c r="EC290" s="53" t="str">
        <f t="shared" si="382"/>
        <v/>
      </c>
      <c r="ED290" s="53" t="str">
        <f t="shared" si="383"/>
        <v/>
      </c>
      <c r="EE290" s="53" t="str">
        <f t="shared" si="323"/>
        <v/>
      </c>
      <c r="EF290" s="53" t="str">
        <f t="shared" si="384"/>
        <v/>
      </c>
      <c r="EG290" s="53" t="str">
        <f t="shared" si="385"/>
        <v/>
      </c>
      <c r="EH290" s="53" t="str">
        <f t="shared" si="324"/>
        <v/>
      </c>
      <c r="EI290" s="53" t="str">
        <f t="shared" si="386"/>
        <v/>
      </c>
      <c r="EJ290" s="33" t="str">
        <f t="shared" si="387"/>
        <v/>
      </c>
      <c r="EK290" s="27" t="s">
        <v>0</v>
      </c>
      <c r="EL290" s="14" t="str">
        <f t="shared" si="388"/>
        <v/>
      </c>
      <c r="EM290" s="27" t="s">
        <v>0</v>
      </c>
      <c r="EN290" s="14" t="str">
        <f t="shared" si="325"/>
        <v/>
      </c>
      <c r="EO290" s="27" t="s">
        <v>0</v>
      </c>
      <c r="EP290" s="115" t="str">
        <f t="shared" si="389"/>
        <v/>
      </c>
      <c r="EQ290" s="27" t="s">
        <v>0</v>
      </c>
    </row>
    <row r="291" spans="1:147" x14ac:dyDescent="0.25">
      <c r="A291" t="s">
        <v>0</v>
      </c>
      <c r="B291" s="32" t="str">
        <f>IF(csv!F281="","",TRIM(csv!T281))</f>
        <v/>
      </c>
      <c r="C291" s="21" t="s">
        <v>0</v>
      </c>
      <c r="D291" s="21" t="str">
        <f>IF(csv!F281="","",TRIM(csv!F281))</f>
        <v/>
      </c>
      <c r="E291" s="21" t="str">
        <f>IF(csv!E281="","",TRIM(csv!E281))</f>
        <v/>
      </c>
      <c r="F291" s="21" t="s">
        <v>0</v>
      </c>
      <c r="G291" s="53" t="str">
        <f>IF(csv!M281="","",TRIM(csv!M281))</f>
        <v/>
      </c>
      <c r="H291" s="53" t="str">
        <f>IF(csv!N281="","",TRIM(csv!N281))</f>
        <v/>
      </c>
      <c r="I291" s="21" t="s">
        <v>0</v>
      </c>
      <c r="J291" s="21" t="str">
        <f>IF(csv!P281="","",TRIM(csv!P281))</f>
        <v/>
      </c>
      <c r="K291" s="21" t="str">
        <f>IF(csv!Q281="","",TRIM(csv!Q281))</f>
        <v/>
      </c>
      <c r="L291" s="21" t="s">
        <v>0</v>
      </c>
      <c r="M291" s="46" t="str">
        <f>IF(csv!R281="","",TRIM(csv!R281))</f>
        <v/>
      </c>
      <c r="N291" s="27" t="s">
        <v>0</v>
      </c>
      <c r="O291" s="172" t="str">
        <f t="shared" si="326"/>
        <v/>
      </c>
      <c r="P291" s="27"/>
      <c r="Q291" s="32" t="str">
        <f t="shared" si="327"/>
        <v/>
      </c>
      <c r="R291" s="53" t="str">
        <f>IF(Q291="","",IF(COUNTIF(Q$12:Q290,Q291)=0,R290+1,R290))</f>
        <v/>
      </c>
      <c r="S291" s="53" t="str">
        <f t="shared" si="328"/>
        <v/>
      </c>
      <c r="T291" s="53" t="str">
        <f t="shared" si="329"/>
        <v/>
      </c>
      <c r="U291" s="46" t="str">
        <f t="shared" si="330"/>
        <v/>
      </c>
      <c r="V291" s="27" t="s">
        <v>0</v>
      </c>
      <c r="W291" s="157" t="str">
        <f t="shared" si="331"/>
        <v/>
      </c>
      <c r="X291" s="207" t="str">
        <f t="shared" si="332"/>
        <v/>
      </c>
      <c r="Y291" s="158" t="str">
        <f t="shared" si="314"/>
        <v/>
      </c>
      <c r="Z291" s="27" t="s">
        <v>0</v>
      </c>
      <c r="AA291" s="32" t="str">
        <f t="shared" si="333"/>
        <v/>
      </c>
      <c r="AB291" s="53" t="str">
        <f t="shared" si="334"/>
        <v/>
      </c>
      <c r="AC291" s="21" t="str">
        <f>IF(OR(AB291="",AB291&lt;&gt;"NEMA"),"",IF(IFERROR(MATCH(AA291,AA$12:AA290,0),0)&lt;&gt;0,"",AA291))</f>
        <v/>
      </c>
      <c r="AD291" s="46" t="str">
        <f>IF(AC291="","",MAX(AD$12:AD290)+1)</f>
        <v/>
      </c>
      <c r="AE291" s="27" t="s">
        <v>0</v>
      </c>
      <c r="AF291" s="84"/>
      <c r="AG291" s="27" t="s">
        <v>0</v>
      </c>
      <c r="AH291" s="14" t="str">
        <f t="shared" si="335"/>
        <v/>
      </c>
      <c r="AI291" s="27" t="s">
        <v>0</v>
      </c>
      <c r="AJ291" s="157" t="str">
        <f t="shared" si="336"/>
        <v/>
      </c>
      <c r="AK291" s="108" t="str">
        <f t="shared" si="337"/>
        <v/>
      </c>
      <c r="AL291" s="27"/>
      <c r="AM291" s="32" t="str">
        <f t="shared" si="338"/>
        <v/>
      </c>
      <c r="AN291" s="21" t="str">
        <f t="shared" si="339"/>
        <v/>
      </c>
      <c r="AO291" s="53" t="str">
        <f t="shared" si="340"/>
        <v/>
      </c>
      <c r="AP291" s="53" t="str">
        <f t="shared" si="341"/>
        <v/>
      </c>
      <c r="AQ291" s="21" t="str">
        <f t="shared" si="342"/>
        <v/>
      </c>
      <c r="AR291" s="46" t="str">
        <f t="shared" si="343"/>
        <v/>
      </c>
      <c r="AS291" s="27" t="s">
        <v>0</v>
      </c>
      <c r="AT291" s="62" t="str">
        <f t="shared" si="344"/>
        <v/>
      </c>
      <c r="AU291" s="27" t="s">
        <v>0</v>
      </c>
      <c r="AV291" s="228" t="str">
        <f t="shared" si="390"/>
        <v/>
      </c>
      <c r="AW291" s="27" t="s">
        <v>0</v>
      </c>
      <c r="AX291" s="79"/>
      <c r="AY291" s="80"/>
      <c r="AZ291" s="27" t="s">
        <v>0</v>
      </c>
      <c r="BA291" s="184" t="str">
        <f t="shared" si="345"/>
        <v/>
      </c>
      <c r="BB291" s="27" t="s">
        <v>0</v>
      </c>
      <c r="BC291" s="32" t="str">
        <f t="shared" si="346"/>
        <v/>
      </c>
      <c r="BD291" s="53" t="str">
        <f>IF(AX291&amp;AY291="","",MAX(BD$12:BD290)+1)</f>
        <v/>
      </c>
      <c r="BE291" s="196" t="str">
        <f t="shared" si="347"/>
        <v/>
      </c>
      <c r="BF291" s="33" t="str">
        <f>IF(AND(AO291="NEMA",AP291="NEMA",OR(AX291&amp;AY291="",BE291="NEMA")),MAX(BF$12:BF290)+1,"")</f>
        <v/>
      </c>
      <c r="BG291" s="27" t="s">
        <v>0</v>
      </c>
      <c r="BH291" s="32" t="str">
        <f t="shared" si="348"/>
        <v/>
      </c>
      <c r="BI291" s="21" t="str">
        <f t="shared" si="349"/>
        <v/>
      </c>
      <c r="BJ291" s="53" t="str">
        <f t="shared" si="350"/>
        <v/>
      </c>
      <c r="BK291" s="33" t="str">
        <f t="shared" si="351"/>
        <v/>
      </c>
      <c r="BL291" s="27" t="s">
        <v>0</v>
      </c>
      <c r="BM291" s="32" t="str">
        <f t="shared" si="352"/>
        <v/>
      </c>
      <c r="BN291" s="21" t="str">
        <f t="shared" si="353"/>
        <v/>
      </c>
      <c r="BO291" s="53" t="str">
        <f t="shared" si="354"/>
        <v/>
      </c>
      <c r="BP291" s="53" t="str">
        <f t="shared" si="315"/>
        <v/>
      </c>
      <c r="BQ291" s="21" t="str">
        <f t="shared" si="316"/>
        <v/>
      </c>
      <c r="BR291" s="21" t="str" cm="1">
        <f t="array" ref="BR291">IFERROR(""&amp;INDEX(regNatjecatelj_klub,DI291),"")</f>
        <v/>
      </c>
      <c r="BS291" s="66" t="str">
        <f t="shared" si="355"/>
        <v/>
      </c>
      <c r="BT291" s="46" t="str">
        <f t="shared" si="356"/>
        <v/>
      </c>
      <c r="BU291" s="27" t="s">
        <v>0</v>
      </c>
      <c r="BV291" s="62" t="str">
        <f>IF(BP291&lt;&gt;"NEMA","",IF(IFERROR(MATCH(BN291,BN$12:BN290,0),0)&lt;&gt;0,"",BN291))</f>
        <v/>
      </c>
      <c r="BW291" s="27" t="s">
        <v>0</v>
      </c>
      <c r="BX291" s="84"/>
      <c r="BY291" s="27" t="s">
        <v>0</v>
      </c>
      <c r="BZ291" s="38" t="str">
        <f t="shared" si="357"/>
        <v/>
      </c>
      <c r="CA291" s="21" t="str">
        <f t="shared" si="358"/>
        <v/>
      </c>
      <c r="CB291" s="21" t="str">
        <f>IF(CA291="","",MAX(CB$12:CB290)+1)</f>
        <v/>
      </c>
      <c r="CC291" s="21" t="str">
        <f>IF(CA291="","",IF(AB291="","",IF(AB291="NEMA",IF(AD291="",INDEX(AD$12:AD290,MATCH(AA291,AA$12:AA290,0),1),AD291),AB291)))</f>
        <v/>
      </c>
      <c r="CD291" s="21" t="str">
        <f t="shared" si="359"/>
        <v/>
      </c>
      <c r="CE291" s="21" t="str">
        <f>IF(BX291="","",MAX(CE$12:CE290)+1)</f>
        <v/>
      </c>
      <c r="CF291" s="21" t="str">
        <f t="shared" si="360"/>
        <v/>
      </c>
      <c r="CG291" s="46" t="str">
        <f t="shared" si="361"/>
        <v/>
      </c>
      <c r="CH291" s="27" t="s">
        <v>0</v>
      </c>
      <c r="CI291" s="14" t="str">
        <f t="shared" si="362"/>
        <v/>
      </c>
      <c r="CJ291" s="27" t="s">
        <v>0</v>
      </c>
      <c r="CK291" s="157" t="str">
        <f>IF(BN291="","",IF(AND(BO291&lt;&gt;"",BO291&lt;&gt;"NEMA",BS291=1),BR291,IFERROR(INDEX(CK$12:CK290,MATCH(BN291,BN$12:BN290,0)),IF(BX291&lt;&gt;"",BX291,BT291))))</f>
        <v/>
      </c>
      <c r="CL291" s="210" t="str">
        <f>IF(BN291="","",IF(BT291&lt;&gt;BN291,INDEX(regKlub_id,MATCH(BT291,regKlub_naziv,0)),IF(AND(BO291&lt;&gt;"",BO291&lt;&gt;"NEMA"),BO291,IF(CF291&lt;&gt;"",CF291,IF(CB291&lt;&gt;"",CB291,IFERROR(INDEX(CL$12:CL290,MATCH(BN291,BN$12:BN290,0)),"GREŠKA"))))))</f>
        <v/>
      </c>
      <c r="CM291" s="108" t="str">
        <f>IF(BP291="","",IF(BP291&lt;&gt;"NEMA",BP291,IF(CE291&lt;&gt;"",CE291,IFERROR(INDEX(CM$12:CM290,MATCH(BN291,BN$12:BN290,0)),""))))</f>
        <v/>
      </c>
      <c r="CN291" s="27" t="s">
        <v>0</v>
      </c>
      <c r="CO291" s="38" t="str">
        <f t="shared" si="363"/>
        <v/>
      </c>
      <c r="CP291" s="53" t="str">
        <f t="shared" si="364"/>
        <v/>
      </c>
      <c r="CQ291" s="164" t="str">
        <f t="shared" si="365"/>
        <v/>
      </c>
      <c r="CR291" s="165" t="str">
        <f t="shared" si="313"/>
        <v/>
      </c>
      <c r="CS291" s="108" t="str">
        <f t="shared" si="317"/>
        <v/>
      </c>
      <c r="CT291" s="27" t="s">
        <v>0</v>
      </c>
      <c r="CU291" s="224" t="str">
        <f t="shared" si="366"/>
        <v xml:space="preserve">
</v>
      </c>
      <c r="CV291" s="27" t="s">
        <v>0</v>
      </c>
      <c r="CW291" s="184" t="str">
        <f t="shared" si="318"/>
        <v/>
      </c>
      <c r="CX291" t="s">
        <v>0</v>
      </c>
      <c r="CY291" s="86" t="str">
        <f t="shared" si="319"/>
        <v/>
      </c>
      <c r="CZ291" t="s">
        <v>0</v>
      </c>
      <c r="DA291" s="32" t="str">
        <f t="shared" si="320"/>
        <v/>
      </c>
      <c r="DB291" s="46" t="str">
        <f t="shared" si="321"/>
        <v/>
      </c>
      <c r="DC291" t="s">
        <v>0</v>
      </c>
      <c r="DD291" s="14" t="str">
        <f t="shared" si="367"/>
        <v/>
      </c>
      <c r="DE291" s="27" t="s">
        <v>0</v>
      </c>
      <c r="DF291" s="14" t="str">
        <f t="shared" si="368"/>
        <v/>
      </c>
      <c r="DG291" s="27" t="s">
        <v>0</v>
      </c>
      <c r="DH291" s="32" t="str">
        <f t="shared" si="369"/>
        <v/>
      </c>
      <c r="DI291" s="33" t="str">
        <f t="shared" si="370"/>
        <v/>
      </c>
      <c r="DJ291" s="27" t="s">
        <v>0</v>
      </c>
      <c r="DK291" s="32" t="str">
        <f t="shared" si="371"/>
        <v/>
      </c>
      <c r="DL291" s="33" t="str">
        <f t="shared" si="372"/>
        <v/>
      </c>
      <c r="DM291" s="27" t="s">
        <v>0</v>
      </c>
      <c r="DN291" s="32" t="str">
        <f t="shared" si="373"/>
        <v/>
      </c>
      <c r="DO291" s="33" t="str">
        <f t="shared" si="374"/>
        <v/>
      </c>
      <c r="DP291" s="27" t="s">
        <v>0</v>
      </c>
      <c r="DQ291" s="38" t="str">
        <f t="shared" si="375"/>
        <v/>
      </c>
      <c r="DR291" s="33" t="str" cm="1">
        <f t="array" ref="DR291">IF(DQ291&lt;&gt;"",INDEX(regNatjecatelj_id,DQ291,0),IF(BF291&lt;&gt;"",BF291,""))</f>
        <v/>
      </c>
      <c r="DS291" s="27" t="s">
        <v>0</v>
      </c>
      <c r="DT291" s="38" t="str">
        <f t="shared" si="376"/>
        <v/>
      </c>
      <c r="DU291" s="53" t="str">
        <f t="shared" si="322"/>
        <v/>
      </c>
      <c r="DV291" s="53" t="str">
        <f t="shared" si="377"/>
        <v/>
      </c>
      <c r="DW291" s="53" t="str">
        <f t="shared" si="378"/>
        <v/>
      </c>
      <c r="DX291" s="46" t="str">
        <f t="shared" si="379"/>
        <v/>
      </c>
      <c r="DY291" s="27" t="s">
        <v>0</v>
      </c>
      <c r="DZ291" s="38" t="str">
        <f>IF(AN291="","",MAX(DZ$12:DZ290)+1)</f>
        <v/>
      </c>
      <c r="EA291" s="53" t="str">
        <f t="shared" si="380"/>
        <v/>
      </c>
      <c r="EB291" s="53" t="str">
        <f t="shared" si="381"/>
        <v/>
      </c>
      <c r="EC291" s="53" t="str">
        <f t="shared" si="382"/>
        <v/>
      </c>
      <c r="ED291" s="53" t="str">
        <f t="shared" si="383"/>
        <v/>
      </c>
      <c r="EE291" s="53" t="str">
        <f t="shared" si="323"/>
        <v/>
      </c>
      <c r="EF291" s="53" t="str">
        <f t="shared" si="384"/>
        <v/>
      </c>
      <c r="EG291" s="53" t="str">
        <f t="shared" si="385"/>
        <v/>
      </c>
      <c r="EH291" s="53" t="str">
        <f t="shared" si="324"/>
        <v/>
      </c>
      <c r="EI291" s="53" t="str">
        <f t="shared" si="386"/>
        <v/>
      </c>
      <c r="EJ291" s="33" t="str">
        <f t="shared" si="387"/>
        <v/>
      </c>
      <c r="EK291" s="27" t="s">
        <v>0</v>
      </c>
      <c r="EL291" s="14" t="str">
        <f t="shared" si="388"/>
        <v/>
      </c>
      <c r="EM291" s="27" t="s">
        <v>0</v>
      </c>
      <c r="EN291" s="14" t="str">
        <f t="shared" si="325"/>
        <v/>
      </c>
      <c r="EO291" s="27" t="s">
        <v>0</v>
      </c>
      <c r="EP291" s="115" t="str">
        <f t="shared" si="389"/>
        <v/>
      </c>
      <c r="EQ291" s="27" t="s">
        <v>0</v>
      </c>
    </row>
    <row r="292" spans="1:147" x14ac:dyDescent="0.25">
      <c r="A292" t="s">
        <v>0</v>
      </c>
      <c r="B292" s="32" t="str">
        <f>IF(csv!F282="","",TRIM(csv!T282))</f>
        <v/>
      </c>
      <c r="C292" s="21" t="s">
        <v>0</v>
      </c>
      <c r="D292" s="21" t="str">
        <f>IF(csv!F282="","",TRIM(csv!F282))</f>
        <v/>
      </c>
      <c r="E292" s="21" t="str">
        <f>IF(csv!E282="","",TRIM(csv!E282))</f>
        <v/>
      </c>
      <c r="F292" s="21" t="s">
        <v>0</v>
      </c>
      <c r="G292" s="53" t="str">
        <f>IF(csv!M282="","",TRIM(csv!M282))</f>
        <v/>
      </c>
      <c r="H292" s="53" t="str">
        <f>IF(csv!N282="","",TRIM(csv!N282))</f>
        <v/>
      </c>
      <c r="I292" s="21" t="s">
        <v>0</v>
      </c>
      <c r="J292" s="21" t="str">
        <f>IF(csv!P282="","",TRIM(csv!P282))</f>
        <v/>
      </c>
      <c r="K292" s="21" t="str">
        <f>IF(csv!Q282="","",TRIM(csv!Q282))</f>
        <v/>
      </c>
      <c r="L292" s="21" t="s">
        <v>0</v>
      </c>
      <c r="M292" s="46" t="str">
        <f>IF(csv!R282="","",TRIM(csv!R282))</f>
        <v/>
      </c>
      <c r="N292" s="27" t="s">
        <v>0</v>
      </c>
      <c r="O292" s="172" t="str">
        <f t="shared" si="326"/>
        <v/>
      </c>
      <c r="P292" s="27"/>
      <c r="Q292" s="32" t="str">
        <f t="shared" si="327"/>
        <v/>
      </c>
      <c r="R292" s="53" t="str">
        <f>IF(Q292="","",IF(COUNTIF(Q$12:Q291,Q292)=0,R291+1,R291))</f>
        <v/>
      </c>
      <c r="S292" s="53" t="str">
        <f t="shared" si="328"/>
        <v/>
      </c>
      <c r="T292" s="53" t="str">
        <f t="shared" si="329"/>
        <v/>
      </c>
      <c r="U292" s="46" t="str">
        <f t="shared" si="330"/>
        <v/>
      </c>
      <c r="V292" s="27" t="s">
        <v>0</v>
      </c>
      <c r="W292" s="157" t="str">
        <f t="shared" si="331"/>
        <v/>
      </c>
      <c r="X292" s="207" t="str">
        <f t="shared" si="332"/>
        <v/>
      </c>
      <c r="Y292" s="158" t="str">
        <f t="shared" si="314"/>
        <v/>
      </c>
      <c r="Z292" s="27" t="s">
        <v>0</v>
      </c>
      <c r="AA292" s="32" t="str">
        <f t="shared" si="333"/>
        <v/>
      </c>
      <c r="AB292" s="53" t="str">
        <f t="shared" si="334"/>
        <v/>
      </c>
      <c r="AC292" s="21" t="str">
        <f>IF(OR(AB292="",AB292&lt;&gt;"NEMA"),"",IF(IFERROR(MATCH(AA292,AA$12:AA291,0),0)&lt;&gt;0,"",AA292))</f>
        <v/>
      </c>
      <c r="AD292" s="46" t="str">
        <f>IF(AC292="","",MAX(AD$12:AD291)+1)</f>
        <v/>
      </c>
      <c r="AE292" s="27" t="s">
        <v>0</v>
      </c>
      <c r="AF292" s="84"/>
      <c r="AG292" s="27" t="s">
        <v>0</v>
      </c>
      <c r="AH292" s="14" t="str">
        <f t="shared" si="335"/>
        <v/>
      </c>
      <c r="AI292" s="27" t="s">
        <v>0</v>
      </c>
      <c r="AJ292" s="157" t="str">
        <f t="shared" si="336"/>
        <v/>
      </c>
      <c r="AK292" s="108" t="str">
        <f t="shared" si="337"/>
        <v/>
      </c>
      <c r="AL292" s="27"/>
      <c r="AM292" s="32" t="str">
        <f t="shared" si="338"/>
        <v/>
      </c>
      <c r="AN292" s="21" t="str">
        <f t="shared" si="339"/>
        <v/>
      </c>
      <c r="AO292" s="53" t="str">
        <f t="shared" si="340"/>
        <v/>
      </c>
      <c r="AP292" s="53" t="str">
        <f t="shared" si="341"/>
        <v/>
      </c>
      <c r="AQ292" s="21" t="str">
        <f t="shared" si="342"/>
        <v/>
      </c>
      <c r="AR292" s="46" t="str">
        <f t="shared" si="343"/>
        <v/>
      </c>
      <c r="AS292" s="27" t="s">
        <v>0</v>
      </c>
      <c r="AT292" s="62" t="str">
        <f t="shared" si="344"/>
        <v/>
      </c>
      <c r="AU292" s="27" t="s">
        <v>0</v>
      </c>
      <c r="AV292" s="228" t="str">
        <f t="shared" si="390"/>
        <v/>
      </c>
      <c r="AW292" s="27" t="s">
        <v>0</v>
      </c>
      <c r="AX292" s="79"/>
      <c r="AY292" s="80"/>
      <c r="AZ292" s="27" t="s">
        <v>0</v>
      </c>
      <c r="BA292" s="184" t="str">
        <f t="shared" si="345"/>
        <v/>
      </c>
      <c r="BB292" s="27" t="s">
        <v>0</v>
      </c>
      <c r="BC292" s="32" t="str">
        <f t="shared" si="346"/>
        <v/>
      </c>
      <c r="BD292" s="53" t="str">
        <f>IF(AX292&amp;AY292="","",MAX(BD$12:BD291)+1)</f>
        <v/>
      </c>
      <c r="BE292" s="196" t="str">
        <f t="shared" si="347"/>
        <v/>
      </c>
      <c r="BF292" s="33" t="str">
        <f>IF(AND(AO292="NEMA",AP292="NEMA",OR(AX292&amp;AY292="",BE292="NEMA")),MAX(BF$12:BF291)+1,"")</f>
        <v/>
      </c>
      <c r="BG292" s="27" t="s">
        <v>0</v>
      </c>
      <c r="BH292" s="32" t="str">
        <f t="shared" si="348"/>
        <v/>
      </c>
      <c r="BI292" s="21" t="str">
        <f t="shared" si="349"/>
        <v/>
      </c>
      <c r="BJ292" s="53" t="str">
        <f t="shared" si="350"/>
        <v/>
      </c>
      <c r="BK292" s="33" t="str">
        <f t="shared" si="351"/>
        <v/>
      </c>
      <c r="BL292" s="27" t="s">
        <v>0</v>
      </c>
      <c r="BM292" s="32" t="str">
        <f t="shared" si="352"/>
        <v/>
      </c>
      <c r="BN292" s="21" t="str">
        <f t="shared" si="353"/>
        <v/>
      </c>
      <c r="BO292" s="53" t="str">
        <f t="shared" si="354"/>
        <v/>
      </c>
      <c r="BP292" s="53" t="str">
        <f t="shared" si="315"/>
        <v/>
      </c>
      <c r="BQ292" s="21" t="str">
        <f t="shared" si="316"/>
        <v/>
      </c>
      <c r="BR292" s="21" t="str" cm="1">
        <f t="array" ref="BR292">IFERROR(""&amp;INDEX(regNatjecatelj_klub,DI292),"")</f>
        <v/>
      </c>
      <c r="BS292" s="66" t="str">
        <f t="shared" si="355"/>
        <v/>
      </c>
      <c r="BT292" s="46" t="str">
        <f t="shared" si="356"/>
        <v/>
      </c>
      <c r="BU292" s="27" t="s">
        <v>0</v>
      </c>
      <c r="BV292" s="62" t="str">
        <f>IF(BP292&lt;&gt;"NEMA","",IF(IFERROR(MATCH(BN292,BN$12:BN291,0),0)&lt;&gt;0,"",BN292))</f>
        <v/>
      </c>
      <c r="BW292" s="27" t="s">
        <v>0</v>
      </c>
      <c r="BX292" s="84"/>
      <c r="BY292" s="27" t="s">
        <v>0</v>
      </c>
      <c r="BZ292" s="38" t="str">
        <f t="shared" si="357"/>
        <v/>
      </c>
      <c r="CA292" s="21" t="str">
        <f t="shared" si="358"/>
        <v/>
      </c>
      <c r="CB292" s="21" t="str">
        <f>IF(CA292="","",MAX(CB$12:CB291)+1)</f>
        <v/>
      </c>
      <c r="CC292" s="21" t="str">
        <f>IF(CA292="","",IF(AB292="","",IF(AB292="NEMA",IF(AD292="",INDEX(AD$12:AD291,MATCH(AA292,AA$12:AA291,0),1),AD292),AB292)))</f>
        <v/>
      </c>
      <c r="CD292" s="21" t="str">
        <f t="shared" si="359"/>
        <v/>
      </c>
      <c r="CE292" s="21" t="str">
        <f>IF(BX292="","",MAX(CE$12:CE291)+1)</f>
        <v/>
      </c>
      <c r="CF292" s="21" t="str">
        <f t="shared" si="360"/>
        <v/>
      </c>
      <c r="CG292" s="46" t="str">
        <f t="shared" si="361"/>
        <v/>
      </c>
      <c r="CH292" s="27" t="s">
        <v>0</v>
      </c>
      <c r="CI292" s="14" t="str">
        <f t="shared" si="362"/>
        <v/>
      </c>
      <c r="CJ292" s="27" t="s">
        <v>0</v>
      </c>
      <c r="CK292" s="157" t="str">
        <f>IF(BN292="","",IF(AND(BO292&lt;&gt;"",BO292&lt;&gt;"NEMA",BS292=1),BR292,IFERROR(INDEX(CK$12:CK291,MATCH(BN292,BN$12:BN291,0)),IF(BX292&lt;&gt;"",BX292,BT292))))</f>
        <v/>
      </c>
      <c r="CL292" s="210" t="str">
        <f>IF(BN292="","",IF(BT292&lt;&gt;BN292,INDEX(regKlub_id,MATCH(BT292,regKlub_naziv,0)),IF(AND(BO292&lt;&gt;"",BO292&lt;&gt;"NEMA"),BO292,IF(CF292&lt;&gt;"",CF292,IF(CB292&lt;&gt;"",CB292,IFERROR(INDEX(CL$12:CL291,MATCH(BN292,BN$12:BN291,0)),"GREŠKA"))))))</f>
        <v/>
      </c>
      <c r="CM292" s="108" t="str">
        <f>IF(BP292="","",IF(BP292&lt;&gt;"NEMA",BP292,IF(CE292&lt;&gt;"",CE292,IFERROR(INDEX(CM$12:CM291,MATCH(BN292,BN$12:BN291,0)),""))))</f>
        <v/>
      </c>
      <c r="CN292" s="27" t="s">
        <v>0</v>
      </c>
      <c r="CO292" s="38" t="str">
        <f t="shared" si="363"/>
        <v/>
      </c>
      <c r="CP292" s="53" t="str">
        <f t="shared" si="364"/>
        <v/>
      </c>
      <c r="CQ292" s="164" t="str">
        <f t="shared" si="365"/>
        <v/>
      </c>
      <c r="CR292" s="165" t="str">
        <f t="shared" si="313"/>
        <v/>
      </c>
      <c r="CS292" s="108" t="str">
        <f t="shared" si="317"/>
        <v/>
      </c>
      <c r="CT292" s="27" t="s">
        <v>0</v>
      </c>
      <c r="CU292" s="224" t="str">
        <f t="shared" si="366"/>
        <v xml:space="preserve">
</v>
      </c>
      <c r="CV292" s="27" t="s">
        <v>0</v>
      </c>
      <c r="CW292" s="184" t="str">
        <f t="shared" si="318"/>
        <v/>
      </c>
      <c r="CX292" t="s">
        <v>0</v>
      </c>
      <c r="CY292" s="86" t="str">
        <f t="shared" si="319"/>
        <v/>
      </c>
      <c r="CZ292" t="s">
        <v>0</v>
      </c>
      <c r="DA292" s="32" t="str">
        <f t="shared" si="320"/>
        <v/>
      </c>
      <c r="DB292" s="46" t="str">
        <f t="shared" si="321"/>
        <v/>
      </c>
      <c r="DC292" t="s">
        <v>0</v>
      </c>
      <c r="DD292" s="14" t="str">
        <f t="shared" si="367"/>
        <v/>
      </c>
      <c r="DE292" s="27" t="s">
        <v>0</v>
      </c>
      <c r="DF292" s="14" t="str">
        <f t="shared" si="368"/>
        <v/>
      </c>
      <c r="DG292" s="27" t="s">
        <v>0</v>
      </c>
      <c r="DH292" s="32" t="str">
        <f t="shared" si="369"/>
        <v/>
      </c>
      <c r="DI292" s="33" t="str">
        <f t="shared" si="370"/>
        <v/>
      </c>
      <c r="DJ292" s="27" t="s">
        <v>0</v>
      </c>
      <c r="DK292" s="32" t="str">
        <f t="shared" si="371"/>
        <v/>
      </c>
      <c r="DL292" s="33" t="str">
        <f t="shared" si="372"/>
        <v/>
      </c>
      <c r="DM292" s="27" t="s">
        <v>0</v>
      </c>
      <c r="DN292" s="32" t="str">
        <f t="shared" si="373"/>
        <v/>
      </c>
      <c r="DO292" s="33" t="str">
        <f t="shared" si="374"/>
        <v/>
      </c>
      <c r="DP292" s="27" t="s">
        <v>0</v>
      </c>
      <c r="DQ292" s="38" t="str">
        <f t="shared" si="375"/>
        <v/>
      </c>
      <c r="DR292" s="33" t="str" cm="1">
        <f t="array" ref="DR292">IF(DQ292&lt;&gt;"",INDEX(regNatjecatelj_id,DQ292,0),IF(BF292&lt;&gt;"",BF292,""))</f>
        <v/>
      </c>
      <c r="DS292" s="27" t="s">
        <v>0</v>
      </c>
      <c r="DT292" s="38" t="str">
        <f t="shared" si="376"/>
        <v/>
      </c>
      <c r="DU292" s="53" t="str">
        <f t="shared" si="322"/>
        <v/>
      </c>
      <c r="DV292" s="53" t="str">
        <f t="shared" si="377"/>
        <v/>
      </c>
      <c r="DW292" s="53" t="str">
        <f t="shared" si="378"/>
        <v/>
      </c>
      <c r="DX292" s="46" t="str">
        <f t="shared" si="379"/>
        <v/>
      </c>
      <c r="DY292" s="27" t="s">
        <v>0</v>
      </c>
      <c r="DZ292" s="38" t="str">
        <f>IF(AN292="","",MAX(DZ$12:DZ291)+1)</f>
        <v/>
      </c>
      <c r="EA292" s="53" t="str">
        <f t="shared" si="380"/>
        <v/>
      </c>
      <c r="EB292" s="53" t="str">
        <f t="shared" si="381"/>
        <v/>
      </c>
      <c r="EC292" s="53" t="str">
        <f t="shared" si="382"/>
        <v/>
      </c>
      <c r="ED292" s="53" t="str">
        <f t="shared" si="383"/>
        <v/>
      </c>
      <c r="EE292" s="53" t="str">
        <f t="shared" si="323"/>
        <v/>
      </c>
      <c r="EF292" s="53" t="str">
        <f t="shared" si="384"/>
        <v/>
      </c>
      <c r="EG292" s="53" t="str">
        <f t="shared" si="385"/>
        <v/>
      </c>
      <c r="EH292" s="53" t="str">
        <f t="shared" si="324"/>
        <v/>
      </c>
      <c r="EI292" s="53" t="str">
        <f t="shared" si="386"/>
        <v/>
      </c>
      <c r="EJ292" s="33" t="str">
        <f t="shared" si="387"/>
        <v/>
      </c>
      <c r="EK292" s="27" t="s">
        <v>0</v>
      </c>
      <c r="EL292" s="14" t="str">
        <f t="shared" si="388"/>
        <v/>
      </c>
      <c r="EM292" s="27" t="s">
        <v>0</v>
      </c>
      <c r="EN292" s="14" t="str">
        <f t="shared" si="325"/>
        <v/>
      </c>
      <c r="EO292" s="27" t="s">
        <v>0</v>
      </c>
      <c r="EP292" s="115" t="str">
        <f t="shared" si="389"/>
        <v/>
      </c>
      <c r="EQ292" s="27" t="s">
        <v>0</v>
      </c>
    </row>
    <row r="293" spans="1:147" x14ac:dyDescent="0.25">
      <c r="A293" t="s">
        <v>0</v>
      </c>
      <c r="B293" s="32" t="str">
        <f>IF(csv!F283="","",TRIM(csv!T283))</f>
        <v/>
      </c>
      <c r="C293" s="21" t="s">
        <v>0</v>
      </c>
      <c r="D293" s="21" t="str">
        <f>IF(csv!F283="","",TRIM(csv!F283))</f>
        <v/>
      </c>
      <c r="E293" s="21" t="str">
        <f>IF(csv!E283="","",TRIM(csv!E283))</f>
        <v/>
      </c>
      <c r="F293" s="21" t="s">
        <v>0</v>
      </c>
      <c r="G293" s="53" t="str">
        <f>IF(csv!M283="","",TRIM(csv!M283))</f>
        <v/>
      </c>
      <c r="H293" s="53" t="str">
        <f>IF(csv!N283="","",TRIM(csv!N283))</f>
        <v/>
      </c>
      <c r="I293" s="21" t="s">
        <v>0</v>
      </c>
      <c r="J293" s="21" t="str">
        <f>IF(csv!P283="","",TRIM(csv!P283))</f>
        <v/>
      </c>
      <c r="K293" s="21" t="str">
        <f>IF(csv!Q283="","",TRIM(csv!Q283))</f>
        <v/>
      </c>
      <c r="L293" s="21" t="s">
        <v>0</v>
      </c>
      <c r="M293" s="46" t="str">
        <f>IF(csv!R283="","",TRIM(csv!R283))</f>
        <v/>
      </c>
      <c r="N293" s="27" t="s">
        <v>0</v>
      </c>
      <c r="O293" s="172" t="str">
        <f t="shared" si="326"/>
        <v/>
      </c>
      <c r="P293" s="27"/>
      <c r="Q293" s="32" t="str">
        <f t="shared" si="327"/>
        <v/>
      </c>
      <c r="R293" s="53" t="str">
        <f>IF(Q293="","",IF(COUNTIF(Q$12:Q292,Q293)=0,R292+1,R292))</f>
        <v/>
      </c>
      <c r="S293" s="53" t="str">
        <f t="shared" si="328"/>
        <v/>
      </c>
      <c r="T293" s="53" t="str">
        <f t="shared" si="329"/>
        <v/>
      </c>
      <c r="U293" s="46" t="str">
        <f t="shared" si="330"/>
        <v/>
      </c>
      <c r="V293" s="27" t="s">
        <v>0</v>
      </c>
      <c r="W293" s="157" t="str">
        <f t="shared" si="331"/>
        <v/>
      </c>
      <c r="X293" s="207" t="str">
        <f t="shared" si="332"/>
        <v/>
      </c>
      <c r="Y293" s="158" t="str">
        <f t="shared" si="314"/>
        <v/>
      </c>
      <c r="Z293" s="27" t="s">
        <v>0</v>
      </c>
      <c r="AA293" s="32" t="str">
        <f t="shared" si="333"/>
        <v/>
      </c>
      <c r="AB293" s="53" t="str">
        <f t="shared" si="334"/>
        <v/>
      </c>
      <c r="AC293" s="21" t="str">
        <f>IF(OR(AB293="",AB293&lt;&gt;"NEMA"),"",IF(IFERROR(MATCH(AA293,AA$12:AA292,0),0)&lt;&gt;0,"",AA293))</f>
        <v/>
      </c>
      <c r="AD293" s="46" t="str">
        <f>IF(AC293="","",MAX(AD$12:AD292)+1)</f>
        <v/>
      </c>
      <c r="AE293" s="27" t="s">
        <v>0</v>
      </c>
      <c r="AF293" s="84"/>
      <c r="AG293" s="27" t="s">
        <v>0</v>
      </c>
      <c r="AH293" s="14" t="str">
        <f t="shared" si="335"/>
        <v/>
      </c>
      <c r="AI293" s="27" t="s">
        <v>0</v>
      </c>
      <c r="AJ293" s="157" t="str">
        <f t="shared" si="336"/>
        <v/>
      </c>
      <c r="AK293" s="108" t="str">
        <f t="shared" si="337"/>
        <v/>
      </c>
      <c r="AL293" s="27"/>
      <c r="AM293" s="32" t="str">
        <f t="shared" si="338"/>
        <v/>
      </c>
      <c r="AN293" s="21" t="str">
        <f t="shared" si="339"/>
        <v/>
      </c>
      <c r="AO293" s="53" t="str">
        <f t="shared" si="340"/>
        <v/>
      </c>
      <c r="AP293" s="53" t="str">
        <f t="shared" si="341"/>
        <v/>
      </c>
      <c r="AQ293" s="21" t="str">
        <f t="shared" si="342"/>
        <v/>
      </c>
      <c r="AR293" s="46" t="str">
        <f t="shared" si="343"/>
        <v/>
      </c>
      <c r="AS293" s="27" t="s">
        <v>0</v>
      </c>
      <c r="AT293" s="62" t="str">
        <f t="shared" si="344"/>
        <v/>
      </c>
      <c r="AU293" s="27" t="s">
        <v>0</v>
      </c>
      <c r="AV293" s="228" t="str">
        <f t="shared" si="390"/>
        <v/>
      </c>
      <c r="AW293" s="27" t="s">
        <v>0</v>
      </c>
      <c r="AX293" s="79"/>
      <c r="AY293" s="80"/>
      <c r="AZ293" s="27" t="s">
        <v>0</v>
      </c>
      <c r="BA293" s="184" t="str">
        <f t="shared" si="345"/>
        <v/>
      </c>
      <c r="BB293" s="27" t="s">
        <v>0</v>
      </c>
      <c r="BC293" s="32" t="str">
        <f t="shared" si="346"/>
        <v/>
      </c>
      <c r="BD293" s="53" t="str">
        <f>IF(AX293&amp;AY293="","",MAX(BD$12:BD292)+1)</f>
        <v/>
      </c>
      <c r="BE293" s="196" t="str">
        <f t="shared" si="347"/>
        <v/>
      </c>
      <c r="BF293" s="33" t="str">
        <f>IF(AND(AO293="NEMA",AP293="NEMA",OR(AX293&amp;AY293="",BE293="NEMA")),MAX(BF$12:BF292)+1,"")</f>
        <v/>
      </c>
      <c r="BG293" s="27" t="s">
        <v>0</v>
      </c>
      <c r="BH293" s="32" t="str">
        <f t="shared" si="348"/>
        <v/>
      </c>
      <c r="BI293" s="21" t="str">
        <f t="shared" si="349"/>
        <v/>
      </c>
      <c r="BJ293" s="53" t="str">
        <f t="shared" si="350"/>
        <v/>
      </c>
      <c r="BK293" s="33" t="str">
        <f t="shared" si="351"/>
        <v/>
      </c>
      <c r="BL293" s="27" t="s">
        <v>0</v>
      </c>
      <c r="BM293" s="32" t="str">
        <f t="shared" si="352"/>
        <v/>
      </c>
      <c r="BN293" s="21" t="str">
        <f t="shared" si="353"/>
        <v/>
      </c>
      <c r="BO293" s="53" t="str">
        <f t="shared" si="354"/>
        <v/>
      </c>
      <c r="BP293" s="53" t="str">
        <f t="shared" si="315"/>
        <v/>
      </c>
      <c r="BQ293" s="21" t="str">
        <f t="shared" si="316"/>
        <v/>
      </c>
      <c r="BR293" s="21" t="str" cm="1">
        <f t="array" ref="BR293">IFERROR(""&amp;INDEX(regNatjecatelj_klub,DI293),"")</f>
        <v/>
      </c>
      <c r="BS293" s="66" t="str">
        <f t="shared" si="355"/>
        <v/>
      </c>
      <c r="BT293" s="46" t="str">
        <f t="shared" si="356"/>
        <v/>
      </c>
      <c r="BU293" s="27" t="s">
        <v>0</v>
      </c>
      <c r="BV293" s="62" t="str">
        <f>IF(BP293&lt;&gt;"NEMA","",IF(IFERROR(MATCH(BN293,BN$12:BN292,0),0)&lt;&gt;0,"",BN293))</f>
        <v/>
      </c>
      <c r="BW293" s="27" t="s">
        <v>0</v>
      </c>
      <c r="BX293" s="84"/>
      <c r="BY293" s="27" t="s">
        <v>0</v>
      </c>
      <c r="BZ293" s="38" t="str">
        <f t="shared" si="357"/>
        <v/>
      </c>
      <c r="CA293" s="21" t="str">
        <f t="shared" si="358"/>
        <v/>
      </c>
      <c r="CB293" s="21" t="str">
        <f>IF(CA293="","",MAX(CB$12:CB292)+1)</f>
        <v/>
      </c>
      <c r="CC293" s="21" t="str">
        <f>IF(CA293="","",IF(AB293="","",IF(AB293="NEMA",IF(AD293="",INDEX(AD$12:AD292,MATCH(AA293,AA$12:AA292,0),1),AD293),AB293)))</f>
        <v/>
      </c>
      <c r="CD293" s="21" t="str">
        <f t="shared" si="359"/>
        <v/>
      </c>
      <c r="CE293" s="21" t="str">
        <f>IF(BX293="","",MAX(CE$12:CE292)+1)</f>
        <v/>
      </c>
      <c r="CF293" s="21" t="str">
        <f t="shared" si="360"/>
        <v/>
      </c>
      <c r="CG293" s="46" t="str">
        <f t="shared" si="361"/>
        <v/>
      </c>
      <c r="CH293" s="27" t="s">
        <v>0</v>
      </c>
      <c r="CI293" s="14" t="str">
        <f t="shared" si="362"/>
        <v/>
      </c>
      <c r="CJ293" s="27" t="s">
        <v>0</v>
      </c>
      <c r="CK293" s="157" t="str">
        <f>IF(BN293="","",IF(AND(BO293&lt;&gt;"",BO293&lt;&gt;"NEMA",BS293=1),BR293,IFERROR(INDEX(CK$12:CK292,MATCH(BN293,BN$12:BN292,0)),IF(BX293&lt;&gt;"",BX293,BT293))))</f>
        <v/>
      </c>
      <c r="CL293" s="210" t="str">
        <f>IF(BN293="","",IF(BT293&lt;&gt;BN293,INDEX(regKlub_id,MATCH(BT293,regKlub_naziv,0)),IF(AND(BO293&lt;&gt;"",BO293&lt;&gt;"NEMA"),BO293,IF(CF293&lt;&gt;"",CF293,IF(CB293&lt;&gt;"",CB293,IFERROR(INDEX(CL$12:CL292,MATCH(BN293,BN$12:BN292,0)),"GREŠKA"))))))</f>
        <v/>
      </c>
      <c r="CM293" s="108" t="str">
        <f>IF(BP293="","",IF(BP293&lt;&gt;"NEMA",BP293,IF(CE293&lt;&gt;"",CE293,IFERROR(INDEX(CM$12:CM292,MATCH(BN293,BN$12:BN292,0)),""))))</f>
        <v/>
      </c>
      <c r="CN293" s="27" t="s">
        <v>0</v>
      </c>
      <c r="CO293" s="38" t="str">
        <f t="shared" si="363"/>
        <v/>
      </c>
      <c r="CP293" s="53" t="str">
        <f t="shared" si="364"/>
        <v/>
      </c>
      <c r="CQ293" s="164" t="str">
        <f t="shared" si="365"/>
        <v/>
      </c>
      <c r="CR293" s="165" t="str">
        <f t="shared" si="313"/>
        <v/>
      </c>
      <c r="CS293" s="108" t="str">
        <f t="shared" si="317"/>
        <v/>
      </c>
      <c r="CT293" s="27" t="s">
        <v>0</v>
      </c>
      <c r="CU293" s="224" t="str">
        <f t="shared" si="366"/>
        <v xml:space="preserve">
</v>
      </c>
      <c r="CV293" s="27" t="s">
        <v>0</v>
      </c>
      <c r="CW293" s="184" t="str">
        <f t="shared" si="318"/>
        <v/>
      </c>
      <c r="CX293" t="s">
        <v>0</v>
      </c>
      <c r="CY293" s="86" t="str">
        <f t="shared" si="319"/>
        <v/>
      </c>
      <c r="CZ293" t="s">
        <v>0</v>
      </c>
      <c r="DA293" s="32" t="str">
        <f t="shared" si="320"/>
        <v/>
      </c>
      <c r="DB293" s="46" t="str">
        <f t="shared" si="321"/>
        <v/>
      </c>
      <c r="DC293" t="s">
        <v>0</v>
      </c>
      <c r="DD293" s="14" t="str">
        <f t="shared" si="367"/>
        <v/>
      </c>
      <c r="DE293" s="27" t="s">
        <v>0</v>
      </c>
      <c r="DF293" s="14" t="str">
        <f t="shared" si="368"/>
        <v/>
      </c>
      <c r="DG293" s="27" t="s">
        <v>0</v>
      </c>
      <c r="DH293" s="32" t="str">
        <f t="shared" si="369"/>
        <v/>
      </c>
      <c r="DI293" s="33" t="str">
        <f t="shared" si="370"/>
        <v/>
      </c>
      <c r="DJ293" s="27" t="s">
        <v>0</v>
      </c>
      <c r="DK293" s="32" t="str">
        <f t="shared" si="371"/>
        <v/>
      </c>
      <c r="DL293" s="33" t="str">
        <f t="shared" si="372"/>
        <v/>
      </c>
      <c r="DM293" s="27" t="s">
        <v>0</v>
      </c>
      <c r="DN293" s="32" t="str">
        <f t="shared" si="373"/>
        <v/>
      </c>
      <c r="DO293" s="33" t="str">
        <f t="shared" si="374"/>
        <v/>
      </c>
      <c r="DP293" s="27" t="s">
        <v>0</v>
      </c>
      <c r="DQ293" s="38" t="str">
        <f t="shared" si="375"/>
        <v/>
      </c>
      <c r="DR293" s="33" t="str" cm="1">
        <f t="array" ref="DR293">IF(DQ293&lt;&gt;"",INDEX(regNatjecatelj_id,DQ293,0),IF(BF293&lt;&gt;"",BF293,""))</f>
        <v/>
      </c>
      <c r="DS293" s="27" t="s">
        <v>0</v>
      </c>
      <c r="DT293" s="38" t="str">
        <f t="shared" si="376"/>
        <v/>
      </c>
      <c r="DU293" s="53" t="str">
        <f t="shared" si="322"/>
        <v/>
      </c>
      <c r="DV293" s="53" t="str">
        <f t="shared" si="377"/>
        <v/>
      </c>
      <c r="DW293" s="53" t="str">
        <f t="shared" si="378"/>
        <v/>
      </c>
      <c r="DX293" s="46" t="str">
        <f t="shared" si="379"/>
        <v/>
      </c>
      <c r="DY293" s="27" t="s">
        <v>0</v>
      </c>
      <c r="DZ293" s="38" t="str">
        <f>IF(AN293="","",MAX(DZ$12:DZ292)+1)</f>
        <v/>
      </c>
      <c r="EA293" s="53" t="str">
        <f t="shared" si="380"/>
        <v/>
      </c>
      <c r="EB293" s="53" t="str">
        <f t="shared" si="381"/>
        <v/>
      </c>
      <c r="EC293" s="53" t="str">
        <f t="shared" si="382"/>
        <v/>
      </c>
      <c r="ED293" s="53" t="str">
        <f t="shared" si="383"/>
        <v/>
      </c>
      <c r="EE293" s="53" t="str">
        <f t="shared" si="323"/>
        <v/>
      </c>
      <c r="EF293" s="53" t="str">
        <f t="shared" si="384"/>
        <v/>
      </c>
      <c r="EG293" s="53" t="str">
        <f t="shared" si="385"/>
        <v/>
      </c>
      <c r="EH293" s="53" t="str">
        <f t="shared" si="324"/>
        <v/>
      </c>
      <c r="EI293" s="53" t="str">
        <f t="shared" si="386"/>
        <v/>
      </c>
      <c r="EJ293" s="33" t="str">
        <f t="shared" si="387"/>
        <v/>
      </c>
      <c r="EK293" s="27" t="s">
        <v>0</v>
      </c>
      <c r="EL293" s="14" t="str">
        <f t="shared" si="388"/>
        <v/>
      </c>
      <c r="EM293" s="27" t="s">
        <v>0</v>
      </c>
      <c r="EN293" s="14" t="str">
        <f t="shared" si="325"/>
        <v/>
      </c>
      <c r="EO293" s="27" t="s">
        <v>0</v>
      </c>
      <c r="EP293" s="115" t="str">
        <f t="shared" si="389"/>
        <v/>
      </c>
      <c r="EQ293" s="27" t="s">
        <v>0</v>
      </c>
    </row>
    <row r="294" spans="1:147" x14ac:dyDescent="0.25">
      <c r="A294" t="s">
        <v>0</v>
      </c>
      <c r="B294" s="32" t="str">
        <f>IF(csv!F284="","",TRIM(csv!T284))</f>
        <v/>
      </c>
      <c r="C294" s="21" t="s">
        <v>0</v>
      </c>
      <c r="D294" s="21" t="str">
        <f>IF(csv!F284="","",TRIM(csv!F284))</f>
        <v/>
      </c>
      <c r="E294" s="21" t="str">
        <f>IF(csv!E284="","",TRIM(csv!E284))</f>
        <v/>
      </c>
      <c r="F294" s="21" t="s">
        <v>0</v>
      </c>
      <c r="G294" s="53" t="str">
        <f>IF(csv!M284="","",TRIM(csv!M284))</f>
        <v/>
      </c>
      <c r="H294" s="53" t="str">
        <f>IF(csv!N284="","",TRIM(csv!N284))</f>
        <v/>
      </c>
      <c r="I294" s="21" t="s">
        <v>0</v>
      </c>
      <c r="J294" s="21" t="str">
        <f>IF(csv!P284="","",TRIM(csv!P284))</f>
        <v/>
      </c>
      <c r="K294" s="21" t="str">
        <f>IF(csv!Q284="","",TRIM(csv!Q284))</f>
        <v/>
      </c>
      <c r="L294" s="21" t="s">
        <v>0</v>
      </c>
      <c r="M294" s="46" t="str">
        <f>IF(csv!R284="","",TRIM(csv!R284))</f>
        <v/>
      </c>
      <c r="N294" s="27" t="s">
        <v>0</v>
      </c>
      <c r="O294" s="172" t="str">
        <f t="shared" si="326"/>
        <v/>
      </c>
      <c r="P294" s="27"/>
      <c r="Q294" s="32" t="str">
        <f t="shared" si="327"/>
        <v/>
      </c>
      <c r="R294" s="53" t="str">
        <f>IF(Q294="","",IF(COUNTIF(Q$12:Q293,Q294)=0,R293+1,R293))</f>
        <v/>
      </c>
      <c r="S294" s="53" t="str">
        <f t="shared" si="328"/>
        <v/>
      </c>
      <c r="T294" s="53" t="str">
        <f t="shared" si="329"/>
        <v/>
      </c>
      <c r="U294" s="46" t="str">
        <f t="shared" si="330"/>
        <v/>
      </c>
      <c r="V294" s="27" t="s">
        <v>0</v>
      </c>
      <c r="W294" s="157" t="str">
        <f t="shared" si="331"/>
        <v/>
      </c>
      <c r="X294" s="207" t="str">
        <f t="shared" si="332"/>
        <v/>
      </c>
      <c r="Y294" s="158" t="str">
        <f t="shared" si="314"/>
        <v/>
      </c>
      <c r="Z294" s="27" t="s">
        <v>0</v>
      </c>
      <c r="AA294" s="32" t="str">
        <f t="shared" si="333"/>
        <v/>
      </c>
      <c r="AB294" s="53" t="str">
        <f t="shared" si="334"/>
        <v/>
      </c>
      <c r="AC294" s="21" t="str">
        <f>IF(OR(AB294="",AB294&lt;&gt;"NEMA"),"",IF(IFERROR(MATCH(AA294,AA$12:AA293,0),0)&lt;&gt;0,"",AA294))</f>
        <v/>
      </c>
      <c r="AD294" s="46" t="str">
        <f>IF(AC294="","",MAX(AD$12:AD293)+1)</f>
        <v/>
      </c>
      <c r="AE294" s="27" t="s">
        <v>0</v>
      </c>
      <c r="AF294" s="84"/>
      <c r="AG294" s="27" t="s">
        <v>0</v>
      </c>
      <c r="AH294" s="14" t="str">
        <f t="shared" si="335"/>
        <v/>
      </c>
      <c r="AI294" s="27" t="s">
        <v>0</v>
      </c>
      <c r="AJ294" s="157" t="str">
        <f t="shared" si="336"/>
        <v/>
      </c>
      <c r="AK294" s="108" t="str">
        <f t="shared" si="337"/>
        <v/>
      </c>
      <c r="AL294" s="27"/>
      <c r="AM294" s="32" t="str">
        <f t="shared" si="338"/>
        <v/>
      </c>
      <c r="AN294" s="21" t="str">
        <f t="shared" si="339"/>
        <v/>
      </c>
      <c r="AO294" s="53" t="str">
        <f t="shared" si="340"/>
        <v/>
      </c>
      <c r="AP294" s="53" t="str">
        <f t="shared" si="341"/>
        <v/>
      </c>
      <c r="AQ294" s="21" t="str">
        <f t="shared" si="342"/>
        <v/>
      </c>
      <c r="AR294" s="46" t="str">
        <f t="shared" si="343"/>
        <v/>
      </c>
      <c r="AS294" s="27" t="s">
        <v>0</v>
      </c>
      <c r="AT294" s="62" t="str">
        <f t="shared" si="344"/>
        <v/>
      </c>
      <c r="AU294" s="27" t="s">
        <v>0</v>
      </c>
      <c r="AV294" s="228" t="str">
        <f t="shared" si="390"/>
        <v/>
      </c>
      <c r="AW294" s="27" t="s">
        <v>0</v>
      </c>
      <c r="AX294" s="79"/>
      <c r="AY294" s="80"/>
      <c r="AZ294" s="27" t="s">
        <v>0</v>
      </c>
      <c r="BA294" s="184" t="str">
        <f t="shared" si="345"/>
        <v/>
      </c>
      <c r="BB294" s="27" t="s">
        <v>0</v>
      </c>
      <c r="BC294" s="32" t="str">
        <f t="shared" si="346"/>
        <v/>
      </c>
      <c r="BD294" s="53" t="str">
        <f>IF(AX294&amp;AY294="","",MAX(BD$12:BD293)+1)</f>
        <v/>
      </c>
      <c r="BE294" s="196" t="str">
        <f t="shared" si="347"/>
        <v/>
      </c>
      <c r="BF294" s="33" t="str">
        <f>IF(AND(AO294="NEMA",AP294="NEMA",OR(AX294&amp;AY294="",BE294="NEMA")),MAX(BF$12:BF293)+1,"")</f>
        <v/>
      </c>
      <c r="BG294" s="27" t="s">
        <v>0</v>
      </c>
      <c r="BH294" s="32" t="str">
        <f t="shared" si="348"/>
        <v/>
      </c>
      <c r="BI294" s="21" t="str">
        <f t="shared" si="349"/>
        <v/>
      </c>
      <c r="BJ294" s="53" t="str">
        <f t="shared" si="350"/>
        <v/>
      </c>
      <c r="BK294" s="33" t="str">
        <f t="shared" si="351"/>
        <v/>
      </c>
      <c r="BL294" s="27" t="s">
        <v>0</v>
      </c>
      <c r="BM294" s="32" t="str">
        <f t="shared" si="352"/>
        <v/>
      </c>
      <c r="BN294" s="21" t="str">
        <f t="shared" si="353"/>
        <v/>
      </c>
      <c r="BO294" s="53" t="str">
        <f t="shared" si="354"/>
        <v/>
      </c>
      <c r="BP294" s="53" t="str">
        <f t="shared" si="315"/>
        <v/>
      </c>
      <c r="BQ294" s="21" t="str">
        <f t="shared" si="316"/>
        <v/>
      </c>
      <c r="BR294" s="21" t="str" cm="1">
        <f t="array" ref="BR294">IFERROR(""&amp;INDEX(regNatjecatelj_klub,DI294),"")</f>
        <v/>
      </c>
      <c r="BS294" s="66" t="str">
        <f t="shared" si="355"/>
        <v/>
      </c>
      <c r="BT294" s="46" t="str">
        <f t="shared" si="356"/>
        <v/>
      </c>
      <c r="BU294" s="27" t="s">
        <v>0</v>
      </c>
      <c r="BV294" s="62" t="str">
        <f>IF(BP294&lt;&gt;"NEMA","",IF(IFERROR(MATCH(BN294,BN$12:BN293,0),0)&lt;&gt;0,"",BN294))</f>
        <v/>
      </c>
      <c r="BW294" s="27" t="s">
        <v>0</v>
      </c>
      <c r="BX294" s="84"/>
      <c r="BY294" s="27" t="s">
        <v>0</v>
      </c>
      <c r="BZ294" s="38" t="str">
        <f t="shared" si="357"/>
        <v/>
      </c>
      <c r="CA294" s="21" t="str">
        <f t="shared" si="358"/>
        <v/>
      </c>
      <c r="CB294" s="21" t="str">
        <f>IF(CA294="","",MAX(CB$12:CB293)+1)</f>
        <v/>
      </c>
      <c r="CC294" s="21" t="str">
        <f>IF(CA294="","",IF(AB294="","",IF(AB294="NEMA",IF(AD294="",INDEX(AD$12:AD293,MATCH(AA294,AA$12:AA293,0),1),AD294),AB294)))</f>
        <v/>
      </c>
      <c r="CD294" s="21" t="str">
        <f t="shared" si="359"/>
        <v/>
      </c>
      <c r="CE294" s="21" t="str">
        <f>IF(BX294="","",MAX(CE$12:CE293)+1)</f>
        <v/>
      </c>
      <c r="CF294" s="21" t="str">
        <f t="shared" si="360"/>
        <v/>
      </c>
      <c r="CG294" s="46" t="str">
        <f t="shared" si="361"/>
        <v/>
      </c>
      <c r="CH294" s="27" t="s">
        <v>0</v>
      </c>
      <c r="CI294" s="14" t="str">
        <f t="shared" si="362"/>
        <v/>
      </c>
      <c r="CJ294" s="27" t="s">
        <v>0</v>
      </c>
      <c r="CK294" s="157" t="str">
        <f>IF(BN294="","",IF(AND(BO294&lt;&gt;"",BO294&lt;&gt;"NEMA",BS294=1),BR294,IFERROR(INDEX(CK$12:CK293,MATCH(BN294,BN$12:BN293,0)),IF(BX294&lt;&gt;"",BX294,BT294))))</f>
        <v/>
      </c>
      <c r="CL294" s="210" t="str">
        <f>IF(BN294="","",IF(BT294&lt;&gt;BN294,INDEX(regKlub_id,MATCH(BT294,regKlub_naziv,0)),IF(AND(BO294&lt;&gt;"",BO294&lt;&gt;"NEMA"),BO294,IF(CF294&lt;&gt;"",CF294,IF(CB294&lt;&gt;"",CB294,IFERROR(INDEX(CL$12:CL293,MATCH(BN294,BN$12:BN293,0)),"GREŠKA"))))))</f>
        <v/>
      </c>
      <c r="CM294" s="108" t="str">
        <f>IF(BP294="","",IF(BP294&lt;&gt;"NEMA",BP294,IF(CE294&lt;&gt;"",CE294,IFERROR(INDEX(CM$12:CM293,MATCH(BN294,BN$12:BN293,0)),""))))</f>
        <v/>
      </c>
      <c r="CN294" s="27" t="s">
        <v>0</v>
      </c>
      <c r="CO294" s="38" t="str">
        <f t="shared" si="363"/>
        <v/>
      </c>
      <c r="CP294" s="53" t="str">
        <f t="shared" si="364"/>
        <v/>
      </c>
      <c r="CQ294" s="164" t="str">
        <f t="shared" si="365"/>
        <v/>
      </c>
      <c r="CR294" s="165" t="str">
        <f t="shared" si="313"/>
        <v/>
      </c>
      <c r="CS294" s="108" t="str">
        <f t="shared" si="317"/>
        <v/>
      </c>
      <c r="CT294" s="27" t="s">
        <v>0</v>
      </c>
      <c r="CU294" s="224" t="str">
        <f t="shared" si="366"/>
        <v xml:space="preserve">
</v>
      </c>
      <c r="CV294" s="27" t="s">
        <v>0</v>
      </c>
      <c r="CW294" s="184" t="str">
        <f t="shared" si="318"/>
        <v/>
      </c>
      <c r="CX294" t="s">
        <v>0</v>
      </c>
      <c r="CY294" s="86" t="str">
        <f t="shared" si="319"/>
        <v/>
      </c>
      <c r="CZ294" t="s">
        <v>0</v>
      </c>
      <c r="DA294" s="32" t="str">
        <f t="shared" si="320"/>
        <v/>
      </c>
      <c r="DB294" s="46" t="str">
        <f t="shared" si="321"/>
        <v/>
      </c>
      <c r="DC294" t="s">
        <v>0</v>
      </c>
      <c r="DD294" s="14" t="str">
        <f t="shared" si="367"/>
        <v/>
      </c>
      <c r="DE294" s="27" t="s">
        <v>0</v>
      </c>
      <c r="DF294" s="14" t="str">
        <f t="shared" si="368"/>
        <v/>
      </c>
      <c r="DG294" s="27" t="s">
        <v>0</v>
      </c>
      <c r="DH294" s="32" t="str">
        <f t="shared" si="369"/>
        <v/>
      </c>
      <c r="DI294" s="33" t="str">
        <f t="shared" si="370"/>
        <v/>
      </c>
      <c r="DJ294" s="27" t="s">
        <v>0</v>
      </c>
      <c r="DK294" s="32" t="str">
        <f t="shared" si="371"/>
        <v/>
      </c>
      <c r="DL294" s="33" t="str">
        <f t="shared" si="372"/>
        <v/>
      </c>
      <c r="DM294" s="27" t="s">
        <v>0</v>
      </c>
      <c r="DN294" s="32" t="str">
        <f t="shared" si="373"/>
        <v/>
      </c>
      <c r="DO294" s="33" t="str">
        <f t="shared" si="374"/>
        <v/>
      </c>
      <c r="DP294" s="27" t="s">
        <v>0</v>
      </c>
      <c r="DQ294" s="38" t="str">
        <f t="shared" si="375"/>
        <v/>
      </c>
      <c r="DR294" s="33" t="str" cm="1">
        <f t="array" ref="DR294">IF(DQ294&lt;&gt;"",INDEX(regNatjecatelj_id,DQ294,0),IF(BF294&lt;&gt;"",BF294,""))</f>
        <v/>
      </c>
      <c r="DS294" s="27" t="s">
        <v>0</v>
      </c>
      <c r="DT294" s="38" t="str">
        <f t="shared" si="376"/>
        <v/>
      </c>
      <c r="DU294" s="53" t="str">
        <f t="shared" si="322"/>
        <v/>
      </c>
      <c r="DV294" s="53" t="str">
        <f t="shared" si="377"/>
        <v/>
      </c>
      <c r="DW294" s="53" t="str">
        <f t="shared" si="378"/>
        <v/>
      </c>
      <c r="DX294" s="46" t="str">
        <f t="shared" si="379"/>
        <v/>
      </c>
      <c r="DY294" s="27" t="s">
        <v>0</v>
      </c>
      <c r="DZ294" s="38" t="str">
        <f>IF(AN294="","",MAX(DZ$12:DZ293)+1)</f>
        <v/>
      </c>
      <c r="EA294" s="53" t="str">
        <f t="shared" si="380"/>
        <v/>
      </c>
      <c r="EB294" s="53" t="str">
        <f t="shared" si="381"/>
        <v/>
      </c>
      <c r="EC294" s="53" t="str">
        <f t="shared" si="382"/>
        <v/>
      </c>
      <c r="ED294" s="53" t="str">
        <f t="shared" si="383"/>
        <v/>
      </c>
      <c r="EE294" s="53" t="str">
        <f t="shared" si="323"/>
        <v/>
      </c>
      <c r="EF294" s="53" t="str">
        <f t="shared" si="384"/>
        <v/>
      </c>
      <c r="EG294" s="53" t="str">
        <f t="shared" si="385"/>
        <v/>
      </c>
      <c r="EH294" s="53" t="str">
        <f t="shared" si="324"/>
        <v/>
      </c>
      <c r="EI294" s="53" t="str">
        <f t="shared" si="386"/>
        <v/>
      </c>
      <c r="EJ294" s="33" t="str">
        <f t="shared" si="387"/>
        <v/>
      </c>
      <c r="EK294" s="27" t="s">
        <v>0</v>
      </c>
      <c r="EL294" s="14" t="str">
        <f t="shared" si="388"/>
        <v/>
      </c>
      <c r="EM294" s="27" t="s">
        <v>0</v>
      </c>
      <c r="EN294" s="14" t="str">
        <f t="shared" si="325"/>
        <v/>
      </c>
      <c r="EO294" s="27" t="s">
        <v>0</v>
      </c>
      <c r="EP294" s="115" t="str">
        <f t="shared" si="389"/>
        <v/>
      </c>
      <c r="EQ294" s="27" t="s">
        <v>0</v>
      </c>
    </row>
    <row r="295" spans="1:147" x14ac:dyDescent="0.25">
      <c r="A295" t="s">
        <v>0</v>
      </c>
      <c r="B295" s="32" t="str">
        <f>IF(csv!F285="","",TRIM(csv!T285))</f>
        <v/>
      </c>
      <c r="C295" s="21" t="s">
        <v>0</v>
      </c>
      <c r="D295" s="21" t="str">
        <f>IF(csv!F285="","",TRIM(csv!F285))</f>
        <v/>
      </c>
      <c r="E295" s="21" t="str">
        <f>IF(csv!E285="","",TRIM(csv!E285))</f>
        <v/>
      </c>
      <c r="F295" s="21" t="s">
        <v>0</v>
      </c>
      <c r="G295" s="53" t="str">
        <f>IF(csv!M285="","",TRIM(csv!M285))</f>
        <v/>
      </c>
      <c r="H295" s="53" t="str">
        <f>IF(csv!N285="","",TRIM(csv!N285))</f>
        <v/>
      </c>
      <c r="I295" s="21" t="s">
        <v>0</v>
      </c>
      <c r="J295" s="21" t="str">
        <f>IF(csv!P285="","",TRIM(csv!P285))</f>
        <v/>
      </c>
      <c r="K295" s="21" t="str">
        <f>IF(csv!Q285="","",TRIM(csv!Q285))</f>
        <v/>
      </c>
      <c r="L295" s="21" t="s">
        <v>0</v>
      </c>
      <c r="M295" s="46" t="str">
        <f>IF(csv!R285="","",TRIM(csv!R285))</f>
        <v/>
      </c>
      <c r="N295" s="27" t="s">
        <v>0</v>
      </c>
      <c r="O295" s="172" t="str">
        <f t="shared" si="326"/>
        <v/>
      </c>
      <c r="P295" s="27"/>
      <c r="Q295" s="32" t="str">
        <f t="shared" si="327"/>
        <v/>
      </c>
      <c r="R295" s="53" t="str">
        <f>IF(Q295="","",IF(COUNTIF(Q$12:Q294,Q295)=0,R294+1,R294))</f>
        <v/>
      </c>
      <c r="S295" s="53" t="str">
        <f t="shared" si="328"/>
        <v/>
      </c>
      <c r="T295" s="53" t="str">
        <f t="shared" si="329"/>
        <v/>
      </c>
      <c r="U295" s="46" t="str">
        <f t="shared" si="330"/>
        <v/>
      </c>
      <c r="V295" s="27" t="s">
        <v>0</v>
      </c>
      <c r="W295" s="157" t="str">
        <f t="shared" si="331"/>
        <v/>
      </c>
      <c r="X295" s="207" t="str">
        <f t="shared" si="332"/>
        <v/>
      </c>
      <c r="Y295" s="158" t="str">
        <f t="shared" si="314"/>
        <v/>
      </c>
      <c r="Z295" s="27" t="s">
        <v>0</v>
      </c>
      <c r="AA295" s="32" t="str">
        <f t="shared" si="333"/>
        <v/>
      </c>
      <c r="AB295" s="53" t="str">
        <f t="shared" si="334"/>
        <v/>
      </c>
      <c r="AC295" s="21" t="str">
        <f>IF(OR(AB295="",AB295&lt;&gt;"NEMA"),"",IF(IFERROR(MATCH(AA295,AA$12:AA294,0),0)&lt;&gt;0,"",AA295))</f>
        <v/>
      </c>
      <c r="AD295" s="46" t="str">
        <f>IF(AC295="","",MAX(AD$12:AD294)+1)</f>
        <v/>
      </c>
      <c r="AE295" s="27" t="s">
        <v>0</v>
      </c>
      <c r="AF295" s="84"/>
      <c r="AG295" s="27" t="s">
        <v>0</v>
      </c>
      <c r="AH295" s="14" t="str">
        <f t="shared" si="335"/>
        <v/>
      </c>
      <c r="AI295" s="27" t="s">
        <v>0</v>
      </c>
      <c r="AJ295" s="157" t="str">
        <f t="shared" si="336"/>
        <v/>
      </c>
      <c r="AK295" s="108" t="str">
        <f t="shared" si="337"/>
        <v/>
      </c>
      <c r="AL295" s="27"/>
      <c r="AM295" s="32" t="str">
        <f t="shared" si="338"/>
        <v/>
      </c>
      <c r="AN295" s="21" t="str">
        <f t="shared" si="339"/>
        <v/>
      </c>
      <c r="AO295" s="53" t="str">
        <f t="shared" si="340"/>
        <v/>
      </c>
      <c r="AP295" s="53" t="str">
        <f t="shared" si="341"/>
        <v/>
      </c>
      <c r="AQ295" s="21" t="str">
        <f t="shared" si="342"/>
        <v/>
      </c>
      <c r="AR295" s="46" t="str">
        <f t="shared" si="343"/>
        <v/>
      </c>
      <c r="AS295" s="27" t="s">
        <v>0</v>
      </c>
      <c r="AT295" s="62" t="str">
        <f t="shared" si="344"/>
        <v/>
      </c>
      <c r="AU295" s="27" t="s">
        <v>0</v>
      </c>
      <c r="AV295" s="228" t="str">
        <f t="shared" si="390"/>
        <v/>
      </c>
      <c r="AW295" s="27" t="s">
        <v>0</v>
      </c>
      <c r="AX295" s="79"/>
      <c r="AY295" s="80"/>
      <c r="AZ295" s="27" t="s">
        <v>0</v>
      </c>
      <c r="BA295" s="184" t="str">
        <f t="shared" si="345"/>
        <v/>
      </c>
      <c r="BB295" s="27" t="s">
        <v>0</v>
      </c>
      <c r="BC295" s="32" t="str">
        <f t="shared" si="346"/>
        <v/>
      </c>
      <c r="BD295" s="53" t="str">
        <f>IF(AX295&amp;AY295="","",MAX(BD$12:BD294)+1)</f>
        <v/>
      </c>
      <c r="BE295" s="196" t="str">
        <f t="shared" si="347"/>
        <v/>
      </c>
      <c r="BF295" s="33" t="str">
        <f>IF(AND(AO295="NEMA",AP295="NEMA",OR(AX295&amp;AY295="",BE295="NEMA")),MAX(BF$12:BF294)+1,"")</f>
        <v/>
      </c>
      <c r="BG295" s="27" t="s">
        <v>0</v>
      </c>
      <c r="BH295" s="32" t="str">
        <f t="shared" si="348"/>
        <v/>
      </c>
      <c r="BI295" s="21" t="str">
        <f t="shared" si="349"/>
        <v/>
      </c>
      <c r="BJ295" s="53" t="str">
        <f t="shared" si="350"/>
        <v/>
      </c>
      <c r="BK295" s="33" t="str">
        <f t="shared" si="351"/>
        <v/>
      </c>
      <c r="BL295" s="27" t="s">
        <v>0</v>
      </c>
      <c r="BM295" s="32" t="str">
        <f t="shared" si="352"/>
        <v/>
      </c>
      <c r="BN295" s="21" t="str">
        <f t="shared" si="353"/>
        <v/>
      </c>
      <c r="BO295" s="53" t="str">
        <f t="shared" si="354"/>
        <v/>
      </c>
      <c r="BP295" s="53" t="str">
        <f t="shared" si="315"/>
        <v/>
      </c>
      <c r="BQ295" s="21" t="str">
        <f t="shared" si="316"/>
        <v/>
      </c>
      <c r="BR295" s="21" t="str" cm="1">
        <f t="array" ref="BR295">IFERROR(""&amp;INDEX(regNatjecatelj_klub,DI295),"")</f>
        <v/>
      </c>
      <c r="BS295" s="66" t="str">
        <f t="shared" si="355"/>
        <v/>
      </c>
      <c r="BT295" s="46" t="str">
        <f t="shared" si="356"/>
        <v/>
      </c>
      <c r="BU295" s="27" t="s">
        <v>0</v>
      </c>
      <c r="BV295" s="62" t="str">
        <f>IF(BP295&lt;&gt;"NEMA","",IF(IFERROR(MATCH(BN295,BN$12:BN294,0),0)&lt;&gt;0,"",BN295))</f>
        <v/>
      </c>
      <c r="BW295" s="27" t="s">
        <v>0</v>
      </c>
      <c r="BX295" s="84"/>
      <c r="BY295" s="27" t="s">
        <v>0</v>
      </c>
      <c r="BZ295" s="38" t="str">
        <f t="shared" si="357"/>
        <v/>
      </c>
      <c r="CA295" s="21" t="str">
        <f t="shared" si="358"/>
        <v/>
      </c>
      <c r="CB295" s="21" t="str">
        <f>IF(CA295="","",MAX(CB$12:CB294)+1)</f>
        <v/>
      </c>
      <c r="CC295" s="21" t="str">
        <f>IF(CA295="","",IF(AB295="","",IF(AB295="NEMA",IF(AD295="",INDEX(AD$12:AD294,MATCH(AA295,AA$12:AA294,0),1),AD295),AB295)))</f>
        <v/>
      </c>
      <c r="CD295" s="21" t="str">
        <f t="shared" si="359"/>
        <v/>
      </c>
      <c r="CE295" s="21" t="str">
        <f>IF(BX295="","",MAX(CE$12:CE294)+1)</f>
        <v/>
      </c>
      <c r="CF295" s="21" t="str">
        <f t="shared" si="360"/>
        <v/>
      </c>
      <c r="CG295" s="46" t="str">
        <f t="shared" si="361"/>
        <v/>
      </c>
      <c r="CH295" s="27" t="s">
        <v>0</v>
      </c>
      <c r="CI295" s="14" t="str">
        <f t="shared" si="362"/>
        <v/>
      </c>
      <c r="CJ295" s="27" t="s">
        <v>0</v>
      </c>
      <c r="CK295" s="157" t="str">
        <f>IF(BN295="","",IF(AND(BO295&lt;&gt;"",BO295&lt;&gt;"NEMA",BS295=1),BR295,IFERROR(INDEX(CK$12:CK294,MATCH(BN295,BN$12:BN294,0)),IF(BX295&lt;&gt;"",BX295,BT295))))</f>
        <v/>
      </c>
      <c r="CL295" s="210" t="str">
        <f>IF(BN295="","",IF(BT295&lt;&gt;BN295,INDEX(regKlub_id,MATCH(BT295,regKlub_naziv,0)),IF(AND(BO295&lt;&gt;"",BO295&lt;&gt;"NEMA"),BO295,IF(CF295&lt;&gt;"",CF295,IF(CB295&lt;&gt;"",CB295,IFERROR(INDEX(CL$12:CL294,MATCH(BN295,BN$12:BN294,0)),"GREŠKA"))))))</f>
        <v/>
      </c>
      <c r="CM295" s="108" t="str">
        <f>IF(BP295="","",IF(BP295&lt;&gt;"NEMA",BP295,IF(CE295&lt;&gt;"",CE295,IFERROR(INDEX(CM$12:CM294,MATCH(BN295,BN$12:BN294,0)),""))))</f>
        <v/>
      </c>
      <c r="CN295" s="27" t="s">
        <v>0</v>
      </c>
      <c r="CO295" s="38" t="str">
        <f t="shared" si="363"/>
        <v/>
      </c>
      <c r="CP295" s="53" t="str">
        <f t="shared" si="364"/>
        <v/>
      </c>
      <c r="CQ295" s="164" t="str">
        <f t="shared" si="365"/>
        <v/>
      </c>
      <c r="CR295" s="165" t="str">
        <f t="shared" si="313"/>
        <v/>
      </c>
      <c r="CS295" s="108" t="str">
        <f t="shared" si="317"/>
        <v/>
      </c>
      <c r="CT295" s="27" t="s">
        <v>0</v>
      </c>
      <c r="CU295" s="224" t="str">
        <f t="shared" si="366"/>
        <v xml:space="preserve">
</v>
      </c>
      <c r="CV295" s="27" t="s">
        <v>0</v>
      </c>
      <c r="CW295" s="184" t="str">
        <f t="shared" si="318"/>
        <v/>
      </c>
      <c r="CX295" t="s">
        <v>0</v>
      </c>
      <c r="CY295" s="86" t="str">
        <f t="shared" si="319"/>
        <v/>
      </c>
      <c r="CZ295" t="s">
        <v>0</v>
      </c>
      <c r="DA295" s="32" t="str">
        <f t="shared" si="320"/>
        <v/>
      </c>
      <c r="DB295" s="46" t="str">
        <f t="shared" si="321"/>
        <v/>
      </c>
      <c r="DC295" t="s">
        <v>0</v>
      </c>
      <c r="DD295" s="14" t="str">
        <f t="shared" si="367"/>
        <v/>
      </c>
      <c r="DE295" s="27" t="s">
        <v>0</v>
      </c>
      <c r="DF295" s="14" t="str">
        <f t="shared" si="368"/>
        <v/>
      </c>
      <c r="DG295" s="27" t="s">
        <v>0</v>
      </c>
      <c r="DH295" s="32" t="str">
        <f t="shared" si="369"/>
        <v/>
      </c>
      <c r="DI295" s="33" t="str">
        <f t="shared" si="370"/>
        <v/>
      </c>
      <c r="DJ295" s="27" t="s">
        <v>0</v>
      </c>
      <c r="DK295" s="32" t="str">
        <f t="shared" si="371"/>
        <v/>
      </c>
      <c r="DL295" s="33" t="str">
        <f t="shared" si="372"/>
        <v/>
      </c>
      <c r="DM295" s="27" t="s">
        <v>0</v>
      </c>
      <c r="DN295" s="32" t="str">
        <f t="shared" si="373"/>
        <v/>
      </c>
      <c r="DO295" s="33" t="str">
        <f t="shared" si="374"/>
        <v/>
      </c>
      <c r="DP295" s="27" t="s">
        <v>0</v>
      </c>
      <c r="DQ295" s="38" t="str">
        <f t="shared" si="375"/>
        <v/>
      </c>
      <c r="DR295" s="33" t="str" cm="1">
        <f t="array" ref="DR295">IF(DQ295&lt;&gt;"",INDEX(regNatjecatelj_id,DQ295,0),IF(BF295&lt;&gt;"",BF295,""))</f>
        <v/>
      </c>
      <c r="DS295" s="27" t="s">
        <v>0</v>
      </c>
      <c r="DT295" s="38" t="str">
        <f t="shared" si="376"/>
        <v/>
      </c>
      <c r="DU295" s="53" t="str">
        <f t="shared" si="322"/>
        <v/>
      </c>
      <c r="DV295" s="53" t="str">
        <f t="shared" si="377"/>
        <v/>
      </c>
      <c r="DW295" s="53" t="str">
        <f t="shared" si="378"/>
        <v/>
      </c>
      <c r="DX295" s="46" t="str">
        <f t="shared" si="379"/>
        <v/>
      </c>
      <c r="DY295" s="27" t="s">
        <v>0</v>
      </c>
      <c r="DZ295" s="38" t="str">
        <f>IF(AN295="","",MAX(DZ$12:DZ294)+1)</f>
        <v/>
      </c>
      <c r="EA295" s="53" t="str">
        <f t="shared" si="380"/>
        <v/>
      </c>
      <c r="EB295" s="53" t="str">
        <f t="shared" si="381"/>
        <v/>
      </c>
      <c r="EC295" s="53" t="str">
        <f t="shared" si="382"/>
        <v/>
      </c>
      <c r="ED295" s="53" t="str">
        <f t="shared" si="383"/>
        <v/>
      </c>
      <c r="EE295" s="53" t="str">
        <f t="shared" si="323"/>
        <v/>
      </c>
      <c r="EF295" s="53" t="str">
        <f t="shared" si="384"/>
        <v/>
      </c>
      <c r="EG295" s="53" t="str">
        <f t="shared" si="385"/>
        <v/>
      </c>
      <c r="EH295" s="53" t="str">
        <f t="shared" si="324"/>
        <v/>
      </c>
      <c r="EI295" s="53" t="str">
        <f t="shared" si="386"/>
        <v/>
      </c>
      <c r="EJ295" s="33" t="str">
        <f t="shared" si="387"/>
        <v/>
      </c>
      <c r="EK295" s="27" t="s">
        <v>0</v>
      </c>
      <c r="EL295" s="14" t="str">
        <f t="shared" si="388"/>
        <v/>
      </c>
      <c r="EM295" s="27" t="s">
        <v>0</v>
      </c>
      <c r="EN295" s="14" t="str">
        <f t="shared" si="325"/>
        <v/>
      </c>
      <c r="EO295" s="27" t="s">
        <v>0</v>
      </c>
      <c r="EP295" s="115" t="str">
        <f t="shared" si="389"/>
        <v/>
      </c>
      <c r="EQ295" s="27" t="s">
        <v>0</v>
      </c>
    </row>
    <row r="296" spans="1:147" x14ac:dyDescent="0.25">
      <c r="A296" t="s">
        <v>0</v>
      </c>
      <c r="B296" s="32" t="str">
        <f>IF(csv!F286="","",TRIM(csv!T286))</f>
        <v/>
      </c>
      <c r="C296" s="21" t="s">
        <v>0</v>
      </c>
      <c r="D296" s="21" t="str">
        <f>IF(csv!F286="","",TRIM(csv!F286))</f>
        <v/>
      </c>
      <c r="E296" s="21" t="str">
        <f>IF(csv!E286="","",TRIM(csv!E286))</f>
        <v/>
      </c>
      <c r="F296" s="21" t="s">
        <v>0</v>
      </c>
      <c r="G296" s="53" t="str">
        <f>IF(csv!M286="","",TRIM(csv!M286))</f>
        <v/>
      </c>
      <c r="H296" s="53" t="str">
        <f>IF(csv!N286="","",TRIM(csv!N286))</f>
        <v/>
      </c>
      <c r="I296" s="21" t="s">
        <v>0</v>
      </c>
      <c r="J296" s="21" t="str">
        <f>IF(csv!P286="","",TRIM(csv!P286))</f>
        <v/>
      </c>
      <c r="K296" s="21" t="str">
        <f>IF(csv!Q286="","",TRIM(csv!Q286))</f>
        <v/>
      </c>
      <c r="L296" s="21" t="s">
        <v>0</v>
      </c>
      <c r="M296" s="46" t="str">
        <f>IF(csv!R286="","",TRIM(csv!R286))</f>
        <v/>
      </c>
      <c r="N296" s="27" t="s">
        <v>0</v>
      </c>
      <c r="O296" s="172" t="str">
        <f t="shared" si="326"/>
        <v/>
      </c>
      <c r="P296" s="27"/>
      <c r="Q296" s="32" t="str">
        <f t="shared" si="327"/>
        <v/>
      </c>
      <c r="R296" s="53" t="str">
        <f>IF(Q296="","",IF(COUNTIF(Q$12:Q295,Q296)=0,R295+1,R295))</f>
        <v/>
      </c>
      <c r="S296" s="53" t="str">
        <f t="shared" si="328"/>
        <v/>
      </c>
      <c r="T296" s="53" t="str">
        <f t="shared" si="329"/>
        <v/>
      </c>
      <c r="U296" s="46" t="str">
        <f t="shared" si="330"/>
        <v/>
      </c>
      <c r="V296" s="27" t="s">
        <v>0</v>
      </c>
      <c r="W296" s="157" t="str">
        <f t="shared" si="331"/>
        <v/>
      </c>
      <c r="X296" s="207" t="str">
        <f t="shared" si="332"/>
        <v/>
      </c>
      <c r="Y296" s="158" t="str">
        <f t="shared" si="314"/>
        <v/>
      </c>
      <c r="Z296" s="27" t="s">
        <v>0</v>
      </c>
      <c r="AA296" s="32" t="str">
        <f t="shared" si="333"/>
        <v/>
      </c>
      <c r="AB296" s="53" t="str">
        <f t="shared" si="334"/>
        <v/>
      </c>
      <c r="AC296" s="21" t="str">
        <f>IF(OR(AB296="",AB296&lt;&gt;"NEMA"),"",IF(IFERROR(MATCH(AA296,AA$12:AA295,0),0)&lt;&gt;0,"",AA296))</f>
        <v/>
      </c>
      <c r="AD296" s="46" t="str">
        <f>IF(AC296="","",MAX(AD$12:AD295)+1)</f>
        <v/>
      </c>
      <c r="AE296" s="27" t="s">
        <v>0</v>
      </c>
      <c r="AF296" s="84"/>
      <c r="AG296" s="27" t="s">
        <v>0</v>
      </c>
      <c r="AH296" s="14" t="str">
        <f t="shared" si="335"/>
        <v/>
      </c>
      <c r="AI296" s="27" t="s">
        <v>0</v>
      </c>
      <c r="AJ296" s="157" t="str">
        <f t="shared" si="336"/>
        <v/>
      </c>
      <c r="AK296" s="108" t="str">
        <f t="shared" si="337"/>
        <v/>
      </c>
      <c r="AL296" s="27"/>
      <c r="AM296" s="32" t="str">
        <f t="shared" si="338"/>
        <v/>
      </c>
      <c r="AN296" s="21" t="str">
        <f t="shared" si="339"/>
        <v/>
      </c>
      <c r="AO296" s="53" t="str">
        <f t="shared" si="340"/>
        <v/>
      </c>
      <c r="AP296" s="53" t="str">
        <f t="shared" si="341"/>
        <v/>
      </c>
      <c r="AQ296" s="21" t="str">
        <f t="shared" si="342"/>
        <v/>
      </c>
      <c r="AR296" s="46" t="str">
        <f t="shared" si="343"/>
        <v/>
      </c>
      <c r="AS296" s="27" t="s">
        <v>0</v>
      </c>
      <c r="AT296" s="62" t="str">
        <f t="shared" si="344"/>
        <v/>
      </c>
      <c r="AU296" s="27" t="s">
        <v>0</v>
      </c>
      <c r="AV296" s="228" t="str">
        <f t="shared" si="390"/>
        <v/>
      </c>
      <c r="AW296" s="27" t="s">
        <v>0</v>
      </c>
      <c r="AX296" s="79"/>
      <c r="AY296" s="80"/>
      <c r="AZ296" s="27" t="s">
        <v>0</v>
      </c>
      <c r="BA296" s="184" t="str">
        <f t="shared" si="345"/>
        <v/>
      </c>
      <c r="BB296" s="27" t="s">
        <v>0</v>
      </c>
      <c r="BC296" s="32" t="str">
        <f t="shared" si="346"/>
        <v/>
      </c>
      <c r="BD296" s="53" t="str">
        <f>IF(AX296&amp;AY296="","",MAX(BD$12:BD295)+1)</f>
        <v/>
      </c>
      <c r="BE296" s="196" t="str">
        <f t="shared" si="347"/>
        <v/>
      </c>
      <c r="BF296" s="33" t="str">
        <f>IF(AND(AO296="NEMA",AP296="NEMA",OR(AX296&amp;AY296="",BE296="NEMA")),MAX(BF$12:BF295)+1,"")</f>
        <v/>
      </c>
      <c r="BG296" s="27" t="s">
        <v>0</v>
      </c>
      <c r="BH296" s="32" t="str">
        <f t="shared" si="348"/>
        <v/>
      </c>
      <c r="BI296" s="21" t="str">
        <f t="shared" si="349"/>
        <v/>
      </c>
      <c r="BJ296" s="53" t="str">
        <f t="shared" si="350"/>
        <v/>
      </c>
      <c r="BK296" s="33" t="str">
        <f t="shared" si="351"/>
        <v/>
      </c>
      <c r="BL296" s="27" t="s">
        <v>0</v>
      </c>
      <c r="BM296" s="32" t="str">
        <f t="shared" si="352"/>
        <v/>
      </c>
      <c r="BN296" s="21" t="str">
        <f t="shared" si="353"/>
        <v/>
      </c>
      <c r="BO296" s="53" t="str">
        <f t="shared" si="354"/>
        <v/>
      </c>
      <c r="BP296" s="53" t="str">
        <f t="shared" si="315"/>
        <v/>
      </c>
      <c r="BQ296" s="21" t="str">
        <f t="shared" si="316"/>
        <v/>
      </c>
      <c r="BR296" s="21" t="str" cm="1">
        <f t="array" ref="BR296">IFERROR(""&amp;INDEX(regNatjecatelj_klub,DI296),"")</f>
        <v/>
      </c>
      <c r="BS296" s="66" t="str">
        <f t="shared" si="355"/>
        <v/>
      </c>
      <c r="BT296" s="46" t="str">
        <f t="shared" si="356"/>
        <v/>
      </c>
      <c r="BU296" s="27" t="s">
        <v>0</v>
      </c>
      <c r="BV296" s="62" t="str">
        <f>IF(BP296&lt;&gt;"NEMA","",IF(IFERROR(MATCH(BN296,BN$12:BN295,0),0)&lt;&gt;0,"",BN296))</f>
        <v/>
      </c>
      <c r="BW296" s="27" t="s">
        <v>0</v>
      </c>
      <c r="BX296" s="84"/>
      <c r="BY296" s="27" t="s">
        <v>0</v>
      </c>
      <c r="BZ296" s="38" t="str">
        <f t="shared" si="357"/>
        <v/>
      </c>
      <c r="CA296" s="21" t="str">
        <f t="shared" si="358"/>
        <v/>
      </c>
      <c r="CB296" s="21" t="str">
        <f>IF(CA296="","",MAX(CB$12:CB295)+1)</f>
        <v/>
      </c>
      <c r="CC296" s="21" t="str">
        <f>IF(CA296="","",IF(AB296="","",IF(AB296="NEMA",IF(AD296="",INDEX(AD$12:AD295,MATCH(AA296,AA$12:AA295,0),1),AD296),AB296)))</f>
        <v/>
      </c>
      <c r="CD296" s="21" t="str">
        <f t="shared" si="359"/>
        <v/>
      </c>
      <c r="CE296" s="21" t="str">
        <f>IF(BX296="","",MAX(CE$12:CE295)+1)</f>
        <v/>
      </c>
      <c r="CF296" s="21" t="str">
        <f t="shared" si="360"/>
        <v/>
      </c>
      <c r="CG296" s="46" t="str">
        <f t="shared" si="361"/>
        <v/>
      </c>
      <c r="CH296" s="27" t="s">
        <v>0</v>
      </c>
      <c r="CI296" s="14" t="str">
        <f t="shared" si="362"/>
        <v/>
      </c>
      <c r="CJ296" s="27" t="s">
        <v>0</v>
      </c>
      <c r="CK296" s="157" t="str">
        <f>IF(BN296="","",IF(AND(BO296&lt;&gt;"",BO296&lt;&gt;"NEMA",BS296=1),BR296,IFERROR(INDEX(CK$12:CK295,MATCH(BN296,BN$12:BN295,0)),IF(BX296&lt;&gt;"",BX296,BT296))))</f>
        <v/>
      </c>
      <c r="CL296" s="210" t="str">
        <f>IF(BN296="","",IF(BT296&lt;&gt;BN296,INDEX(regKlub_id,MATCH(BT296,regKlub_naziv,0)),IF(AND(BO296&lt;&gt;"",BO296&lt;&gt;"NEMA"),BO296,IF(CF296&lt;&gt;"",CF296,IF(CB296&lt;&gt;"",CB296,IFERROR(INDEX(CL$12:CL295,MATCH(BN296,BN$12:BN295,0)),"GREŠKA"))))))</f>
        <v/>
      </c>
      <c r="CM296" s="108" t="str">
        <f>IF(BP296="","",IF(BP296&lt;&gt;"NEMA",BP296,IF(CE296&lt;&gt;"",CE296,IFERROR(INDEX(CM$12:CM295,MATCH(BN296,BN$12:BN295,0)),""))))</f>
        <v/>
      </c>
      <c r="CN296" s="27" t="s">
        <v>0</v>
      </c>
      <c r="CO296" s="38" t="str">
        <f t="shared" si="363"/>
        <v/>
      </c>
      <c r="CP296" s="53" t="str">
        <f t="shared" si="364"/>
        <v/>
      </c>
      <c r="CQ296" s="164" t="str">
        <f t="shared" si="365"/>
        <v/>
      </c>
      <c r="CR296" s="165" t="str">
        <f t="shared" si="313"/>
        <v/>
      </c>
      <c r="CS296" s="108" t="str">
        <f t="shared" si="317"/>
        <v/>
      </c>
      <c r="CT296" s="27" t="s">
        <v>0</v>
      </c>
      <c r="CU296" s="224" t="str">
        <f t="shared" si="366"/>
        <v xml:space="preserve">
</v>
      </c>
      <c r="CV296" s="27" t="s">
        <v>0</v>
      </c>
      <c r="CW296" s="184" t="str">
        <f t="shared" si="318"/>
        <v/>
      </c>
      <c r="CX296" t="s">
        <v>0</v>
      </c>
      <c r="CY296" s="86" t="str">
        <f t="shared" si="319"/>
        <v/>
      </c>
      <c r="CZ296" t="s">
        <v>0</v>
      </c>
      <c r="DA296" s="32" t="str">
        <f t="shared" si="320"/>
        <v/>
      </c>
      <c r="DB296" s="46" t="str">
        <f t="shared" si="321"/>
        <v/>
      </c>
      <c r="DC296" t="s">
        <v>0</v>
      </c>
      <c r="DD296" s="14" t="str">
        <f t="shared" si="367"/>
        <v/>
      </c>
      <c r="DE296" s="27" t="s">
        <v>0</v>
      </c>
      <c r="DF296" s="14" t="str">
        <f t="shared" si="368"/>
        <v/>
      </c>
      <c r="DG296" s="27" t="s">
        <v>0</v>
      </c>
      <c r="DH296" s="32" t="str">
        <f t="shared" si="369"/>
        <v/>
      </c>
      <c r="DI296" s="33" t="str">
        <f t="shared" si="370"/>
        <v/>
      </c>
      <c r="DJ296" s="27" t="s">
        <v>0</v>
      </c>
      <c r="DK296" s="32" t="str">
        <f t="shared" si="371"/>
        <v/>
      </c>
      <c r="DL296" s="33" t="str">
        <f t="shared" si="372"/>
        <v/>
      </c>
      <c r="DM296" s="27" t="s">
        <v>0</v>
      </c>
      <c r="DN296" s="32" t="str">
        <f t="shared" si="373"/>
        <v/>
      </c>
      <c r="DO296" s="33" t="str">
        <f t="shared" si="374"/>
        <v/>
      </c>
      <c r="DP296" s="27" t="s">
        <v>0</v>
      </c>
      <c r="DQ296" s="38" t="str">
        <f t="shared" si="375"/>
        <v/>
      </c>
      <c r="DR296" s="33" t="str" cm="1">
        <f t="array" ref="DR296">IF(DQ296&lt;&gt;"",INDEX(regNatjecatelj_id,DQ296,0),IF(BF296&lt;&gt;"",BF296,""))</f>
        <v/>
      </c>
      <c r="DS296" s="27" t="s">
        <v>0</v>
      </c>
      <c r="DT296" s="38" t="str">
        <f t="shared" si="376"/>
        <v/>
      </c>
      <c r="DU296" s="53" t="str">
        <f t="shared" si="322"/>
        <v/>
      </c>
      <c r="DV296" s="53" t="str">
        <f t="shared" si="377"/>
        <v/>
      </c>
      <c r="DW296" s="53" t="str">
        <f t="shared" si="378"/>
        <v/>
      </c>
      <c r="DX296" s="46" t="str">
        <f t="shared" si="379"/>
        <v/>
      </c>
      <c r="DY296" s="27" t="s">
        <v>0</v>
      </c>
      <c r="DZ296" s="38" t="str">
        <f>IF(AN296="","",MAX(DZ$12:DZ295)+1)</f>
        <v/>
      </c>
      <c r="EA296" s="53" t="str">
        <f t="shared" si="380"/>
        <v/>
      </c>
      <c r="EB296" s="53" t="str">
        <f t="shared" si="381"/>
        <v/>
      </c>
      <c r="EC296" s="53" t="str">
        <f t="shared" si="382"/>
        <v/>
      </c>
      <c r="ED296" s="53" t="str">
        <f t="shared" si="383"/>
        <v/>
      </c>
      <c r="EE296" s="53" t="str">
        <f t="shared" si="323"/>
        <v/>
      </c>
      <c r="EF296" s="53" t="str">
        <f t="shared" si="384"/>
        <v/>
      </c>
      <c r="EG296" s="53" t="str">
        <f t="shared" si="385"/>
        <v/>
      </c>
      <c r="EH296" s="53" t="str">
        <f t="shared" si="324"/>
        <v/>
      </c>
      <c r="EI296" s="53" t="str">
        <f t="shared" si="386"/>
        <v/>
      </c>
      <c r="EJ296" s="33" t="str">
        <f t="shared" si="387"/>
        <v/>
      </c>
      <c r="EK296" s="27" t="s">
        <v>0</v>
      </c>
      <c r="EL296" s="14" t="str">
        <f t="shared" si="388"/>
        <v/>
      </c>
      <c r="EM296" s="27" t="s">
        <v>0</v>
      </c>
      <c r="EN296" s="14" t="str">
        <f t="shared" si="325"/>
        <v/>
      </c>
      <c r="EO296" s="27" t="s">
        <v>0</v>
      </c>
      <c r="EP296" s="115" t="str">
        <f t="shared" si="389"/>
        <v/>
      </c>
      <c r="EQ296" s="27" t="s">
        <v>0</v>
      </c>
    </row>
    <row r="297" spans="1:147" x14ac:dyDescent="0.25">
      <c r="A297" t="s">
        <v>0</v>
      </c>
      <c r="B297" s="32" t="str">
        <f>IF(csv!F287="","",TRIM(csv!T287))</f>
        <v/>
      </c>
      <c r="C297" s="21" t="s">
        <v>0</v>
      </c>
      <c r="D297" s="21" t="str">
        <f>IF(csv!F287="","",TRIM(csv!F287))</f>
        <v/>
      </c>
      <c r="E297" s="21" t="str">
        <f>IF(csv!E287="","",TRIM(csv!E287))</f>
        <v/>
      </c>
      <c r="F297" s="21" t="s">
        <v>0</v>
      </c>
      <c r="G297" s="53" t="str">
        <f>IF(csv!M287="","",TRIM(csv!M287))</f>
        <v/>
      </c>
      <c r="H297" s="53" t="str">
        <f>IF(csv!N287="","",TRIM(csv!N287))</f>
        <v/>
      </c>
      <c r="I297" s="21" t="s">
        <v>0</v>
      </c>
      <c r="J297" s="21" t="str">
        <f>IF(csv!P287="","",TRIM(csv!P287))</f>
        <v/>
      </c>
      <c r="K297" s="21" t="str">
        <f>IF(csv!Q287="","",TRIM(csv!Q287))</f>
        <v/>
      </c>
      <c r="L297" s="21" t="s">
        <v>0</v>
      </c>
      <c r="M297" s="46" t="str">
        <f>IF(csv!R287="","",TRIM(csv!R287))</f>
        <v/>
      </c>
      <c r="N297" s="27" t="s">
        <v>0</v>
      </c>
      <c r="O297" s="172" t="str">
        <f t="shared" si="326"/>
        <v/>
      </c>
      <c r="P297" s="27"/>
      <c r="Q297" s="32" t="str">
        <f t="shared" si="327"/>
        <v/>
      </c>
      <c r="R297" s="53" t="str">
        <f>IF(Q297="","",IF(COUNTIF(Q$12:Q296,Q297)=0,R296+1,R296))</f>
        <v/>
      </c>
      <c r="S297" s="53" t="str">
        <f t="shared" si="328"/>
        <v/>
      </c>
      <c r="T297" s="53" t="str">
        <f t="shared" si="329"/>
        <v/>
      </c>
      <c r="U297" s="46" t="str">
        <f t="shared" si="330"/>
        <v/>
      </c>
      <c r="V297" s="27" t="s">
        <v>0</v>
      </c>
      <c r="W297" s="157" t="str">
        <f t="shared" si="331"/>
        <v/>
      </c>
      <c r="X297" s="207" t="str">
        <f t="shared" si="332"/>
        <v/>
      </c>
      <c r="Y297" s="158" t="str">
        <f t="shared" si="314"/>
        <v/>
      </c>
      <c r="Z297" s="27" t="s">
        <v>0</v>
      </c>
      <c r="AA297" s="32" t="str">
        <f t="shared" si="333"/>
        <v/>
      </c>
      <c r="AB297" s="53" t="str">
        <f t="shared" si="334"/>
        <v/>
      </c>
      <c r="AC297" s="21" t="str">
        <f>IF(OR(AB297="",AB297&lt;&gt;"NEMA"),"",IF(IFERROR(MATCH(AA297,AA$12:AA296,0),0)&lt;&gt;0,"",AA297))</f>
        <v/>
      </c>
      <c r="AD297" s="46" t="str">
        <f>IF(AC297="","",MAX(AD$12:AD296)+1)</f>
        <v/>
      </c>
      <c r="AE297" s="27" t="s">
        <v>0</v>
      </c>
      <c r="AF297" s="84"/>
      <c r="AG297" s="27" t="s">
        <v>0</v>
      </c>
      <c r="AH297" s="14" t="str">
        <f t="shared" si="335"/>
        <v/>
      </c>
      <c r="AI297" s="27" t="s">
        <v>0</v>
      </c>
      <c r="AJ297" s="157" t="str">
        <f t="shared" si="336"/>
        <v/>
      </c>
      <c r="AK297" s="108" t="str">
        <f t="shared" si="337"/>
        <v/>
      </c>
      <c r="AL297" s="27"/>
      <c r="AM297" s="32" t="str">
        <f t="shared" si="338"/>
        <v/>
      </c>
      <c r="AN297" s="21" t="str">
        <f t="shared" si="339"/>
        <v/>
      </c>
      <c r="AO297" s="53" t="str">
        <f t="shared" si="340"/>
        <v/>
      </c>
      <c r="AP297" s="53" t="str">
        <f t="shared" si="341"/>
        <v/>
      </c>
      <c r="AQ297" s="21" t="str">
        <f t="shared" si="342"/>
        <v/>
      </c>
      <c r="AR297" s="46" t="str">
        <f t="shared" si="343"/>
        <v/>
      </c>
      <c r="AS297" s="27" t="s">
        <v>0</v>
      </c>
      <c r="AT297" s="62" t="str">
        <f t="shared" si="344"/>
        <v/>
      </c>
      <c r="AU297" s="27" t="s">
        <v>0</v>
      </c>
      <c r="AV297" s="228" t="str">
        <f t="shared" si="390"/>
        <v/>
      </c>
      <c r="AW297" s="27" t="s">
        <v>0</v>
      </c>
      <c r="AX297" s="79"/>
      <c r="AY297" s="80"/>
      <c r="AZ297" s="27" t="s">
        <v>0</v>
      </c>
      <c r="BA297" s="184" t="str">
        <f t="shared" si="345"/>
        <v/>
      </c>
      <c r="BB297" s="27" t="s">
        <v>0</v>
      </c>
      <c r="BC297" s="32" t="str">
        <f t="shared" si="346"/>
        <v/>
      </c>
      <c r="BD297" s="53" t="str">
        <f>IF(AX297&amp;AY297="","",MAX(BD$12:BD296)+1)</f>
        <v/>
      </c>
      <c r="BE297" s="196" t="str">
        <f t="shared" si="347"/>
        <v/>
      </c>
      <c r="BF297" s="33" t="str">
        <f>IF(AND(AO297="NEMA",AP297="NEMA",OR(AX297&amp;AY297="",BE297="NEMA")),MAX(BF$12:BF296)+1,"")</f>
        <v/>
      </c>
      <c r="BG297" s="27" t="s">
        <v>0</v>
      </c>
      <c r="BH297" s="32" t="str">
        <f t="shared" si="348"/>
        <v/>
      </c>
      <c r="BI297" s="21" t="str">
        <f t="shared" si="349"/>
        <v/>
      </c>
      <c r="BJ297" s="53" t="str">
        <f t="shared" si="350"/>
        <v/>
      </c>
      <c r="BK297" s="33" t="str">
        <f t="shared" si="351"/>
        <v/>
      </c>
      <c r="BL297" s="27" t="s">
        <v>0</v>
      </c>
      <c r="BM297" s="32" t="str">
        <f t="shared" si="352"/>
        <v/>
      </c>
      <c r="BN297" s="21" t="str">
        <f t="shared" si="353"/>
        <v/>
      </c>
      <c r="BO297" s="53" t="str">
        <f t="shared" si="354"/>
        <v/>
      </c>
      <c r="BP297" s="53" t="str">
        <f t="shared" si="315"/>
        <v/>
      </c>
      <c r="BQ297" s="21" t="str">
        <f t="shared" si="316"/>
        <v/>
      </c>
      <c r="BR297" s="21" t="str" cm="1">
        <f t="array" ref="BR297">IFERROR(""&amp;INDEX(regNatjecatelj_klub,DI297),"")</f>
        <v/>
      </c>
      <c r="BS297" s="66" t="str">
        <f t="shared" si="355"/>
        <v/>
      </c>
      <c r="BT297" s="46" t="str">
        <f t="shared" si="356"/>
        <v/>
      </c>
      <c r="BU297" s="27" t="s">
        <v>0</v>
      </c>
      <c r="BV297" s="62" t="str">
        <f>IF(BP297&lt;&gt;"NEMA","",IF(IFERROR(MATCH(BN297,BN$12:BN296,0),0)&lt;&gt;0,"",BN297))</f>
        <v/>
      </c>
      <c r="BW297" s="27" t="s">
        <v>0</v>
      </c>
      <c r="BX297" s="84"/>
      <c r="BY297" s="27" t="s">
        <v>0</v>
      </c>
      <c r="BZ297" s="38" t="str">
        <f t="shared" si="357"/>
        <v/>
      </c>
      <c r="CA297" s="21" t="str">
        <f t="shared" si="358"/>
        <v/>
      </c>
      <c r="CB297" s="21" t="str">
        <f>IF(CA297="","",MAX(CB$12:CB296)+1)</f>
        <v/>
      </c>
      <c r="CC297" s="21" t="str">
        <f>IF(CA297="","",IF(AB297="","",IF(AB297="NEMA",IF(AD297="",INDEX(AD$12:AD296,MATCH(AA297,AA$12:AA296,0),1),AD297),AB297)))</f>
        <v/>
      </c>
      <c r="CD297" s="21" t="str">
        <f t="shared" si="359"/>
        <v/>
      </c>
      <c r="CE297" s="21" t="str">
        <f>IF(BX297="","",MAX(CE$12:CE296)+1)</f>
        <v/>
      </c>
      <c r="CF297" s="21" t="str">
        <f t="shared" si="360"/>
        <v/>
      </c>
      <c r="CG297" s="46" t="str">
        <f t="shared" si="361"/>
        <v/>
      </c>
      <c r="CH297" s="27" t="s">
        <v>0</v>
      </c>
      <c r="CI297" s="14" t="str">
        <f t="shared" si="362"/>
        <v/>
      </c>
      <c r="CJ297" s="27" t="s">
        <v>0</v>
      </c>
      <c r="CK297" s="157" t="str">
        <f>IF(BN297="","",IF(AND(BO297&lt;&gt;"",BO297&lt;&gt;"NEMA",BS297=1),BR297,IFERROR(INDEX(CK$12:CK296,MATCH(BN297,BN$12:BN296,0)),IF(BX297&lt;&gt;"",BX297,BT297))))</f>
        <v/>
      </c>
      <c r="CL297" s="210" t="str">
        <f>IF(BN297="","",IF(BT297&lt;&gt;BN297,INDEX(regKlub_id,MATCH(BT297,regKlub_naziv,0)),IF(AND(BO297&lt;&gt;"",BO297&lt;&gt;"NEMA"),BO297,IF(CF297&lt;&gt;"",CF297,IF(CB297&lt;&gt;"",CB297,IFERROR(INDEX(CL$12:CL296,MATCH(BN297,BN$12:BN296,0)),"GREŠKA"))))))</f>
        <v/>
      </c>
      <c r="CM297" s="108" t="str">
        <f>IF(BP297="","",IF(BP297&lt;&gt;"NEMA",BP297,IF(CE297&lt;&gt;"",CE297,IFERROR(INDEX(CM$12:CM296,MATCH(BN297,BN$12:BN296,0)),""))))</f>
        <v/>
      </c>
      <c r="CN297" s="27" t="s">
        <v>0</v>
      </c>
      <c r="CO297" s="38" t="str">
        <f t="shared" si="363"/>
        <v/>
      </c>
      <c r="CP297" s="53" t="str">
        <f t="shared" si="364"/>
        <v/>
      </c>
      <c r="CQ297" s="164" t="str">
        <f t="shared" si="365"/>
        <v/>
      </c>
      <c r="CR297" s="165" t="str">
        <f t="shared" si="313"/>
        <v/>
      </c>
      <c r="CS297" s="108" t="str">
        <f t="shared" si="317"/>
        <v/>
      </c>
      <c r="CT297" s="27" t="s">
        <v>0</v>
      </c>
      <c r="CU297" s="224" t="str">
        <f t="shared" si="366"/>
        <v xml:space="preserve">
</v>
      </c>
      <c r="CV297" s="27" t="s">
        <v>0</v>
      </c>
      <c r="CW297" s="184" t="str">
        <f t="shared" si="318"/>
        <v/>
      </c>
      <c r="CX297" t="s">
        <v>0</v>
      </c>
      <c r="CY297" s="86" t="str">
        <f t="shared" si="319"/>
        <v/>
      </c>
      <c r="CZ297" t="s">
        <v>0</v>
      </c>
      <c r="DA297" s="32" t="str">
        <f t="shared" si="320"/>
        <v/>
      </c>
      <c r="DB297" s="46" t="str">
        <f t="shared" si="321"/>
        <v/>
      </c>
      <c r="DC297" t="s">
        <v>0</v>
      </c>
      <c r="DD297" s="14" t="str">
        <f t="shared" si="367"/>
        <v/>
      </c>
      <c r="DE297" s="27" t="s">
        <v>0</v>
      </c>
      <c r="DF297" s="14" t="str">
        <f t="shared" si="368"/>
        <v/>
      </c>
      <c r="DG297" s="27" t="s">
        <v>0</v>
      </c>
      <c r="DH297" s="32" t="str">
        <f t="shared" si="369"/>
        <v/>
      </c>
      <c r="DI297" s="33" t="str">
        <f t="shared" si="370"/>
        <v/>
      </c>
      <c r="DJ297" s="27" t="s">
        <v>0</v>
      </c>
      <c r="DK297" s="32" t="str">
        <f t="shared" si="371"/>
        <v/>
      </c>
      <c r="DL297" s="33" t="str">
        <f t="shared" si="372"/>
        <v/>
      </c>
      <c r="DM297" s="27" t="s">
        <v>0</v>
      </c>
      <c r="DN297" s="32" t="str">
        <f t="shared" si="373"/>
        <v/>
      </c>
      <c r="DO297" s="33" t="str">
        <f t="shared" si="374"/>
        <v/>
      </c>
      <c r="DP297" s="27" t="s">
        <v>0</v>
      </c>
      <c r="DQ297" s="38" t="str">
        <f t="shared" si="375"/>
        <v/>
      </c>
      <c r="DR297" s="33" t="str" cm="1">
        <f t="array" ref="DR297">IF(DQ297&lt;&gt;"",INDEX(regNatjecatelj_id,DQ297,0),IF(BF297&lt;&gt;"",BF297,""))</f>
        <v/>
      </c>
      <c r="DS297" s="27" t="s">
        <v>0</v>
      </c>
      <c r="DT297" s="38" t="str">
        <f t="shared" si="376"/>
        <v/>
      </c>
      <c r="DU297" s="53" t="str">
        <f t="shared" si="322"/>
        <v/>
      </c>
      <c r="DV297" s="53" t="str">
        <f t="shared" si="377"/>
        <v/>
      </c>
      <c r="DW297" s="53" t="str">
        <f t="shared" si="378"/>
        <v/>
      </c>
      <c r="DX297" s="46" t="str">
        <f t="shared" si="379"/>
        <v/>
      </c>
      <c r="DY297" s="27" t="s">
        <v>0</v>
      </c>
      <c r="DZ297" s="38" t="str">
        <f>IF(AN297="","",MAX(DZ$12:DZ296)+1)</f>
        <v/>
      </c>
      <c r="EA297" s="53" t="str">
        <f t="shared" si="380"/>
        <v/>
      </c>
      <c r="EB297" s="53" t="str">
        <f t="shared" si="381"/>
        <v/>
      </c>
      <c r="EC297" s="53" t="str">
        <f t="shared" si="382"/>
        <v/>
      </c>
      <c r="ED297" s="53" t="str">
        <f t="shared" si="383"/>
        <v/>
      </c>
      <c r="EE297" s="53" t="str">
        <f t="shared" si="323"/>
        <v/>
      </c>
      <c r="EF297" s="53" t="str">
        <f t="shared" si="384"/>
        <v/>
      </c>
      <c r="EG297" s="53" t="str">
        <f t="shared" si="385"/>
        <v/>
      </c>
      <c r="EH297" s="53" t="str">
        <f t="shared" si="324"/>
        <v/>
      </c>
      <c r="EI297" s="53" t="str">
        <f t="shared" si="386"/>
        <v/>
      </c>
      <c r="EJ297" s="33" t="str">
        <f t="shared" si="387"/>
        <v/>
      </c>
      <c r="EK297" s="27" t="s">
        <v>0</v>
      </c>
      <c r="EL297" s="14" t="str">
        <f t="shared" si="388"/>
        <v/>
      </c>
      <c r="EM297" s="27" t="s">
        <v>0</v>
      </c>
      <c r="EN297" s="14" t="str">
        <f t="shared" si="325"/>
        <v/>
      </c>
      <c r="EO297" s="27" t="s">
        <v>0</v>
      </c>
      <c r="EP297" s="115" t="str">
        <f t="shared" si="389"/>
        <v/>
      </c>
      <c r="EQ297" s="27" t="s">
        <v>0</v>
      </c>
    </row>
    <row r="298" spans="1:147" x14ac:dyDescent="0.25">
      <c r="A298" t="s">
        <v>0</v>
      </c>
      <c r="B298" s="32" t="str">
        <f>IF(csv!F288="","",TRIM(csv!T288))</f>
        <v/>
      </c>
      <c r="C298" s="21" t="s">
        <v>0</v>
      </c>
      <c r="D298" s="21" t="str">
        <f>IF(csv!F288="","",TRIM(csv!F288))</f>
        <v/>
      </c>
      <c r="E298" s="21" t="str">
        <f>IF(csv!E288="","",TRIM(csv!E288))</f>
        <v/>
      </c>
      <c r="F298" s="21" t="s">
        <v>0</v>
      </c>
      <c r="G298" s="53" t="str">
        <f>IF(csv!M288="","",TRIM(csv!M288))</f>
        <v/>
      </c>
      <c r="H298" s="53" t="str">
        <f>IF(csv!N288="","",TRIM(csv!N288))</f>
        <v/>
      </c>
      <c r="I298" s="21" t="s">
        <v>0</v>
      </c>
      <c r="J298" s="21" t="str">
        <f>IF(csv!P288="","",TRIM(csv!P288))</f>
        <v/>
      </c>
      <c r="K298" s="21" t="str">
        <f>IF(csv!Q288="","",TRIM(csv!Q288))</f>
        <v/>
      </c>
      <c r="L298" s="21" t="s">
        <v>0</v>
      </c>
      <c r="M298" s="46" t="str">
        <f>IF(csv!R288="","",TRIM(csv!R288))</f>
        <v/>
      </c>
      <c r="N298" s="27" t="s">
        <v>0</v>
      </c>
      <c r="O298" s="172" t="str">
        <f t="shared" si="326"/>
        <v/>
      </c>
      <c r="P298" s="27"/>
      <c r="Q298" s="32" t="str">
        <f t="shared" si="327"/>
        <v/>
      </c>
      <c r="R298" s="53" t="str">
        <f>IF(Q298="","",IF(COUNTIF(Q$12:Q297,Q298)=0,R297+1,R297))</f>
        <v/>
      </c>
      <c r="S298" s="53" t="str">
        <f t="shared" si="328"/>
        <v/>
      </c>
      <c r="T298" s="53" t="str">
        <f t="shared" si="329"/>
        <v/>
      </c>
      <c r="U298" s="46" t="str">
        <f t="shared" si="330"/>
        <v/>
      </c>
      <c r="V298" s="27" t="s">
        <v>0</v>
      </c>
      <c r="W298" s="157" t="str">
        <f t="shared" si="331"/>
        <v/>
      </c>
      <c r="X298" s="207" t="str">
        <f t="shared" si="332"/>
        <v/>
      </c>
      <c r="Y298" s="158" t="str">
        <f t="shared" si="314"/>
        <v/>
      </c>
      <c r="Z298" s="27" t="s">
        <v>0</v>
      </c>
      <c r="AA298" s="32" t="str">
        <f t="shared" si="333"/>
        <v/>
      </c>
      <c r="AB298" s="53" t="str">
        <f t="shared" si="334"/>
        <v/>
      </c>
      <c r="AC298" s="21" t="str">
        <f>IF(OR(AB298="",AB298&lt;&gt;"NEMA"),"",IF(IFERROR(MATCH(AA298,AA$12:AA297,0),0)&lt;&gt;0,"",AA298))</f>
        <v/>
      </c>
      <c r="AD298" s="46" t="str">
        <f>IF(AC298="","",MAX(AD$12:AD297)+1)</f>
        <v/>
      </c>
      <c r="AE298" s="27" t="s">
        <v>0</v>
      </c>
      <c r="AF298" s="84"/>
      <c r="AG298" s="27" t="s">
        <v>0</v>
      </c>
      <c r="AH298" s="14" t="str">
        <f t="shared" si="335"/>
        <v/>
      </c>
      <c r="AI298" s="27" t="s">
        <v>0</v>
      </c>
      <c r="AJ298" s="157" t="str">
        <f t="shared" si="336"/>
        <v/>
      </c>
      <c r="AK298" s="108" t="str">
        <f t="shared" si="337"/>
        <v/>
      </c>
      <c r="AL298" s="27"/>
      <c r="AM298" s="32" t="str">
        <f t="shared" si="338"/>
        <v/>
      </c>
      <c r="AN298" s="21" t="str">
        <f t="shared" si="339"/>
        <v/>
      </c>
      <c r="AO298" s="53" t="str">
        <f t="shared" si="340"/>
        <v/>
      </c>
      <c r="AP298" s="53" t="str">
        <f t="shared" si="341"/>
        <v/>
      </c>
      <c r="AQ298" s="21" t="str">
        <f t="shared" si="342"/>
        <v/>
      </c>
      <c r="AR298" s="46" t="str">
        <f t="shared" si="343"/>
        <v/>
      </c>
      <c r="AS298" s="27" t="s">
        <v>0</v>
      </c>
      <c r="AT298" s="62" t="str">
        <f t="shared" si="344"/>
        <v/>
      </c>
      <c r="AU298" s="27" t="s">
        <v>0</v>
      </c>
      <c r="AV298" s="228" t="str">
        <f t="shared" si="390"/>
        <v/>
      </c>
      <c r="AW298" s="27" t="s">
        <v>0</v>
      </c>
      <c r="AX298" s="79"/>
      <c r="AY298" s="80"/>
      <c r="AZ298" s="27" t="s">
        <v>0</v>
      </c>
      <c r="BA298" s="184" t="str">
        <f t="shared" si="345"/>
        <v/>
      </c>
      <c r="BB298" s="27" t="s">
        <v>0</v>
      </c>
      <c r="BC298" s="32" t="str">
        <f t="shared" si="346"/>
        <v/>
      </c>
      <c r="BD298" s="53" t="str">
        <f>IF(AX298&amp;AY298="","",MAX(BD$12:BD297)+1)</f>
        <v/>
      </c>
      <c r="BE298" s="196" t="str">
        <f t="shared" si="347"/>
        <v/>
      </c>
      <c r="BF298" s="33" t="str">
        <f>IF(AND(AO298="NEMA",AP298="NEMA",OR(AX298&amp;AY298="",BE298="NEMA")),MAX(BF$12:BF297)+1,"")</f>
        <v/>
      </c>
      <c r="BG298" s="27" t="s">
        <v>0</v>
      </c>
      <c r="BH298" s="32" t="str">
        <f t="shared" si="348"/>
        <v/>
      </c>
      <c r="BI298" s="21" t="str">
        <f t="shared" si="349"/>
        <v/>
      </c>
      <c r="BJ298" s="53" t="str">
        <f t="shared" si="350"/>
        <v/>
      </c>
      <c r="BK298" s="33" t="str">
        <f t="shared" si="351"/>
        <v/>
      </c>
      <c r="BL298" s="27" t="s">
        <v>0</v>
      </c>
      <c r="BM298" s="32" t="str">
        <f t="shared" si="352"/>
        <v/>
      </c>
      <c r="BN298" s="21" t="str">
        <f t="shared" si="353"/>
        <v/>
      </c>
      <c r="BO298" s="53" t="str">
        <f t="shared" si="354"/>
        <v/>
      </c>
      <c r="BP298" s="53" t="str">
        <f t="shared" si="315"/>
        <v/>
      </c>
      <c r="BQ298" s="21" t="str">
        <f t="shared" si="316"/>
        <v/>
      </c>
      <c r="BR298" s="21" t="str" cm="1">
        <f t="array" ref="BR298">IFERROR(""&amp;INDEX(regNatjecatelj_klub,DI298),"")</f>
        <v/>
      </c>
      <c r="BS298" s="66" t="str">
        <f t="shared" si="355"/>
        <v/>
      </c>
      <c r="BT298" s="46" t="str">
        <f t="shared" si="356"/>
        <v/>
      </c>
      <c r="BU298" s="27" t="s">
        <v>0</v>
      </c>
      <c r="BV298" s="62" t="str">
        <f>IF(BP298&lt;&gt;"NEMA","",IF(IFERROR(MATCH(BN298,BN$12:BN297,0),0)&lt;&gt;0,"",BN298))</f>
        <v/>
      </c>
      <c r="BW298" s="27" t="s">
        <v>0</v>
      </c>
      <c r="BX298" s="84"/>
      <c r="BY298" s="27" t="s">
        <v>0</v>
      </c>
      <c r="BZ298" s="38" t="str">
        <f t="shared" si="357"/>
        <v/>
      </c>
      <c r="CA298" s="21" t="str">
        <f t="shared" si="358"/>
        <v/>
      </c>
      <c r="CB298" s="21" t="str">
        <f>IF(CA298="","",MAX(CB$12:CB297)+1)</f>
        <v/>
      </c>
      <c r="CC298" s="21" t="str">
        <f>IF(CA298="","",IF(AB298="","",IF(AB298="NEMA",IF(AD298="",INDEX(AD$12:AD297,MATCH(AA298,AA$12:AA297,0),1),AD298),AB298)))</f>
        <v/>
      </c>
      <c r="CD298" s="21" t="str">
        <f t="shared" si="359"/>
        <v/>
      </c>
      <c r="CE298" s="21" t="str">
        <f>IF(BX298="","",MAX(CE$12:CE297)+1)</f>
        <v/>
      </c>
      <c r="CF298" s="21" t="str">
        <f t="shared" si="360"/>
        <v/>
      </c>
      <c r="CG298" s="46" t="str">
        <f t="shared" si="361"/>
        <v/>
      </c>
      <c r="CH298" s="27" t="s">
        <v>0</v>
      </c>
      <c r="CI298" s="14" t="str">
        <f t="shared" si="362"/>
        <v/>
      </c>
      <c r="CJ298" s="27" t="s">
        <v>0</v>
      </c>
      <c r="CK298" s="157" t="str">
        <f>IF(BN298="","",IF(AND(BO298&lt;&gt;"",BO298&lt;&gt;"NEMA",BS298=1),BR298,IFERROR(INDEX(CK$12:CK297,MATCH(BN298,BN$12:BN297,0)),IF(BX298&lt;&gt;"",BX298,BT298))))</f>
        <v/>
      </c>
      <c r="CL298" s="210" t="str">
        <f>IF(BN298="","",IF(BT298&lt;&gt;BN298,INDEX(regKlub_id,MATCH(BT298,regKlub_naziv,0)),IF(AND(BO298&lt;&gt;"",BO298&lt;&gt;"NEMA"),BO298,IF(CF298&lt;&gt;"",CF298,IF(CB298&lt;&gt;"",CB298,IFERROR(INDEX(CL$12:CL297,MATCH(BN298,BN$12:BN297,0)),"GREŠKA"))))))</f>
        <v/>
      </c>
      <c r="CM298" s="108" t="str">
        <f>IF(BP298="","",IF(BP298&lt;&gt;"NEMA",BP298,IF(CE298&lt;&gt;"",CE298,IFERROR(INDEX(CM$12:CM297,MATCH(BN298,BN$12:BN297,0)),""))))</f>
        <v/>
      </c>
      <c r="CN298" s="27" t="s">
        <v>0</v>
      </c>
      <c r="CO298" s="38" t="str">
        <f t="shared" si="363"/>
        <v/>
      </c>
      <c r="CP298" s="53" t="str">
        <f t="shared" si="364"/>
        <v/>
      </c>
      <c r="CQ298" s="164" t="str">
        <f t="shared" si="365"/>
        <v/>
      </c>
      <c r="CR298" s="165" t="str">
        <f t="shared" si="313"/>
        <v/>
      </c>
      <c r="CS298" s="108" t="str">
        <f t="shared" si="317"/>
        <v/>
      </c>
      <c r="CT298" s="27" t="s">
        <v>0</v>
      </c>
      <c r="CU298" s="224" t="str">
        <f t="shared" si="366"/>
        <v xml:space="preserve">
</v>
      </c>
      <c r="CV298" s="27" t="s">
        <v>0</v>
      </c>
      <c r="CW298" s="184" t="str">
        <f t="shared" si="318"/>
        <v/>
      </c>
      <c r="CX298" t="s">
        <v>0</v>
      </c>
      <c r="CY298" s="86" t="str">
        <f t="shared" si="319"/>
        <v/>
      </c>
      <c r="CZ298" t="s">
        <v>0</v>
      </c>
      <c r="DA298" s="32" t="str">
        <f t="shared" si="320"/>
        <v/>
      </c>
      <c r="DB298" s="46" t="str">
        <f t="shared" si="321"/>
        <v/>
      </c>
      <c r="DC298" t="s">
        <v>0</v>
      </c>
      <c r="DD298" s="14" t="str">
        <f t="shared" si="367"/>
        <v/>
      </c>
      <c r="DE298" s="27" t="s">
        <v>0</v>
      </c>
      <c r="DF298" s="14" t="str">
        <f t="shared" si="368"/>
        <v/>
      </c>
      <c r="DG298" s="27" t="s">
        <v>0</v>
      </c>
      <c r="DH298" s="32" t="str">
        <f t="shared" si="369"/>
        <v/>
      </c>
      <c r="DI298" s="33" t="str">
        <f t="shared" si="370"/>
        <v/>
      </c>
      <c r="DJ298" s="27" t="s">
        <v>0</v>
      </c>
      <c r="DK298" s="32" t="str">
        <f t="shared" si="371"/>
        <v/>
      </c>
      <c r="DL298" s="33" t="str">
        <f t="shared" si="372"/>
        <v/>
      </c>
      <c r="DM298" s="27" t="s">
        <v>0</v>
      </c>
      <c r="DN298" s="32" t="str">
        <f t="shared" si="373"/>
        <v/>
      </c>
      <c r="DO298" s="33" t="str">
        <f t="shared" si="374"/>
        <v/>
      </c>
      <c r="DP298" s="27" t="s">
        <v>0</v>
      </c>
      <c r="DQ298" s="38" t="str">
        <f t="shared" si="375"/>
        <v/>
      </c>
      <c r="DR298" s="33" t="str" cm="1">
        <f t="array" ref="DR298">IF(DQ298&lt;&gt;"",INDEX(regNatjecatelj_id,DQ298,0),IF(BF298&lt;&gt;"",BF298,""))</f>
        <v/>
      </c>
      <c r="DS298" s="27" t="s">
        <v>0</v>
      </c>
      <c r="DT298" s="38" t="str">
        <f t="shared" si="376"/>
        <v/>
      </c>
      <c r="DU298" s="53" t="str">
        <f t="shared" si="322"/>
        <v/>
      </c>
      <c r="DV298" s="53" t="str">
        <f t="shared" si="377"/>
        <v/>
      </c>
      <c r="DW298" s="53" t="str">
        <f t="shared" si="378"/>
        <v/>
      </c>
      <c r="DX298" s="46" t="str">
        <f t="shared" si="379"/>
        <v/>
      </c>
      <c r="DY298" s="27" t="s">
        <v>0</v>
      </c>
      <c r="DZ298" s="38" t="str">
        <f>IF(AN298="","",MAX(DZ$12:DZ297)+1)</f>
        <v/>
      </c>
      <c r="EA298" s="53" t="str">
        <f t="shared" si="380"/>
        <v/>
      </c>
      <c r="EB298" s="53" t="str">
        <f t="shared" si="381"/>
        <v/>
      </c>
      <c r="EC298" s="53" t="str">
        <f t="shared" si="382"/>
        <v/>
      </c>
      <c r="ED298" s="53" t="str">
        <f t="shared" si="383"/>
        <v/>
      </c>
      <c r="EE298" s="53" t="str">
        <f t="shared" si="323"/>
        <v/>
      </c>
      <c r="EF298" s="53" t="str">
        <f t="shared" si="384"/>
        <v/>
      </c>
      <c r="EG298" s="53" t="str">
        <f t="shared" si="385"/>
        <v/>
      </c>
      <c r="EH298" s="53" t="str">
        <f t="shared" si="324"/>
        <v/>
      </c>
      <c r="EI298" s="53" t="str">
        <f t="shared" si="386"/>
        <v/>
      </c>
      <c r="EJ298" s="33" t="str">
        <f t="shared" si="387"/>
        <v/>
      </c>
      <c r="EK298" s="27" t="s">
        <v>0</v>
      </c>
      <c r="EL298" s="14" t="str">
        <f t="shared" si="388"/>
        <v/>
      </c>
      <c r="EM298" s="27" t="s">
        <v>0</v>
      </c>
      <c r="EN298" s="14" t="str">
        <f t="shared" si="325"/>
        <v/>
      </c>
      <c r="EO298" s="27" t="s">
        <v>0</v>
      </c>
      <c r="EP298" s="115" t="str">
        <f t="shared" si="389"/>
        <v/>
      </c>
      <c r="EQ298" s="27" t="s">
        <v>0</v>
      </c>
    </row>
    <row r="299" spans="1:147" x14ac:dyDescent="0.25">
      <c r="A299" t="s">
        <v>0</v>
      </c>
      <c r="B299" s="32" t="str">
        <f>IF(csv!F289="","",TRIM(csv!T289))</f>
        <v/>
      </c>
      <c r="C299" s="21" t="s">
        <v>0</v>
      </c>
      <c r="D299" s="21" t="str">
        <f>IF(csv!F289="","",TRIM(csv!F289))</f>
        <v/>
      </c>
      <c r="E299" s="21" t="str">
        <f>IF(csv!E289="","",TRIM(csv!E289))</f>
        <v/>
      </c>
      <c r="F299" s="21" t="s">
        <v>0</v>
      </c>
      <c r="G299" s="53" t="str">
        <f>IF(csv!M289="","",TRIM(csv!M289))</f>
        <v/>
      </c>
      <c r="H299" s="53" t="str">
        <f>IF(csv!N289="","",TRIM(csv!N289))</f>
        <v/>
      </c>
      <c r="I299" s="21" t="s">
        <v>0</v>
      </c>
      <c r="J299" s="21" t="str">
        <f>IF(csv!P289="","",TRIM(csv!P289))</f>
        <v/>
      </c>
      <c r="K299" s="21" t="str">
        <f>IF(csv!Q289="","",TRIM(csv!Q289))</f>
        <v/>
      </c>
      <c r="L299" s="21" t="s">
        <v>0</v>
      </c>
      <c r="M299" s="46" t="str">
        <f>IF(csv!R289="","",TRIM(csv!R289))</f>
        <v/>
      </c>
      <c r="N299" s="27" t="s">
        <v>0</v>
      </c>
      <c r="O299" s="172" t="str">
        <f t="shared" si="326"/>
        <v/>
      </c>
      <c r="P299" s="27"/>
      <c r="Q299" s="32" t="str">
        <f t="shared" si="327"/>
        <v/>
      </c>
      <c r="R299" s="53" t="str">
        <f>IF(Q299="","",IF(COUNTIF(Q$12:Q298,Q299)=0,R298+1,R298))</f>
        <v/>
      </c>
      <c r="S299" s="53" t="str">
        <f t="shared" si="328"/>
        <v/>
      </c>
      <c r="T299" s="53" t="str">
        <f t="shared" si="329"/>
        <v/>
      </c>
      <c r="U299" s="46" t="str">
        <f t="shared" si="330"/>
        <v/>
      </c>
      <c r="V299" s="27" t="s">
        <v>0</v>
      </c>
      <c r="W299" s="157" t="str">
        <f t="shared" si="331"/>
        <v/>
      </c>
      <c r="X299" s="207" t="str">
        <f t="shared" si="332"/>
        <v/>
      </c>
      <c r="Y299" s="158" t="str">
        <f t="shared" si="314"/>
        <v/>
      </c>
      <c r="Z299" s="27" t="s">
        <v>0</v>
      </c>
      <c r="AA299" s="32" t="str">
        <f t="shared" si="333"/>
        <v/>
      </c>
      <c r="AB299" s="53" t="str">
        <f t="shared" si="334"/>
        <v/>
      </c>
      <c r="AC299" s="21" t="str">
        <f>IF(OR(AB299="",AB299&lt;&gt;"NEMA"),"",IF(IFERROR(MATCH(AA299,AA$12:AA298,0),0)&lt;&gt;0,"",AA299))</f>
        <v/>
      </c>
      <c r="AD299" s="46" t="str">
        <f>IF(AC299="","",MAX(AD$12:AD298)+1)</f>
        <v/>
      </c>
      <c r="AE299" s="27" t="s">
        <v>0</v>
      </c>
      <c r="AF299" s="84"/>
      <c r="AG299" s="27" t="s">
        <v>0</v>
      </c>
      <c r="AH299" s="14" t="str">
        <f t="shared" si="335"/>
        <v/>
      </c>
      <c r="AI299" s="27" t="s">
        <v>0</v>
      </c>
      <c r="AJ299" s="157" t="str">
        <f t="shared" si="336"/>
        <v/>
      </c>
      <c r="AK299" s="108" t="str">
        <f t="shared" si="337"/>
        <v/>
      </c>
      <c r="AL299" s="27"/>
      <c r="AM299" s="32" t="str">
        <f t="shared" si="338"/>
        <v/>
      </c>
      <c r="AN299" s="21" t="str">
        <f t="shared" si="339"/>
        <v/>
      </c>
      <c r="AO299" s="53" t="str">
        <f t="shared" si="340"/>
        <v/>
      </c>
      <c r="AP299" s="53" t="str">
        <f t="shared" si="341"/>
        <v/>
      </c>
      <c r="AQ299" s="21" t="str">
        <f t="shared" si="342"/>
        <v/>
      </c>
      <c r="AR299" s="46" t="str">
        <f t="shared" si="343"/>
        <v/>
      </c>
      <c r="AS299" s="27" t="s">
        <v>0</v>
      </c>
      <c r="AT299" s="62" t="str">
        <f t="shared" si="344"/>
        <v/>
      </c>
      <c r="AU299" s="27" t="s">
        <v>0</v>
      </c>
      <c r="AV299" s="228" t="str">
        <f t="shared" si="390"/>
        <v/>
      </c>
      <c r="AW299" s="27" t="s">
        <v>0</v>
      </c>
      <c r="AX299" s="79"/>
      <c r="AY299" s="80"/>
      <c r="AZ299" s="27" t="s">
        <v>0</v>
      </c>
      <c r="BA299" s="184" t="str">
        <f t="shared" si="345"/>
        <v/>
      </c>
      <c r="BB299" s="27" t="s">
        <v>0</v>
      </c>
      <c r="BC299" s="32" t="str">
        <f t="shared" si="346"/>
        <v/>
      </c>
      <c r="BD299" s="53" t="str">
        <f>IF(AX299&amp;AY299="","",MAX(BD$12:BD298)+1)</f>
        <v/>
      </c>
      <c r="BE299" s="196" t="str">
        <f t="shared" si="347"/>
        <v/>
      </c>
      <c r="BF299" s="33" t="str">
        <f>IF(AND(AO299="NEMA",AP299="NEMA",OR(AX299&amp;AY299="",BE299="NEMA")),MAX(BF$12:BF298)+1,"")</f>
        <v/>
      </c>
      <c r="BG299" s="27" t="s">
        <v>0</v>
      </c>
      <c r="BH299" s="32" t="str">
        <f t="shared" si="348"/>
        <v/>
      </c>
      <c r="BI299" s="21" t="str">
        <f t="shared" si="349"/>
        <v/>
      </c>
      <c r="BJ299" s="53" t="str">
        <f t="shared" si="350"/>
        <v/>
      </c>
      <c r="BK299" s="33" t="str">
        <f t="shared" si="351"/>
        <v/>
      </c>
      <c r="BL299" s="27" t="s">
        <v>0</v>
      </c>
      <c r="BM299" s="32" t="str">
        <f t="shared" si="352"/>
        <v/>
      </c>
      <c r="BN299" s="21" t="str">
        <f t="shared" si="353"/>
        <v/>
      </c>
      <c r="BO299" s="53" t="str">
        <f t="shared" si="354"/>
        <v/>
      </c>
      <c r="BP299" s="53" t="str">
        <f t="shared" si="315"/>
        <v/>
      </c>
      <c r="BQ299" s="21" t="str">
        <f t="shared" si="316"/>
        <v/>
      </c>
      <c r="BR299" s="21" t="str" cm="1">
        <f t="array" ref="BR299">IFERROR(""&amp;INDEX(regNatjecatelj_klub,DI299),"")</f>
        <v/>
      </c>
      <c r="BS299" s="66" t="str">
        <f t="shared" si="355"/>
        <v/>
      </c>
      <c r="BT299" s="46" t="str">
        <f t="shared" si="356"/>
        <v/>
      </c>
      <c r="BU299" s="27" t="s">
        <v>0</v>
      </c>
      <c r="BV299" s="62" t="str">
        <f>IF(BP299&lt;&gt;"NEMA","",IF(IFERROR(MATCH(BN299,BN$12:BN298,0),0)&lt;&gt;0,"",BN299))</f>
        <v/>
      </c>
      <c r="BW299" s="27" t="s">
        <v>0</v>
      </c>
      <c r="BX299" s="84"/>
      <c r="BY299" s="27" t="s">
        <v>0</v>
      </c>
      <c r="BZ299" s="38" t="str">
        <f t="shared" si="357"/>
        <v/>
      </c>
      <c r="CA299" s="21" t="str">
        <f t="shared" si="358"/>
        <v/>
      </c>
      <c r="CB299" s="21" t="str">
        <f>IF(CA299="","",MAX(CB$12:CB298)+1)</f>
        <v/>
      </c>
      <c r="CC299" s="21" t="str">
        <f>IF(CA299="","",IF(AB299="","",IF(AB299="NEMA",IF(AD299="",INDEX(AD$12:AD298,MATCH(AA299,AA$12:AA298,0),1),AD299),AB299)))</f>
        <v/>
      </c>
      <c r="CD299" s="21" t="str">
        <f t="shared" si="359"/>
        <v/>
      </c>
      <c r="CE299" s="21" t="str">
        <f>IF(BX299="","",MAX(CE$12:CE298)+1)</f>
        <v/>
      </c>
      <c r="CF299" s="21" t="str">
        <f t="shared" si="360"/>
        <v/>
      </c>
      <c r="CG299" s="46" t="str">
        <f t="shared" si="361"/>
        <v/>
      </c>
      <c r="CH299" s="27" t="s">
        <v>0</v>
      </c>
      <c r="CI299" s="14" t="str">
        <f t="shared" si="362"/>
        <v/>
      </c>
      <c r="CJ299" s="27" t="s">
        <v>0</v>
      </c>
      <c r="CK299" s="157" t="str">
        <f>IF(BN299="","",IF(AND(BO299&lt;&gt;"",BO299&lt;&gt;"NEMA",BS299=1),BR299,IFERROR(INDEX(CK$12:CK298,MATCH(BN299,BN$12:BN298,0)),IF(BX299&lt;&gt;"",BX299,BT299))))</f>
        <v/>
      </c>
      <c r="CL299" s="210" t="str">
        <f>IF(BN299="","",IF(BT299&lt;&gt;BN299,INDEX(regKlub_id,MATCH(BT299,regKlub_naziv,0)),IF(AND(BO299&lt;&gt;"",BO299&lt;&gt;"NEMA"),BO299,IF(CF299&lt;&gt;"",CF299,IF(CB299&lt;&gt;"",CB299,IFERROR(INDEX(CL$12:CL298,MATCH(BN299,BN$12:BN298,0)),"GREŠKA"))))))</f>
        <v/>
      </c>
      <c r="CM299" s="108" t="str">
        <f>IF(BP299="","",IF(BP299&lt;&gt;"NEMA",BP299,IF(CE299&lt;&gt;"",CE299,IFERROR(INDEX(CM$12:CM298,MATCH(BN299,BN$12:BN298,0)),""))))</f>
        <v/>
      </c>
      <c r="CN299" s="27" t="s">
        <v>0</v>
      </c>
      <c r="CO299" s="38" t="str">
        <f t="shared" si="363"/>
        <v/>
      </c>
      <c r="CP299" s="53" t="str">
        <f t="shared" si="364"/>
        <v/>
      </c>
      <c r="CQ299" s="164" t="str">
        <f t="shared" si="365"/>
        <v/>
      </c>
      <c r="CR299" s="165" t="str">
        <f t="shared" si="313"/>
        <v/>
      </c>
      <c r="CS299" s="108" t="str">
        <f t="shared" si="317"/>
        <v/>
      </c>
      <c r="CT299" s="27" t="s">
        <v>0</v>
      </c>
      <c r="CU299" s="224" t="str">
        <f t="shared" si="366"/>
        <v xml:space="preserve">
</v>
      </c>
      <c r="CV299" s="27" t="s">
        <v>0</v>
      </c>
      <c r="CW299" s="184" t="str">
        <f t="shared" si="318"/>
        <v/>
      </c>
      <c r="CX299" t="s">
        <v>0</v>
      </c>
      <c r="CY299" s="86" t="str">
        <f t="shared" si="319"/>
        <v/>
      </c>
      <c r="CZ299" t="s">
        <v>0</v>
      </c>
      <c r="DA299" s="32" t="str">
        <f t="shared" si="320"/>
        <v/>
      </c>
      <c r="DB299" s="46" t="str">
        <f t="shared" si="321"/>
        <v/>
      </c>
      <c r="DC299" t="s">
        <v>0</v>
      </c>
      <c r="DD299" s="14" t="str">
        <f t="shared" si="367"/>
        <v/>
      </c>
      <c r="DE299" s="27" t="s">
        <v>0</v>
      </c>
      <c r="DF299" s="14" t="str">
        <f t="shared" si="368"/>
        <v/>
      </c>
      <c r="DG299" s="27" t="s">
        <v>0</v>
      </c>
      <c r="DH299" s="32" t="str">
        <f t="shared" si="369"/>
        <v/>
      </c>
      <c r="DI299" s="33" t="str">
        <f t="shared" si="370"/>
        <v/>
      </c>
      <c r="DJ299" s="27" t="s">
        <v>0</v>
      </c>
      <c r="DK299" s="32" t="str">
        <f t="shared" si="371"/>
        <v/>
      </c>
      <c r="DL299" s="33" t="str">
        <f t="shared" si="372"/>
        <v/>
      </c>
      <c r="DM299" s="27" t="s">
        <v>0</v>
      </c>
      <c r="DN299" s="32" t="str">
        <f t="shared" si="373"/>
        <v/>
      </c>
      <c r="DO299" s="33" t="str">
        <f t="shared" si="374"/>
        <v/>
      </c>
      <c r="DP299" s="27" t="s">
        <v>0</v>
      </c>
      <c r="DQ299" s="38" t="str">
        <f t="shared" si="375"/>
        <v/>
      </c>
      <c r="DR299" s="33" t="str" cm="1">
        <f t="array" ref="DR299">IF(DQ299&lt;&gt;"",INDEX(regNatjecatelj_id,DQ299,0),IF(BF299&lt;&gt;"",BF299,""))</f>
        <v/>
      </c>
      <c r="DS299" s="27" t="s">
        <v>0</v>
      </c>
      <c r="DT299" s="38" t="str">
        <f t="shared" si="376"/>
        <v/>
      </c>
      <c r="DU299" s="53" t="str">
        <f t="shared" si="322"/>
        <v/>
      </c>
      <c r="DV299" s="53" t="str">
        <f t="shared" si="377"/>
        <v/>
      </c>
      <c r="DW299" s="53" t="str">
        <f t="shared" si="378"/>
        <v/>
      </c>
      <c r="DX299" s="46" t="str">
        <f t="shared" si="379"/>
        <v/>
      </c>
      <c r="DY299" s="27" t="s">
        <v>0</v>
      </c>
      <c r="DZ299" s="38" t="str">
        <f>IF(AN299="","",MAX(DZ$12:DZ298)+1)</f>
        <v/>
      </c>
      <c r="EA299" s="53" t="str">
        <f t="shared" si="380"/>
        <v/>
      </c>
      <c r="EB299" s="53" t="str">
        <f t="shared" si="381"/>
        <v/>
      </c>
      <c r="EC299" s="53" t="str">
        <f t="shared" si="382"/>
        <v/>
      </c>
      <c r="ED299" s="53" t="str">
        <f t="shared" si="383"/>
        <v/>
      </c>
      <c r="EE299" s="53" t="str">
        <f t="shared" si="323"/>
        <v/>
      </c>
      <c r="EF299" s="53" t="str">
        <f t="shared" si="384"/>
        <v/>
      </c>
      <c r="EG299" s="53" t="str">
        <f t="shared" si="385"/>
        <v/>
      </c>
      <c r="EH299" s="53" t="str">
        <f t="shared" si="324"/>
        <v/>
      </c>
      <c r="EI299" s="53" t="str">
        <f t="shared" si="386"/>
        <v/>
      </c>
      <c r="EJ299" s="33" t="str">
        <f t="shared" si="387"/>
        <v/>
      </c>
      <c r="EK299" s="27" t="s">
        <v>0</v>
      </c>
      <c r="EL299" s="14" t="str">
        <f t="shared" si="388"/>
        <v/>
      </c>
      <c r="EM299" s="27" t="s">
        <v>0</v>
      </c>
      <c r="EN299" s="14" t="str">
        <f t="shared" si="325"/>
        <v/>
      </c>
      <c r="EO299" s="27" t="s">
        <v>0</v>
      </c>
      <c r="EP299" s="115" t="str">
        <f t="shared" si="389"/>
        <v/>
      </c>
      <c r="EQ299" s="27" t="s">
        <v>0</v>
      </c>
    </row>
    <row r="300" spans="1:147" x14ac:dyDescent="0.25">
      <c r="A300" t="s">
        <v>0</v>
      </c>
      <c r="B300" s="32" t="str">
        <f>IF(csv!F290="","",TRIM(csv!T290))</f>
        <v/>
      </c>
      <c r="C300" s="21" t="s">
        <v>0</v>
      </c>
      <c r="D300" s="21" t="str">
        <f>IF(csv!F290="","",TRIM(csv!F290))</f>
        <v/>
      </c>
      <c r="E300" s="21" t="str">
        <f>IF(csv!E290="","",TRIM(csv!E290))</f>
        <v/>
      </c>
      <c r="F300" s="21" t="s">
        <v>0</v>
      </c>
      <c r="G300" s="53" t="str">
        <f>IF(csv!M290="","",TRIM(csv!M290))</f>
        <v/>
      </c>
      <c r="H300" s="53" t="str">
        <f>IF(csv!N290="","",TRIM(csv!N290))</f>
        <v/>
      </c>
      <c r="I300" s="21" t="s">
        <v>0</v>
      </c>
      <c r="J300" s="21" t="str">
        <f>IF(csv!P290="","",TRIM(csv!P290))</f>
        <v/>
      </c>
      <c r="K300" s="21" t="str">
        <f>IF(csv!Q290="","",TRIM(csv!Q290))</f>
        <v/>
      </c>
      <c r="L300" s="21" t="s">
        <v>0</v>
      </c>
      <c r="M300" s="46" t="str">
        <f>IF(csv!R290="","",TRIM(csv!R290))</f>
        <v/>
      </c>
      <c r="N300" s="27" t="s">
        <v>0</v>
      </c>
      <c r="O300" s="172" t="str">
        <f t="shared" si="326"/>
        <v/>
      </c>
      <c r="P300" s="27"/>
      <c r="Q300" s="32" t="str">
        <f t="shared" si="327"/>
        <v/>
      </c>
      <c r="R300" s="53" t="str">
        <f>IF(Q300="","",IF(COUNTIF(Q$12:Q299,Q300)=0,R299+1,R299))</f>
        <v/>
      </c>
      <c r="S300" s="53" t="str">
        <f t="shared" si="328"/>
        <v/>
      </c>
      <c r="T300" s="53" t="str">
        <f t="shared" si="329"/>
        <v/>
      </c>
      <c r="U300" s="46" t="str">
        <f t="shared" si="330"/>
        <v/>
      </c>
      <c r="V300" s="27" t="s">
        <v>0</v>
      </c>
      <c r="W300" s="157" t="str">
        <f t="shared" si="331"/>
        <v/>
      </c>
      <c r="X300" s="207" t="str">
        <f t="shared" si="332"/>
        <v/>
      </c>
      <c r="Y300" s="158" t="str">
        <f t="shared" si="314"/>
        <v/>
      </c>
      <c r="Z300" s="27" t="s">
        <v>0</v>
      </c>
      <c r="AA300" s="32" t="str">
        <f t="shared" si="333"/>
        <v/>
      </c>
      <c r="AB300" s="53" t="str">
        <f t="shared" si="334"/>
        <v/>
      </c>
      <c r="AC300" s="21" t="str">
        <f>IF(OR(AB300="",AB300&lt;&gt;"NEMA"),"",IF(IFERROR(MATCH(AA300,AA$12:AA299,0),0)&lt;&gt;0,"",AA300))</f>
        <v/>
      </c>
      <c r="AD300" s="46" t="str">
        <f>IF(AC300="","",MAX(AD$12:AD299)+1)</f>
        <v/>
      </c>
      <c r="AE300" s="27" t="s">
        <v>0</v>
      </c>
      <c r="AF300" s="84"/>
      <c r="AG300" s="27" t="s">
        <v>0</v>
      </c>
      <c r="AH300" s="14" t="str">
        <f t="shared" si="335"/>
        <v/>
      </c>
      <c r="AI300" s="27" t="s">
        <v>0</v>
      </c>
      <c r="AJ300" s="157" t="str">
        <f t="shared" si="336"/>
        <v/>
      </c>
      <c r="AK300" s="108" t="str">
        <f t="shared" si="337"/>
        <v/>
      </c>
      <c r="AL300" s="27"/>
      <c r="AM300" s="32" t="str">
        <f t="shared" si="338"/>
        <v/>
      </c>
      <c r="AN300" s="21" t="str">
        <f t="shared" si="339"/>
        <v/>
      </c>
      <c r="AO300" s="53" t="str">
        <f t="shared" si="340"/>
        <v/>
      </c>
      <c r="AP300" s="53" t="str">
        <f t="shared" si="341"/>
        <v/>
      </c>
      <c r="AQ300" s="21" t="str">
        <f t="shared" si="342"/>
        <v/>
      </c>
      <c r="AR300" s="46" t="str">
        <f t="shared" si="343"/>
        <v/>
      </c>
      <c r="AS300" s="27" t="s">
        <v>0</v>
      </c>
      <c r="AT300" s="62" t="str">
        <f t="shared" si="344"/>
        <v/>
      </c>
      <c r="AU300" s="27" t="s">
        <v>0</v>
      </c>
      <c r="AV300" s="228" t="str">
        <f t="shared" si="390"/>
        <v/>
      </c>
      <c r="AW300" s="27" t="s">
        <v>0</v>
      </c>
      <c r="AX300" s="79"/>
      <c r="AY300" s="80"/>
      <c r="AZ300" s="27" t="s">
        <v>0</v>
      </c>
      <c r="BA300" s="184" t="str">
        <f t="shared" si="345"/>
        <v/>
      </c>
      <c r="BB300" s="27" t="s">
        <v>0</v>
      </c>
      <c r="BC300" s="32" t="str">
        <f t="shared" si="346"/>
        <v/>
      </c>
      <c r="BD300" s="53" t="str">
        <f>IF(AX300&amp;AY300="","",MAX(BD$12:BD299)+1)</f>
        <v/>
      </c>
      <c r="BE300" s="196" t="str">
        <f t="shared" si="347"/>
        <v/>
      </c>
      <c r="BF300" s="33" t="str">
        <f>IF(AND(AO300="NEMA",AP300="NEMA",OR(AX300&amp;AY300="",BE300="NEMA")),MAX(BF$12:BF299)+1,"")</f>
        <v/>
      </c>
      <c r="BG300" s="27" t="s">
        <v>0</v>
      </c>
      <c r="BH300" s="32" t="str">
        <f t="shared" si="348"/>
        <v/>
      </c>
      <c r="BI300" s="21" t="str">
        <f t="shared" si="349"/>
        <v/>
      </c>
      <c r="BJ300" s="53" t="str">
        <f t="shared" si="350"/>
        <v/>
      </c>
      <c r="BK300" s="33" t="str">
        <f t="shared" si="351"/>
        <v/>
      </c>
      <c r="BL300" s="27" t="s">
        <v>0</v>
      </c>
      <c r="BM300" s="32" t="str">
        <f t="shared" si="352"/>
        <v/>
      </c>
      <c r="BN300" s="21" t="str">
        <f t="shared" si="353"/>
        <v/>
      </c>
      <c r="BO300" s="53" t="str">
        <f t="shared" si="354"/>
        <v/>
      </c>
      <c r="BP300" s="53" t="str">
        <f t="shared" si="315"/>
        <v/>
      </c>
      <c r="BQ300" s="21" t="str">
        <f t="shared" si="316"/>
        <v/>
      </c>
      <c r="BR300" s="21" t="str" cm="1">
        <f t="array" ref="BR300">IFERROR(""&amp;INDEX(regNatjecatelj_klub,DI300),"")</f>
        <v/>
      </c>
      <c r="BS300" s="66" t="str">
        <f t="shared" si="355"/>
        <v/>
      </c>
      <c r="BT300" s="46" t="str">
        <f t="shared" si="356"/>
        <v/>
      </c>
      <c r="BU300" s="27" t="s">
        <v>0</v>
      </c>
      <c r="BV300" s="62" t="str">
        <f>IF(BP300&lt;&gt;"NEMA","",IF(IFERROR(MATCH(BN300,BN$12:BN299,0),0)&lt;&gt;0,"",BN300))</f>
        <v/>
      </c>
      <c r="BW300" s="27" t="s">
        <v>0</v>
      </c>
      <c r="BX300" s="84"/>
      <c r="BY300" s="27" t="s">
        <v>0</v>
      </c>
      <c r="BZ300" s="38" t="str">
        <f t="shared" si="357"/>
        <v/>
      </c>
      <c r="CA300" s="21" t="str">
        <f t="shared" si="358"/>
        <v/>
      </c>
      <c r="CB300" s="21" t="str">
        <f>IF(CA300="","",MAX(CB$12:CB299)+1)</f>
        <v/>
      </c>
      <c r="CC300" s="21" t="str">
        <f>IF(CA300="","",IF(AB300="","",IF(AB300="NEMA",IF(AD300="",INDEX(AD$12:AD299,MATCH(AA300,AA$12:AA299,0),1),AD300),AB300)))</f>
        <v/>
      </c>
      <c r="CD300" s="21" t="str">
        <f t="shared" si="359"/>
        <v/>
      </c>
      <c r="CE300" s="21" t="str">
        <f>IF(BX300="","",MAX(CE$12:CE299)+1)</f>
        <v/>
      </c>
      <c r="CF300" s="21" t="str">
        <f t="shared" si="360"/>
        <v/>
      </c>
      <c r="CG300" s="46" t="str">
        <f t="shared" si="361"/>
        <v/>
      </c>
      <c r="CH300" s="27" t="s">
        <v>0</v>
      </c>
      <c r="CI300" s="14" t="str">
        <f t="shared" si="362"/>
        <v/>
      </c>
      <c r="CJ300" s="27" t="s">
        <v>0</v>
      </c>
      <c r="CK300" s="157" t="str">
        <f>IF(BN300="","",IF(AND(BO300&lt;&gt;"",BO300&lt;&gt;"NEMA",BS300=1),BR300,IFERROR(INDEX(CK$12:CK299,MATCH(BN300,BN$12:BN299,0)),IF(BX300&lt;&gt;"",BX300,BT300))))</f>
        <v/>
      </c>
      <c r="CL300" s="210" t="str">
        <f>IF(BN300="","",IF(BT300&lt;&gt;BN300,INDEX(regKlub_id,MATCH(BT300,regKlub_naziv,0)),IF(AND(BO300&lt;&gt;"",BO300&lt;&gt;"NEMA"),BO300,IF(CF300&lt;&gt;"",CF300,IF(CB300&lt;&gt;"",CB300,IFERROR(INDEX(CL$12:CL299,MATCH(BN300,BN$12:BN299,0)),"GREŠKA"))))))</f>
        <v/>
      </c>
      <c r="CM300" s="108" t="str">
        <f>IF(BP300="","",IF(BP300&lt;&gt;"NEMA",BP300,IF(CE300&lt;&gt;"",CE300,IFERROR(INDEX(CM$12:CM299,MATCH(BN300,BN$12:BN299,0)),""))))</f>
        <v/>
      </c>
      <c r="CN300" s="27" t="s">
        <v>0</v>
      </c>
      <c r="CO300" s="38" t="str">
        <f t="shared" si="363"/>
        <v/>
      </c>
      <c r="CP300" s="53" t="str">
        <f t="shared" si="364"/>
        <v/>
      </c>
      <c r="CQ300" s="164" t="str">
        <f t="shared" si="365"/>
        <v/>
      </c>
      <c r="CR300" s="165" t="str">
        <f t="shared" si="313"/>
        <v/>
      </c>
      <c r="CS300" s="108" t="str">
        <f t="shared" si="317"/>
        <v/>
      </c>
      <c r="CT300" s="27" t="s">
        <v>0</v>
      </c>
      <c r="CU300" s="224" t="str">
        <f t="shared" si="366"/>
        <v xml:space="preserve">
</v>
      </c>
      <c r="CV300" s="27" t="s">
        <v>0</v>
      </c>
      <c r="CW300" s="184" t="str">
        <f t="shared" si="318"/>
        <v/>
      </c>
      <c r="CX300" t="s">
        <v>0</v>
      </c>
      <c r="CY300" s="86" t="str">
        <f t="shared" si="319"/>
        <v/>
      </c>
      <c r="CZ300" t="s">
        <v>0</v>
      </c>
      <c r="DA300" s="32" t="str">
        <f t="shared" si="320"/>
        <v/>
      </c>
      <c r="DB300" s="46" t="str">
        <f t="shared" si="321"/>
        <v/>
      </c>
      <c r="DC300" t="s">
        <v>0</v>
      </c>
      <c r="DD300" s="14" t="str">
        <f t="shared" si="367"/>
        <v/>
      </c>
      <c r="DE300" s="27" t="s">
        <v>0</v>
      </c>
      <c r="DF300" s="14" t="str">
        <f t="shared" si="368"/>
        <v/>
      </c>
      <c r="DG300" s="27" t="s">
        <v>0</v>
      </c>
      <c r="DH300" s="32" t="str">
        <f t="shared" si="369"/>
        <v/>
      </c>
      <c r="DI300" s="33" t="str">
        <f t="shared" si="370"/>
        <v/>
      </c>
      <c r="DJ300" s="27" t="s">
        <v>0</v>
      </c>
      <c r="DK300" s="32" t="str">
        <f t="shared" si="371"/>
        <v/>
      </c>
      <c r="DL300" s="33" t="str">
        <f t="shared" si="372"/>
        <v/>
      </c>
      <c r="DM300" s="27" t="s">
        <v>0</v>
      </c>
      <c r="DN300" s="32" t="str">
        <f t="shared" si="373"/>
        <v/>
      </c>
      <c r="DO300" s="33" t="str">
        <f t="shared" si="374"/>
        <v/>
      </c>
      <c r="DP300" s="27" t="s">
        <v>0</v>
      </c>
      <c r="DQ300" s="38" t="str">
        <f t="shared" si="375"/>
        <v/>
      </c>
      <c r="DR300" s="33" t="str" cm="1">
        <f t="array" ref="DR300">IF(DQ300&lt;&gt;"",INDEX(regNatjecatelj_id,DQ300,0),IF(BF300&lt;&gt;"",BF300,""))</f>
        <v/>
      </c>
      <c r="DS300" s="27" t="s">
        <v>0</v>
      </c>
      <c r="DT300" s="38" t="str">
        <f t="shared" si="376"/>
        <v/>
      </c>
      <c r="DU300" s="53" t="str">
        <f t="shared" si="322"/>
        <v/>
      </c>
      <c r="DV300" s="53" t="str">
        <f t="shared" si="377"/>
        <v/>
      </c>
      <c r="DW300" s="53" t="str">
        <f t="shared" si="378"/>
        <v/>
      </c>
      <c r="DX300" s="46" t="str">
        <f t="shared" si="379"/>
        <v/>
      </c>
      <c r="DY300" s="27" t="s">
        <v>0</v>
      </c>
      <c r="DZ300" s="38" t="str">
        <f>IF(AN300="","",MAX(DZ$12:DZ299)+1)</f>
        <v/>
      </c>
      <c r="EA300" s="53" t="str">
        <f t="shared" si="380"/>
        <v/>
      </c>
      <c r="EB300" s="53" t="str">
        <f t="shared" si="381"/>
        <v/>
      </c>
      <c r="EC300" s="53" t="str">
        <f t="shared" si="382"/>
        <v/>
      </c>
      <c r="ED300" s="53" t="str">
        <f t="shared" si="383"/>
        <v/>
      </c>
      <c r="EE300" s="53" t="str">
        <f t="shared" si="323"/>
        <v/>
      </c>
      <c r="EF300" s="53" t="str">
        <f t="shared" si="384"/>
        <v/>
      </c>
      <c r="EG300" s="53" t="str">
        <f t="shared" si="385"/>
        <v/>
      </c>
      <c r="EH300" s="53" t="str">
        <f t="shared" si="324"/>
        <v/>
      </c>
      <c r="EI300" s="53" t="str">
        <f t="shared" si="386"/>
        <v/>
      </c>
      <c r="EJ300" s="33" t="str">
        <f t="shared" si="387"/>
        <v/>
      </c>
      <c r="EK300" s="27" t="s">
        <v>0</v>
      </c>
      <c r="EL300" s="14" t="str">
        <f t="shared" si="388"/>
        <v/>
      </c>
      <c r="EM300" s="27" t="s">
        <v>0</v>
      </c>
      <c r="EN300" s="14" t="str">
        <f t="shared" si="325"/>
        <v/>
      </c>
      <c r="EO300" s="27" t="s">
        <v>0</v>
      </c>
      <c r="EP300" s="115" t="str">
        <f t="shared" si="389"/>
        <v/>
      </c>
      <c r="EQ300" s="27" t="s">
        <v>0</v>
      </c>
    </row>
    <row r="301" spans="1:147" x14ac:dyDescent="0.25">
      <c r="A301" t="s">
        <v>0</v>
      </c>
      <c r="B301" s="32" t="str">
        <f>IF(csv!F291="","",TRIM(csv!T291))</f>
        <v/>
      </c>
      <c r="C301" s="21" t="s">
        <v>0</v>
      </c>
      <c r="D301" s="21" t="str">
        <f>IF(csv!F291="","",TRIM(csv!F291))</f>
        <v/>
      </c>
      <c r="E301" s="21" t="str">
        <f>IF(csv!E291="","",TRIM(csv!E291))</f>
        <v/>
      </c>
      <c r="F301" s="21" t="s">
        <v>0</v>
      </c>
      <c r="G301" s="53" t="str">
        <f>IF(csv!M291="","",TRIM(csv!M291))</f>
        <v/>
      </c>
      <c r="H301" s="53" t="str">
        <f>IF(csv!N291="","",TRIM(csv!N291))</f>
        <v/>
      </c>
      <c r="I301" s="21" t="s">
        <v>0</v>
      </c>
      <c r="J301" s="21" t="str">
        <f>IF(csv!P291="","",TRIM(csv!P291))</f>
        <v/>
      </c>
      <c r="K301" s="21" t="str">
        <f>IF(csv!Q291="","",TRIM(csv!Q291))</f>
        <v/>
      </c>
      <c r="L301" s="21" t="s">
        <v>0</v>
      </c>
      <c r="M301" s="46" t="str">
        <f>IF(csv!R291="","",TRIM(csv!R291))</f>
        <v/>
      </c>
      <c r="N301" s="27" t="s">
        <v>0</v>
      </c>
      <c r="O301" s="172" t="str">
        <f t="shared" si="326"/>
        <v/>
      </c>
      <c r="P301" s="27"/>
      <c r="Q301" s="32" t="str">
        <f t="shared" si="327"/>
        <v/>
      </c>
      <c r="R301" s="53" t="str">
        <f>IF(Q301="","",IF(COUNTIF(Q$12:Q300,Q301)=0,R300+1,R300))</f>
        <v/>
      </c>
      <c r="S301" s="53" t="str">
        <f t="shared" si="328"/>
        <v/>
      </c>
      <c r="T301" s="53" t="str">
        <f t="shared" si="329"/>
        <v/>
      </c>
      <c r="U301" s="46" t="str">
        <f t="shared" si="330"/>
        <v/>
      </c>
      <c r="V301" s="27" t="s">
        <v>0</v>
      </c>
      <c r="W301" s="157" t="str">
        <f t="shared" si="331"/>
        <v/>
      </c>
      <c r="X301" s="207" t="str">
        <f t="shared" si="332"/>
        <v/>
      </c>
      <c r="Y301" s="158" t="str">
        <f t="shared" si="314"/>
        <v/>
      </c>
      <c r="Z301" s="27" t="s">
        <v>0</v>
      </c>
      <c r="AA301" s="32" t="str">
        <f t="shared" si="333"/>
        <v/>
      </c>
      <c r="AB301" s="53" t="str">
        <f t="shared" si="334"/>
        <v/>
      </c>
      <c r="AC301" s="21" t="str">
        <f>IF(OR(AB301="",AB301&lt;&gt;"NEMA"),"",IF(IFERROR(MATCH(AA301,AA$12:AA300,0),0)&lt;&gt;0,"",AA301))</f>
        <v/>
      </c>
      <c r="AD301" s="46" t="str">
        <f>IF(AC301="","",MAX(AD$12:AD300)+1)</f>
        <v/>
      </c>
      <c r="AE301" s="27" t="s">
        <v>0</v>
      </c>
      <c r="AF301" s="84"/>
      <c r="AG301" s="27" t="s">
        <v>0</v>
      </c>
      <c r="AH301" s="14" t="str">
        <f t="shared" si="335"/>
        <v/>
      </c>
      <c r="AI301" s="27" t="s">
        <v>0</v>
      </c>
      <c r="AJ301" s="157" t="str">
        <f t="shared" si="336"/>
        <v/>
      </c>
      <c r="AK301" s="108" t="str">
        <f t="shared" si="337"/>
        <v/>
      </c>
      <c r="AL301" s="27"/>
      <c r="AM301" s="32" t="str">
        <f t="shared" si="338"/>
        <v/>
      </c>
      <c r="AN301" s="21" t="str">
        <f t="shared" si="339"/>
        <v/>
      </c>
      <c r="AO301" s="53" t="str">
        <f t="shared" si="340"/>
        <v/>
      </c>
      <c r="AP301" s="53" t="str">
        <f t="shared" si="341"/>
        <v/>
      </c>
      <c r="AQ301" s="21" t="str">
        <f t="shared" si="342"/>
        <v/>
      </c>
      <c r="AR301" s="46" t="str">
        <f t="shared" si="343"/>
        <v/>
      </c>
      <c r="AS301" s="27" t="s">
        <v>0</v>
      </c>
      <c r="AT301" s="62" t="str">
        <f t="shared" si="344"/>
        <v/>
      </c>
      <c r="AU301" s="27" t="s">
        <v>0</v>
      </c>
      <c r="AV301" s="228" t="str">
        <f t="shared" si="390"/>
        <v/>
      </c>
      <c r="AW301" s="27" t="s">
        <v>0</v>
      </c>
      <c r="AX301" s="79"/>
      <c r="AY301" s="80"/>
      <c r="AZ301" s="27" t="s">
        <v>0</v>
      </c>
      <c r="BA301" s="184" t="str">
        <f t="shared" si="345"/>
        <v/>
      </c>
      <c r="BB301" s="27" t="s">
        <v>0</v>
      </c>
      <c r="BC301" s="32" t="str">
        <f t="shared" si="346"/>
        <v/>
      </c>
      <c r="BD301" s="53" t="str">
        <f>IF(AX301&amp;AY301="","",MAX(BD$12:BD300)+1)</f>
        <v/>
      </c>
      <c r="BE301" s="196" t="str">
        <f t="shared" si="347"/>
        <v/>
      </c>
      <c r="BF301" s="33" t="str">
        <f>IF(AND(AO301="NEMA",AP301="NEMA",OR(AX301&amp;AY301="",BE301="NEMA")),MAX(BF$12:BF300)+1,"")</f>
        <v/>
      </c>
      <c r="BG301" s="27" t="s">
        <v>0</v>
      </c>
      <c r="BH301" s="32" t="str">
        <f t="shared" si="348"/>
        <v/>
      </c>
      <c r="BI301" s="21" t="str">
        <f t="shared" si="349"/>
        <v/>
      </c>
      <c r="BJ301" s="53" t="str">
        <f t="shared" si="350"/>
        <v/>
      </c>
      <c r="BK301" s="33" t="str">
        <f t="shared" si="351"/>
        <v/>
      </c>
      <c r="BL301" s="27" t="s">
        <v>0</v>
      </c>
      <c r="BM301" s="32" t="str">
        <f t="shared" si="352"/>
        <v/>
      </c>
      <c r="BN301" s="21" t="str">
        <f t="shared" si="353"/>
        <v/>
      </c>
      <c r="BO301" s="53" t="str">
        <f t="shared" si="354"/>
        <v/>
      </c>
      <c r="BP301" s="53" t="str">
        <f t="shared" si="315"/>
        <v/>
      </c>
      <c r="BQ301" s="21" t="str">
        <f t="shared" si="316"/>
        <v/>
      </c>
      <c r="BR301" s="21" t="str" cm="1">
        <f t="array" ref="BR301">IFERROR(""&amp;INDEX(regNatjecatelj_klub,DI301),"")</f>
        <v/>
      </c>
      <c r="BS301" s="66" t="str">
        <f t="shared" si="355"/>
        <v/>
      </c>
      <c r="BT301" s="46" t="str">
        <f t="shared" si="356"/>
        <v/>
      </c>
      <c r="BU301" s="27" t="s">
        <v>0</v>
      </c>
      <c r="BV301" s="62" t="str">
        <f>IF(BP301&lt;&gt;"NEMA","",IF(IFERROR(MATCH(BN301,BN$12:BN300,0),0)&lt;&gt;0,"",BN301))</f>
        <v/>
      </c>
      <c r="BW301" s="27" t="s">
        <v>0</v>
      </c>
      <c r="BX301" s="84"/>
      <c r="BY301" s="27" t="s">
        <v>0</v>
      </c>
      <c r="BZ301" s="38" t="str">
        <f t="shared" si="357"/>
        <v/>
      </c>
      <c r="CA301" s="21" t="str">
        <f t="shared" si="358"/>
        <v/>
      </c>
      <c r="CB301" s="21" t="str">
        <f>IF(CA301="","",MAX(CB$12:CB300)+1)</f>
        <v/>
      </c>
      <c r="CC301" s="21" t="str">
        <f>IF(CA301="","",IF(AB301="","",IF(AB301="NEMA",IF(AD301="",INDEX(AD$12:AD300,MATCH(AA301,AA$12:AA300,0),1),AD301),AB301)))</f>
        <v/>
      </c>
      <c r="CD301" s="21" t="str">
        <f t="shared" si="359"/>
        <v/>
      </c>
      <c r="CE301" s="21" t="str">
        <f>IF(BX301="","",MAX(CE$12:CE300)+1)</f>
        <v/>
      </c>
      <c r="CF301" s="21" t="str">
        <f t="shared" si="360"/>
        <v/>
      </c>
      <c r="CG301" s="46" t="str">
        <f t="shared" si="361"/>
        <v/>
      </c>
      <c r="CH301" s="27" t="s">
        <v>0</v>
      </c>
      <c r="CI301" s="14" t="str">
        <f t="shared" si="362"/>
        <v/>
      </c>
      <c r="CJ301" s="27" t="s">
        <v>0</v>
      </c>
      <c r="CK301" s="157" t="str">
        <f>IF(BN301="","",IF(AND(BO301&lt;&gt;"",BO301&lt;&gt;"NEMA",BS301=1),BR301,IFERROR(INDEX(CK$12:CK300,MATCH(BN301,BN$12:BN300,0)),IF(BX301&lt;&gt;"",BX301,BT301))))</f>
        <v/>
      </c>
      <c r="CL301" s="210" t="str">
        <f>IF(BN301="","",IF(BT301&lt;&gt;BN301,INDEX(regKlub_id,MATCH(BT301,regKlub_naziv,0)),IF(AND(BO301&lt;&gt;"",BO301&lt;&gt;"NEMA"),BO301,IF(CF301&lt;&gt;"",CF301,IF(CB301&lt;&gt;"",CB301,IFERROR(INDEX(CL$12:CL300,MATCH(BN301,BN$12:BN300,0)),"GREŠKA"))))))</f>
        <v/>
      </c>
      <c r="CM301" s="108" t="str">
        <f>IF(BP301="","",IF(BP301&lt;&gt;"NEMA",BP301,IF(CE301&lt;&gt;"",CE301,IFERROR(INDEX(CM$12:CM300,MATCH(BN301,BN$12:BN300,0)),""))))</f>
        <v/>
      </c>
      <c r="CN301" s="27" t="s">
        <v>0</v>
      </c>
      <c r="CO301" s="38" t="str">
        <f t="shared" si="363"/>
        <v/>
      </c>
      <c r="CP301" s="53" t="str">
        <f t="shared" si="364"/>
        <v/>
      </c>
      <c r="CQ301" s="164" t="str">
        <f t="shared" si="365"/>
        <v/>
      </c>
      <c r="CR301" s="165" t="str">
        <f t="shared" si="313"/>
        <v/>
      </c>
      <c r="CS301" s="108" t="str">
        <f t="shared" si="317"/>
        <v/>
      </c>
      <c r="CT301" s="27" t="s">
        <v>0</v>
      </c>
      <c r="CU301" s="224" t="str">
        <f t="shared" si="366"/>
        <v xml:space="preserve">
</v>
      </c>
      <c r="CV301" s="27" t="s">
        <v>0</v>
      </c>
      <c r="CW301" s="184" t="str">
        <f t="shared" si="318"/>
        <v/>
      </c>
      <c r="CX301" t="s">
        <v>0</v>
      </c>
      <c r="CY301" s="86" t="str">
        <f t="shared" si="319"/>
        <v/>
      </c>
      <c r="CZ301" t="s">
        <v>0</v>
      </c>
      <c r="DA301" s="32" t="str">
        <f t="shared" si="320"/>
        <v/>
      </c>
      <c r="DB301" s="46" t="str">
        <f t="shared" si="321"/>
        <v/>
      </c>
      <c r="DC301" t="s">
        <v>0</v>
      </c>
      <c r="DD301" s="14" t="str">
        <f t="shared" si="367"/>
        <v/>
      </c>
      <c r="DE301" s="27" t="s">
        <v>0</v>
      </c>
      <c r="DF301" s="14" t="str">
        <f t="shared" si="368"/>
        <v/>
      </c>
      <c r="DG301" s="27" t="s">
        <v>0</v>
      </c>
      <c r="DH301" s="32" t="str">
        <f t="shared" si="369"/>
        <v/>
      </c>
      <c r="DI301" s="33" t="str">
        <f t="shared" si="370"/>
        <v/>
      </c>
      <c r="DJ301" s="27" t="s">
        <v>0</v>
      </c>
      <c r="DK301" s="32" t="str">
        <f t="shared" si="371"/>
        <v/>
      </c>
      <c r="DL301" s="33" t="str">
        <f t="shared" si="372"/>
        <v/>
      </c>
      <c r="DM301" s="27" t="s">
        <v>0</v>
      </c>
      <c r="DN301" s="32" t="str">
        <f t="shared" si="373"/>
        <v/>
      </c>
      <c r="DO301" s="33" t="str">
        <f t="shared" si="374"/>
        <v/>
      </c>
      <c r="DP301" s="27" t="s">
        <v>0</v>
      </c>
      <c r="DQ301" s="38" t="str">
        <f t="shared" si="375"/>
        <v/>
      </c>
      <c r="DR301" s="33" t="str" cm="1">
        <f t="array" ref="DR301">IF(DQ301&lt;&gt;"",INDEX(regNatjecatelj_id,DQ301,0),IF(BF301&lt;&gt;"",BF301,""))</f>
        <v/>
      </c>
      <c r="DS301" s="27" t="s">
        <v>0</v>
      </c>
      <c r="DT301" s="38" t="str">
        <f t="shared" si="376"/>
        <v/>
      </c>
      <c r="DU301" s="53" t="str">
        <f t="shared" si="322"/>
        <v/>
      </c>
      <c r="DV301" s="53" t="str">
        <f t="shared" si="377"/>
        <v/>
      </c>
      <c r="DW301" s="53" t="str">
        <f t="shared" si="378"/>
        <v/>
      </c>
      <c r="DX301" s="46" t="str">
        <f t="shared" si="379"/>
        <v/>
      </c>
      <c r="DY301" s="27" t="s">
        <v>0</v>
      </c>
      <c r="DZ301" s="38" t="str">
        <f>IF(AN301="","",MAX(DZ$12:DZ300)+1)</f>
        <v/>
      </c>
      <c r="EA301" s="53" t="str">
        <f t="shared" si="380"/>
        <v/>
      </c>
      <c r="EB301" s="53" t="str">
        <f t="shared" si="381"/>
        <v/>
      </c>
      <c r="EC301" s="53" t="str">
        <f t="shared" si="382"/>
        <v/>
      </c>
      <c r="ED301" s="53" t="str">
        <f t="shared" si="383"/>
        <v/>
      </c>
      <c r="EE301" s="53" t="str">
        <f t="shared" si="323"/>
        <v/>
      </c>
      <c r="EF301" s="53" t="str">
        <f t="shared" si="384"/>
        <v/>
      </c>
      <c r="EG301" s="53" t="str">
        <f t="shared" si="385"/>
        <v/>
      </c>
      <c r="EH301" s="53" t="str">
        <f t="shared" si="324"/>
        <v/>
      </c>
      <c r="EI301" s="53" t="str">
        <f t="shared" si="386"/>
        <v/>
      </c>
      <c r="EJ301" s="33" t="str">
        <f t="shared" si="387"/>
        <v/>
      </c>
      <c r="EK301" s="27" t="s">
        <v>0</v>
      </c>
      <c r="EL301" s="14" t="str">
        <f t="shared" si="388"/>
        <v/>
      </c>
      <c r="EM301" s="27" t="s">
        <v>0</v>
      </c>
      <c r="EN301" s="14" t="str">
        <f t="shared" si="325"/>
        <v/>
      </c>
      <c r="EO301" s="27" t="s">
        <v>0</v>
      </c>
      <c r="EP301" s="115" t="str">
        <f t="shared" si="389"/>
        <v/>
      </c>
      <c r="EQ301" s="27" t="s">
        <v>0</v>
      </c>
    </row>
    <row r="302" spans="1:147" x14ac:dyDescent="0.25">
      <c r="A302" t="s">
        <v>0</v>
      </c>
      <c r="B302" s="32" t="str">
        <f>IF(csv!F292="","",TRIM(csv!T292))</f>
        <v/>
      </c>
      <c r="C302" s="21" t="s">
        <v>0</v>
      </c>
      <c r="D302" s="21" t="str">
        <f>IF(csv!F292="","",TRIM(csv!F292))</f>
        <v/>
      </c>
      <c r="E302" s="21" t="str">
        <f>IF(csv!E292="","",TRIM(csv!E292))</f>
        <v/>
      </c>
      <c r="F302" s="21" t="s">
        <v>0</v>
      </c>
      <c r="G302" s="53" t="str">
        <f>IF(csv!M292="","",TRIM(csv!M292))</f>
        <v/>
      </c>
      <c r="H302" s="53" t="str">
        <f>IF(csv!N292="","",TRIM(csv!N292))</f>
        <v/>
      </c>
      <c r="I302" s="21" t="s">
        <v>0</v>
      </c>
      <c r="J302" s="21" t="str">
        <f>IF(csv!P292="","",TRIM(csv!P292))</f>
        <v/>
      </c>
      <c r="K302" s="21" t="str">
        <f>IF(csv!Q292="","",TRIM(csv!Q292))</f>
        <v/>
      </c>
      <c r="L302" s="21" t="s">
        <v>0</v>
      </c>
      <c r="M302" s="46" t="str">
        <f>IF(csv!R292="","",TRIM(csv!R292))</f>
        <v/>
      </c>
      <c r="N302" s="27" t="s">
        <v>0</v>
      </c>
      <c r="O302" s="172" t="str">
        <f t="shared" si="326"/>
        <v/>
      </c>
      <c r="P302" s="27"/>
      <c r="Q302" s="32" t="str">
        <f t="shared" si="327"/>
        <v/>
      </c>
      <c r="R302" s="53" t="str">
        <f>IF(Q302="","",IF(COUNTIF(Q$12:Q301,Q302)=0,R301+1,R301))</f>
        <v/>
      </c>
      <c r="S302" s="53" t="str">
        <f t="shared" si="328"/>
        <v/>
      </c>
      <c r="T302" s="53" t="str">
        <f t="shared" si="329"/>
        <v/>
      </c>
      <c r="U302" s="46" t="str">
        <f t="shared" si="330"/>
        <v/>
      </c>
      <c r="V302" s="27" t="s">
        <v>0</v>
      </c>
      <c r="W302" s="157" t="str">
        <f t="shared" si="331"/>
        <v/>
      </c>
      <c r="X302" s="207" t="str">
        <f t="shared" si="332"/>
        <v/>
      </c>
      <c r="Y302" s="158" t="str">
        <f t="shared" si="314"/>
        <v/>
      </c>
      <c r="Z302" s="27" t="s">
        <v>0</v>
      </c>
      <c r="AA302" s="32" t="str">
        <f t="shared" si="333"/>
        <v/>
      </c>
      <c r="AB302" s="53" t="str">
        <f t="shared" si="334"/>
        <v/>
      </c>
      <c r="AC302" s="21" t="str">
        <f>IF(OR(AB302="",AB302&lt;&gt;"NEMA"),"",IF(IFERROR(MATCH(AA302,AA$12:AA301,0),0)&lt;&gt;0,"",AA302))</f>
        <v/>
      </c>
      <c r="AD302" s="46" t="str">
        <f>IF(AC302="","",MAX(AD$12:AD301)+1)</f>
        <v/>
      </c>
      <c r="AE302" s="27" t="s">
        <v>0</v>
      </c>
      <c r="AF302" s="84"/>
      <c r="AG302" s="27" t="s">
        <v>0</v>
      </c>
      <c r="AH302" s="14" t="str">
        <f t="shared" si="335"/>
        <v/>
      </c>
      <c r="AI302" s="27" t="s">
        <v>0</v>
      </c>
      <c r="AJ302" s="157" t="str">
        <f t="shared" si="336"/>
        <v/>
      </c>
      <c r="AK302" s="108" t="str">
        <f t="shared" si="337"/>
        <v/>
      </c>
      <c r="AL302" s="27"/>
      <c r="AM302" s="32" t="str">
        <f t="shared" si="338"/>
        <v/>
      </c>
      <c r="AN302" s="21" t="str">
        <f t="shared" si="339"/>
        <v/>
      </c>
      <c r="AO302" s="53" t="str">
        <f t="shared" si="340"/>
        <v/>
      </c>
      <c r="AP302" s="53" t="str">
        <f t="shared" si="341"/>
        <v/>
      </c>
      <c r="AQ302" s="21" t="str">
        <f t="shared" si="342"/>
        <v/>
      </c>
      <c r="AR302" s="46" t="str">
        <f t="shared" si="343"/>
        <v/>
      </c>
      <c r="AS302" s="27" t="s">
        <v>0</v>
      </c>
      <c r="AT302" s="62" t="str">
        <f t="shared" si="344"/>
        <v/>
      </c>
      <c r="AU302" s="27" t="s">
        <v>0</v>
      </c>
      <c r="AV302" s="228" t="str">
        <f t="shared" si="390"/>
        <v/>
      </c>
      <c r="AW302" s="27" t="s">
        <v>0</v>
      </c>
      <c r="AX302" s="79"/>
      <c r="AY302" s="80"/>
      <c r="AZ302" s="27" t="s">
        <v>0</v>
      </c>
      <c r="BA302" s="184" t="str">
        <f t="shared" si="345"/>
        <v/>
      </c>
      <c r="BB302" s="27" t="s">
        <v>0</v>
      </c>
      <c r="BC302" s="32" t="str">
        <f t="shared" si="346"/>
        <v/>
      </c>
      <c r="BD302" s="53" t="str">
        <f>IF(AX302&amp;AY302="","",MAX(BD$12:BD301)+1)</f>
        <v/>
      </c>
      <c r="BE302" s="196" t="str">
        <f t="shared" si="347"/>
        <v/>
      </c>
      <c r="BF302" s="33" t="str">
        <f>IF(AND(AO302="NEMA",AP302="NEMA",OR(AX302&amp;AY302="",BE302="NEMA")),MAX(BF$12:BF301)+1,"")</f>
        <v/>
      </c>
      <c r="BG302" s="27" t="s">
        <v>0</v>
      </c>
      <c r="BH302" s="32" t="str">
        <f t="shared" si="348"/>
        <v/>
      </c>
      <c r="BI302" s="21" t="str">
        <f t="shared" si="349"/>
        <v/>
      </c>
      <c r="BJ302" s="53" t="str">
        <f t="shared" si="350"/>
        <v/>
      </c>
      <c r="BK302" s="33" t="str">
        <f t="shared" si="351"/>
        <v/>
      </c>
      <c r="BL302" s="27" t="s">
        <v>0</v>
      </c>
      <c r="BM302" s="32" t="str">
        <f t="shared" si="352"/>
        <v/>
      </c>
      <c r="BN302" s="21" t="str">
        <f t="shared" si="353"/>
        <v/>
      </c>
      <c r="BO302" s="53" t="str">
        <f t="shared" si="354"/>
        <v/>
      </c>
      <c r="BP302" s="53" t="str">
        <f t="shared" si="315"/>
        <v/>
      </c>
      <c r="BQ302" s="21" t="str">
        <f t="shared" si="316"/>
        <v/>
      </c>
      <c r="BR302" s="21" t="str" cm="1">
        <f t="array" ref="BR302">IFERROR(""&amp;INDEX(regNatjecatelj_klub,DI302),"")</f>
        <v/>
      </c>
      <c r="BS302" s="66" t="str">
        <f t="shared" si="355"/>
        <v/>
      </c>
      <c r="BT302" s="46" t="str">
        <f t="shared" si="356"/>
        <v/>
      </c>
      <c r="BU302" s="27" t="s">
        <v>0</v>
      </c>
      <c r="BV302" s="62" t="str">
        <f>IF(BP302&lt;&gt;"NEMA","",IF(IFERROR(MATCH(BN302,BN$12:BN301,0),0)&lt;&gt;0,"",BN302))</f>
        <v/>
      </c>
      <c r="BW302" s="27" t="s">
        <v>0</v>
      </c>
      <c r="BX302" s="84"/>
      <c r="BY302" s="27" t="s">
        <v>0</v>
      </c>
      <c r="BZ302" s="38" t="str">
        <f t="shared" si="357"/>
        <v/>
      </c>
      <c r="CA302" s="21" t="str">
        <f t="shared" si="358"/>
        <v/>
      </c>
      <c r="CB302" s="21" t="str">
        <f>IF(CA302="","",MAX(CB$12:CB301)+1)</f>
        <v/>
      </c>
      <c r="CC302" s="21" t="str">
        <f>IF(CA302="","",IF(AB302="","",IF(AB302="NEMA",IF(AD302="",INDEX(AD$12:AD301,MATCH(AA302,AA$12:AA301,0),1),AD302),AB302)))</f>
        <v/>
      </c>
      <c r="CD302" s="21" t="str">
        <f t="shared" si="359"/>
        <v/>
      </c>
      <c r="CE302" s="21" t="str">
        <f>IF(BX302="","",MAX(CE$12:CE301)+1)</f>
        <v/>
      </c>
      <c r="CF302" s="21" t="str">
        <f t="shared" si="360"/>
        <v/>
      </c>
      <c r="CG302" s="46" t="str">
        <f t="shared" si="361"/>
        <v/>
      </c>
      <c r="CH302" s="27" t="s">
        <v>0</v>
      </c>
      <c r="CI302" s="14" t="str">
        <f t="shared" si="362"/>
        <v/>
      </c>
      <c r="CJ302" s="27" t="s">
        <v>0</v>
      </c>
      <c r="CK302" s="157" t="str">
        <f>IF(BN302="","",IF(AND(BO302&lt;&gt;"",BO302&lt;&gt;"NEMA",BS302=1),BR302,IFERROR(INDEX(CK$12:CK301,MATCH(BN302,BN$12:BN301,0)),IF(BX302&lt;&gt;"",BX302,BT302))))</f>
        <v/>
      </c>
      <c r="CL302" s="210" t="str">
        <f>IF(BN302="","",IF(BT302&lt;&gt;BN302,INDEX(regKlub_id,MATCH(BT302,regKlub_naziv,0)),IF(AND(BO302&lt;&gt;"",BO302&lt;&gt;"NEMA"),BO302,IF(CF302&lt;&gt;"",CF302,IF(CB302&lt;&gt;"",CB302,IFERROR(INDEX(CL$12:CL301,MATCH(BN302,BN$12:BN301,0)),"GREŠKA"))))))</f>
        <v/>
      </c>
      <c r="CM302" s="108" t="str">
        <f>IF(BP302="","",IF(BP302&lt;&gt;"NEMA",BP302,IF(CE302&lt;&gt;"",CE302,IFERROR(INDEX(CM$12:CM301,MATCH(BN302,BN$12:BN301,0)),""))))</f>
        <v/>
      </c>
      <c r="CN302" s="27" t="s">
        <v>0</v>
      </c>
      <c r="CO302" s="38" t="str">
        <f t="shared" si="363"/>
        <v/>
      </c>
      <c r="CP302" s="53" t="str">
        <f t="shared" si="364"/>
        <v/>
      </c>
      <c r="CQ302" s="164" t="str">
        <f t="shared" si="365"/>
        <v/>
      </c>
      <c r="CR302" s="165" t="str">
        <f t="shared" si="313"/>
        <v/>
      </c>
      <c r="CS302" s="108" t="str">
        <f t="shared" si="317"/>
        <v/>
      </c>
      <c r="CT302" s="27" t="s">
        <v>0</v>
      </c>
      <c r="CU302" s="224" t="str">
        <f t="shared" si="366"/>
        <v xml:space="preserve">
</v>
      </c>
      <c r="CV302" s="27" t="s">
        <v>0</v>
      </c>
      <c r="CW302" s="184" t="str">
        <f t="shared" si="318"/>
        <v/>
      </c>
      <c r="CX302" t="s">
        <v>0</v>
      </c>
      <c r="CY302" s="86" t="str">
        <f t="shared" si="319"/>
        <v/>
      </c>
      <c r="CZ302" t="s">
        <v>0</v>
      </c>
      <c r="DA302" s="32" t="str">
        <f t="shared" si="320"/>
        <v/>
      </c>
      <c r="DB302" s="46" t="str">
        <f t="shared" si="321"/>
        <v/>
      </c>
      <c r="DC302" t="s">
        <v>0</v>
      </c>
      <c r="DD302" s="14" t="str">
        <f t="shared" si="367"/>
        <v/>
      </c>
      <c r="DE302" s="27" t="s">
        <v>0</v>
      </c>
      <c r="DF302" s="14" t="str">
        <f t="shared" si="368"/>
        <v/>
      </c>
      <c r="DG302" s="27" t="s">
        <v>0</v>
      </c>
      <c r="DH302" s="32" t="str">
        <f t="shared" si="369"/>
        <v/>
      </c>
      <c r="DI302" s="33" t="str">
        <f t="shared" si="370"/>
        <v/>
      </c>
      <c r="DJ302" s="27" t="s">
        <v>0</v>
      </c>
      <c r="DK302" s="32" t="str">
        <f t="shared" si="371"/>
        <v/>
      </c>
      <c r="DL302" s="33" t="str">
        <f t="shared" si="372"/>
        <v/>
      </c>
      <c r="DM302" s="27" t="s">
        <v>0</v>
      </c>
      <c r="DN302" s="32" t="str">
        <f t="shared" si="373"/>
        <v/>
      </c>
      <c r="DO302" s="33" t="str">
        <f t="shared" si="374"/>
        <v/>
      </c>
      <c r="DP302" s="27" t="s">
        <v>0</v>
      </c>
      <c r="DQ302" s="38" t="str">
        <f t="shared" si="375"/>
        <v/>
      </c>
      <c r="DR302" s="33" t="str" cm="1">
        <f t="array" ref="DR302">IF(DQ302&lt;&gt;"",INDEX(regNatjecatelj_id,DQ302,0),IF(BF302&lt;&gt;"",BF302,""))</f>
        <v/>
      </c>
      <c r="DS302" s="27" t="s">
        <v>0</v>
      </c>
      <c r="DT302" s="38" t="str">
        <f t="shared" si="376"/>
        <v/>
      </c>
      <c r="DU302" s="53" t="str">
        <f t="shared" si="322"/>
        <v/>
      </c>
      <c r="DV302" s="53" t="str">
        <f t="shared" si="377"/>
        <v/>
      </c>
      <c r="DW302" s="53" t="str">
        <f t="shared" si="378"/>
        <v/>
      </c>
      <c r="DX302" s="46" t="str">
        <f t="shared" si="379"/>
        <v/>
      </c>
      <c r="DY302" s="27" t="s">
        <v>0</v>
      </c>
      <c r="DZ302" s="38" t="str">
        <f>IF(AN302="","",MAX(DZ$12:DZ301)+1)</f>
        <v/>
      </c>
      <c r="EA302" s="53" t="str">
        <f t="shared" si="380"/>
        <v/>
      </c>
      <c r="EB302" s="53" t="str">
        <f t="shared" si="381"/>
        <v/>
      </c>
      <c r="EC302" s="53" t="str">
        <f t="shared" si="382"/>
        <v/>
      </c>
      <c r="ED302" s="53" t="str">
        <f t="shared" si="383"/>
        <v/>
      </c>
      <c r="EE302" s="53" t="str">
        <f t="shared" si="323"/>
        <v/>
      </c>
      <c r="EF302" s="53" t="str">
        <f t="shared" si="384"/>
        <v/>
      </c>
      <c r="EG302" s="53" t="str">
        <f t="shared" si="385"/>
        <v/>
      </c>
      <c r="EH302" s="53" t="str">
        <f t="shared" si="324"/>
        <v/>
      </c>
      <c r="EI302" s="53" t="str">
        <f t="shared" si="386"/>
        <v/>
      </c>
      <c r="EJ302" s="33" t="str">
        <f t="shared" si="387"/>
        <v/>
      </c>
      <c r="EK302" s="27" t="s">
        <v>0</v>
      </c>
      <c r="EL302" s="14" t="str">
        <f t="shared" si="388"/>
        <v/>
      </c>
      <c r="EM302" s="27" t="s">
        <v>0</v>
      </c>
      <c r="EN302" s="14" t="str">
        <f t="shared" si="325"/>
        <v/>
      </c>
      <c r="EO302" s="27" t="s">
        <v>0</v>
      </c>
      <c r="EP302" s="115" t="str">
        <f t="shared" si="389"/>
        <v/>
      </c>
      <c r="EQ302" s="27" t="s">
        <v>0</v>
      </c>
    </row>
    <row r="303" spans="1:147" x14ac:dyDescent="0.25">
      <c r="A303" t="s">
        <v>0</v>
      </c>
      <c r="B303" s="32" t="str">
        <f>IF(csv!F293="","",TRIM(csv!T293))</f>
        <v/>
      </c>
      <c r="C303" s="21" t="s">
        <v>0</v>
      </c>
      <c r="D303" s="21" t="str">
        <f>IF(csv!F293="","",TRIM(csv!F293))</f>
        <v/>
      </c>
      <c r="E303" s="21" t="str">
        <f>IF(csv!E293="","",TRIM(csv!E293))</f>
        <v/>
      </c>
      <c r="F303" s="21" t="s">
        <v>0</v>
      </c>
      <c r="G303" s="53" t="str">
        <f>IF(csv!M293="","",TRIM(csv!M293))</f>
        <v/>
      </c>
      <c r="H303" s="53" t="str">
        <f>IF(csv!N293="","",TRIM(csv!N293))</f>
        <v/>
      </c>
      <c r="I303" s="21" t="s">
        <v>0</v>
      </c>
      <c r="J303" s="21" t="str">
        <f>IF(csv!P293="","",TRIM(csv!P293))</f>
        <v/>
      </c>
      <c r="K303" s="21" t="str">
        <f>IF(csv!Q293="","",TRIM(csv!Q293))</f>
        <v/>
      </c>
      <c r="L303" s="21" t="s">
        <v>0</v>
      </c>
      <c r="M303" s="46" t="str">
        <f>IF(csv!R293="","",TRIM(csv!R293))</f>
        <v/>
      </c>
      <c r="N303" s="27" t="s">
        <v>0</v>
      </c>
      <c r="O303" s="172" t="str">
        <f t="shared" si="326"/>
        <v/>
      </c>
      <c r="P303" s="27"/>
      <c r="Q303" s="32" t="str">
        <f t="shared" si="327"/>
        <v/>
      </c>
      <c r="R303" s="53" t="str">
        <f>IF(Q303="","",IF(COUNTIF(Q$12:Q302,Q303)=0,R302+1,R302))</f>
        <v/>
      </c>
      <c r="S303" s="53" t="str">
        <f t="shared" si="328"/>
        <v/>
      </c>
      <c r="T303" s="53" t="str">
        <f t="shared" si="329"/>
        <v/>
      </c>
      <c r="U303" s="46" t="str">
        <f t="shared" si="330"/>
        <v/>
      </c>
      <c r="V303" s="27" t="s">
        <v>0</v>
      </c>
      <c r="W303" s="157" t="str">
        <f t="shared" si="331"/>
        <v/>
      </c>
      <c r="X303" s="207" t="str">
        <f t="shared" si="332"/>
        <v/>
      </c>
      <c r="Y303" s="158" t="str">
        <f t="shared" si="314"/>
        <v/>
      </c>
      <c r="Z303" s="27" t="s">
        <v>0</v>
      </c>
      <c r="AA303" s="32" t="str">
        <f t="shared" si="333"/>
        <v/>
      </c>
      <c r="AB303" s="53" t="str">
        <f t="shared" si="334"/>
        <v/>
      </c>
      <c r="AC303" s="21" t="str">
        <f>IF(OR(AB303="",AB303&lt;&gt;"NEMA"),"",IF(IFERROR(MATCH(AA303,AA$12:AA302,0),0)&lt;&gt;0,"",AA303))</f>
        <v/>
      </c>
      <c r="AD303" s="46" t="str">
        <f>IF(AC303="","",MAX(AD$12:AD302)+1)</f>
        <v/>
      </c>
      <c r="AE303" s="27" t="s">
        <v>0</v>
      </c>
      <c r="AF303" s="84"/>
      <c r="AG303" s="27" t="s">
        <v>0</v>
      </c>
      <c r="AH303" s="14" t="str">
        <f t="shared" si="335"/>
        <v/>
      </c>
      <c r="AI303" s="27" t="s">
        <v>0</v>
      </c>
      <c r="AJ303" s="157" t="str">
        <f t="shared" si="336"/>
        <v/>
      </c>
      <c r="AK303" s="108" t="str">
        <f t="shared" si="337"/>
        <v/>
      </c>
      <c r="AL303" s="27"/>
      <c r="AM303" s="32" t="str">
        <f t="shared" si="338"/>
        <v/>
      </c>
      <c r="AN303" s="21" t="str">
        <f t="shared" si="339"/>
        <v/>
      </c>
      <c r="AO303" s="53" t="str">
        <f t="shared" si="340"/>
        <v/>
      </c>
      <c r="AP303" s="53" t="str">
        <f t="shared" si="341"/>
        <v/>
      </c>
      <c r="AQ303" s="21" t="str">
        <f t="shared" si="342"/>
        <v/>
      </c>
      <c r="AR303" s="46" t="str">
        <f t="shared" si="343"/>
        <v/>
      </c>
      <c r="AS303" s="27" t="s">
        <v>0</v>
      </c>
      <c r="AT303" s="62" t="str">
        <f t="shared" si="344"/>
        <v/>
      </c>
      <c r="AU303" s="27" t="s">
        <v>0</v>
      </c>
      <c r="AV303" s="228" t="str">
        <f t="shared" si="390"/>
        <v/>
      </c>
      <c r="AW303" s="27" t="s">
        <v>0</v>
      </c>
      <c r="AX303" s="79"/>
      <c r="AY303" s="80"/>
      <c r="AZ303" s="27" t="s">
        <v>0</v>
      </c>
      <c r="BA303" s="184" t="str">
        <f t="shared" si="345"/>
        <v/>
      </c>
      <c r="BB303" s="27" t="s">
        <v>0</v>
      </c>
      <c r="BC303" s="32" t="str">
        <f t="shared" si="346"/>
        <v/>
      </c>
      <c r="BD303" s="53" t="str">
        <f>IF(AX303&amp;AY303="","",MAX(BD$12:BD302)+1)</f>
        <v/>
      </c>
      <c r="BE303" s="196" t="str">
        <f t="shared" si="347"/>
        <v/>
      </c>
      <c r="BF303" s="33" t="str">
        <f>IF(AND(AO303="NEMA",AP303="NEMA",OR(AX303&amp;AY303="",BE303="NEMA")),MAX(BF$12:BF302)+1,"")</f>
        <v/>
      </c>
      <c r="BG303" s="27" t="s">
        <v>0</v>
      </c>
      <c r="BH303" s="32" t="str">
        <f t="shared" si="348"/>
        <v/>
      </c>
      <c r="BI303" s="21" t="str">
        <f t="shared" si="349"/>
        <v/>
      </c>
      <c r="BJ303" s="53" t="str">
        <f t="shared" si="350"/>
        <v/>
      </c>
      <c r="BK303" s="33" t="str">
        <f t="shared" si="351"/>
        <v/>
      </c>
      <c r="BL303" s="27" t="s">
        <v>0</v>
      </c>
      <c r="BM303" s="32" t="str">
        <f t="shared" si="352"/>
        <v/>
      </c>
      <c r="BN303" s="21" t="str">
        <f t="shared" si="353"/>
        <v/>
      </c>
      <c r="BO303" s="53" t="str">
        <f t="shared" si="354"/>
        <v/>
      </c>
      <c r="BP303" s="53" t="str">
        <f t="shared" si="315"/>
        <v/>
      </c>
      <c r="BQ303" s="21" t="str">
        <f t="shared" si="316"/>
        <v/>
      </c>
      <c r="BR303" s="21" t="str" cm="1">
        <f t="array" ref="BR303">IFERROR(""&amp;INDEX(regNatjecatelj_klub,DI303),"")</f>
        <v/>
      </c>
      <c r="BS303" s="66" t="str">
        <f t="shared" si="355"/>
        <v/>
      </c>
      <c r="BT303" s="46" t="str">
        <f t="shared" si="356"/>
        <v/>
      </c>
      <c r="BU303" s="27" t="s">
        <v>0</v>
      </c>
      <c r="BV303" s="62" t="str">
        <f>IF(BP303&lt;&gt;"NEMA","",IF(IFERROR(MATCH(BN303,BN$12:BN302,0),0)&lt;&gt;0,"",BN303))</f>
        <v/>
      </c>
      <c r="BW303" s="27" t="s">
        <v>0</v>
      </c>
      <c r="BX303" s="84"/>
      <c r="BY303" s="27" t="s">
        <v>0</v>
      </c>
      <c r="BZ303" s="38" t="str">
        <f t="shared" si="357"/>
        <v/>
      </c>
      <c r="CA303" s="21" t="str">
        <f t="shared" si="358"/>
        <v/>
      </c>
      <c r="CB303" s="21" t="str">
        <f>IF(CA303="","",MAX(CB$12:CB302)+1)</f>
        <v/>
      </c>
      <c r="CC303" s="21" t="str">
        <f>IF(CA303="","",IF(AB303="","",IF(AB303="NEMA",IF(AD303="",INDEX(AD$12:AD302,MATCH(AA303,AA$12:AA302,0),1),AD303),AB303)))</f>
        <v/>
      </c>
      <c r="CD303" s="21" t="str">
        <f t="shared" si="359"/>
        <v/>
      </c>
      <c r="CE303" s="21" t="str">
        <f>IF(BX303="","",MAX(CE$12:CE302)+1)</f>
        <v/>
      </c>
      <c r="CF303" s="21" t="str">
        <f t="shared" si="360"/>
        <v/>
      </c>
      <c r="CG303" s="46" t="str">
        <f t="shared" si="361"/>
        <v/>
      </c>
      <c r="CH303" s="27" t="s">
        <v>0</v>
      </c>
      <c r="CI303" s="14" t="str">
        <f t="shared" si="362"/>
        <v/>
      </c>
      <c r="CJ303" s="27" t="s">
        <v>0</v>
      </c>
      <c r="CK303" s="157" t="str">
        <f>IF(BN303="","",IF(AND(BO303&lt;&gt;"",BO303&lt;&gt;"NEMA",BS303=1),BR303,IFERROR(INDEX(CK$12:CK302,MATCH(BN303,BN$12:BN302,0)),IF(BX303&lt;&gt;"",BX303,BT303))))</f>
        <v/>
      </c>
      <c r="CL303" s="210" t="str">
        <f>IF(BN303="","",IF(BT303&lt;&gt;BN303,INDEX(regKlub_id,MATCH(BT303,regKlub_naziv,0)),IF(AND(BO303&lt;&gt;"",BO303&lt;&gt;"NEMA"),BO303,IF(CF303&lt;&gt;"",CF303,IF(CB303&lt;&gt;"",CB303,IFERROR(INDEX(CL$12:CL302,MATCH(BN303,BN$12:BN302,0)),"GREŠKA"))))))</f>
        <v/>
      </c>
      <c r="CM303" s="108" t="str">
        <f>IF(BP303="","",IF(BP303&lt;&gt;"NEMA",BP303,IF(CE303&lt;&gt;"",CE303,IFERROR(INDEX(CM$12:CM302,MATCH(BN303,BN$12:BN302,0)),""))))</f>
        <v/>
      </c>
      <c r="CN303" s="27" t="s">
        <v>0</v>
      </c>
      <c r="CO303" s="38" t="str">
        <f t="shared" si="363"/>
        <v/>
      </c>
      <c r="CP303" s="53" t="str">
        <f t="shared" si="364"/>
        <v/>
      </c>
      <c r="CQ303" s="164" t="str">
        <f t="shared" si="365"/>
        <v/>
      </c>
      <c r="CR303" s="165" t="str">
        <f t="shared" si="313"/>
        <v/>
      </c>
      <c r="CS303" s="108" t="str">
        <f t="shared" si="317"/>
        <v/>
      </c>
      <c r="CT303" s="27" t="s">
        <v>0</v>
      </c>
      <c r="CU303" s="224" t="str">
        <f t="shared" si="366"/>
        <v xml:space="preserve">
</v>
      </c>
      <c r="CV303" s="27" t="s">
        <v>0</v>
      </c>
      <c r="CW303" s="184" t="str">
        <f t="shared" si="318"/>
        <v/>
      </c>
      <c r="CX303" t="s">
        <v>0</v>
      </c>
      <c r="CY303" s="86" t="str">
        <f t="shared" si="319"/>
        <v/>
      </c>
      <c r="CZ303" t="s">
        <v>0</v>
      </c>
      <c r="DA303" s="32" t="str">
        <f t="shared" si="320"/>
        <v/>
      </c>
      <c r="DB303" s="46" t="str">
        <f t="shared" si="321"/>
        <v/>
      </c>
      <c r="DC303" t="s">
        <v>0</v>
      </c>
      <c r="DD303" s="14" t="str">
        <f t="shared" si="367"/>
        <v/>
      </c>
      <c r="DE303" s="27" t="s">
        <v>0</v>
      </c>
      <c r="DF303" s="14" t="str">
        <f t="shared" si="368"/>
        <v/>
      </c>
      <c r="DG303" s="27" t="s">
        <v>0</v>
      </c>
      <c r="DH303" s="32" t="str">
        <f t="shared" si="369"/>
        <v/>
      </c>
      <c r="DI303" s="33" t="str">
        <f t="shared" si="370"/>
        <v/>
      </c>
      <c r="DJ303" s="27" t="s">
        <v>0</v>
      </c>
      <c r="DK303" s="32" t="str">
        <f t="shared" si="371"/>
        <v/>
      </c>
      <c r="DL303" s="33" t="str">
        <f t="shared" si="372"/>
        <v/>
      </c>
      <c r="DM303" s="27" t="s">
        <v>0</v>
      </c>
      <c r="DN303" s="32" t="str">
        <f t="shared" si="373"/>
        <v/>
      </c>
      <c r="DO303" s="33" t="str">
        <f t="shared" si="374"/>
        <v/>
      </c>
      <c r="DP303" s="27" t="s">
        <v>0</v>
      </c>
      <c r="DQ303" s="38" t="str">
        <f t="shared" si="375"/>
        <v/>
      </c>
      <c r="DR303" s="33" t="str" cm="1">
        <f t="array" ref="DR303">IF(DQ303&lt;&gt;"",INDEX(regNatjecatelj_id,DQ303,0),IF(BF303&lt;&gt;"",BF303,""))</f>
        <v/>
      </c>
      <c r="DS303" s="27" t="s">
        <v>0</v>
      </c>
      <c r="DT303" s="38" t="str">
        <f t="shared" si="376"/>
        <v/>
      </c>
      <c r="DU303" s="53" t="str">
        <f t="shared" si="322"/>
        <v/>
      </c>
      <c r="DV303" s="53" t="str">
        <f t="shared" si="377"/>
        <v/>
      </c>
      <c r="DW303" s="53" t="str">
        <f t="shared" si="378"/>
        <v/>
      </c>
      <c r="DX303" s="46" t="str">
        <f t="shared" si="379"/>
        <v/>
      </c>
      <c r="DY303" s="27" t="s">
        <v>0</v>
      </c>
      <c r="DZ303" s="38" t="str">
        <f>IF(AN303="","",MAX(DZ$12:DZ302)+1)</f>
        <v/>
      </c>
      <c r="EA303" s="53" t="str">
        <f t="shared" si="380"/>
        <v/>
      </c>
      <c r="EB303" s="53" t="str">
        <f t="shared" si="381"/>
        <v/>
      </c>
      <c r="EC303" s="53" t="str">
        <f t="shared" si="382"/>
        <v/>
      </c>
      <c r="ED303" s="53" t="str">
        <f t="shared" si="383"/>
        <v/>
      </c>
      <c r="EE303" s="53" t="str">
        <f t="shared" si="323"/>
        <v/>
      </c>
      <c r="EF303" s="53" t="str">
        <f t="shared" si="384"/>
        <v/>
      </c>
      <c r="EG303" s="53" t="str">
        <f t="shared" si="385"/>
        <v/>
      </c>
      <c r="EH303" s="53" t="str">
        <f t="shared" si="324"/>
        <v/>
      </c>
      <c r="EI303" s="53" t="str">
        <f t="shared" si="386"/>
        <v/>
      </c>
      <c r="EJ303" s="33" t="str">
        <f t="shared" si="387"/>
        <v/>
      </c>
      <c r="EK303" s="27" t="s">
        <v>0</v>
      </c>
      <c r="EL303" s="14" t="str">
        <f t="shared" si="388"/>
        <v/>
      </c>
      <c r="EM303" s="27" t="s">
        <v>0</v>
      </c>
      <c r="EN303" s="14" t="str">
        <f t="shared" si="325"/>
        <v/>
      </c>
      <c r="EO303" s="27" t="s">
        <v>0</v>
      </c>
      <c r="EP303" s="115" t="str">
        <f t="shared" si="389"/>
        <v/>
      </c>
      <c r="EQ303" s="27" t="s">
        <v>0</v>
      </c>
    </row>
    <row r="304" spans="1:147" x14ac:dyDescent="0.25">
      <c r="A304" t="s">
        <v>0</v>
      </c>
      <c r="B304" s="32" t="str">
        <f>IF(csv!F294="","",TRIM(csv!T294))</f>
        <v/>
      </c>
      <c r="C304" s="21" t="s">
        <v>0</v>
      </c>
      <c r="D304" s="21" t="str">
        <f>IF(csv!F294="","",TRIM(csv!F294))</f>
        <v/>
      </c>
      <c r="E304" s="21" t="str">
        <f>IF(csv!E294="","",TRIM(csv!E294))</f>
        <v/>
      </c>
      <c r="F304" s="21" t="s">
        <v>0</v>
      </c>
      <c r="G304" s="53" t="str">
        <f>IF(csv!M294="","",TRIM(csv!M294))</f>
        <v/>
      </c>
      <c r="H304" s="53" t="str">
        <f>IF(csv!N294="","",TRIM(csv!N294))</f>
        <v/>
      </c>
      <c r="I304" s="21" t="s">
        <v>0</v>
      </c>
      <c r="J304" s="21" t="str">
        <f>IF(csv!P294="","",TRIM(csv!P294))</f>
        <v/>
      </c>
      <c r="K304" s="21" t="str">
        <f>IF(csv!Q294="","",TRIM(csv!Q294))</f>
        <v/>
      </c>
      <c r="L304" s="21" t="s">
        <v>0</v>
      </c>
      <c r="M304" s="46" t="str">
        <f>IF(csv!R294="","",TRIM(csv!R294))</f>
        <v/>
      </c>
      <c r="N304" s="27" t="s">
        <v>0</v>
      </c>
      <c r="O304" s="172" t="str">
        <f t="shared" si="326"/>
        <v/>
      </c>
      <c r="P304" s="27"/>
      <c r="Q304" s="32" t="str">
        <f t="shared" si="327"/>
        <v/>
      </c>
      <c r="R304" s="53" t="str">
        <f>IF(Q304="","",IF(COUNTIF(Q$12:Q303,Q304)=0,R303+1,R303))</f>
        <v/>
      </c>
      <c r="S304" s="53" t="str">
        <f t="shared" si="328"/>
        <v/>
      </c>
      <c r="T304" s="53" t="str">
        <f t="shared" si="329"/>
        <v/>
      </c>
      <c r="U304" s="46" t="str">
        <f t="shared" si="330"/>
        <v/>
      </c>
      <c r="V304" s="27" t="s">
        <v>0</v>
      </c>
      <c r="W304" s="157" t="str">
        <f t="shared" si="331"/>
        <v/>
      </c>
      <c r="X304" s="207" t="str">
        <f t="shared" si="332"/>
        <v/>
      </c>
      <c r="Y304" s="158" t="str">
        <f t="shared" si="314"/>
        <v/>
      </c>
      <c r="Z304" s="27" t="s">
        <v>0</v>
      </c>
      <c r="AA304" s="32" t="str">
        <f t="shared" si="333"/>
        <v/>
      </c>
      <c r="AB304" s="53" t="str">
        <f t="shared" si="334"/>
        <v/>
      </c>
      <c r="AC304" s="21" t="str">
        <f>IF(OR(AB304="",AB304&lt;&gt;"NEMA"),"",IF(IFERROR(MATCH(AA304,AA$12:AA303,0),0)&lt;&gt;0,"",AA304))</f>
        <v/>
      </c>
      <c r="AD304" s="46" t="str">
        <f>IF(AC304="","",MAX(AD$12:AD303)+1)</f>
        <v/>
      </c>
      <c r="AE304" s="27" t="s">
        <v>0</v>
      </c>
      <c r="AF304" s="84"/>
      <c r="AG304" s="27" t="s">
        <v>0</v>
      </c>
      <c r="AH304" s="14" t="str">
        <f t="shared" si="335"/>
        <v/>
      </c>
      <c r="AI304" s="27" t="s">
        <v>0</v>
      </c>
      <c r="AJ304" s="157" t="str">
        <f t="shared" si="336"/>
        <v/>
      </c>
      <c r="AK304" s="108" t="str">
        <f t="shared" si="337"/>
        <v/>
      </c>
      <c r="AL304" s="27"/>
      <c r="AM304" s="32" t="str">
        <f t="shared" si="338"/>
        <v/>
      </c>
      <c r="AN304" s="21" t="str">
        <f t="shared" si="339"/>
        <v/>
      </c>
      <c r="AO304" s="53" t="str">
        <f t="shared" si="340"/>
        <v/>
      </c>
      <c r="AP304" s="53" t="str">
        <f t="shared" si="341"/>
        <v/>
      </c>
      <c r="AQ304" s="21" t="str">
        <f t="shared" si="342"/>
        <v/>
      </c>
      <c r="AR304" s="46" t="str">
        <f t="shared" si="343"/>
        <v/>
      </c>
      <c r="AS304" s="27" t="s">
        <v>0</v>
      </c>
      <c r="AT304" s="62" t="str">
        <f t="shared" si="344"/>
        <v/>
      </c>
      <c r="AU304" s="27" t="s">
        <v>0</v>
      </c>
      <c r="AV304" s="228" t="str">
        <f t="shared" si="390"/>
        <v/>
      </c>
      <c r="AW304" s="27" t="s">
        <v>0</v>
      </c>
      <c r="AX304" s="79"/>
      <c r="AY304" s="80"/>
      <c r="AZ304" s="27" t="s">
        <v>0</v>
      </c>
      <c r="BA304" s="184" t="str">
        <f t="shared" si="345"/>
        <v/>
      </c>
      <c r="BB304" s="27" t="s">
        <v>0</v>
      </c>
      <c r="BC304" s="32" t="str">
        <f t="shared" si="346"/>
        <v/>
      </c>
      <c r="BD304" s="53" t="str">
        <f>IF(AX304&amp;AY304="","",MAX(BD$12:BD303)+1)</f>
        <v/>
      </c>
      <c r="BE304" s="196" t="str">
        <f t="shared" si="347"/>
        <v/>
      </c>
      <c r="BF304" s="33" t="str">
        <f>IF(AND(AO304="NEMA",AP304="NEMA",OR(AX304&amp;AY304="",BE304="NEMA")),MAX(BF$12:BF303)+1,"")</f>
        <v/>
      </c>
      <c r="BG304" s="27" t="s">
        <v>0</v>
      </c>
      <c r="BH304" s="32" t="str">
        <f t="shared" si="348"/>
        <v/>
      </c>
      <c r="BI304" s="21" t="str">
        <f t="shared" si="349"/>
        <v/>
      </c>
      <c r="BJ304" s="53" t="str">
        <f t="shared" si="350"/>
        <v/>
      </c>
      <c r="BK304" s="33" t="str">
        <f t="shared" si="351"/>
        <v/>
      </c>
      <c r="BL304" s="27" t="s">
        <v>0</v>
      </c>
      <c r="BM304" s="32" t="str">
        <f t="shared" si="352"/>
        <v/>
      </c>
      <c r="BN304" s="21" t="str">
        <f t="shared" si="353"/>
        <v/>
      </c>
      <c r="BO304" s="53" t="str">
        <f t="shared" si="354"/>
        <v/>
      </c>
      <c r="BP304" s="53" t="str">
        <f t="shared" si="315"/>
        <v/>
      </c>
      <c r="BQ304" s="21" t="str">
        <f t="shared" si="316"/>
        <v/>
      </c>
      <c r="BR304" s="21" t="str" cm="1">
        <f t="array" ref="BR304">IFERROR(""&amp;INDEX(regNatjecatelj_klub,DI304),"")</f>
        <v/>
      </c>
      <c r="BS304" s="66" t="str">
        <f t="shared" si="355"/>
        <v/>
      </c>
      <c r="BT304" s="46" t="str">
        <f t="shared" si="356"/>
        <v/>
      </c>
      <c r="BU304" s="27" t="s">
        <v>0</v>
      </c>
      <c r="BV304" s="62" t="str">
        <f>IF(BP304&lt;&gt;"NEMA","",IF(IFERROR(MATCH(BN304,BN$12:BN303,0),0)&lt;&gt;0,"",BN304))</f>
        <v/>
      </c>
      <c r="BW304" s="27" t="s">
        <v>0</v>
      </c>
      <c r="BX304" s="84"/>
      <c r="BY304" s="27" t="s">
        <v>0</v>
      </c>
      <c r="BZ304" s="38" t="str">
        <f t="shared" si="357"/>
        <v/>
      </c>
      <c r="CA304" s="21" t="str">
        <f t="shared" si="358"/>
        <v/>
      </c>
      <c r="CB304" s="21" t="str">
        <f>IF(CA304="","",MAX(CB$12:CB303)+1)</f>
        <v/>
      </c>
      <c r="CC304" s="21" t="str">
        <f>IF(CA304="","",IF(AB304="","",IF(AB304="NEMA",IF(AD304="",INDEX(AD$12:AD303,MATCH(AA304,AA$12:AA303,0),1),AD304),AB304)))</f>
        <v/>
      </c>
      <c r="CD304" s="21" t="str">
        <f t="shared" si="359"/>
        <v/>
      </c>
      <c r="CE304" s="21" t="str">
        <f>IF(BX304="","",MAX(CE$12:CE303)+1)</f>
        <v/>
      </c>
      <c r="CF304" s="21" t="str">
        <f t="shared" si="360"/>
        <v/>
      </c>
      <c r="CG304" s="46" t="str">
        <f t="shared" si="361"/>
        <v/>
      </c>
      <c r="CH304" s="27" t="s">
        <v>0</v>
      </c>
      <c r="CI304" s="14" t="str">
        <f t="shared" si="362"/>
        <v/>
      </c>
      <c r="CJ304" s="27" t="s">
        <v>0</v>
      </c>
      <c r="CK304" s="157" t="str">
        <f>IF(BN304="","",IF(AND(BO304&lt;&gt;"",BO304&lt;&gt;"NEMA",BS304=1),BR304,IFERROR(INDEX(CK$12:CK303,MATCH(BN304,BN$12:BN303,0)),IF(BX304&lt;&gt;"",BX304,BT304))))</f>
        <v/>
      </c>
      <c r="CL304" s="210" t="str">
        <f>IF(BN304="","",IF(BT304&lt;&gt;BN304,INDEX(regKlub_id,MATCH(BT304,regKlub_naziv,0)),IF(AND(BO304&lt;&gt;"",BO304&lt;&gt;"NEMA"),BO304,IF(CF304&lt;&gt;"",CF304,IF(CB304&lt;&gt;"",CB304,IFERROR(INDEX(CL$12:CL303,MATCH(BN304,BN$12:BN303,0)),"GREŠKA"))))))</f>
        <v/>
      </c>
      <c r="CM304" s="108" t="str">
        <f>IF(BP304="","",IF(BP304&lt;&gt;"NEMA",BP304,IF(CE304&lt;&gt;"",CE304,IFERROR(INDEX(CM$12:CM303,MATCH(BN304,BN$12:BN303,0)),""))))</f>
        <v/>
      </c>
      <c r="CN304" s="27" t="s">
        <v>0</v>
      </c>
      <c r="CO304" s="38" t="str">
        <f t="shared" si="363"/>
        <v/>
      </c>
      <c r="CP304" s="53" t="str">
        <f t="shared" si="364"/>
        <v/>
      </c>
      <c r="CQ304" s="164" t="str">
        <f t="shared" si="365"/>
        <v/>
      </c>
      <c r="CR304" s="165" t="str">
        <f t="shared" si="313"/>
        <v/>
      </c>
      <c r="CS304" s="108" t="str">
        <f t="shared" si="317"/>
        <v/>
      </c>
      <c r="CT304" s="27" t="s">
        <v>0</v>
      </c>
      <c r="CU304" s="224" t="str">
        <f t="shared" si="366"/>
        <v xml:space="preserve">
</v>
      </c>
      <c r="CV304" s="27" t="s">
        <v>0</v>
      </c>
      <c r="CW304" s="184" t="str">
        <f t="shared" si="318"/>
        <v/>
      </c>
      <c r="CX304" t="s">
        <v>0</v>
      </c>
      <c r="CY304" s="86" t="str">
        <f t="shared" si="319"/>
        <v/>
      </c>
      <c r="CZ304" t="s">
        <v>0</v>
      </c>
      <c r="DA304" s="32" t="str">
        <f t="shared" si="320"/>
        <v/>
      </c>
      <c r="DB304" s="46" t="str">
        <f t="shared" si="321"/>
        <v/>
      </c>
      <c r="DC304" t="s">
        <v>0</v>
      </c>
      <c r="DD304" s="14" t="str">
        <f t="shared" si="367"/>
        <v/>
      </c>
      <c r="DE304" s="27" t="s">
        <v>0</v>
      </c>
      <c r="DF304" s="14" t="str">
        <f t="shared" si="368"/>
        <v/>
      </c>
      <c r="DG304" s="27" t="s">
        <v>0</v>
      </c>
      <c r="DH304" s="32" t="str">
        <f t="shared" si="369"/>
        <v/>
      </c>
      <c r="DI304" s="33" t="str">
        <f t="shared" si="370"/>
        <v/>
      </c>
      <c r="DJ304" s="27" t="s">
        <v>0</v>
      </c>
      <c r="DK304" s="32" t="str">
        <f t="shared" si="371"/>
        <v/>
      </c>
      <c r="DL304" s="33" t="str">
        <f t="shared" si="372"/>
        <v/>
      </c>
      <c r="DM304" s="27" t="s">
        <v>0</v>
      </c>
      <c r="DN304" s="32" t="str">
        <f t="shared" si="373"/>
        <v/>
      </c>
      <c r="DO304" s="33" t="str">
        <f t="shared" si="374"/>
        <v/>
      </c>
      <c r="DP304" s="27" t="s">
        <v>0</v>
      </c>
      <c r="DQ304" s="38" t="str">
        <f t="shared" si="375"/>
        <v/>
      </c>
      <c r="DR304" s="33" t="str" cm="1">
        <f t="array" ref="DR304">IF(DQ304&lt;&gt;"",INDEX(regNatjecatelj_id,DQ304,0),IF(BF304&lt;&gt;"",BF304,""))</f>
        <v/>
      </c>
      <c r="DS304" s="27" t="s">
        <v>0</v>
      </c>
      <c r="DT304" s="38" t="str">
        <f t="shared" si="376"/>
        <v/>
      </c>
      <c r="DU304" s="53" t="str">
        <f t="shared" si="322"/>
        <v/>
      </c>
      <c r="DV304" s="53" t="str">
        <f t="shared" si="377"/>
        <v/>
      </c>
      <c r="DW304" s="53" t="str">
        <f t="shared" si="378"/>
        <v/>
      </c>
      <c r="DX304" s="46" t="str">
        <f t="shared" si="379"/>
        <v/>
      </c>
      <c r="DY304" s="27" t="s">
        <v>0</v>
      </c>
      <c r="DZ304" s="38" t="str">
        <f>IF(AN304="","",MAX(DZ$12:DZ303)+1)</f>
        <v/>
      </c>
      <c r="EA304" s="53" t="str">
        <f t="shared" si="380"/>
        <v/>
      </c>
      <c r="EB304" s="53" t="str">
        <f t="shared" si="381"/>
        <v/>
      </c>
      <c r="EC304" s="53" t="str">
        <f t="shared" si="382"/>
        <v/>
      </c>
      <c r="ED304" s="53" t="str">
        <f t="shared" si="383"/>
        <v/>
      </c>
      <c r="EE304" s="53" t="str">
        <f t="shared" si="323"/>
        <v/>
      </c>
      <c r="EF304" s="53" t="str">
        <f t="shared" si="384"/>
        <v/>
      </c>
      <c r="EG304" s="53" t="str">
        <f t="shared" si="385"/>
        <v/>
      </c>
      <c r="EH304" s="53" t="str">
        <f t="shared" si="324"/>
        <v/>
      </c>
      <c r="EI304" s="53" t="str">
        <f t="shared" si="386"/>
        <v/>
      </c>
      <c r="EJ304" s="33" t="str">
        <f t="shared" si="387"/>
        <v/>
      </c>
      <c r="EK304" s="27" t="s">
        <v>0</v>
      </c>
      <c r="EL304" s="14" t="str">
        <f t="shared" si="388"/>
        <v/>
      </c>
      <c r="EM304" s="27" t="s">
        <v>0</v>
      </c>
      <c r="EN304" s="14" t="str">
        <f t="shared" si="325"/>
        <v/>
      </c>
      <c r="EO304" s="27" t="s">
        <v>0</v>
      </c>
      <c r="EP304" s="115" t="str">
        <f t="shared" si="389"/>
        <v/>
      </c>
      <c r="EQ304" s="27" t="s">
        <v>0</v>
      </c>
    </row>
    <row r="305" spans="1:147" x14ac:dyDescent="0.25">
      <c r="A305" t="s">
        <v>0</v>
      </c>
      <c r="B305" s="32" t="str">
        <f>IF(csv!F295="","",TRIM(csv!T295))</f>
        <v/>
      </c>
      <c r="C305" s="21" t="s">
        <v>0</v>
      </c>
      <c r="D305" s="21" t="str">
        <f>IF(csv!F295="","",TRIM(csv!F295))</f>
        <v/>
      </c>
      <c r="E305" s="21" t="str">
        <f>IF(csv!E295="","",TRIM(csv!E295))</f>
        <v/>
      </c>
      <c r="F305" s="21" t="s">
        <v>0</v>
      </c>
      <c r="G305" s="53" t="str">
        <f>IF(csv!M295="","",TRIM(csv!M295))</f>
        <v/>
      </c>
      <c r="H305" s="53" t="str">
        <f>IF(csv!N295="","",TRIM(csv!N295))</f>
        <v/>
      </c>
      <c r="I305" s="21" t="s">
        <v>0</v>
      </c>
      <c r="J305" s="21" t="str">
        <f>IF(csv!P295="","",TRIM(csv!P295))</f>
        <v/>
      </c>
      <c r="K305" s="21" t="str">
        <f>IF(csv!Q295="","",TRIM(csv!Q295))</f>
        <v/>
      </c>
      <c r="L305" s="21" t="s">
        <v>0</v>
      </c>
      <c r="M305" s="46" t="str">
        <f>IF(csv!R295="","",TRIM(csv!R295))</f>
        <v/>
      </c>
      <c r="N305" s="27" t="s">
        <v>0</v>
      </c>
      <c r="O305" s="172" t="str">
        <f t="shared" si="326"/>
        <v/>
      </c>
      <c r="P305" s="27"/>
      <c r="Q305" s="32" t="str">
        <f t="shared" si="327"/>
        <v/>
      </c>
      <c r="R305" s="53" t="str">
        <f>IF(Q305="","",IF(COUNTIF(Q$12:Q304,Q305)=0,R304+1,R304))</f>
        <v/>
      </c>
      <c r="S305" s="53" t="str">
        <f t="shared" si="328"/>
        <v/>
      </c>
      <c r="T305" s="53" t="str">
        <f t="shared" si="329"/>
        <v/>
      </c>
      <c r="U305" s="46" t="str">
        <f t="shared" si="330"/>
        <v/>
      </c>
      <c r="V305" s="27" t="s">
        <v>0</v>
      </c>
      <c r="W305" s="157" t="str">
        <f t="shared" si="331"/>
        <v/>
      </c>
      <c r="X305" s="207" t="str">
        <f t="shared" si="332"/>
        <v/>
      </c>
      <c r="Y305" s="158" t="str">
        <f t="shared" si="314"/>
        <v/>
      </c>
      <c r="Z305" s="27" t="s">
        <v>0</v>
      </c>
      <c r="AA305" s="32" t="str">
        <f t="shared" si="333"/>
        <v/>
      </c>
      <c r="AB305" s="53" t="str">
        <f t="shared" si="334"/>
        <v/>
      </c>
      <c r="AC305" s="21" t="str">
        <f>IF(OR(AB305="",AB305&lt;&gt;"NEMA"),"",IF(IFERROR(MATCH(AA305,AA$12:AA304,0),0)&lt;&gt;0,"",AA305))</f>
        <v/>
      </c>
      <c r="AD305" s="46" t="str">
        <f>IF(AC305="","",MAX(AD$12:AD304)+1)</f>
        <v/>
      </c>
      <c r="AE305" s="27" t="s">
        <v>0</v>
      </c>
      <c r="AF305" s="84"/>
      <c r="AG305" s="27" t="s">
        <v>0</v>
      </c>
      <c r="AH305" s="14" t="str">
        <f t="shared" si="335"/>
        <v/>
      </c>
      <c r="AI305" s="27" t="s">
        <v>0</v>
      </c>
      <c r="AJ305" s="157" t="str">
        <f t="shared" si="336"/>
        <v/>
      </c>
      <c r="AK305" s="108" t="str">
        <f t="shared" si="337"/>
        <v/>
      </c>
      <c r="AL305" s="27"/>
      <c r="AM305" s="32" t="str">
        <f t="shared" si="338"/>
        <v/>
      </c>
      <c r="AN305" s="21" t="str">
        <f t="shared" si="339"/>
        <v/>
      </c>
      <c r="AO305" s="53" t="str">
        <f t="shared" si="340"/>
        <v/>
      </c>
      <c r="AP305" s="53" t="str">
        <f t="shared" si="341"/>
        <v/>
      </c>
      <c r="AQ305" s="21" t="str">
        <f t="shared" si="342"/>
        <v/>
      </c>
      <c r="AR305" s="46" t="str">
        <f t="shared" si="343"/>
        <v/>
      </c>
      <c r="AS305" s="27" t="s">
        <v>0</v>
      </c>
      <c r="AT305" s="62" t="str">
        <f t="shared" si="344"/>
        <v/>
      </c>
      <c r="AU305" s="27" t="s">
        <v>0</v>
      </c>
      <c r="AV305" s="228" t="str">
        <f t="shared" si="390"/>
        <v/>
      </c>
      <c r="AW305" s="27" t="s">
        <v>0</v>
      </c>
      <c r="AX305" s="79"/>
      <c r="AY305" s="80"/>
      <c r="AZ305" s="27" t="s">
        <v>0</v>
      </c>
      <c r="BA305" s="184" t="str">
        <f t="shared" si="345"/>
        <v/>
      </c>
      <c r="BB305" s="27" t="s">
        <v>0</v>
      </c>
      <c r="BC305" s="32" t="str">
        <f t="shared" si="346"/>
        <v/>
      </c>
      <c r="BD305" s="53" t="str">
        <f>IF(AX305&amp;AY305="","",MAX(BD$12:BD304)+1)</f>
        <v/>
      </c>
      <c r="BE305" s="196" t="str">
        <f t="shared" si="347"/>
        <v/>
      </c>
      <c r="BF305" s="33" t="str">
        <f>IF(AND(AO305="NEMA",AP305="NEMA",OR(AX305&amp;AY305="",BE305="NEMA")),MAX(BF$12:BF304)+1,"")</f>
        <v/>
      </c>
      <c r="BG305" s="27" t="s">
        <v>0</v>
      </c>
      <c r="BH305" s="32" t="str">
        <f t="shared" si="348"/>
        <v/>
      </c>
      <c r="BI305" s="21" t="str">
        <f t="shared" si="349"/>
        <v/>
      </c>
      <c r="BJ305" s="53" t="str">
        <f t="shared" si="350"/>
        <v/>
      </c>
      <c r="BK305" s="33" t="str">
        <f t="shared" si="351"/>
        <v/>
      </c>
      <c r="BL305" s="27" t="s">
        <v>0</v>
      </c>
      <c r="BM305" s="32" t="str">
        <f t="shared" si="352"/>
        <v/>
      </c>
      <c r="BN305" s="21" t="str">
        <f t="shared" si="353"/>
        <v/>
      </c>
      <c r="BO305" s="53" t="str">
        <f t="shared" si="354"/>
        <v/>
      </c>
      <c r="BP305" s="53" t="str">
        <f t="shared" si="315"/>
        <v/>
      </c>
      <c r="BQ305" s="21" t="str">
        <f t="shared" si="316"/>
        <v/>
      </c>
      <c r="BR305" s="21" t="str" cm="1">
        <f t="array" ref="BR305">IFERROR(""&amp;INDEX(regNatjecatelj_klub,DI305),"")</f>
        <v/>
      </c>
      <c r="BS305" s="66" t="str">
        <f t="shared" si="355"/>
        <v/>
      </c>
      <c r="BT305" s="46" t="str">
        <f t="shared" si="356"/>
        <v/>
      </c>
      <c r="BU305" s="27" t="s">
        <v>0</v>
      </c>
      <c r="BV305" s="62" t="str">
        <f>IF(BP305&lt;&gt;"NEMA","",IF(IFERROR(MATCH(BN305,BN$12:BN304,0),0)&lt;&gt;0,"",BN305))</f>
        <v/>
      </c>
      <c r="BW305" s="27" t="s">
        <v>0</v>
      </c>
      <c r="BX305" s="84"/>
      <c r="BY305" s="27" t="s">
        <v>0</v>
      </c>
      <c r="BZ305" s="38" t="str">
        <f t="shared" si="357"/>
        <v/>
      </c>
      <c r="CA305" s="21" t="str">
        <f t="shared" si="358"/>
        <v/>
      </c>
      <c r="CB305" s="21" t="str">
        <f>IF(CA305="","",MAX(CB$12:CB304)+1)</f>
        <v/>
      </c>
      <c r="CC305" s="21" t="str">
        <f>IF(CA305="","",IF(AB305="","",IF(AB305="NEMA",IF(AD305="",INDEX(AD$12:AD304,MATCH(AA305,AA$12:AA304,0),1),AD305),AB305)))</f>
        <v/>
      </c>
      <c r="CD305" s="21" t="str">
        <f t="shared" si="359"/>
        <v/>
      </c>
      <c r="CE305" s="21" t="str">
        <f>IF(BX305="","",MAX(CE$12:CE304)+1)</f>
        <v/>
      </c>
      <c r="CF305" s="21" t="str">
        <f t="shared" si="360"/>
        <v/>
      </c>
      <c r="CG305" s="46" t="str">
        <f t="shared" si="361"/>
        <v/>
      </c>
      <c r="CH305" s="27" t="s">
        <v>0</v>
      </c>
      <c r="CI305" s="14" t="str">
        <f t="shared" si="362"/>
        <v/>
      </c>
      <c r="CJ305" s="27" t="s">
        <v>0</v>
      </c>
      <c r="CK305" s="157" t="str">
        <f>IF(BN305="","",IF(AND(BO305&lt;&gt;"",BO305&lt;&gt;"NEMA",BS305=1),BR305,IFERROR(INDEX(CK$12:CK304,MATCH(BN305,BN$12:BN304,0)),IF(BX305&lt;&gt;"",BX305,BT305))))</f>
        <v/>
      </c>
      <c r="CL305" s="210" t="str">
        <f>IF(BN305="","",IF(BT305&lt;&gt;BN305,INDEX(regKlub_id,MATCH(BT305,regKlub_naziv,0)),IF(AND(BO305&lt;&gt;"",BO305&lt;&gt;"NEMA"),BO305,IF(CF305&lt;&gt;"",CF305,IF(CB305&lt;&gt;"",CB305,IFERROR(INDEX(CL$12:CL304,MATCH(BN305,BN$12:BN304,0)),"GREŠKA"))))))</f>
        <v/>
      </c>
      <c r="CM305" s="108" t="str">
        <f>IF(BP305="","",IF(BP305&lt;&gt;"NEMA",BP305,IF(CE305&lt;&gt;"",CE305,IFERROR(INDEX(CM$12:CM304,MATCH(BN305,BN$12:BN304,0)),""))))</f>
        <v/>
      </c>
      <c r="CN305" s="27" t="s">
        <v>0</v>
      </c>
      <c r="CO305" s="38" t="str">
        <f t="shared" si="363"/>
        <v/>
      </c>
      <c r="CP305" s="53" t="str">
        <f t="shared" si="364"/>
        <v/>
      </c>
      <c r="CQ305" s="164" t="str">
        <f t="shared" si="365"/>
        <v/>
      </c>
      <c r="CR305" s="165" t="str">
        <f t="shared" si="313"/>
        <v/>
      </c>
      <c r="CS305" s="108" t="str">
        <f t="shared" si="317"/>
        <v/>
      </c>
      <c r="CT305" s="27" t="s">
        <v>0</v>
      </c>
      <c r="CU305" s="224" t="str">
        <f t="shared" si="366"/>
        <v xml:space="preserve">
</v>
      </c>
      <c r="CV305" s="27" t="s">
        <v>0</v>
      </c>
      <c r="CW305" s="184" t="str">
        <f t="shared" si="318"/>
        <v/>
      </c>
      <c r="CX305" t="s">
        <v>0</v>
      </c>
      <c r="CY305" s="86" t="str">
        <f t="shared" si="319"/>
        <v/>
      </c>
      <c r="CZ305" t="s">
        <v>0</v>
      </c>
      <c r="DA305" s="32" t="str">
        <f t="shared" si="320"/>
        <v/>
      </c>
      <c r="DB305" s="46" t="str">
        <f t="shared" si="321"/>
        <v/>
      </c>
      <c r="DC305" t="s">
        <v>0</v>
      </c>
      <c r="DD305" s="14" t="str">
        <f t="shared" si="367"/>
        <v/>
      </c>
      <c r="DE305" s="27" t="s">
        <v>0</v>
      </c>
      <c r="DF305" s="14" t="str">
        <f t="shared" si="368"/>
        <v/>
      </c>
      <c r="DG305" s="27" t="s">
        <v>0</v>
      </c>
      <c r="DH305" s="32" t="str">
        <f t="shared" si="369"/>
        <v/>
      </c>
      <c r="DI305" s="33" t="str">
        <f t="shared" si="370"/>
        <v/>
      </c>
      <c r="DJ305" s="27" t="s">
        <v>0</v>
      </c>
      <c r="DK305" s="32" t="str">
        <f t="shared" si="371"/>
        <v/>
      </c>
      <c r="DL305" s="33" t="str">
        <f t="shared" si="372"/>
        <v/>
      </c>
      <c r="DM305" s="27" t="s">
        <v>0</v>
      </c>
      <c r="DN305" s="32" t="str">
        <f t="shared" si="373"/>
        <v/>
      </c>
      <c r="DO305" s="33" t="str">
        <f t="shared" si="374"/>
        <v/>
      </c>
      <c r="DP305" s="27" t="s">
        <v>0</v>
      </c>
      <c r="DQ305" s="38" t="str">
        <f t="shared" si="375"/>
        <v/>
      </c>
      <c r="DR305" s="33" t="str" cm="1">
        <f t="array" ref="DR305">IF(DQ305&lt;&gt;"",INDEX(regNatjecatelj_id,DQ305,0),IF(BF305&lt;&gt;"",BF305,""))</f>
        <v/>
      </c>
      <c r="DS305" s="27" t="s">
        <v>0</v>
      </c>
      <c r="DT305" s="38" t="str">
        <f t="shared" si="376"/>
        <v/>
      </c>
      <c r="DU305" s="53" t="str">
        <f t="shared" si="322"/>
        <v/>
      </c>
      <c r="DV305" s="53" t="str">
        <f t="shared" si="377"/>
        <v/>
      </c>
      <c r="DW305" s="53" t="str">
        <f t="shared" si="378"/>
        <v/>
      </c>
      <c r="DX305" s="46" t="str">
        <f t="shared" si="379"/>
        <v/>
      </c>
      <c r="DY305" s="27" t="s">
        <v>0</v>
      </c>
      <c r="DZ305" s="38" t="str">
        <f>IF(AN305="","",MAX(DZ$12:DZ304)+1)</f>
        <v/>
      </c>
      <c r="EA305" s="53" t="str">
        <f t="shared" si="380"/>
        <v/>
      </c>
      <c r="EB305" s="53" t="str">
        <f t="shared" si="381"/>
        <v/>
      </c>
      <c r="EC305" s="53" t="str">
        <f t="shared" si="382"/>
        <v/>
      </c>
      <c r="ED305" s="53" t="str">
        <f t="shared" si="383"/>
        <v/>
      </c>
      <c r="EE305" s="53" t="str">
        <f t="shared" si="323"/>
        <v/>
      </c>
      <c r="EF305" s="53" t="str">
        <f t="shared" si="384"/>
        <v/>
      </c>
      <c r="EG305" s="53" t="str">
        <f t="shared" si="385"/>
        <v/>
      </c>
      <c r="EH305" s="53" t="str">
        <f t="shared" si="324"/>
        <v/>
      </c>
      <c r="EI305" s="53" t="str">
        <f t="shared" si="386"/>
        <v/>
      </c>
      <c r="EJ305" s="33" t="str">
        <f t="shared" si="387"/>
        <v/>
      </c>
      <c r="EK305" s="27" t="s">
        <v>0</v>
      </c>
      <c r="EL305" s="14" t="str">
        <f t="shared" si="388"/>
        <v/>
      </c>
      <c r="EM305" s="27" t="s">
        <v>0</v>
      </c>
      <c r="EN305" s="14" t="str">
        <f t="shared" si="325"/>
        <v/>
      </c>
      <c r="EO305" s="27" t="s">
        <v>0</v>
      </c>
      <c r="EP305" s="115" t="str">
        <f t="shared" si="389"/>
        <v/>
      </c>
      <c r="EQ305" s="27" t="s">
        <v>0</v>
      </c>
    </row>
    <row r="306" spans="1:147" x14ac:dyDescent="0.25">
      <c r="A306" t="s">
        <v>0</v>
      </c>
      <c r="B306" s="32" t="str">
        <f>IF(csv!F296="","",TRIM(csv!T296))</f>
        <v/>
      </c>
      <c r="C306" s="21" t="s">
        <v>0</v>
      </c>
      <c r="D306" s="21" t="str">
        <f>IF(csv!F296="","",TRIM(csv!F296))</f>
        <v/>
      </c>
      <c r="E306" s="21" t="str">
        <f>IF(csv!E296="","",TRIM(csv!E296))</f>
        <v/>
      </c>
      <c r="F306" s="21" t="s">
        <v>0</v>
      </c>
      <c r="G306" s="53" t="str">
        <f>IF(csv!M296="","",TRIM(csv!M296))</f>
        <v/>
      </c>
      <c r="H306" s="53" t="str">
        <f>IF(csv!N296="","",TRIM(csv!N296))</f>
        <v/>
      </c>
      <c r="I306" s="21" t="s">
        <v>0</v>
      </c>
      <c r="J306" s="21" t="str">
        <f>IF(csv!P296="","",TRIM(csv!P296))</f>
        <v/>
      </c>
      <c r="K306" s="21" t="str">
        <f>IF(csv!Q296="","",TRIM(csv!Q296))</f>
        <v/>
      </c>
      <c r="L306" s="21" t="s">
        <v>0</v>
      </c>
      <c r="M306" s="46" t="str">
        <f>IF(csv!R296="","",TRIM(csv!R296))</f>
        <v/>
      </c>
      <c r="N306" s="27" t="s">
        <v>0</v>
      </c>
      <c r="O306" s="172" t="str">
        <f t="shared" si="326"/>
        <v/>
      </c>
      <c r="P306" s="27"/>
      <c r="Q306" s="32" t="str">
        <f t="shared" si="327"/>
        <v/>
      </c>
      <c r="R306" s="53" t="str">
        <f>IF(Q306="","",IF(COUNTIF(Q$12:Q305,Q306)=0,R305+1,R305))</f>
        <v/>
      </c>
      <c r="S306" s="53" t="str">
        <f t="shared" si="328"/>
        <v/>
      </c>
      <c r="T306" s="53" t="str">
        <f t="shared" si="329"/>
        <v/>
      </c>
      <c r="U306" s="46" t="str">
        <f t="shared" si="330"/>
        <v/>
      </c>
      <c r="V306" s="27" t="s">
        <v>0</v>
      </c>
      <c r="W306" s="157" t="str">
        <f t="shared" si="331"/>
        <v/>
      </c>
      <c r="X306" s="207" t="str">
        <f t="shared" si="332"/>
        <v/>
      </c>
      <c r="Y306" s="158" t="str">
        <f t="shared" si="314"/>
        <v/>
      </c>
      <c r="Z306" s="27" t="s">
        <v>0</v>
      </c>
      <c r="AA306" s="32" t="str">
        <f t="shared" si="333"/>
        <v/>
      </c>
      <c r="AB306" s="53" t="str">
        <f t="shared" si="334"/>
        <v/>
      </c>
      <c r="AC306" s="21" t="str">
        <f>IF(OR(AB306="",AB306&lt;&gt;"NEMA"),"",IF(IFERROR(MATCH(AA306,AA$12:AA305,0),0)&lt;&gt;0,"",AA306))</f>
        <v/>
      </c>
      <c r="AD306" s="46" t="str">
        <f>IF(AC306="","",MAX(AD$12:AD305)+1)</f>
        <v/>
      </c>
      <c r="AE306" s="27" t="s">
        <v>0</v>
      </c>
      <c r="AF306" s="84"/>
      <c r="AG306" s="27" t="s">
        <v>0</v>
      </c>
      <c r="AH306" s="14" t="str">
        <f t="shared" si="335"/>
        <v/>
      </c>
      <c r="AI306" s="27" t="s">
        <v>0</v>
      </c>
      <c r="AJ306" s="157" t="str">
        <f t="shared" si="336"/>
        <v/>
      </c>
      <c r="AK306" s="108" t="str">
        <f t="shared" si="337"/>
        <v/>
      </c>
      <c r="AL306" s="27"/>
      <c r="AM306" s="32" t="str">
        <f t="shared" si="338"/>
        <v/>
      </c>
      <c r="AN306" s="21" t="str">
        <f t="shared" si="339"/>
        <v/>
      </c>
      <c r="AO306" s="53" t="str">
        <f t="shared" si="340"/>
        <v/>
      </c>
      <c r="AP306" s="53" t="str">
        <f t="shared" si="341"/>
        <v/>
      </c>
      <c r="AQ306" s="21" t="str">
        <f t="shared" si="342"/>
        <v/>
      </c>
      <c r="AR306" s="46" t="str">
        <f t="shared" si="343"/>
        <v/>
      </c>
      <c r="AS306" s="27" t="s">
        <v>0</v>
      </c>
      <c r="AT306" s="62" t="str">
        <f t="shared" si="344"/>
        <v/>
      </c>
      <c r="AU306" s="27" t="s">
        <v>0</v>
      </c>
      <c r="AV306" s="228" t="str">
        <f t="shared" si="390"/>
        <v/>
      </c>
      <c r="AW306" s="27" t="s">
        <v>0</v>
      </c>
      <c r="AX306" s="79"/>
      <c r="AY306" s="80"/>
      <c r="AZ306" s="27" t="s">
        <v>0</v>
      </c>
      <c r="BA306" s="184" t="str">
        <f t="shared" si="345"/>
        <v/>
      </c>
      <c r="BB306" s="27" t="s">
        <v>0</v>
      </c>
      <c r="BC306" s="32" t="str">
        <f t="shared" si="346"/>
        <v/>
      </c>
      <c r="BD306" s="53" t="str">
        <f>IF(AX306&amp;AY306="","",MAX(BD$12:BD305)+1)</f>
        <v/>
      </c>
      <c r="BE306" s="196" t="str">
        <f t="shared" si="347"/>
        <v/>
      </c>
      <c r="BF306" s="33" t="str">
        <f>IF(AND(AO306="NEMA",AP306="NEMA",OR(AX306&amp;AY306="",BE306="NEMA")),MAX(BF$12:BF305)+1,"")</f>
        <v/>
      </c>
      <c r="BG306" s="27" t="s">
        <v>0</v>
      </c>
      <c r="BH306" s="32" t="str">
        <f t="shared" si="348"/>
        <v/>
      </c>
      <c r="BI306" s="21" t="str">
        <f t="shared" si="349"/>
        <v/>
      </c>
      <c r="BJ306" s="53" t="str">
        <f t="shared" si="350"/>
        <v/>
      </c>
      <c r="BK306" s="33" t="str">
        <f t="shared" si="351"/>
        <v/>
      </c>
      <c r="BL306" s="27" t="s">
        <v>0</v>
      </c>
      <c r="BM306" s="32" t="str">
        <f t="shared" si="352"/>
        <v/>
      </c>
      <c r="BN306" s="21" t="str">
        <f t="shared" si="353"/>
        <v/>
      </c>
      <c r="BO306" s="53" t="str">
        <f t="shared" si="354"/>
        <v/>
      </c>
      <c r="BP306" s="53" t="str">
        <f t="shared" si="315"/>
        <v/>
      </c>
      <c r="BQ306" s="21" t="str">
        <f t="shared" si="316"/>
        <v/>
      </c>
      <c r="BR306" s="21" t="str" cm="1">
        <f t="array" ref="BR306">IFERROR(""&amp;INDEX(regNatjecatelj_klub,DI306),"")</f>
        <v/>
      </c>
      <c r="BS306" s="66" t="str">
        <f t="shared" si="355"/>
        <v/>
      </c>
      <c r="BT306" s="46" t="str">
        <f t="shared" si="356"/>
        <v/>
      </c>
      <c r="BU306" s="27" t="s">
        <v>0</v>
      </c>
      <c r="BV306" s="62" t="str">
        <f>IF(BP306&lt;&gt;"NEMA","",IF(IFERROR(MATCH(BN306,BN$12:BN305,0),0)&lt;&gt;0,"",BN306))</f>
        <v/>
      </c>
      <c r="BW306" s="27" t="s">
        <v>0</v>
      </c>
      <c r="BX306" s="84"/>
      <c r="BY306" s="27" t="s">
        <v>0</v>
      </c>
      <c r="BZ306" s="38" t="str">
        <f t="shared" si="357"/>
        <v/>
      </c>
      <c r="CA306" s="21" t="str">
        <f t="shared" si="358"/>
        <v/>
      </c>
      <c r="CB306" s="21" t="str">
        <f>IF(CA306="","",MAX(CB$12:CB305)+1)</f>
        <v/>
      </c>
      <c r="CC306" s="21" t="str">
        <f>IF(CA306="","",IF(AB306="","",IF(AB306="NEMA",IF(AD306="",INDEX(AD$12:AD305,MATCH(AA306,AA$12:AA305,0),1),AD306),AB306)))</f>
        <v/>
      </c>
      <c r="CD306" s="21" t="str">
        <f t="shared" si="359"/>
        <v/>
      </c>
      <c r="CE306" s="21" t="str">
        <f>IF(BX306="","",MAX(CE$12:CE305)+1)</f>
        <v/>
      </c>
      <c r="CF306" s="21" t="str">
        <f t="shared" si="360"/>
        <v/>
      </c>
      <c r="CG306" s="46" t="str">
        <f t="shared" si="361"/>
        <v/>
      </c>
      <c r="CH306" s="27" t="s">
        <v>0</v>
      </c>
      <c r="CI306" s="14" t="str">
        <f t="shared" si="362"/>
        <v/>
      </c>
      <c r="CJ306" s="27" t="s">
        <v>0</v>
      </c>
      <c r="CK306" s="157" t="str">
        <f>IF(BN306="","",IF(AND(BO306&lt;&gt;"",BO306&lt;&gt;"NEMA",BS306=1),BR306,IFERROR(INDEX(CK$12:CK305,MATCH(BN306,BN$12:BN305,0)),IF(BX306&lt;&gt;"",BX306,BT306))))</f>
        <v/>
      </c>
      <c r="CL306" s="210" t="str">
        <f>IF(BN306="","",IF(BT306&lt;&gt;BN306,INDEX(regKlub_id,MATCH(BT306,regKlub_naziv,0)),IF(AND(BO306&lt;&gt;"",BO306&lt;&gt;"NEMA"),BO306,IF(CF306&lt;&gt;"",CF306,IF(CB306&lt;&gt;"",CB306,IFERROR(INDEX(CL$12:CL305,MATCH(BN306,BN$12:BN305,0)),"GREŠKA"))))))</f>
        <v/>
      </c>
      <c r="CM306" s="108" t="str">
        <f>IF(BP306="","",IF(BP306&lt;&gt;"NEMA",BP306,IF(CE306&lt;&gt;"",CE306,IFERROR(INDEX(CM$12:CM305,MATCH(BN306,BN$12:BN305,0)),""))))</f>
        <v/>
      </c>
      <c r="CN306" s="27" t="s">
        <v>0</v>
      </c>
      <c r="CO306" s="38" t="str">
        <f t="shared" si="363"/>
        <v/>
      </c>
      <c r="CP306" s="53" t="str">
        <f t="shared" si="364"/>
        <v/>
      </c>
      <c r="CQ306" s="164" t="str">
        <f t="shared" si="365"/>
        <v/>
      </c>
      <c r="CR306" s="165" t="str">
        <f t="shared" si="313"/>
        <v/>
      </c>
      <c r="CS306" s="108" t="str">
        <f t="shared" si="317"/>
        <v/>
      </c>
      <c r="CT306" s="27" t="s">
        <v>0</v>
      </c>
      <c r="CU306" s="224" t="str">
        <f t="shared" si="366"/>
        <v xml:space="preserve">
</v>
      </c>
      <c r="CV306" s="27" t="s">
        <v>0</v>
      </c>
      <c r="CW306" s="184" t="str">
        <f t="shared" si="318"/>
        <v/>
      </c>
      <c r="CX306" t="s">
        <v>0</v>
      </c>
      <c r="CY306" s="86" t="str">
        <f t="shared" si="319"/>
        <v/>
      </c>
      <c r="CZ306" t="s">
        <v>0</v>
      </c>
      <c r="DA306" s="32" t="str">
        <f t="shared" si="320"/>
        <v/>
      </c>
      <c r="DB306" s="46" t="str">
        <f t="shared" si="321"/>
        <v/>
      </c>
      <c r="DC306" t="s">
        <v>0</v>
      </c>
      <c r="DD306" s="14" t="str">
        <f t="shared" si="367"/>
        <v/>
      </c>
      <c r="DE306" s="27" t="s">
        <v>0</v>
      </c>
      <c r="DF306" s="14" t="str">
        <f t="shared" si="368"/>
        <v/>
      </c>
      <c r="DG306" s="27" t="s">
        <v>0</v>
      </c>
      <c r="DH306" s="32" t="str">
        <f t="shared" si="369"/>
        <v/>
      </c>
      <c r="DI306" s="33" t="str">
        <f t="shared" si="370"/>
        <v/>
      </c>
      <c r="DJ306" s="27" t="s">
        <v>0</v>
      </c>
      <c r="DK306" s="32" t="str">
        <f t="shared" si="371"/>
        <v/>
      </c>
      <c r="DL306" s="33" t="str">
        <f t="shared" si="372"/>
        <v/>
      </c>
      <c r="DM306" s="27" t="s">
        <v>0</v>
      </c>
      <c r="DN306" s="32" t="str">
        <f t="shared" si="373"/>
        <v/>
      </c>
      <c r="DO306" s="33" t="str">
        <f t="shared" si="374"/>
        <v/>
      </c>
      <c r="DP306" s="27" t="s">
        <v>0</v>
      </c>
      <c r="DQ306" s="38" t="str">
        <f t="shared" si="375"/>
        <v/>
      </c>
      <c r="DR306" s="33" t="str" cm="1">
        <f t="array" ref="DR306">IF(DQ306&lt;&gt;"",INDEX(regNatjecatelj_id,DQ306,0),IF(BF306&lt;&gt;"",BF306,""))</f>
        <v/>
      </c>
      <c r="DS306" s="27" t="s">
        <v>0</v>
      </c>
      <c r="DT306" s="38" t="str">
        <f t="shared" si="376"/>
        <v/>
      </c>
      <c r="DU306" s="53" t="str">
        <f t="shared" si="322"/>
        <v/>
      </c>
      <c r="DV306" s="53" t="str">
        <f t="shared" si="377"/>
        <v/>
      </c>
      <c r="DW306" s="53" t="str">
        <f t="shared" si="378"/>
        <v/>
      </c>
      <c r="DX306" s="46" t="str">
        <f t="shared" si="379"/>
        <v/>
      </c>
      <c r="DY306" s="27" t="s">
        <v>0</v>
      </c>
      <c r="DZ306" s="38" t="str">
        <f>IF(AN306="","",MAX(DZ$12:DZ305)+1)</f>
        <v/>
      </c>
      <c r="EA306" s="53" t="str">
        <f t="shared" si="380"/>
        <v/>
      </c>
      <c r="EB306" s="53" t="str">
        <f t="shared" si="381"/>
        <v/>
      </c>
      <c r="EC306" s="53" t="str">
        <f t="shared" si="382"/>
        <v/>
      </c>
      <c r="ED306" s="53" t="str">
        <f t="shared" si="383"/>
        <v/>
      </c>
      <c r="EE306" s="53" t="str">
        <f t="shared" si="323"/>
        <v/>
      </c>
      <c r="EF306" s="53" t="str">
        <f t="shared" si="384"/>
        <v/>
      </c>
      <c r="EG306" s="53" t="str">
        <f t="shared" si="385"/>
        <v/>
      </c>
      <c r="EH306" s="53" t="str">
        <f t="shared" si="324"/>
        <v/>
      </c>
      <c r="EI306" s="53" t="str">
        <f t="shared" si="386"/>
        <v/>
      </c>
      <c r="EJ306" s="33" t="str">
        <f t="shared" si="387"/>
        <v/>
      </c>
      <c r="EK306" s="27" t="s">
        <v>0</v>
      </c>
      <c r="EL306" s="14" t="str">
        <f t="shared" si="388"/>
        <v/>
      </c>
      <c r="EM306" s="27" t="s">
        <v>0</v>
      </c>
      <c r="EN306" s="14" t="str">
        <f t="shared" si="325"/>
        <v/>
      </c>
      <c r="EO306" s="27" t="s">
        <v>0</v>
      </c>
      <c r="EP306" s="115" t="str">
        <f t="shared" si="389"/>
        <v/>
      </c>
      <c r="EQ306" s="27" t="s">
        <v>0</v>
      </c>
    </row>
    <row r="307" spans="1:147" x14ac:dyDescent="0.25">
      <c r="A307" t="s">
        <v>0</v>
      </c>
      <c r="B307" s="32" t="str">
        <f>IF(csv!F297="","",TRIM(csv!T297))</f>
        <v/>
      </c>
      <c r="C307" s="21" t="s">
        <v>0</v>
      </c>
      <c r="D307" s="21" t="str">
        <f>IF(csv!F297="","",TRIM(csv!F297))</f>
        <v/>
      </c>
      <c r="E307" s="21" t="str">
        <f>IF(csv!E297="","",TRIM(csv!E297))</f>
        <v/>
      </c>
      <c r="F307" s="21" t="s">
        <v>0</v>
      </c>
      <c r="G307" s="53" t="str">
        <f>IF(csv!M297="","",TRIM(csv!M297))</f>
        <v/>
      </c>
      <c r="H307" s="53" t="str">
        <f>IF(csv!N297="","",TRIM(csv!N297))</f>
        <v/>
      </c>
      <c r="I307" s="21" t="s">
        <v>0</v>
      </c>
      <c r="J307" s="21" t="str">
        <f>IF(csv!P297="","",TRIM(csv!P297))</f>
        <v/>
      </c>
      <c r="K307" s="21" t="str">
        <f>IF(csv!Q297="","",TRIM(csv!Q297))</f>
        <v/>
      </c>
      <c r="L307" s="21" t="s">
        <v>0</v>
      </c>
      <c r="M307" s="46" t="str">
        <f>IF(csv!R297="","",TRIM(csv!R297))</f>
        <v/>
      </c>
      <c r="N307" s="27" t="s">
        <v>0</v>
      </c>
      <c r="O307" s="172" t="str">
        <f t="shared" si="326"/>
        <v/>
      </c>
      <c r="P307" s="27"/>
      <c r="Q307" s="32" t="str">
        <f t="shared" si="327"/>
        <v/>
      </c>
      <c r="R307" s="53" t="str">
        <f>IF(Q307="","",IF(COUNTIF(Q$12:Q306,Q307)=0,R306+1,R306))</f>
        <v/>
      </c>
      <c r="S307" s="53" t="str">
        <f t="shared" si="328"/>
        <v/>
      </c>
      <c r="T307" s="53" t="str">
        <f t="shared" si="329"/>
        <v/>
      </c>
      <c r="U307" s="46" t="str">
        <f t="shared" si="330"/>
        <v/>
      </c>
      <c r="V307" s="27" t="s">
        <v>0</v>
      </c>
      <c r="W307" s="157" t="str">
        <f t="shared" si="331"/>
        <v/>
      </c>
      <c r="X307" s="207" t="str">
        <f t="shared" si="332"/>
        <v/>
      </c>
      <c r="Y307" s="158" t="str">
        <f t="shared" si="314"/>
        <v/>
      </c>
      <c r="Z307" s="27" t="s">
        <v>0</v>
      </c>
      <c r="AA307" s="32" t="str">
        <f t="shared" si="333"/>
        <v/>
      </c>
      <c r="AB307" s="53" t="str">
        <f t="shared" si="334"/>
        <v/>
      </c>
      <c r="AC307" s="21" t="str">
        <f>IF(OR(AB307="",AB307&lt;&gt;"NEMA"),"",IF(IFERROR(MATCH(AA307,AA$12:AA306,0),0)&lt;&gt;0,"",AA307))</f>
        <v/>
      </c>
      <c r="AD307" s="46" t="str">
        <f>IF(AC307="","",MAX(AD$12:AD306)+1)</f>
        <v/>
      </c>
      <c r="AE307" s="27" t="s">
        <v>0</v>
      </c>
      <c r="AF307" s="84"/>
      <c r="AG307" s="27" t="s">
        <v>0</v>
      </c>
      <c r="AH307" s="14" t="str">
        <f t="shared" si="335"/>
        <v/>
      </c>
      <c r="AI307" s="27" t="s">
        <v>0</v>
      </c>
      <c r="AJ307" s="157" t="str">
        <f t="shared" si="336"/>
        <v/>
      </c>
      <c r="AK307" s="108" t="str">
        <f t="shared" si="337"/>
        <v/>
      </c>
      <c r="AL307" s="27"/>
      <c r="AM307" s="32" t="str">
        <f t="shared" si="338"/>
        <v/>
      </c>
      <c r="AN307" s="21" t="str">
        <f t="shared" si="339"/>
        <v/>
      </c>
      <c r="AO307" s="53" t="str">
        <f t="shared" si="340"/>
        <v/>
      </c>
      <c r="AP307" s="53" t="str">
        <f t="shared" si="341"/>
        <v/>
      </c>
      <c r="AQ307" s="21" t="str">
        <f t="shared" si="342"/>
        <v/>
      </c>
      <c r="AR307" s="46" t="str">
        <f t="shared" si="343"/>
        <v/>
      </c>
      <c r="AS307" s="27" t="s">
        <v>0</v>
      </c>
      <c r="AT307" s="62" t="str">
        <f t="shared" si="344"/>
        <v/>
      </c>
      <c r="AU307" s="27" t="s">
        <v>0</v>
      </c>
      <c r="AV307" s="228" t="str">
        <f t="shared" si="390"/>
        <v/>
      </c>
      <c r="AW307" s="27" t="s">
        <v>0</v>
      </c>
      <c r="AX307" s="79"/>
      <c r="AY307" s="80"/>
      <c r="AZ307" s="27" t="s">
        <v>0</v>
      </c>
      <c r="BA307" s="184" t="str">
        <f t="shared" si="345"/>
        <v/>
      </c>
      <c r="BB307" s="27" t="s">
        <v>0</v>
      </c>
      <c r="BC307" s="32" t="str">
        <f t="shared" si="346"/>
        <v/>
      </c>
      <c r="BD307" s="53" t="str">
        <f>IF(AX307&amp;AY307="","",MAX(BD$12:BD306)+1)</f>
        <v/>
      </c>
      <c r="BE307" s="196" t="str">
        <f t="shared" si="347"/>
        <v/>
      </c>
      <c r="BF307" s="33" t="str">
        <f>IF(AND(AO307="NEMA",AP307="NEMA",OR(AX307&amp;AY307="",BE307="NEMA")),MAX(BF$12:BF306)+1,"")</f>
        <v/>
      </c>
      <c r="BG307" s="27" t="s">
        <v>0</v>
      </c>
      <c r="BH307" s="32" t="str">
        <f t="shared" si="348"/>
        <v/>
      </c>
      <c r="BI307" s="21" t="str">
        <f t="shared" si="349"/>
        <v/>
      </c>
      <c r="BJ307" s="53" t="str">
        <f t="shared" si="350"/>
        <v/>
      </c>
      <c r="BK307" s="33" t="str">
        <f t="shared" si="351"/>
        <v/>
      </c>
      <c r="BL307" s="27" t="s">
        <v>0</v>
      </c>
      <c r="BM307" s="32" t="str">
        <f t="shared" si="352"/>
        <v/>
      </c>
      <c r="BN307" s="21" t="str">
        <f t="shared" si="353"/>
        <v/>
      </c>
      <c r="BO307" s="53" t="str">
        <f t="shared" si="354"/>
        <v/>
      </c>
      <c r="BP307" s="53" t="str">
        <f t="shared" si="315"/>
        <v/>
      </c>
      <c r="BQ307" s="21" t="str">
        <f t="shared" si="316"/>
        <v/>
      </c>
      <c r="BR307" s="21" t="str" cm="1">
        <f t="array" ref="BR307">IFERROR(""&amp;INDEX(regNatjecatelj_klub,DI307),"")</f>
        <v/>
      </c>
      <c r="BS307" s="66" t="str">
        <f t="shared" si="355"/>
        <v/>
      </c>
      <c r="BT307" s="46" t="str">
        <f t="shared" si="356"/>
        <v/>
      </c>
      <c r="BU307" s="27" t="s">
        <v>0</v>
      </c>
      <c r="BV307" s="62" t="str">
        <f>IF(BP307&lt;&gt;"NEMA","",IF(IFERROR(MATCH(BN307,BN$12:BN306,0),0)&lt;&gt;0,"",BN307))</f>
        <v/>
      </c>
      <c r="BW307" s="27" t="s">
        <v>0</v>
      </c>
      <c r="BX307" s="84"/>
      <c r="BY307" s="27" t="s">
        <v>0</v>
      </c>
      <c r="BZ307" s="38" t="str">
        <f t="shared" si="357"/>
        <v/>
      </c>
      <c r="CA307" s="21" t="str">
        <f t="shared" si="358"/>
        <v/>
      </c>
      <c r="CB307" s="21" t="str">
        <f>IF(CA307="","",MAX(CB$12:CB306)+1)</f>
        <v/>
      </c>
      <c r="CC307" s="21" t="str">
        <f>IF(CA307="","",IF(AB307="","",IF(AB307="NEMA",IF(AD307="",INDEX(AD$12:AD306,MATCH(AA307,AA$12:AA306,0),1),AD307),AB307)))</f>
        <v/>
      </c>
      <c r="CD307" s="21" t="str">
        <f t="shared" si="359"/>
        <v/>
      </c>
      <c r="CE307" s="21" t="str">
        <f>IF(BX307="","",MAX(CE$12:CE306)+1)</f>
        <v/>
      </c>
      <c r="CF307" s="21" t="str">
        <f t="shared" si="360"/>
        <v/>
      </c>
      <c r="CG307" s="46" t="str">
        <f t="shared" si="361"/>
        <v/>
      </c>
      <c r="CH307" s="27" t="s">
        <v>0</v>
      </c>
      <c r="CI307" s="14" t="str">
        <f t="shared" si="362"/>
        <v/>
      </c>
      <c r="CJ307" s="27" t="s">
        <v>0</v>
      </c>
      <c r="CK307" s="157" t="str">
        <f>IF(BN307="","",IF(AND(BO307&lt;&gt;"",BO307&lt;&gt;"NEMA",BS307=1),BR307,IFERROR(INDEX(CK$12:CK306,MATCH(BN307,BN$12:BN306,0)),IF(BX307&lt;&gt;"",BX307,BT307))))</f>
        <v/>
      </c>
      <c r="CL307" s="210" t="str">
        <f>IF(BN307="","",IF(BT307&lt;&gt;BN307,INDEX(regKlub_id,MATCH(BT307,regKlub_naziv,0)),IF(AND(BO307&lt;&gt;"",BO307&lt;&gt;"NEMA"),BO307,IF(CF307&lt;&gt;"",CF307,IF(CB307&lt;&gt;"",CB307,IFERROR(INDEX(CL$12:CL306,MATCH(BN307,BN$12:BN306,0)),"GREŠKA"))))))</f>
        <v/>
      </c>
      <c r="CM307" s="108" t="str">
        <f>IF(BP307="","",IF(BP307&lt;&gt;"NEMA",BP307,IF(CE307&lt;&gt;"",CE307,IFERROR(INDEX(CM$12:CM306,MATCH(BN307,BN$12:BN306,0)),""))))</f>
        <v/>
      </c>
      <c r="CN307" s="27" t="s">
        <v>0</v>
      </c>
      <c r="CO307" s="38" t="str">
        <f t="shared" si="363"/>
        <v/>
      </c>
      <c r="CP307" s="53" t="str">
        <f t="shared" si="364"/>
        <v/>
      </c>
      <c r="CQ307" s="164" t="str">
        <f t="shared" si="365"/>
        <v/>
      </c>
      <c r="CR307" s="165" t="str">
        <f t="shared" si="313"/>
        <v/>
      </c>
      <c r="CS307" s="108" t="str">
        <f t="shared" si="317"/>
        <v/>
      </c>
      <c r="CT307" s="27" t="s">
        <v>0</v>
      </c>
      <c r="CU307" s="224" t="str">
        <f t="shared" si="366"/>
        <v xml:space="preserve">
</v>
      </c>
      <c r="CV307" s="27" t="s">
        <v>0</v>
      </c>
      <c r="CW307" s="184" t="str">
        <f t="shared" si="318"/>
        <v/>
      </c>
      <c r="CX307" t="s">
        <v>0</v>
      </c>
      <c r="CY307" s="86" t="str">
        <f t="shared" si="319"/>
        <v/>
      </c>
      <c r="CZ307" t="s">
        <v>0</v>
      </c>
      <c r="DA307" s="32" t="str">
        <f t="shared" si="320"/>
        <v/>
      </c>
      <c r="DB307" s="46" t="str">
        <f t="shared" si="321"/>
        <v/>
      </c>
      <c r="DC307" t="s">
        <v>0</v>
      </c>
      <c r="DD307" s="14" t="str">
        <f t="shared" si="367"/>
        <v/>
      </c>
      <c r="DE307" s="27" t="s">
        <v>0</v>
      </c>
      <c r="DF307" s="14" t="str">
        <f t="shared" si="368"/>
        <v/>
      </c>
      <c r="DG307" s="27" t="s">
        <v>0</v>
      </c>
      <c r="DH307" s="32" t="str">
        <f t="shared" si="369"/>
        <v/>
      </c>
      <c r="DI307" s="33" t="str">
        <f t="shared" si="370"/>
        <v/>
      </c>
      <c r="DJ307" s="27" t="s">
        <v>0</v>
      </c>
      <c r="DK307" s="32" t="str">
        <f t="shared" si="371"/>
        <v/>
      </c>
      <c r="DL307" s="33" t="str">
        <f t="shared" si="372"/>
        <v/>
      </c>
      <c r="DM307" s="27" t="s">
        <v>0</v>
      </c>
      <c r="DN307" s="32" t="str">
        <f t="shared" si="373"/>
        <v/>
      </c>
      <c r="DO307" s="33" t="str">
        <f t="shared" si="374"/>
        <v/>
      </c>
      <c r="DP307" s="27" t="s">
        <v>0</v>
      </c>
      <c r="DQ307" s="38" t="str">
        <f t="shared" si="375"/>
        <v/>
      </c>
      <c r="DR307" s="33" t="str" cm="1">
        <f t="array" ref="DR307">IF(DQ307&lt;&gt;"",INDEX(regNatjecatelj_id,DQ307,0),IF(BF307&lt;&gt;"",BF307,""))</f>
        <v/>
      </c>
      <c r="DS307" s="27" t="s">
        <v>0</v>
      </c>
      <c r="DT307" s="38" t="str">
        <f t="shared" si="376"/>
        <v/>
      </c>
      <c r="DU307" s="53" t="str">
        <f t="shared" si="322"/>
        <v/>
      </c>
      <c r="DV307" s="53" t="str">
        <f t="shared" si="377"/>
        <v/>
      </c>
      <c r="DW307" s="53" t="str">
        <f t="shared" si="378"/>
        <v/>
      </c>
      <c r="DX307" s="46" t="str">
        <f t="shared" si="379"/>
        <v/>
      </c>
      <c r="DY307" s="27" t="s">
        <v>0</v>
      </c>
      <c r="DZ307" s="38" t="str">
        <f>IF(AN307="","",MAX(DZ$12:DZ306)+1)</f>
        <v/>
      </c>
      <c r="EA307" s="53" t="str">
        <f t="shared" si="380"/>
        <v/>
      </c>
      <c r="EB307" s="53" t="str">
        <f t="shared" si="381"/>
        <v/>
      </c>
      <c r="EC307" s="53" t="str">
        <f t="shared" si="382"/>
        <v/>
      </c>
      <c r="ED307" s="53" t="str">
        <f t="shared" si="383"/>
        <v/>
      </c>
      <c r="EE307" s="53" t="str">
        <f t="shared" si="323"/>
        <v/>
      </c>
      <c r="EF307" s="53" t="str">
        <f t="shared" si="384"/>
        <v/>
      </c>
      <c r="EG307" s="53" t="str">
        <f t="shared" si="385"/>
        <v/>
      </c>
      <c r="EH307" s="53" t="str">
        <f t="shared" si="324"/>
        <v/>
      </c>
      <c r="EI307" s="53" t="str">
        <f t="shared" si="386"/>
        <v/>
      </c>
      <c r="EJ307" s="33" t="str">
        <f t="shared" si="387"/>
        <v/>
      </c>
      <c r="EK307" s="27" t="s">
        <v>0</v>
      </c>
      <c r="EL307" s="14" t="str">
        <f t="shared" si="388"/>
        <v/>
      </c>
      <c r="EM307" s="27" t="s">
        <v>0</v>
      </c>
      <c r="EN307" s="14" t="str">
        <f t="shared" si="325"/>
        <v/>
      </c>
      <c r="EO307" s="27" t="s">
        <v>0</v>
      </c>
      <c r="EP307" s="115" t="str">
        <f t="shared" si="389"/>
        <v/>
      </c>
      <c r="EQ307" s="27" t="s">
        <v>0</v>
      </c>
    </row>
    <row r="308" spans="1:147" x14ac:dyDescent="0.25">
      <c r="A308" t="s">
        <v>0</v>
      </c>
      <c r="B308" s="32" t="str">
        <f>IF(csv!F298="","",TRIM(csv!T298))</f>
        <v/>
      </c>
      <c r="C308" s="21" t="s">
        <v>0</v>
      </c>
      <c r="D308" s="21" t="str">
        <f>IF(csv!F298="","",TRIM(csv!F298))</f>
        <v/>
      </c>
      <c r="E308" s="21" t="str">
        <f>IF(csv!E298="","",TRIM(csv!E298))</f>
        <v/>
      </c>
      <c r="F308" s="21" t="s">
        <v>0</v>
      </c>
      <c r="G308" s="53" t="str">
        <f>IF(csv!M298="","",TRIM(csv!M298))</f>
        <v/>
      </c>
      <c r="H308" s="53" t="str">
        <f>IF(csv!N298="","",TRIM(csv!N298))</f>
        <v/>
      </c>
      <c r="I308" s="21" t="s">
        <v>0</v>
      </c>
      <c r="J308" s="21" t="str">
        <f>IF(csv!P298="","",TRIM(csv!P298))</f>
        <v/>
      </c>
      <c r="K308" s="21" t="str">
        <f>IF(csv!Q298="","",TRIM(csv!Q298))</f>
        <v/>
      </c>
      <c r="L308" s="21" t="s">
        <v>0</v>
      </c>
      <c r="M308" s="46" t="str">
        <f>IF(csv!R298="","",TRIM(csv!R298))</f>
        <v/>
      </c>
      <c r="N308" s="27" t="s">
        <v>0</v>
      </c>
      <c r="O308" s="172" t="str">
        <f t="shared" si="326"/>
        <v/>
      </c>
      <c r="P308" s="27"/>
      <c r="Q308" s="32" t="str">
        <f t="shared" si="327"/>
        <v/>
      </c>
      <c r="R308" s="53" t="str">
        <f>IF(Q308="","",IF(COUNTIF(Q$12:Q307,Q308)=0,R307+1,R307))</f>
        <v/>
      </c>
      <c r="S308" s="53" t="str">
        <f t="shared" si="328"/>
        <v/>
      </c>
      <c r="T308" s="53" t="str">
        <f t="shared" si="329"/>
        <v/>
      </c>
      <c r="U308" s="46" t="str">
        <f t="shared" si="330"/>
        <v/>
      </c>
      <c r="V308" s="27" t="s">
        <v>0</v>
      </c>
      <c r="W308" s="157" t="str">
        <f t="shared" si="331"/>
        <v/>
      </c>
      <c r="X308" s="207" t="str">
        <f t="shared" si="332"/>
        <v/>
      </c>
      <c r="Y308" s="158" t="str">
        <f t="shared" si="314"/>
        <v/>
      </c>
      <c r="Z308" s="27" t="s">
        <v>0</v>
      </c>
      <c r="AA308" s="32" t="str">
        <f t="shared" si="333"/>
        <v/>
      </c>
      <c r="AB308" s="53" t="str">
        <f t="shared" si="334"/>
        <v/>
      </c>
      <c r="AC308" s="21" t="str">
        <f>IF(OR(AB308="",AB308&lt;&gt;"NEMA"),"",IF(IFERROR(MATCH(AA308,AA$12:AA307,0),0)&lt;&gt;0,"",AA308))</f>
        <v/>
      </c>
      <c r="AD308" s="46" t="str">
        <f>IF(AC308="","",MAX(AD$12:AD307)+1)</f>
        <v/>
      </c>
      <c r="AE308" s="27" t="s">
        <v>0</v>
      </c>
      <c r="AF308" s="84"/>
      <c r="AG308" s="27" t="s">
        <v>0</v>
      </c>
      <c r="AH308" s="14" t="str">
        <f t="shared" si="335"/>
        <v/>
      </c>
      <c r="AI308" s="27" t="s">
        <v>0</v>
      </c>
      <c r="AJ308" s="157" t="str">
        <f t="shared" si="336"/>
        <v/>
      </c>
      <c r="AK308" s="108" t="str">
        <f t="shared" si="337"/>
        <v/>
      </c>
      <c r="AL308" s="27"/>
      <c r="AM308" s="32" t="str">
        <f t="shared" si="338"/>
        <v/>
      </c>
      <c r="AN308" s="21" t="str">
        <f t="shared" si="339"/>
        <v/>
      </c>
      <c r="AO308" s="53" t="str">
        <f t="shared" si="340"/>
        <v/>
      </c>
      <c r="AP308" s="53" t="str">
        <f t="shared" si="341"/>
        <v/>
      </c>
      <c r="AQ308" s="21" t="str">
        <f t="shared" si="342"/>
        <v/>
      </c>
      <c r="AR308" s="46" t="str">
        <f t="shared" si="343"/>
        <v/>
      </c>
      <c r="AS308" s="27" t="s">
        <v>0</v>
      </c>
      <c r="AT308" s="62" t="str">
        <f t="shared" si="344"/>
        <v/>
      </c>
      <c r="AU308" s="27" t="s">
        <v>0</v>
      </c>
      <c r="AV308" s="228" t="str">
        <f t="shared" si="390"/>
        <v/>
      </c>
      <c r="AW308" s="27" t="s">
        <v>0</v>
      </c>
      <c r="AX308" s="79"/>
      <c r="AY308" s="80"/>
      <c r="AZ308" s="27" t="s">
        <v>0</v>
      </c>
      <c r="BA308" s="184" t="str">
        <f t="shared" si="345"/>
        <v/>
      </c>
      <c r="BB308" s="27" t="s">
        <v>0</v>
      </c>
      <c r="BC308" s="32" t="str">
        <f t="shared" si="346"/>
        <v/>
      </c>
      <c r="BD308" s="53" t="str">
        <f>IF(AX308&amp;AY308="","",MAX(BD$12:BD307)+1)</f>
        <v/>
      </c>
      <c r="BE308" s="196" t="str">
        <f t="shared" si="347"/>
        <v/>
      </c>
      <c r="BF308" s="33" t="str">
        <f>IF(AND(AO308="NEMA",AP308="NEMA",OR(AX308&amp;AY308="",BE308="NEMA")),MAX(BF$12:BF307)+1,"")</f>
        <v/>
      </c>
      <c r="BG308" s="27" t="s">
        <v>0</v>
      </c>
      <c r="BH308" s="32" t="str">
        <f t="shared" si="348"/>
        <v/>
      </c>
      <c r="BI308" s="21" t="str">
        <f t="shared" si="349"/>
        <v/>
      </c>
      <c r="BJ308" s="53" t="str">
        <f t="shared" si="350"/>
        <v/>
      </c>
      <c r="BK308" s="33" t="str">
        <f t="shared" si="351"/>
        <v/>
      </c>
      <c r="BL308" s="27" t="s">
        <v>0</v>
      </c>
      <c r="BM308" s="32" t="str">
        <f t="shared" si="352"/>
        <v/>
      </c>
      <c r="BN308" s="21" t="str">
        <f t="shared" si="353"/>
        <v/>
      </c>
      <c r="BO308" s="53" t="str">
        <f t="shared" si="354"/>
        <v/>
      </c>
      <c r="BP308" s="53" t="str">
        <f t="shared" si="315"/>
        <v/>
      </c>
      <c r="BQ308" s="21" t="str">
        <f t="shared" si="316"/>
        <v/>
      </c>
      <c r="BR308" s="21" t="str" cm="1">
        <f t="array" ref="BR308">IFERROR(""&amp;INDEX(regNatjecatelj_klub,DI308),"")</f>
        <v/>
      </c>
      <c r="BS308" s="66" t="str">
        <f t="shared" si="355"/>
        <v/>
      </c>
      <c r="BT308" s="46" t="str">
        <f t="shared" si="356"/>
        <v/>
      </c>
      <c r="BU308" s="27" t="s">
        <v>0</v>
      </c>
      <c r="BV308" s="62" t="str">
        <f>IF(BP308&lt;&gt;"NEMA","",IF(IFERROR(MATCH(BN308,BN$12:BN307,0),0)&lt;&gt;0,"",BN308))</f>
        <v/>
      </c>
      <c r="BW308" s="27" t="s">
        <v>0</v>
      </c>
      <c r="BX308" s="84"/>
      <c r="BY308" s="27" t="s">
        <v>0</v>
      </c>
      <c r="BZ308" s="38" t="str">
        <f t="shared" si="357"/>
        <v/>
      </c>
      <c r="CA308" s="21" t="str">
        <f t="shared" si="358"/>
        <v/>
      </c>
      <c r="CB308" s="21" t="str">
        <f>IF(CA308="","",MAX(CB$12:CB307)+1)</f>
        <v/>
      </c>
      <c r="CC308" s="21" t="str">
        <f>IF(CA308="","",IF(AB308="","",IF(AB308="NEMA",IF(AD308="",INDEX(AD$12:AD307,MATCH(AA308,AA$12:AA307,0),1),AD308),AB308)))</f>
        <v/>
      </c>
      <c r="CD308" s="21" t="str">
        <f t="shared" si="359"/>
        <v/>
      </c>
      <c r="CE308" s="21" t="str">
        <f>IF(BX308="","",MAX(CE$12:CE307)+1)</f>
        <v/>
      </c>
      <c r="CF308" s="21" t="str">
        <f t="shared" si="360"/>
        <v/>
      </c>
      <c r="CG308" s="46" t="str">
        <f t="shared" si="361"/>
        <v/>
      </c>
      <c r="CH308" s="27" t="s">
        <v>0</v>
      </c>
      <c r="CI308" s="14" t="str">
        <f t="shared" si="362"/>
        <v/>
      </c>
      <c r="CJ308" s="27" t="s">
        <v>0</v>
      </c>
      <c r="CK308" s="157" t="str">
        <f>IF(BN308="","",IF(AND(BO308&lt;&gt;"",BO308&lt;&gt;"NEMA",BS308=1),BR308,IFERROR(INDEX(CK$12:CK307,MATCH(BN308,BN$12:BN307,0)),IF(BX308&lt;&gt;"",BX308,BT308))))</f>
        <v/>
      </c>
      <c r="CL308" s="210" t="str">
        <f>IF(BN308="","",IF(BT308&lt;&gt;BN308,INDEX(regKlub_id,MATCH(BT308,regKlub_naziv,0)),IF(AND(BO308&lt;&gt;"",BO308&lt;&gt;"NEMA"),BO308,IF(CF308&lt;&gt;"",CF308,IF(CB308&lt;&gt;"",CB308,IFERROR(INDEX(CL$12:CL307,MATCH(BN308,BN$12:BN307,0)),"GREŠKA"))))))</f>
        <v/>
      </c>
      <c r="CM308" s="108" t="str">
        <f>IF(BP308="","",IF(BP308&lt;&gt;"NEMA",BP308,IF(CE308&lt;&gt;"",CE308,IFERROR(INDEX(CM$12:CM307,MATCH(BN308,BN$12:BN307,0)),""))))</f>
        <v/>
      </c>
      <c r="CN308" s="27" t="s">
        <v>0</v>
      </c>
      <c r="CO308" s="38" t="str">
        <f t="shared" si="363"/>
        <v/>
      </c>
      <c r="CP308" s="53" t="str">
        <f t="shared" si="364"/>
        <v/>
      </c>
      <c r="CQ308" s="164" t="str">
        <f t="shared" si="365"/>
        <v/>
      </c>
      <c r="CR308" s="165" t="str">
        <f t="shared" si="313"/>
        <v/>
      </c>
      <c r="CS308" s="108" t="str">
        <f t="shared" si="317"/>
        <v/>
      </c>
      <c r="CT308" s="27" t="s">
        <v>0</v>
      </c>
      <c r="CU308" s="224" t="str">
        <f t="shared" si="366"/>
        <v xml:space="preserve">
</v>
      </c>
      <c r="CV308" s="27" t="s">
        <v>0</v>
      </c>
      <c r="CW308" s="184" t="str">
        <f t="shared" si="318"/>
        <v/>
      </c>
      <c r="CX308" t="s">
        <v>0</v>
      </c>
      <c r="CY308" s="86" t="str">
        <f t="shared" si="319"/>
        <v/>
      </c>
      <c r="CZ308" t="s">
        <v>0</v>
      </c>
      <c r="DA308" s="32" t="str">
        <f t="shared" si="320"/>
        <v/>
      </c>
      <c r="DB308" s="46" t="str">
        <f t="shared" si="321"/>
        <v/>
      </c>
      <c r="DC308" t="s">
        <v>0</v>
      </c>
      <c r="DD308" s="14" t="str">
        <f t="shared" si="367"/>
        <v/>
      </c>
      <c r="DE308" s="27" t="s">
        <v>0</v>
      </c>
      <c r="DF308" s="14" t="str">
        <f t="shared" si="368"/>
        <v/>
      </c>
      <c r="DG308" s="27" t="s">
        <v>0</v>
      </c>
      <c r="DH308" s="32" t="str">
        <f t="shared" si="369"/>
        <v/>
      </c>
      <c r="DI308" s="33" t="str">
        <f t="shared" si="370"/>
        <v/>
      </c>
      <c r="DJ308" s="27" t="s">
        <v>0</v>
      </c>
      <c r="DK308" s="32" t="str">
        <f t="shared" si="371"/>
        <v/>
      </c>
      <c r="DL308" s="33" t="str">
        <f t="shared" si="372"/>
        <v/>
      </c>
      <c r="DM308" s="27" t="s">
        <v>0</v>
      </c>
      <c r="DN308" s="32" t="str">
        <f t="shared" si="373"/>
        <v/>
      </c>
      <c r="DO308" s="33" t="str">
        <f t="shared" si="374"/>
        <v/>
      </c>
      <c r="DP308" s="27" t="s">
        <v>0</v>
      </c>
      <c r="DQ308" s="38" t="str">
        <f t="shared" si="375"/>
        <v/>
      </c>
      <c r="DR308" s="33" t="str" cm="1">
        <f t="array" ref="DR308">IF(DQ308&lt;&gt;"",INDEX(regNatjecatelj_id,DQ308,0),IF(BF308&lt;&gt;"",BF308,""))</f>
        <v/>
      </c>
      <c r="DS308" s="27" t="s">
        <v>0</v>
      </c>
      <c r="DT308" s="38" t="str">
        <f t="shared" si="376"/>
        <v/>
      </c>
      <c r="DU308" s="53" t="str">
        <f t="shared" si="322"/>
        <v/>
      </c>
      <c r="DV308" s="53" t="str">
        <f t="shared" si="377"/>
        <v/>
      </c>
      <c r="DW308" s="53" t="str">
        <f t="shared" si="378"/>
        <v/>
      </c>
      <c r="DX308" s="46" t="str">
        <f t="shared" si="379"/>
        <v/>
      </c>
      <c r="DY308" s="27" t="s">
        <v>0</v>
      </c>
      <c r="DZ308" s="38" t="str">
        <f>IF(AN308="","",MAX(DZ$12:DZ307)+1)</f>
        <v/>
      </c>
      <c r="EA308" s="53" t="str">
        <f t="shared" si="380"/>
        <v/>
      </c>
      <c r="EB308" s="53" t="str">
        <f t="shared" si="381"/>
        <v/>
      </c>
      <c r="EC308" s="53" t="str">
        <f t="shared" si="382"/>
        <v/>
      </c>
      <c r="ED308" s="53" t="str">
        <f t="shared" si="383"/>
        <v/>
      </c>
      <c r="EE308" s="53" t="str">
        <f t="shared" si="323"/>
        <v/>
      </c>
      <c r="EF308" s="53" t="str">
        <f t="shared" si="384"/>
        <v/>
      </c>
      <c r="EG308" s="53" t="str">
        <f t="shared" si="385"/>
        <v/>
      </c>
      <c r="EH308" s="53" t="str">
        <f t="shared" si="324"/>
        <v/>
      </c>
      <c r="EI308" s="53" t="str">
        <f t="shared" si="386"/>
        <v/>
      </c>
      <c r="EJ308" s="33" t="str">
        <f t="shared" si="387"/>
        <v/>
      </c>
      <c r="EK308" s="27" t="s">
        <v>0</v>
      </c>
      <c r="EL308" s="14" t="str">
        <f t="shared" si="388"/>
        <v/>
      </c>
      <c r="EM308" s="27" t="s">
        <v>0</v>
      </c>
      <c r="EN308" s="14" t="str">
        <f t="shared" si="325"/>
        <v/>
      </c>
      <c r="EO308" s="27" t="s">
        <v>0</v>
      </c>
      <c r="EP308" s="115" t="str">
        <f t="shared" si="389"/>
        <v/>
      </c>
      <c r="EQ308" s="27" t="s">
        <v>0</v>
      </c>
    </row>
    <row r="309" spans="1:147" x14ac:dyDescent="0.25">
      <c r="A309" t="s">
        <v>0</v>
      </c>
      <c r="B309" s="32" t="str">
        <f>IF(csv!F299="","",TRIM(csv!T299))</f>
        <v/>
      </c>
      <c r="C309" s="21" t="s">
        <v>0</v>
      </c>
      <c r="D309" s="21" t="str">
        <f>IF(csv!F299="","",TRIM(csv!F299))</f>
        <v/>
      </c>
      <c r="E309" s="21" t="str">
        <f>IF(csv!E299="","",TRIM(csv!E299))</f>
        <v/>
      </c>
      <c r="F309" s="21" t="s">
        <v>0</v>
      </c>
      <c r="G309" s="53" t="str">
        <f>IF(csv!M299="","",TRIM(csv!M299))</f>
        <v/>
      </c>
      <c r="H309" s="53" t="str">
        <f>IF(csv!N299="","",TRIM(csv!N299))</f>
        <v/>
      </c>
      <c r="I309" s="21" t="s">
        <v>0</v>
      </c>
      <c r="J309" s="21" t="str">
        <f>IF(csv!P299="","",TRIM(csv!P299))</f>
        <v/>
      </c>
      <c r="K309" s="21" t="str">
        <f>IF(csv!Q299="","",TRIM(csv!Q299))</f>
        <v/>
      </c>
      <c r="L309" s="21" t="s">
        <v>0</v>
      </c>
      <c r="M309" s="46" t="str">
        <f>IF(csv!R299="","",TRIM(csv!R299))</f>
        <v/>
      </c>
      <c r="N309" s="27" t="s">
        <v>0</v>
      </c>
      <c r="O309" s="172" t="str">
        <f t="shared" si="326"/>
        <v/>
      </c>
      <c r="P309" s="27"/>
      <c r="Q309" s="32" t="str">
        <f t="shared" si="327"/>
        <v/>
      </c>
      <c r="R309" s="53" t="str">
        <f>IF(Q309="","",IF(COUNTIF(Q$12:Q308,Q309)=0,R308+1,R308))</f>
        <v/>
      </c>
      <c r="S309" s="53" t="str">
        <f t="shared" si="328"/>
        <v/>
      </c>
      <c r="T309" s="53" t="str">
        <f t="shared" si="329"/>
        <v/>
      </c>
      <c r="U309" s="46" t="str">
        <f t="shared" si="330"/>
        <v/>
      </c>
      <c r="V309" s="27" t="s">
        <v>0</v>
      </c>
      <c r="W309" s="157" t="str">
        <f t="shared" si="331"/>
        <v/>
      </c>
      <c r="X309" s="207" t="str">
        <f t="shared" si="332"/>
        <v/>
      </c>
      <c r="Y309" s="158" t="str">
        <f t="shared" si="314"/>
        <v/>
      </c>
      <c r="Z309" s="27" t="s">
        <v>0</v>
      </c>
      <c r="AA309" s="32" t="str">
        <f t="shared" si="333"/>
        <v/>
      </c>
      <c r="AB309" s="53" t="str">
        <f t="shared" si="334"/>
        <v/>
      </c>
      <c r="AC309" s="21" t="str">
        <f>IF(OR(AB309="",AB309&lt;&gt;"NEMA"),"",IF(IFERROR(MATCH(AA309,AA$12:AA308,0),0)&lt;&gt;0,"",AA309))</f>
        <v/>
      </c>
      <c r="AD309" s="46" t="str">
        <f>IF(AC309="","",MAX(AD$12:AD308)+1)</f>
        <v/>
      </c>
      <c r="AE309" s="27" t="s">
        <v>0</v>
      </c>
      <c r="AF309" s="84"/>
      <c r="AG309" s="27" t="s">
        <v>0</v>
      </c>
      <c r="AH309" s="14" t="str">
        <f t="shared" si="335"/>
        <v/>
      </c>
      <c r="AI309" s="27" t="s">
        <v>0</v>
      </c>
      <c r="AJ309" s="157" t="str">
        <f t="shared" si="336"/>
        <v/>
      </c>
      <c r="AK309" s="108" t="str">
        <f t="shared" si="337"/>
        <v/>
      </c>
      <c r="AL309" s="27"/>
      <c r="AM309" s="32" t="str">
        <f t="shared" si="338"/>
        <v/>
      </c>
      <c r="AN309" s="21" t="str">
        <f t="shared" si="339"/>
        <v/>
      </c>
      <c r="AO309" s="53" t="str">
        <f t="shared" si="340"/>
        <v/>
      </c>
      <c r="AP309" s="53" t="str">
        <f t="shared" si="341"/>
        <v/>
      </c>
      <c r="AQ309" s="21" t="str">
        <f t="shared" si="342"/>
        <v/>
      </c>
      <c r="AR309" s="46" t="str">
        <f t="shared" si="343"/>
        <v/>
      </c>
      <c r="AS309" s="27" t="s">
        <v>0</v>
      </c>
      <c r="AT309" s="62" t="str">
        <f t="shared" si="344"/>
        <v/>
      </c>
      <c r="AU309" s="27" t="s">
        <v>0</v>
      </c>
      <c r="AV309" s="228" t="str">
        <f t="shared" si="390"/>
        <v/>
      </c>
      <c r="AW309" s="27" t="s">
        <v>0</v>
      </c>
      <c r="AX309" s="79"/>
      <c r="AY309" s="80"/>
      <c r="AZ309" s="27" t="s">
        <v>0</v>
      </c>
      <c r="BA309" s="184" t="str">
        <f t="shared" si="345"/>
        <v/>
      </c>
      <c r="BB309" s="27" t="s">
        <v>0</v>
      </c>
      <c r="BC309" s="32" t="str">
        <f t="shared" si="346"/>
        <v/>
      </c>
      <c r="BD309" s="53" t="str">
        <f>IF(AX309&amp;AY309="","",MAX(BD$12:BD308)+1)</f>
        <v/>
      </c>
      <c r="BE309" s="196" t="str">
        <f t="shared" si="347"/>
        <v/>
      </c>
      <c r="BF309" s="33" t="str">
        <f>IF(AND(AO309="NEMA",AP309="NEMA",OR(AX309&amp;AY309="",BE309="NEMA")),MAX(BF$12:BF308)+1,"")</f>
        <v/>
      </c>
      <c r="BG309" s="27" t="s">
        <v>0</v>
      </c>
      <c r="BH309" s="32" t="str">
        <f t="shared" si="348"/>
        <v/>
      </c>
      <c r="BI309" s="21" t="str">
        <f t="shared" si="349"/>
        <v/>
      </c>
      <c r="BJ309" s="53" t="str">
        <f t="shared" si="350"/>
        <v/>
      </c>
      <c r="BK309" s="33" t="str">
        <f t="shared" si="351"/>
        <v/>
      </c>
      <c r="BL309" s="27" t="s">
        <v>0</v>
      </c>
      <c r="BM309" s="32" t="str">
        <f t="shared" si="352"/>
        <v/>
      </c>
      <c r="BN309" s="21" t="str">
        <f t="shared" si="353"/>
        <v/>
      </c>
      <c r="BO309" s="53" t="str">
        <f t="shared" si="354"/>
        <v/>
      </c>
      <c r="BP309" s="53" t="str">
        <f t="shared" si="315"/>
        <v/>
      </c>
      <c r="BQ309" s="21" t="str">
        <f t="shared" si="316"/>
        <v/>
      </c>
      <c r="BR309" s="21" t="str" cm="1">
        <f t="array" ref="BR309">IFERROR(""&amp;INDEX(regNatjecatelj_klub,DI309),"")</f>
        <v/>
      </c>
      <c r="BS309" s="66" t="str">
        <f t="shared" si="355"/>
        <v/>
      </c>
      <c r="BT309" s="46" t="str">
        <f t="shared" si="356"/>
        <v/>
      </c>
      <c r="BU309" s="27" t="s">
        <v>0</v>
      </c>
      <c r="BV309" s="62" t="str">
        <f>IF(BP309&lt;&gt;"NEMA","",IF(IFERROR(MATCH(BN309,BN$12:BN308,0),0)&lt;&gt;0,"",BN309))</f>
        <v/>
      </c>
      <c r="BW309" s="27" t="s">
        <v>0</v>
      </c>
      <c r="BX309" s="84"/>
      <c r="BY309" s="27" t="s">
        <v>0</v>
      </c>
      <c r="BZ309" s="38" t="str">
        <f t="shared" si="357"/>
        <v/>
      </c>
      <c r="CA309" s="21" t="str">
        <f t="shared" si="358"/>
        <v/>
      </c>
      <c r="CB309" s="21" t="str">
        <f>IF(CA309="","",MAX(CB$12:CB308)+1)</f>
        <v/>
      </c>
      <c r="CC309" s="21" t="str">
        <f>IF(CA309="","",IF(AB309="","",IF(AB309="NEMA",IF(AD309="",INDEX(AD$12:AD308,MATCH(AA309,AA$12:AA308,0),1),AD309),AB309)))</f>
        <v/>
      </c>
      <c r="CD309" s="21" t="str">
        <f t="shared" si="359"/>
        <v/>
      </c>
      <c r="CE309" s="21" t="str">
        <f>IF(BX309="","",MAX(CE$12:CE308)+1)</f>
        <v/>
      </c>
      <c r="CF309" s="21" t="str">
        <f t="shared" si="360"/>
        <v/>
      </c>
      <c r="CG309" s="46" t="str">
        <f t="shared" si="361"/>
        <v/>
      </c>
      <c r="CH309" s="27" t="s">
        <v>0</v>
      </c>
      <c r="CI309" s="14" t="str">
        <f t="shared" si="362"/>
        <v/>
      </c>
      <c r="CJ309" s="27" t="s">
        <v>0</v>
      </c>
      <c r="CK309" s="157" t="str">
        <f>IF(BN309="","",IF(AND(BO309&lt;&gt;"",BO309&lt;&gt;"NEMA",BS309=1),BR309,IFERROR(INDEX(CK$12:CK308,MATCH(BN309,BN$12:BN308,0)),IF(BX309&lt;&gt;"",BX309,BT309))))</f>
        <v/>
      </c>
      <c r="CL309" s="210" t="str">
        <f>IF(BN309="","",IF(BT309&lt;&gt;BN309,INDEX(regKlub_id,MATCH(BT309,regKlub_naziv,0)),IF(AND(BO309&lt;&gt;"",BO309&lt;&gt;"NEMA"),BO309,IF(CF309&lt;&gt;"",CF309,IF(CB309&lt;&gt;"",CB309,IFERROR(INDEX(CL$12:CL308,MATCH(BN309,BN$12:BN308,0)),"GREŠKA"))))))</f>
        <v/>
      </c>
      <c r="CM309" s="108" t="str">
        <f>IF(BP309="","",IF(BP309&lt;&gt;"NEMA",BP309,IF(CE309&lt;&gt;"",CE309,IFERROR(INDEX(CM$12:CM308,MATCH(BN309,BN$12:BN308,0)),""))))</f>
        <v/>
      </c>
      <c r="CN309" s="27" t="s">
        <v>0</v>
      </c>
      <c r="CO309" s="38" t="str">
        <f t="shared" si="363"/>
        <v/>
      </c>
      <c r="CP309" s="53" t="str">
        <f t="shared" si="364"/>
        <v/>
      </c>
      <c r="CQ309" s="164" t="str">
        <f t="shared" si="365"/>
        <v/>
      </c>
      <c r="CR309" s="165" t="str">
        <f t="shared" si="313"/>
        <v/>
      </c>
      <c r="CS309" s="108" t="str">
        <f t="shared" si="317"/>
        <v/>
      </c>
      <c r="CT309" s="27" t="s">
        <v>0</v>
      </c>
      <c r="CU309" s="224" t="str">
        <f t="shared" si="366"/>
        <v xml:space="preserve">
</v>
      </c>
      <c r="CV309" s="27" t="s">
        <v>0</v>
      </c>
      <c r="CW309" s="184" t="str">
        <f t="shared" si="318"/>
        <v/>
      </c>
      <c r="CX309" t="s">
        <v>0</v>
      </c>
      <c r="CY309" s="86" t="str">
        <f t="shared" si="319"/>
        <v/>
      </c>
      <c r="CZ309" t="s">
        <v>0</v>
      </c>
      <c r="DA309" s="32" t="str">
        <f t="shared" si="320"/>
        <v/>
      </c>
      <c r="DB309" s="46" t="str">
        <f t="shared" si="321"/>
        <v/>
      </c>
      <c r="DC309" t="s">
        <v>0</v>
      </c>
      <c r="DD309" s="14" t="str">
        <f t="shared" si="367"/>
        <v/>
      </c>
      <c r="DE309" s="27" t="s">
        <v>0</v>
      </c>
      <c r="DF309" s="14" t="str">
        <f t="shared" si="368"/>
        <v/>
      </c>
      <c r="DG309" s="27" t="s">
        <v>0</v>
      </c>
      <c r="DH309" s="32" t="str">
        <f t="shared" si="369"/>
        <v/>
      </c>
      <c r="DI309" s="33" t="str">
        <f t="shared" si="370"/>
        <v/>
      </c>
      <c r="DJ309" s="27" t="s">
        <v>0</v>
      </c>
      <c r="DK309" s="32" t="str">
        <f t="shared" si="371"/>
        <v/>
      </c>
      <c r="DL309" s="33" t="str">
        <f t="shared" si="372"/>
        <v/>
      </c>
      <c r="DM309" s="27" t="s">
        <v>0</v>
      </c>
      <c r="DN309" s="32" t="str">
        <f t="shared" si="373"/>
        <v/>
      </c>
      <c r="DO309" s="33" t="str">
        <f t="shared" si="374"/>
        <v/>
      </c>
      <c r="DP309" s="27" t="s">
        <v>0</v>
      </c>
      <c r="DQ309" s="38" t="str">
        <f t="shared" si="375"/>
        <v/>
      </c>
      <c r="DR309" s="33" t="str" cm="1">
        <f t="array" ref="DR309">IF(DQ309&lt;&gt;"",INDEX(regNatjecatelj_id,DQ309,0),IF(BF309&lt;&gt;"",BF309,""))</f>
        <v/>
      </c>
      <c r="DS309" s="27" t="s">
        <v>0</v>
      </c>
      <c r="DT309" s="38" t="str">
        <f t="shared" si="376"/>
        <v/>
      </c>
      <c r="DU309" s="53" t="str">
        <f t="shared" si="322"/>
        <v/>
      </c>
      <c r="DV309" s="53" t="str">
        <f t="shared" si="377"/>
        <v/>
      </c>
      <c r="DW309" s="53" t="str">
        <f t="shared" si="378"/>
        <v/>
      </c>
      <c r="DX309" s="46" t="str">
        <f t="shared" si="379"/>
        <v/>
      </c>
      <c r="DY309" s="27" t="s">
        <v>0</v>
      </c>
      <c r="DZ309" s="38" t="str">
        <f>IF(AN309="","",MAX(DZ$12:DZ308)+1)</f>
        <v/>
      </c>
      <c r="EA309" s="53" t="str">
        <f t="shared" si="380"/>
        <v/>
      </c>
      <c r="EB309" s="53" t="str">
        <f t="shared" si="381"/>
        <v/>
      </c>
      <c r="EC309" s="53" t="str">
        <f t="shared" si="382"/>
        <v/>
      </c>
      <c r="ED309" s="53" t="str">
        <f t="shared" si="383"/>
        <v/>
      </c>
      <c r="EE309" s="53" t="str">
        <f t="shared" si="323"/>
        <v/>
      </c>
      <c r="EF309" s="53" t="str">
        <f t="shared" si="384"/>
        <v/>
      </c>
      <c r="EG309" s="53" t="str">
        <f t="shared" si="385"/>
        <v/>
      </c>
      <c r="EH309" s="53" t="str">
        <f t="shared" si="324"/>
        <v/>
      </c>
      <c r="EI309" s="53" t="str">
        <f t="shared" si="386"/>
        <v/>
      </c>
      <c r="EJ309" s="33" t="str">
        <f t="shared" si="387"/>
        <v/>
      </c>
      <c r="EK309" s="27" t="s">
        <v>0</v>
      </c>
      <c r="EL309" s="14" t="str">
        <f t="shared" si="388"/>
        <v/>
      </c>
      <c r="EM309" s="27" t="s">
        <v>0</v>
      </c>
      <c r="EN309" s="14" t="str">
        <f t="shared" si="325"/>
        <v/>
      </c>
      <c r="EO309" s="27" t="s">
        <v>0</v>
      </c>
      <c r="EP309" s="115" t="str">
        <f t="shared" si="389"/>
        <v/>
      </c>
      <c r="EQ309" s="27" t="s">
        <v>0</v>
      </c>
    </row>
    <row r="310" spans="1:147" x14ac:dyDescent="0.25">
      <c r="A310" t="s">
        <v>0</v>
      </c>
      <c r="B310" s="32" t="str">
        <f>IF(csv!F300="","",TRIM(csv!T300))</f>
        <v/>
      </c>
      <c r="C310" s="21" t="s">
        <v>0</v>
      </c>
      <c r="D310" s="21" t="str">
        <f>IF(csv!F300="","",TRIM(csv!F300))</f>
        <v/>
      </c>
      <c r="E310" s="21" t="str">
        <f>IF(csv!E300="","",TRIM(csv!E300))</f>
        <v/>
      </c>
      <c r="F310" s="21" t="s">
        <v>0</v>
      </c>
      <c r="G310" s="53" t="str">
        <f>IF(csv!M300="","",TRIM(csv!M300))</f>
        <v/>
      </c>
      <c r="H310" s="53" t="str">
        <f>IF(csv!N300="","",TRIM(csv!N300))</f>
        <v/>
      </c>
      <c r="I310" s="21" t="s">
        <v>0</v>
      </c>
      <c r="J310" s="21" t="str">
        <f>IF(csv!P300="","",TRIM(csv!P300))</f>
        <v/>
      </c>
      <c r="K310" s="21" t="str">
        <f>IF(csv!Q300="","",TRIM(csv!Q300))</f>
        <v/>
      </c>
      <c r="L310" s="21" t="s">
        <v>0</v>
      </c>
      <c r="M310" s="46" t="str">
        <f>IF(csv!R300="","",TRIM(csv!R300))</f>
        <v/>
      </c>
      <c r="N310" s="27" t="s">
        <v>0</v>
      </c>
      <c r="O310" s="172" t="str">
        <f t="shared" si="326"/>
        <v/>
      </c>
      <c r="P310" s="27"/>
      <c r="Q310" s="32" t="str">
        <f t="shared" si="327"/>
        <v/>
      </c>
      <c r="R310" s="53" t="str">
        <f>IF(Q310="","",IF(COUNTIF(Q$12:Q309,Q310)=0,R309+1,R309))</f>
        <v/>
      </c>
      <c r="S310" s="53" t="str">
        <f t="shared" si="328"/>
        <v/>
      </c>
      <c r="T310" s="53" t="str">
        <f t="shared" si="329"/>
        <v/>
      </c>
      <c r="U310" s="46" t="str">
        <f t="shared" si="330"/>
        <v/>
      </c>
      <c r="V310" s="27" t="s">
        <v>0</v>
      </c>
      <c r="W310" s="157" t="str">
        <f t="shared" si="331"/>
        <v/>
      </c>
      <c r="X310" s="207" t="str">
        <f t="shared" si="332"/>
        <v/>
      </c>
      <c r="Y310" s="158" t="str">
        <f t="shared" si="314"/>
        <v/>
      </c>
      <c r="Z310" s="27" t="s">
        <v>0</v>
      </c>
      <c r="AA310" s="32" t="str">
        <f t="shared" si="333"/>
        <v/>
      </c>
      <c r="AB310" s="53" t="str">
        <f t="shared" si="334"/>
        <v/>
      </c>
      <c r="AC310" s="21" t="str">
        <f>IF(OR(AB310="",AB310&lt;&gt;"NEMA"),"",IF(IFERROR(MATCH(AA310,AA$12:AA309,0),0)&lt;&gt;0,"",AA310))</f>
        <v/>
      </c>
      <c r="AD310" s="46" t="str">
        <f>IF(AC310="","",MAX(AD$12:AD309)+1)</f>
        <v/>
      </c>
      <c r="AE310" s="27" t="s">
        <v>0</v>
      </c>
      <c r="AF310" s="84"/>
      <c r="AG310" s="27" t="s">
        <v>0</v>
      </c>
      <c r="AH310" s="14" t="str">
        <f t="shared" si="335"/>
        <v/>
      </c>
      <c r="AI310" s="27" t="s">
        <v>0</v>
      </c>
      <c r="AJ310" s="157" t="str">
        <f t="shared" si="336"/>
        <v/>
      </c>
      <c r="AK310" s="108" t="str">
        <f t="shared" si="337"/>
        <v/>
      </c>
      <c r="AL310" s="27"/>
      <c r="AM310" s="32" t="str">
        <f t="shared" si="338"/>
        <v/>
      </c>
      <c r="AN310" s="21" t="str">
        <f t="shared" si="339"/>
        <v/>
      </c>
      <c r="AO310" s="53" t="str">
        <f t="shared" si="340"/>
        <v/>
      </c>
      <c r="AP310" s="53" t="str">
        <f t="shared" si="341"/>
        <v/>
      </c>
      <c r="AQ310" s="21" t="str">
        <f t="shared" si="342"/>
        <v/>
      </c>
      <c r="AR310" s="46" t="str">
        <f t="shared" si="343"/>
        <v/>
      </c>
      <c r="AS310" s="27" t="s">
        <v>0</v>
      </c>
      <c r="AT310" s="62" t="str">
        <f t="shared" si="344"/>
        <v/>
      </c>
      <c r="AU310" s="27" t="s">
        <v>0</v>
      </c>
      <c r="AV310" s="228" t="str">
        <f t="shared" si="390"/>
        <v/>
      </c>
      <c r="AW310" s="27" t="s">
        <v>0</v>
      </c>
      <c r="AX310" s="79"/>
      <c r="AY310" s="80"/>
      <c r="AZ310" s="27" t="s">
        <v>0</v>
      </c>
      <c r="BA310" s="184" t="str">
        <f t="shared" si="345"/>
        <v/>
      </c>
      <c r="BB310" s="27" t="s">
        <v>0</v>
      </c>
      <c r="BC310" s="32" t="str">
        <f t="shared" si="346"/>
        <v/>
      </c>
      <c r="BD310" s="53" t="str">
        <f>IF(AX310&amp;AY310="","",MAX(BD$12:BD309)+1)</f>
        <v/>
      </c>
      <c r="BE310" s="196" t="str">
        <f t="shared" si="347"/>
        <v/>
      </c>
      <c r="BF310" s="33" t="str">
        <f>IF(AND(AO310="NEMA",AP310="NEMA",OR(AX310&amp;AY310="",BE310="NEMA")),MAX(BF$12:BF309)+1,"")</f>
        <v/>
      </c>
      <c r="BG310" s="27" t="s">
        <v>0</v>
      </c>
      <c r="BH310" s="32" t="str">
        <f t="shared" si="348"/>
        <v/>
      </c>
      <c r="BI310" s="21" t="str">
        <f t="shared" si="349"/>
        <v/>
      </c>
      <c r="BJ310" s="53" t="str">
        <f t="shared" si="350"/>
        <v/>
      </c>
      <c r="BK310" s="33" t="str">
        <f t="shared" si="351"/>
        <v/>
      </c>
      <c r="BL310" s="27" t="s">
        <v>0</v>
      </c>
      <c r="BM310" s="32" t="str">
        <f t="shared" si="352"/>
        <v/>
      </c>
      <c r="BN310" s="21" t="str">
        <f t="shared" si="353"/>
        <v/>
      </c>
      <c r="BO310" s="53" t="str">
        <f t="shared" si="354"/>
        <v/>
      </c>
      <c r="BP310" s="53" t="str">
        <f t="shared" si="315"/>
        <v/>
      </c>
      <c r="BQ310" s="21" t="str">
        <f t="shared" si="316"/>
        <v/>
      </c>
      <c r="BR310" s="21" t="str" cm="1">
        <f t="array" ref="BR310">IFERROR(""&amp;INDEX(regNatjecatelj_klub,DI310),"")</f>
        <v/>
      </c>
      <c r="BS310" s="66" t="str">
        <f t="shared" si="355"/>
        <v/>
      </c>
      <c r="BT310" s="46" t="str">
        <f t="shared" si="356"/>
        <v/>
      </c>
      <c r="BU310" s="27" t="s">
        <v>0</v>
      </c>
      <c r="BV310" s="62" t="str">
        <f>IF(BP310&lt;&gt;"NEMA","",IF(IFERROR(MATCH(BN310,BN$12:BN309,0),0)&lt;&gt;0,"",BN310))</f>
        <v/>
      </c>
      <c r="BW310" s="27" t="s">
        <v>0</v>
      </c>
      <c r="BX310" s="84"/>
      <c r="BY310" s="27" t="s">
        <v>0</v>
      </c>
      <c r="BZ310" s="38" t="str">
        <f t="shared" si="357"/>
        <v/>
      </c>
      <c r="CA310" s="21" t="str">
        <f t="shared" si="358"/>
        <v/>
      </c>
      <c r="CB310" s="21" t="str">
        <f>IF(CA310="","",MAX(CB$12:CB309)+1)</f>
        <v/>
      </c>
      <c r="CC310" s="21" t="str">
        <f>IF(CA310="","",IF(AB310="","",IF(AB310="NEMA",IF(AD310="",INDEX(AD$12:AD309,MATCH(AA310,AA$12:AA309,0),1),AD310),AB310)))</f>
        <v/>
      </c>
      <c r="CD310" s="21" t="str">
        <f t="shared" si="359"/>
        <v/>
      </c>
      <c r="CE310" s="21" t="str">
        <f>IF(BX310="","",MAX(CE$12:CE309)+1)</f>
        <v/>
      </c>
      <c r="CF310" s="21" t="str">
        <f t="shared" si="360"/>
        <v/>
      </c>
      <c r="CG310" s="46" t="str">
        <f t="shared" si="361"/>
        <v/>
      </c>
      <c r="CH310" s="27" t="s">
        <v>0</v>
      </c>
      <c r="CI310" s="14" t="str">
        <f t="shared" si="362"/>
        <v/>
      </c>
      <c r="CJ310" s="27" t="s">
        <v>0</v>
      </c>
      <c r="CK310" s="157" t="str">
        <f>IF(BN310="","",IF(AND(BO310&lt;&gt;"",BO310&lt;&gt;"NEMA",BS310=1),BR310,IFERROR(INDEX(CK$12:CK309,MATCH(BN310,BN$12:BN309,0)),IF(BX310&lt;&gt;"",BX310,BT310))))</f>
        <v/>
      </c>
      <c r="CL310" s="210" t="str">
        <f>IF(BN310="","",IF(BT310&lt;&gt;BN310,INDEX(regKlub_id,MATCH(BT310,regKlub_naziv,0)),IF(AND(BO310&lt;&gt;"",BO310&lt;&gt;"NEMA"),BO310,IF(CF310&lt;&gt;"",CF310,IF(CB310&lt;&gt;"",CB310,IFERROR(INDEX(CL$12:CL309,MATCH(BN310,BN$12:BN309,0)),"GREŠKA"))))))</f>
        <v/>
      </c>
      <c r="CM310" s="108" t="str">
        <f>IF(BP310="","",IF(BP310&lt;&gt;"NEMA",BP310,IF(CE310&lt;&gt;"",CE310,IFERROR(INDEX(CM$12:CM309,MATCH(BN310,BN$12:BN309,0)),""))))</f>
        <v/>
      </c>
      <c r="CN310" s="27" t="s">
        <v>0</v>
      </c>
      <c r="CO310" s="38" t="str">
        <f t="shared" si="363"/>
        <v/>
      </c>
      <c r="CP310" s="53" t="str">
        <f t="shared" si="364"/>
        <v/>
      </c>
      <c r="CQ310" s="164" t="str">
        <f t="shared" si="365"/>
        <v/>
      </c>
      <c r="CR310" s="165" t="str">
        <f t="shared" si="313"/>
        <v/>
      </c>
      <c r="CS310" s="108" t="str">
        <f t="shared" si="317"/>
        <v/>
      </c>
      <c r="CT310" s="27" t="s">
        <v>0</v>
      </c>
      <c r="CU310" s="224" t="str">
        <f t="shared" si="366"/>
        <v xml:space="preserve">
</v>
      </c>
      <c r="CV310" s="27" t="s">
        <v>0</v>
      </c>
      <c r="CW310" s="184" t="str">
        <f t="shared" si="318"/>
        <v/>
      </c>
      <c r="CX310" t="s">
        <v>0</v>
      </c>
      <c r="CY310" s="86" t="str">
        <f t="shared" si="319"/>
        <v/>
      </c>
      <c r="CZ310" t="s">
        <v>0</v>
      </c>
      <c r="DA310" s="32" t="str">
        <f t="shared" si="320"/>
        <v/>
      </c>
      <c r="DB310" s="46" t="str">
        <f t="shared" si="321"/>
        <v/>
      </c>
      <c r="DC310" t="s">
        <v>0</v>
      </c>
      <c r="DD310" s="14" t="str">
        <f t="shared" si="367"/>
        <v/>
      </c>
      <c r="DE310" s="27" t="s">
        <v>0</v>
      </c>
      <c r="DF310" s="14" t="str">
        <f t="shared" si="368"/>
        <v/>
      </c>
      <c r="DG310" s="27" t="s">
        <v>0</v>
      </c>
      <c r="DH310" s="32" t="str">
        <f t="shared" si="369"/>
        <v/>
      </c>
      <c r="DI310" s="33" t="str">
        <f t="shared" si="370"/>
        <v/>
      </c>
      <c r="DJ310" s="27" t="s">
        <v>0</v>
      </c>
      <c r="DK310" s="32" t="str">
        <f t="shared" si="371"/>
        <v/>
      </c>
      <c r="DL310" s="33" t="str">
        <f t="shared" si="372"/>
        <v/>
      </c>
      <c r="DM310" s="27" t="s">
        <v>0</v>
      </c>
      <c r="DN310" s="32" t="str">
        <f t="shared" si="373"/>
        <v/>
      </c>
      <c r="DO310" s="33" t="str">
        <f t="shared" si="374"/>
        <v/>
      </c>
      <c r="DP310" s="27" t="s">
        <v>0</v>
      </c>
      <c r="DQ310" s="38" t="str">
        <f t="shared" si="375"/>
        <v/>
      </c>
      <c r="DR310" s="33" t="str" cm="1">
        <f t="array" ref="DR310">IF(DQ310&lt;&gt;"",INDEX(regNatjecatelj_id,DQ310,0),IF(BF310&lt;&gt;"",BF310,""))</f>
        <v/>
      </c>
      <c r="DS310" s="27" t="s">
        <v>0</v>
      </c>
      <c r="DT310" s="38" t="str">
        <f t="shared" si="376"/>
        <v/>
      </c>
      <c r="DU310" s="53" t="str">
        <f t="shared" si="322"/>
        <v/>
      </c>
      <c r="DV310" s="53" t="str">
        <f t="shared" si="377"/>
        <v/>
      </c>
      <c r="DW310" s="53" t="str">
        <f t="shared" si="378"/>
        <v/>
      </c>
      <c r="DX310" s="46" t="str">
        <f t="shared" si="379"/>
        <v/>
      </c>
      <c r="DY310" s="27" t="s">
        <v>0</v>
      </c>
      <c r="DZ310" s="38" t="str">
        <f>IF(AN310="","",MAX(DZ$12:DZ309)+1)</f>
        <v/>
      </c>
      <c r="EA310" s="53" t="str">
        <f t="shared" si="380"/>
        <v/>
      </c>
      <c r="EB310" s="53" t="str">
        <f t="shared" si="381"/>
        <v/>
      </c>
      <c r="EC310" s="53" t="str">
        <f t="shared" si="382"/>
        <v/>
      </c>
      <c r="ED310" s="53" t="str">
        <f t="shared" si="383"/>
        <v/>
      </c>
      <c r="EE310" s="53" t="str">
        <f t="shared" si="323"/>
        <v/>
      </c>
      <c r="EF310" s="53" t="str">
        <f t="shared" si="384"/>
        <v/>
      </c>
      <c r="EG310" s="53" t="str">
        <f t="shared" si="385"/>
        <v/>
      </c>
      <c r="EH310" s="53" t="str">
        <f t="shared" si="324"/>
        <v/>
      </c>
      <c r="EI310" s="53" t="str">
        <f t="shared" si="386"/>
        <v/>
      </c>
      <c r="EJ310" s="33" t="str">
        <f t="shared" si="387"/>
        <v/>
      </c>
      <c r="EK310" s="27" t="s">
        <v>0</v>
      </c>
      <c r="EL310" s="14" t="str">
        <f t="shared" si="388"/>
        <v/>
      </c>
      <c r="EM310" s="27" t="s">
        <v>0</v>
      </c>
      <c r="EN310" s="14" t="str">
        <f t="shared" si="325"/>
        <v/>
      </c>
      <c r="EO310" s="27" t="s">
        <v>0</v>
      </c>
      <c r="EP310" s="115" t="str">
        <f t="shared" si="389"/>
        <v/>
      </c>
      <c r="EQ310" s="27" t="s">
        <v>0</v>
      </c>
    </row>
    <row r="311" spans="1:147" x14ac:dyDescent="0.25">
      <c r="A311" t="s">
        <v>0</v>
      </c>
      <c r="B311" s="32" t="str">
        <f>IF(csv!F301="","",TRIM(csv!T301))</f>
        <v/>
      </c>
      <c r="C311" s="21" t="s">
        <v>0</v>
      </c>
      <c r="D311" s="21" t="str">
        <f>IF(csv!F301="","",TRIM(csv!F301))</f>
        <v/>
      </c>
      <c r="E311" s="21" t="str">
        <f>IF(csv!E301="","",TRIM(csv!E301))</f>
        <v/>
      </c>
      <c r="F311" s="21" t="s">
        <v>0</v>
      </c>
      <c r="G311" s="53" t="str">
        <f>IF(csv!M301="","",TRIM(csv!M301))</f>
        <v/>
      </c>
      <c r="H311" s="53" t="str">
        <f>IF(csv!N301="","",TRIM(csv!N301))</f>
        <v/>
      </c>
      <c r="I311" s="21" t="s">
        <v>0</v>
      </c>
      <c r="J311" s="21" t="str">
        <f>IF(csv!P301="","",TRIM(csv!P301))</f>
        <v/>
      </c>
      <c r="K311" s="21" t="str">
        <f>IF(csv!Q301="","",TRIM(csv!Q301))</f>
        <v/>
      </c>
      <c r="L311" s="21" t="s">
        <v>0</v>
      </c>
      <c r="M311" s="46" t="str">
        <f>IF(csv!R301="","",TRIM(csv!R301))</f>
        <v/>
      </c>
      <c r="N311" s="27" t="s">
        <v>0</v>
      </c>
      <c r="O311" s="172" t="str">
        <f t="shared" si="326"/>
        <v/>
      </c>
      <c r="P311" s="27"/>
      <c r="Q311" s="32" t="str">
        <f t="shared" si="327"/>
        <v/>
      </c>
      <c r="R311" s="53" t="str">
        <f>IF(Q311="","",IF(COUNTIF(Q$12:Q310,Q311)=0,R310+1,R310))</f>
        <v/>
      </c>
      <c r="S311" s="53" t="str">
        <f t="shared" si="328"/>
        <v/>
      </c>
      <c r="T311" s="53" t="str">
        <f t="shared" si="329"/>
        <v/>
      </c>
      <c r="U311" s="46" t="str">
        <f t="shared" si="330"/>
        <v/>
      </c>
      <c r="V311" s="27" t="s">
        <v>0</v>
      </c>
      <c r="W311" s="157" t="str">
        <f t="shared" si="331"/>
        <v/>
      </c>
      <c r="X311" s="207" t="str">
        <f t="shared" si="332"/>
        <v/>
      </c>
      <c r="Y311" s="158" t="str">
        <f t="shared" si="314"/>
        <v/>
      </c>
      <c r="Z311" s="27" t="s">
        <v>0</v>
      </c>
      <c r="AA311" s="32" t="str">
        <f t="shared" si="333"/>
        <v/>
      </c>
      <c r="AB311" s="53" t="str">
        <f t="shared" si="334"/>
        <v/>
      </c>
      <c r="AC311" s="21" t="str">
        <f>IF(OR(AB311="",AB311&lt;&gt;"NEMA"),"",IF(IFERROR(MATCH(AA311,AA$12:AA310,0),0)&lt;&gt;0,"",AA311))</f>
        <v/>
      </c>
      <c r="AD311" s="46" t="str">
        <f>IF(AC311="","",MAX(AD$12:AD310)+1)</f>
        <v/>
      </c>
      <c r="AE311" s="27" t="s">
        <v>0</v>
      </c>
      <c r="AF311" s="84"/>
      <c r="AG311" s="27" t="s">
        <v>0</v>
      </c>
      <c r="AH311" s="14" t="str">
        <f t="shared" si="335"/>
        <v/>
      </c>
      <c r="AI311" s="27" t="s">
        <v>0</v>
      </c>
      <c r="AJ311" s="157" t="str">
        <f t="shared" si="336"/>
        <v/>
      </c>
      <c r="AK311" s="108" t="str">
        <f t="shared" si="337"/>
        <v/>
      </c>
      <c r="AL311" s="27"/>
      <c r="AM311" s="32" t="str">
        <f t="shared" si="338"/>
        <v/>
      </c>
      <c r="AN311" s="21" t="str">
        <f t="shared" si="339"/>
        <v/>
      </c>
      <c r="AO311" s="53" t="str">
        <f t="shared" si="340"/>
        <v/>
      </c>
      <c r="AP311" s="53" t="str">
        <f t="shared" si="341"/>
        <v/>
      </c>
      <c r="AQ311" s="21" t="str">
        <f t="shared" si="342"/>
        <v/>
      </c>
      <c r="AR311" s="46" t="str">
        <f t="shared" si="343"/>
        <v/>
      </c>
      <c r="AS311" s="27" t="s">
        <v>0</v>
      </c>
      <c r="AT311" s="62" t="str">
        <f t="shared" si="344"/>
        <v/>
      </c>
      <c r="AU311" s="27" t="s">
        <v>0</v>
      </c>
      <c r="AV311" s="228" t="str">
        <f t="shared" si="390"/>
        <v/>
      </c>
      <c r="AW311" s="27" t="s">
        <v>0</v>
      </c>
      <c r="AX311" s="79"/>
      <c r="AY311" s="80"/>
      <c r="AZ311" s="27" t="s">
        <v>0</v>
      </c>
      <c r="BA311" s="184" t="str">
        <f t="shared" si="345"/>
        <v/>
      </c>
      <c r="BB311" s="27" t="s">
        <v>0</v>
      </c>
      <c r="BC311" s="32" t="str">
        <f t="shared" si="346"/>
        <v/>
      </c>
      <c r="BD311" s="53" t="str">
        <f>IF(AX311&amp;AY311="","",MAX(BD$12:BD310)+1)</f>
        <v/>
      </c>
      <c r="BE311" s="196" t="str">
        <f t="shared" si="347"/>
        <v/>
      </c>
      <c r="BF311" s="33" t="str">
        <f>IF(AND(AO311="NEMA",AP311="NEMA",OR(AX311&amp;AY311="",BE311="NEMA")),MAX(BF$12:BF310)+1,"")</f>
        <v/>
      </c>
      <c r="BG311" s="27" t="s">
        <v>0</v>
      </c>
      <c r="BH311" s="32" t="str">
        <f t="shared" si="348"/>
        <v/>
      </c>
      <c r="BI311" s="21" t="str">
        <f t="shared" si="349"/>
        <v/>
      </c>
      <c r="BJ311" s="53" t="str">
        <f t="shared" si="350"/>
        <v/>
      </c>
      <c r="BK311" s="33" t="str">
        <f t="shared" si="351"/>
        <v/>
      </c>
      <c r="BL311" s="27" t="s">
        <v>0</v>
      </c>
      <c r="BM311" s="32" t="str">
        <f t="shared" si="352"/>
        <v/>
      </c>
      <c r="BN311" s="21" t="str">
        <f t="shared" si="353"/>
        <v/>
      </c>
      <c r="BO311" s="53" t="str">
        <f t="shared" si="354"/>
        <v/>
      </c>
      <c r="BP311" s="53" t="str">
        <f t="shared" si="315"/>
        <v/>
      </c>
      <c r="BQ311" s="21" t="str">
        <f t="shared" si="316"/>
        <v/>
      </c>
      <c r="BR311" s="21" t="str" cm="1">
        <f t="array" ref="BR311">IFERROR(""&amp;INDEX(regNatjecatelj_klub,DI311),"")</f>
        <v/>
      </c>
      <c r="BS311" s="66" t="str">
        <f t="shared" si="355"/>
        <v/>
      </c>
      <c r="BT311" s="46" t="str">
        <f t="shared" si="356"/>
        <v/>
      </c>
      <c r="BU311" s="27" t="s">
        <v>0</v>
      </c>
      <c r="BV311" s="62" t="str">
        <f>IF(BP311&lt;&gt;"NEMA","",IF(IFERROR(MATCH(BN311,BN$12:BN310,0),0)&lt;&gt;0,"",BN311))</f>
        <v/>
      </c>
      <c r="BW311" s="27" t="s">
        <v>0</v>
      </c>
      <c r="BX311" s="84"/>
      <c r="BY311" s="27" t="s">
        <v>0</v>
      </c>
      <c r="BZ311" s="38" t="str">
        <f t="shared" si="357"/>
        <v/>
      </c>
      <c r="CA311" s="21" t="str">
        <f t="shared" si="358"/>
        <v/>
      </c>
      <c r="CB311" s="21" t="str">
        <f>IF(CA311="","",MAX(CB$12:CB310)+1)</f>
        <v/>
      </c>
      <c r="CC311" s="21" t="str">
        <f>IF(CA311="","",IF(AB311="","",IF(AB311="NEMA",IF(AD311="",INDEX(AD$12:AD310,MATCH(AA311,AA$12:AA310,0),1),AD311),AB311)))</f>
        <v/>
      </c>
      <c r="CD311" s="21" t="str">
        <f t="shared" si="359"/>
        <v/>
      </c>
      <c r="CE311" s="21" t="str">
        <f>IF(BX311="","",MAX(CE$12:CE310)+1)</f>
        <v/>
      </c>
      <c r="CF311" s="21" t="str">
        <f t="shared" si="360"/>
        <v/>
      </c>
      <c r="CG311" s="46" t="str">
        <f t="shared" si="361"/>
        <v/>
      </c>
      <c r="CH311" s="27" t="s">
        <v>0</v>
      </c>
      <c r="CI311" s="14" t="str">
        <f t="shared" si="362"/>
        <v/>
      </c>
      <c r="CJ311" s="27" t="s">
        <v>0</v>
      </c>
      <c r="CK311" s="157" t="str">
        <f>IF(BN311="","",IF(AND(BO311&lt;&gt;"",BO311&lt;&gt;"NEMA",BS311=1),BR311,IFERROR(INDEX(CK$12:CK310,MATCH(BN311,BN$12:BN310,0)),IF(BX311&lt;&gt;"",BX311,BT311))))</f>
        <v/>
      </c>
      <c r="CL311" s="210" t="str">
        <f>IF(BN311="","",IF(BT311&lt;&gt;BN311,INDEX(regKlub_id,MATCH(BT311,regKlub_naziv,0)),IF(AND(BO311&lt;&gt;"",BO311&lt;&gt;"NEMA"),BO311,IF(CF311&lt;&gt;"",CF311,IF(CB311&lt;&gt;"",CB311,IFERROR(INDEX(CL$12:CL310,MATCH(BN311,BN$12:BN310,0)),"GREŠKA"))))))</f>
        <v/>
      </c>
      <c r="CM311" s="108" t="str">
        <f>IF(BP311="","",IF(BP311&lt;&gt;"NEMA",BP311,IF(CE311&lt;&gt;"",CE311,IFERROR(INDEX(CM$12:CM310,MATCH(BN311,BN$12:BN310,0)),""))))</f>
        <v/>
      </c>
      <c r="CN311" s="27" t="s">
        <v>0</v>
      </c>
      <c r="CO311" s="38" t="str">
        <f t="shared" si="363"/>
        <v/>
      </c>
      <c r="CP311" s="53" t="str">
        <f t="shared" si="364"/>
        <v/>
      </c>
      <c r="CQ311" s="164" t="str">
        <f t="shared" si="365"/>
        <v/>
      </c>
      <c r="CR311" s="165" t="str">
        <f t="shared" si="313"/>
        <v/>
      </c>
      <c r="CS311" s="108" t="str">
        <f t="shared" si="317"/>
        <v/>
      </c>
      <c r="CT311" s="27" t="s">
        <v>0</v>
      </c>
      <c r="CU311" s="224" t="str">
        <f t="shared" si="366"/>
        <v xml:space="preserve">
</v>
      </c>
      <c r="CV311" s="27" t="s">
        <v>0</v>
      </c>
      <c r="CW311" s="184" t="str">
        <f t="shared" si="318"/>
        <v/>
      </c>
      <c r="CX311" t="s">
        <v>0</v>
      </c>
      <c r="CY311" s="86" t="str">
        <f t="shared" si="319"/>
        <v/>
      </c>
      <c r="CZ311" t="s">
        <v>0</v>
      </c>
      <c r="DA311" s="32" t="str">
        <f t="shared" si="320"/>
        <v/>
      </c>
      <c r="DB311" s="46" t="str">
        <f t="shared" si="321"/>
        <v/>
      </c>
      <c r="DC311" t="s">
        <v>0</v>
      </c>
      <c r="DD311" s="14" t="str">
        <f t="shared" si="367"/>
        <v/>
      </c>
      <c r="DE311" s="27" t="s">
        <v>0</v>
      </c>
      <c r="DF311" s="14" t="str">
        <f t="shared" si="368"/>
        <v/>
      </c>
      <c r="DG311" s="27" t="s">
        <v>0</v>
      </c>
      <c r="DH311" s="32" t="str">
        <f t="shared" si="369"/>
        <v/>
      </c>
      <c r="DI311" s="33" t="str">
        <f t="shared" si="370"/>
        <v/>
      </c>
      <c r="DJ311" s="27" t="s">
        <v>0</v>
      </c>
      <c r="DK311" s="32" t="str">
        <f t="shared" si="371"/>
        <v/>
      </c>
      <c r="DL311" s="33" t="str">
        <f t="shared" si="372"/>
        <v/>
      </c>
      <c r="DM311" s="27" t="s">
        <v>0</v>
      </c>
      <c r="DN311" s="32" t="str">
        <f t="shared" si="373"/>
        <v/>
      </c>
      <c r="DO311" s="33" t="str">
        <f t="shared" si="374"/>
        <v/>
      </c>
      <c r="DP311" s="27" t="s">
        <v>0</v>
      </c>
      <c r="DQ311" s="38" t="str">
        <f t="shared" si="375"/>
        <v/>
      </c>
      <c r="DR311" s="33" t="str" cm="1">
        <f t="array" ref="DR311">IF(DQ311&lt;&gt;"",INDEX(regNatjecatelj_id,DQ311,0),IF(BF311&lt;&gt;"",BF311,""))</f>
        <v/>
      </c>
      <c r="DS311" s="27" t="s">
        <v>0</v>
      </c>
      <c r="DT311" s="38" t="str">
        <f t="shared" si="376"/>
        <v/>
      </c>
      <c r="DU311" s="53" t="str">
        <f t="shared" si="322"/>
        <v/>
      </c>
      <c r="DV311" s="53" t="str">
        <f t="shared" si="377"/>
        <v/>
      </c>
      <c r="DW311" s="53" t="str">
        <f t="shared" si="378"/>
        <v/>
      </c>
      <c r="DX311" s="46" t="str">
        <f t="shared" si="379"/>
        <v/>
      </c>
      <c r="DY311" s="27" t="s">
        <v>0</v>
      </c>
      <c r="DZ311" s="38" t="str">
        <f>IF(AN311="","",MAX(DZ$12:DZ310)+1)</f>
        <v/>
      </c>
      <c r="EA311" s="53" t="str">
        <f t="shared" si="380"/>
        <v/>
      </c>
      <c r="EB311" s="53" t="str">
        <f t="shared" si="381"/>
        <v/>
      </c>
      <c r="EC311" s="53" t="str">
        <f t="shared" si="382"/>
        <v/>
      </c>
      <c r="ED311" s="53" t="str">
        <f t="shared" si="383"/>
        <v/>
      </c>
      <c r="EE311" s="53" t="str">
        <f t="shared" si="323"/>
        <v/>
      </c>
      <c r="EF311" s="53" t="str">
        <f t="shared" si="384"/>
        <v/>
      </c>
      <c r="EG311" s="53" t="str">
        <f t="shared" si="385"/>
        <v/>
      </c>
      <c r="EH311" s="53" t="str">
        <f t="shared" si="324"/>
        <v/>
      </c>
      <c r="EI311" s="53" t="str">
        <f t="shared" si="386"/>
        <v/>
      </c>
      <c r="EJ311" s="33" t="str">
        <f t="shared" si="387"/>
        <v/>
      </c>
      <c r="EK311" s="27" t="s">
        <v>0</v>
      </c>
      <c r="EL311" s="14" t="str">
        <f t="shared" si="388"/>
        <v/>
      </c>
      <c r="EM311" s="27" t="s">
        <v>0</v>
      </c>
      <c r="EN311" s="14" t="str">
        <f t="shared" si="325"/>
        <v/>
      </c>
      <c r="EO311" s="27" t="s">
        <v>0</v>
      </c>
      <c r="EP311" s="115" t="str">
        <f t="shared" si="389"/>
        <v/>
      </c>
      <c r="EQ311" s="27" t="s">
        <v>0</v>
      </c>
    </row>
    <row r="312" spans="1:147" x14ac:dyDescent="0.25">
      <c r="A312" t="s">
        <v>0</v>
      </c>
      <c r="B312" s="32" t="str">
        <f>IF(csv!F302="","",TRIM(csv!T302))</f>
        <v/>
      </c>
      <c r="C312" s="21" t="s">
        <v>0</v>
      </c>
      <c r="D312" s="21" t="str">
        <f>IF(csv!F302="","",TRIM(csv!F302))</f>
        <v/>
      </c>
      <c r="E312" s="21" t="str">
        <f>IF(csv!E302="","",TRIM(csv!E302))</f>
        <v/>
      </c>
      <c r="F312" s="21" t="s">
        <v>0</v>
      </c>
      <c r="G312" s="53" t="str">
        <f>IF(csv!M302="","",TRIM(csv!M302))</f>
        <v/>
      </c>
      <c r="H312" s="53" t="str">
        <f>IF(csv!N302="","",TRIM(csv!N302))</f>
        <v/>
      </c>
      <c r="I312" s="21" t="s">
        <v>0</v>
      </c>
      <c r="J312" s="21" t="str">
        <f>IF(csv!P302="","",TRIM(csv!P302))</f>
        <v/>
      </c>
      <c r="K312" s="21" t="str">
        <f>IF(csv!Q302="","",TRIM(csv!Q302))</f>
        <v/>
      </c>
      <c r="L312" s="21" t="s">
        <v>0</v>
      </c>
      <c r="M312" s="46" t="str">
        <f>IF(csv!R302="","",TRIM(csv!R302))</f>
        <v/>
      </c>
      <c r="N312" s="27" t="s">
        <v>0</v>
      </c>
      <c r="O312" s="172" t="str">
        <f t="shared" si="326"/>
        <v/>
      </c>
      <c r="P312" s="27"/>
      <c r="Q312" s="32" t="str">
        <f t="shared" si="327"/>
        <v/>
      </c>
      <c r="R312" s="53" t="str">
        <f>IF(Q312="","",IF(COUNTIF(Q$12:Q311,Q312)=0,R311+1,R311))</f>
        <v/>
      </c>
      <c r="S312" s="53" t="str">
        <f t="shared" si="328"/>
        <v/>
      </c>
      <c r="T312" s="53" t="str">
        <f t="shared" si="329"/>
        <v/>
      </c>
      <c r="U312" s="46" t="str">
        <f t="shared" si="330"/>
        <v/>
      </c>
      <c r="V312" s="27" t="s">
        <v>0</v>
      </c>
      <c r="W312" s="157" t="str">
        <f t="shared" si="331"/>
        <v/>
      </c>
      <c r="X312" s="207" t="str">
        <f t="shared" si="332"/>
        <v/>
      </c>
      <c r="Y312" s="158" t="str">
        <f t="shared" si="314"/>
        <v/>
      </c>
      <c r="Z312" s="27" t="s">
        <v>0</v>
      </c>
      <c r="AA312" s="32" t="str">
        <f t="shared" si="333"/>
        <v/>
      </c>
      <c r="AB312" s="53" t="str">
        <f t="shared" si="334"/>
        <v/>
      </c>
      <c r="AC312" s="21" t="str">
        <f>IF(OR(AB312="",AB312&lt;&gt;"NEMA"),"",IF(IFERROR(MATCH(AA312,AA$12:AA311,0),0)&lt;&gt;0,"",AA312))</f>
        <v/>
      </c>
      <c r="AD312" s="46" t="str">
        <f>IF(AC312="","",MAX(AD$12:AD311)+1)</f>
        <v/>
      </c>
      <c r="AE312" s="27" t="s">
        <v>0</v>
      </c>
      <c r="AF312" s="84"/>
      <c r="AG312" s="27" t="s">
        <v>0</v>
      </c>
      <c r="AH312" s="14" t="str">
        <f t="shared" si="335"/>
        <v/>
      </c>
      <c r="AI312" s="27" t="s">
        <v>0</v>
      </c>
      <c r="AJ312" s="157" t="str">
        <f t="shared" si="336"/>
        <v/>
      </c>
      <c r="AK312" s="108" t="str">
        <f t="shared" si="337"/>
        <v/>
      </c>
      <c r="AL312" s="27"/>
      <c r="AM312" s="32" t="str">
        <f t="shared" si="338"/>
        <v/>
      </c>
      <c r="AN312" s="21" t="str">
        <f t="shared" si="339"/>
        <v/>
      </c>
      <c r="AO312" s="53" t="str">
        <f t="shared" si="340"/>
        <v/>
      </c>
      <c r="AP312" s="53" t="str">
        <f t="shared" si="341"/>
        <v/>
      </c>
      <c r="AQ312" s="21" t="str">
        <f t="shared" si="342"/>
        <v/>
      </c>
      <c r="AR312" s="46" t="str">
        <f t="shared" si="343"/>
        <v/>
      </c>
      <c r="AS312" s="27" t="s">
        <v>0</v>
      </c>
      <c r="AT312" s="62" t="str">
        <f t="shared" si="344"/>
        <v/>
      </c>
      <c r="AU312" s="27" t="s">
        <v>0</v>
      </c>
      <c r="AV312" s="228" t="str">
        <f t="shared" si="390"/>
        <v/>
      </c>
      <c r="AW312" s="27" t="s">
        <v>0</v>
      </c>
      <c r="AX312" s="79"/>
      <c r="AY312" s="80"/>
      <c r="AZ312" s="27" t="s">
        <v>0</v>
      </c>
      <c r="BA312" s="184" t="str">
        <f t="shared" si="345"/>
        <v/>
      </c>
      <c r="BB312" s="27" t="s">
        <v>0</v>
      </c>
      <c r="BC312" s="32" t="str">
        <f t="shared" si="346"/>
        <v/>
      </c>
      <c r="BD312" s="53" t="str">
        <f>IF(AX312&amp;AY312="","",MAX(BD$12:BD311)+1)</f>
        <v/>
      </c>
      <c r="BE312" s="196" t="str">
        <f t="shared" si="347"/>
        <v/>
      </c>
      <c r="BF312" s="33" t="str">
        <f>IF(AND(AO312="NEMA",AP312="NEMA",OR(AX312&amp;AY312="",BE312="NEMA")),MAX(BF$12:BF311)+1,"")</f>
        <v/>
      </c>
      <c r="BG312" s="27" t="s">
        <v>0</v>
      </c>
      <c r="BH312" s="32" t="str">
        <f t="shared" si="348"/>
        <v/>
      </c>
      <c r="BI312" s="21" t="str">
        <f t="shared" si="349"/>
        <v/>
      </c>
      <c r="BJ312" s="53" t="str">
        <f t="shared" si="350"/>
        <v/>
      </c>
      <c r="BK312" s="33" t="str">
        <f t="shared" si="351"/>
        <v/>
      </c>
      <c r="BL312" s="27" t="s">
        <v>0</v>
      </c>
      <c r="BM312" s="32" t="str">
        <f t="shared" si="352"/>
        <v/>
      </c>
      <c r="BN312" s="21" t="str">
        <f t="shared" si="353"/>
        <v/>
      </c>
      <c r="BO312" s="53" t="str">
        <f t="shared" si="354"/>
        <v/>
      </c>
      <c r="BP312" s="53" t="str">
        <f t="shared" si="315"/>
        <v/>
      </c>
      <c r="BQ312" s="21" t="str">
        <f t="shared" si="316"/>
        <v/>
      </c>
      <c r="BR312" s="21" t="str" cm="1">
        <f t="array" ref="BR312">IFERROR(""&amp;INDEX(regNatjecatelj_klub,DI312),"")</f>
        <v/>
      </c>
      <c r="BS312" s="66" t="str">
        <f t="shared" si="355"/>
        <v/>
      </c>
      <c r="BT312" s="46" t="str">
        <f t="shared" si="356"/>
        <v/>
      </c>
      <c r="BU312" s="27" t="s">
        <v>0</v>
      </c>
      <c r="BV312" s="62" t="str">
        <f>IF(BP312&lt;&gt;"NEMA","",IF(IFERROR(MATCH(BN312,BN$12:BN311,0),0)&lt;&gt;0,"",BN312))</f>
        <v/>
      </c>
      <c r="BW312" s="27" t="s">
        <v>0</v>
      </c>
      <c r="BX312" s="84"/>
      <c r="BY312" s="27" t="s">
        <v>0</v>
      </c>
      <c r="BZ312" s="38" t="str">
        <f t="shared" si="357"/>
        <v/>
      </c>
      <c r="CA312" s="21" t="str">
        <f t="shared" si="358"/>
        <v/>
      </c>
      <c r="CB312" s="21" t="str">
        <f>IF(CA312="","",MAX(CB$12:CB311)+1)</f>
        <v/>
      </c>
      <c r="CC312" s="21" t="str">
        <f>IF(CA312="","",IF(AB312="","",IF(AB312="NEMA",IF(AD312="",INDEX(AD$12:AD311,MATCH(AA312,AA$12:AA311,0),1),AD312),AB312)))</f>
        <v/>
      </c>
      <c r="CD312" s="21" t="str">
        <f t="shared" si="359"/>
        <v/>
      </c>
      <c r="CE312" s="21" t="str">
        <f>IF(BX312="","",MAX(CE$12:CE311)+1)</f>
        <v/>
      </c>
      <c r="CF312" s="21" t="str">
        <f t="shared" si="360"/>
        <v/>
      </c>
      <c r="CG312" s="46" t="str">
        <f t="shared" si="361"/>
        <v/>
      </c>
      <c r="CH312" s="27" t="s">
        <v>0</v>
      </c>
      <c r="CI312" s="14" t="str">
        <f t="shared" si="362"/>
        <v/>
      </c>
      <c r="CJ312" s="27" t="s">
        <v>0</v>
      </c>
      <c r="CK312" s="157" t="str">
        <f>IF(BN312="","",IF(AND(BO312&lt;&gt;"",BO312&lt;&gt;"NEMA",BS312=1),BR312,IFERROR(INDEX(CK$12:CK311,MATCH(BN312,BN$12:BN311,0)),IF(BX312&lt;&gt;"",BX312,BT312))))</f>
        <v/>
      </c>
      <c r="CL312" s="210" t="str">
        <f>IF(BN312="","",IF(BT312&lt;&gt;BN312,INDEX(regKlub_id,MATCH(BT312,regKlub_naziv,0)),IF(AND(BO312&lt;&gt;"",BO312&lt;&gt;"NEMA"),BO312,IF(CF312&lt;&gt;"",CF312,IF(CB312&lt;&gt;"",CB312,IFERROR(INDEX(CL$12:CL311,MATCH(BN312,BN$12:BN311,0)),"GREŠKA"))))))</f>
        <v/>
      </c>
      <c r="CM312" s="108" t="str">
        <f>IF(BP312="","",IF(BP312&lt;&gt;"NEMA",BP312,IF(CE312&lt;&gt;"",CE312,IFERROR(INDEX(CM$12:CM311,MATCH(BN312,BN$12:BN311,0)),""))))</f>
        <v/>
      </c>
      <c r="CN312" s="27" t="s">
        <v>0</v>
      </c>
      <c r="CO312" s="38" t="str">
        <f t="shared" si="363"/>
        <v/>
      </c>
      <c r="CP312" s="53" t="str">
        <f t="shared" si="364"/>
        <v/>
      </c>
      <c r="CQ312" s="164" t="str">
        <f t="shared" si="365"/>
        <v/>
      </c>
      <c r="CR312" s="165" t="str">
        <f t="shared" si="313"/>
        <v/>
      </c>
      <c r="CS312" s="108" t="str">
        <f t="shared" si="317"/>
        <v/>
      </c>
      <c r="CT312" s="27" t="s">
        <v>0</v>
      </c>
      <c r="CU312" s="224" t="str">
        <f t="shared" si="366"/>
        <v xml:space="preserve">
</v>
      </c>
      <c r="CV312" s="27" t="s">
        <v>0</v>
      </c>
      <c r="CW312" s="184" t="str">
        <f t="shared" si="318"/>
        <v/>
      </c>
      <c r="CX312" t="s">
        <v>0</v>
      </c>
      <c r="CY312" s="86" t="str">
        <f t="shared" si="319"/>
        <v/>
      </c>
      <c r="CZ312" t="s">
        <v>0</v>
      </c>
      <c r="DA312" s="32" t="str">
        <f t="shared" si="320"/>
        <v/>
      </c>
      <c r="DB312" s="46" t="str">
        <f t="shared" si="321"/>
        <v/>
      </c>
      <c r="DC312" t="s">
        <v>0</v>
      </c>
      <c r="DD312" s="14" t="str">
        <f t="shared" si="367"/>
        <v/>
      </c>
      <c r="DE312" s="27" t="s">
        <v>0</v>
      </c>
      <c r="DF312" s="14" t="str">
        <f t="shared" si="368"/>
        <v/>
      </c>
      <c r="DG312" s="27" t="s">
        <v>0</v>
      </c>
      <c r="DH312" s="32" t="str">
        <f t="shared" si="369"/>
        <v/>
      </c>
      <c r="DI312" s="33" t="str">
        <f t="shared" si="370"/>
        <v/>
      </c>
      <c r="DJ312" s="27" t="s">
        <v>0</v>
      </c>
      <c r="DK312" s="32" t="str">
        <f t="shared" si="371"/>
        <v/>
      </c>
      <c r="DL312" s="33" t="str">
        <f t="shared" si="372"/>
        <v/>
      </c>
      <c r="DM312" s="27" t="s">
        <v>0</v>
      </c>
      <c r="DN312" s="32" t="str">
        <f t="shared" si="373"/>
        <v/>
      </c>
      <c r="DO312" s="33" t="str">
        <f t="shared" si="374"/>
        <v/>
      </c>
      <c r="DP312" s="27" t="s">
        <v>0</v>
      </c>
      <c r="DQ312" s="38" t="str">
        <f t="shared" si="375"/>
        <v/>
      </c>
      <c r="DR312" s="33" t="str" cm="1">
        <f t="array" ref="DR312">IF(DQ312&lt;&gt;"",INDEX(regNatjecatelj_id,DQ312,0),IF(BF312&lt;&gt;"",BF312,""))</f>
        <v/>
      </c>
      <c r="DS312" s="27" t="s">
        <v>0</v>
      </c>
      <c r="DT312" s="38" t="str">
        <f t="shared" si="376"/>
        <v/>
      </c>
      <c r="DU312" s="53" t="str">
        <f t="shared" si="322"/>
        <v/>
      </c>
      <c r="DV312" s="53" t="str">
        <f t="shared" si="377"/>
        <v/>
      </c>
      <c r="DW312" s="53" t="str">
        <f t="shared" si="378"/>
        <v/>
      </c>
      <c r="DX312" s="46" t="str">
        <f t="shared" si="379"/>
        <v/>
      </c>
      <c r="DY312" s="27" t="s">
        <v>0</v>
      </c>
      <c r="DZ312" s="38" t="str">
        <f>IF(AN312="","",MAX(DZ$12:DZ311)+1)</f>
        <v/>
      </c>
      <c r="EA312" s="53" t="str">
        <f t="shared" si="380"/>
        <v/>
      </c>
      <c r="EB312" s="53" t="str">
        <f t="shared" si="381"/>
        <v/>
      </c>
      <c r="EC312" s="53" t="str">
        <f t="shared" si="382"/>
        <v/>
      </c>
      <c r="ED312" s="53" t="str">
        <f t="shared" si="383"/>
        <v/>
      </c>
      <c r="EE312" s="53" t="str">
        <f t="shared" si="323"/>
        <v/>
      </c>
      <c r="EF312" s="53" t="str">
        <f t="shared" si="384"/>
        <v/>
      </c>
      <c r="EG312" s="53" t="str">
        <f t="shared" si="385"/>
        <v/>
      </c>
      <c r="EH312" s="53" t="str">
        <f t="shared" si="324"/>
        <v/>
      </c>
      <c r="EI312" s="53" t="str">
        <f t="shared" si="386"/>
        <v/>
      </c>
      <c r="EJ312" s="33" t="str">
        <f t="shared" si="387"/>
        <v/>
      </c>
      <c r="EK312" s="27" t="s">
        <v>0</v>
      </c>
      <c r="EL312" s="14" t="str">
        <f t="shared" si="388"/>
        <v/>
      </c>
      <c r="EM312" s="27" t="s">
        <v>0</v>
      </c>
      <c r="EN312" s="14" t="str">
        <f t="shared" si="325"/>
        <v/>
      </c>
      <c r="EO312" s="27" t="s">
        <v>0</v>
      </c>
      <c r="EP312" s="115" t="str">
        <f t="shared" si="389"/>
        <v/>
      </c>
      <c r="EQ312" s="27" t="s">
        <v>0</v>
      </c>
    </row>
    <row r="313" spans="1:147" x14ac:dyDescent="0.25">
      <c r="A313" t="s">
        <v>0</v>
      </c>
      <c r="B313" s="32" t="str">
        <f>IF(csv!F303="","",TRIM(csv!T303))</f>
        <v/>
      </c>
      <c r="C313" s="21" t="s">
        <v>0</v>
      </c>
      <c r="D313" s="21" t="str">
        <f>IF(csv!F303="","",TRIM(csv!F303))</f>
        <v/>
      </c>
      <c r="E313" s="21" t="str">
        <f>IF(csv!E303="","",TRIM(csv!E303))</f>
        <v/>
      </c>
      <c r="F313" s="21" t="s">
        <v>0</v>
      </c>
      <c r="G313" s="53" t="str">
        <f>IF(csv!M303="","",TRIM(csv!M303))</f>
        <v/>
      </c>
      <c r="H313" s="53" t="str">
        <f>IF(csv!N303="","",TRIM(csv!N303))</f>
        <v/>
      </c>
      <c r="I313" s="21" t="s">
        <v>0</v>
      </c>
      <c r="J313" s="21" t="str">
        <f>IF(csv!P303="","",TRIM(csv!P303))</f>
        <v/>
      </c>
      <c r="K313" s="21" t="str">
        <f>IF(csv!Q303="","",TRIM(csv!Q303))</f>
        <v/>
      </c>
      <c r="L313" s="21" t="s">
        <v>0</v>
      </c>
      <c r="M313" s="46" t="str">
        <f>IF(csv!R303="","",TRIM(csv!R303))</f>
        <v/>
      </c>
      <c r="N313" s="27" t="s">
        <v>0</v>
      </c>
      <c r="O313" s="172" t="str">
        <f t="shared" si="326"/>
        <v/>
      </c>
      <c r="P313" s="27"/>
      <c r="Q313" s="32" t="str">
        <f t="shared" si="327"/>
        <v/>
      </c>
      <c r="R313" s="53" t="str">
        <f>IF(Q313="","",IF(COUNTIF(Q$12:Q312,Q313)=0,R312+1,R312))</f>
        <v/>
      </c>
      <c r="S313" s="53" t="str">
        <f t="shared" si="328"/>
        <v/>
      </c>
      <c r="T313" s="53" t="str">
        <f t="shared" si="329"/>
        <v/>
      </c>
      <c r="U313" s="46" t="str">
        <f t="shared" si="330"/>
        <v/>
      </c>
      <c r="V313" s="27" t="s">
        <v>0</v>
      </c>
      <c r="W313" s="157" t="str">
        <f t="shared" si="331"/>
        <v/>
      </c>
      <c r="X313" s="207" t="str">
        <f t="shared" si="332"/>
        <v/>
      </c>
      <c r="Y313" s="158" t="str">
        <f t="shared" si="314"/>
        <v/>
      </c>
      <c r="Z313" s="27" t="s">
        <v>0</v>
      </c>
      <c r="AA313" s="32" t="str">
        <f t="shared" si="333"/>
        <v/>
      </c>
      <c r="AB313" s="53" t="str">
        <f t="shared" si="334"/>
        <v/>
      </c>
      <c r="AC313" s="21" t="str">
        <f>IF(OR(AB313="",AB313&lt;&gt;"NEMA"),"",IF(IFERROR(MATCH(AA313,AA$12:AA312,0),0)&lt;&gt;0,"",AA313))</f>
        <v/>
      </c>
      <c r="AD313" s="46" t="str">
        <f>IF(AC313="","",MAX(AD$12:AD312)+1)</f>
        <v/>
      </c>
      <c r="AE313" s="27" t="s">
        <v>0</v>
      </c>
      <c r="AF313" s="84"/>
      <c r="AG313" s="27" t="s">
        <v>0</v>
      </c>
      <c r="AH313" s="14" t="str">
        <f t="shared" si="335"/>
        <v/>
      </c>
      <c r="AI313" s="27" t="s">
        <v>0</v>
      </c>
      <c r="AJ313" s="157" t="str">
        <f t="shared" si="336"/>
        <v/>
      </c>
      <c r="AK313" s="108" t="str">
        <f t="shared" si="337"/>
        <v/>
      </c>
      <c r="AL313" s="27"/>
      <c r="AM313" s="32" t="str">
        <f t="shared" si="338"/>
        <v/>
      </c>
      <c r="AN313" s="21" t="str">
        <f t="shared" si="339"/>
        <v/>
      </c>
      <c r="AO313" s="53" t="str">
        <f t="shared" si="340"/>
        <v/>
      </c>
      <c r="AP313" s="53" t="str">
        <f t="shared" si="341"/>
        <v/>
      </c>
      <c r="AQ313" s="21" t="str">
        <f t="shared" si="342"/>
        <v/>
      </c>
      <c r="AR313" s="46" t="str">
        <f t="shared" si="343"/>
        <v/>
      </c>
      <c r="AS313" s="27" t="s">
        <v>0</v>
      </c>
      <c r="AT313" s="62" t="str">
        <f t="shared" si="344"/>
        <v/>
      </c>
      <c r="AU313" s="27" t="s">
        <v>0</v>
      </c>
      <c r="AV313" s="228" t="str">
        <f t="shared" si="390"/>
        <v/>
      </c>
      <c r="AW313" s="27" t="s">
        <v>0</v>
      </c>
      <c r="AX313" s="79"/>
      <c r="AY313" s="80"/>
      <c r="AZ313" s="27" t="s">
        <v>0</v>
      </c>
      <c r="BA313" s="184" t="str">
        <f t="shared" si="345"/>
        <v/>
      </c>
      <c r="BB313" s="27" t="s">
        <v>0</v>
      </c>
      <c r="BC313" s="32" t="str">
        <f t="shared" si="346"/>
        <v/>
      </c>
      <c r="BD313" s="53" t="str">
        <f>IF(AX313&amp;AY313="","",MAX(BD$12:BD312)+1)</f>
        <v/>
      </c>
      <c r="BE313" s="196" t="str">
        <f t="shared" si="347"/>
        <v/>
      </c>
      <c r="BF313" s="33" t="str">
        <f>IF(AND(AO313="NEMA",AP313="NEMA",OR(AX313&amp;AY313="",BE313="NEMA")),MAX(BF$12:BF312)+1,"")</f>
        <v/>
      </c>
      <c r="BG313" s="27" t="s">
        <v>0</v>
      </c>
      <c r="BH313" s="32" t="str">
        <f t="shared" si="348"/>
        <v/>
      </c>
      <c r="BI313" s="21" t="str">
        <f t="shared" si="349"/>
        <v/>
      </c>
      <c r="BJ313" s="53" t="str">
        <f t="shared" si="350"/>
        <v/>
      </c>
      <c r="BK313" s="33" t="str">
        <f t="shared" si="351"/>
        <v/>
      </c>
      <c r="BL313" s="27" t="s">
        <v>0</v>
      </c>
      <c r="BM313" s="32" t="str">
        <f t="shared" si="352"/>
        <v/>
      </c>
      <c r="BN313" s="21" t="str">
        <f t="shared" si="353"/>
        <v/>
      </c>
      <c r="BO313" s="53" t="str">
        <f t="shared" si="354"/>
        <v/>
      </c>
      <c r="BP313" s="53" t="str">
        <f t="shared" si="315"/>
        <v/>
      </c>
      <c r="BQ313" s="21" t="str">
        <f t="shared" si="316"/>
        <v/>
      </c>
      <c r="BR313" s="21" t="str" cm="1">
        <f t="array" ref="BR313">IFERROR(""&amp;INDEX(regNatjecatelj_klub,DI313),"")</f>
        <v/>
      </c>
      <c r="BS313" s="66" t="str">
        <f t="shared" si="355"/>
        <v/>
      </c>
      <c r="BT313" s="46" t="str">
        <f t="shared" si="356"/>
        <v/>
      </c>
      <c r="BU313" s="27" t="s">
        <v>0</v>
      </c>
      <c r="BV313" s="62" t="str">
        <f>IF(BP313&lt;&gt;"NEMA","",IF(IFERROR(MATCH(BN313,BN$12:BN312,0),0)&lt;&gt;0,"",BN313))</f>
        <v/>
      </c>
      <c r="BW313" s="27" t="s">
        <v>0</v>
      </c>
      <c r="BX313" s="84"/>
      <c r="BY313" s="27" t="s">
        <v>0</v>
      </c>
      <c r="BZ313" s="38" t="str">
        <f t="shared" si="357"/>
        <v/>
      </c>
      <c r="CA313" s="21" t="str">
        <f t="shared" si="358"/>
        <v/>
      </c>
      <c r="CB313" s="21" t="str">
        <f>IF(CA313="","",MAX(CB$12:CB312)+1)</f>
        <v/>
      </c>
      <c r="CC313" s="21" t="str">
        <f>IF(CA313="","",IF(AB313="","",IF(AB313="NEMA",IF(AD313="",INDEX(AD$12:AD312,MATCH(AA313,AA$12:AA312,0),1),AD313),AB313)))</f>
        <v/>
      </c>
      <c r="CD313" s="21" t="str">
        <f t="shared" si="359"/>
        <v/>
      </c>
      <c r="CE313" s="21" t="str">
        <f>IF(BX313="","",MAX(CE$12:CE312)+1)</f>
        <v/>
      </c>
      <c r="CF313" s="21" t="str">
        <f t="shared" si="360"/>
        <v/>
      </c>
      <c r="CG313" s="46" t="str">
        <f t="shared" si="361"/>
        <v/>
      </c>
      <c r="CH313" s="27" t="s">
        <v>0</v>
      </c>
      <c r="CI313" s="14" t="str">
        <f t="shared" si="362"/>
        <v/>
      </c>
      <c r="CJ313" s="27" t="s">
        <v>0</v>
      </c>
      <c r="CK313" s="157" t="str">
        <f>IF(BN313="","",IF(AND(BO313&lt;&gt;"",BO313&lt;&gt;"NEMA",BS313=1),BR313,IFERROR(INDEX(CK$12:CK312,MATCH(BN313,BN$12:BN312,0)),IF(BX313&lt;&gt;"",BX313,BT313))))</f>
        <v/>
      </c>
      <c r="CL313" s="210" t="str">
        <f>IF(BN313="","",IF(BT313&lt;&gt;BN313,INDEX(regKlub_id,MATCH(BT313,regKlub_naziv,0)),IF(AND(BO313&lt;&gt;"",BO313&lt;&gt;"NEMA"),BO313,IF(CF313&lt;&gt;"",CF313,IF(CB313&lt;&gt;"",CB313,IFERROR(INDEX(CL$12:CL312,MATCH(BN313,BN$12:BN312,0)),"GREŠKA"))))))</f>
        <v/>
      </c>
      <c r="CM313" s="108" t="str">
        <f>IF(BP313="","",IF(BP313&lt;&gt;"NEMA",BP313,IF(CE313&lt;&gt;"",CE313,IFERROR(INDEX(CM$12:CM312,MATCH(BN313,BN$12:BN312,0)),""))))</f>
        <v/>
      </c>
      <c r="CN313" s="27" t="s">
        <v>0</v>
      </c>
      <c r="CO313" s="38" t="str">
        <f t="shared" si="363"/>
        <v/>
      </c>
      <c r="CP313" s="53" t="str">
        <f t="shared" si="364"/>
        <v/>
      </c>
      <c r="CQ313" s="164" t="str">
        <f t="shared" si="365"/>
        <v/>
      </c>
      <c r="CR313" s="165" t="str">
        <f t="shared" ref="CR313:CR376" si="391">IF(CO313="","",IF(VALUE(LEFT(CO313,SEARCH(":",CO313)-1))&gt;999,59999,VALUE(LEFT(CO313,SEARCH(":",CO313)-1))*60+VALUE(RIGHT(CO313,2))))</f>
        <v/>
      </c>
      <c r="CS313" s="108" t="str">
        <f t="shared" si="317"/>
        <v/>
      </c>
      <c r="CT313" s="27" t="s">
        <v>0</v>
      </c>
      <c r="CU313" s="224" t="str">
        <f t="shared" si="366"/>
        <v xml:space="preserve">
</v>
      </c>
      <c r="CV313" s="27" t="s">
        <v>0</v>
      </c>
      <c r="CW313" s="184" t="str">
        <f t="shared" si="318"/>
        <v/>
      </c>
      <c r="CX313" t="s">
        <v>0</v>
      </c>
      <c r="CY313" s="86" t="str">
        <f t="shared" si="319"/>
        <v/>
      </c>
      <c r="CZ313" t="s">
        <v>0</v>
      </c>
      <c r="DA313" s="32" t="str">
        <f t="shared" si="320"/>
        <v/>
      </c>
      <c r="DB313" s="46" t="str">
        <f t="shared" si="321"/>
        <v/>
      </c>
      <c r="DC313" t="s">
        <v>0</v>
      </c>
      <c r="DD313" s="14" t="str">
        <f t="shared" si="367"/>
        <v/>
      </c>
      <c r="DE313" s="27" t="s">
        <v>0</v>
      </c>
      <c r="DF313" s="14" t="str">
        <f t="shared" si="368"/>
        <v/>
      </c>
      <c r="DG313" s="27" t="s">
        <v>0</v>
      </c>
      <c r="DH313" s="32" t="str">
        <f t="shared" si="369"/>
        <v/>
      </c>
      <c r="DI313" s="33" t="str">
        <f t="shared" si="370"/>
        <v/>
      </c>
      <c r="DJ313" s="27" t="s">
        <v>0</v>
      </c>
      <c r="DK313" s="32" t="str">
        <f t="shared" si="371"/>
        <v/>
      </c>
      <c r="DL313" s="33" t="str">
        <f t="shared" si="372"/>
        <v/>
      </c>
      <c r="DM313" s="27" t="s">
        <v>0</v>
      </c>
      <c r="DN313" s="32" t="str">
        <f t="shared" si="373"/>
        <v/>
      </c>
      <c r="DO313" s="33" t="str">
        <f t="shared" si="374"/>
        <v/>
      </c>
      <c r="DP313" s="27" t="s">
        <v>0</v>
      </c>
      <c r="DQ313" s="38" t="str">
        <f t="shared" si="375"/>
        <v/>
      </c>
      <c r="DR313" s="33" t="str" cm="1">
        <f t="array" ref="DR313">IF(DQ313&lt;&gt;"",INDEX(regNatjecatelj_id,DQ313,0),IF(BF313&lt;&gt;"",BF313,""))</f>
        <v/>
      </c>
      <c r="DS313" s="27" t="s">
        <v>0</v>
      </c>
      <c r="DT313" s="38" t="str">
        <f t="shared" si="376"/>
        <v/>
      </c>
      <c r="DU313" s="53" t="str">
        <f t="shared" si="322"/>
        <v/>
      </c>
      <c r="DV313" s="53" t="str">
        <f t="shared" si="377"/>
        <v/>
      </c>
      <c r="DW313" s="53" t="str">
        <f t="shared" si="378"/>
        <v/>
      </c>
      <c r="DX313" s="46" t="str">
        <f t="shared" si="379"/>
        <v/>
      </c>
      <c r="DY313" s="27" t="s">
        <v>0</v>
      </c>
      <c r="DZ313" s="38" t="str">
        <f>IF(AN313="","",MAX(DZ$12:DZ312)+1)</f>
        <v/>
      </c>
      <c r="EA313" s="53" t="str">
        <f t="shared" si="380"/>
        <v/>
      </c>
      <c r="EB313" s="53" t="str">
        <f t="shared" si="381"/>
        <v/>
      </c>
      <c r="EC313" s="53" t="str">
        <f t="shared" si="382"/>
        <v/>
      </c>
      <c r="ED313" s="53" t="str">
        <f t="shared" si="383"/>
        <v/>
      </c>
      <c r="EE313" s="53" t="str">
        <f t="shared" si="323"/>
        <v/>
      </c>
      <c r="EF313" s="53" t="str">
        <f t="shared" si="384"/>
        <v/>
      </c>
      <c r="EG313" s="53" t="str">
        <f t="shared" si="385"/>
        <v/>
      </c>
      <c r="EH313" s="53" t="str">
        <f t="shared" si="324"/>
        <v/>
      </c>
      <c r="EI313" s="53" t="str">
        <f t="shared" si="386"/>
        <v/>
      </c>
      <c r="EJ313" s="33" t="str">
        <f t="shared" si="387"/>
        <v/>
      </c>
      <c r="EK313" s="27" t="s">
        <v>0</v>
      </c>
      <c r="EL313" s="14" t="str">
        <f t="shared" si="388"/>
        <v/>
      </c>
      <c r="EM313" s="27" t="s">
        <v>0</v>
      </c>
      <c r="EN313" s="14" t="str">
        <f t="shared" si="325"/>
        <v/>
      </c>
      <c r="EO313" s="27" t="s">
        <v>0</v>
      </c>
      <c r="EP313" s="115" t="str">
        <f t="shared" si="389"/>
        <v/>
      </c>
      <c r="EQ313" s="27" t="s">
        <v>0</v>
      </c>
    </row>
    <row r="314" spans="1:147" x14ac:dyDescent="0.25">
      <c r="A314" t="s">
        <v>0</v>
      </c>
      <c r="B314" s="32" t="str">
        <f>IF(csv!F304="","",TRIM(csv!T304))</f>
        <v/>
      </c>
      <c r="C314" s="21" t="s">
        <v>0</v>
      </c>
      <c r="D314" s="21" t="str">
        <f>IF(csv!F304="","",TRIM(csv!F304))</f>
        <v/>
      </c>
      <c r="E314" s="21" t="str">
        <f>IF(csv!E304="","",TRIM(csv!E304))</f>
        <v/>
      </c>
      <c r="F314" s="21" t="s">
        <v>0</v>
      </c>
      <c r="G314" s="53" t="str">
        <f>IF(csv!M304="","",TRIM(csv!M304))</f>
        <v/>
      </c>
      <c r="H314" s="53" t="str">
        <f>IF(csv!N304="","",TRIM(csv!N304))</f>
        <v/>
      </c>
      <c r="I314" s="21" t="s">
        <v>0</v>
      </c>
      <c r="J314" s="21" t="str">
        <f>IF(csv!P304="","",TRIM(csv!P304))</f>
        <v/>
      </c>
      <c r="K314" s="21" t="str">
        <f>IF(csv!Q304="","",TRIM(csv!Q304))</f>
        <v/>
      </c>
      <c r="L314" s="21" t="s">
        <v>0</v>
      </c>
      <c r="M314" s="46" t="str">
        <f>IF(csv!R304="","",TRIM(csv!R304))</f>
        <v/>
      </c>
      <c r="N314" s="27" t="s">
        <v>0</v>
      </c>
      <c r="O314" s="172" t="str">
        <f t="shared" si="326"/>
        <v/>
      </c>
      <c r="P314" s="27"/>
      <c r="Q314" s="32" t="str">
        <f t="shared" si="327"/>
        <v/>
      </c>
      <c r="R314" s="53" t="str">
        <f>IF(Q314="","",IF(COUNTIF(Q$12:Q313,Q314)=0,R313+1,R313))</f>
        <v/>
      </c>
      <c r="S314" s="53" t="str">
        <f t="shared" si="328"/>
        <v/>
      </c>
      <c r="T314" s="53" t="str">
        <f t="shared" si="329"/>
        <v/>
      </c>
      <c r="U314" s="46" t="str">
        <f t="shared" si="330"/>
        <v/>
      </c>
      <c r="V314" s="27" t="s">
        <v>0</v>
      </c>
      <c r="W314" s="157" t="str">
        <f t="shared" si="331"/>
        <v/>
      </c>
      <c r="X314" s="207" t="str">
        <f t="shared" si="332"/>
        <v/>
      </c>
      <c r="Y314" s="158" t="str">
        <f t="shared" si="314"/>
        <v/>
      </c>
      <c r="Z314" s="27" t="s">
        <v>0</v>
      </c>
      <c r="AA314" s="32" t="str">
        <f t="shared" si="333"/>
        <v/>
      </c>
      <c r="AB314" s="53" t="str">
        <f t="shared" si="334"/>
        <v/>
      </c>
      <c r="AC314" s="21" t="str">
        <f>IF(OR(AB314="",AB314&lt;&gt;"NEMA"),"",IF(IFERROR(MATCH(AA314,AA$12:AA313,0),0)&lt;&gt;0,"",AA314))</f>
        <v/>
      </c>
      <c r="AD314" s="46" t="str">
        <f>IF(AC314="","",MAX(AD$12:AD313)+1)</f>
        <v/>
      </c>
      <c r="AE314" s="27" t="s">
        <v>0</v>
      </c>
      <c r="AF314" s="84"/>
      <c r="AG314" s="27" t="s">
        <v>0</v>
      </c>
      <c r="AH314" s="14" t="str">
        <f t="shared" si="335"/>
        <v/>
      </c>
      <c r="AI314" s="27" t="s">
        <v>0</v>
      </c>
      <c r="AJ314" s="157" t="str">
        <f t="shared" si="336"/>
        <v/>
      </c>
      <c r="AK314" s="108" t="str">
        <f t="shared" si="337"/>
        <v/>
      </c>
      <c r="AL314" s="27"/>
      <c r="AM314" s="32" t="str">
        <f t="shared" si="338"/>
        <v/>
      </c>
      <c r="AN314" s="21" t="str">
        <f t="shared" si="339"/>
        <v/>
      </c>
      <c r="AO314" s="53" t="str">
        <f t="shared" si="340"/>
        <v/>
      </c>
      <c r="AP314" s="53" t="str">
        <f t="shared" si="341"/>
        <v/>
      </c>
      <c r="AQ314" s="21" t="str">
        <f t="shared" si="342"/>
        <v/>
      </c>
      <c r="AR314" s="46" t="str">
        <f t="shared" si="343"/>
        <v/>
      </c>
      <c r="AS314" s="27" t="s">
        <v>0</v>
      </c>
      <c r="AT314" s="62" t="str">
        <f t="shared" si="344"/>
        <v/>
      </c>
      <c r="AU314" s="27" t="s">
        <v>0</v>
      </c>
      <c r="AV314" s="228" t="str">
        <f t="shared" si="390"/>
        <v/>
      </c>
      <c r="AW314" s="27" t="s">
        <v>0</v>
      </c>
      <c r="AX314" s="79"/>
      <c r="AY314" s="80"/>
      <c r="AZ314" s="27" t="s">
        <v>0</v>
      </c>
      <c r="BA314" s="184" t="str">
        <f t="shared" si="345"/>
        <v/>
      </c>
      <c r="BB314" s="27" t="s">
        <v>0</v>
      </c>
      <c r="BC314" s="32" t="str">
        <f t="shared" si="346"/>
        <v/>
      </c>
      <c r="BD314" s="53" t="str">
        <f>IF(AX314&amp;AY314="","",MAX(BD$12:BD313)+1)</f>
        <v/>
      </c>
      <c r="BE314" s="196" t="str">
        <f t="shared" si="347"/>
        <v/>
      </c>
      <c r="BF314" s="33" t="str">
        <f>IF(AND(AO314="NEMA",AP314="NEMA",OR(AX314&amp;AY314="",BE314="NEMA")),MAX(BF$12:BF313)+1,"")</f>
        <v/>
      </c>
      <c r="BG314" s="27" t="s">
        <v>0</v>
      </c>
      <c r="BH314" s="32" t="str">
        <f t="shared" si="348"/>
        <v/>
      </c>
      <c r="BI314" s="21" t="str">
        <f t="shared" si="349"/>
        <v/>
      </c>
      <c r="BJ314" s="53" t="str">
        <f t="shared" si="350"/>
        <v/>
      </c>
      <c r="BK314" s="33" t="str">
        <f t="shared" si="351"/>
        <v/>
      </c>
      <c r="BL314" s="27" t="s">
        <v>0</v>
      </c>
      <c r="BM314" s="32" t="str">
        <f t="shared" si="352"/>
        <v/>
      </c>
      <c r="BN314" s="21" t="str">
        <f t="shared" si="353"/>
        <v/>
      </c>
      <c r="BO314" s="53" t="str">
        <f t="shared" si="354"/>
        <v/>
      </c>
      <c r="BP314" s="53" t="str">
        <f t="shared" si="315"/>
        <v/>
      </c>
      <c r="BQ314" s="21" t="str">
        <f t="shared" si="316"/>
        <v/>
      </c>
      <c r="BR314" s="21" t="str" cm="1">
        <f t="array" ref="BR314">IFERROR(""&amp;INDEX(regNatjecatelj_klub,DI314),"")</f>
        <v/>
      </c>
      <c r="BS314" s="66" t="str">
        <f t="shared" si="355"/>
        <v/>
      </c>
      <c r="BT314" s="46" t="str">
        <f t="shared" si="356"/>
        <v/>
      </c>
      <c r="BU314" s="27" t="s">
        <v>0</v>
      </c>
      <c r="BV314" s="62" t="str">
        <f>IF(BP314&lt;&gt;"NEMA","",IF(IFERROR(MATCH(BN314,BN$12:BN313,0),0)&lt;&gt;0,"",BN314))</f>
        <v/>
      </c>
      <c r="BW314" s="27" t="s">
        <v>0</v>
      </c>
      <c r="BX314" s="84"/>
      <c r="BY314" s="27" t="s">
        <v>0</v>
      </c>
      <c r="BZ314" s="38" t="str">
        <f t="shared" si="357"/>
        <v/>
      </c>
      <c r="CA314" s="21" t="str">
        <f t="shared" si="358"/>
        <v/>
      </c>
      <c r="CB314" s="21" t="str">
        <f>IF(CA314="","",MAX(CB$12:CB313)+1)</f>
        <v/>
      </c>
      <c r="CC314" s="21" t="str">
        <f>IF(CA314="","",IF(AB314="","",IF(AB314="NEMA",IF(AD314="",INDEX(AD$12:AD313,MATCH(AA314,AA$12:AA313,0),1),AD314),AB314)))</f>
        <v/>
      </c>
      <c r="CD314" s="21" t="str">
        <f t="shared" si="359"/>
        <v/>
      </c>
      <c r="CE314" s="21" t="str">
        <f>IF(BX314="","",MAX(CE$12:CE313)+1)</f>
        <v/>
      </c>
      <c r="CF314" s="21" t="str">
        <f t="shared" si="360"/>
        <v/>
      </c>
      <c r="CG314" s="46" t="str">
        <f t="shared" si="361"/>
        <v/>
      </c>
      <c r="CH314" s="27" t="s">
        <v>0</v>
      </c>
      <c r="CI314" s="14" t="str">
        <f t="shared" si="362"/>
        <v/>
      </c>
      <c r="CJ314" s="27" t="s">
        <v>0</v>
      </c>
      <c r="CK314" s="157" t="str">
        <f>IF(BN314="","",IF(AND(BO314&lt;&gt;"",BO314&lt;&gt;"NEMA",BS314=1),BR314,IFERROR(INDEX(CK$12:CK313,MATCH(BN314,BN$12:BN313,0)),IF(BX314&lt;&gt;"",BX314,BT314))))</f>
        <v/>
      </c>
      <c r="CL314" s="210" t="str">
        <f>IF(BN314="","",IF(BT314&lt;&gt;BN314,INDEX(regKlub_id,MATCH(BT314,regKlub_naziv,0)),IF(AND(BO314&lt;&gt;"",BO314&lt;&gt;"NEMA"),BO314,IF(CF314&lt;&gt;"",CF314,IF(CB314&lt;&gt;"",CB314,IFERROR(INDEX(CL$12:CL313,MATCH(BN314,BN$12:BN313,0)),"GREŠKA"))))))</f>
        <v/>
      </c>
      <c r="CM314" s="108" t="str">
        <f>IF(BP314="","",IF(BP314&lt;&gt;"NEMA",BP314,IF(CE314&lt;&gt;"",CE314,IFERROR(INDEX(CM$12:CM313,MATCH(BN314,BN$12:BN313,0)),""))))</f>
        <v/>
      </c>
      <c r="CN314" s="27" t="s">
        <v>0</v>
      </c>
      <c r="CO314" s="38" t="str">
        <f t="shared" si="363"/>
        <v/>
      </c>
      <c r="CP314" s="53" t="str">
        <f t="shared" si="364"/>
        <v/>
      </c>
      <c r="CQ314" s="164" t="str">
        <f t="shared" si="365"/>
        <v/>
      </c>
      <c r="CR314" s="165" t="str">
        <f t="shared" si="391"/>
        <v/>
      </c>
      <c r="CS314" s="108" t="str">
        <f t="shared" si="317"/>
        <v/>
      </c>
      <c r="CT314" s="27" t="s">
        <v>0</v>
      </c>
      <c r="CU314" s="224" t="str">
        <f t="shared" si="366"/>
        <v xml:space="preserve">
</v>
      </c>
      <c r="CV314" s="27" t="s">
        <v>0</v>
      </c>
      <c r="CW314" s="184" t="str">
        <f t="shared" si="318"/>
        <v/>
      </c>
      <c r="CX314" t="s">
        <v>0</v>
      </c>
      <c r="CY314" s="86" t="str">
        <f t="shared" si="319"/>
        <v/>
      </c>
      <c r="CZ314" t="s">
        <v>0</v>
      </c>
      <c r="DA314" s="32" t="str">
        <f t="shared" si="320"/>
        <v/>
      </c>
      <c r="DB314" s="46" t="str">
        <f t="shared" si="321"/>
        <v/>
      </c>
      <c r="DC314" t="s">
        <v>0</v>
      </c>
      <c r="DD314" s="14" t="str">
        <f t="shared" si="367"/>
        <v/>
      </c>
      <c r="DE314" s="27" t="s">
        <v>0</v>
      </c>
      <c r="DF314" s="14" t="str">
        <f t="shared" si="368"/>
        <v/>
      </c>
      <c r="DG314" s="27" t="s">
        <v>0</v>
      </c>
      <c r="DH314" s="32" t="str">
        <f t="shared" si="369"/>
        <v/>
      </c>
      <c r="DI314" s="33" t="str">
        <f t="shared" si="370"/>
        <v/>
      </c>
      <c r="DJ314" s="27" t="s">
        <v>0</v>
      </c>
      <c r="DK314" s="32" t="str">
        <f t="shared" si="371"/>
        <v/>
      </c>
      <c r="DL314" s="33" t="str">
        <f t="shared" si="372"/>
        <v/>
      </c>
      <c r="DM314" s="27" t="s">
        <v>0</v>
      </c>
      <c r="DN314" s="32" t="str">
        <f t="shared" si="373"/>
        <v/>
      </c>
      <c r="DO314" s="33" t="str">
        <f t="shared" si="374"/>
        <v/>
      </c>
      <c r="DP314" s="27" t="s">
        <v>0</v>
      </c>
      <c r="DQ314" s="38" t="str">
        <f t="shared" si="375"/>
        <v/>
      </c>
      <c r="DR314" s="33" t="str" cm="1">
        <f t="array" ref="DR314">IF(DQ314&lt;&gt;"",INDEX(regNatjecatelj_id,DQ314,0),IF(BF314&lt;&gt;"",BF314,""))</f>
        <v/>
      </c>
      <c r="DS314" s="27" t="s">
        <v>0</v>
      </c>
      <c r="DT314" s="38" t="str">
        <f t="shared" si="376"/>
        <v/>
      </c>
      <c r="DU314" s="53" t="str">
        <f t="shared" si="322"/>
        <v/>
      </c>
      <c r="DV314" s="53" t="str">
        <f t="shared" si="377"/>
        <v/>
      </c>
      <c r="DW314" s="53" t="str">
        <f t="shared" si="378"/>
        <v/>
      </c>
      <c r="DX314" s="46" t="str">
        <f t="shared" si="379"/>
        <v/>
      </c>
      <c r="DY314" s="27" t="s">
        <v>0</v>
      </c>
      <c r="DZ314" s="38" t="str">
        <f>IF(AN314="","",MAX(DZ$12:DZ313)+1)</f>
        <v/>
      </c>
      <c r="EA314" s="53" t="str">
        <f t="shared" si="380"/>
        <v/>
      </c>
      <c r="EB314" s="53" t="str">
        <f t="shared" si="381"/>
        <v/>
      </c>
      <c r="EC314" s="53" t="str">
        <f t="shared" si="382"/>
        <v/>
      </c>
      <c r="ED314" s="53" t="str">
        <f t="shared" si="383"/>
        <v/>
      </c>
      <c r="EE314" s="53" t="str">
        <f t="shared" si="323"/>
        <v/>
      </c>
      <c r="EF314" s="53" t="str">
        <f t="shared" si="384"/>
        <v/>
      </c>
      <c r="EG314" s="53" t="str">
        <f t="shared" si="385"/>
        <v/>
      </c>
      <c r="EH314" s="53" t="str">
        <f t="shared" si="324"/>
        <v/>
      </c>
      <c r="EI314" s="53" t="str">
        <f t="shared" si="386"/>
        <v/>
      </c>
      <c r="EJ314" s="33" t="str">
        <f t="shared" si="387"/>
        <v/>
      </c>
      <c r="EK314" s="27" t="s">
        <v>0</v>
      </c>
      <c r="EL314" s="14" t="str">
        <f t="shared" si="388"/>
        <v/>
      </c>
      <c r="EM314" s="27" t="s">
        <v>0</v>
      </c>
      <c r="EN314" s="14" t="str">
        <f t="shared" si="325"/>
        <v/>
      </c>
      <c r="EO314" s="27" t="s">
        <v>0</v>
      </c>
      <c r="EP314" s="115" t="str">
        <f t="shared" si="389"/>
        <v/>
      </c>
      <c r="EQ314" s="27" t="s">
        <v>0</v>
      </c>
    </row>
    <row r="315" spans="1:147" x14ac:dyDescent="0.25">
      <c r="A315" t="s">
        <v>0</v>
      </c>
      <c r="B315" s="32" t="str">
        <f>IF(csv!F305="","",TRIM(csv!T305))</f>
        <v/>
      </c>
      <c r="C315" s="21" t="s">
        <v>0</v>
      </c>
      <c r="D315" s="21" t="str">
        <f>IF(csv!F305="","",TRIM(csv!F305))</f>
        <v/>
      </c>
      <c r="E315" s="21" t="str">
        <f>IF(csv!E305="","",TRIM(csv!E305))</f>
        <v/>
      </c>
      <c r="F315" s="21" t="s">
        <v>0</v>
      </c>
      <c r="G315" s="53" t="str">
        <f>IF(csv!M305="","",TRIM(csv!M305))</f>
        <v/>
      </c>
      <c r="H315" s="53" t="str">
        <f>IF(csv!N305="","",TRIM(csv!N305))</f>
        <v/>
      </c>
      <c r="I315" s="21" t="s">
        <v>0</v>
      </c>
      <c r="J315" s="21" t="str">
        <f>IF(csv!P305="","",TRIM(csv!P305))</f>
        <v/>
      </c>
      <c r="K315" s="21" t="str">
        <f>IF(csv!Q305="","",TRIM(csv!Q305))</f>
        <v/>
      </c>
      <c r="L315" s="21" t="s">
        <v>0</v>
      </c>
      <c r="M315" s="46" t="str">
        <f>IF(csv!R305="","",TRIM(csv!R305))</f>
        <v/>
      </c>
      <c r="N315" s="27" t="s">
        <v>0</v>
      </c>
      <c r="O315" s="172" t="str">
        <f t="shared" si="326"/>
        <v/>
      </c>
      <c r="P315" s="27"/>
      <c r="Q315" s="32" t="str">
        <f t="shared" si="327"/>
        <v/>
      </c>
      <c r="R315" s="53" t="str">
        <f>IF(Q315="","",IF(COUNTIF(Q$12:Q314,Q315)=0,R314+1,R314))</f>
        <v/>
      </c>
      <c r="S315" s="53" t="str">
        <f t="shared" si="328"/>
        <v/>
      </c>
      <c r="T315" s="53" t="str">
        <f t="shared" si="329"/>
        <v/>
      </c>
      <c r="U315" s="46" t="str">
        <f t="shared" si="330"/>
        <v/>
      </c>
      <c r="V315" s="27" t="s">
        <v>0</v>
      </c>
      <c r="W315" s="157" t="str">
        <f t="shared" si="331"/>
        <v/>
      </c>
      <c r="X315" s="207" t="str">
        <f t="shared" si="332"/>
        <v/>
      </c>
      <c r="Y315" s="158" t="str">
        <f t="shared" si="314"/>
        <v/>
      </c>
      <c r="Z315" s="27" t="s">
        <v>0</v>
      </c>
      <c r="AA315" s="32" t="str">
        <f t="shared" si="333"/>
        <v/>
      </c>
      <c r="AB315" s="53" t="str">
        <f t="shared" si="334"/>
        <v/>
      </c>
      <c r="AC315" s="21" t="str">
        <f>IF(OR(AB315="",AB315&lt;&gt;"NEMA"),"",IF(IFERROR(MATCH(AA315,AA$12:AA314,0),0)&lt;&gt;0,"",AA315))</f>
        <v/>
      </c>
      <c r="AD315" s="46" t="str">
        <f>IF(AC315="","",MAX(AD$12:AD314)+1)</f>
        <v/>
      </c>
      <c r="AE315" s="27" t="s">
        <v>0</v>
      </c>
      <c r="AF315" s="84"/>
      <c r="AG315" s="27" t="s">
        <v>0</v>
      </c>
      <c r="AH315" s="14" t="str">
        <f t="shared" si="335"/>
        <v/>
      </c>
      <c r="AI315" s="27" t="s">
        <v>0</v>
      </c>
      <c r="AJ315" s="157" t="str">
        <f t="shared" si="336"/>
        <v/>
      </c>
      <c r="AK315" s="108" t="str">
        <f t="shared" si="337"/>
        <v/>
      </c>
      <c r="AL315" s="27"/>
      <c r="AM315" s="32" t="str">
        <f t="shared" si="338"/>
        <v/>
      </c>
      <c r="AN315" s="21" t="str">
        <f t="shared" si="339"/>
        <v/>
      </c>
      <c r="AO315" s="53" t="str">
        <f t="shared" si="340"/>
        <v/>
      </c>
      <c r="AP315" s="53" t="str">
        <f t="shared" si="341"/>
        <v/>
      </c>
      <c r="AQ315" s="21" t="str">
        <f t="shared" si="342"/>
        <v/>
      </c>
      <c r="AR315" s="46" t="str">
        <f t="shared" si="343"/>
        <v/>
      </c>
      <c r="AS315" s="27" t="s">
        <v>0</v>
      </c>
      <c r="AT315" s="62" t="str">
        <f t="shared" si="344"/>
        <v/>
      </c>
      <c r="AU315" s="27" t="s">
        <v>0</v>
      </c>
      <c r="AV315" s="228" t="str">
        <f t="shared" si="390"/>
        <v/>
      </c>
      <c r="AW315" s="27" t="s">
        <v>0</v>
      </c>
      <c r="AX315" s="79"/>
      <c r="AY315" s="80"/>
      <c r="AZ315" s="27" t="s">
        <v>0</v>
      </c>
      <c r="BA315" s="184" t="str">
        <f t="shared" si="345"/>
        <v/>
      </c>
      <c r="BB315" s="27" t="s">
        <v>0</v>
      </c>
      <c r="BC315" s="32" t="str">
        <f t="shared" si="346"/>
        <v/>
      </c>
      <c r="BD315" s="53" t="str">
        <f>IF(AX315&amp;AY315="","",MAX(BD$12:BD314)+1)</f>
        <v/>
      </c>
      <c r="BE315" s="196" t="str">
        <f t="shared" si="347"/>
        <v/>
      </c>
      <c r="BF315" s="33" t="str">
        <f>IF(AND(AO315="NEMA",AP315="NEMA",OR(AX315&amp;AY315="",BE315="NEMA")),MAX(BF$12:BF314)+1,"")</f>
        <v/>
      </c>
      <c r="BG315" s="27" t="s">
        <v>0</v>
      </c>
      <c r="BH315" s="32" t="str">
        <f t="shared" si="348"/>
        <v/>
      </c>
      <c r="BI315" s="21" t="str">
        <f t="shared" si="349"/>
        <v/>
      </c>
      <c r="BJ315" s="53" t="str">
        <f t="shared" si="350"/>
        <v/>
      </c>
      <c r="BK315" s="33" t="str">
        <f t="shared" si="351"/>
        <v/>
      </c>
      <c r="BL315" s="27" t="s">
        <v>0</v>
      </c>
      <c r="BM315" s="32" t="str">
        <f t="shared" si="352"/>
        <v/>
      </c>
      <c r="BN315" s="21" t="str">
        <f t="shared" si="353"/>
        <v/>
      </c>
      <c r="BO315" s="53" t="str">
        <f t="shared" si="354"/>
        <v/>
      </c>
      <c r="BP315" s="53" t="str">
        <f t="shared" si="315"/>
        <v/>
      </c>
      <c r="BQ315" s="21" t="str">
        <f t="shared" si="316"/>
        <v/>
      </c>
      <c r="BR315" s="21" t="str" cm="1">
        <f t="array" ref="BR315">IFERROR(""&amp;INDEX(regNatjecatelj_klub,DI315),"")</f>
        <v/>
      </c>
      <c r="BS315" s="66" t="str">
        <f t="shared" si="355"/>
        <v/>
      </c>
      <c r="BT315" s="46" t="str">
        <f t="shared" si="356"/>
        <v/>
      </c>
      <c r="BU315" s="27" t="s">
        <v>0</v>
      </c>
      <c r="BV315" s="62" t="str">
        <f>IF(BP315&lt;&gt;"NEMA","",IF(IFERROR(MATCH(BN315,BN$12:BN314,0),0)&lt;&gt;0,"",BN315))</f>
        <v/>
      </c>
      <c r="BW315" s="27" t="s">
        <v>0</v>
      </c>
      <c r="BX315" s="84"/>
      <c r="BY315" s="27" t="s">
        <v>0</v>
      </c>
      <c r="BZ315" s="38" t="str">
        <f t="shared" si="357"/>
        <v/>
      </c>
      <c r="CA315" s="21" t="str">
        <f t="shared" si="358"/>
        <v/>
      </c>
      <c r="CB315" s="21" t="str">
        <f>IF(CA315="","",MAX(CB$12:CB314)+1)</f>
        <v/>
      </c>
      <c r="CC315" s="21" t="str">
        <f>IF(CA315="","",IF(AB315="","",IF(AB315="NEMA",IF(AD315="",INDEX(AD$12:AD314,MATCH(AA315,AA$12:AA314,0),1),AD315),AB315)))</f>
        <v/>
      </c>
      <c r="CD315" s="21" t="str">
        <f t="shared" si="359"/>
        <v/>
      </c>
      <c r="CE315" s="21" t="str">
        <f>IF(BX315="","",MAX(CE$12:CE314)+1)</f>
        <v/>
      </c>
      <c r="CF315" s="21" t="str">
        <f t="shared" si="360"/>
        <v/>
      </c>
      <c r="CG315" s="46" t="str">
        <f t="shared" si="361"/>
        <v/>
      </c>
      <c r="CH315" s="27" t="s">
        <v>0</v>
      </c>
      <c r="CI315" s="14" t="str">
        <f t="shared" si="362"/>
        <v/>
      </c>
      <c r="CJ315" s="27" t="s">
        <v>0</v>
      </c>
      <c r="CK315" s="157" t="str">
        <f>IF(BN315="","",IF(AND(BO315&lt;&gt;"",BO315&lt;&gt;"NEMA",BS315=1),BR315,IFERROR(INDEX(CK$12:CK314,MATCH(BN315,BN$12:BN314,0)),IF(BX315&lt;&gt;"",BX315,BT315))))</f>
        <v/>
      </c>
      <c r="CL315" s="210" t="str">
        <f>IF(BN315="","",IF(BT315&lt;&gt;BN315,INDEX(regKlub_id,MATCH(BT315,regKlub_naziv,0)),IF(AND(BO315&lt;&gt;"",BO315&lt;&gt;"NEMA"),BO315,IF(CF315&lt;&gt;"",CF315,IF(CB315&lt;&gt;"",CB315,IFERROR(INDEX(CL$12:CL314,MATCH(BN315,BN$12:BN314,0)),"GREŠKA"))))))</f>
        <v/>
      </c>
      <c r="CM315" s="108" t="str">
        <f>IF(BP315="","",IF(BP315&lt;&gt;"NEMA",BP315,IF(CE315&lt;&gt;"",CE315,IFERROR(INDEX(CM$12:CM314,MATCH(BN315,BN$12:BN314,0)),""))))</f>
        <v/>
      </c>
      <c r="CN315" s="27" t="s">
        <v>0</v>
      </c>
      <c r="CO315" s="38" t="str">
        <f t="shared" si="363"/>
        <v/>
      </c>
      <c r="CP315" s="53" t="str">
        <f t="shared" si="364"/>
        <v/>
      </c>
      <c r="CQ315" s="164" t="str">
        <f t="shared" si="365"/>
        <v/>
      </c>
      <c r="CR315" s="165" t="str">
        <f t="shared" si="391"/>
        <v/>
      </c>
      <c r="CS315" s="108" t="str">
        <f t="shared" si="317"/>
        <v/>
      </c>
      <c r="CT315" s="27" t="s">
        <v>0</v>
      </c>
      <c r="CU315" s="224" t="str">
        <f t="shared" si="366"/>
        <v xml:space="preserve">
</v>
      </c>
      <c r="CV315" s="27" t="s">
        <v>0</v>
      </c>
      <c r="CW315" s="184" t="str">
        <f t="shared" si="318"/>
        <v/>
      </c>
      <c r="CX315" t="s">
        <v>0</v>
      </c>
      <c r="CY315" s="86" t="str">
        <f t="shared" si="319"/>
        <v/>
      </c>
      <c r="CZ315" t="s">
        <v>0</v>
      </c>
      <c r="DA315" s="32" t="str">
        <f t="shared" si="320"/>
        <v/>
      </c>
      <c r="DB315" s="46" t="str">
        <f t="shared" si="321"/>
        <v/>
      </c>
      <c r="DC315" t="s">
        <v>0</v>
      </c>
      <c r="DD315" s="14" t="str">
        <f t="shared" si="367"/>
        <v/>
      </c>
      <c r="DE315" s="27" t="s">
        <v>0</v>
      </c>
      <c r="DF315" s="14" t="str">
        <f t="shared" si="368"/>
        <v/>
      </c>
      <c r="DG315" s="27" t="s">
        <v>0</v>
      </c>
      <c r="DH315" s="32" t="str">
        <f t="shared" si="369"/>
        <v/>
      </c>
      <c r="DI315" s="33" t="str">
        <f t="shared" si="370"/>
        <v/>
      </c>
      <c r="DJ315" s="27" t="s">
        <v>0</v>
      </c>
      <c r="DK315" s="32" t="str">
        <f t="shared" si="371"/>
        <v/>
      </c>
      <c r="DL315" s="33" t="str">
        <f t="shared" si="372"/>
        <v/>
      </c>
      <c r="DM315" s="27" t="s">
        <v>0</v>
      </c>
      <c r="DN315" s="32" t="str">
        <f t="shared" si="373"/>
        <v/>
      </c>
      <c r="DO315" s="33" t="str">
        <f t="shared" si="374"/>
        <v/>
      </c>
      <c r="DP315" s="27" t="s">
        <v>0</v>
      </c>
      <c r="DQ315" s="38" t="str">
        <f t="shared" si="375"/>
        <v/>
      </c>
      <c r="DR315" s="33" t="str" cm="1">
        <f t="array" ref="DR315">IF(DQ315&lt;&gt;"",INDEX(regNatjecatelj_id,DQ315,0),IF(BF315&lt;&gt;"",BF315,""))</f>
        <v/>
      </c>
      <c r="DS315" s="27" t="s">
        <v>0</v>
      </c>
      <c r="DT315" s="38" t="str">
        <f t="shared" si="376"/>
        <v/>
      </c>
      <c r="DU315" s="53" t="str">
        <f t="shared" si="322"/>
        <v/>
      </c>
      <c r="DV315" s="53" t="str">
        <f t="shared" si="377"/>
        <v/>
      </c>
      <c r="DW315" s="53" t="str">
        <f t="shared" si="378"/>
        <v/>
      </c>
      <c r="DX315" s="46" t="str">
        <f t="shared" si="379"/>
        <v/>
      </c>
      <c r="DY315" s="27" t="s">
        <v>0</v>
      </c>
      <c r="DZ315" s="38" t="str">
        <f>IF(AN315="","",MAX(DZ$12:DZ314)+1)</f>
        <v/>
      </c>
      <c r="EA315" s="53" t="str">
        <f t="shared" si="380"/>
        <v/>
      </c>
      <c r="EB315" s="53" t="str">
        <f t="shared" si="381"/>
        <v/>
      </c>
      <c r="EC315" s="53" t="str">
        <f t="shared" si="382"/>
        <v/>
      </c>
      <c r="ED315" s="53" t="str">
        <f t="shared" si="383"/>
        <v/>
      </c>
      <c r="EE315" s="53" t="str">
        <f t="shared" si="323"/>
        <v/>
      </c>
      <c r="EF315" s="53" t="str">
        <f t="shared" si="384"/>
        <v/>
      </c>
      <c r="EG315" s="53" t="str">
        <f t="shared" si="385"/>
        <v/>
      </c>
      <c r="EH315" s="53" t="str">
        <f t="shared" si="324"/>
        <v/>
      </c>
      <c r="EI315" s="53" t="str">
        <f t="shared" si="386"/>
        <v/>
      </c>
      <c r="EJ315" s="33" t="str">
        <f t="shared" si="387"/>
        <v/>
      </c>
      <c r="EK315" s="27" t="s">
        <v>0</v>
      </c>
      <c r="EL315" s="14" t="str">
        <f t="shared" si="388"/>
        <v/>
      </c>
      <c r="EM315" s="27" t="s">
        <v>0</v>
      </c>
      <c r="EN315" s="14" t="str">
        <f t="shared" si="325"/>
        <v/>
      </c>
      <c r="EO315" s="27" t="s">
        <v>0</v>
      </c>
      <c r="EP315" s="115" t="str">
        <f t="shared" si="389"/>
        <v/>
      </c>
      <c r="EQ315" s="27" t="s">
        <v>0</v>
      </c>
    </row>
    <row r="316" spans="1:147" x14ac:dyDescent="0.25">
      <c r="A316" t="s">
        <v>0</v>
      </c>
      <c r="B316" s="32" t="str">
        <f>IF(csv!F306="","",TRIM(csv!T306))</f>
        <v/>
      </c>
      <c r="C316" s="21" t="s">
        <v>0</v>
      </c>
      <c r="D316" s="21" t="str">
        <f>IF(csv!F306="","",TRIM(csv!F306))</f>
        <v/>
      </c>
      <c r="E316" s="21" t="str">
        <f>IF(csv!E306="","",TRIM(csv!E306))</f>
        <v/>
      </c>
      <c r="F316" s="21" t="s">
        <v>0</v>
      </c>
      <c r="G316" s="53" t="str">
        <f>IF(csv!M306="","",TRIM(csv!M306))</f>
        <v/>
      </c>
      <c r="H316" s="53" t="str">
        <f>IF(csv!N306="","",TRIM(csv!N306))</f>
        <v/>
      </c>
      <c r="I316" s="21" t="s">
        <v>0</v>
      </c>
      <c r="J316" s="21" t="str">
        <f>IF(csv!P306="","",TRIM(csv!P306))</f>
        <v/>
      </c>
      <c r="K316" s="21" t="str">
        <f>IF(csv!Q306="","",TRIM(csv!Q306))</f>
        <v/>
      </c>
      <c r="L316" s="21" t="s">
        <v>0</v>
      </c>
      <c r="M316" s="46" t="str">
        <f>IF(csv!R306="","",TRIM(csv!R306))</f>
        <v/>
      </c>
      <c r="N316" s="27" t="s">
        <v>0</v>
      </c>
      <c r="O316" s="172" t="str">
        <f t="shared" si="326"/>
        <v/>
      </c>
      <c r="P316" s="27"/>
      <c r="Q316" s="32" t="str">
        <f t="shared" si="327"/>
        <v/>
      </c>
      <c r="R316" s="53" t="str">
        <f>IF(Q316="","",IF(COUNTIF(Q$12:Q315,Q316)=0,R315+1,R315))</f>
        <v/>
      </c>
      <c r="S316" s="53" t="str">
        <f t="shared" si="328"/>
        <v/>
      </c>
      <c r="T316" s="53" t="str">
        <f t="shared" si="329"/>
        <v/>
      </c>
      <c r="U316" s="46" t="str">
        <f t="shared" si="330"/>
        <v/>
      </c>
      <c r="V316" s="27" t="s">
        <v>0</v>
      </c>
      <c r="W316" s="157" t="str">
        <f t="shared" si="331"/>
        <v/>
      </c>
      <c r="X316" s="207" t="str">
        <f t="shared" si="332"/>
        <v/>
      </c>
      <c r="Y316" s="158" t="str">
        <f t="shared" si="314"/>
        <v/>
      </c>
      <c r="Z316" s="27" t="s">
        <v>0</v>
      </c>
      <c r="AA316" s="32" t="str">
        <f t="shared" si="333"/>
        <v/>
      </c>
      <c r="AB316" s="53" t="str">
        <f t="shared" si="334"/>
        <v/>
      </c>
      <c r="AC316" s="21" t="str">
        <f>IF(OR(AB316="",AB316&lt;&gt;"NEMA"),"",IF(IFERROR(MATCH(AA316,AA$12:AA315,0),0)&lt;&gt;0,"",AA316))</f>
        <v/>
      </c>
      <c r="AD316" s="46" t="str">
        <f>IF(AC316="","",MAX(AD$12:AD315)+1)</f>
        <v/>
      </c>
      <c r="AE316" s="27" t="s">
        <v>0</v>
      </c>
      <c r="AF316" s="84"/>
      <c r="AG316" s="27" t="s">
        <v>0</v>
      </c>
      <c r="AH316" s="14" t="str">
        <f t="shared" si="335"/>
        <v/>
      </c>
      <c r="AI316" s="27" t="s">
        <v>0</v>
      </c>
      <c r="AJ316" s="157" t="str">
        <f t="shared" si="336"/>
        <v/>
      </c>
      <c r="AK316" s="108" t="str">
        <f t="shared" si="337"/>
        <v/>
      </c>
      <c r="AL316" s="27"/>
      <c r="AM316" s="32" t="str">
        <f t="shared" si="338"/>
        <v/>
      </c>
      <c r="AN316" s="21" t="str">
        <f t="shared" si="339"/>
        <v/>
      </c>
      <c r="AO316" s="53" t="str">
        <f t="shared" si="340"/>
        <v/>
      </c>
      <c r="AP316" s="53" t="str">
        <f t="shared" si="341"/>
        <v/>
      </c>
      <c r="AQ316" s="21" t="str">
        <f t="shared" si="342"/>
        <v/>
      </c>
      <c r="AR316" s="46" t="str">
        <f t="shared" si="343"/>
        <v/>
      </c>
      <c r="AS316" s="27" t="s">
        <v>0</v>
      </c>
      <c r="AT316" s="62" t="str">
        <f t="shared" si="344"/>
        <v/>
      </c>
      <c r="AU316" s="27" t="s">
        <v>0</v>
      </c>
      <c r="AV316" s="228" t="str">
        <f t="shared" si="390"/>
        <v/>
      </c>
      <c r="AW316" s="27" t="s">
        <v>0</v>
      </c>
      <c r="AX316" s="79"/>
      <c r="AY316" s="80"/>
      <c r="AZ316" s="27" t="s">
        <v>0</v>
      </c>
      <c r="BA316" s="184" t="str">
        <f t="shared" si="345"/>
        <v/>
      </c>
      <c r="BB316" s="27" t="s">
        <v>0</v>
      </c>
      <c r="BC316" s="32" t="str">
        <f t="shared" si="346"/>
        <v/>
      </c>
      <c r="BD316" s="53" t="str">
        <f>IF(AX316&amp;AY316="","",MAX(BD$12:BD315)+1)</f>
        <v/>
      </c>
      <c r="BE316" s="196" t="str">
        <f t="shared" si="347"/>
        <v/>
      </c>
      <c r="BF316" s="33" t="str">
        <f>IF(AND(AO316="NEMA",AP316="NEMA",OR(AX316&amp;AY316="",BE316="NEMA")),MAX(BF$12:BF315)+1,"")</f>
        <v/>
      </c>
      <c r="BG316" s="27" t="s">
        <v>0</v>
      </c>
      <c r="BH316" s="32" t="str">
        <f t="shared" si="348"/>
        <v/>
      </c>
      <c r="BI316" s="21" t="str">
        <f t="shared" si="349"/>
        <v/>
      </c>
      <c r="BJ316" s="53" t="str">
        <f t="shared" si="350"/>
        <v/>
      </c>
      <c r="BK316" s="33" t="str">
        <f t="shared" si="351"/>
        <v/>
      </c>
      <c r="BL316" s="27" t="s">
        <v>0</v>
      </c>
      <c r="BM316" s="32" t="str">
        <f t="shared" si="352"/>
        <v/>
      </c>
      <c r="BN316" s="21" t="str">
        <f t="shared" si="353"/>
        <v/>
      </c>
      <c r="BO316" s="53" t="str">
        <f t="shared" si="354"/>
        <v/>
      </c>
      <c r="BP316" s="53" t="str">
        <f t="shared" si="315"/>
        <v/>
      </c>
      <c r="BQ316" s="21" t="str">
        <f t="shared" si="316"/>
        <v/>
      </c>
      <c r="BR316" s="21" t="str" cm="1">
        <f t="array" ref="BR316">IFERROR(""&amp;INDEX(regNatjecatelj_klub,DI316),"")</f>
        <v/>
      </c>
      <c r="BS316" s="66" t="str">
        <f t="shared" si="355"/>
        <v/>
      </c>
      <c r="BT316" s="46" t="str">
        <f t="shared" si="356"/>
        <v/>
      </c>
      <c r="BU316" s="27" t="s">
        <v>0</v>
      </c>
      <c r="BV316" s="62" t="str">
        <f>IF(BP316&lt;&gt;"NEMA","",IF(IFERROR(MATCH(BN316,BN$12:BN315,0),0)&lt;&gt;0,"",BN316))</f>
        <v/>
      </c>
      <c r="BW316" s="27" t="s">
        <v>0</v>
      </c>
      <c r="BX316" s="84"/>
      <c r="BY316" s="27" t="s">
        <v>0</v>
      </c>
      <c r="BZ316" s="38" t="str">
        <f t="shared" si="357"/>
        <v/>
      </c>
      <c r="CA316" s="21" t="str">
        <f t="shared" si="358"/>
        <v/>
      </c>
      <c r="CB316" s="21" t="str">
        <f>IF(CA316="","",MAX(CB$12:CB315)+1)</f>
        <v/>
      </c>
      <c r="CC316" s="21" t="str">
        <f>IF(CA316="","",IF(AB316="","",IF(AB316="NEMA",IF(AD316="",INDEX(AD$12:AD315,MATCH(AA316,AA$12:AA315,0),1),AD316),AB316)))</f>
        <v/>
      </c>
      <c r="CD316" s="21" t="str">
        <f t="shared" si="359"/>
        <v/>
      </c>
      <c r="CE316" s="21" t="str">
        <f>IF(BX316="","",MAX(CE$12:CE315)+1)</f>
        <v/>
      </c>
      <c r="CF316" s="21" t="str">
        <f t="shared" si="360"/>
        <v/>
      </c>
      <c r="CG316" s="46" t="str">
        <f t="shared" si="361"/>
        <v/>
      </c>
      <c r="CH316" s="27" t="s">
        <v>0</v>
      </c>
      <c r="CI316" s="14" t="str">
        <f t="shared" si="362"/>
        <v/>
      </c>
      <c r="CJ316" s="27" t="s">
        <v>0</v>
      </c>
      <c r="CK316" s="157" t="str">
        <f>IF(BN316="","",IF(AND(BO316&lt;&gt;"",BO316&lt;&gt;"NEMA",BS316=1),BR316,IFERROR(INDEX(CK$12:CK315,MATCH(BN316,BN$12:BN315,0)),IF(BX316&lt;&gt;"",BX316,BT316))))</f>
        <v/>
      </c>
      <c r="CL316" s="210" t="str">
        <f>IF(BN316="","",IF(BT316&lt;&gt;BN316,INDEX(regKlub_id,MATCH(BT316,regKlub_naziv,0)),IF(AND(BO316&lt;&gt;"",BO316&lt;&gt;"NEMA"),BO316,IF(CF316&lt;&gt;"",CF316,IF(CB316&lt;&gt;"",CB316,IFERROR(INDEX(CL$12:CL315,MATCH(BN316,BN$12:BN315,0)),"GREŠKA"))))))</f>
        <v/>
      </c>
      <c r="CM316" s="108" t="str">
        <f>IF(BP316="","",IF(BP316&lt;&gt;"NEMA",BP316,IF(CE316&lt;&gt;"",CE316,IFERROR(INDEX(CM$12:CM315,MATCH(BN316,BN$12:BN315,0)),""))))</f>
        <v/>
      </c>
      <c r="CN316" s="27" t="s">
        <v>0</v>
      </c>
      <c r="CO316" s="38" t="str">
        <f t="shared" si="363"/>
        <v/>
      </c>
      <c r="CP316" s="53" t="str">
        <f t="shared" si="364"/>
        <v/>
      </c>
      <c r="CQ316" s="164" t="str">
        <f t="shared" si="365"/>
        <v/>
      </c>
      <c r="CR316" s="165" t="str">
        <f t="shared" si="391"/>
        <v/>
      </c>
      <c r="CS316" s="108" t="str">
        <f t="shared" si="317"/>
        <v/>
      </c>
      <c r="CT316" s="27" t="s">
        <v>0</v>
      </c>
      <c r="CU316" s="224" t="str">
        <f t="shared" si="366"/>
        <v xml:space="preserve">
</v>
      </c>
      <c r="CV316" s="27" t="s">
        <v>0</v>
      </c>
      <c r="CW316" s="184" t="str">
        <f t="shared" si="318"/>
        <v/>
      </c>
      <c r="CX316" t="s">
        <v>0</v>
      </c>
      <c r="CY316" s="86" t="str">
        <f t="shared" si="319"/>
        <v/>
      </c>
      <c r="CZ316" t="s">
        <v>0</v>
      </c>
      <c r="DA316" s="32" t="str">
        <f t="shared" si="320"/>
        <v/>
      </c>
      <c r="DB316" s="46" t="str">
        <f t="shared" si="321"/>
        <v/>
      </c>
      <c r="DC316" t="s">
        <v>0</v>
      </c>
      <c r="DD316" s="14" t="str">
        <f t="shared" si="367"/>
        <v/>
      </c>
      <c r="DE316" s="27" t="s">
        <v>0</v>
      </c>
      <c r="DF316" s="14" t="str">
        <f t="shared" si="368"/>
        <v/>
      </c>
      <c r="DG316" s="27" t="s">
        <v>0</v>
      </c>
      <c r="DH316" s="32" t="str">
        <f t="shared" si="369"/>
        <v/>
      </c>
      <c r="DI316" s="33" t="str">
        <f t="shared" si="370"/>
        <v/>
      </c>
      <c r="DJ316" s="27" t="s">
        <v>0</v>
      </c>
      <c r="DK316" s="32" t="str">
        <f t="shared" si="371"/>
        <v/>
      </c>
      <c r="DL316" s="33" t="str">
        <f t="shared" si="372"/>
        <v/>
      </c>
      <c r="DM316" s="27" t="s">
        <v>0</v>
      </c>
      <c r="DN316" s="32" t="str">
        <f t="shared" si="373"/>
        <v/>
      </c>
      <c r="DO316" s="33" t="str">
        <f t="shared" si="374"/>
        <v/>
      </c>
      <c r="DP316" s="27" t="s">
        <v>0</v>
      </c>
      <c r="DQ316" s="38" t="str">
        <f t="shared" si="375"/>
        <v/>
      </c>
      <c r="DR316" s="33" t="str" cm="1">
        <f t="array" ref="DR316">IF(DQ316&lt;&gt;"",INDEX(regNatjecatelj_id,DQ316,0),IF(BF316&lt;&gt;"",BF316,""))</f>
        <v/>
      </c>
      <c r="DS316" s="27" t="s">
        <v>0</v>
      </c>
      <c r="DT316" s="38" t="str">
        <f t="shared" si="376"/>
        <v/>
      </c>
      <c r="DU316" s="53" t="str">
        <f t="shared" si="322"/>
        <v/>
      </c>
      <c r="DV316" s="53" t="str">
        <f t="shared" si="377"/>
        <v/>
      </c>
      <c r="DW316" s="53" t="str">
        <f t="shared" si="378"/>
        <v/>
      </c>
      <c r="DX316" s="46" t="str">
        <f t="shared" si="379"/>
        <v/>
      </c>
      <c r="DY316" s="27" t="s">
        <v>0</v>
      </c>
      <c r="DZ316" s="38" t="str">
        <f>IF(AN316="","",MAX(DZ$12:DZ315)+1)</f>
        <v/>
      </c>
      <c r="EA316" s="53" t="str">
        <f t="shared" si="380"/>
        <v/>
      </c>
      <c r="EB316" s="53" t="str">
        <f t="shared" si="381"/>
        <v/>
      </c>
      <c r="EC316" s="53" t="str">
        <f t="shared" si="382"/>
        <v/>
      </c>
      <c r="ED316" s="53" t="str">
        <f t="shared" si="383"/>
        <v/>
      </c>
      <c r="EE316" s="53" t="str">
        <f t="shared" si="323"/>
        <v/>
      </c>
      <c r="EF316" s="53" t="str">
        <f t="shared" si="384"/>
        <v/>
      </c>
      <c r="EG316" s="53" t="str">
        <f t="shared" si="385"/>
        <v/>
      </c>
      <c r="EH316" s="53" t="str">
        <f t="shared" si="324"/>
        <v/>
      </c>
      <c r="EI316" s="53" t="str">
        <f t="shared" si="386"/>
        <v/>
      </c>
      <c r="EJ316" s="33" t="str">
        <f t="shared" si="387"/>
        <v/>
      </c>
      <c r="EK316" s="27" t="s">
        <v>0</v>
      </c>
      <c r="EL316" s="14" t="str">
        <f t="shared" si="388"/>
        <v/>
      </c>
      <c r="EM316" s="27" t="s">
        <v>0</v>
      </c>
      <c r="EN316" s="14" t="str">
        <f t="shared" si="325"/>
        <v/>
      </c>
      <c r="EO316" s="27" t="s">
        <v>0</v>
      </c>
      <c r="EP316" s="115" t="str">
        <f t="shared" si="389"/>
        <v/>
      </c>
      <c r="EQ316" s="27" t="s">
        <v>0</v>
      </c>
    </row>
    <row r="317" spans="1:147" x14ac:dyDescent="0.25">
      <c r="A317" t="s">
        <v>0</v>
      </c>
      <c r="B317" s="32" t="str">
        <f>IF(csv!F307="","",TRIM(csv!T307))</f>
        <v/>
      </c>
      <c r="C317" s="21" t="s">
        <v>0</v>
      </c>
      <c r="D317" s="21" t="str">
        <f>IF(csv!F307="","",TRIM(csv!F307))</f>
        <v/>
      </c>
      <c r="E317" s="21" t="str">
        <f>IF(csv!E307="","",TRIM(csv!E307))</f>
        <v/>
      </c>
      <c r="F317" s="21" t="s">
        <v>0</v>
      </c>
      <c r="G317" s="53" t="str">
        <f>IF(csv!M307="","",TRIM(csv!M307))</f>
        <v/>
      </c>
      <c r="H317" s="53" t="str">
        <f>IF(csv!N307="","",TRIM(csv!N307))</f>
        <v/>
      </c>
      <c r="I317" s="21" t="s">
        <v>0</v>
      </c>
      <c r="J317" s="21" t="str">
        <f>IF(csv!P307="","",TRIM(csv!P307))</f>
        <v/>
      </c>
      <c r="K317" s="21" t="str">
        <f>IF(csv!Q307="","",TRIM(csv!Q307))</f>
        <v/>
      </c>
      <c r="L317" s="21" t="s">
        <v>0</v>
      </c>
      <c r="M317" s="46" t="str">
        <f>IF(csv!R307="","",TRIM(csv!R307))</f>
        <v/>
      </c>
      <c r="N317" s="27" t="s">
        <v>0</v>
      </c>
      <c r="O317" s="172" t="str">
        <f t="shared" si="326"/>
        <v/>
      </c>
      <c r="P317" s="27"/>
      <c r="Q317" s="32" t="str">
        <f t="shared" si="327"/>
        <v/>
      </c>
      <c r="R317" s="53" t="str">
        <f>IF(Q317="","",IF(COUNTIF(Q$12:Q316,Q317)=0,R316+1,R316))</f>
        <v/>
      </c>
      <c r="S317" s="53" t="str">
        <f t="shared" si="328"/>
        <v/>
      </c>
      <c r="T317" s="53" t="str">
        <f t="shared" si="329"/>
        <v/>
      </c>
      <c r="U317" s="46" t="str">
        <f t="shared" si="330"/>
        <v/>
      </c>
      <c r="V317" s="27" t="s">
        <v>0</v>
      </c>
      <c r="W317" s="157" t="str">
        <f t="shared" si="331"/>
        <v/>
      </c>
      <c r="X317" s="207" t="str">
        <f t="shared" si="332"/>
        <v/>
      </c>
      <c r="Y317" s="158" t="str">
        <f t="shared" si="314"/>
        <v/>
      </c>
      <c r="Z317" s="27" t="s">
        <v>0</v>
      </c>
      <c r="AA317" s="32" t="str">
        <f t="shared" si="333"/>
        <v/>
      </c>
      <c r="AB317" s="53" t="str">
        <f t="shared" si="334"/>
        <v/>
      </c>
      <c r="AC317" s="21" t="str">
        <f>IF(OR(AB317="",AB317&lt;&gt;"NEMA"),"",IF(IFERROR(MATCH(AA317,AA$12:AA316,0),0)&lt;&gt;0,"",AA317))</f>
        <v/>
      </c>
      <c r="AD317" s="46" t="str">
        <f>IF(AC317="","",MAX(AD$12:AD316)+1)</f>
        <v/>
      </c>
      <c r="AE317" s="27" t="s">
        <v>0</v>
      </c>
      <c r="AF317" s="84"/>
      <c r="AG317" s="27" t="s">
        <v>0</v>
      </c>
      <c r="AH317" s="14" t="str">
        <f t="shared" si="335"/>
        <v/>
      </c>
      <c r="AI317" s="27" t="s">
        <v>0</v>
      </c>
      <c r="AJ317" s="157" t="str">
        <f t="shared" si="336"/>
        <v/>
      </c>
      <c r="AK317" s="108" t="str">
        <f t="shared" si="337"/>
        <v/>
      </c>
      <c r="AL317" s="27"/>
      <c r="AM317" s="32" t="str">
        <f t="shared" si="338"/>
        <v/>
      </c>
      <c r="AN317" s="21" t="str">
        <f t="shared" si="339"/>
        <v/>
      </c>
      <c r="AO317" s="53" t="str">
        <f t="shared" si="340"/>
        <v/>
      </c>
      <c r="AP317" s="53" t="str">
        <f t="shared" si="341"/>
        <v/>
      </c>
      <c r="AQ317" s="21" t="str">
        <f t="shared" si="342"/>
        <v/>
      </c>
      <c r="AR317" s="46" t="str">
        <f t="shared" si="343"/>
        <v/>
      </c>
      <c r="AS317" s="27" t="s">
        <v>0</v>
      </c>
      <c r="AT317" s="62" t="str">
        <f t="shared" si="344"/>
        <v/>
      </c>
      <c r="AU317" s="27" t="s">
        <v>0</v>
      </c>
      <c r="AV317" s="228" t="str">
        <f t="shared" si="390"/>
        <v/>
      </c>
      <c r="AW317" s="27" t="s">
        <v>0</v>
      </c>
      <c r="AX317" s="79"/>
      <c r="AY317" s="80"/>
      <c r="AZ317" s="27" t="s">
        <v>0</v>
      </c>
      <c r="BA317" s="184" t="str">
        <f t="shared" si="345"/>
        <v/>
      </c>
      <c r="BB317" s="27" t="s">
        <v>0</v>
      </c>
      <c r="BC317" s="32" t="str">
        <f t="shared" si="346"/>
        <v/>
      </c>
      <c r="BD317" s="53" t="str">
        <f>IF(AX317&amp;AY317="","",MAX(BD$12:BD316)+1)</f>
        <v/>
      </c>
      <c r="BE317" s="196" t="str">
        <f t="shared" si="347"/>
        <v/>
      </c>
      <c r="BF317" s="33" t="str">
        <f>IF(AND(AO317="NEMA",AP317="NEMA",OR(AX317&amp;AY317="",BE317="NEMA")),MAX(BF$12:BF316)+1,"")</f>
        <v/>
      </c>
      <c r="BG317" s="27" t="s">
        <v>0</v>
      </c>
      <c r="BH317" s="32" t="str">
        <f t="shared" si="348"/>
        <v/>
      </c>
      <c r="BI317" s="21" t="str">
        <f t="shared" si="349"/>
        <v/>
      </c>
      <c r="BJ317" s="53" t="str">
        <f t="shared" si="350"/>
        <v/>
      </c>
      <c r="BK317" s="33" t="str">
        <f t="shared" si="351"/>
        <v/>
      </c>
      <c r="BL317" s="27" t="s">
        <v>0</v>
      </c>
      <c r="BM317" s="32" t="str">
        <f t="shared" si="352"/>
        <v/>
      </c>
      <c r="BN317" s="21" t="str">
        <f t="shared" si="353"/>
        <v/>
      </c>
      <c r="BO317" s="53" t="str">
        <f t="shared" si="354"/>
        <v/>
      </c>
      <c r="BP317" s="53" t="str">
        <f t="shared" si="315"/>
        <v/>
      </c>
      <c r="BQ317" s="21" t="str">
        <f t="shared" si="316"/>
        <v/>
      </c>
      <c r="BR317" s="21" t="str" cm="1">
        <f t="array" ref="BR317">IFERROR(""&amp;INDEX(regNatjecatelj_klub,DI317),"")</f>
        <v/>
      </c>
      <c r="BS317" s="66" t="str">
        <f t="shared" si="355"/>
        <v/>
      </c>
      <c r="BT317" s="46" t="str">
        <f t="shared" si="356"/>
        <v/>
      </c>
      <c r="BU317" s="27" t="s">
        <v>0</v>
      </c>
      <c r="BV317" s="62" t="str">
        <f>IF(BP317&lt;&gt;"NEMA","",IF(IFERROR(MATCH(BN317,BN$12:BN316,0),0)&lt;&gt;0,"",BN317))</f>
        <v/>
      </c>
      <c r="BW317" s="27" t="s">
        <v>0</v>
      </c>
      <c r="BX317" s="84"/>
      <c r="BY317" s="27" t="s">
        <v>0</v>
      </c>
      <c r="BZ317" s="38" t="str">
        <f t="shared" si="357"/>
        <v/>
      </c>
      <c r="CA317" s="21" t="str">
        <f t="shared" si="358"/>
        <v/>
      </c>
      <c r="CB317" s="21" t="str">
        <f>IF(CA317="","",MAX(CB$12:CB316)+1)</f>
        <v/>
      </c>
      <c r="CC317" s="21" t="str">
        <f>IF(CA317="","",IF(AB317="","",IF(AB317="NEMA",IF(AD317="",INDEX(AD$12:AD316,MATCH(AA317,AA$12:AA316,0),1),AD317),AB317)))</f>
        <v/>
      </c>
      <c r="CD317" s="21" t="str">
        <f t="shared" si="359"/>
        <v/>
      </c>
      <c r="CE317" s="21" t="str">
        <f>IF(BX317="","",MAX(CE$12:CE316)+1)</f>
        <v/>
      </c>
      <c r="CF317" s="21" t="str">
        <f t="shared" si="360"/>
        <v/>
      </c>
      <c r="CG317" s="46" t="str">
        <f t="shared" si="361"/>
        <v/>
      </c>
      <c r="CH317" s="27" t="s">
        <v>0</v>
      </c>
      <c r="CI317" s="14" t="str">
        <f t="shared" si="362"/>
        <v/>
      </c>
      <c r="CJ317" s="27" t="s">
        <v>0</v>
      </c>
      <c r="CK317" s="157" t="str">
        <f>IF(BN317="","",IF(AND(BO317&lt;&gt;"",BO317&lt;&gt;"NEMA",BS317=1),BR317,IFERROR(INDEX(CK$12:CK316,MATCH(BN317,BN$12:BN316,0)),IF(BX317&lt;&gt;"",BX317,BT317))))</f>
        <v/>
      </c>
      <c r="CL317" s="210" t="str">
        <f>IF(BN317="","",IF(BT317&lt;&gt;BN317,INDEX(regKlub_id,MATCH(BT317,regKlub_naziv,0)),IF(AND(BO317&lt;&gt;"",BO317&lt;&gt;"NEMA"),BO317,IF(CF317&lt;&gt;"",CF317,IF(CB317&lt;&gt;"",CB317,IFERROR(INDEX(CL$12:CL316,MATCH(BN317,BN$12:BN316,0)),"GREŠKA"))))))</f>
        <v/>
      </c>
      <c r="CM317" s="108" t="str">
        <f>IF(BP317="","",IF(BP317&lt;&gt;"NEMA",BP317,IF(CE317&lt;&gt;"",CE317,IFERROR(INDEX(CM$12:CM316,MATCH(BN317,BN$12:BN316,0)),""))))</f>
        <v/>
      </c>
      <c r="CN317" s="27" t="s">
        <v>0</v>
      </c>
      <c r="CO317" s="38" t="str">
        <f t="shared" si="363"/>
        <v/>
      </c>
      <c r="CP317" s="53" t="str">
        <f t="shared" si="364"/>
        <v/>
      </c>
      <c r="CQ317" s="164" t="str">
        <f t="shared" si="365"/>
        <v/>
      </c>
      <c r="CR317" s="165" t="str">
        <f t="shared" si="391"/>
        <v/>
      </c>
      <c r="CS317" s="108" t="str">
        <f t="shared" si="317"/>
        <v/>
      </c>
      <c r="CT317" s="27" t="s">
        <v>0</v>
      </c>
      <c r="CU317" s="224" t="str">
        <f t="shared" si="366"/>
        <v xml:space="preserve">
</v>
      </c>
      <c r="CV317" s="27" t="s">
        <v>0</v>
      </c>
      <c r="CW317" s="184" t="str">
        <f t="shared" si="318"/>
        <v/>
      </c>
      <c r="CX317" t="s">
        <v>0</v>
      </c>
      <c r="CY317" s="86" t="str">
        <f t="shared" si="319"/>
        <v/>
      </c>
      <c r="CZ317" t="s">
        <v>0</v>
      </c>
      <c r="DA317" s="32" t="str">
        <f t="shared" si="320"/>
        <v/>
      </c>
      <c r="DB317" s="46" t="str">
        <f t="shared" si="321"/>
        <v/>
      </c>
      <c r="DC317" t="s">
        <v>0</v>
      </c>
      <c r="DD317" s="14" t="str">
        <f t="shared" si="367"/>
        <v/>
      </c>
      <c r="DE317" s="27" t="s">
        <v>0</v>
      </c>
      <c r="DF317" s="14" t="str">
        <f t="shared" si="368"/>
        <v/>
      </c>
      <c r="DG317" s="27" t="s">
        <v>0</v>
      </c>
      <c r="DH317" s="32" t="str">
        <f t="shared" si="369"/>
        <v/>
      </c>
      <c r="DI317" s="33" t="str">
        <f t="shared" si="370"/>
        <v/>
      </c>
      <c r="DJ317" s="27" t="s">
        <v>0</v>
      </c>
      <c r="DK317" s="32" t="str">
        <f t="shared" si="371"/>
        <v/>
      </c>
      <c r="DL317" s="33" t="str">
        <f t="shared" si="372"/>
        <v/>
      </c>
      <c r="DM317" s="27" t="s">
        <v>0</v>
      </c>
      <c r="DN317" s="32" t="str">
        <f t="shared" si="373"/>
        <v/>
      </c>
      <c r="DO317" s="33" t="str">
        <f t="shared" si="374"/>
        <v/>
      </c>
      <c r="DP317" s="27" t="s">
        <v>0</v>
      </c>
      <c r="DQ317" s="38" t="str">
        <f t="shared" si="375"/>
        <v/>
      </c>
      <c r="DR317" s="33" t="str" cm="1">
        <f t="array" ref="DR317">IF(DQ317&lt;&gt;"",INDEX(regNatjecatelj_id,DQ317,0),IF(BF317&lt;&gt;"",BF317,""))</f>
        <v/>
      </c>
      <c r="DS317" s="27" t="s">
        <v>0</v>
      </c>
      <c r="DT317" s="38" t="str">
        <f t="shared" si="376"/>
        <v/>
      </c>
      <c r="DU317" s="53" t="str">
        <f t="shared" si="322"/>
        <v/>
      </c>
      <c r="DV317" s="53" t="str">
        <f t="shared" si="377"/>
        <v/>
      </c>
      <c r="DW317" s="53" t="str">
        <f t="shared" si="378"/>
        <v/>
      </c>
      <c r="DX317" s="46" t="str">
        <f t="shared" si="379"/>
        <v/>
      </c>
      <c r="DY317" s="27" t="s">
        <v>0</v>
      </c>
      <c r="DZ317" s="38" t="str">
        <f>IF(AN317="","",MAX(DZ$12:DZ316)+1)</f>
        <v/>
      </c>
      <c r="EA317" s="53" t="str">
        <f t="shared" si="380"/>
        <v/>
      </c>
      <c r="EB317" s="53" t="str">
        <f t="shared" si="381"/>
        <v/>
      </c>
      <c r="EC317" s="53" t="str">
        <f t="shared" si="382"/>
        <v/>
      </c>
      <c r="ED317" s="53" t="str">
        <f t="shared" si="383"/>
        <v/>
      </c>
      <c r="EE317" s="53" t="str">
        <f t="shared" si="323"/>
        <v/>
      </c>
      <c r="EF317" s="53" t="str">
        <f t="shared" si="384"/>
        <v/>
      </c>
      <c r="EG317" s="53" t="str">
        <f t="shared" si="385"/>
        <v/>
      </c>
      <c r="EH317" s="53" t="str">
        <f t="shared" si="324"/>
        <v/>
      </c>
      <c r="EI317" s="53" t="str">
        <f t="shared" si="386"/>
        <v/>
      </c>
      <c r="EJ317" s="33" t="str">
        <f t="shared" si="387"/>
        <v/>
      </c>
      <c r="EK317" s="27" t="s">
        <v>0</v>
      </c>
      <c r="EL317" s="14" t="str">
        <f t="shared" si="388"/>
        <v/>
      </c>
      <c r="EM317" s="27" t="s">
        <v>0</v>
      </c>
      <c r="EN317" s="14" t="str">
        <f t="shared" si="325"/>
        <v/>
      </c>
      <c r="EO317" s="27" t="s">
        <v>0</v>
      </c>
      <c r="EP317" s="115" t="str">
        <f t="shared" si="389"/>
        <v/>
      </c>
      <c r="EQ317" s="27" t="s">
        <v>0</v>
      </c>
    </row>
    <row r="318" spans="1:147" x14ac:dyDescent="0.25">
      <c r="A318" t="s">
        <v>0</v>
      </c>
      <c r="B318" s="32" t="str">
        <f>IF(csv!F308="","",TRIM(csv!T308))</f>
        <v/>
      </c>
      <c r="C318" s="21" t="s">
        <v>0</v>
      </c>
      <c r="D318" s="21" t="str">
        <f>IF(csv!F308="","",TRIM(csv!F308))</f>
        <v/>
      </c>
      <c r="E318" s="21" t="str">
        <f>IF(csv!E308="","",TRIM(csv!E308))</f>
        <v/>
      </c>
      <c r="F318" s="21" t="s">
        <v>0</v>
      </c>
      <c r="G318" s="53" t="str">
        <f>IF(csv!M308="","",TRIM(csv!M308))</f>
        <v/>
      </c>
      <c r="H318" s="53" t="str">
        <f>IF(csv!N308="","",TRIM(csv!N308))</f>
        <v/>
      </c>
      <c r="I318" s="21" t="s">
        <v>0</v>
      </c>
      <c r="J318" s="21" t="str">
        <f>IF(csv!P308="","",TRIM(csv!P308))</f>
        <v/>
      </c>
      <c r="K318" s="21" t="str">
        <f>IF(csv!Q308="","",TRIM(csv!Q308))</f>
        <v/>
      </c>
      <c r="L318" s="21" t="s">
        <v>0</v>
      </c>
      <c r="M318" s="46" t="str">
        <f>IF(csv!R308="","",TRIM(csv!R308))</f>
        <v/>
      </c>
      <c r="N318" s="27" t="s">
        <v>0</v>
      </c>
      <c r="O318" s="172" t="str">
        <f t="shared" si="326"/>
        <v/>
      </c>
      <c r="P318" s="27"/>
      <c r="Q318" s="32" t="str">
        <f t="shared" si="327"/>
        <v/>
      </c>
      <c r="R318" s="53" t="str">
        <f>IF(Q318="","",IF(COUNTIF(Q$12:Q317,Q318)=0,R317+1,R317))</f>
        <v/>
      </c>
      <c r="S318" s="53" t="str">
        <f t="shared" si="328"/>
        <v/>
      </c>
      <c r="T318" s="53" t="str">
        <f t="shared" si="329"/>
        <v/>
      </c>
      <c r="U318" s="46" t="str">
        <f t="shared" si="330"/>
        <v/>
      </c>
      <c r="V318" s="27" t="s">
        <v>0</v>
      </c>
      <c r="W318" s="157" t="str">
        <f t="shared" si="331"/>
        <v/>
      </c>
      <c r="X318" s="207" t="str">
        <f t="shared" si="332"/>
        <v/>
      </c>
      <c r="Y318" s="158" t="str">
        <f t="shared" si="314"/>
        <v/>
      </c>
      <c r="Z318" s="27" t="s">
        <v>0</v>
      </c>
      <c r="AA318" s="32" t="str">
        <f t="shared" si="333"/>
        <v/>
      </c>
      <c r="AB318" s="53" t="str">
        <f t="shared" si="334"/>
        <v/>
      </c>
      <c r="AC318" s="21" t="str">
        <f>IF(OR(AB318="",AB318&lt;&gt;"NEMA"),"",IF(IFERROR(MATCH(AA318,AA$12:AA317,0),0)&lt;&gt;0,"",AA318))</f>
        <v/>
      </c>
      <c r="AD318" s="46" t="str">
        <f>IF(AC318="","",MAX(AD$12:AD317)+1)</f>
        <v/>
      </c>
      <c r="AE318" s="27" t="s">
        <v>0</v>
      </c>
      <c r="AF318" s="84"/>
      <c r="AG318" s="27" t="s">
        <v>0</v>
      </c>
      <c r="AH318" s="14" t="str">
        <f t="shared" si="335"/>
        <v/>
      </c>
      <c r="AI318" s="27" t="s">
        <v>0</v>
      </c>
      <c r="AJ318" s="157" t="str">
        <f t="shared" si="336"/>
        <v/>
      </c>
      <c r="AK318" s="108" t="str">
        <f t="shared" si="337"/>
        <v/>
      </c>
      <c r="AL318" s="27"/>
      <c r="AM318" s="32" t="str">
        <f t="shared" si="338"/>
        <v/>
      </c>
      <c r="AN318" s="21" t="str">
        <f t="shared" si="339"/>
        <v/>
      </c>
      <c r="AO318" s="53" t="str">
        <f t="shared" si="340"/>
        <v/>
      </c>
      <c r="AP318" s="53" t="str">
        <f t="shared" si="341"/>
        <v/>
      </c>
      <c r="AQ318" s="21" t="str">
        <f t="shared" si="342"/>
        <v/>
      </c>
      <c r="AR318" s="46" t="str">
        <f t="shared" si="343"/>
        <v/>
      </c>
      <c r="AS318" s="27" t="s">
        <v>0</v>
      </c>
      <c r="AT318" s="62" t="str">
        <f t="shared" si="344"/>
        <v/>
      </c>
      <c r="AU318" s="27" t="s">
        <v>0</v>
      </c>
      <c r="AV318" s="228" t="str">
        <f t="shared" si="390"/>
        <v/>
      </c>
      <c r="AW318" s="27" t="s">
        <v>0</v>
      </c>
      <c r="AX318" s="79"/>
      <c r="AY318" s="80"/>
      <c r="AZ318" s="27" t="s">
        <v>0</v>
      </c>
      <c r="BA318" s="184" t="str">
        <f t="shared" si="345"/>
        <v/>
      </c>
      <c r="BB318" s="27" t="s">
        <v>0</v>
      </c>
      <c r="BC318" s="32" t="str">
        <f t="shared" si="346"/>
        <v/>
      </c>
      <c r="BD318" s="53" t="str">
        <f>IF(AX318&amp;AY318="","",MAX(BD$12:BD317)+1)</f>
        <v/>
      </c>
      <c r="BE318" s="196" t="str">
        <f t="shared" si="347"/>
        <v/>
      </c>
      <c r="BF318" s="33" t="str">
        <f>IF(AND(AO318="NEMA",AP318="NEMA",OR(AX318&amp;AY318="",BE318="NEMA")),MAX(BF$12:BF317)+1,"")</f>
        <v/>
      </c>
      <c r="BG318" s="27" t="s">
        <v>0</v>
      </c>
      <c r="BH318" s="32" t="str">
        <f t="shared" si="348"/>
        <v/>
      </c>
      <c r="BI318" s="21" t="str">
        <f t="shared" si="349"/>
        <v/>
      </c>
      <c r="BJ318" s="53" t="str">
        <f t="shared" si="350"/>
        <v/>
      </c>
      <c r="BK318" s="33" t="str">
        <f t="shared" si="351"/>
        <v/>
      </c>
      <c r="BL318" s="27" t="s">
        <v>0</v>
      </c>
      <c r="BM318" s="32" t="str">
        <f t="shared" si="352"/>
        <v/>
      </c>
      <c r="BN318" s="21" t="str">
        <f t="shared" si="353"/>
        <v/>
      </c>
      <c r="BO318" s="53" t="str">
        <f t="shared" si="354"/>
        <v/>
      </c>
      <c r="BP318" s="53" t="str">
        <f t="shared" si="315"/>
        <v/>
      </c>
      <c r="BQ318" s="21" t="str">
        <f t="shared" si="316"/>
        <v/>
      </c>
      <c r="BR318" s="21" t="str" cm="1">
        <f t="array" ref="BR318">IFERROR(""&amp;INDEX(regNatjecatelj_klub,DI318),"")</f>
        <v/>
      </c>
      <c r="BS318" s="66" t="str">
        <f t="shared" si="355"/>
        <v/>
      </c>
      <c r="BT318" s="46" t="str">
        <f t="shared" si="356"/>
        <v/>
      </c>
      <c r="BU318" s="27" t="s">
        <v>0</v>
      </c>
      <c r="BV318" s="62" t="str">
        <f>IF(BP318&lt;&gt;"NEMA","",IF(IFERROR(MATCH(BN318,BN$12:BN317,0),0)&lt;&gt;0,"",BN318))</f>
        <v/>
      </c>
      <c r="BW318" s="27" t="s">
        <v>0</v>
      </c>
      <c r="BX318" s="84"/>
      <c r="BY318" s="27" t="s">
        <v>0</v>
      </c>
      <c r="BZ318" s="38" t="str">
        <f t="shared" si="357"/>
        <v/>
      </c>
      <c r="CA318" s="21" t="str">
        <f t="shared" si="358"/>
        <v/>
      </c>
      <c r="CB318" s="21" t="str">
        <f>IF(CA318="","",MAX(CB$12:CB317)+1)</f>
        <v/>
      </c>
      <c r="CC318" s="21" t="str">
        <f>IF(CA318="","",IF(AB318="","",IF(AB318="NEMA",IF(AD318="",INDEX(AD$12:AD317,MATCH(AA318,AA$12:AA317,0),1),AD318),AB318)))</f>
        <v/>
      </c>
      <c r="CD318" s="21" t="str">
        <f t="shared" si="359"/>
        <v/>
      </c>
      <c r="CE318" s="21" t="str">
        <f>IF(BX318="","",MAX(CE$12:CE317)+1)</f>
        <v/>
      </c>
      <c r="CF318" s="21" t="str">
        <f t="shared" si="360"/>
        <v/>
      </c>
      <c r="CG318" s="46" t="str">
        <f t="shared" si="361"/>
        <v/>
      </c>
      <c r="CH318" s="27" t="s">
        <v>0</v>
      </c>
      <c r="CI318" s="14" t="str">
        <f t="shared" si="362"/>
        <v/>
      </c>
      <c r="CJ318" s="27" t="s">
        <v>0</v>
      </c>
      <c r="CK318" s="157" t="str">
        <f>IF(BN318="","",IF(AND(BO318&lt;&gt;"",BO318&lt;&gt;"NEMA",BS318=1),BR318,IFERROR(INDEX(CK$12:CK317,MATCH(BN318,BN$12:BN317,0)),IF(BX318&lt;&gt;"",BX318,BT318))))</f>
        <v/>
      </c>
      <c r="CL318" s="210" t="str">
        <f>IF(BN318="","",IF(BT318&lt;&gt;BN318,INDEX(regKlub_id,MATCH(BT318,regKlub_naziv,0)),IF(AND(BO318&lt;&gt;"",BO318&lt;&gt;"NEMA"),BO318,IF(CF318&lt;&gt;"",CF318,IF(CB318&lt;&gt;"",CB318,IFERROR(INDEX(CL$12:CL317,MATCH(BN318,BN$12:BN317,0)),"GREŠKA"))))))</f>
        <v/>
      </c>
      <c r="CM318" s="108" t="str">
        <f>IF(BP318="","",IF(BP318&lt;&gt;"NEMA",BP318,IF(CE318&lt;&gt;"",CE318,IFERROR(INDEX(CM$12:CM317,MATCH(BN318,BN$12:BN317,0)),""))))</f>
        <v/>
      </c>
      <c r="CN318" s="27" t="s">
        <v>0</v>
      </c>
      <c r="CO318" s="38" t="str">
        <f t="shared" si="363"/>
        <v/>
      </c>
      <c r="CP318" s="53" t="str">
        <f t="shared" si="364"/>
        <v/>
      </c>
      <c r="CQ318" s="164" t="str">
        <f t="shared" si="365"/>
        <v/>
      </c>
      <c r="CR318" s="165" t="str">
        <f t="shared" si="391"/>
        <v/>
      </c>
      <c r="CS318" s="108" t="str">
        <f t="shared" si="317"/>
        <v/>
      </c>
      <c r="CT318" s="27" t="s">
        <v>0</v>
      </c>
      <c r="CU318" s="224" t="str">
        <f t="shared" si="366"/>
        <v xml:space="preserve">
</v>
      </c>
      <c r="CV318" s="27" t="s">
        <v>0</v>
      </c>
      <c r="CW318" s="184" t="str">
        <f t="shared" si="318"/>
        <v/>
      </c>
      <c r="CX318" t="s">
        <v>0</v>
      </c>
      <c r="CY318" s="86" t="str">
        <f t="shared" si="319"/>
        <v/>
      </c>
      <c r="CZ318" t="s">
        <v>0</v>
      </c>
      <c r="DA318" s="32" t="str">
        <f t="shared" si="320"/>
        <v/>
      </c>
      <c r="DB318" s="46" t="str">
        <f t="shared" si="321"/>
        <v/>
      </c>
      <c r="DC318" t="s">
        <v>0</v>
      </c>
      <c r="DD318" s="14" t="str">
        <f t="shared" si="367"/>
        <v/>
      </c>
      <c r="DE318" s="27" t="s">
        <v>0</v>
      </c>
      <c r="DF318" s="14" t="str">
        <f t="shared" si="368"/>
        <v/>
      </c>
      <c r="DG318" s="27" t="s">
        <v>0</v>
      </c>
      <c r="DH318" s="32" t="str">
        <f t="shared" si="369"/>
        <v/>
      </c>
      <c r="DI318" s="33" t="str">
        <f t="shared" si="370"/>
        <v/>
      </c>
      <c r="DJ318" s="27" t="s">
        <v>0</v>
      </c>
      <c r="DK318" s="32" t="str">
        <f t="shared" si="371"/>
        <v/>
      </c>
      <c r="DL318" s="33" t="str">
        <f t="shared" si="372"/>
        <v/>
      </c>
      <c r="DM318" s="27" t="s">
        <v>0</v>
      </c>
      <c r="DN318" s="32" t="str">
        <f t="shared" si="373"/>
        <v/>
      </c>
      <c r="DO318" s="33" t="str">
        <f t="shared" si="374"/>
        <v/>
      </c>
      <c r="DP318" s="27" t="s">
        <v>0</v>
      </c>
      <c r="DQ318" s="38" t="str">
        <f t="shared" si="375"/>
        <v/>
      </c>
      <c r="DR318" s="33" t="str" cm="1">
        <f t="array" ref="DR318">IF(DQ318&lt;&gt;"",INDEX(regNatjecatelj_id,DQ318,0),IF(BF318&lt;&gt;"",BF318,""))</f>
        <v/>
      </c>
      <c r="DS318" s="27" t="s">
        <v>0</v>
      </c>
      <c r="DT318" s="38" t="str">
        <f t="shared" si="376"/>
        <v/>
      </c>
      <c r="DU318" s="53" t="str">
        <f t="shared" si="322"/>
        <v/>
      </c>
      <c r="DV318" s="53" t="str">
        <f t="shared" si="377"/>
        <v/>
      </c>
      <c r="DW318" s="53" t="str">
        <f t="shared" si="378"/>
        <v/>
      </c>
      <c r="DX318" s="46" t="str">
        <f t="shared" si="379"/>
        <v/>
      </c>
      <c r="DY318" s="27" t="s">
        <v>0</v>
      </c>
      <c r="DZ318" s="38" t="str">
        <f>IF(AN318="","",MAX(DZ$12:DZ317)+1)</f>
        <v/>
      </c>
      <c r="EA318" s="53" t="str">
        <f t="shared" si="380"/>
        <v/>
      </c>
      <c r="EB318" s="53" t="str">
        <f t="shared" si="381"/>
        <v/>
      </c>
      <c r="EC318" s="53" t="str">
        <f t="shared" si="382"/>
        <v/>
      </c>
      <c r="ED318" s="53" t="str">
        <f t="shared" si="383"/>
        <v/>
      </c>
      <c r="EE318" s="53" t="str">
        <f t="shared" si="323"/>
        <v/>
      </c>
      <c r="EF318" s="53" t="str">
        <f t="shared" si="384"/>
        <v/>
      </c>
      <c r="EG318" s="53" t="str">
        <f t="shared" si="385"/>
        <v/>
      </c>
      <c r="EH318" s="53" t="str">
        <f t="shared" si="324"/>
        <v/>
      </c>
      <c r="EI318" s="53" t="str">
        <f t="shared" si="386"/>
        <v/>
      </c>
      <c r="EJ318" s="33" t="str">
        <f t="shared" si="387"/>
        <v/>
      </c>
      <c r="EK318" s="27" t="s">
        <v>0</v>
      </c>
      <c r="EL318" s="14" t="str">
        <f t="shared" si="388"/>
        <v/>
      </c>
      <c r="EM318" s="27" t="s">
        <v>0</v>
      </c>
      <c r="EN318" s="14" t="str">
        <f t="shared" si="325"/>
        <v/>
      </c>
      <c r="EO318" s="27" t="s">
        <v>0</v>
      </c>
      <c r="EP318" s="115" t="str">
        <f t="shared" si="389"/>
        <v/>
      </c>
      <c r="EQ318" s="27" t="s">
        <v>0</v>
      </c>
    </row>
    <row r="319" spans="1:147" x14ac:dyDescent="0.25">
      <c r="A319" t="s">
        <v>0</v>
      </c>
      <c r="B319" s="32" t="str">
        <f>IF(csv!F309="","",TRIM(csv!T309))</f>
        <v/>
      </c>
      <c r="C319" s="21" t="s">
        <v>0</v>
      </c>
      <c r="D319" s="21" t="str">
        <f>IF(csv!F309="","",TRIM(csv!F309))</f>
        <v/>
      </c>
      <c r="E319" s="21" t="str">
        <f>IF(csv!E309="","",TRIM(csv!E309))</f>
        <v/>
      </c>
      <c r="F319" s="21" t="s">
        <v>0</v>
      </c>
      <c r="G319" s="53" t="str">
        <f>IF(csv!M309="","",TRIM(csv!M309))</f>
        <v/>
      </c>
      <c r="H319" s="53" t="str">
        <f>IF(csv!N309="","",TRIM(csv!N309))</f>
        <v/>
      </c>
      <c r="I319" s="21" t="s">
        <v>0</v>
      </c>
      <c r="J319" s="21" t="str">
        <f>IF(csv!P309="","",TRIM(csv!P309))</f>
        <v/>
      </c>
      <c r="K319" s="21" t="str">
        <f>IF(csv!Q309="","",TRIM(csv!Q309))</f>
        <v/>
      </c>
      <c r="L319" s="21" t="s">
        <v>0</v>
      </c>
      <c r="M319" s="46" t="str">
        <f>IF(csv!R309="","",TRIM(csv!R309))</f>
        <v/>
      </c>
      <c r="N319" s="27" t="s">
        <v>0</v>
      </c>
      <c r="O319" s="172" t="str">
        <f t="shared" si="326"/>
        <v/>
      </c>
      <c r="P319" s="27"/>
      <c r="Q319" s="32" t="str">
        <f t="shared" si="327"/>
        <v/>
      </c>
      <c r="R319" s="53" t="str">
        <f>IF(Q319="","",IF(COUNTIF(Q$12:Q318,Q319)=0,R318+1,R318))</f>
        <v/>
      </c>
      <c r="S319" s="53" t="str">
        <f t="shared" si="328"/>
        <v/>
      </c>
      <c r="T319" s="53" t="str">
        <f t="shared" si="329"/>
        <v/>
      </c>
      <c r="U319" s="46" t="str">
        <f t="shared" si="330"/>
        <v/>
      </c>
      <c r="V319" s="27" t="s">
        <v>0</v>
      </c>
      <c r="W319" s="157" t="str">
        <f t="shared" si="331"/>
        <v/>
      </c>
      <c r="X319" s="207" t="str">
        <f t="shared" si="332"/>
        <v/>
      </c>
      <c r="Y319" s="158" t="str">
        <f t="shared" si="314"/>
        <v/>
      </c>
      <c r="Z319" s="27" t="s">
        <v>0</v>
      </c>
      <c r="AA319" s="32" t="str">
        <f t="shared" si="333"/>
        <v/>
      </c>
      <c r="AB319" s="53" t="str">
        <f t="shared" si="334"/>
        <v/>
      </c>
      <c r="AC319" s="21" t="str">
        <f>IF(OR(AB319="",AB319&lt;&gt;"NEMA"),"",IF(IFERROR(MATCH(AA319,AA$12:AA318,0),0)&lt;&gt;0,"",AA319))</f>
        <v/>
      </c>
      <c r="AD319" s="46" t="str">
        <f>IF(AC319="","",MAX(AD$12:AD318)+1)</f>
        <v/>
      </c>
      <c r="AE319" s="27" t="s">
        <v>0</v>
      </c>
      <c r="AF319" s="84"/>
      <c r="AG319" s="27" t="s">
        <v>0</v>
      </c>
      <c r="AH319" s="14" t="str">
        <f t="shared" si="335"/>
        <v/>
      </c>
      <c r="AI319" s="27" t="s">
        <v>0</v>
      </c>
      <c r="AJ319" s="157" t="str">
        <f t="shared" si="336"/>
        <v/>
      </c>
      <c r="AK319" s="108" t="str">
        <f t="shared" si="337"/>
        <v/>
      </c>
      <c r="AL319" s="27"/>
      <c r="AM319" s="32" t="str">
        <f t="shared" si="338"/>
        <v/>
      </c>
      <c r="AN319" s="21" t="str">
        <f t="shared" si="339"/>
        <v/>
      </c>
      <c r="AO319" s="53" t="str">
        <f t="shared" si="340"/>
        <v/>
      </c>
      <c r="AP319" s="53" t="str">
        <f t="shared" si="341"/>
        <v/>
      </c>
      <c r="AQ319" s="21" t="str">
        <f t="shared" si="342"/>
        <v/>
      </c>
      <c r="AR319" s="46" t="str">
        <f t="shared" si="343"/>
        <v/>
      </c>
      <c r="AS319" s="27" t="s">
        <v>0</v>
      </c>
      <c r="AT319" s="62" t="str">
        <f t="shared" si="344"/>
        <v/>
      </c>
      <c r="AU319" s="27" t="s">
        <v>0</v>
      </c>
      <c r="AV319" s="228" t="str">
        <f t="shared" si="390"/>
        <v/>
      </c>
      <c r="AW319" s="27" t="s">
        <v>0</v>
      </c>
      <c r="AX319" s="79"/>
      <c r="AY319" s="80"/>
      <c r="AZ319" s="27" t="s">
        <v>0</v>
      </c>
      <c r="BA319" s="184" t="str">
        <f t="shared" si="345"/>
        <v/>
      </c>
      <c r="BB319" s="27" t="s">
        <v>0</v>
      </c>
      <c r="BC319" s="32" t="str">
        <f t="shared" si="346"/>
        <v/>
      </c>
      <c r="BD319" s="53" t="str">
        <f>IF(AX319&amp;AY319="","",MAX(BD$12:BD318)+1)</f>
        <v/>
      </c>
      <c r="BE319" s="196" t="str">
        <f t="shared" si="347"/>
        <v/>
      </c>
      <c r="BF319" s="33" t="str">
        <f>IF(AND(AO319="NEMA",AP319="NEMA",OR(AX319&amp;AY319="",BE319="NEMA")),MAX(BF$12:BF318)+1,"")</f>
        <v/>
      </c>
      <c r="BG319" s="27" t="s">
        <v>0</v>
      </c>
      <c r="BH319" s="32" t="str">
        <f t="shared" si="348"/>
        <v/>
      </c>
      <c r="BI319" s="21" t="str">
        <f t="shared" si="349"/>
        <v/>
      </c>
      <c r="BJ319" s="53" t="str">
        <f t="shared" si="350"/>
        <v/>
      </c>
      <c r="BK319" s="33" t="str">
        <f t="shared" si="351"/>
        <v/>
      </c>
      <c r="BL319" s="27" t="s">
        <v>0</v>
      </c>
      <c r="BM319" s="32" t="str">
        <f t="shared" si="352"/>
        <v/>
      </c>
      <c r="BN319" s="21" t="str">
        <f t="shared" si="353"/>
        <v/>
      </c>
      <c r="BO319" s="53" t="str">
        <f t="shared" si="354"/>
        <v/>
      </c>
      <c r="BP319" s="53" t="str">
        <f t="shared" si="315"/>
        <v/>
      </c>
      <c r="BQ319" s="21" t="str">
        <f t="shared" si="316"/>
        <v/>
      </c>
      <c r="BR319" s="21" t="str" cm="1">
        <f t="array" ref="BR319">IFERROR(""&amp;INDEX(regNatjecatelj_klub,DI319),"")</f>
        <v/>
      </c>
      <c r="BS319" s="66" t="str">
        <f t="shared" si="355"/>
        <v/>
      </c>
      <c r="BT319" s="46" t="str">
        <f t="shared" si="356"/>
        <v/>
      </c>
      <c r="BU319" s="27" t="s">
        <v>0</v>
      </c>
      <c r="BV319" s="62" t="str">
        <f>IF(BP319&lt;&gt;"NEMA","",IF(IFERROR(MATCH(BN319,BN$12:BN318,0),0)&lt;&gt;0,"",BN319))</f>
        <v/>
      </c>
      <c r="BW319" s="27" t="s">
        <v>0</v>
      </c>
      <c r="BX319" s="84"/>
      <c r="BY319" s="27" t="s">
        <v>0</v>
      </c>
      <c r="BZ319" s="38" t="str">
        <f t="shared" si="357"/>
        <v/>
      </c>
      <c r="CA319" s="21" t="str">
        <f t="shared" si="358"/>
        <v/>
      </c>
      <c r="CB319" s="21" t="str">
        <f>IF(CA319="","",MAX(CB$12:CB318)+1)</f>
        <v/>
      </c>
      <c r="CC319" s="21" t="str">
        <f>IF(CA319="","",IF(AB319="","",IF(AB319="NEMA",IF(AD319="",INDEX(AD$12:AD318,MATCH(AA319,AA$12:AA318,0),1),AD319),AB319)))</f>
        <v/>
      </c>
      <c r="CD319" s="21" t="str">
        <f t="shared" si="359"/>
        <v/>
      </c>
      <c r="CE319" s="21" t="str">
        <f>IF(BX319="","",MAX(CE$12:CE318)+1)</f>
        <v/>
      </c>
      <c r="CF319" s="21" t="str">
        <f t="shared" si="360"/>
        <v/>
      </c>
      <c r="CG319" s="46" t="str">
        <f t="shared" si="361"/>
        <v/>
      </c>
      <c r="CH319" s="27" t="s">
        <v>0</v>
      </c>
      <c r="CI319" s="14" t="str">
        <f t="shared" si="362"/>
        <v/>
      </c>
      <c r="CJ319" s="27" t="s">
        <v>0</v>
      </c>
      <c r="CK319" s="157" t="str">
        <f>IF(BN319="","",IF(AND(BO319&lt;&gt;"",BO319&lt;&gt;"NEMA",BS319=1),BR319,IFERROR(INDEX(CK$12:CK318,MATCH(BN319,BN$12:BN318,0)),IF(BX319&lt;&gt;"",BX319,BT319))))</f>
        <v/>
      </c>
      <c r="CL319" s="210" t="str">
        <f>IF(BN319="","",IF(BT319&lt;&gt;BN319,INDEX(regKlub_id,MATCH(BT319,regKlub_naziv,0)),IF(AND(BO319&lt;&gt;"",BO319&lt;&gt;"NEMA"),BO319,IF(CF319&lt;&gt;"",CF319,IF(CB319&lt;&gt;"",CB319,IFERROR(INDEX(CL$12:CL318,MATCH(BN319,BN$12:BN318,0)),"GREŠKA"))))))</f>
        <v/>
      </c>
      <c r="CM319" s="108" t="str">
        <f>IF(BP319="","",IF(BP319&lt;&gt;"NEMA",BP319,IF(CE319&lt;&gt;"",CE319,IFERROR(INDEX(CM$12:CM318,MATCH(BN319,BN$12:BN318,0)),""))))</f>
        <v/>
      </c>
      <c r="CN319" s="27" t="s">
        <v>0</v>
      </c>
      <c r="CO319" s="38" t="str">
        <f t="shared" si="363"/>
        <v/>
      </c>
      <c r="CP319" s="53" t="str">
        <f t="shared" si="364"/>
        <v/>
      </c>
      <c r="CQ319" s="164" t="str">
        <f t="shared" si="365"/>
        <v/>
      </c>
      <c r="CR319" s="165" t="str">
        <f t="shared" si="391"/>
        <v/>
      </c>
      <c r="CS319" s="108" t="str">
        <f t="shared" si="317"/>
        <v/>
      </c>
      <c r="CT319" s="27" t="s">
        <v>0</v>
      </c>
      <c r="CU319" s="224" t="str">
        <f t="shared" si="366"/>
        <v xml:space="preserve">
</v>
      </c>
      <c r="CV319" s="27" t="s">
        <v>0</v>
      </c>
      <c r="CW319" s="184" t="str">
        <f t="shared" si="318"/>
        <v/>
      </c>
      <c r="CX319" t="s">
        <v>0</v>
      </c>
      <c r="CY319" s="86" t="str">
        <f t="shared" si="319"/>
        <v/>
      </c>
      <c r="CZ319" t="s">
        <v>0</v>
      </c>
      <c r="DA319" s="32" t="str">
        <f t="shared" si="320"/>
        <v/>
      </c>
      <c r="DB319" s="46" t="str">
        <f t="shared" si="321"/>
        <v/>
      </c>
      <c r="DC319" t="s">
        <v>0</v>
      </c>
      <c r="DD319" s="14" t="str">
        <f t="shared" si="367"/>
        <v/>
      </c>
      <c r="DE319" s="27" t="s">
        <v>0</v>
      </c>
      <c r="DF319" s="14" t="str">
        <f t="shared" si="368"/>
        <v/>
      </c>
      <c r="DG319" s="27" t="s">
        <v>0</v>
      </c>
      <c r="DH319" s="32" t="str">
        <f t="shared" si="369"/>
        <v/>
      </c>
      <c r="DI319" s="33" t="str">
        <f t="shared" si="370"/>
        <v/>
      </c>
      <c r="DJ319" s="27" t="s">
        <v>0</v>
      </c>
      <c r="DK319" s="32" t="str">
        <f t="shared" si="371"/>
        <v/>
      </c>
      <c r="DL319" s="33" t="str">
        <f t="shared" si="372"/>
        <v/>
      </c>
      <c r="DM319" s="27" t="s">
        <v>0</v>
      </c>
      <c r="DN319" s="32" t="str">
        <f t="shared" si="373"/>
        <v/>
      </c>
      <c r="DO319" s="33" t="str">
        <f t="shared" si="374"/>
        <v/>
      </c>
      <c r="DP319" s="27" t="s">
        <v>0</v>
      </c>
      <c r="DQ319" s="38" t="str">
        <f t="shared" si="375"/>
        <v/>
      </c>
      <c r="DR319" s="33" t="str" cm="1">
        <f t="array" ref="DR319">IF(DQ319&lt;&gt;"",INDEX(regNatjecatelj_id,DQ319,0),IF(BF319&lt;&gt;"",BF319,""))</f>
        <v/>
      </c>
      <c r="DS319" s="27" t="s">
        <v>0</v>
      </c>
      <c r="DT319" s="38" t="str">
        <f t="shared" si="376"/>
        <v/>
      </c>
      <c r="DU319" s="53" t="str">
        <f t="shared" si="322"/>
        <v/>
      </c>
      <c r="DV319" s="53" t="str">
        <f t="shared" si="377"/>
        <v/>
      </c>
      <c r="DW319" s="53" t="str">
        <f t="shared" si="378"/>
        <v/>
      </c>
      <c r="DX319" s="46" t="str">
        <f t="shared" si="379"/>
        <v/>
      </c>
      <c r="DY319" s="27" t="s">
        <v>0</v>
      </c>
      <c r="DZ319" s="38" t="str">
        <f>IF(AN319="","",MAX(DZ$12:DZ318)+1)</f>
        <v/>
      </c>
      <c r="EA319" s="53" t="str">
        <f t="shared" si="380"/>
        <v/>
      </c>
      <c r="EB319" s="53" t="str">
        <f t="shared" si="381"/>
        <v/>
      </c>
      <c r="EC319" s="53" t="str">
        <f t="shared" si="382"/>
        <v/>
      </c>
      <c r="ED319" s="53" t="str">
        <f t="shared" si="383"/>
        <v/>
      </c>
      <c r="EE319" s="53" t="str">
        <f t="shared" si="323"/>
        <v/>
      </c>
      <c r="EF319" s="53" t="str">
        <f t="shared" si="384"/>
        <v/>
      </c>
      <c r="EG319" s="53" t="str">
        <f t="shared" si="385"/>
        <v/>
      </c>
      <c r="EH319" s="53" t="str">
        <f t="shared" si="324"/>
        <v/>
      </c>
      <c r="EI319" s="53" t="str">
        <f t="shared" si="386"/>
        <v/>
      </c>
      <c r="EJ319" s="33" t="str">
        <f t="shared" si="387"/>
        <v/>
      </c>
      <c r="EK319" s="27" t="s">
        <v>0</v>
      </c>
      <c r="EL319" s="14" t="str">
        <f t="shared" si="388"/>
        <v/>
      </c>
      <c r="EM319" s="27" t="s">
        <v>0</v>
      </c>
      <c r="EN319" s="14" t="str">
        <f t="shared" si="325"/>
        <v/>
      </c>
      <c r="EO319" s="27" t="s">
        <v>0</v>
      </c>
      <c r="EP319" s="115" t="str">
        <f t="shared" si="389"/>
        <v/>
      </c>
      <c r="EQ319" s="27" t="s">
        <v>0</v>
      </c>
    </row>
    <row r="320" spans="1:147" x14ac:dyDescent="0.25">
      <c r="A320" t="s">
        <v>0</v>
      </c>
      <c r="B320" s="32" t="str">
        <f>IF(csv!F310="","",TRIM(csv!T310))</f>
        <v/>
      </c>
      <c r="C320" s="21" t="s">
        <v>0</v>
      </c>
      <c r="D320" s="21" t="str">
        <f>IF(csv!F310="","",TRIM(csv!F310))</f>
        <v/>
      </c>
      <c r="E320" s="21" t="str">
        <f>IF(csv!E310="","",TRIM(csv!E310))</f>
        <v/>
      </c>
      <c r="F320" s="21" t="s">
        <v>0</v>
      </c>
      <c r="G320" s="53" t="str">
        <f>IF(csv!M310="","",TRIM(csv!M310))</f>
        <v/>
      </c>
      <c r="H320" s="53" t="str">
        <f>IF(csv!N310="","",TRIM(csv!N310))</f>
        <v/>
      </c>
      <c r="I320" s="21" t="s">
        <v>0</v>
      </c>
      <c r="J320" s="21" t="str">
        <f>IF(csv!P310="","",TRIM(csv!P310))</f>
        <v/>
      </c>
      <c r="K320" s="21" t="str">
        <f>IF(csv!Q310="","",TRIM(csv!Q310))</f>
        <v/>
      </c>
      <c r="L320" s="21" t="s">
        <v>0</v>
      </c>
      <c r="M320" s="46" t="str">
        <f>IF(csv!R310="","",TRIM(csv!R310))</f>
        <v/>
      </c>
      <c r="N320" s="27" t="s">
        <v>0</v>
      </c>
      <c r="O320" s="172" t="str">
        <f t="shared" si="326"/>
        <v/>
      </c>
      <c r="P320" s="27"/>
      <c r="Q320" s="32" t="str">
        <f t="shared" si="327"/>
        <v/>
      </c>
      <c r="R320" s="53" t="str">
        <f>IF(Q320="","",IF(COUNTIF(Q$12:Q319,Q320)=0,R319+1,R319))</f>
        <v/>
      </c>
      <c r="S320" s="53" t="str">
        <f t="shared" si="328"/>
        <v/>
      </c>
      <c r="T320" s="53" t="str">
        <f t="shared" si="329"/>
        <v/>
      </c>
      <c r="U320" s="46" t="str">
        <f t="shared" si="330"/>
        <v/>
      </c>
      <c r="V320" s="27" t="s">
        <v>0</v>
      </c>
      <c r="W320" s="157" t="str">
        <f t="shared" si="331"/>
        <v/>
      </c>
      <c r="X320" s="207" t="str">
        <f t="shared" si="332"/>
        <v/>
      </c>
      <c r="Y320" s="158" t="str">
        <f t="shared" si="314"/>
        <v/>
      </c>
      <c r="Z320" s="27" t="s">
        <v>0</v>
      </c>
      <c r="AA320" s="32" t="str">
        <f t="shared" si="333"/>
        <v/>
      </c>
      <c r="AB320" s="53" t="str">
        <f t="shared" si="334"/>
        <v/>
      </c>
      <c r="AC320" s="21" t="str">
        <f>IF(OR(AB320="",AB320&lt;&gt;"NEMA"),"",IF(IFERROR(MATCH(AA320,AA$12:AA319,0),0)&lt;&gt;0,"",AA320))</f>
        <v/>
      </c>
      <c r="AD320" s="46" t="str">
        <f>IF(AC320="","",MAX(AD$12:AD319)+1)</f>
        <v/>
      </c>
      <c r="AE320" s="27" t="s">
        <v>0</v>
      </c>
      <c r="AF320" s="84"/>
      <c r="AG320" s="27" t="s">
        <v>0</v>
      </c>
      <c r="AH320" s="14" t="str">
        <f t="shared" si="335"/>
        <v/>
      </c>
      <c r="AI320" s="27" t="s">
        <v>0</v>
      </c>
      <c r="AJ320" s="157" t="str">
        <f t="shared" si="336"/>
        <v/>
      </c>
      <c r="AK320" s="108" t="str">
        <f t="shared" si="337"/>
        <v/>
      </c>
      <c r="AL320" s="27"/>
      <c r="AM320" s="32" t="str">
        <f t="shared" si="338"/>
        <v/>
      </c>
      <c r="AN320" s="21" t="str">
        <f t="shared" si="339"/>
        <v/>
      </c>
      <c r="AO320" s="53" t="str">
        <f t="shared" si="340"/>
        <v/>
      </c>
      <c r="AP320" s="53" t="str">
        <f t="shared" si="341"/>
        <v/>
      </c>
      <c r="AQ320" s="21" t="str">
        <f t="shared" si="342"/>
        <v/>
      </c>
      <c r="AR320" s="46" t="str">
        <f t="shared" si="343"/>
        <v/>
      </c>
      <c r="AS320" s="27" t="s">
        <v>0</v>
      </c>
      <c r="AT320" s="62" t="str">
        <f t="shared" si="344"/>
        <v/>
      </c>
      <c r="AU320" s="27" t="s">
        <v>0</v>
      </c>
      <c r="AV320" s="228" t="str">
        <f t="shared" si="390"/>
        <v/>
      </c>
      <c r="AW320" s="27" t="s">
        <v>0</v>
      </c>
      <c r="AX320" s="79"/>
      <c r="AY320" s="80"/>
      <c r="AZ320" s="27" t="s">
        <v>0</v>
      </c>
      <c r="BA320" s="184" t="str">
        <f t="shared" si="345"/>
        <v/>
      </c>
      <c r="BB320" s="27" t="s">
        <v>0</v>
      </c>
      <c r="BC320" s="32" t="str">
        <f t="shared" si="346"/>
        <v/>
      </c>
      <c r="BD320" s="53" t="str">
        <f>IF(AX320&amp;AY320="","",MAX(BD$12:BD319)+1)</f>
        <v/>
      </c>
      <c r="BE320" s="196" t="str">
        <f t="shared" si="347"/>
        <v/>
      </c>
      <c r="BF320" s="33" t="str">
        <f>IF(AND(AO320="NEMA",AP320="NEMA",OR(AX320&amp;AY320="",BE320="NEMA")),MAX(BF$12:BF319)+1,"")</f>
        <v/>
      </c>
      <c r="BG320" s="27" t="s">
        <v>0</v>
      </c>
      <c r="BH320" s="32" t="str">
        <f t="shared" si="348"/>
        <v/>
      </c>
      <c r="BI320" s="21" t="str">
        <f t="shared" si="349"/>
        <v/>
      </c>
      <c r="BJ320" s="53" t="str">
        <f t="shared" si="350"/>
        <v/>
      </c>
      <c r="BK320" s="33" t="str">
        <f t="shared" si="351"/>
        <v/>
      </c>
      <c r="BL320" s="27" t="s">
        <v>0</v>
      </c>
      <c r="BM320" s="32" t="str">
        <f t="shared" si="352"/>
        <v/>
      </c>
      <c r="BN320" s="21" t="str">
        <f t="shared" si="353"/>
        <v/>
      </c>
      <c r="BO320" s="53" t="str">
        <f t="shared" si="354"/>
        <v/>
      </c>
      <c r="BP320" s="53" t="str">
        <f t="shared" si="315"/>
        <v/>
      </c>
      <c r="BQ320" s="21" t="str">
        <f t="shared" si="316"/>
        <v/>
      </c>
      <c r="BR320" s="21" t="str" cm="1">
        <f t="array" ref="BR320">IFERROR(""&amp;INDEX(regNatjecatelj_klub,DI320),"")</f>
        <v/>
      </c>
      <c r="BS320" s="66" t="str">
        <f t="shared" si="355"/>
        <v/>
      </c>
      <c r="BT320" s="46" t="str">
        <f t="shared" si="356"/>
        <v/>
      </c>
      <c r="BU320" s="27" t="s">
        <v>0</v>
      </c>
      <c r="BV320" s="62" t="str">
        <f>IF(BP320&lt;&gt;"NEMA","",IF(IFERROR(MATCH(BN320,BN$12:BN319,0),0)&lt;&gt;0,"",BN320))</f>
        <v/>
      </c>
      <c r="BW320" s="27" t="s">
        <v>0</v>
      </c>
      <c r="BX320" s="84"/>
      <c r="BY320" s="27" t="s">
        <v>0</v>
      </c>
      <c r="BZ320" s="38" t="str">
        <f t="shared" si="357"/>
        <v/>
      </c>
      <c r="CA320" s="21" t="str">
        <f t="shared" si="358"/>
        <v/>
      </c>
      <c r="CB320" s="21" t="str">
        <f>IF(CA320="","",MAX(CB$12:CB319)+1)</f>
        <v/>
      </c>
      <c r="CC320" s="21" t="str">
        <f>IF(CA320="","",IF(AB320="","",IF(AB320="NEMA",IF(AD320="",INDEX(AD$12:AD319,MATCH(AA320,AA$12:AA319,0),1),AD320),AB320)))</f>
        <v/>
      </c>
      <c r="CD320" s="21" t="str">
        <f t="shared" si="359"/>
        <v/>
      </c>
      <c r="CE320" s="21" t="str">
        <f>IF(BX320="","",MAX(CE$12:CE319)+1)</f>
        <v/>
      </c>
      <c r="CF320" s="21" t="str">
        <f t="shared" si="360"/>
        <v/>
      </c>
      <c r="CG320" s="46" t="str">
        <f t="shared" si="361"/>
        <v/>
      </c>
      <c r="CH320" s="27" t="s">
        <v>0</v>
      </c>
      <c r="CI320" s="14" t="str">
        <f t="shared" si="362"/>
        <v/>
      </c>
      <c r="CJ320" s="27" t="s">
        <v>0</v>
      </c>
      <c r="CK320" s="157" t="str">
        <f>IF(BN320="","",IF(AND(BO320&lt;&gt;"",BO320&lt;&gt;"NEMA",BS320=1),BR320,IFERROR(INDEX(CK$12:CK319,MATCH(BN320,BN$12:BN319,0)),IF(BX320&lt;&gt;"",BX320,BT320))))</f>
        <v/>
      </c>
      <c r="CL320" s="210" t="str">
        <f>IF(BN320="","",IF(BT320&lt;&gt;BN320,INDEX(regKlub_id,MATCH(BT320,regKlub_naziv,0)),IF(AND(BO320&lt;&gt;"",BO320&lt;&gt;"NEMA"),BO320,IF(CF320&lt;&gt;"",CF320,IF(CB320&lt;&gt;"",CB320,IFERROR(INDEX(CL$12:CL319,MATCH(BN320,BN$12:BN319,0)),"GREŠKA"))))))</f>
        <v/>
      </c>
      <c r="CM320" s="108" t="str">
        <f>IF(BP320="","",IF(BP320&lt;&gt;"NEMA",BP320,IF(CE320&lt;&gt;"",CE320,IFERROR(INDEX(CM$12:CM319,MATCH(BN320,BN$12:BN319,0)),""))))</f>
        <v/>
      </c>
      <c r="CN320" s="27" t="s">
        <v>0</v>
      </c>
      <c r="CO320" s="38" t="str">
        <f t="shared" si="363"/>
        <v/>
      </c>
      <c r="CP320" s="53" t="str">
        <f t="shared" si="364"/>
        <v/>
      </c>
      <c r="CQ320" s="164" t="str">
        <f t="shared" si="365"/>
        <v/>
      </c>
      <c r="CR320" s="165" t="str">
        <f t="shared" si="391"/>
        <v/>
      </c>
      <c r="CS320" s="108" t="str">
        <f t="shared" si="317"/>
        <v/>
      </c>
      <c r="CT320" s="27" t="s">
        <v>0</v>
      </c>
      <c r="CU320" s="224" t="str">
        <f t="shared" si="366"/>
        <v xml:space="preserve">
</v>
      </c>
      <c r="CV320" s="27" t="s">
        <v>0</v>
      </c>
      <c r="CW320" s="184" t="str">
        <f t="shared" si="318"/>
        <v/>
      </c>
      <c r="CX320" t="s">
        <v>0</v>
      </c>
      <c r="CY320" s="86" t="str">
        <f t="shared" si="319"/>
        <v/>
      </c>
      <c r="CZ320" t="s">
        <v>0</v>
      </c>
      <c r="DA320" s="32" t="str">
        <f t="shared" si="320"/>
        <v/>
      </c>
      <c r="DB320" s="46" t="str">
        <f t="shared" si="321"/>
        <v/>
      </c>
      <c r="DC320" t="s">
        <v>0</v>
      </c>
      <c r="DD320" s="14" t="str">
        <f t="shared" si="367"/>
        <v/>
      </c>
      <c r="DE320" s="27" t="s">
        <v>0</v>
      </c>
      <c r="DF320" s="14" t="str">
        <f t="shared" si="368"/>
        <v/>
      </c>
      <c r="DG320" s="27" t="s">
        <v>0</v>
      </c>
      <c r="DH320" s="32" t="str">
        <f t="shared" si="369"/>
        <v/>
      </c>
      <c r="DI320" s="33" t="str">
        <f t="shared" si="370"/>
        <v/>
      </c>
      <c r="DJ320" s="27" t="s">
        <v>0</v>
      </c>
      <c r="DK320" s="32" t="str">
        <f t="shared" si="371"/>
        <v/>
      </c>
      <c r="DL320" s="33" t="str">
        <f t="shared" si="372"/>
        <v/>
      </c>
      <c r="DM320" s="27" t="s">
        <v>0</v>
      </c>
      <c r="DN320" s="32" t="str">
        <f t="shared" si="373"/>
        <v/>
      </c>
      <c r="DO320" s="33" t="str">
        <f t="shared" si="374"/>
        <v/>
      </c>
      <c r="DP320" s="27" t="s">
        <v>0</v>
      </c>
      <c r="DQ320" s="38" t="str">
        <f t="shared" si="375"/>
        <v/>
      </c>
      <c r="DR320" s="33" t="str" cm="1">
        <f t="array" ref="DR320">IF(DQ320&lt;&gt;"",INDEX(regNatjecatelj_id,DQ320,0),IF(BF320&lt;&gt;"",BF320,""))</f>
        <v/>
      </c>
      <c r="DS320" s="27" t="s">
        <v>0</v>
      </c>
      <c r="DT320" s="38" t="str">
        <f t="shared" si="376"/>
        <v/>
      </c>
      <c r="DU320" s="53" t="str">
        <f t="shared" si="322"/>
        <v/>
      </c>
      <c r="DV320" s="53" t="str">
        <f t="shared" si="377"/>
        <v/>
      </c>
      <c r="DW320" s="53" t="str">
        <f t="shared" si="378"/>
        <v/>
      </c>
      <c r="DX320" s="46" t="str">
        <f t="shared" si="379"/>
        <v/>
      </c>
      <c r="DY320" s="27" t="s">
        <v>0</v>
      </c>
      <c r="DZ320" s="38" t="str">
        <f>IF(AN320="","",MAX(DZ$12:DZ319)+1)</f>
        <v/>
      </c>
      <c r="EA320" s="53" t="str">
        <f t="shared" si="380"/>
        <v/>
      </c>
      <c r="EB320" s="53" t="str">
        <f t="shared" si="381"/>
        <v/>
      </c>
      <c r="EC320" s="53" t="str">
        <f t="shared" si="382"/>
        <v/>
      </c>
      <c r="ED320" s="53" t="str">
        <f t="shared" si="383"/>
        <v/>
      </c>
      <c r="EE320" s="53" t="str">
        <f t="shared" si="323"/>
        <v/>
      </c>
      <c r="EF320" s="53" t="str">
        <f t="shared" si="384"/>
        <v/>
      </c>
      <c r="EG320" s="53" t="str">
        <f t="shared" si="385"/>
        <v/>
      </c>
      <c r="EH320" s="53" t="str">
        <f t="shared" si="324"/>
        <v/>
      </c>
      <c r="EI320" s="53" t="str">
        <f t="shared" si="386"/>
        <v/>
      </c>
      <c r="EJ320" s="33" t="str">
        <f t="shared" si="387"/>
        <v/>
      </c>
      <c r="EK320" s="27" t="s">
        <v>0</v>
      </c>
      <c r="EL320" s="14" t="str">
        <f t="shared" si="388"/>
        <v/>
      </c>
      <c r="EM320" s="27" t="s">
        <v>0</v>
      </c>
      <c r="EN320" s="14" t="str">
        <f t="shared" si="325"/>
        <v/>
      </c>
      <c r="EO320" s="27" t="s">
        <v>0</v>
      </c>
      <c r="EP320" s="115" t="str">
        <f t="shared" si="389"/>
        <v/>
      </c>
      <c r="EQ320" s="27" t="s">
        <v>0</v>
      </c>
    </row>
    <row r="321" spans="1:147" x14ac:dyDescent="0.25">
      <c r="A321" t="s">
        <v>0</v>
      </c>
      <c r="B321" s="32" t="str">
        <f>IF(csv!F311="","",TRIM(csv!T311))</f>
        <v/>
      </c>
      <c r="C321" s="21" t="s">
        <v>0</v>
      </c>
      <c r="D321" s="21" t="str">
        <f>IF(csv!F311="","",TRIM(csv!F311))</f>
        <v/>
      </c>
      <c r="E321" s="21" t="str">
        <f>IF(csv!E311="","",TRIM(csv!E311))</f>
        <v/>
      </c>
      <c r="F321" s="21" t="s">
        <v>0</v>
      </c>
      <c r="G321" s="53" t="str">
        <f>IF(csv!M311="","",TRIM(csv!M311))</f>
        <v/>
      </c>
      <c r="H321" s="53" t="str">
        <f>IF(csv!N311="","",TRIM(csv!N311))</f>
        <v/>
      </c>
      <c r="I321" s="21" t="s">
        <v>0</v>
      </c>
      <c r="J321" s="21" t="str">
        <f>IF(csv!P311="","",TRIM(csv!P311))</f>
        <v/>
      </c>
      <c r="K321" s="21" t="str">
        <f>IF(csv!Q311="","",TRIM(csv!Q311))</f>
        <v/>
      </c>
      <c r="L321" s="21" t="s">
        <v>0</v>
      </c>
      <c r="M321" s="46" t="str">
        <f>IF(csv!R311="","",TRIM(csv!R311))</f>
        <v/>
      </c>
      <c r="N321" s="27" t="s">
        <v>0</v>
      </c>
      <c r="O321" s="172" t="str">
        <f t="shared" si="326"/>
        <v/>
      </c>
      <c r="P321" s="27"/>
      <c r="Q321" s="32" t="str">
        <f t="shared" si="327"/>
        <v/>
      </c>
      <c r="R321" s="53" t="str">
        <f>IF(Q321="","",IF(COUNTIF(Q$12:Q320,Q321)=0,R320+1,R320))</f>
        <v/>
      </c>
      <c r="S321" s="53" t="str">
        <f t="shared" si="328"/>
        <v/>
      </c>
      <c r="T321" s="53" t="str">
        <f t="shared" si="329"/>
        <v/>
      </c>
      <c r="U321" s="46" t="str">
        <f t="shared" si="330"/>
        <v/>
      </c>
      <c r="V321" s="27" t="s">
        <v>0</v>
      </c>
      <c r="W321" s="157" t="str">
        <f t="shared" si="331"/>
        <v/>
      </c>
      <c r="X321" s="207" t="str">
        <f t="shared" si="332"/>
        <v/>
      </c>
      <c r="Y321" s="158" t="str">
        <f t="shared" si="314"/>
        <v/>
      </c>
      <c r="Z321" s="27" t="s">
        <v>0</v>
      </c>
      <c r="AA321" s="32" t="str">
        <f t="shared" si="333"/>
        <v/>
      </c>
      <c r="AB321" s="53" t="str">
        <f t="shared" si="334"/>
        <v/>
      </c>
      <c r="AC321" s="21" t="str">
        <f>IF(OR(AB321="",AB321&lt;&gt;"NEMA"),"",IF(IFERROR(MATCH(AA321,AA$12:AA320,0),0)&lt;&gt;0,"",AA321))</f>
        <v/>
      </c>
      <c r="AD321" s="46" t="str">
        <f>IF(AC321="","",MAX(AD$12:AD320)+1)</f>
        <v/>
      </c>
      <c r="AE321" s="27" t="s">
        <v>0</v>
      </c>
      <c r="AF321" s="84"/>
      <c r="AG321" s="27" t="s">
        <v>0</v>
      </c>
      <c r="AH321" s="14" t="str">
        <f t="shared" si="335"/>
        <v/>
      </c>
      <c r="AI321" s="27" t="s">
        <v>0</v>
      </c>
      <c r="AJ321" s="157" t="str">
        <f t="shared" si="336"/>
        <v/>
      </c>
      <c r="AK321" s="108" t="str">
        <f t="shared" si="337"/>
        <v/>
      </c>
      <c r="AL321" s="27"/>
      <c r="AM321" s="32" t="str">
        <f t="shared" si="338"/>
        <v/>
      </c>
      <c r="AN321" s="21" t="str">
        <f t="shared" si="339"/>
        <v/>
      </c>
      <c r="AO321" s="53" t="str">
        <f t="shared" si="340"/>
        <v/>
      </c>
      <c r="AP321" s="53" t="str">
        <f t="shared" si="341"/>
        <v/>
      </c>
      <c r="AQ321" s="21" t="str">
        <f t="shared" si="342"/>
        <v/>
      </c>
      <c r="AR321" s="46" t="str">
        <f t="shared" si="343"/>
        <v/>
      </c>
      <c r="AS321" s="27" t="s">
        <v>0</v>
      </c>
      <c r="AT321" s="62" t="str">
        <f t="shared" si="344"/>
        <v/>
      </c>
      <c r="AU321" s="27" t="s">
        <v>0</v>
      </c>
      <c r="AV321" s="228" t="str">
        <f t="shared" si="390"/>
        <v/>
      </c>
      <c r="AW321" s="27" t="s">
        <v>0</v>
      </c>
      <c r="AX321" s="79"/>
      <c r="AY321" s="80"/>
      <c r="AZ321" s="27" t="s">
        <v>0</v>
      </c>
      <c r="BA321" s="184" t="str">
        <f t="shared" si="345"/>
        <v/>
      </c>
      <c r="BB321" s="27" t="s">
        <v>0</v>
      </c>
      <c r="BC321" s="32" t="str">
        <f t="shared" si="346"/>
        <v/>
      </c>
      <c r="BD321" s="53" t="str">
        <f>IF(AX321&amp;AY321="","",MAX(BD$12:BD320)+1)</f>
        <v/>
      </c>
      <c r="BE321" s="196" t="str">
        <f t="shared" si="347"/>
        <v/>
      </c>
      <c r="BF321" s="33" t="str">
        <f>IF(AND(AO321="NEMA",AP321="NEMA",OR(AX321&amp;AY321="",BE321="NEMA")),MAX(BF$12:BF320)+1,"")</f>
        <v/>
      </c>
      <c r="BG321" s="27" t="s">
        <v>0</v>
      </c>
      <c r="BH321" s="32" t="str">
        <f t="shared" si="348"/>
        <v/>
      </c>
      <c r="BI321" s="21" t="str">
        <f t="shared" si="349"/>
        <v/>
      </c>
      <c r="BJ321" s="53" t="str">
        <f t="shared" si="350"/>
        <v/>
      </c>
      <c r="BK321" s="33" t="str">
        <f t="shared" si="351"/>
        <v/>
      </c>
      <c r="BL321" s="27" t="s">
        <v>0</v>
      </c>
      <c r="BM321" s="32" t="str">
        <f t="shared" si="352"/>
        <v/>
      </c>
      <c r="BN321" s="21" t="str">
        <f t="shared" si="353"/>
        <v/>
      </c>
      <c r="BO321" s="53" t="str">
        <f t="shared" si="354"/>
        <v/>
      </c>
      <c r="BP321" s="53" t="str">
        <f t="shared" si="315"/>
        <v/>
      </c>
      <c r="BQ321" s="21" t="str">
        <f t="shared" si="316"/>
        <v/>
      </c>
      <c r="BR321" s="21" t="str" cm="1">
        <f t="array" ref="BR321">IFERROR(""&amp;INDEX(regNatjecatelj_klub,DI321),"")</f>
        <v/>
      </c>
      <c r="BS321" s="66" t="str">
        <f t="shared" si="355"/>
        <v/>
      </c>
      <c r="BT321" s="46" t="str">
        <f t="shared" si="356"/>
        <v/>
      </c>
      <c r="BU321" s="27" t="s">
        <v>0</v>
      </c>
      <c r="BV321" s="62" t="str">
        <f>IF(BP321&lt;&gt;"NEMA","",IF(IFERROR(MATCH(BN321,BN$12:BN320,0),0)&lt;&gt;0,"",BN321))</f>
        <v/>
      </c>
      <c r="BW321" s="27" t="s">
        <v>0</v>
      </c>
      <c r="BX321" s="84"/>
      <c r="BY321" s="27" t="s">
        <v>0</v>
      </c>
      <c r="BZ321" s="38" t="str">
        <f t="shared" si="357"/>
        <v/>
      </c>
      <c r="CA321" s="21" t="str">
        <f t="shared" si="358"/>
        <v/>
      </c>
      <c r="CB321" s="21" t="str">
        <f>IF(CA321="","",MAX(CB$12:CB320)+1)</f>
        <v/>
      </c>
      <c r="CC321" s="21" t="str">
        <f>IF(CA321="","",IF(AB321="","",IF(AB321="NEMA",IF(AD321="",INDEX(AD$12:AD320,MATCH(AA321,AA$12:AA320,0),1),AD321),AB321)))</f>
        <v/>
      </c>
      <c r="CD321" s="21" t="str">
        <f t="shared" si="359"/>
        <v/>
      </c>
      <c r="CE321" s="21" t="str">
        <f>IF(BX321="","",MAX(CE$12:CE320)+1)</f>
        <v/>
      </c>
      <c r="CF321" s="21" t="str">
        <f t="shared" si="360"/>
        <v/>
      </c>
      <c r="CG321" s="46" t="str">
        <f t="shared" si="361"/>
        <v/>
      </c>
      <c r="CH321" s="27" t="s">
        <v>0</v>
      </c>
      <c r="CI321" s="14" t="str">
        <f t="shared" si="362"/>
        <v/>
      </c>
      <c r="CJ321" s="27" t="s">
        <v>0</v>
      </c>
      <c r="CK321" s="157" t="str">
        <f>IF(BN321="","",IF(AND(BO321&lt;&gt;"",BO321&lt;&gt;"NEMA",BS321=1),BR321,IFERROR(INDEX(CK$12:CK320,MATCH(BN321,BN$12:BN320,0)),IF(BX321&lt;&gt;"",BX321,BT321))))</f>
        <v/>
      </c>
      <c r="CL321" s="210" t="str">
        <f>IF(BN321="","",IF(BT321&lt;&gt;BN321,INDEX(regKlub_id,MATCH(BT321,regKlub_naziv,0)),IF(AND(BO321&lt;&gt;"",BO321&lt;&gt;"NEMA"),BO321,IF(CF321&lt;&gt;"",CF321,IF(CB321&lt;&gt;"",CB321,IFERROR(INDEX(CL$12:CL320,MATCH(BN321,BN$12:BN320,0)),"GREŠKA"))))))</f>
        <v/>
      </c>
      <c r="CM321" s="108" t="str">
        <f>IF(BP321="","",IF(BP321&lt;&gt;"NEMA",BP321,IF(CE321&lt;&gt;"",CE321,IFERROR(INDEX(CM$12:CM320,MATCH(BN321,BN$12:BN320,0)),""))))</f>
        <v/>
      </c>
      <c r="CN321" s="27" t="s">
        <v>0</v>
      </c>
      <c r="CO321" s="38" t="str">
        <f t="shared" si="363"/>
        <v/>
      </c>
      <c r="CP321" s="53" t="str">
        <f t="shared" si="364"/>
        <v/>
      </c>
      <c r="CQ321" s="164" t="str">
        <f t="shared" si="365"/>
        <v/>
      </c>
      <c r="CR321" s="165" t="str">
        <f t="shared" si="391"/>
        <v/>
      </c>
      <c r="CS321" s="108" t="str">
        <f t="shared" si="317"/>
        <v/>
      </c>
      <c r="CT321" s="27" t="s">
        <v>0</v>
      </c>
      <c r="CU321" s="224" t="str">
        <f t="shared" si="366"/>
        <v xml:space="preserve">
</v>
      </c>
      <c r="CV321" s="27" t="s">
        <v>0</v>
      </c>
      <c r="CW321" s="184" t="str">
        <f t="shared" si="318"/>
        <v/>
      </c>
      <c r="CX321" t="s">
        <v>0</v>
      </c>
      <c r="CY321" s="86" t="str">
        <f t="shared" si="319"/>
        <v/>
      </c>
      <c r="CZ321" t="s">
        <v>0</v>
      </c>
      <c r="DA321" s="32" t="str">
        <f t="shared" si="320"/>
        <v/>
      </c>
      <c r="DB321" s="46" t="str">
        <f t="shared" si="321"/>
        <v/>
      </c>
      <c r="DC321" t="s">
        <v>0</v>
      </c>
      <c r="DD321" s="14" t="str">
        <f t="shared" si="367"/>
        <v/>
      </c>
      <c r="DE321" s="27" t="s">
        <v>0</v>
      </c>
      <c r="DF321" s="14" t="str">
        <f t="shared" si="368"/>
        <v/>
      </c>
      <c r="DG321" s="27" t="s">
        <v>0</v>
      </c>
      <c r="DH321" s="32" t="str">
        <f t="shared" si="369"/>
        <v/>
      </c>
      <c r="DI321" s="33" t="str">
        <f t="shared" si="370"/>
        <v/>
      </c>
      <c r="DJ321" s="27" t="s">
        <v>0</v>
      </c>
      <c r="DK321" s="32" t="str">
        <f t="shared" si="371"/>
        <v/>
      </c>
      <c r="DL321" s="33" t="str">
        <f t="shared" si="372"/>
        <v/>
      </c>
      <c r="DM321" s="27" t="s">
        <v>0</v>
      </c>
      <c r="DN321" s="32" t="str">
        <f t="shared" si="373"/>
        <v/>
      </c>
      <c r="DO321" s="33" t="str">
        <f t="shared" si="374"/>
        <v/>
      </c>
      <c r="DP321" s="27" t="s">
        <v>0</v>
      </c>
      <c r="DQ321" s="38" t="str">
        <f t="shared" si="375"/>
        <v/>
      </c>
      <c r="DR321" s="33" t="str" cm="1">
        <f t="array" ref="DR321">IF(DQ321&lt;&gt;"",INDEX(regNatjecatelj_id,DQ321,0),IF(BF321&lt;&gt;"",BF321,""))</f>
        <v/>
      </c>
      <c r="DS321" s="27" t="s">
        <v>0</v>
      </c>
      <c r="DT321" s="38" t="str">
        <f t="shared" si="376"/>
        <v/>
      </c>
      <c r="DU321" s="53" t="str">
        <f t="shared" si="322"/>
        <v/>
      </c>
      <c r="DV321" s="53" t="str">
        <f t="shared" si="377"/>
        <v/>
      </c>
      <c r="DW321" s="53" t="str">
        <f t="shared" si="378"/>
        <v/>
      </c>
      <c r="DX321" s="46" t="str">
        <f t="shared" si="379"/>
        <v/>
      </c>
      <c r="DY321" s="27" t="s">
        <v>0</v>
      </c>
      <c r="DZ321" s="38" t="str">
        <f>IF(AN321="","",MAX(DZ$12:DZ320)+1)</f>
        <v/>
      </c>
      <c r="EA321" s="53" t="str">
        <f t="shared" si="380"/>
        <v/>
      </c>
      <c r="EB321" s="53" t="str">
        <f t="shared" si="381"/>
        <v/>
      </c>
      <c r="EC321" s="53" t="str">
        <f t="shared" si="382"/>
        <v/>
      </c>
      <c r="ED321" s="53" t="str">
        <f t="shared" si="383"/>
        <v/>
      </c>
      <c r="EE321" s="53" t="str">
        <f t="shared" si="323"/>
        <v/>
      </c>
      <c r="EF321" s="53" t="str">
        <f t="shared" si="384"/>
        <v/>
      </c>
      <c r="EG321" s="53" t="str">
        <f t="shared" si="385"/>
        <v/>
      </c>
      <c r="EH321" s="53" t="str">
        <f t="shared" si="324"/>
        <v/>
      </c>
      <c r="EI321" s="53" t="str">
        <f t="shared" si="386"/>
        <v/>
      </c>
      <c r="EJ321" s="33" t="str">
        <f t="shared" si="387"/>
        <v/>
      </c>
      <c r="EK321" s="27" t="s">
        <v>0</v>
      </c>
      <c r="EL321" s="14" t="str">
        <f t="shared" si="388"/>
        <v/>
      </c>
      <c r="EM321" s="27" t="s">
        <v>0</v>
      </c>
      <c r="EN321" s="14" t="str">
        <f t="shared" si="325"/>
        <v/>
      </c>
      <c r="EO321" s="27" t="s">
        <v>0</v>
      </c>
      <c r="EP321" s="115" t="str">
        <f t="shared" si="389"/>
        <v/>
      </c>
      <c r="EQ321" s="27" t="s">
        <v>0</v>
      </c>
    </row>
    <row r="322" spans="1:147" x14ac:dyDescent="0.25">
      <c r="A322" t="s">
        <v>0</v>
      </c>
      <c r="B322" s="32" t="str">
        <f>IF(csv!F312="","",TRIM(csv!T312))</f>
        <v/>
      </c>
      <c r="C322" s="21" t="s">
        <v>0</v>
      </c>
      <c r="D322" s="21" t="str">
        <f>IF(csv!F312="","",TRIM(csv!F312))</f>
        <v/>
      </c>
      <c r="E322" s="21" t="str">
        <f>IF(csv!E312="","",TRIM(csv!E312))</f>
        <v/>
      </c>
      <c r="F322" s="21" t="s">
        <v>0</v>
      </c>
      <c r="G322" s="53" t="str">
        <f>IF(csv!M312="","",TRIM(csv!M312))</f>
        <v/>
      </c>
      <c r="H322" s="53" t="str">
        <f>IF(csv!N312="","",TRIM(csv!N312))</f>
        <v/>
      </c>
      <c r="I322" s="21" t="s">
        <v>0</v>
      </c>
      <c r="J322" s="21" t="str">
        <f>IF(csv!P312="","",TRIM(csv!P312))</f>
        <v/>
      </c>
      <c r="K322" s="21" t="str">
        <f>IF(csv!Q312="","",TRIM(csv!Q312))</f>
        <v/>
      </c>
      <c r="L322" s="21" t="s">
        <v>0</v>
      </c>
      <c r="M322" s="46" t="str">
        <f>IF(csv!R312="","",TRIM(csv!R312))</f>
        <v/>
      </c>
      <c r="N322" s="27" t="s">
        <v>0</v>
      </c>
      <c r="O322" s="172" t="str">
        <f t="shared" si="326"/>
        <v/>
      </c>
      <c r="P322" s="27"/>
      <c r="Q322" s="32" t="str">
        <f t="shared" si="327"/>
        <v/>
      </c>
      <c r="R322" s="53" t="str">
        <f>IF(Q322="","",IF(COUNTIF(Q$12:Q321,Q322)=0,R321+1,R321))</f>
        <v/>
      </c>
      <c r="S322" s="53" t="str">
        <f t="shared" si="328"/>
        <v/>
      </c>
      <c r="T322" s="53" t="str">
        <f t="shared" si="329"/>
        <v/>
      </c>
      <c r="U322" s="46" t="str">
        <f t="shared" si="330"/>
        <v/>
      </c>
      <c r="V322" s="27" t="s">
        <v>0</v>
      </c>
      <c r="W322" s="157" t="str">
        <f t="shared" si="331"/>
        <v/>
      </c>
      <c r="X322" s="207" t="str">
        <f t="shared" si="332"/>
        <v/>
      </c>
      <c r="Y322" s="158" t="str">
        <f t="shared" si="314"/>
        <v/>
      </c>
      <c r="Z322" s="27" t="s">
        <v>0</v>
      </c>
      <c r="AA322" s="32" t="str">
        <f t="shared" si="333"/>
        <v/>
      </c>
      <c r="AB322" s="53" t="str">
        <f t="shared" si="334"/>
        <v/>
      </c>
      <c r="AC322" s="21" t="str">
        <f>IF(OR(AB322="",AB322&lt;&gt;"NEMA"),"",IF(IFERROR(MATCH(AA322,AA$12:AA321,0),0)&lt;&gt;0,"",AA322))</f>
        <v/>
      </c>
      <c r="AD322" s="46" t="str">
        <f>IF(AC322="","",MAX(AD$12:AD321)+1)</f>
        <v/>
      </c>
      <c r="AE322" s="27" t="s">
        <v>0</v>
      </c>
      <c r="AF322" s="84"/>
      <c r="AG322" s="27" t="s">
        <v>0</v>
      </c>
      <c r="AH322" s="14" t="str">
        <f t="shared" si="335"/>
        <v/>
      </c>
      <c r="AI322" s="27" t="s">
        <v>0</v>
      </c>
      <c r="AJ322" s="157" t="str">
        <f t="shared" si="336"/>
        <v/>
      </c>
      <c r="AK322" s="108" t="str">
        <f t="shared" si="337"/>
        <v/>
      </c>
      <c r="AL322" s="27"/>
      <c r="AM322" s="32" t="str">
        <f t="shared" si="338"/>
        <v/>
      </c>
      <c r="AN322" s="21" t="str">
        <f t="shared" si="339"/>
        <v/>
      </c>
      <c r="AO322" s="53" t="str">
        <f t="shared" si="340"/>
        <v/>
      </c>
      <c r="AP322" s="53" t="str">
        <f t="shared" si="341"/>
        <v/>
      </c>
      <c r="AQ322" s="21" t="str">
        <f t="shared" si="342"/>
        <v/>
      </c>
      <c r="AR322" s="46" t="str">
        <f t="shared" si="343"/>
        <v/>
      </c>
      <c r="AS322" s="27" t="s">
        <v>0</v>
      </c>
      <c r="AT322" s="62" t="str">
        <f t="shared" si="344"/>
        <v/>
      </c>
      <c r="AU322" s="27" t="s">
        <v>0</v>
      </c>
      <c r="AV322" s="228" t="str">
        <f t="shared" si="390"/>
        <v/>
      </c>
      <c r="AW322" s="27" t="s">
        <v>0</v>
      </c>
      <c r="AX322" s="79"/>
      <c r="AY322" s="80"/>
      <c r="AZ322" s="27" t="s">
        <v>0</v>
      </c>
      <c r="BA322" s="184" t="str">
        <f t="shared" si="345"/>
        <v/>
      </c>
      <c r="BB322" s="27" t="s">
        <v>0</v>
      </c>
      <c r="BC322" s="32" t="str">
        <f t="shared" si="346"/>
        <v/>
      </c>
      <c r="BD322" s="53" t="str">
        <f>IF(AX322&amp;AY322="","",MAX(BD$12:BD321)+1)</f>
        <v/>
      </c>
      <c r="BE322" s="196" t="str">
        <f t="shared" si="347"/>
        <v/>
      </c>
      <c r="BF322" s="33" t="str">
        <f>IF(AND(AO322="NEMA",AP322="NEMA",OR(AX322&amp;AY322="",BE322="NEMA")),MAX(BF$12:BF321)+1,"")</f>
        <v/>
      </c>
      <c r="BG322" s="27" t="s">
        <v>0</v>
      </c>
      <c r="BH322" s="32" t="str">
        <f t="shared" si="348"/>
        <v/>
      </c>
      <c r="BI322" s="21" t="str">
        <f t="shared" si="349"/>
        <v/>
      </c>
      <c r="BJ322" s="53" t="str">
        <f t="shared" si="350"/>
        <v/>
      </c>
      <c r="BK322" s="33" t="str">
        <f t="shared" si="351"/>
        <v/>
      </c>
      <c r="BL322" s="27" t="s">
        <v>0</v>
      </c>
      <c r="BM322" s="32" t="str">
        <f t="shared" si="352"/>
        <v/>
      </c>
      <c r="BN322" s="21" t="str">
        <f t="shared" si="353"/>
        <v/>
      </c>
      <c r="BO322" s="53" t="str">
        <f t="shared" si="354"/>
        <v/>
      </c>
      <c r="BP322" s="53" t="str">
        <f t="shared" si="315"/>
        <v/>
      </c>
      <c r="BQ322" s="21" t="str">
        <f t="shared" si="316"/>
        <v/>
      </c>
      <c r="BR322" s="21" t="str" cm="1">
        <f t="array" ref="BR322">IFERROR(""&amp;INDEX(regNatjecatelj_klub,DI322),"")</f>
        <v/>
      </c>
      <c r="BS322" s="66" t="str">
        <f t="shared" si="355"/>
        <v/>
      </c>
      <c r="BT322" s="46" t="str">
        <f t="shared" si="356"/>
        <v/>
      </c>
      <c r="BU322" s="27" t="s">
        <v>0</v>
      </c>
      <c r="BV322" s="62" t="str">
        <f>IF(BP322&lt;&gt;"NEMA","",IF(IFERROR(MATCH(BN322,BN$12:BN321,0),0)&lt;&gt;0,"",BN322))</f>
        <v/>
      </c>
      <c r="BW322" s="27" t="s">
        <v>0</v>
      </c>
      <c r="BX322" s="84"/>
      <c r="BY322" s="27" t="s">
        <v>0</v>
      </c>
      <c r="BZ322" s="38" t="str">
        <f t="shared" si="357"/>
        <v/>
      </c>
      <c r="CA322" s="21" t="str">
        <f t="shared" si="358"/>
        <v/>
      </c>
      <c r="CB322" s="21" t="str">
        <f>IF(CA322="","",MAX(CB$12:CB321)+1)</f>
        <v/>
      </c>
      <c r="CC322" s="21" t="str">
        <f>IF(CA322="","",IF(AB322="","",IF(AB322="NEMA",IF(AD322="",INDEX(AD$12:AD321,MATCH(AA322,AA$12:AA321,0),1),AD322),AB322)))</f>
        <v/>
      </c>
      <c r="CD322" s="21" t="str">
        <f t="shared" si="359"/>
        <v/>
      </c>
      <c r="CE322" s="21" t="str">
        <f>IF(BX322="","",MAX(CE$12:CE321)+1)</f>
        <v/>
      </c>
      <c r="CF322" s="21" t="str">
        <f t="shared" si="360"/>
        <v/>
      </c>
      <c r="CG322" s="46" t="str">
        <f t="shared" si="361"/>
        <v/>
      </c>
      <c r="CH322" s="27" t="s">
        <v>0</v>
      </c>
      <c r="CI322" s="14" t="str">
        <f t="shared" si="362"/>
        <v/>
      </c>
      <c r="CJ322" s="27" t="s">
        <v>0</v>
      </c>
      <c r="CK322" s="157" t="str">
        <f>IF(BN322="","",IF(AND(BO322&lt;&gt;"",BO322&lt;&gt;"NEMA",BS322=1),BR322,IFERROR(INDEX(CK$12:CK321,MATCH(BN322,BN$12:BN321,0)),IF(BX322&lt;&gt;"",BX322,BT322))))</f>
        <v/>
      </c>
      <c r="CL322" s="210" t="str">
        <f>IF(BN322="","",IF(BT322&lt;&gt;BN322,INDEX(regKlub_id,MATCH(BT322,regKlub_naziv,0)),IF(AND(BO322&lt;&gt;"",BO322&lt;&gt;"NEMA"),BO322,IF(CF322&lt;&gt;"",CF322,IF(CB322&lt;&gt;"",CB322,IFERROR(INDEX(CL$12:CL321,MATCH(BN322,BN$12:BN321,0)),"GREŠKA"))))))</f>
        <v/>
      </c>
      <c r="CM322" s="108" t="str">
        <f>IF(BP322="","",IF(BP322&lt;&gt;"NEMA",BP322,IF(CE322&lt;&gt;"",CE322,IFERROR(INDEX(CM$12:CM321,MATCH(BN322,BN$12:BN321,0)),""))))</f>
        <v/>
      </c>
      <c r="CN322" s="27" t="s">
        <v>0</v>
      </c>
      <c r="CO322" s="38" t="str">
        <f t="shared" si="363"/>
        <v/>
      </c>
      <c r="CP322" s="53" t="str">
        <f t="shared" si="364"/>
        <v/>
      </c>
      <c r="CQ322" s="164" t="str">
        <f t="shared" si="365"/>
        <v/>
      </c>
      <c r="CR322" s="165" t="str">
        <f t="shared" si="391"/>
        <v/>
      </c>
      <c r="CS322" s="108" t="str">
        <f t="shared" si="317"/>
        <v/>
      </c>
      <c r="CT322" s="27" t="s">
        <v>0</v>
      </c>
      <c r="CU322" s="224" t="str">
        <f t="shared" si="366"/>
        <v xml:space="preserve">
</v>
      </c>
      <c r="CV322" s="27" t="s">
        <v>0</v>
      </c>
      <c r="CW322" s="184" t="str">
        <f t="shared" si="318"/>
        <v/>
      </c>
      <c r="CX322" t="s">
        <v>0</v>
      </c>
      <c r="CY322" s="86" t="str">
        <f t="shared" si="319"/>
        <v/>
      </c>
      <c r="CZ322" t="s">
        <v>0</v>
      </c>
      <c r="DA322" s="32" t="str">
        <f t="shared" si="320"/>
        <v/>
      </c>
      <c r="DB322" s="46" t="str">
        <f t="shared" si="321"/>
        <v/>
      </c>
      <c r="DC322" t="s">
        <v>0</v>
      </c>
      <c r="DD322" s="14" t="str">
        <f t="shared" si="367"/>
        <v/>
      </c>
      <c r="DE322" s="27" t="s">
        <v>0</v>
      </c>
      <c r="DF322" s="14" t="str">
        <f t="shared" si="368"/>
        <v/>
      </c>
      <c r="DG322" s="27" t="s">
        <v>0</v>
      </c>
      <c r="DH322" s="32" t="str">
        <f t="shared" si="369"/>
        <v/>
      </c>
      <c r="DI322" s="33" t="str">
        <f t="shared" si="370"/>
        <v/>
      </c>
      <c r="DJ322" s="27" t="s">
        <v>0</v>
      </c>
      <c r="DK322" s="32" t="str">
        <f t="shared" si="371"/>
        <v/>
      </c>
      <c r="DL322" s="33" t="str">
        <f t="shared" si="372"/>
        <v/>
      </c>
      <c r="DM322" s="27" t="s">
        <v>0</v>
      </c>
      <c r="DN322" s="32" t="str">
        <f t="shared" si="373"/>
        <v/>
      </c>
      <c r="DO322" s="33" t="str">
        <f t="shared" si="374"/>
        <v/>
      </c>
      <c r="DP322" s="27" t="s">
        <v>0</v>
      </c>
      <c r="DQ322" s="38" t="str">
        <f t="shared" si="375"/>
        <v/>
      </c>
      <c r="DR322" s="33" t="str" cm="1">
        <f t="array" ref="DR322">IF(DQ322&lt;&gt;"",INDEX(regNatjecatelj_id,DQ322,0),IF(BF322&lt;&gt;"",BF322,""))</f>
        <v/>
      </c>
      <c r="DS322" s="27" t="s">
        <v>0</v>
      </c>
      <c r="DT322" s="38" t="str">
        <f t="shared" si="376"/>
        <v/>
      </c>
      <c r="DU322" s="53" t="str">
        <f t="shared" si="322"/>
        <v/>
      </c>
      <c r="DV322" s="53" t="str">
        <f t="shared" si="377"/>
        <v/>
      </c>
      <c r="DW322" s="53" t="str">
        <f t="shared" si="378"/>
        <v/>
      </c>
      <c r="DX322" s="46" t="str">
        <f t="shared" si="379"/>
        <v/>
      </c>
      <c r="DY322" s="27" t="s">
        <v>0</v>
      </c>
      <c r="DZ322" s="38" t="str">
        <f>IF(AN322="","",MAX(DZ$12:DZ321)+1)</f>
        <v/>
      </c>
      <c r="EA322" s="53" t="str">
        <f t="shared" si="380"/>
        <v/>
      </c>
      <c r="EB322" s="53" t="str">
        <f t="shared" si="381"/>
        <v/>
      </c>
      <c r="EC322" s="53" t="str">
        <f t="shared" si="382"/>
        <v/>
      </c>
      <c r="ED322" s="53" t="str">
        <f t="shared" si="383"/>
        <v/>
      </c>
      <c r="EE322" s="53" t="str">
        <f t="shared" si="323"/>
        <v/>
      </c>
      <c r="EF322" s="53" t="str">
        <f t="shared" si="384"/>
        <v/>
      </c>
      <c r="EG322" s="53" t="str">
        <f t="shared" si="385"/>
        <v/>
      </c>
      <c r="EH322" s="53" t="str">
        <f t="shared" si="324"/>
        <v/>
      </c>
      <c r="EI322" s="53" t="str">
        <f t="shared" si="386"/>
        <v/>
      </c>
      <c r="EJ322" s="33" t="str">
        <f t="shared" si="387"/>
        <v/>
      </c>
      <c r="EK322" s="27" t="s">
        <v>0</v>
      </c>
      <c r="EL322" s="14" t="str">
        <f t="shared" si="388"/>
        <v/>
      </c>
      <c r="EM322" s="27" t="s">
        <v>0</v>
      </c>
      <c r="EN322" s="14" t="str">
        <f t="shared" si="325"/>
        <v/>
      </c>
      <c r="EO322" s="27" t="s">
        <v>0</v>
      </c>
      <c r="EP322" s="115" t="str">
        <f t="shared" si="389"/>
        <v/>
      </c>
      <c r="EQ322" s="27" t="s">
        <v>0</v>
      </c>
    </row>
    <row r="323" spans="1:147" x14ac:dyDescent="0.25">
      <c r="A323" t="s">
        <v>0</v>
      </c>
      <c r="B323" s="32" t="str">
        <f>IF(csv!F313="","",TRIM(csv!T313))</f>
        <v/>
      </c>
      <c r="C323" s="21" t="s">
        <v>0</v>
      </c>
      <c r="D323" s="21" t="str">
        <f>IF(csv!F313="","",TRIM(csv!F313))</f>
        <v/>
      </c>
      <c r="E323" s="21" t="str">
        <f>IF(csv!E313="","",TRIM(csv!E313))</f>
        <v/>
      </c>
      <c r="F323" s="21" t="s">
        <v>0</v>
      </c>
      <c r="G323" s="53" t="str">
        <f>IF(csv!M313="","",TRIM(csv!M313))</f>
        <v/>
      </c>
      <c r="H323" s="53" t="str">
        <f>IF(csv!N313="","",TRIM(csv!N313))</f>
        <v/>
      </c>
      <c r="I323" s="21" t="s">
        <v>0</v>
      </c>
      <c r="J323" s="21" t="str">
        <f>IF(csv!P313="","",TRIM(csv!P313))</f>
        <v/>
      </c>
      <c r="K323" s="21" t="str">
        <f>IF(csv!Q313="","",TRIM(csv!Q313))</f>
        <v/>
      </c>
      <c r="L323" s="21" t="s">
        <v>0</v>
      </c>
      <c r="M323" s="46" t="str">
        <f>IF(csv!R313="","",TRIM(csv!R313))</f>
        <v/>
      </c>
      <c r="N323" s="27" t="s">
        <v>0</v>
      </c>
      <c r="O323" s="172" t="str">
        <f t="shared" si="326"/>
        <v/>
      </c>
      <c r="P323" s="27"/>
      <c r="Q323" s="32" t="str">
        <f t="shared" si="327"/>
        <v/>
      </c>
      <c r="R323" s="53" t="str">
        <f>IF(Q323="","",IF(COUNTIF(Q$12:Q322,Q323)=0,R322+1,R322))</f>
        <v/>
      </c>
      <c r="S323" s="53" t="str">
        <f t="shared" si="328"/>
        <v/>
      </c>
      <c r="T323" s="53" t="str">
        <f t="shared" si="329"/>
        <v/>
      </c>
      <c r="U323" s="46" t="str">
        <f t="shared" si="330"/>
        <v/>
      </c>
      <c r="V323" s="27" t="s">
        <v>0</v>
      </c>
      <c r="W323" s="157" t="str">
        <f t="shared" si="331"/>
        <v/>
      </c>
      <c r="X323" s="207" t="str">
        <f t="shared" si="332"/>
        <v/>
      </c>
      <c r="Y323" s="158" t="str">
        <f t="shared" si="314"/>
        <v/>
      </c>
      <c r="Z323" s="27" t="s">
        <v>0</v>
      </c>
      <c r="AA323" s="32" t="str">
        <f t="shared" si="333"/>
        <v/>
      </c>
      <c r="AB323" s="53" t="str">
        <f t="shared" si="334"/>
        <v/>
      </c>
      <c r="AC323" s="21" t="str">
        <f>IF(OR(AB323="",AB323&lt;&gt;"NEMA"),"",IF(IFERROR(MATCH(AA323,AA$12:AA322,0),0)&lt;&gt;0,"",AA323))</f>
        <v/>
      </c>
      <c r="AD323" s="46" t="str">
        <f>IF(AC323="","",MAX(AD$12:AD322)+1)</f>
        <v/>
      </c>
      <c r="AE323" s="27" t="s">
        <v>0</v>
      </c>
      <c r="AF323" s="84"/>
      <c r="AG323" s="27" t="s">
        <v>0</v>
      </c>
      <c r="AH323" s="14" t="str">
        <f t="shared" si="335"/>
        <v/>
      </c>
      <c r="AI323" s="27" t="s">
        <v>0</v>
      </c>
      <c r="AJ323" s="157" t="str">
        <f t="shared" si="336"/>
        <v/>
      </c>
      <c r="AK323" s="108" t="str">
        <f t="shared" si="337"/>
        <v/>
      </c>
      <c r="AL323" s="27"/>
      <c r="AM323" s="32" t="str">
        <f t="shared" si="338"/>
        <v/>
      </c>
      <c r="AN323" s="21" t="str">
        <f t="shared" si="339"/>
        <v/>
      </c>
      <c r="AO323" s="53" t="str">
        <f t="shared" si="340"/>
        <v/>
      </c>
      <c r="AP323" s="53" t="str">
        <f t="shared" si="341"/>
        <v/>
      </c>
      <c r="AQ323" s="21" t="str">
        <f t="shared" si="342"/>
        <v/>
      </c>
      <c r="AR323" s="46" t="str">
        <f t="shared" si="343"/>
        <v/>
      </c>
      <c r="AS323" s="27" t="s">
        <v>0</v>
      </c>
      <c r="AT323" s="62" t="str">
        <f t="shared" si="344"/>
        <v/>
      </c>
      <c r="AU323" s="27" t="s">
        <v>0</v>
      </c>
      <c r="AV323" s="228" t="str">
        <f t="shared" si="390"/>
        <v/>
      </c>
      <c r="AW323" s="27" t="s">
        <v>0</v>
      </c>
      <c r="AX323" s="79"/>
      <c r="AY323" s="80"/>
      <c r="AZ323" s="27" t="s">
        <v>0</v>
      </c>
      <c r="BA323" s="184" t="str">
        <f t="shared" si="345"/>
        <v/>
      </c>
      <c r="BB323" s="27" t="s">
        <v>0</v>
      </c>
      <c r="BC323" s="32" t="str">
        <f t="shared" si="346"/>
        <v/>
      </c>
      <c r="BD323" s="53" t="str">
        <f>IF(AX323&amp;AY323="","",MAX(BD$12:BD322)+1)</f>
        <v/>
      </c>
      <c r="BE323" s="196" t="str">
        <f t="shared" si="347"/>
        <v/>
      </c>
      <c r="BF323" s="33" t="str">
        <f>IF(AND(AO323="NEMA",AP323="NEMA",OR(AX323&amp;AY323="",BE323="NEMA")),MAX(BF$12:BF322)+1,"")</f>
        <v/>
      </c>
      <c r="BG323" s="27" t="s">
        <v>0</v>
      </c>
      <c r="BH323" s="32" t="str">
        <f t="shared" si="348"/>
        <v/>
      </c>
      <c r="BI323" s="21" t="str">
        <f t="shared" si="349"/>
        <v/>
      </c>
      <c r="BJ323" s="53" t="str">
        <f t="shared" si="350"/>
        <v/>
      </c>
      <c r="BK323" s="33" t="str">
        <f t="shared" si="351"/>
        <v/>
      </c>
      <c r="BL323" s="27" t="s">
        <v>0</v>
      </c>
      <c r="BM323" s="32" t="str">
        <f t="shared" si="352"/>
        <v/>
      </c>
      <c r="BN323" s="21" t="str">
        <f t="shared" si="353"/>
        <v/>
      </c>
      <c r="BO323" s="53" t="str">
        <f t="shared" si="354"/>
        <v/>
      </c>
      <c r="BP323" s="53" t="str">
        <f t="shared" si="315"/>
        <v/>
      </c>
      <c r="BQ323" s="21" t="str">
        <f t="shared" si="316"/>
        <v/>
      </c>
      <c r="BR323" s="21" t="str" cm="1">
        <f t="array" ref="BR323">IFERROR(""&amp;INDEX(regNatjecatelj_klub,DI323),"")</f>
        <v/>
      </c>
      <c r="BS323" s="66" t="str">
        <f t="shared" si="355"/>
        <v/>
      </c>
      <c r="BT323" s="46" t="str">
        <f t="shared" si="356"/>
        <v/>
      </c>
      <c r="BU323" s="27" t="s">
        <v>0</v>
      </c>
      <c r="BV323" s="62" t="str">
        <f>IF(BP323&lt;&gt;"NEMA","",IF(IFERROR(MATCH(BN323,BN$12:BN322,0),0)&lt;&gt;0,"",BN323))</f>
        <v/>
      </c>
      <c r="BW323" s="27" t="s">
        <v>0</v>
      </c>
      <c r="BX323" s="84"/>
      <c r="BY323" s="27" t="s">
        <v>0</v>
      </c>
      <c r="BZ323" s="38" t="str">
        <f t="shared" si="357"/>
        <v/>
      </c>
      <c r="CA323" s="21" t="str">
        <f t="shared" si="358"/>
        <v/>
      </c>
      <c r="CB323" s="21" t="str">
        <f>IF(CA323="","",MAX(CB$12:CB322)+1)</f>
        <v/>
      </c>
      <c r="CC323" s="21" t="str">
        <f>IF(CA323="","",IF(AB323="","",IF(AB323="NEMA",IF(AD323="",INDEX(AD$12:AD322,MATCH(AA323,AA$12:AA322,0),1),AD323),AB323)))</f>
        <v/>
      </c>
      <c r="CD323" s="21" t="str">
        <f t="shared" si="359"/>
        <v/>
      </c>
      <c r="CE323" s="21" t="str">
        <f>IF(BX323="","",MAX(CE$12:CE322)+1)</f>
        <v/>
      </c>
      <c r="CF323" s="21" t="str">
        <f t="shared" si="360"/>
        <v/>
      </c>
      <c r="CG323" s="46" t="str">
        <f t="shared" si="361"/>
        <v/>
      </c>
      <c r="CH323" s="27" t="s">
        <v>0</v>
      </c>
      <c r="CI323" s="14" t="str">
        <f t="shared" si="362"/>
        <v/>
      </c>
      <c r="CJ323" s="27" t="s">
        <v>0</v>
      </c>
      <c r="CK323" s="157" t="str">
        <f>IF(BN323="","",IF(AND(BO323&lt;&gt;"",BO323&lt;&gt;"NEMA",BS323=1),BR323,IFERROR(INDEX(CK$12:CK322,MATCH(BN323,BN$12:BN322,0)),IF(BX323&lt;&gt;"",BX323,BT323))))</f>
        <v/>
      </c>
      <c r="CL323" s="210" t="str">
        <f>IF(BN323="","",IF(BT323&lt;&gt;BN323,INDEX(regKlub_id,MATCH(BT323,regKlub_naziv,0)),IF(AND(BO323&lt;&gt;"",BO323&lt;&gt;"NEMA"),BO323,IF(CF323&lt;&gt;"",CF323,IF(CB323&lt;&gt;"",CB323,IFERROR(INDEX(CL$12:CL322,MATCH(BN323,BN$12:BN322,0)),"GREŠKA"))))))</f>
        <v/>
      </c>
      <c r="CM323" s="108" t="str">
        <f>IF(BP323="","",IF(BP323&lt;&gt;"NEMA",BP323,IF(CE323&lt;&gt;"",CE323,IFERROR(INDEX(CM$12:CM322,MATCH(BN323,BN$12:BN322,0)),""))))</f>
        <v/>
      </c>
      <c r="CN323" s="27" t="s">
        <v>0</v>
      </c>
      <c r="CO323" s="38" t="str">
        <f t="shared" si="363"/>
        <v/>
      </c>
      <c r="CP323" s="53" t="str">
        <f t="shared" si="364"/>
        <v/>
      </c>
      <c r="CQ323" s="164" t="str">
        <f t="shared" si="365"/>
        <v/>
      </c>
      <c r="CR323" s="165" t="str">
        <f t="shared" si="391"/>
        <v/>
      </c>
      <c r="CS323" s="108" t="str">
        <f t="shared" si="317"/>
        <v/>
      </c>
      <c r="CT323" s="27" t="s">
        <v>0</v>
      </c>
      <c r="CU323" s="224" t="str">
        <f t="shared" si="366"/>
        <v xml:space="preserve">
</v>
      </c>
      <c r="CV323" s="27" t="s">
        <v>0</v>
      </c>
      <c r="CW323" s="184" t="str">
        <f t="shared" si="318"/>
        <v/>
      </c>
      <c r="CX323" t="s">
        <v>0</v>
      </c>
      <c r="CY323" s="86" t="str">
        <f t="shared" si="319"/>
        <v/>
      </c>
      <c r="CZ323" t="s">
        <v>0</v>
      </c>
      <c r="DA323" s="32" t="str">
        <f t="shared" si="320"/>
        <v/>
      </c>
      <c r="DB323" s="46" t="str">
        <f t="shared" si="321"/>
        <v/>
      </c>
      <c r="DC323" t="s">
        <v>0</v>
      </c>
      <c r="DD323" s="14" t="str">
        <f t="shared" si="367"/>
        <v/>
      </c>
      <c r="DE323" s="27" t="s">
        <v>0</v>
      </c>
      <c r="DF323" s="14" t="str">
        <f t="shared" si="368"/>
        <v/>
      </c>
      <c r="DG323" s="27" t="s">
        <v>0</v>
      </c>
      <c r="DH323" s="32" t="str">
        <f t="shared" si="369"/>
        <v/>
      </c>
      <c r="DI323" s="33" t="str">
        <f t="shared" si="370"/>
        <v/>
      </c>
      <c r="DJ323" s="27" t="s">
        <v>0</v>
      </c>
      <c r="DK323" s="32" t="str">
        <f t="shared" si="371"/>
        <v/>
      </c>
      <c r="DL323" s="33" t="str">
        <f t="shared" si="372"/>
        <v/>
      </c>
      <c r="DM323" s="27" t="s">
        <v>0</v>
      </c>
      <c r="DN323" s="32" t="str">
        <f t="shared" si="373"/>
        <v/>
      </c>
      <c r="DO323" s="33" t="str">
        <f t="shared" si="374"/>
        <v/>
      </c>
      <c r="DP323" s="27" t="s">
        <v>0</v>
      </c>
      <c r="DQ323" s="38" t="str">
        <f t="shared" si="375"/>
        <v/>
      </c>
      <c r="DR323" s="33" t="str" cm="1">
        <f t="array" ref="DR323">IF(DQ323&lt;&gt;"",INDEX(regNatjecatelj_id,DQ323,0),IF(BF323&lt;&gt;"",BF323,""))</f>
        <v/>
      </c>
      <c r="DS323" s="27" t="s">
        <v>0</v>
      </c>
      <c r="DT323" s="38" t="str">
        <f t="shared" si="376"/>
        <v/>
      </c>
      <c r="DU323" s="53" t="str">
        <f t="shared" si="322"/>
        <v/>
      </c>
      <c r="DV323" s="53" t="str">
        <f t="shared" si="377"/>
        <v/>
      </c>
      <c r="DW323" s="53" t="str">
        <f t="shared" si="378"/>
        <v/>
      </c>
      <c r="DX323" s="46" t="str">
        <f t="shared" si="379"/>
        <v/>
      </c>
      <c r="DY323" s="27" t="s">
        <v>0</v>
      </c>
      <c r="DZ323" s="38" t="str">
        <f>IF(AN323="","",MAX(DZ$12:DZ322)+1)</f>
        <v/>
      </c>
      <c r="EA323" s="53" t="str">
        <f t="shared" si="380"/>
        <v/>
      </c>
      <c r="EB323" s="53" t="str">
        <f t="shared" si="381"/>
        <v/>
      </c>
      <c r="EC323" s="53" t="str">
        <f t="shared" si="382"/>
        <v/>
      </c>
      <c r="ED323" s="53" t="str">
        <f t="shared" si="383"/>
        <v/>
      </c>
      <c r="EE323" s="53" t="str">
        <f t="shared" si="323"/>
        <v/>
      </c>
      <c r="EF323" s="53" t="str">
        <f t="shared" si="384"/>
        <v/>
      </c>
      <c r="EG323" s="53" t="str">
        <f t="shared" si="385"/>
        <v/>
      </c>
      <c r="EH323" s="53" t="str">
        <f t="shared" si="324"/>
        <v/>
      </c>
      <c r="EI323" s="53" t="str">
        <f t="shared" si="386"/>
        <v/>
      </c>
      <c r="EJ323" s="33" t="str">
        <f t="shared" si="387"/>
        <v/>
      </c>
      <c r="EK323" s="27" t="s">
        <v>0</v>
      </c>
      <c r="EL323" s="14" t="str">
        <f t="shared" si="388"/>
        <v/>
      </c>
      <c r="EM323" s="27" t="s">
        <v>0</v>
      </c>
      <c r="EN323" s="14" t="str">
        <f t="shared" si="325"/>
        <v/>
      </c>
      <c r="EO323" s="27" t="s">
        <v>0</v>
      </c>
      <c r="EP323" s="115" t="str">
        <f t="shared" si="389"/>
        <v/>
      </c>
      <c r="EQ323" s="27" t="s">
        <v>0</v>
      </c>
    </row>
    <row r="324" spans="1:147" x14ac:dyDescent="0.25">
      <c r="A324" t="s">
        <v>0</v>
      </c>
      <c r="B324" s="32" t="str">
        <f>IF(csv!F314="","",TRIM(csv!T314))</f>
        <v/>
      </c>
      <c r="C324" s="21" t="s">
        <v>0</v>
      </c>
      <c r="D324" s="21" t="str">
        <f>IF(csv!F314="","",TRIM(csv!F314))</f>
        <v/>
      </c>
      <c r="E324" s="21" t="str">
        <f>IF(csv!E314="","",TRIM(csv!E314))</f>
        <v/>
      </c>
      <c r="F324" s="21" t="s">
        <v>0</v>
      </c>
      <c r="G324" s="53" t="str">
        <f>IF(csv!M314="","",TRIM(csv!M314))</f>
        <v/>
      </c>
      <c r="H324" s="53" t="str">
        <f>IF(csv!N314="","",TRIM(csv!N314))</f>
        <v/>
      </c>
      <c r="I324" s="21" t="s">
        <v>0</v>
      </c>
      <c r="J324" s="21" t="str">
        <f>IF(csv!P314="","",TRIM(csv!P314))</f>
        <v/>
      </c>
      <c r="K324" s="21" t="str">
        <f>IF(csv!Q314="","",TRIM(csv!Q314))</f>
        <v/>
      </c>
      <c r="L324" s="21" t="s">
        <v>0</v>
      </c>
      <c r="M324" s="46" t="str">
        <f>IF(csv!R314="","",TRIM(csv!R314))</f>
        <v/>
      </c>
      <c r="N324" s="27" t="s">
        <v>0</v>
      </c>
      <c r="O324" s="172" t="str">
        <f t="shared" si="326"/>
        <v/>
      </c>
      <c r="P324" s="27"/>
      <c r="Q324" s="32" t="str">
        <f t="shared" si="327"/>
        <v/>
      </c>
      <c r="R324" s="53" t="str">
        <f>IF(Q324="","",IF(COUNTIF(Q$12:Q323,Q324)=0,R323+1,R323))</f>
        <v/>
      </c>
      <c r="S324" s="53" t="str">
        <f t="shared" si="328"/>
        <v/>
      </c>
      <c r="T324" s="53" t="str">
        <f t="shared" si="329"/>
        <v/>
      </c>
      <c r="U324" s="46" t="str">
        <f t="shared" si="330"/>
        <v/>
      </c>
      <c r="V324" s="27" t="s">
        <v>0</v>
      </c>
      <c r="W324" s="157" t="str">
        <f t="shared" si="331"/>
        <v/>
      </c>
      <c r="X324" s="207" t="str">
        <f t="shared" si="332"/>
        <v/>
      </c>
      <c r="Y324" s="158" t="str">
        <f t="shared" si="314"/>
        <v/>
      </c>
      <c r="Z324" s="27" t="s">
        <v>0</v>
      </c>
      <c r="AA324" s="32" t="str">
        <f t="shared" si="333"/>
        <v/>
      </c>
      <c r="AB324" s="53" t="str">
        <f t="shared" si="334"/>
        <v/>
      </c>
      <c r="AC324" s="21" t="str">
        <f>IF(OR(AB324="",AB324&lt;&gt;"NEMA"),"",IF(IFERROR(MATCH(AA324,AA$12:AA323,0),0)&lt;&gt;0,"",AA324))</f>
        <v/>
      </c>
      <c r="AD324" s="46" t="str">
        <f>IF(AC324="","",MAX(AD$12:AD323)+1)</f>
        <v/>
      </c>
      <c r="AE324" s="27" t="s">
        <v>0</v>
      </c>
      <c r="AF324" s="84"/>
      <c r="AG324" s="27" t="s">
        <v>0</v>
      </c>
      <c r="AH324" s="14" t="str">
        <f t="shared" si="335"/>
        <v/>
      </c>
      <c r="AI324" s="27" t="s">
        <v>0</v>
      </c>
      <c r="AJ324" s="157" t="str">
        <f t="shared" si="336"/>
        <v/>
      </c>
      <c r="AK324" s="108" t="str">
        <f t="shared" si="337"/>
        <v/>
      </c>
      <c r="AL324" s="27"/>
      <c r="AM324" s="32" t="str">
        <f t="shared" si="338"/>
        <v/>
      </c>
      <c r="AN324" s="21" t="str">
        <f t="shared" si="339"/>
        <v/>
      </c>
      <c r="AO324" s="53" t="str">
        <f t="shared" si="340"/>
        <v/>
      </c>
      <c r="AP324" s="53" t="str">
        <f t="shared" si="341"/>
        <v/>
      </c>
      <c r="AQ324" s="21" t="str">
        <f t="shared" si="342"/>
        <v/>
      </c>
      <c r="AR324" s="46" t="str">
        <f t="shared" si="343"/>
        <v/>
      </c>
      <c r="AS324" s="27" t="s">
        <v>0</v>
      </c>
      <c r="AT324" s="62" t="str">
        <f t="shared" si="344"/>
        <v/>
      </c>
      <c r="AU324" s="27" t="s">
        <v>0</v>
      </c>
      <c r="AV324" s="228" t="str">
        <f t="shared" si="390"/>
        <v/>
      </c>
      <c r="AW324" s="27" t="s">
        <v>0</v>
      </c>
      <c r="AX324" s="79"/>
      <c r="AY324" s="80"/>
      <c r="AZ324" s="27" t="s">
        <v>0</v>
      </c>
      <c r="BA324" s="184" t="str">
        <f t="shared" si="345"/>
        <v/>
      </c>
      <c r="BB324" s="27" t="s">
        <v>0</v>
      </c>
      <c r="BC324" s="32" t="str">
        <f t="shared" si="346"/>
        <v/>
      </c>
      <c r="BD324" s="53" t="str">
        <f>IF(AX324&amp;AY324="","",MAX(BD$12:BD323)+1)</f>
        <v/>
      </c>
      <c r="BE324" s="196" t="str">
        <f t="shared" si="347"/>
        <v/>
      </c>
      <c r="BF324" s="33" t="str">
        <f>IF(AND(AO324="NEMA",AP324="NEMA",OR(AX324&amp;AY324="",BE324="NEMA")),MAX(BF$12:BF323)+1,"")</f>
        <v/>
      </c>
      <c r="BG324" s="27" t="s">
        <v>0</v>
      </c>
      <c r="BH324" s="32" t="str">
        <f t="shared" si="348"/>
        <v/>
      </c>
      <c r="BI324" s="21" t="str">
        <f t="shared" si="349"/>
        <v/>
      </c>
      <c r="BJ324" s="53" t="str">
        <f t="shared" si="350"/>
        <v/>
      </c>
      <c r="BK324" s="33" t="str">
        <f t="shared" si="351"/>
        <v/>
      </c>
      <c r="BL324" s="27" t="s">
        <v>0</v>
      </c>
      <c r="BM324" s="32" t="str">
        <f t="shared" si="352"/>
        <v/>
      </c>
      <c r="BN324" s="21" t="str">
        <f t="shared" si="353"/>
        <v/>
      </c>
      <c r="BO324" s="53" t="str">
        <f t="shared" si="354"/>
        <v/>
      </c>
      <c r="BP324" s="53" t="str">
        <f t="shared" si="315"/>
        <v/>
      </c>
      <c r="BQ324" s="21" t="str">
        <f t="shared" si="316"/>
        <v/>
      </c>
      <c r="BR324" s="21" t="str" cm="1">
        <f t="array" ref="BR324">IFERROR(""&amp;INDEX(regNatjecatelj_klub,DI324),"")</f>
        <v/>
      </c>
      <c r="BS324" s="66" t="str">
        <f t="shared" si="355"/>
        <v/>
      </c>
      <c r="BT324" s="46" t="str">
        <f t="shared" si="356"/>
        <v/>
      </c>
      <c r="BU324" s="27" t="s">
        <v>0</v>
      </c>
      <c r="BV324" s="62" t="str">
        <f>IF(BP324&lt;&gt;"NEMA","",IF(IFERROR(MATCH(BN324,BN$12:BN323,0),0)&lt;&gt;0,"",BN324))</f>
        <v/>
      </c>
      <c r="BW324" s="27" t="s">
        <v>0</v>
      </c>
      <c r="BX324" s="84"/>
      <c r="BY324" s="27" t="s">
        <v>0</v>
      </c>
      <c r="BZ324" s="38" t="str">
        <f t="shared" si="357"/>
        <v/>
      </c>
      <c r="CA324" s="21" t="str">
        <f t="shared" si="358"/>
        <v/>
      </c>
      <c r="CB324" s="21" t="str">
        <f>IF(CA324="","",MAX(CB$12:CB323)+1)</f>
        <v/>
      </c>
      <c r="CC324" s="21" t="str">
        <f>IF(CA324="","",IF(AB324="","",IF(AB324="NEMA",IF(AD324="",INDEX(AD$12:AD323,MATCH(AA324,AA$12:AA323,0),1),AD324),AB324)))</f>
        <v/>
      </c>
      <c r="CD324" s="21" t="str">
        <f t="shared" si="359"/>
        <v/>
      </c>
      <c r="CE324" s="21" t="str">
        <f>IF(BX324="","",MAX(CE$12:CE323)+1)</f>
        <v/>
      </c>
      <c r="CF324" s="21" t="str">
        <f t="shared" si="360"/>
        <v/>
      </c>
      <c r="CG324" s="46" t="str">
        <f t="shared" si="361"/>
        <v/>
      </c>
      <c r="CH324" s="27" t="s">
        <v>0</v>
      </c>
      <c r="CI324" s="14" t="str">
        <f t="shared" si="362"/>
        <v/>
      </c>
      <c r="CJ324" s="27" t="s">
        <v>0</v>
      </c>
      <c r="CK324" s="157" t="str">
        <f>IF(BN324="","",IF(AND(BO324&lt;&gt;"",BO324&lt;&gt;"NEMA",BS324=1),BR324,IFERROR(INDEX(CK$12:CK323,MATCH(BN324,BN$12:BN323,0)),IF(BX324&lt;&gt;"",BX324,BT324))))</f>
        <v/>
      </c>
      <c r="CL324" s="210" t="str">
        <f>IF(BN324="","",IF(BT324&lt;&gt;BN324,INDEX(regKlub_id,MATCH(BT324,regKlub_naziv,0)),IF(AND(BO324&lt;&gt;"",BO324&lt;&gt;"NEMA"),BO324,IF(CF324&lt;&gt;"",CF324,IF(CB324&lt;&gt;"",CB324,IFERROR(INDEX(CL$12:CL323,MATCH(BN324,BN$12:BN323,0)),"GREŠKA"))))))</f>
        <v/>
      </c>
      <c r="CM324" s="108" t="str">
        <f>IF(BP324="","",IF(BP324&lt;&gt;"NEMA",BP324,IF(CE324&lt;&gt;"",CE324,IFERROR(INDEX(CM$12:CM323,MATCH(BN324,BN$12:BN323,0)),""))))</f>
        <v/>
      </c>
      <c r="CN324" s="27" t="s">
        <v>0</v>
      </c>
      <c r="CO324" s="38" t="str">
        <f t="shared" si="363"/>
        <v/>
      </c>
      <c r="CP324" s="53" t="str">
        <f t="shared" si="364"/>
        <v/>
      </c>
      <c r="CQ324" s="164" t="str">
        <f t="shared" si="365"/>
        <v/>
      </c>
      <c r="CR324" s="165" t="str">
        <f t="shared" si="391"/>
        <v/>
      </c>
      <c r="CS324" s="108" t="str">
        <f t="shared" si="317"/>
        <v/>
      </c>
      <c r="CT324" s="27" t="s">
        <v>0</v>
      </c>
      <c r="CU324" s="224" t="str">
        <f t="shared" si="366"/>
        <v xml:space="preserve">
</v>
      </c>
      <c r="CV324" s="27" t="s">
        <v>0</v>
      </c>
      <c r="CW324" s="184" t="str">
        <f t="shared" si="318"/>
        <v/>
      </c>
      <c r="CX324" t="s">
        <v>0</v>
      </c>
      <c r="CY324" s="86" t="str">
        <f t="shared" si="319"/>
        <v/>
      </c>
      <c r="CZ324" t="s">
        <v>0</v>
      </c>
      <c r="DA324" s="32" t="str">
        <f t="shared" si="320"/>
        <v/>
      </c>
      <c r="DB324" s="46" t="str">
        <f t="shared" si="321"/>
        <v/>
      </c>
      <c r="DC324" t="s">
        <v>0</v>
      </c>
      <c r="DD324" s="14" t="str">
        <f t="shared" si="367"/>
        <v/>
      </c>
      <c r="DE324" s="27" t="s">
        <v>0</v>
      </c>
      <c r="DF324" s="14" t="str">
        <f t="shared" si="368"/>
        <v/>
      </c>
      <c r="DG324" s="27" t="s">
        <v>0</v>
      </c>
      <c r="DH324" s="32" t="str">
        <f t="shared" si="369"/>
        <v/>
      </c>
      <c r="DI324" s="33" t="str">
        <f t="shared" si="370"/>
        <v/>
      </c>
      <c r="DJ324" s="27" t="s">
        <v>0</v>
      </c>
      <c r="DK324" s="32" t="str">
        <f t="shared" si="371"/>
        <v/>
      </c>
      <c r="DL324" s="33" t="str">
        <f t="shared" si="372"/>
        <v/>
      </c>
      <c r="DM324" s="27" t="s">
        <v>0</v>
      </c>
      <c r="DN324" s="32" t="str">
        <f t="shared" si="373"/>
        <v/>
      </c>
      <c r="DO324" s="33" t="str">
        <f t="shared" si="374"/>
        <v/>
      </c>
      <c r="DP324" s="27" t="s">
        <v>0</v>
      </c>
      <c r="DQ324" s="38" t="str">
        <f t="shared" si="375"/>
        <v/>
      </c>
      <c r="DR324" s="33" t="str" cm="1">
        <f t="array" ref="DR324">IF(DQ324&lt;&gt;"",INDEX(regNatjecatelj_id,DQ324,0),IF(BF324&lt;&gt;"",BF324,""))</f>
        <v/>
      </c>
      <c r="DS324" s="27" t="s">
        <v>0</v>
      </c>
      <c r="DT324" s="38" t="str">
        <f t="shared" si="376"/>
        <v/>
      </c>
      <c r="DU324" s="53" t="str">
        <f t="shared" si="322"/>
        <v/>
      </c>
      <c r="DV324" s="53" t="str">
        <f t="shared" si="377"/>
        <v/>
      </c>
      <c r="DW324" s="53" t="str">
        <f t="shared" si="378"/>
        <v/>
      </c>
      <c r="DX324" s="46" t="str">
        <f t="shared" si="379"/>
        <v/>
      </c>
      <c r="DY324" s="27" t="s">
        <v>0</v>
      </c>
      <c r="DZ324" s="38" t="str">
        <f>IF(AN324="","",MAX(DZ$12:DZ323)+1)</f>
        <v/>
      </c>
      <c r="EA324" s="53" t="str">
        <f t="shared" si="380"/>
        <v/>
      </c>
      <c r="EB324" s="53" t="str">
        <f t="shared" si="381"/>
        <v/>
      </c>
      <c r="EC324" s="53" t="str">
        <f t="shared" si="382"/>
        <v/>
      </c>
      <c r="ED324" s="53" t="str">
        <f t="shared" si="383"/>
        <v/>
      </c>
      <c r="EE324" s="53" t="str">
        <f t="shared" si="323"/>
        <v/>
      </c>
      <c r="EF324" s="53" t="str">
        <f t="shared" si="384"/>
        <v/>
      </c>
      <c r="EG324" s="53" t="str">
        <f t="shared" si="385"/>
        <v/>
      </c>
      <c r="EH324" s="53" t="str">
        <f t="shared" si="324"/>
        <v/>
      </c>
      <c r="EI324" s="53" t="str">
        <f t="shared" si="386"/>
        <v/>
      </c>
      <c r="EJ324" s="33" t="str">
        <f t="shared" si="387"/>
        <v/>
      </c>
      <c r="EK324" s="27" t="s">
        <v>0</v>
      </c>
      <c r="EL324" s="14" t="str">
        <f t="shared" si="388"/>
        <v/>
      </c>
      <c r="EM324" s="27" t="s">
        <v>0</v>
      </c>
      <c r="EN324" s="14" t="str">
        <f t="shared" si="325"/>
        <v/>
      </c>
      <c r="EO324" s="27" t="s">
        <v>0</v>
      </c>
      <c r="EP324" s="115" t="str">
        <f t="shared" si="389"/>
        <v/>
      </c>
      <c r="EQ324" s="27" t="s">
        <v>0</v>
      </c>
    </row>
    <row r="325" spans="1:147" x14ac:dyDescent="0.25">
      <c r="A325" t="s">
        <v>0</v>
      </c>
      <c r="B325" s="32" t="str">
        <f>IF(csv!F315="","",TRIM(csv!T315))</f>
        <v/>
      </c>
      <c r="C325" s="21" t="s">
        <v>0</v>
      </c>
      <c r="D325" s="21" t="str">
        <f>IF(csv!F315="","",TRIM(csv!F315))</f>
        <v/>
      </c>
      <c r="E325" s="21" t="str">
        <f>IF(csv!E315="","",TRIM(csv!E315))</f>
        <v/>
      </c>
      <c r="F325" s="21" t="s">
        <v>0</v>
      </c>
      <c r="G325" s="53" t="str">
        <f>IF(csv!M315="","",TRIM(csv!M315))</f>
        <v/>
      </c>
      <c r="H325" s="53" t="str">
        <f>IF(csv!N315="","",TRIM(csv!N315))</f>
        <v/>
      </c>
      <c r="I325" s="21" t="s">
        <v>0</v>
      </c>
      <c r="J325" s="21" t="str">
        <f>IF(csv!P315="","",TRIM(csv!P315))</f>
        <v/>
      </c>
      <c r="K325" s="21" t="str">
        <f>IF(csv!Q315="","",TRIM(csv!Q315))</f>
        <v/>
      </c>
      <c r="L325" s="21" t="s">
        <v>0</v>
      </c>
      <c r="M325" s="46" t="str">
        <f>IF(csv!R315="","",TRIM(csv!R315))</f>
        <v/>
      </c>
      <c r="N325" s="27" t="s">
        <v>0</v>
      </c>
      <c r="O325" s="172" t="str">
        <f t="shared" si="326"/>
        <v/>
      </c>
      <c r="P325" s="27"/>
      <c r="Q325" s="32" t="str">
        <f t="shared" si="327"/>
        <v/>
      </c>
      <c r="R325" s="53" t="str">
        <f>IF(Q325="","",IF(COUNTIF(Q$12:Q324,Q325)=0,R324+1,R324))</f>
        <v/>
      </c>
      <c r="S325" s="53" t="str">
        <f t="shared" si="328"/>
        <v/>
      </c>
      <c r="T325" s="53" t="str">
        <f t="shared" si="329"/>
        <v/>
      </c>
      <c r="U325" s="46" t="str">
        <f t="shared" si="330"/>
        <v/>
      </c>
      <c r="V325" s="27" t="s">
        <v>0</v>
      </c>
      <c r="W325" s="157" t="str">
        <f t="shared" si="331"/>
        <v/>
      </c>
      <c r="X325" s="207" t="str">
        <f t="shared" si="332"/>
        <v/>
      </c>
      <c r="Y325" s="158" t="str">
        <f t="shared" si="314"/>
        <v/>
      </c>
      <c r="Z325" s="27" t="s">
        <v>0</v>
      </c>
      <c r="AA325" s="32" t="str">
        <f t="shared" si="333"/>
        <v/>
      </c>
      <c r="AB325" s="53" t="str">
        <f t="shared" si="334"/>
        <v/>
      </c>
      <c r="AC325" s="21" t="str">
        <f>IF(OR(AB325="",AB325&lt;&gt;"NEMA"),"",IF(IFERROR(MATCH(AA325,AA$12:AA324,0),0)&lt;&gt;0,"",AA325))</f>
        <v/>
      </c>
      <c r="AD325" s="46" t="str">
        <f>IF(AC325="","",MAX(AD$12:AD324)+1)</f>
        <v/>
      </c>
      <c r="AE325" s="27" t="s">
        <v>0</v>
      </c>
      <c r="AF325" s="84"/>
      <c r="AG325" s="27" t="s">
        <v>0</v>
      </c>
      <c r="AH325" s="14" t="str">
        <f t="shared" si="335"/>
        <v/>
      </c>
      <c r="AI325" s="27" t="s">
        <v>0</v>
      </c>
      <c r="AJ325" s="157" t="str">
        <f t="shared" si="336"/>
        <v/>
      </c>
      <c r="AK325" s="108" t="str">
        <f t="shared" si="337"/>
        <v/>
      </c>
      <c r="AL325" s="27"/>
      <c r="AM325" s="32" t="str">
        <f t="shared" si="338"/>
        <v/>
      </c>
      <c r="AN325" s="21" t="str">
        <f t="shared" si="339"/>
        <v/>
      </c>
      <c r="AO325" s="53" t="str">
        <f t="shared" si="340"/>
        <v/>
      </c>
      <c r="AP325" s="53" t="str">
        <f t="shared" si="341"/>
        <v/>
      </c>
      <c r="AQ325" s="21" t="str">
        <f t="shared" si="342"/>
        <v/>
      </c>
      <c r="AR325" s="46" t="str">
        <f t="shared" si="343"/>
        <v/>
      </c>
      <c r="AS325" s="27" t="s">
        <v>0</v>
      </c>
      <c r="AT325" s="62" t="str">
        <f t="shared" si="344"/>
        <v/>
      </c>
      <c r="AU325" s="27" t="s">
        <v>0</v>
      </c>
      <c r="AV325" s="228" t="str">
        <f t="shared" si="390"/>
        <v/>
      </c>
      <c r="AW325" s="27" t="s">
        <v>0</v>
      </c>
      <c r="AX325" s="79"/>
      <c r="AY325" s="80"/>
      <c r="AZ325" s="27" t="s">
        <v>0</v>
      </c>
      <c r="BA325" s="184" t="str">
        <f t="shared" si="345"/>
        <v/>
      </c>
      <c r="BB325" s="27" t="s">
        <v>0</v>
      </c>
      <c r="BC325" s="32" t="str">
        <f t="shared" si="346"/>
        <v/>
      </c>
      <c r="BD325" s="53" t="str">
        <f>IF(AX325&amp;AY325="","",MAX(BD$12:BD324)+1)</f>
        <v/>
      </c>
      <c r="BE325" s="196" t="str">
        <f t="shared" si="347"/>
        <v/>
      </c>
      <c r="BF325" s="33" t="str">
        <f>IF(AND(AO325="NEMA",AP325="NEMA",OR(AX325&amp;AY325="",BE325="NEMA")),MAX(BF$12:BF324)+1,"")</f>
        <v/>
      </c>
      <c r="BG325" s="27" t="s">
        <v>0</v>
      </c>
      <c r="BH325" s="32" t="str">
        <f t="shared" si="348"/>
        <v/>
      </c>
      <c r="BI325" s="21" t="str">
        <f t="shared" si="349"/>
        <v/>
      </c>
      <c r="BJ325" s="53" t="str">
        <f t="shared" si="350"/>
        <v/>
      </c>
      <c r="BK325" s="33" t="str">
        <f t="shared" si="351"/>
        <v/>
      </c>
      <c r="BL325" s="27" t="s">
        <v>0</v>
      </c>
      <c r="BM325" s="32" t="str">
        <f t="shared" si="352"/>
        <v/>
      </c>
      <c r="BN325" s="21" t="str">
        <f t="shared" si="353"/>
        <v/>
      </c>
      <c r="BO325" s="53" t="str">
        <f t="shared" si="354"/>
        <v/>
      </c>
      <c r="BP325" s="53" t="str">
        <f t="shared" si="315"/>
        <v/>
      </c>
      <c r="BQ325" s="21" t="str">
        <f t="shared" si="316"/>
        <v/>
      </c>
      <c r="BR325" s="21" t="str" cm="1">
        <f t="array" ref="BR325">IFERROR(""&amp;INDEX(regNatjecatelj_klub,DI325),"")</f>
        <v/>
      </c>
      <c r="BS325" s="66" t="str">
        <f t="shared" si="355"/>
        <v/>
      </c>
      <c r="BT325" s="46" t="str">
        <f t="shared" si="356"/>
        <v/>
      </c>
      <c r="BU325" s="27" t="s">
        <v>0</v>
      </c>
      <c r="BV325" s="62" t="str">
        <f>IF(BP325&lt;&gt;"NEMA","",IF(IFERROR(MATCH(BN325,BN$12:BN324,0),0)&lt;&gt;0,"",BN325))</f>
        <v/>
      </c>
      <c r="BW325" s="27" t="s">
        <v>0</v>
      </c>
      <c r="BX325" s="84"/>
      <c r="BY325" s="27" t="s">
        <v>0</v>
      </c>
      <c r="BZ325" s="38" t="str">
        <f t="shared" si="357"/>
        <v/>
      </c>
      <c r="CA325" s="21" t="str">
        <f t="shared" si="358"/>
        <v/>
      </c>
      <c r="CB325" s="21" t="str">
        <f>IF(CA325="","",MAX(CB$12:CB324)+1)</f>
        <v/>
      </c>
      <c r="CC325" s="21" t="str">
        <f>IF(CA325="","",IF(AB325="","",IF(AB325="NEMA",IF(AD325="",INDEX(AD$12:AD324,MATCH(AA325,AA$12:AA324,0),1),AD325),AB325)))</f>
        <v/>
      </c>
      <c r="CD325" s="21" t="str">
        <f t="shared" si="359"/>
        <v/>
      </c>
      <c r="CE325" s="21" t="str">
        <f>IF(BX325="","",MAX(CE$12:CE324)+1)</f>
        <v/>
      </c>
      <c r="CF325" s="21" t="str">
        <f t="shared" si="360"/>
        <v/>
      </c>
      <c r="CG325" s="46" t="str">
        <f t="shared" si="361"/>
        <v/>
      </c>
      <c r="CH325" s="27" t="s">
        <v>0</v>
      </c>
      <c r="CI325" s="14" t="str">
        <f t="shared" si="362"/>
        <v/>
      </c>
      <c r="CJ325" s="27" t="s">
        <v>0</v>
      </c>
      <c r="CK325" s="157" t="str">
        <f>IF(BN325="","",IF(AND(BO325&lt;&gt;"",BO325&lt;&gt;"NEMA",BS325=1),BR325,IFERROR(INDEX(CK$12:CK324,MATCH(BN325,BN$12:BN324,0)),IF(BX325&lt;&gt;"",BX325,BT325))))</f>
        <v/>
      </c>
      <c r="CL325" s="210" t="str">
        <f>IF(BN325="","",IF(BT325&lt;&gt;BN325,INDEX(regKlub_id,MATCH(BT325,regKlub_naziv,0)),IF(AND(BO325&lt;&gt;"",BO325&lt;&gt;"NEMA"),BO325,IF(CF325&lt;&gt;"",CF325,IF(CB325&lt;&gt;"",CB325,IFERROR(INDEX(CL$12:CL324,MATCH(BN325,BN$12:BN324,0)),"GREŠKA"))))))</f>
        <v/>
      </c>
      <c r="CM325" s="108" t="str">
        <f>IF(BP325="","",IF(BP325&lt;&gt;"NEMA",BP325,IF(CE325&lt;&gt;"",CE325,IFERROR(INDEX(CM$12:CM324,MATCH(BN325,BN$12:BN324,0)),""))))</f>
        <v/>
      </c>
      <c r="CN325" s="27" t="s">
        <v>0</v>
      </c>
      <c r="CO325" s="38" t="str">
        <f t="shared" si="363"/>
        <v/>
      </c>
      <c r="CP325" s="53" t="str">
        <f t="shared" si="364"/>
        <v/>
      </c>
      <c r="CQ325" s="164" t="str">
        <f t="shared" si="365"/>
        <v/>
      </c>
      <c r="CR325" s="165" t="str">
        <f t="shared" si="391"/>
        <v/>
      </c>
      <c r="CS325" s="108" t="str">
        <f t="shared" si="317"/>
        <v/>
      </c>
      <c r="CT325" s="27" t="s">
        <v>0</v>
      </c>
      <c r="CU325" s="224" t="str">
        <f t="shared" si="366"/>
        <v xml:space="preserve">
</v>
      </c>
      <c r="CV325" s="27" t="s">
        <v>0</v>
      </c>
      <c r="CW325" s="184" t="str">
        <f t="shared" si="318"/>
        <v/>
      </c>
      <c r="CX325" t="s">
        <v>0</v>
      </c>
      <c r="CY325" s="86" t="str">
        <f t="shared" si="319"/>
        <v/>
      </c>
      <c r="CZ325" t="s">
        <v>0</v>
      </c>
      <c r="DA325" s="32" t="str">
        <f t="shared" si="320"/>
        <v/>
      </c>
      <c r="DB325" s="46" t="str">
        <f t="shared" si="321"/>
        <v/>
      </c>
      <c r="DC325" t="s">
        <v>0</v>
      </c>
      <c r="DD325" s="14" t="str">
        <f t="shared" si="367"/>
        <v/>
      </c>
      <c r="DE325" s="27" t="s">
        <v>0</v>
      </c>
      <c r="DF325" s="14" t="str">
        <f t="shared" si="368"/>
        <v/>
      </c>
      <c r="DG325" s="27" t="s">
        <v>0</v>
      </c>
      <c r="DH325" s="32" t="str">
        <f t="shared" si="369"/>
        <v/>
      </c>
      <c r="DI325" s="33" t="str">
        <f t="shared" si="370"/>
        <v/>
      </c>
      <c r="DJ325" s="27" t="s">
        <v>0</v>
      </c>
      <c r="DK325" s="32" t="str">
        <f t="shared" si="371"/>
        <v/>
      </c>
      <c r="DL325" s="33" t="str">
        <f t="shared" si="372"/>
        <v/>
      </c>
      <c r="DM325" s="27" t="s">
        <v>0</v>
      </c>
      <c r="DN325" s="32" t="str">
        <f t="shared" si="373"/>
        <v/>
      </c>
      <c r="DO325" s="33" t="str">
        <f t="shared" si="374"/>
        <v/>
      </c>
      <c r="DP325" s="27" t="s">
        <v>0</v>
      </c>
      <c r="DQ325" s="38" t="str">
        <f t="shared" si="375"/>
        <v/>
      </c>
      <c r="DR325" s="33" t="str" cm="1">
        <f t="array" ref="DR325">IF(DQ325&lt;&gt;"",INDEX(regNatjecatelj_id,DQ325,0),IF(BF325&lt;&gt;"",BF325,""))</f>
        <v/>
      </c>
      <c r="DS325" s="27" t="s">
        <v>0</v>
      </c>
      <c r="DT325" s="38" t="str">
        <f t="shared" si="376"/>
        <v/>
      </c>
      <c r="DU325" s="53" t="str">
        <f t="shared" si="322"/>
        <v/>
      </c>
      <c r="DV325" s="53" t="str">
        <f t="shared" si="377"/>
        <v/>
      </c>
      <c r="DW325" s="53" t="str">
        <f t="shared" si="378"/>
        <v/>
      </c>
      <c r="DX325" s="46" t="str">
        <f t="shared" si="379"/>
        <v/>
      </c>
      <c r="DY325" s="27" t="s">
        <v>0</v>
      </c>
      <c r="DZ325" s="38" t="str">
        <f>IF(AN325="","",MAX(DZ$12:DZ324)+1)</f>
        <v/>
      </c>
      <c r="EA325" s="53" t="str">
        <f t="shared" si="380"/>
        <v/>
      </c>
      <c r="EB325" s="53" t="str">
        <f t="shared" si="381"/>
        <v/>
      </c>
      <c r="EC325" s="53" t="str">
        <f t="shared" si="382"/>
        <v/>
      </c>
      <c r="ED325" s="53" t="str">
        <f t="shared" si="383"/>
        <v/>
      </c>
      <c r="EE325" s="53" t="str">
        <f t="shared" si="323"/>
        <v/>
      </c>
      <c r="EF325" s="53" t="str">
        <f t="shared" si="384"/>
        <v/>
      </c>
      <c r="EG325" s="53" t="str">
        <f t="shared" si="385"/>
        <v/>
      </c>
      <c r="EH325" s="53" t="str">
        <f t="shared" si="324"/>
        <v/>
      </c>
      <c r="EI325" s="53" t="str">
        <f t="shared" si="386"/>
        <v/>
      </c>
      <c r="EJ325" s="33" t="str">
        <f t="shared" si="387"/>
        <v/>
      </c>
      <c r="EK325" s="27" t="s">
        <v>0</v>
      </c>
      <c r="EL325" s="14" t="str">
        <f t="shared" si="388"/>
        <v/>
      </c>
      <c r="EM325" s="27" t="s">
        <v>0</v>
      </c>
      <c r="EN325" s="14" t="str">
        <f t="shared" si="325"/>
        <v/>
      </c>
      <c r="EO325" s="27" t="s">
        <v>0</v>
      </c>
      <c r="EP325" s="115" t="str">
        <f t="shared" si="389"/>
        <v/>
      </c>
      <c r="EQ325" s="27" t="s">
        <v>0</v>
      </c>
    </row>
    <row r="326" spans="1:147" x14ac:dyDescent="0.25">
      <c r="A326" t="s">
        <v>0</v>
      </c>
      <c r="B326" s="32" t="str">
        <f>IF(csv!F316="","",TRIM(csv!T316))</f>
        <v/>
      </c>
      <c r="C326" s="21" t="s">
        <v>0</v>
      </c>
      <c r="D326" s="21" t="str">
        <f>IF(csv!F316="","",TRIM(csv!F316))</f>
        <v/>
      </c>
      <c r="E326" s="21" t="str">
        <f>IF(csv!E316="","",TRIM(csv!E316))</f>
        <v/>
      </c>
      <c r="F326" s="21" t="s">
        <v>0</v>
      </c>
      <c r="G326" s="53" t="str">
        <f>IF(csv!M316="","",TRIM(csv!M316))</f>
        <v/>
      </c>
      <c r="H326" s="53" t="str">
        <f>IF(csv!N316="","",TRIM(csv!N316))</f>
        <v/>
      </c>
      <c r="I326" s="21" t="s">
        <v>0</v>
      </c>
      <c r="J326" s="21" t="str">
        <f>IF(csv!P316="","",TRIM(csv!P316))</f>
        <v/>
      </c>
      <c r="K326" s="21" t="str">
        <f>IF(csv!Q316="","",TRIM(csv!Q316))</f>
        <v/>
      </c>
      <c r="L326" s="21" t="s">
        <v>0</v>
      </c>
      <c r="M326" s="46" t="str">
        <f>IF(csv!R316="","",TRIM(csv!R316))</f>
        <v/>
      </c>
      <c r="N326" s="27" t="s">
        <v>0</v>
      </c>
      <c r="O326" s="172" t="str">
        <f t="shared" si="326"/>
        <v/>
      </c>
      <c r="P326" s="27"/>
      <c r="Q326" s="32" t="str">
        <f t="shared" si="327"/>
        <v/>
      </c>
      <c r="R326" s="53" t="str">
        <f>IF(Q326="","",IF(COUNTIF(Q$12:Q325,Q326)=0,R325+1,R325))</f>
        <v/>
      </c>
      <c r="S326" s="53" t="str">
        <f t="shared" si="328"/>
        <v/>
      </c>
      <c r="T326" s="53" t="str">
        <f t="shared" si="329"/>
        <v/>
      </c>
      <c r="U326" s="46" t="str">
        <f t="shared" si="330"/>
        <v/>
      </c>
      <c r="V326" s="27" t="s">
        <v>0</v>
      </c>
      <c r="W326" s="157" t="str">
        <f t="shared" si="331"/>
        <v/>
      </c>
      <c r="X326" s="207" t="str">
        <f t="shared" si="332"/>
        <v/>
      </c>
      <c r="Y326" s="158" t="str">
        <f t="shared" si="314"/>
        <v/>
      </c>
      <c r="Z326" s="27" t="s">
        <v>0</v>
      </c>
      <c r="AA326" s="32" t="str">
        <f t="shared" si="333"/>
        <v/>
      </c>
      <c r="AB326" s="53" t="str">
        <f t="shared" si="334"/>
        <v/>
      </c>
      <c r="AC326" s="21" t="str">
        <f>IF(OR(AB326="",AB326&lt;&gt;"NEMA"),"",IF(IFERROR(MATCH(AA326,AA$12:AA325,0),0)&lt;&gt;0,"",AA326))</f>
        <v/>
      </c>
      <c r="AD326" s="46" t="str">
        <f>IF(AC326="","",MAX(AD$12:AD325)+1)</f>
        <v/>
      </c>
      <c r="AE326" s="27" t="s">
        <v>0</v>
      </c>
      <c r="AF326" s="84"/>
      <c r="AG326" s="27" t="s">
        <v>0</v>
      </c>
      <c r="AH326" s="14" t="str">
        <f t="shared" si="335"/>
        <v/>
      </c>
      <c r="AI326" s="27" t="s">
        <v>0</v>
      </c>
      <c r="AJ326" s="157" t="str">
        <f t="shared" si="336"/>
        <v/>
      </c>
      <c r="AK326" s="108" t="str">
        <f t="shared" si="337"/>
        <v/>
      </c>
      <c r="AL326" s="27"/>
      <c r="AM326" s="32" t="str">
        <f t="shared" si="338"/>
        <v/>
      </c>
      <c r="AN326" s="21" t="str">
        <f t="shared" si="339"/>
        <v/>
      </c>
      <c r="AO326" s="53" t="str">
        <f t="shared" si="340"/>
        <v/>
      </c>
      <c r="AP326" s="53" t="str">
        <f t="shared" si="341"/>
        <v/>
      </c>
      <c r="AQ326" s="21" t="str">
        <f t="shared" si="342"/>
        <v/>
      </c>
      <c r="AR326" s="46" t="str">
        <f t="shared" si="343"/>
        <v/>
      </c>
      <c r="AS326" s="27" t="s">
        <v>0</v>
      </c>
      <c r="AT326" s="62" t="str">
        <f t="shared" si="344"/>
        <v/>
      </c>
      <c r="AU326" s="27" t="s">
        <v>0</v>
      </c>
      <c r="AV326" s="228" t="str">
        <f t="shared" si="390"/>
        <v/>
      </c>
      <c r="AW326" s="27" t="s">
        <v>0</v>
      </c>
      <c r="AX326" s="79"/>
      <c r="AY326" s="80"/>
      <c r="AZ326" s="27" t="s">
        <v>0</v>
      </c>
      <c r="BA326" s="184" t="str">
        <f t="shared" si="345"/>
        <v/>
      </c>
      <c r="BB326" s="27" t="s">
        <v>0</v>
      </c>
      <c r="BC326" s="32" t="str">
        <f t="shared" si="346"/>
        <v/>
      </c>
      <c r="BD326" s="53" t="str">
        <f>IF(AX326&amp;AY326="","",MAX(BD$12:BD325)+1)</f>
        <v/>
      </c>
      <c r="BE326" s="196" t="str">
        <f t="shared" si="347"/>
        <v/>
      </c>
      <c r="BF326" s="33" t="str">
        <f>IF(AND(AO326="NEMA",AP326="NEMA",OR(AX326&amp;AY326="",BE326="NEMA")),MAX(BF$12:BF325)+1,"")</f>
        <v/>
      </c>
      <c r="BG326" s="27" t="s">
        <v>0</v>
      </c>
      <c r="BH326" s="32" t="str">
        <f t="shared" si="348"/>
        <v/>
      </c>
      <c r="BI326" s="21" t="str">
        <f t="shared" si="349"/>
        <v/>
      </c>
      <c r="BJ326" s="53" t="str">
        <f t="shared" si="350"/>
        <v/>
      </c>
      <c r="BK326" s="33" t="str">
        <f t="shared" si="351"/>
        <v/>
      </c>
      <c r="BL326" s="27" t="s">
        <v>0</v>
      </c>
      <c r="BM326" s="32" t="str">
        <f t="shared" si="352"/>
        <v/>
      </c>
      <c r="BN326" s="21" t="str">
        <f t="shared" si="353"/>
        <v/>
      </c>
      <c r="BO326" s="53" t="str">
        <f t="shared" si="354"/>
        <v/>
      </c>
      <c r="BP326" s="53" t="str">
        <f t="shared" si="315"/>
        <v/>
      </c>
      <c r="BQ326" s="21" t="str">
        <f t="shared" si="316"/>
        <v/>
      </c>
      <c r="BR326" s="21" t="str" cm="1">
        <f t="array" ref="BR326">IFERROR(""&amp;INDEX(regNatjecatelj_klub,DI326),"")</f>
        <v/>
      </c>
      <c r="BS326" s="66" t="str">
        <f t="shared" si="355"/>
        <v/>
      </c>
      <c r="BT326" s="46" t="str">
        <f t="shared" si="356"/>
        <v/>
      </c>
      <c r="BU326" s="27" t="s">
        <v>0</v>
      </c>
      <c r="BV326" s="62" t="str">
        <f>IF(BP326&lt;&gt;"NEMA","",IF(IFERROR(MATCH(BN326,BN$12:BN325,0),0)&lt;&gt;0,"",BN326))</f>
        <v/>
      </c>
      <c r="BW326" s="27" t="s">
        <v>0</v>
      </c>
      <c r="BX326" s="84"/>
      <c r="BY326" s="27" t="s">
        <v>0</v>
      </c>
      <c r="BZ326" s="38" t="str">
        <f t="shared" si="357"/>
        <v/>
      </c>
      <c r="CA326" s="21" t="str">
        <f t="shared" si="358"/>
        <v/>
      </c>
      <c r="CB326" s="21" t="str">
        <f>IF(CA326="","",MAX(CB$12:CB325)+1)</f>
        <v/>
      </c>
      <c r="CC326" s="21" t="str">
        <f>IF(CA326="","",IF(AB326="","",IF(AB326="NEMA",IF(AD326="",INDEX(AD$12:AD325,MATCH(AA326,AA$12:AA325,0),1),AD326),AB326)))</f>
        <v/>
      </c>
      <c r="CD326" s="21" t="str">
        <f t="shared" si="359"/>
        <v/>
      </c>
      <c r="CE326" s="21" t="str">
        <f>IF(BX326="","",MAX(CE$12:CE325)+1)</f>
        <v/>
      </c>
      <c r="CF326" s="21" t="str">
        <f t="shared" si="360"/>
        <v/>
      </c>
      <c r="CG326" s="46" t="str">
        <f t="shared" si="361"/>
        <v/>
      </c>
      <c r="CH326" s="27" t="s">
        <v>0</v>
      </c>
      <c r="CI326" s="14" t="str">
        <f t="shared" si="362"/>
        <v/>
      </c>
      <c r="CJ326" s="27" t="s">
        <v>0</v>
      </c>
      <c r="CK326" s="157" t="str">
        <f>IF(BN326="","",IF(AND(BO326&lt;&gt;"",BO326&lt;&gt;"NEMA",BS326=1),BR326,IFERROR(INDEX(CK$12:CK325,MATCH(BN326,BN$12:BN325,0)),IF(BX326&lt;&gt;"",BX326,BT326))))</f>
        <v/>
      </c>
      <c r="CL326" s="210" t="str">
        <f>IF(BN326="","",IF(BT326&lt;&gt;BN326,INDEX(regKlub_id,MATCH(BT326,regKlub_naziv,0)),IF(AND(BO326&lt;&gt;"",BO326&lt;&gt;"NEMA"),BO326,IF(CF326&lt;&gt;"",CF326,IF(CB326&lt;&gt;"",CB326,IFERROR(INDEX(CL$12:CL325,MATCH(BN326,BN$12:BN325,0)),"GREŠKA"))))))</f>
        <v/>
      </c>
      <c r="CM326" s="108" t="str">
        <f>IF(BP326="","",IF(BP326&lt;&gt;"NEMA",BP326,IF(CE326&lt;&gt;"",CE326,IFERROR(INDEX(CM$12:CM325,MATCH(BN326,BN$12:BN325,0)),""))))</f>
        <v/>
      </c>
      <c r="CN326" s="27" t="s">
        <v>0</v>
      </c>
      <c r="CO326" s="38" t="str">
        <f t="shared" si="363"/>
        <v/>
      </c>
      <c r="CP326" s="53" t="str">
        <f t="shared" si="364"/>
        <v/>
      </c>
      <c r="CQ326" s="164" t="str">
        <f t="shared" si="365"/>
        <v/>
      </c>
      <c r="CR326" s="165" t="str">
        <f t="shared" si="391"/>
        <v/>
      </c>
      <c r="CS326" s="108" t="str">
        <f t="shared" si="317"/>
        <v/>
      </c>
      <c r="CT326" s="27" t="s">
        <v>0</v>
      </c>
      <c r="CU326" s="224" t="str">
        <f t="shared" si="366"/>
        <v xml:space="preserve">
</v>
      </c>
      <c r="CV326" s="27" t="s">
        <v>0</v>
      </c>
      <c r="CW326" s="184" t="str">
        <f t="shared" si="318"/>
        <v/>
      </c>
      <c r="CX326" t="s">
        <v>0</v>
      </c>
      <c r="CY326" s="86" t="str">
        <f t="shared" si="319"/>
        <v/>
      </c>
      <c r="CZ326" t="s">
        <v>0</v>
      </c>
      <c r="DA326" s="32" t="str">
        <f t="shared" si="320"/>
        <v/>
      </c>
      <c r="DB326" s="46" t="str">
        <f t="shared" si="321"/>
        <v/>
      </c>
      <c r="DC326" t="s">
        <v>0</v>
      </c>
      <c r="DD326" s="14" t="str">
        <f t="shared" si="367"/>
        <v/>
      </c>
      <c r="DE326" s="27" t="s">
        <v>0</v>
      </c>
      <c r="DF326" s="14" t="str">
        <f t="shared" si="368"/>
        <v/>
      </c>
      <c r="DG326" s="27" t="s">
        <v>0</v>
      </c>
      <c r="DH326" s="32" t="str">
        <f t="shared" si="369"/>
        <v/>
      </c>
      <c r="DI326" s="33" t="str">
        <f t="shared" si="370"/>
        <v/>
      </c>
      <c r="DJ326" s="27" t="s">
        <v>0</v>
      </c>
      <c r="DK326" s="32" t="str">
        <f t="shared" si="371"/>
        <v/>
      </c>
      <c r="DL326" s="33" t="str">
        <f t="shared" si="372"/>
        <v/>
      </c>
      <c r="DM326" s="27" t="s">
        <v>0</v>
      </c>
      <c r="DN326" s="32" t="str">
        <f t="shared" si="373"/>
        <v/>
      </c>
      <c r="DO326" s="33" t="str">
        <f t="shared" si="374"/>
        <v/>
      </c>
      <c r="DP326" s="27" t="s">
        <v>0</v>
      </c>
      <c r="DQ326" s="38" t="str">
        <f t="shared" si="375"/>
        <v/>
      </c>
      <c r="DR326" s="33" t="str" cm="1">
        <f t="array" ref="DR326">IF(DQ326&lt;&gt;"",INDEX(regNatjecatelj_id,DQ326,0),IF(BF326&lt;&gt;"",BF326,""))</f>
        <v/>
      </c>
      <c r="DS326" s="27" t="s">
        <v>0</v>
      </c>
      <c r="DT326" s="38" t="str">
        <f t="shared" si="376"/>
        <v/>
      </c>
      <c r="DU326" s="53" t="str">
        <f t="shared" si="322"/>
        <v/>
      </c>
      <c r="DV326" s="53" t="str">
        <f t="shared" si="377"/>
        <v/>
      </c>
      <c r="DW326" s="53" t="str">
        <f t="shared" si="378"/>
        <v/>
      </c>
      <c r="DX326" s="46" t="str">
        <f t="shared" si="379"/>
        <v/>
      </c>
      <c r="DY326" s="27" t="s">
        <v>0</v>
      </c>
      <c r="DZ326" s="38" t="str">
        <f>IF(AN326="","",MAX(DZ$12:DZ325)+1)</f>
        <v/>
      </c>
      <c r="EA326" s="53" t="str">
        <f t="shared" si="380"/>
        <v/>
      </c>
      <c r="EB326" s="53" t="str">
        <f t="shared" si="381"/>
        <v/>
      </c>
      <c r="EC326" s="53" t="str">
        <f t="shared" si="382"/>
        <v/>
      </c>
      <c r="ED326" s="53" t="str">
        <f t="shared" si="383"/>
        <v/>
      </c>
      <c r="EE326" s="53" t="str">
        <f t="shared" si="323"/>
        <v/>
      </c>
      <c r="EF326" s="53" t="str">
        <f t="shared" si="384"/>
        <v/>
      </c>
      <c r="EG326" s="53" t="str">
        <f t="shared" si="385"/>
        <v/>
      </c>
      <c r="EH326" s="53" t="str">
        <f t="shared" si="324"/>
        <v/>
      </c>
      <c r="EI326" s="53" t="str">
        <f t="shared" si="386"/>
        <v/>
      </c>
      <c r="EJ326" s="33" t="str">
        <f t="shared" si="387"/>
        <v/>
      </c>
      <c r="EK326" s="27" t="s">
        <v>0</v>
      </c>
      <c r="EL326" s="14" t="str">
        <f t="shared" si="388"/>
        <v/>
      </c>
      <c r="EM326" s="27" t="s">
        <v>0</v>
      </c>
      <c r="EN326" s="14" t="str">
        <f t="shared" si="325"/>
        <v/>
      </c>
      <c r="EO326" s="27" t="s">
        <v>0</v>
      </c>
      <c r="EP326" s="115" t="str">
        <f t="shared" si="389"/>
        <v/>
      </c>
      <c r="EQ326" s="27" t="s">
        <v>0</v>
      </c>
    </row>
    <row r="327" spans="1:147" x14ac:dyDescent="0.25">
      <c r="A327" t="s">
        <v>0</v>
      </c>
      <c r="B327" s="32" t="str">
        <f>IF(csv!F317="","",TRIM(csv!T317))</f>
        <v/>
      </c>
      <c r="C327" s="21" t="s">
        <v>0</v>
      </c>
      <c r="D327" s="21" t="str">
        <f>IF(csv!F317="","",TRIM(csv!F317))</f>
        <v/>
      </c>
      <c r="E327" s="21" t="str">
        <f>IF(csv!E317="","",TRIM(csv!E317))</f>
        <v/>
      </c>
      <c r="F327" s="21" t="s">
        <v>0</v>
      </c>
      <c r="G327" s="53" t="str">
        <f>IF(csv!M317="","",TRIM(csv!M317))</f>
        <v/>
      </c>
      <c r="H327" s="53" t="str">
        <f>IF(csv!N317="","",TRIM(csv!N317))</f>
        <v/>
      </c>
      <c r="I327" s="21" t="s">
        <v>0</v>
      </c>
      <c r="J327" s="21" t="str">
        <f>IF(csv!P317="","",TRIM(csv!P317))</f>
        <v/>
      </c>
      <c r="K327" s="21" t="str">
        <f>IF(csv!Q317="","",TRIM(csv!Q317))</f>
        <v/>
      </c>
      <c r="L327" s="21" t="s">
        <v>0</v>
      </c>
      <c r="M327" s="46" t="str">
        <f>IF(csv!R317="","",TRIM(csv!R317))</f>
        <v/>
      </c>
      <c r="N327" s="27" t="s">
        <v>0</v>
      </c>
      <c r="O327" s="172" t="str">
        <f t="shared" si="326"/>
        <v/>
      </c>
      <c r="P327" s="27"/>
      <c r="Q327" s="32" t="str">
        <f t="shared" si="327"/>
        <v/>
      </c>
      <c r="R327" s="53" t="str">
        <f>IF(Q327="","",IF(COUNTIF(Q$12:Q326,Q327)=0,R326+1,R326))</f>
        <v/>
      </c>
      <c r="S327" s="53" t="str">
        <f t="shared" si="328"/>
        <v/>
      </c>
      <c r="T327" s="53" t="str">
        <f t="shared" si="329"/>
        <v/>
      </c>
      <c r="U327" s="46" t="str">
        <f t="shared" si="330"/>
        <v/>
      </c>
      <c r="V327" s="27" t="s">
        <v>0</v>
      </c>
      <c r="W327" s="157" t="str">
        <f t="shared" si="331"/>
        <v/>
      </c>
      <c r="X327" s="207" t="str">
        <f t="shared" si="332"/>
        <v/>
      </c>
      <c r="Y327" s="158" t="str">
        <f t="shared" si="314"/>
        <v/>
      </c>
      <c r="Z327" s="27" t="s">
        <v>0</v>
      </c>
      <c r="AA327" s="32" t="str">
        <f t="shared" si="333"/>
        <v/>
      </c>
      <c r="AB327" s="53" t="str">
        <f t="shared" si="334"/>
        <v/>
      </c>
      <c r="AC327" s="21" t="str">
        <f>IF(OR(AB327="",AB327&lt;&gt;"NEMA"),"",IF(IFERROR(MATCH(AA327,AA$12:AA326,0),0)&lt;&gt;0,"",AA327))</f>
        <v/>
      </c>
      <c r="AD327" s="46" t="str">
        <f>IF(AC327="","",MAX(AD$12:AD326)+1)</f>
        <v/>
      </c>
      <c r="AE327" s="27" t="s">
        <v>0</v>
      </c>
      <c r="AF327" s="84"/>
      <c r="AG327" s="27" t="s">
        <v>0</v>
      </c>
      <c r="AH327" s="14" t="str">
        <f t="shared" si="335"/>
        <v/>
      </c>
      <c r="AI327" s="27" t="s">
        <v>0</v>
      </c>
      <c r="AJ327" s="157" t="str">
        <f t="shared" si="336"/>
        <v/>
      </c>
      <c r="AK327" s="108" t="str">
        <f t="shared" si="337"/>
        <v/>
      </c>
      <c r="AL327" s="27"/>
      <c r="AM327" s="32" t="str">
        <f t="shared" si="338"/>
        <v/>
      </c>
      <c r="AN327" s="21" t="str">
        <f t="shared" si="339"/>
        <v/>
      </c>
      <c r="AO327" s="53" t="str">
        <f t="shared" si="340"/>
        <v/>
      </c>
      <c r="AP327" s="53" t="str">
        <f t="shared" si="341"/>
        <v/>
      </c>
      <c r="AQ327" s="21" t="str">
        <f t="shared" si="342"/>
        <v/>
      </c>
      <c r="AR327" s="46" t="str">
        <f t="shared" si="343"/>
        <v/>
      </c>
      <c r="AS327" s="27" t="s">
        <v>0</v>
      </c>
      <c r="AT327" s="62" t="str">
        <f t="shared" si="344"/>
        <v/>
      </c>
      <c r="AU327" s="27" t="s">
        <v>0</v>
      </c>
      <c r="AV327" s="228" t="str">
        <f t="shared" si="390"/>
        <v/>
      </c>
      <c r="AW327" s="27" t="s">
        <v>0</v>
      </c>
      <c r="AX327" s="79"/>
      <c r="AY327" s="80"/>
      <c r="AZ327" s="27" t="s">
        <v>0</v>
      </c>
      <c r="BA327" s="184" t="str">
        <f t="shared" si="345"/>
        <v/>
      </c>
      <c r="BB327" s="27" t="s">
        <v>0</v>
      </c>
      <c r="BC327" s="32" t="str">
        <f t="shared" si="346"/>
        <v/>
      </c>
      <c r="BD327" s="53" t="str">
        <f>IF(AX327&amp;AY327="","",MAX(BD$12:BD326)+1)</f>
        <v/>
      </c>
      <c r="BE327" s="196" t="str">
        <f t="shared" si="347"/>
        <v/>
      </c>
      <c r="BF327" s="33" t="str">
        <f>IF(AND(AO327="NEMA",AP327="NEMA",OR(AX327&amp;AY327="",BE327="NEMA")),MAX(BF$12:BF326)+1,"")</f>
        <v/>
      </c>
      <c r="BG327" s="27" t="s">
        <v>0</v>
      </c>
      <c r="BH327" s="32" t="str">
        <f t="shared" si="348"/>
        <v/>
      </c>
      <c r="BI327" s="21" t="str">
        <f t="shared" si="349"/>
        <v/>
      </c>
      <c r="BJ327" s="53" t="str">
        <f t="shared" si="350"/>
        <v/>
      </c>
      <c r="BK327" s="33" t="str">
        <f t="shared" si="351"/>
        <v/>
      </c>
      <c r="BL327" s="27" t="s">
        <v>0</v>
      </c>
      <c r="BM327" s="32" t="str">
        <f t="shared" si="352"/>
        <v/>
      </c>
      <c r="BN327" s="21" t="str">
        <f t="shared" si="353"/>
        <v/>
      </c>
      <c r="BO327" s="53" t="str">
        <f t="shared" si="354"/>
        <v/>
      </c>
      <c r="BP327" s="53" t="str">
        <f t="shared" si="315"/>
        <v/>
      </c>
      <c r="BQ327" s="21" t="str">
        <f t="shared" si="316"/>
        <v/>
      </c>
      <c r="BR327" s="21" t="str" cm="1">
        <f t="array" ref="BR327">IFERROR(""&amp;INDEX(regNatjecatelj_klub,DI327),"")</f>
        <v/>
      </c>
      <c r="BS327" s="66" t="str">
        <f t="shared" si="355"/>
        <v/>
      </c>
      <c r="BT327" s="46" t="str">
        <f t="shared" si="356"/>
        <v/>
      </c>
      <c r="BU327" s="27" t="s">
        <v>0</v>
      </c>
      <c r="BV327" s="62" t="str">
        <f>IF(BP327&lt;&gt;"NEMA","",IF(IFERROR(MATCH(BN327,BN$12:BN326,0),0)&lt;&gt;0,"",BN327))</f>
        <v/>
      </c>
      <c r="BW327" s="27" t="s">
        <v>0</v>
      </c>
      <c r="BX327" s="84"/>
      <c r="BY327" s="27" t="s">
        <v>0</v>
      </c>
      <c r="BZ327" s="38" t="str">
        <f t="shared" si="357"/>
        <v/>
      </c>
      <c r="CA327" s="21" t="str">
        <f t="shared" si="358"/>
        <v/>
      </c>
      <c r="CB327" s="21" t="str">
        <f>IF(CA327="","",MAX(CB$12:CB326)+1)</f>
        <v/>
      </c>
      <c r="CC327" s="21" t="str">
        <f>IF(CA327="","",IF(AB327="","",IF(AB327="NEMA",IF(AD327="",INDEX(AD$12:AD326,MATCH(AA327,AA$12:AA326,0),1),AD327),AB327)))</f>
        <v/>
      </c>
      <c r="CD327" s="21" t="str">
        <f t="shared" si="359"/>
        <v/>
      </c>
      <c r="CE327" s="21" t="str">
        <f>IF(BX327="","",MAX(CE$12:CE326)+1)</f>
        <v/>
      </c>
      <c r="CF327" s="21" t="str">
        <f t="shared" si="360"/>
        <v/>
      </c>
      <c r="CG327" s="46" t="str">
        <f t="shared" si="361"/>
        <v/>
      </c>
      <c r="CH327" s="27" t="s">
        <v>0</v>
      </c>
      <c r="CI327" s="14" t="str">
        <f t="shared" si="362"/>
        <v/>
      </c>
      <c r="CJ327" s="27" t="s">
        <v>0</v>
      </c>
      <c r="CK327" s="157" t="str">
        <f>IF(BN327="","",IF(AND(BO327&lt;&gt;"",BO327&lt;&gt;"NEMA",BS327=1),BR327,IFERROR(INDEX(CK$12:CK326,MATCH(BN327,BN$12:BN326,0)),IF(BX327&lt;&gt;"",BX327,BT327))))</f>
        <v/>
      </c>
      <c r="CL327" s="210" t="str">
        <f>IF(BN327="","",IF(BT327&lt;&gt;BN327,INDEX(regKlub_id,MATCH(BT327,regKlub_naziv,0)),IF(AND(BO327&lt;&gt;"",BO327&lt;&gt;"NEMA"),BO327,IF(CF327&lt;&gt;"",CF327,IF(CB327&lt;&gt;"",CB327,IFERROR(INDEX(CL$12:CL326,MATCH(BN327,BN$12:BN326,0)),"GREŠKA"))))))</f>
        <v/>
      </c>
      <c r="CM327" s="108" t="str">
        <f>IF(BP327="","",IF(BP327&lt;&gt;"NEMA",BP327,IF(CE327&lt;&gt;"",CE327,IFERROR(INDEX(CM$12:CM326,MATCH(BN327,BN$12:BN326,0)),""))))</f>
        <v/>
      </c>
      <c r="CN327" s="27" t="s">
        <v>0</v>
      </c>
      <c r="CO327" s="38" t="str">
        <f t="shared" si="363"/>
        <v/>
      </c>
      <c r="CP327" s="53" t="str">
        <f t="shared" si="364"/>
        <v/>
      </c>
      <c r="CQ327" s="164" t="str">
        <f t="shared" si="365"/>
        <v/>
      </c>
      <c r="CR327" s="165" t="str">
        <f t="shared" si="391"/>
        <v/>
      </c>
      <c r="CS327" s="108" t="str">
        <f t="shared" si="317"/>
        <v/>
      </c>
      <c r="CT327" s="27" t="s">
        <v>0</v>
      </c>
      <c r="CU327" s="224" t="str">
        <f t="shared" si="366"/>
        <v xml:space="preserve">
</v>
      </c>
      <c r="CV327" s="27" t="s">
        <v>0</v>
      </c>
      <c r="CW327" s="184" t="str">
        <f t="shared" si="318"/>
        <v/>
      </c>
      <c r="CX327" t="s">
        <v>0</v>
      </c>
      <c r="CY327" s="86" t="str">
        <f t="shared" si="319"/>
        <v/>
      </c>
      <c r="CZ327" t="s">
        <v>0</v>
      </c>
      <c r="DA327" s="32" t="str">
        <f t="shared" si="320"/>
        <v/>
      </c>
      <c r="DB327" s="46" t="str">
        <f t="shared" si="321"/>
        <v/>
      </c>
      <c r="DC327" t="s">
        <v>0</v>
      </c>
      <c r="DD327" s="14" t="str">
        <f t="shared" si="367"/>
        <v/>
      </c>
      <c r="DE327" s="27" t="s">
        <v>0</v>
      </c>
      <c r="DF327" s="14" t="str">
        <f t="shared" si="368"/>
        <v/>
      </c>
      <c r="DG327" s="27" t="s">
        <v>0</v>
      </c>
      <c r="DH327" s="32" t="str">
        <f t="shared" si="369"/>
        <v/>
      </c>
      <c r="DI327" s="33" t="str">
        <f t="shared" si="370"/>
        <v/>
      </c>
      <c r="DJ327" s="27" t="s">
        <v>0</v>
      </c>
      <c r="DK327" s="32" t="str">
        <f t="shared" si="371"/>
        <v/>
      </c>
      <c r="DL327" s="33" t="str">
        <f t="shared" si="372"/>
        <v/>
      </c>
      <c r="DM327" s="27" t="s">
        <v>0</v>
      </c>
      <c r="DN327" s="32" t="str">
        <f t="shared" si="373"/>
        <v/>
      </c>
      <c r="DO327" s="33" t="str">
        <f t="shared" si="374"/>
        <v/>
      </c>
      <c r="DP327" s="27" t="s">
        <v>0</v>
      </c>
      <c r="DQ327" s="38" t="str">
        <f t="shared" si="375"/>
        <v/>
      </c>
      <c r="DR327" s="33" t="str" cm="1">
        <f t="array" ref="DR327">IF(DQ327&lt;&gt;"",INDEX(regNatjecatelj_id,DQ327,0),IF(BF327&lt;&gt;"",BF327,""))</f>
        <v/>
      </c>
      <c r="DS327" s="27" t="s">
        <v>0</v>
      </c>
      <c r="DT327" s="38" t="str">
        <f t="shared" si="376"/>
        <v/>
      </c>
      <c r="DU327" s="53" t="str">
        <f t="shared" si="322"/>
        <v/>
      </c>
      <c r="DV327" s="53" t="str">
        <f t="shared" si="377"/>
        <v/>
      </c>
      <c r="DW327" s="53" t="str">
        <f t="shared" si="378"/>
        <v/>
      </c>
      <c r="DX327" s="46" t="str">
        <f t="shared" si="379"/>
        <v/>
      </c>
      <c r="DY327" s="27" t="s">
        <v>0</v>
      </c>
      <c r="DZ327" s="38" t="str">
        <f>IF(AN327="","",MAX(DZ$12:DZ326)+1)</f>
        <v/>
      </c>
      <c r="EA327" s="53" t="str">
        <f t="shared" si="380"/>
        <v/>
      </c>
      <c r="EB327" s="53" t="str">
        <f t="shared" si="381"/>
        <v/>
      </c>
      <c r="EC327" s="53" t="str">
        <f t="shared" si="382"/>
        <v/>
      </c>
      <c r="ED327" s="53" t="str">
        <f t="shared" si="383"/>
        <v/>
      </c>
      <c r="EE327" s="53" t="str">
        <f t="shared" si="323"/>
        <v/>
      </c>
      <c r="EF327" s="53" t="str">
        <f t="shared" si="384"/>
        <v/>
      </c>
      <c r="EG327" s="53" t="str">
        <f t="shared" si="385"/>
        <v/>
      </c>
      <c r="EH327" s="53" t="str">
        <f t="shared" si="324"/>
        <v/>
      </c>
      <c r="EI327" s="53" t="str">
        <f t="shared" si="386"/>
        <v/>
      </c>
      <c r="EJ327" s="33" t="str">
        <f t="shared" si="387"/>
        <v/>
      </c>
      <c r="EK327" s="27" t="s">
        <v>0</v>
      </c>
      <c r="EL327" s="14" t="str">
        <f t="shared" si="388"/>
        <v/>
      </c>
      <c r="EM327" s="27" t="s">
        <v>0</v>
      </c>
      <c r="EN327" s="14" t="str">
        <f t="shared" si="325"/>
        <v/>
      </c>
      <c r="EO327" s="27" t="s">
        <v>0</v>
      </c>
      <c r="EP327" s="115" t="str">
        <f t="shared" si="389"/>
        <v/>
      </c>
      <c r="EQ327" s="27" t="s">
        <v>0</v>
      </c>
    </row>
    <row r="328" spans="1:147" x14ac:dyDescent="0.25">
      <c r="A328" t="s">
        <v>0</v>
      </c>
      <c r="B328" s="32" t="str">
        <f>IF(csv!F318="","",TRIM(csv!T318))</f>
        <v/>
      </c>
      <c r="C328" s="21" t="s">
        <v>0</v>
      </c>
      <c r="D328" s="21" t="str">
        <f>IF(csv!F318="","",TRIM(csv!F318))</f>
        <v/>
      </c>
      <c r="E328" s="21" t="str">
        <f>IF(csv!E318="","",TRIM(csv!E318))</f>
        <v/>
      </c>
      <c r="F328" s="21" t="s">
        <v>0</v>
      </c>
      <c r="G328" s="53" t="str">
        <f>IF(csv!M318="","",TRIM(csv!M318))</f>
        <v/>
      </c>
      <c r="H328" s="53" t="str">
        <f>IF(csv!N318="","",TRIM(csv!N318))</f>
        <v/>
      </c>
      <c r="I328" s="21" t="s">
        <v>0</v>
      </c>
      <c r="J328" s="21" t="str">
        <f>IF(csv!P318="","",TRIM(csv!P318))</f>
        <v/>
      </c>
      <c r="K328" s="21" t="str">
        <f>IF(csv!Q318="","",TRIM(csv!Q318))</f>
        <v/>
      </c>
      <c r="L328" s="21" t="s">
        <v>0</v>
      </c>
      <c r="M328" s="46" t="str">
        <f>IF(csv!R318="","",TRIM(csv!R318))</f>
        <v/>
      </c>
      <c r="N328" s="27" t="s">
        <v>0</v>
      </c>
      <c r="O328" s="172" t="str">
        <f t="shared" si="326"/>
        <v/>
      </c>
      <c r="P328" s="27"/>
      <c r="Q328" s="32" t="str">
        <f t="shared" si="327"/>
        <v/>
      </c>
      <c r="R328" s="53" t="str">
        <f>IF(Q328="","",IF(COUNTIF(Q$12:Q327,Q328)=0,R327+1,R327))</f>
        <v/>
      </c>
      <c r="S328" s="53" t="str">
        <f t="shared" si="328"/>
        <v/>
      </c>
      <c r="T328" s="53" t="str">
        <f t="shared" si="329"/>
        <v/>
      </c>
      <c r="U328" s="46" t="str">
        <f t="shared" si="330"/>
        <v/>
      </c>
      <c r="V328" s="27" t="s">
        <v>0</v>
      </c>
      <c r="W328" s="157" t="str">
        <f t="shared" si="331"/>
        <v/>
      </c>
      <c r="X328" s="207" t="str">
        <f t="shared" si="332"/>
        <v/>
      </c>
      <c r="Y328" s="158" t="str">
        <f t="shared" si="314"/>
        <v/>
      </c>
      <c r="Z328" s="27" t="s">
        <v>0</v>
      </c>
      <c r="AA328" s="32" t="str">
        <f t="shared" si="333"/>
        <v/>
      </c>
      <c r="AB328" s="53" t="str">
        <f t="shared" si="334"/>
        <v/>
      </c>
      <c r="AC328" s="21" t="str">
        <f>IF(OR(AB328="",AB328&lt;&gt;"NEMA"),"",IF(IFERROR(MATCH(AA328,AA$12:AA327,0),0)&lt;&gt;0,"",AA328))</f>
        <v/>
      </c>
      <c r="AD328" s="46" t="str">
        <f>IF(AC328="","",MAX(AD$12:AD327)+1)</f>
        <v/>
      </c>
      <c r="AE328" s="27" t="s">
        <v>0</v>
      </c>
      <c r="AF328" s="84"/>
      <c r="AG328" s="27" t="s">
        <v>0</v>
      </c>
      <c r="AH328" s="14" t="str">
        <f t="shared" si="335"/>
        <v/>
      </c>
      <c r="AI328" s="27" t="s">
        <v>0</v>
      </c>
      <c r="AJ328" s="157" t="str">
        <f t="shared" si="336"/>
        <v/>
      </c>
      <c r="AK328" s="108" t="str">
        <f t="shared" si="337"/>
        <v/>
      </c>
      <c r="AL328" s="27"/>
      <c r="AM328" s="32" t="str">
        <f t="shared" si="338"/>
        <v/>
      </c>
      <c r="AN328" s="21" t="str">
        <f t="shared" si="339"/>
        <v/>
      </c>
      <c r="AO328" s="53" t="str">
        <f t="shared" si="340"/>
        <v/>
      </c>
      <c r="AP328" s="53" t="str">
        <f t="shared" si="341"/>
        <v/>
      </c>
      <c r="AQ328" s="21" t="str">
        <f t="shared" si="342"/>
        <v/>
      </c>
      <c r="AR328" s="46" t="str">
        <f t="shared" si="343"/>
        <v/>
      </c>
      <c r="AS328" s="27" t="s">
        <v>0</v>
      </c>
      <c r="AT328" s="62" t="str">
        <f t="shared" si="344"/>
        <v/>
      </c>
      <c r="AU328" s="27" t="s">
        <v>0</v>
      </c>
      <c r="AV328" s="228" t="str">
        <f t="shared" si="390"/>
        <v/>
      </c>
      <c r="AW328" s="27" t="s">
        <v>0</v>
      </c>
      <c r="AX328" s="79"/>
      <c r="AY328" s="80"/>
      <c r="AZ328" s="27" t="s">
        <v>0</v>
      </c>
      <c r="BA328" s="184" t="str">
        <f t="shared" si="345"/>
        <v/>
      </c>
      <c r="BB328" s="27" t="s">
        <v>0</v>
      </c>
      <c r="BC328" s="32" t="str">
        <f t="shared" si="346"/>
        <v/>
      </c>
      <c r="BD328" s="53" t="str">
        <f>IF(AX328&amp;AY328="","",MAX(BD$12:BD327)+1)</f>
        <v/>
      </c>
      <c r="BE328" s="196" t="str">
        <f t="shared" si="347"/>
        <v/>
      </c>
      <c r="BF328" s="33" t="str">
        <f>IF(AND(AO328="NEMA",AP328="NEMA",OR(AX328&amp;AY328="",BE328="NEMA")),MAX(BF$12:BF327)+1,"")</f>
        <v/>
      </c>
      <c r="BG328" s="27" t="s">
        <v>0</v>
      </c>
      <c r="BH328" s="32" t="str">
        <f t="shared" si="348"/>
        <v/>
      </c>
      <c r="BI328" s="21" t="str">
        <f t="shared" si="349"/>
        <v/>
      </c>
      <c r="BJ328" s="53" t="str">
        <f t="shared" si="350"/>
        <v/>
      </c>
      <c r="BK328" s="33" t="str">
        <f t="shared" si="351"/>
        <v/>
      </c>
      <c r="BL328" s="27" t="s">
        <v>0</v>
      </c>
      <c r="BM328" s="32" t="str">
        <f t="shared" si="352"/>
        <v/>
      </c>
      <c r="BN328" s="21" t="str">
        <f t="shared" si="353"/>
        <v/>
      </c>
      <c r="BO328" s="53" t="str">
        <f t="shared" si="354"/>
        <v/>
      </c>
      <c r="BP328" s="53" t="str">
        <f t="shared" si="315"/>
        <v/>
      </c>
      <c r="BQ328" s="21" t="str">
        <f t="shared" si="316"/>
        <v/>
      </c>
      <c r="BR328" s="21" t="str" cm="1">
        <f t="array" ref="BR328">IFERROR(""&amp;INDEX(regNatjecatelj_klub,DI328),"")</f>
        <v/>
      </c>
      <c r="BS328" s="66" t="str">
        <f t="shared" si="355"/>
        <v/>
      </c>
      <c r="BT328" s="46" t="str">
        <f t="shared" si="356"/>
        <v/>
      </c>
      <c r="BU328" s="27" t="s">
        <v>0</v>
      </c>
      <c r="BV328" s="62" t="str">
        <f>IF(BP328&lt;&gt;"NEMA","",IF(IFERROR(MATCH(BN328,BN$12:BN327,0),0)&lt;&gt;0,"",BN328))</f>
        <v/>
      </c>
      <c r="BW328" s="27" t="s">
        <v>0</v>
      </c>
      <c r="BX328" s="84"/>
      <c r="BY328" s="27" t="s">
        <v>0</v>
      </c>
      <c r="BZ328" s="38" t="str">
        <f t="shared" si="357"/>
        <v/>
      </c>
      <c r="CA328" s="21" t="str">
        <f t="shared" si="358"/>
        <v/>
      </c>
      <c r="CB328" s="21" t="str">
        <f>IF(CA328="","",MAX(CB$12:CB327)+1)</f>
        <v/>
      </c>
      <c r="CC328" s="21" t="str">
        <f>IF(CA328="","",IF(AB328="","",IF(AB328="NEMA",IF(AD328="",INDEX(AD$12:AD327,MATCH(AA328,AA$12:AA327,0),1),AD328),AB328)))</f>
        <v/>
      </c>
      <c r="CD328" s="21" t="str">
        <f t="shared" si="359"/>
        <v/>
      </c>
      <c r="CE328" s="21" t="str">
        <f>IF(BX328="","",MAX(CE$12:CE327)+1)</f>
        <v/>
      </c>
      <c r="CF328" s="21" t="str">
        <f t="shared" si="360"/>
        <v/>
      </c>
      <c r="CG328" s="46" t="str">
        <f t="shared" si="361"/>
        <v/>
      </c>
      <c r="CH328" s="27" t="s">
        <v>0</v>
      </c>
      <c r="CI328" s="14" t="str">
        <f t="shared" si="362"/>
        <v/>
      </c>
      <c r="CJ328" s="27" t="s">
        <v>0</v>
      </c>
      <c r="CK328" s="157" t="str">
        <f>IF(BN328="","",IF(AND(BO328&lt;&gt;"",BO328&lt;&gt;"NEMA",BS328=1),BR328,IFERROR(INDEX(CK$12:CK327,MATCH(BN328,BN$12:BN327,0)),IF(BX328&lt;&gt;"",BX328,BT328))))</f>
        <v/>
      </c>
      <c r="CL328" s="210" t="str">
        <f>IF(BN328="","",IF(BT328&lt;&gt;BN328,INDEX(regKlub_id,MATCH(BT328,regKlub_naziv,0)),IF(AND(BO328&lt;&gt;"",BO328&lt;&gt;"NEMA"),BO328,IF(CF328&lt;&gt;"",CF328,IF(CB328&lt;&gt;"",CB328,IFERROR(INDEX(CL$12:CL327,MATCH(BN328,BN$12:BN327,0)),"GREŠKA"))))))</f>
        <v/>
      </c>
      <c r="CM328" s="108" t="str">
        <f>IF(BP328="","",IF(BP328&lt;&gt;"NEMA",BP328,IF(CE328&lt;&gt;"",CE328,IFERROR(INDEX(CM$12:CM327,MATCH(BN328,BN$12:BN327,0)),""))))</f>
        <v/>
      </c>
      <c r="CN328" s="27" t="s">
        <v>0</v>
      </c>
      <c r="CO328" s="38" t="str">
        <f t="shared" si="363"/>
        <v/>
      </c>
      <c r="CP328" s="53" t="str">
        <f t="shared" si="364"/>
        <v/>
      </c>
      <c r="CQ328" s="164" t="str">
        <f t="shared" si="365"/>
        <v/>
      </c>
      <c r="CR328" s="165" t="str">
        <f t="shared" si="391"/>
        <v/>
      </c>
      <c r="CS328" s="108" t="str">
        <f t="shared" si="317"/>
        <v/>
      </c>
      <c r="CT328" s="27" t="s">
        <v>0</v>
      </c>
      <c r="CU328" s="224" t="str">
        <f t="shared" si="366"/>
        <v xml:space="preserve">
</v>
      </c>
      <c r="CV328" s="27" t="s">
        <v>0</v>
      </c>
      <c r="CW328" s="184" t="str">
        <f t="shared" si="318"/>
        <v/>
      </c>
      <c r="CX328" t="s">
        <v>0</v>
      </c>
      <c r="CY328" s="86" t="str">
        <f t="shared" si="319"/>
        <v/>
      </c>
      <c r="CZ328" t="s">
        <v>0</v>
      </c>
      <c r="DA328" s="32" t="str">
        <f t="shared" si="320"/>
        <v/>
      </c>
      <c r="DB328" s="46" t="str">
        <f t="shared" si="321"/>
        <v/>
      </c>
      <c r="DC328" t="s">
        <v>0</v>
      </c>
      <c r="DD328" s="14" t="str">
        <f t="shared" si="367"/>
        <v/>
      </c>
      <c r="DE328" s="27" t="s">
        <v>0</v>
      </c>
      <c r="DF328" s="14" t="str">
        <f t="shared" si="368"/>
        <v/>
      </c>
      <c r="DG328" s="27" t="s">
        <v>0</v>
      </c>
      <c r="DH328" s="32" t="str">
        <f t="shared" si="369"/>
        <v/>
      </c>
      <c r="DI328" s="33" t="str">
        <f t="shared" si="370"/>
        <v/>
      </c>
      <c r="DJ328" s="27" t="s">
        <v>0</v>
      </c>
      <c r="DK328" s="32" t="str">
        <f t="shared" si="371"/>
        <v/>
      </c>
      <c r="DL328" s="33" t="str">
        <f t="shared" si="372"/>
        <v/>
      </c>
      <c r="DM328" s="27" t="s">
        <v>0</v>
      </c>
      <c r="DN328" s="32" t="str">
        <f t="shared" si="373"/>
        <v/>
      </c>
      <c r="DO328" s="33" t="str">
        <f t="shared" si="374"/>
        <v/>
      </c>
      <c r="DP328" s="27" t="s">
        <v>0</v>
      </c>
      <c r="DQ328" s="38" t="str">
        <f t="shared" si="375"/>
        <v/>
      </c>
      <c r="DR328" s="33" t="str" cm="1">
        <f t="array" ref="DR328">IF(DQ328&lt;&gt;"",INDEX(regNatjecatelj_id,DQ328,0),IF(BF328&lt;&gt;"",BF328,""))</f>
        <v/>
      </c>
      <c r="DS328" s="27" t="s">
        <v>0</v>
      </c>
      <c r="DT328" s="38" t="str">
        <f t="shared" si="376"/>
        <v/>
      </c>
      <c r="DU328" s="53" t="str">
        <f t="shared" si="322"/>
        <v/>
      </c>
      <c r="DV328" s="53" t="str">
        <f t="shared" si="377"/>
        <v/>
      </c>
      <c r="DW328" s="53" t="str">
        <f t="shared" si="378"/>
        <v/>
      </c>
      <c r="DX328" s="46" t="str">
        <f t="shared" si="379"/>
        <v/>
      </c>
      <c r="DY328" s="27" t="s">
        <v>0</v>
      </c>
      <c r="DZ328" s="38" t="str">
        <f>IF(AN328="","",MAX(DZ$12:DZ327)+1)</f>
        <v/>
      </c>
      <c r="EA328" s="53" t="str">
        <f t="shared" si="380"/>
        <v/>
      </c>
      <c r="EB328" s="53" t="str">
        <f t="shared" si="381"/>
        <v/>
      </c>
      <c r="EC328" s="53" t="str">
        <f t="shared" si="382"/>
        <v/>
      </c>
      <c r="ED328" s="53" t="str">
        <f t="shared" si="383"/>
        <v/>
      </c>
      <c r="EE328" s="53" t="str">
        <f t="shared" si="323"/>
        <v/>
      </c>
      <c r="EF328" s="53" t="str">
        <f t="shared" si="384"/>
        <v/>
      </c>
      <c r="EG328" s="53" t="str">
        <f t="shared" si="385"/>
        <v/>
      </c>
      <c r="EH328" s="53" t="str">
        <f t="shared" si="324"/>
        <v/>
      </c>
      <c r="EI328" s="53" t="str">
        <f t="shared" si="386"/>
        <v/>
      </c>
      <c r="EJ328" s="33" t="str">
        <f t="shared" si="387"/>
        <v/>
      </c>
      <c r="EK328" s="27" t="s">
        <v>0</v>
      </c>
      <c r="EL328" s="14" t="str">
        <f t="shared" si="388"/>
        <v/>
      </c>
      <c r="EM328" s="27" t="s">
        <v>0</v>
      </c>
      <c r="EN328" s="14" t="str">
        <f t="shared" si="325"/>
        <v/>
      </c>
      <c r="EO328" s="27" t="s">
        <v>0</v>
      </c>
      <c r="EP328" s="115" t="str">
        <f t="shared" si="389"/>
        <v/>
      </c>
      <c r="EQ328" s="27" t="s">
        <v>0</v>
      </c>
    </row>
    <row r="329" spans="1:147" x14ac:dyDescent="0.25">
      <c r="A329" t="s">
        <v>0</v>
      </c>
      <c r="B329" s="32" t="str">
        <f>IF(csv!F319="","",TRIM(csv!T319))</f>
        <v/>
      </c>
      <c r="C329" s="21" t="s">
        <v>0</v>
      </c>
      <c r="D329" s="21" t="str">
        <f>IF(csv!F319="","",TRIM(csv!F319))</f>
        <v/>
      </c>
      <c r="E329" s="21" t="str">
        <f>IF(csv!E319="","",TRIM(csv!E319))</f>
        <v/>
      </c>
      <c r="F329" s="21" t="s">
        <v>0</v>
      </c>
      <c r="G329" s="53" t="str">
        <f>IF(csv!M319="","",TRIM(csv!M319))</f>
        <v/>
      </c>
      <c r="H329" s="53" t="str">
        <f>IF(csv!N319="","",TRIM(csv!N319))</f>
        <v/>
      </c>
      <c r="I329" s="21" t="s">
        <v>0</v>
      </c>
      <c r="J329" s="21" t="str">
        <f>IF(csv!P319="","",TRIM(csv!P319))</f>
        <v/>
      </c>
      <c r="K329" s="21" t="str">
        <f>IF(csv!Q319="","",TRIM(csv!Q319))</f>
        <v/>
      </c>
      <c r="L329" s="21" t="s">
        <v>0</v>
      </c>
      <c r="M329" s="46" t="str">
        <f>IF(csv!R319="","",TRIM(csv!R319))</f>
        <v/>
      </c>
      <c r="N329" s="27" t="s">
        <v>0</v>
      </c>
      <c r="O329" s="172" t="str">
        <f t="shared" si="326"/>
        <v/>
      </c>
      <c r="P329" s="27"/>
      <c r="Q329" s="32" t="str">
        <f t="shared" si="327"/>
        <v/>
      </c>
      <c r="R329" s="53" t="str">
        <f>IF(Q329="","",IF(COUNTIF(Q$12:Q328,Q329)=0,R328+1,R328))</f>
        <v/>
      </c>
      <c r="S329" s="53" t="str">
        <f t="shared" si="328"/>
        <v/>
      </c>
      <c r="T329" s="53" t="str">
        <f t="shared" si="329"/>
        <v/>
      </c>
      <c r="U329" s="46" t="str">
        <f t="shared" si="330"/>
        <v/>
      </c>
      <c r="V329" s="27" t="s">
        <v>0</v>
      </c>
      <c r="W329" s="157" t="str">
        <f t="shared" si="331"/>
        <v/>
      </c>
      <c r="X329" s="207" t="str">
        <f t="shared" si="332"/>
        <v/>
      </c>
      <c r="Y329" s="158" t="str">
        <f t="shared" si="314"/>
        <v/>
      </c>
      <c r="Z329" s="27" t="s">
        <v>0</v>
      </c>
      <c r="AA329" s="32" t="str">
        <f t="shared" si="333"/>
        <v/>
      </c>
      <c r="AB329" s="53" t="str">
        <f t="shared" si="334"/>
        <v/>
      </c>
      <c r="AC329" s="21" t="str">
        <f>IF(OR(AB329="",AB329&lt;&gt;"NEMA"),"",IF(IFERROR(MATCH(AA329,AA$12:AA328,0),0)&lt;&gt;0,"",AA329))</f>
        <v/>
      </c>
      <c r="AD329" s="46" t="str">
        <f>IF(AC329="","",MAX(AD$12:AD328)+1)</f>
        <v/>
      </c>
      <c r="AE329" s="27" t="s">
        <v>0</v>
      </c>
      <c r="AF329" s="84"/>
      <c r="AG329" s="27" t="s">
        <v>0</v>
      </c>
      <c r="AH329" s="14" t="str">
        <f t="shared" si="335"/>
        <v/>
      </c>
      <c r="AI329" s="27" t="s">
        <v>0</v>
      </c>
      <c r="AJ329" s="157" t="str">
        <f t="shared" si="336"/>
        <v/>
      </c>
      <c r="AK329" s="108" t="str">
        <f t="shared" si="337"/>
        <v/>
      </c>
      <c r="AL329" s="27"/>
      <c r="AM329" s="32" t="str">
        <f t="shared" si="338"/>
        <v/>
      </c>
      <c r="AN329" s="21" t="str">
        <f t="shared" si="339"/>
        <v/>
      </c>
      <c r="AO329" s="53" t="str">
        <f t="shared" si="340"/>
        <v/>
      </c>
      <c r="AP329" s="53" t="str">
        <f t="shared" si="341"/>
        <v/>
      </c>
      <c r="AQ329" s="21" t="str">
        <f t="shared" si="342"/>
        <v/>
      </c>
      <c r="AR329" s="46" t="str">
        <f t="shared" si="343"/>
        <v/>
      </c>
      <c r="AS329" s="27" t="s">
        <v>0</v>
      </c>
      <c r="AT329" s="62" t="str">
        <f t="shared" si="344"/>
        <v/>
      </c>
      <c r="AU329" s="27" t="s">
        <v>0</v>
      </c>
      <c r="AV329" s="228" t="str">
        <f t="shared" si="390"/>
        <v/>
      </c>
      <c r="AW329" s="27" t="s">
        <v>0</v>
      </c>
      <c r="AX329" s="79"/>
      <c r="AY329" s="80"/>
      <c r="AZ329" s="27" t="s">
        <v>0</v>
      </c>
      <c r="BA329" s="184" t="str">
        <f t="shared" si="345"/>
        <v/>
      </c>
      <c r="BB329" s="27" t="s">
        <v>0</v>
      </c>
      <c r="BC329" s="32" t="str">
        <f t="shared" si="346"/>
        <v/>
      </c>
      <c r="BD329" s="53" t="str">
        <f>IF(AX329&amp;AY329="","",MAX(BD$12:BD328)+1)</f>
        <v/>
      </c>
      <c r="BE329" s="196" t="str">
        <f t="shared" si="347"/>
        <v/>
      </c>
      <c r="BF329" s="33" t="str">
        <f>IF(AND(AO329="NEMA",AP329="NEMA",OR(AX329&amp;AY329="",BE329="NEMA")),MAX(BF$12:BF328)+1,"")</f>
        <v/>
      </c>
      <c r="BG329" s="27" t="s">
        <v>0</v>
      </c>
      <c r="BH329" s="32" t="str">
        <f t="shared" si="348"/>
        <v/>
      </c>
      <c r="BI329" s="21" t="str">
        <f t="shared" si="349"/>
        <v/>
      </c>
      <c r="BJ329" s="53" t="str">
        <f t="shared" si="350"/>
        <v/>
      </c>
      <c r="BK329" s="33" t="str">
        <f t="shared" si="351"/>
        <v/>
      </c>
      <c r="BL329" s="27" t="s">
        <v>0</v>
      </c>
      <c r="BM329" s="32" t="str">
        <f t="shared" si="352"/>
        <v/>
      </c>
      <c r="BN329" s="21" t="str">
        <f t="shared" si="353"/>
        <v/>
      </c>
      <c r="BO329" s="53" t="str">
        <f t="shared" si="354"/>
        <v/>
      </c>
      <c r="BP329" s="53" t="str">
        <f t="shared" si="315"/>
        <v/>
      </c>
      <c r="BQ329" s="21" t="str">
        <f t="shared" si="316"/>
        <v/>
      </c>
      <c r="BR329" s="21" t="str" cm="1">
        <f t="array" ref="BR329">IFERROR(""&amp;INDEX(regNatjecatelj_klub,DI329),"")</f>
        <v/>
      </c>
      <c r="BS329" s="66" t="str">
        <f t="shared" si="355"/>
        <v/>
      </c>
      <c r="BT329" s="46" t="str">
        <f t="shared" si="356"/>
        <v/>
      </c>
      <c r="BU329" s="27" t="s">
        <v>0</v>
      </c>
      <c r="BV329" s="62" t="str">
        <f>IF(BP329&lt;&gt;"NEMA","",IF(IFERROR(MATCH(BN329,BN$12:BN328,0),0)&lt;&gt;0,"",BN329))</f>
        <v/>
      </c>
      <c r="BW329" s="27" t="s">
        <v>0</v>
      </c>
      <c r="BX329" s="84"/>
      <c r="BY329" s="27" t="s">
        <v>0</v>
      </c>
      <c r="BZ329" s="38" t="str">
        <f t="shared" si="357"/>
        <v/>
      </c>
      <c r="CA329" s="21" t="str">
        <f t="shared" si="358"/>
        <v/>
      </c>
      <c r="CB329" s="21" t="str">
        <f>IF(CA329="","",MAX(CB$12:CB328)+1)</f>
        <v/>
      </c>
      <c r="CC329" s="21" t="str">
        <f>IF(CA329="","",IF(AB329="","",IF(AB329="NEMA",IF(AD329="",INDEX(AD$12:AD328,MATCH(AA329,AA$12:AA328,0),1),AD329),AB329)))</f>
        <v/>
      </c>
      <c r="CD329" s="21" t="str">
        <f t="shared" si="359"/>
        <v/>
      </c>
      <c r="CE329" s="21" t="str">
        <f>IF(BX329="","",MAX(CE$12:CE328)+1)</f>
        <v/>
      </c>
      <c r="CF329" s="21" t="str">
        <f t="shared" si="360"/>
        <v/>
      </c>
      <c r="CG329" s="46" t="str">
        <f t="shared" si="361"/>
        <v/>
      </c>
      <c r="CH329" s="27" t="s">
        <v>0</v>
      </c>
      <c r="CI329" s="14" t="str">
        <f t="shared" si="362"/>
        <v/>
      </c>
      <c r="CJ329" s="27" t="s">
        <v>0</v>
      </c>
      <c r="CK329" s="157" t="str">
        <f>IF(BN329="","",IF(AND(BO329&lt;&gt;"",BO329&lt;&gt;"NEMA",BS329=1),BR329,IFERROR(INDEX(CK$12:CK328,MATCH(BN329,BN$12:BN328,0)),IF(BX329&lt;&gt;"",BX329,BT329))))</f>
        <v/>
      </c>
      <c r="CL329" s="210" t="str">
        <f>IF(BN329="","",IF(BT329&lt;&gt;BN329,INDEX(regKlub_id,MATCH(BT329,regKlub_naziv,0)),IF(AND(BO329&lt;&gt;"",BO329&lt;&gt;"NEMA"),BO329,IF(CF329&lt;&gt;"",CF329,IF(CB329&lt;&gt;"",CB329,IFERROR(INDEX(CL$12:CL328,MATCH(BN329,BN$12:BN328,0)),"GREŠKA"))))))</f>
        <v/>
      </c>
      <c r="CM329" s="108" t="str">
        <f>IF(BP329="","",IF(BP329&lt;&gt;"NEMA",BP329,IF(CE329&lt;&gt;"",CE329,IFERROR(INDEX(CM$12:CM328,MATCH(BN329,BN$12:BN328,0)),""))))</f>
        <v/>
      </c>
      <c r="CN329" s="27" t="s">
        <v>0</v>
      </c>
      <c r="CO329" s="38" t="str">
        <f t="shared" si="363"/>
        <v/>
      </c>
      <c r="CP329" s="53" t="str">
        <f t="shared" si="364"/>
        <v/>
      </c>
      <c r="CQ329" s="164" t="str">
        <f t="shared" si="365"/>
        <v/>
      </c>
      <c r="CR329" s="165" t="str">
        <f t="shared" si="391"/>
        <v/>
      </c>
      <c r="CS329" s="108" t="str">
        <f t="shared" si="317"/>
        <v/>
      </c>
      <c r="CT329" s="27" t="s">
        <v>0</v>
      </c>
      <c r="CU329" s="224" t="str">
        <f t="shared" si="366"/>
        <v xml:space="preserve">
</v>
      </c>
      <c r="CV329" s="27" t="s">
        <v>0</v>
      </c>
      <c r="CW329" s="184" t="str">
        <f t="shared" si="318"/>
        <v/>
      </c>
      <c r="CX329" t="s">
        <v>0</v>
      </c>
      <c r="CY329" s="86" t="str">
        <f t="shared" si="319"/>
        <v/>
      </c>
      <c r="CZ329" t="s">
        <v>0</v>
      </c>
      <c r="DA329" s="32" t="str">
        <f t="shared" si="320"/>
        <v/>
      </c>
      <c r="DB329" s="46" t="str">
        <f t="shared" si="321"/>
        <v/>
      </c>
      <c r="DC329" t="s">
        <v>0</v>
      </c>
      <c r="DD329" s="14" t="str">
        <f t="shared" si="367"/>
        <v/>
      </c>
      <c r="DE329" s="27" t="s">
        <v>0</v>
      </c>
      <c r="DF329" s="14" t="str">
        <f t="shared" si="368"/>
        <v/>
      </c>
      <c r="DG329" s="27" t="s">
        <v>0</v>
      </c>
      <c r="DH329" s="32" t="str">
        <f t="shared" si="369"/>
        <v/>
      </c>
      <c r="DI329" s="33" t="str">
        <f t="shared" si="370"/>
        <v/>
      </c>
      <c r="DJ329" s="27" t="s">
        <v>0</v>
      </c>
      <c r="DK329" s="32" t="str">
        <f t="shared" si="371"/>
        <v/>
      </c>
      <c r="DL329" s="33" t="str">
        <f t="shared" si="372"/>
        <v/>
      </c>
      <c r="DM329" s="27" t="s">
        <v>0</v>
      </c>
      <c r="DN329" s="32" t="str">
        <f t="shared" si="373"/>
        <v/>
      </c>
      <c r="DO329" s="33" t="str">
        <f t="shared" si="374"/>
        <v/>
      </c>
      <c r="DP329" s="27" t="s">
        <v>0</v>
      </c>
      <c r="DQ329" s="38" t="str">
        <f t="shared" si="375"/>
        <v/>
      </c>
      <c r="DR329" s="33" t="str" cm="1">
        <f t="array" ref="DR329">IF(DQ329&lt;&gt;"",INDEX(regNatjecatelj_id,DQ329,0),IF(BF329&lt;&gt;"",BF329,""))</f>
        <v/>
      </c>
      <c r="DS329" s="27" t="s">
        <v>0</v>
      </c>
      <c r="DT329" s="38" t="str">
        <f t="shared" si="376"/>
        <v/>
      </c>
      <c r="DU329" s="53" t="str">
        <f t="shared" si="322"/>
        <v/>
      </c>
      <c r="DV329" s="53" t="str">
        <f t="shared" si="377"/>
        <v/>
      </c>
      <c r="DW329" s="53" t="str">
        <f t="shared" si="378"/>
        <v/>
      </c>
      <c r="DX329" s="46" t="str">
        <f t="shared" si="379"/>
        <v/>
      </c>
      <c r="DY329" s="27" t="s">
        <v>0</v>
      </c>
      <c r="DZ329" s="38" t="str">
        <f>IF(AN329="","",MAX(DZ$12:DZ328)+1)</f>
        <v/>
      </c>
      <c r="EA329" s="53" t="str">
        <f t="shared" si="380"/>
        <v/>
      </c>
      <c r="EB329" s="53" t="str">
        <f t="shared" si="381"/>
        <v/>
      </c>
      <c r="EC329" s="53" t="str">
        <f t="shared" si="382"/>
        <v/>
      </c>
      <c r="ED329" s="53" t="str">
        <f t="shared" si="383"/>
        <v/>
      </c>
      <c r="EE329" s="53" t="str">
        <f t="shared" si="323"/>
        <v/>
      </c>
      <c r="EF329" s="53" t="str">
        <f t="shared" si="384"/>
        <v/>
      </c>
      <c r="EG329" s="53" t="str">
        <f t="shared" si="385"/>
        <v/>
      </c>
      <c r="EH329" s="53" t="str">
        <f t="shared" si="324"/>
        <v/>
      </c>
      <c r="EI329" s="53" t="str">
        <f t="shared" si="386"/>
        <v/>
      </c>
      <c r="EJ329" s="33" t="str">
        <f t="shared" si="387"/>
        <v/>
      </c>
      <c r="EK329" s="27" t="s">
        <v>0</v>
      </c>
      <c r="EL329" s="14" t="str">
        <f t="shared" si="388"/>
        <v/>
      </c>
      <c r="EM329" s="27" t="s">
        <v>0</v>
      </c>
      <c r="EN329" s="14" t="str">
        <f t="shared" si="325"/>
        <v/>
      </c>
      <c r="EO329" s="27" t="s">
        <v>0</v>
      </c>
      <c r="EP329" s="115" t="str">
        <f t="shared" si="389"/>
        <v/>
      </c>
      <c r="EQ329" s="27" t="s">
        <v>0</v>
      </c>
    </row>
    <row r="330" spans="1:147" x14ac:dyDescent="0.25">
      <c r="A330" t="s">
        <v>0</v>
      </c>
      <c r="B330" s="32" t="str">
        <f>IF(csv!F320="","",TRIM(csv!T320))</f>
        <v/>
      </c>
      <c r="C330" s="21" t="s">
        <v>0</v>
      </c>
      <c r="D330" s="21" t="str">
        <f>IF(csv!F320="","",TRIM(csv!F320))</f>
        <v/>
      </c>
      <c r="E330" s="21" t="str">
        <f>IF(csv!E320="","",TRIM(csv!E320))</f>
        <v/>
      </c>
      <c r="F330" s="21" t="s">
        <v>0</v>
      </c>
      <c r="G330" s="53" t="str">
        <f>IF(csv!M320="","",TRIM(csv!M320))</f>
        <v/>
      </c>
      <c r="H330" s="53" t="str">
        <f>IF(csv!N320="","",TRIM(csv!N320))</f>
        <v/>
      </c>
      <c r="I330" s="21" t="s">
        <v>0</v>
      </c>
      <c r="J330" s="21" t="str">
        <f>IF(csv!P320="","",TRIM(csv!P320))</f>
        <v/>
      </c>
      <c r="K330" s="21" t="str">
        <f>IF(csv!Q320="","",TRIM(csv!Q320))</f>
        <v/>
      </c>
      <c r="L330" s="21" t="s">
        <v>0</v>
      </c>
      <c r="M330" s="46" t="str">
        <f>IF(csv!R320="","",TRIM(csv!R320))</f>
        <v/>
      </c>
      <c r="N330" s="27" t="s">
        <v>0</v>
      </c>
      <c r="O330" s="172" t="str">
        <f t="shared" si="326"/>
        <v/>
      </c>
      <c r="P330" s="27"/>
      <c r="Q330" s="32" t="str">
        <f t="shared" si="327"/>
        <v/>
      </c>
      <c r="R330" s="53" t="str">
        <f>IF(Q330="","",IF(COUNTIF(Q$12:Q329,Q330)=0,R329+1,R329))</f>
        <v/>
      </c>
      <c r="S330" s="53" t="str">
        <f t="shared" si="328"/>
        <v/>
      </c>
      <c r="T330" s="53" t="str">
        <f t="shared" si="329"/>
        <v/>
      </c>
      <c r="U330" s="46" t="str">
        <f t="shared" si="330"/>
        <v/>
      </c>
      <c r="V330" s="27" t="s">
        <v>0</v>
      </c>
      <c r="W330" s="157" t="str">
        <f t="shared" si="331"/>
        <v/>
      </c>
      <c r="X330" s="207" t="str">
        <f t="shared" si="332"/>
        <v/>
      </c>
      <c r="Y330" s="158" t="str">
        <f t="shared" si="314"/>
        <v/>
      </c>
      <c r="Z330" s="27" t="s">
        <v>0</v>
      </c>
      <c r="AA330" s="32" t="str">
        <f t="shared" si="333"/>
        <v/>
      </c>
      <c r="AB330" s="53" t="str">
        <f t="shared" si="334"/>
        <v/>
      </c>
      <c r="AC330" s="21" t="str">
        <f>IF(OR(AB330="",AB330&lt;&gt;"NEMA"),"",IF(IFERROR(MATCH(AA330,AA$12:AA329,0),0)&lt;&gt;0,"",AA330))</f>
        <v/>
      </c>
      <c r="AD330" s="46" t="str">
        <f>IF(AC330="","",MAX(AD$12:AD329)+1)</f>
        <v/>
      </c>
      <c r="AE330" s="27" t="s">
        <v>0</v>
      </c>
      <c r="AF330" s="84"/>
      <c r="AG330" s="27" t="s">
        <v>0</v>
      </c>
      <c r="AH330" s="14" t="str">
        <f t="shared" si="335"/>
        <v/>
      </c>
      <c r="AI330" s="27" t="s">
        <v>0</v>
      </c>
      <c r="AJ330" s="157" t="str">
        <f t="shared" si="336"/>
        <v/>
      </c>
      <c r="AK330" s="108" t="str">
        <f t="shared" si="337"/>
        <v/>
      </c>
      <c r="AL330" s="27"/>
      <c r="AM330" s="32" t="str">
        <f t="shared" si="338"/>
        <v/>
      </c>
      <c r="AN330" s="21" t="str">
        <f t="shared" si="339"/>
        <v/>
      </c>
      <c r="AO330" s="53" t="str">
        <f t="shared" si="340"/>
        <v/>
      </c>
      <c r="AP330" s="53" t="str">
        <f t="shared" si="341"/>
        <v/>
      </c>
      <c r="AQ330" s="21" t="str">
        <f t="shared" si="342"/>
        <v/>
      </c>
      <c r="AR330" s="46" t="str">
        <f t="shared" si="343"/>
        <v/>
      </c>
      <c r="AS330" s="27" t="s">
        <v>0</v>
      </c>
      <c r="AT330" s="62" t="str">
        <f t="shared" si="344"/>
        <v/>
      </c>
      <c r="AU330" s="27" t="s">
        <v>0</v>
      </c>
      <c r="AV330" s="228" t="str">
        <f t="shared" si="390"/>
        <v/>
      </c>
      <c r="AW330" s="27" t="s">
        <v>0</v>
      </c>
      <c r="AX330" s="79"/>
      <c r="AY330" s="80"/>
      <c r="AZ330" s="27" t="s">
        <v>0</v>
      </c>
      <c r="BA330" s="184" t="str">
        <f t="shared" si="345"/>
        <v/>
      </c>
      <c r="BB330" s="27" t="s">
        <v>0</v>
      </c>
      <c r="BC330" s="32" t="str">
        <f t="shared" si="346"/>
        <v/>
      </c>
      <c r="BD330" s="53" t="str">
        <f>IF(AX330&amp;AY330="","",MAX(BD$12:BD329)+1)</f>
        <v/>
      </c>
      <c r="BE330" s="196" t="str">
        <f t="shared" si="347"/>
        <v/>
      </c>
      <c r="BF330" s="33" t="str">
        <f>IF(AND(AO330="NEMA",AP330="NEMA",OR(AX330&amp;AY330="",BE330="NEMA")),MAX(BF$12:BF329)+1,"")</f>
        <v/>
      </c>
      <c r="BG330" s="27" t="s">
        <v>0</v>
      </c>
      <c r="BH330" s="32" t="str">
        <f t="shared" si="348"/>
        <v/>
      </c>
      <c r="BI330" s="21" t="str">
        <f t="shared" si="349"/>
        <v/>
      </c>
      <c r="BJ330" s="53" t="str">
        <f t="shared" si="350"/>
        <v/>
      </c>
      <c r="BK330" s="33" t="str">
        <f t="shared" si="351"/>
        <v/>
      </c>
      <c r="BL330" s="27" t="s">
        <v>0</v>
      </c>
      <c r="BM330" s="32" t="str">
        <f t="shared" si="352"/>
        <v/>
      </c>
      <c r="BN330" s="21" t="str">
        <f t="shared" si="353"/>
        <v/>
      </c>
      <c r="BO330" s="53" t="str">
        <f t="shared" si="354"/>
        <v/>
      </c>
      <c r="BP330" s="53" t="str">
        <f t="shared" si="315"/>
        <v/>
      </c>
      <c r="BQ330" s="21" t="str">
        <f t="shared" si="316"/>
        <v/>
      </c>
      <c r="BR330" s="21" t="str" cm="1">
        <f t="array" ref="BR330">IFERROR(""&amp;INDEX(regNatjecatelj_klub,DI330),"")</f>
        <v/>
      </c>
      <c r="BS330" s="66" t="str">
        <f t="shared" si="355"/>
        <v/>
      </c>
      <c r="BT330" s="46" t="str">
        <f t="shared" si="356"/>
        <v/>
      </c>
      <c r="BU330" s="27" t="s">
        <v>0</v>
      </c>
      <c r="BV330" s="62" t="str">
        <f>IF(BP330&lt;&gt;"NEMA","",IF(IFERROR(MATCH(BN330,BN$12:BN329,0),0)&lt;&gt;0,"",BN330))</f>
        <v/>
      </c>
      <c r="BW330" s="27" t="s">
        <v>0</v>
      </c>
      <c r="BX330" s="84"/>
      <c r="BY330" s="27" t="s">
        <v>0</v>
      </c>
      <c r="BZ330" s="38" t="str">
        <f t="shared" si="357"/>
        <v/>
      </c>
      <c r="CA330" s="21" t="str">
        <f t="shared" si="358"/>
        <v/>
      </c>
      <c r="CB330" s="21" t="str">
        <f>IF(CA330="","",MAX(CB$12:CB329)+1)</f>
        <v/>
      </c>
      <c r="CC330" s="21" t="str">
        <f>IF(CA330="","",IF(AB330="","",IF(AB330="NEMA",IF(AD330="",INDEX(AD$12:AD329,MATCH(AA330,AA$12:AA329,0),1),AD330),AB330)))</f>
        <v/>
      </c>
      <c r="CD330" s="21" t="str">
        <f t="shared" si="359"/>
        <v/>
      </c>
      <c r="CE330" s="21" t="str">
        <f>IF(BX330="","",MAX(CE$12:CE329)+1)</f>
        <v/>
      </c>
      <c r="CF330" s="21" t="str">
        <f t="shared" si="360"/>
        <v/>
      </c>
      <c r="CG330" s="46" t="str">
        <f t="shared" si="361"/>
        <v/>
      </c>
      <c r="CH330" s="27" t="s">
        <v>0</v>
      </c>
      <c r="CI330" s="14" t="str">
        <f t="shared" si="362"/>
        <v/>
      </c>
      <c r="CJ330" s="27" t="s">
        <v>0</v>
      </c>
      <c r="CK330" s="157" t="str">
        <f>IF(BN330="","",IF(AND(BO330&lt;&gt;"",BO330&lt;&gt;"NEMA",BS330=1),BR330,IFERROR(INDEX(CK$12:CK329,MATCH(BN330,BN$12:BN329,0)),IF(BX330&lt;&gt;"",BX330,BT330))))</f>
        <v/>
      </c>
      <c r="CL330" s="210" t="str">
        <f>IF(BN330="","",IF(BT330&lt;&gt;BN330,INDEX(regKlub_id,MATCH(BT330,regKlub_naziv,0)),IF(AND(BO330&lt;&gt;"",BO330&lt;&gt;"NEMA"),BO330,IF(CF330&lt;&gt;"",CF330,IF(CB330&lt;&gt;"",CB330,IFERROR(INDEX(CL$12:CL329,MATCH(BN330,BN$12:BN329,0)),"GREŠKA"))))))</f>
        <v/>
      </c>
      <c r="CM330" s="108" t="str">
        <f>IF(BP330="","",IF(BP330&lt;&gt;"NEMA",BP330,IF(CE330&lt;&gt;"",CE330,IFERROR(INDEX(CM$12:CM329,MATCH(BN330,BN$12:BN329,0)),""))))</f>
        <v/>
      </c>
      <c r="CN330" s="27" t="s">
        <v>0</v>
      </c>
      <c r="CO330" s="38" t="str">
        <f t="shared" si="363"/>
        <v/>
      </c>
      <c r="CP330" s="53" t="str">
        <f t="shared" si="364"/>
        <v/>
      </c>
      <c r="CQ330" s="164" t="str">
        <f t="shared" si="365"/>
        <v/>
      </c>
      <c r="CR330" s="165" t="str">
        <f t="shared" si="391"/>
        <v/>
      </c>
      <c r="CS330" s="108" t="str">
        <f t="shared" si="317"/>
        <v/>
      </c>
      <c r="CT330" s="27" t="s">
        <v>0</v>
      </c>
      <c r="CU330" s="224" t="str">
        <f t="shared" si="366"/>
        <v xml:space="preserve">
</v>
      </c>
      <c r="CV330" s="27" t="s">
        <v>0</v>
      </c>
      <c r="CW330" s="184" t="str">
        <f t="shared" si="318"/>
        <v/>
      </c>
      <c r="CX330" t="s">
        <v>0</v>
      </c>
      <c r="CY330" s="86" t="str">
        <f t="shared" si="319"/>
        <v/>
      </c>
      <c r="CZ330" t="s">
        <v>0</v>
      </c>
      <c r="DA330" s="32" t="str">
        <f t="shared" si="320"/>
        <v/>
      </c>
      <c r="DB330" s="46" t="str">
        <f t="shared" si="321"/>
        <v/>
      </c>
      <c r="DC330" t="s">
        <v>0</v>
      </c>
      <c r="DD330" s="14" t="str">
        <f t="shared" si="367"/>
        <v/>
      </c>
      <c r="DE330" s="27" t="s">
        <v>0</v>
      </c>
      <c r="DF330" s="14" t="str">
        <f t="shared" si="368"/>
        <v/>
      </c>
      <c r="DG330" s="27" t="s">
        <v>0</v>
      </c>
      <c r="DH330" s="32" t="str">
        <f t="shared" si="369"/>
        <v/>
      </c>
      <c r="DI330" s="33" t="str">
        <f t="shared" si="370"/>
        <v/>
      </c>
      <c r="DJ330" s="27" t="s">
        <v>0</v>
      </c>
      <c r="DK330" s="32" t="str">
        <f t="shared" si="371"/>
        <v/>
      </c>
      <c r="DL330" s="33" t="str">
        <f t="shared" si="372"/>
        <v/>
      </c>
      <c r="DM330" s="27" t="s">
        <v>0</v>
      </c>
      <c r="DN330" s="32" t="str">
        <f t="shared" si="373"/>
        <v/>
      </c>
      <c r="DO330" s="33" t="str">
        <f t="shared" si="374"/>
        <v/>
      </c>
      <c r="DP330" s="27" t="s">
        <v>0</v>
      </c>
      <c r="DQ330" s="38" t="str">
        <f t="shared" si="375"/>
        <v/>
      </c>
      <c r="DR330" s="33" t="str" cm="1">
        <f t="array" ref="DR330">IF(DQ330&lt;&gt;"",INDEX(regNatjecatelj_id,DQ330,0),IF(BF330&lt;&gt;"",BF330,""))</f>
        <v/>
      </c>
      <c r="DS330" s="27" t="s">
        <v>0</v>
      </c>
      <c r="DT330" s="38" t="str">
        <f t="shared" si="376"/>
        <v/>
      </c>
      <c r="DU330" s="53" t="str">
        <f t="shared" si="322"/>
        <v/>
      </c>
      <c r="DV330" s="53" t="str">
        <f t="shared" si="377"/>
        <v/>
      </c>
      <c r="DW330" s="53" t="str">
        <f t="shared" si="378"/>
        <v/>
      </c>
      <c r="DX330" s="46" t="str">
        <f t="shared" si="379"/>
        <v/>
      </c>
      <c r="DY330" s="27" t="s">
        <v>0</v>
      </c>
      <c r="DZ330" s="38" t="str">
        <f>IF(AN330="","",MAX(DZ$12:DZ329)+1)</f>
        <v/>
      </c>
      <c r="EA330" s="53" t="str">
        <f t="shared" si="380"/>
        <v/>
      </c>
      <c r="EB330" s="53" t="str">
        <f t="shared" si="381"/>
        <v/>
      </c>
      <c r="EC330" s="53" t="str">
        <f t="shared" si="382"/>
        <v/>
      </c>
      <c r="ED330" s="53" t="str">
        <f t="shared" si="383"/>
        <v/>
      </c>
      <c r="EE330" s="53" t="str">
        <f t="shared" si="323"/>
        <v/>
      </c>
      <c r="EF330" s="53" t="str">
        <f t="shared" si="384"/>
        <v/>
      </c>
      <c r="EG330" s="53" t="str">
        <f t="shared" si="385"/>
        <v/>
      </c>
      <c r="EH330" s="53" t="str">
        <f t="shared" si="324"/>
        <v/>
      </c>
      <c r="EI330" s="53" t="str">
        <f t="shared" si="386"/>
        <v/>
      </c>
      <c r="EJ330" s="33" t="str">
        <f t="shared" si="387"/>
        <v/>
      </c>
      <c r="EK330" s="27" t="s">
        <v>0</v>
      </c>
      <c r="EL330" s="14" t="str">
        <f t="shared" si="388"/>
        <v/>
      </c>
      <c r="EM330" s="27" t="s">
        <v>0</v>
      </c>
      <c r="EN330" s="14" t="str">
        <f t="shared" si="325"/>
        <v/>
      </c>
      <c r="EO330" s="27" t="s">
        <v>0</v>
      </c>
      <c r="EP330" s="115" t="str">
        <f t="shared" si="389"/>
        <v/>
      </c>
      <c r="EQ330" s="27" t="s">
        <v>0</v>
      </c>
    </row>
    <row r="331" spans="1:147" x14ac:dyDescent="0.25">
      <c r="A331" t="s">
        <v>0</v>
      </c>
      <c r="B331" s="32" t="str">
        <f>IF(csv!F321="","",TRIM(csv!T321))</f>
        <v/>
      </c>
      <c r="C331" s="21" t="s">
        <v>0</v>
      </c>
      <c r="D331" s="21" t="str">
        <f>IF(csv!F321="","",TRIM(csv!F321))</f>
        <v/>
      </c>
      <c r="E331" s="21" t="str">
        <f>IF(csv!E321="","",TRIM(csv!E321))</f>
        <v/>
      </c>
      <c r="F331" s="21" t="s">
        <v>0</v>
      </c>
      <c r="G331" s="53" t="str">
        <f>IF(csv!M321="","",TRIM(csv!M321))</f>
        <v/>
      </c>
      <c r="H331" s="53" t="str">
        <f>IF(csv!N321="","",TRIM(csv!N321))</f>
        <v/>
      </c>
      <c r="I331" s="21" t="s">
        <v>0</v>
      </c>
      <c r="J331" s="21" t="str">
        <f>IF(csv!P321="","",TRIM(csv!P321))</f>
        <v/>
      </c>
      <c r="K331" s="21" t="str">
        <f>IF(csv!Q321="","",TRIM(csv!Q321))</f>
        <v/>
      </c>
      <c r="L331" s="21" t="s">
        <v>0</v>
      </c>
      <c r="M331" s="46" t="str">
        <f>IF(csv!R321="","",TRIM(csv!R321))</f>
        <v/>
      </c>
      <c r="N331" s="27" t="s">
        <v>0</v>
      </c>
      <c r="O331" s="172" t="str">
        <f t="shared" si="326"/>
        <v/>
      </c>
      <c r="P331" s="27"/>
      <c r="Q331" s="32" t="str">
        <f t="shared" si="327"/>
        <v/>
      </c>
      <c r="R331" s="53" t="str">
        <f>IF(Q331="","",IF(COUNTIF(Q$12:Q330,Q331)=0,R330+1,R330))</f>
        <v/>
      </c>
      <c r="S331" s="53" t="str">
        <f t="shared" si="328"/>
        <v/>
      </c>
      <c r="T331" s="53" t="str">
        <f t="shared" si="329"/>
        <v/>
      </c>
      <c r="U331" s="46" t="str">
        <f t="shared" si="330"/>
        <v/>
      </c>
      <c r="V331" s="27" t="s">
        <v>0</v>
      </c>
      <c r="W331" s="157" t="str">
        <f t="shared" si="331"/>
        <v/>
      </c>
      <c r="X331" s="207" t="str">
        <f t="shared" si="332"/>
        <v/>
      </c>
      <c r="Y331" s="158" t="str">
        <f t="shared" si="314"/>
        <v/>
      </c>
      <c r="Z331" s="27" t="s">
        <v>0</v>
      </c>
      <c r="AA331" s="32" t="str">
        <f t="shared" si="333"/>
        <v/>
      </c>
      <c r="AB331" s="53" t="str">
        <f t="shared" si="334"/>
        <v/>
      </c>
      <c r="AC331" s="21" t="str">
        <f>IF(OR(AB331="",AB331&lt;&gt;"NEMA"),"",IF(IFERROR(MATCH(AA331,AA$12:AA330,0),0)&lt;&gt;0,"",AA331))</f>
        <v/>
      </c>
      <c r="AD331" s="46" t="str">
        <f>IF(AC331="","",MAX(AD$12:AD330)+1)</f>
        <v/>
      </c>
      <c r="AE331" s="27" t="s">
        <v>0</v>
      </c>
      <c r="AF331" s="84"/>
      <c r="AG331" s="27" t="s">
        <v>0</v>
      </c>
      <c r="AH331" s="14" t="str">
        <f t="shared" si="335"/>
        <v/>
      </c>
      <c r="AI331" s="27" t="s">
        <v>0</v>
      </c>
      <c r="AJ331" s="157" t="str">
        <f t="shared" si="336"/>
        <v/>
      </c>
      <c r="AK331" s="108" t="str">
        <f t="shared" si="337"/>
        <v/>
      </c>
      <c r="AL331" s="27"/>
      <c r="AM331" s="32" t="str">
        <f t="shared" si="338"/>
        <v/>
      </c>
      <c r="AN331" s="21" t="str">
        <f t="shared" si="339"/>
        <v/>
      </c>
      <c r="AO331" s="53" t="str">
        <f t="shared" si="340"/>
        <v/>
      </c>
      <c r="AP331" s="53" t="str">
        <f t="shared" si="341"/>
        <v/>
      </c>
      <c r="AQ331" s="21" t="str">
        <f t="shared" si="342"/>
        <v/>
      </c>
      <c r="AR331" s="46" t="str">
        <f t="shared" si="343"/>
        <v/>
      </c>
      <c r="AS331" s="27" t="s">
        <v>0</v>
      </c>
      <c r="AT331" s="62" t="str">
        <f t="shared" si="344"/>
        <v/>
      </c>
      <c r="AU331" s="27" t="s">
        <v>0</v>
      </c>
      <c r="AV331" s="228" t="str">
        <f t="shared" si="390"/>
        <v/>
      </c>
      <c r="AW331" s="27" t="s">
        <v>0</v>
      </c>
      <c r="AX331" s="79"/>
      <c r="AY331" s="80"/>
      <c r="AZ331" s="27" t="s">
        <v>0</v>
      </c>
      <c r="BA331" s="184" t="str">
        <f t="shared" si="345"/>
        <v/>
      </c>
      <c r="BB331" s="27" t="s">
        <v>0</v>
      </c>
      <c r="BC331" s="32" t="str">
        <f t="shared" si="346"/>
        <v/>
      </c>
      <c r="BD331" s="53" t="str">
        <f>IF(AX331&amp;AY331="","",MAX(BD$12:BD330)+1)</f>
        <v/>
      </c>
      <c r="BE331" s="196" t="str">
        <f t="shared" si="347"/>
        <v/>
      </c>
      <c r="BF331" s="33" t="str">
        <f>IF(AND(AO331="NEMA",AP331="NEMA",OR(AX331&amp;AY331="",BE331="NEMA")),MAX(BF$12:BF330)+1,"")</f>
        <v/>
      </c>
      <c r="BG331" s="27" t="s">
        <v>0</v>
      </c>
      <c r="BH331" s="32" t="str">
        <f t="shared" si="348"/>
        <v/>
      </c>
      <c r="BI331" s="21" t="str">
        <f t="shared" si="349"/>
        <v/>
      </c>
      <c r="BJ331" s="53" t="str">
        <f t="shared" si="350"/>
        <v/>
      </c>
      <c r="BK331" s="33" t="str">
        <f t="shared" si="351"/>
        <v/>
      </c>
      <c r="BL331" s="27" t="s">
        <v>0</v>
      </c>
      <c r="BM331" s="32" t="str">
        <f t="shared" si="352"/>
        <v/>
      </c>
      <c r="BN331" s="21" t="str">
        <f t="shared" si="353"/>
        <v/>
      </c>
      <c r="BO331" s="53" t="str">
        <f t="shared" si="354"/>
        <v/>
      </c>
      <c r="BP331" s="53" t="str">
        <f t="shared" si="315"/>
        <v/>
      </c>
      <c r="BQ331" s="21" t="str">
        <f t="shared" si="316"/>
        <v/>
      </c>
      <c r="BR331" s="21" t="str" cm="1">
        <f t="array" ref="BR331">IFERROR(""&amp;INDEX(regNatjecatelj_klub,DI331),"")</f>
        <v/>
      </c>
      <c r="BS331" s="66" t="str">
        <f t="shared" si="355"/>
        <v/>
      </c>
      <c r="BT331" s="46" t="str">
        <f t="shared" si="356"/>
        <v/>
      </c>
      <c r="BU331" s="27" t="s">
        <v>0</v>
      </c>
      <c r="BV331" s="62" t="str">
        <f>IF(BP331&lt;&gt;"NEMA","",IF(IFERROR(MATCH(BN331,BN$12:BN330,0),0)&lt;&gt;0,"",BN331))</f>
        <v/>
      </c>
      <c r="BW331" s="27" t="s">
        <v>0</v>
      </c>
      <c r="BX331" s="84"/>
      <c r="BY331" s="27" t="s">
        <v>0</v>
      </c>
      <c r="BZ331" s="38" t="str">
        <f t="shared" si="357"/>
        <v/>
      </c>
      <c r="CA331" s="21" t="str">
        <f t="shared" si="358"/>
        <v/>
      </c>
      <c r="CB331" s="21" t="str">
        <f>IF(CA331="","",MAX(CB$12:CB330)+1)</f>
        <v/>
      </c>
      <c r="CC331" s="21" t="str">
        <f>IF(CA331="","",IF(AB331="","",IF(AB331="NEMA",IF(AD331="",INDEX(AD$12:AD330,MATCH(AA331,AA$12:AA330,0),1),AD331),AB331)))</f>
        <v/>
      </c>
      <c r="CD331" s="21" t="str">
        <f t="shared" si="359"/>
        <v/>
      </c>
      <c r="CE331" s="21" t="str">
        <f>IF(BX331="","",MAX(CE$12:CE330)+1)</f>
        <v/>
      </c>
      <c r="CF331" s="21" t="str">
        <f t="shared" si="360"/>
        <v/>
      </c>
      <c r="CG331" s="46" t="str">
        <f t="shared" si="361"/>
        <v/>
      </c>
      <c r="CH331" s="27" t="s">
        <v>0</v>
      </c>
      <c r="CI331" s="14" t="str">
        <f t="shared" si="362"/>
        <v/>
      </c>
      <c r="CJ331" s="27" t="s">
        <v>0</v>
      </c>
      <c r="CK331" s="157" t="str">
        <f>IF(BN331="","",IF(AND(BO331&lt;&gt;"",BO331&lt;&gt;"NEMA",BS331=1),BR331,IFERROR(INDEX(CK$12:CK330,MATCH(BN331,BN$12:BN330,0)),IF(BX331&lt;&gt;"",BX331,BT331))))</f>
        <v/>
      </c>
      <c r="CL331" s="210" t="str">
        <f>IF(BN331="","",IF(BT331&lt;&gt;BN331,INDEX(regKlub_id,MATCH(BT331,regKlub_naziv,0)),IF(AND(BO331&lt;&gt;"",BO331&lt;&gt;"NEMA"),BO331,IF(CF331&lt;&gt;"",CF331,IF(CB331&lt;&gt;"",CB331,IFERROR(INDEX(CL$12:CL330,MATCH(BN331,BN$12:BN330,0)),"GREŠKA"))))))</f>
        <v/>
      </c>
      <c r="CM331" s="108" t="str">
        <f>IF(BP331="","",IF(BP331&lt;&gt;"NEMA",BP331,IF(CE331&lt;&gt;"",CE331,IFERROR(INDEX(CM$12:CM330,MATCH(BN331,BN$12:BN330,0)),""))))</f>
        <v/>
      </c>
      <c r="CN331" s="27" t="s">
        <v>0</v>
      </c>
      <c r="CO331" s="38" t="str">
        <f t="shared" si="363"/>
        <v/>
      </c>
      <c r="CP331" s="53" t="str">
        <f t="shared" si="364"/>
        <v/>
      </c>
      <c r="CQ331" s="164" t="str">
        <f t="shared" si="365"/>
        <v/>
      </c>
      <c r="CR331" s="165" t="str">
        <f t="shared" si="391"/>
        <v/>
      </c>
      <c r="CS331" s="108" t="str">
        <f t="shared" si="317"/>
        <v/>
      </c>
      <c r="CT331" s="27" t="s">
        <v>0</v>
      </c>
      <c r="CU331" s="224" t="str">
        <f t="shared" si="366"/>
        <v xml:space="preserve">
</v>
      </c>
      <c r="CV331" s="27" t="s">
        <v>0</v>
      </c>
      <c r="CW331" s="184" t="str">
        <f t="shared" si="318"/>
        <v/>
      </c>
      <c r="CX331" t="s">
        <v>0</v>
      </c>
      <c r="CY331" s="86" t="str">
        <f t="shared" si="319"/>
        <v/>
      </c>
      <c r="CZ331" t="s">
        <v>0</v>
      </c>
      <c r="DA331" s="32" t="str">
        <f t="shared" si="320"/>
        <v/>
      </c>
      <c r="DB331" s="46" t="str">
        <f t="shared" si="321"/>
        <v/>
      </c>
      <c r="DC331" t="s">
        <v>0</v>
      </c>
      <c r="DD331" s="14" t="str">
        <f t="shared" si="367"/>
        <v/>
      </c>
      <c r="DE331" s="27" t="s">
        <v>0</v>
      </c>
      <c r="DF331" s="14" t="str">
        <f t="shared" si="368"/>
        <v/>
      </c>
      <c r="DG331" s="27" t="s">
        <v>0</v>
      </c>
      <c r="DH331" s="32" t="str">
        <f t="shared" si="369"/>
        <v/>
      </c>
      <c r="DI331" s="33" t="str">
        <f t="shared" si="370"/>
        <v/>
      </c>
      <c r="DJ331" s="27" t="s">
        <v>0</v>
      </c>
      <c r="DK331" s="32" t="str">
        <f t="shared" si="371"/>
        <v/>
      </c>
      <c r="DL331" s="33" t="str">
        <f t="shared" si="372"/>
        <v/>
      </c>
      <c r="DM331" s="27" t="s">
        <v>0</v>
      </c>
      <c r="DN331" s="32" t="str">
        <f t="shared" si="373"/>
        <v/>
      </c>
      <c r="DO331" s="33" t="str">
        <f t="shared" si="374"/>
        <v/>
      </c>
      <c r="DP331" s="27" t="s">
        <v>0</v>
      </c>
      <c r="DQ331" s="38" t="str">
        <f t="shared" si="375"/>
        <v/>
      </c>
      <c r="DR331" s="33" t="str" cm="1">
        <f t="array" ref="DR331">IF(DQ331&lt;&gt;"",INDEX(regNatjecatelj_id,DQ331,0),IF(BF331&lt;&gt;"",BF331,""))</f>
        <v/>
      </c>
      <c r="DS331" s="27" t="s">
        <v>0</v>
      </c>
      <c r="DT331" s="38" t="str">
        <f t="shared" si="376"/>
        <v/>
      </c>
      <c r="DU331" s="53" t="str">
        <f t="shared" si="322"/>
        <v/>
      </c>
      <c r="DV331" s="53" t="str">
        <f t="shared" si="377"/>
        <v/>
      </c>
      <c r="DW331" s="53" t="str">
        <f t="shared" si="378"/>
        <v/>
      </c>
      <c r="DX331" s="46" t="str">
        <f t="shared" si="379"/>
        <v/>
      </c>
      <c r="DY331" s="27" t="s">
        <v>0</v>
      </c>
      <c r="DZ331" s="38" t="str">
        <f>IF(AN331="","",MAX(DZ$12:DZ330)+1)</f>
        <v/>
      </c>
      <c r="EA331" s="53" t="str">
        <f t="shared" si="380"/>
        <v/>
      </c>
      <c r="EB331" s="53" t="str">
        <f t="shared" si="381"/>
        <v/>
      </c>
      <c r="EC331" s="53" t="str">
        <f t="shared" si="382"/>
        <v/>
      </c>
      <c r="ED331" s="53" t="str">
        <f t="shared" si="383"/>
        <v/>
      </c>
      <c r="EE331" s="53" t="str">
        <f t="shared" si="323"/>
        <v/>
      </c>
      <c r="EF331" s="53" t="str">
        <f t="shared" si="384"/>
        <v/>
      </c>
      <c r="EG331" s="53" t="str">
        <f t="shared" si="385"/>
        <v/>
      </c>
      <c r="EH331" s="53" t="str">
        <f t="shared" si="324"/>
        <v/>
      </c>
      <c r="EI331" s="53" t="str">
        <f t="shared" si="386"/>
        <v/>
      </c>
      <c r="EJ331" s="33" t="str">
        <f t="shared" si="387"/>
        <v/>
      </c>
      <c r="EK331" s="27" t="s">
        <v>0</v>
      </c>
      <c r="EL331" s="14" t="str">
        <f t="shared" si="388"/>
        <v/>
      </c>
      <c r="EM331" s="27" t="s">
        <v>0</v>
      </c>
      <c r="EN331" s="14" t="str">
        <f t="shared" si="325"/>
        <v/>
      </c>
      <c r="EO331" s="27" t="s">
        <v>0</v>
      </c>
      <c r="EP331" s="115" t="str">
        <f t="shared" si="389"/>
        <v/>
      </c>
      <c r="EQ331" s="27" t="s">
        <v>0</v>
      </c>
    </row>
    <row r="332" spans="1:147" x14ac:dyDescent="0.25">
      <c r="A332" t="s">
        <v>0</v>
      </c>
      <c r="B332" s="32" t="str">
        <f>IF(csv!F322="","",TRIM(csv!T322))</f>
        <v/>
      </c>
      <c r="C332" s="21" t="s">
        <v>0</v>
      </c>
      <c r="D332" s="21" t="str">
        <f>IF(csv!F322="","",TRIM(csv!F322))</f>
        <v/>
      </c>
      <c r="E332" s="21" t="str">
        <f>IF(csv!E322="","",TRIM(csv!E322))</f>
        <v/>
      </c>
      <c r="F332" s="21" t="s">
        <v>0</v>
      </c>
      <c r="G332" s="53" t="str">
        <f>IF(csv!M322="","",TRIM(csv!M322))</f>
        <v/>
      </c>
      <c r="H332" s="53" t="str">
        <f>IF(csv!N322="","",TRIM(csv!N322))</f>
        <v/>
      </c>
      <c r="I332" s="21" t="s">
        <v>0</v>
      </c>
      <c r="J332" s="21" t="str">
        <f>IF(csv!P322="","",TRIM(csv!P322))</f>
        <v/>
      </c>
      <c r="K332" s="21" t="str">
        <f>IF(csv!Q322="","",TRIM(csv!Q322))</f>
        <v/>
      </c>
      <c r="L332" s="21" t="s">
        <v>0</v>
      </c>
      <c r="M332" s="46" t="str">
        <f>IF(csv!R322="","",TRIM(csv!R322))</f>
        <v/>
      </c>
      <c r="N332" s="27" t="s">
        <v>0</v>
      </c>
      <c r="O332" s="172" t="str">
        <f t="shared" si="326"/>
        <v/>
      </c>
      <c r="P332" s="27"/>
      <c r="Q332" s="32" t="str">
        <f t="shared" si="327"/>
        <v/>
      </c>
      <c r="R332" s="53" t="str">
        <f>IF(Q332="","",IF(COUNTIF(Q$12:Q331,Q332)=0,R331+1,R331))</f>
        <v/>
      </c>
      <c r="S332" s="53" t="str">
        <f t="shared" si="328"/>
        <v/>
      </c>
      <c r="T332" s="53" t="str">
        <f t="shared" si="329"/>
        <v/>
      </c>
      <c r="U332" s="46" t="str">
        <f t="shared" si="330"/>
        <v/>
      </c>
      <c r="V332" s="27" t="s">
        <v>0</v>
      </c>
      <c r="W332" s="157" t="str">
        <f t="shared" si="331"/>
        <v/>
      </c>
      <c r="X332" s="207" t="str">
        <f t="shared" si="332"/>
        <v/>
      </c>
      <c r="Y332" s="158" t="str">
        <f t="shared" si="314"/>
        <v/>
      </c>
      <c r="Z332" s="27" t="s">
        <v>0</v>
      </c>
      <c r="AA332" s="32" t="str">
        <f t="shared" si="333"/>
        <v/>
      </c>
      <c r="AB332" s="53" t="str">
        <f t="shared" si="334"/>
        <v/>
      </c>
      <c r="AC332" s="21" t="str">
        <f>IF(OR(AB332="",AB332&lt;&gt;"NEMA"),"",IF(IFERROR(MATCH(AA332,AA$12:AA331,0),0)&lt;&gt;0,"",AA332))</f>
        <v/>
      </c>
      <c r="AD332" s="46" t="str">
        <f>IF(AC332="","",MAX(AD$12:AD331)+1)</f>
        <v/>
      </c>
      <c r="AE332" s="27" t="s">
        <v>0</v>
      </c>
      <c r="AF332" s="84"/>
      <c r="AG332" s="27" t="s">
        <v>0</v>
      </c>
      <c r="AH332" s="14" t="str">
        <f t="shared" si="335"/>
        <v/>
      </c>
      <c r="AI332" s="27" t="s">
        <v>0</v>
      </c>
      <c r="AJ332" s="157" t="str">
        <f t="shared" si="336"/>
        <v/>
      </c>
      <c r="AK332" s="108" t="str">
        <f t="shared" si="337"/>
        <v/>
      </c>
      <c r="AL332" s="27"/>
      <c r="AM332" s="32" t="str">
        <f t="shared" si="338"/>
        <v/>
      </c>
      <c r="AN332" s="21" t="str">
        <f t="shared" si="339"/>
        <v/>
      </c>
      <c r="AO332" s="53" t="str">
        <f t="shared" si="340"/>
        <v/>
      </c>
      <c r="AP332" s="53" t="str">
        <f t="shared" si="341"/>
        <v/>
      </c>
      <c r="AQ332" s="21" t="str">
        <f t="shared" si="342"/>
        <v/>
      </c>
      <c r="AR332" s="46" t="str">
        <f t="shared" si="343"/>
        <v/>
      </c>
      <c r="AS332" s="27" t="s">
        <v>0</v>
      </c>
      <c r="AT332" s="62" t="str">
        <f t="shared" si="344"/>
        <v/>
      </c>
      <c r="AU332" s="27" t="s">
        <v>0</v>
      </c>
      <c r="AV332" s="228" t="str">
        <f t="shared" si="390"/>
        <v/>
      </c>
      <c r="AW332" s="27" t="s">
        <v>0</v>
      </c>
      <c r="AX332" s="79"/>
      <c r="AY332" s="80"/>
      <c r="AZ332" s="27" t="s">
        <v>0</v>
      </c>
      <c r="BA332" s="184" t="str">
        <f t="shared" si="345"/>
        <v/>
      </c>
      <c r="BB332" s="27" t="s">
        <v>0</v>
      </c>
      <c r="BC332" s="32" t="str">
        <f t="shared" si="346"/>
        <v/>
      </c>
      <c r="BD332" s="53" t="str">
        <f>IF(AX332&amp;AY332="","",MAX(BD$12:BD331)+1)</f>
        <v/>
      </c>
      <c r="BE332" s="196" t="str">
        <f t="shared" si="347"/>
        <v/>
      </c>
      <c r="BF332" s="33" t="str">
        <f>IF(AND(AO332="NEMA",AP332="NEMA",OR(AX332&amp;AY332="",BE332="NEMA")),MAX(BF$12:BF331)+1,"")</f>
        <v/>
      </c>
      <c r="BG332" s="27" t="s">
        <v>0</v>
      </c>
      <c r="BH332" s="32" t="str">
        <f t="shared" si="348"/>
        <v/>
      </c>
      <c r="BI332" s="21" t="str">
        <f t="shared" si="349"/>
        <v/>
      </c>
      <c r="BJ332" s="53" t="str">
        <f t="shared" si="350"/>
        <v/>
      </c>
      <c r="BK332" s="33" t="str">
        <f t="shared" si="351"/>
        <v/>
      </c>
      <c r="BL332" s="27" t="s">
        <v>0</v>
      </c>
      <c r="BM332" s="32" t="str">
        <f t="shared" si="352"/>
        <v/>
      </c>
      <c r="BN332" s="21" t="str">
        <f t="shared" si="353"/>
        <v/>
      </c>
      <c r="BO332" s="53" t="str">
        <f t="shared" si="354"/>
        <v/>
      </c>
      <c r="BP332" s="53" t="str">
        <f t="shared" si="315"/>
        <v/>
      </c>
      <c r="BQ332" s="21" t="str">
        <f t="shared" si="316"/>
        <v/>
      </c>
      <c r="BR332" s="21" t="str" cm="1">
        <f t="array" ref="BR332">IFERROR(""&amp;INDEX(regNatjecatelj_klub,DI332),"")</f>
        <v/>
      </c>
      <c r="BS332" s="66" t="str">
        <f t="shared" si="355"/>
        <v/>
      </c>
      <c r="BT332" s="46" t="str">
        <f t="shared" si="356"/>
        <v/>
      </c>
      <c r="BU332" s="27" t="s">
        <v>0</v>
      </c>
      <c r="BV332" s="62" t="str">
        <f>IF(BP332&lt;&gt;"NEMA","",IF(IFERROR(MATCH(BN332,BN$12:BN331,0),0)&lt;&gt;0,"",BN332))</f>
        <v/>
      </c>
      <c r="BW332" s="27" t="s">
        <v>0</v>
      </c>
      <c r="BX332" s="84"/>
      <c r="BY332" s="27" t="s">
        <v>0</v>
      </c>
      <c r="BZ332" s="38" t="str">
        <f t="shared" si="357"/>
        <v/>
      </c>
      <c r="CA332" s="21" t="str">
        <f t="shared" si="358"/>
        <v/>
      </c>
      <c r="CB332" s="21" t="str">
        <f>IF(CA332="","",MAX(CB$12:CB331)+1)</f>
        <v/>
      </c>
      <c r="CC332" s="21" t="str">
        <f>IF(CA332="","",IF(AB332="","",IF(AB332="NEMA",IF(AD332="",INDEX(AD$12:AD331,MATCH(AA332,AA$12:AA331,0),1),AD332),AB332)))</f>
        <v/>
      </c>
      <c r="CD332" s="21" t="str">
        <f t="shared" si="359"/>
        <v/>
      </c>
      <c r="CE332" s="21" t="str">
        <f>IF(BX332="","",MAX(CE$12:CE331)+1)</f>
        <v/>
      </c>
      <c r="CF332" s="21" t="str">
        <f t="shared" si="360"/>
        <v/>
      </c>
      <c r="CG332" s="46" t="str">
        <f t="shared" si="361"/>
        <v/>
      </c>
      <c r="CH332" s="27" t="s">
        <v>0</v>
      </c>
      <c r="CI332" s="14" t="str">
        <f t="shared" si="362"/>
        <v/>
      </c>
      <c r="CJ332" s="27" t="s">
        <v>0</v>
      </c>
      <c r="CK332" s="157" t="str">
        <f>IF(BN332="","",IF(AND(BO332&lt;&gt;"",BO332&lt;&gt;"NEMA",BS332=1),BR332,IFERROR(INDEX(CK$12:CK331,MATCH(BN332,BN$12:BN331,0)),IF(BX332&lt;&gt;"",BX332,BT332))))</f>
        <v/>
      </c>
      <c r="CL332" s="210" t="str">
        <f>IF(BN332="","",IF(BT332&lt;&gt;BN332,INDEX(regKlub_id,MATCH(BT332,regKlub_naziv,0)),IF(AND(BO332&lt;&gt;"",BO332&lt;&gt;"NEMA"),BO332,IF(CF332&lt;&gt;"",CF332,IF(CB332&lt;&gt;"",CB332,IFERROR(INDEX(CL$12:CL331,MATCH(BN332,BN$12:BN331,0)),"GREŠKA"))))))</f>
        <v/>
      </c>
      <c r="CM332" s="108" t="str">
        <f>IF(BP332="","",IF(BP332&lt;&gt;"NEMA",BP332,IF(CE332&lt;&gt;"",CE332,IFERROR(INDEX(CM$12:CM331,MATCH(BN332,BN$12:BN331,0)),""))))</f>
        <v/>
      </c>
      <c r="CN332" s="27" t="s">
        <v>0</v>
      </c>
      <c r="CO332" s="38" t="str">
        <f t="shared" si="363"/>
        <v/>
      </c>
      <c r="CP332" s="53" t="str">
        <f t="shared" si="364"/>
        <v/>
      </c>
      <c r="CQ332" s="164" t="str">
        <f t="shared" si="365"/>
        <v/>
      </c>
      <c r="CR332" s="165" t="str">
        <f t="shared" si="391"/>
        <v/>
      </c>
      <c r="CS332" s="108" t="str">
        <f t="shared" si="317"/>
        <v/>
      </c>
      <c r="CT332" s="27" t="s">
        <v>0</v>
      </c>
      <c r="CU332" s="224" t="str">
        <f t="shared" si="366"/>
        <v xml:space="preserve">
</v>
      </c>
      <c r="CV332" s="27" t="s">
        <v>0</v>
      </c>
      <c r="CW332" s="184" t="str">
        <f t="shared" si="318"/>
        <v/>
      </c>
      <c r="CX332" t="s">
        <v>0</v>
      </c>
      <c r="CY332" s="86" t="str">
        <f t="shared" si="319"/>
        <v/>
      </c>
      <c r="CZ332" t="s">
        <v>0</v>
      </c>
      <c r="DA332" s="32" t="str">
        <f t="shared" si="320"/>
        <v/>
      </c>
      <c r="DB332" s="46" t="str">
        <f t="shared" si="321"/>
        <v/>
      </c>
      <c r="DC332" t="s">
        <v>0</v>
      </c>
      <c r="DD332" s="14" t="str">
        <f t="shared" si="367"/>
        <v/>
      </c>
      <c r="DE332" s="27" t="s">
        <v>0</v>
      </c>
      <c r="DF332" s="14" t="str">
        <f t="shared" si="368"/>
        <v/>
      </c>
      <c r="DG332" s="27" t="s">
        <v>0</v>
      </c>
      <c r="DH332" s="32" t="str">
        <f t="shared" si="369"/>
        <v/>
      </c>
      <c r="DI332" s="33" t="str">
        <f t="shared" si="370"/>
        <v/>
      </c>
      <c r="DJ332" s="27" t="s">
        <v>0</v>
      </c>
      <c r="DK332" s="32" t="str">
        <f t="shared" si="371"/>
        <v/>
      </c>
      <c r="DL332" s="33" t="str">
        <f t="shared" si="372"/>
        <v/>
      </c>
      <c r="DM332" s="27" t="s">
        <v>0</v>
      </c>
      <c r="DN332" s="32" t="str">
        <f t="shared" si="373"/>
        <v/>
      </c>
      <c r="DO332" s="33" t="str">
        <f t="shared" si="374"/>
        <v/>
      </c>
      <c r="DP332" s="27" t="s">
        <v>0</v>
      </c>
      <c r="DQ332" s="38" t="str">
        <f t="shared" si="375"/>
        <v/>
      </c>
      <c r="DR332" s="33" t="str" cm="1">
        <f t="array" ref="DR332">IF(DQ332&lt;&gt;"",INDEX(regNatjecatelj_id,DQ332,0),IF(BF332&lt;&gt;"",BF332,""))</f>
        <v/>
      </c>
      <c r="DS332" s="27" t="s">
        <v>0</v>
      </c>
      <c r="DT332" s="38" t="str">
        <f t="shared" si="376"/>
        <v/>
      </c>
      <c r="DU332" s="53" t="str">
        <f t="shared" si="322"/>
        <v/>
      </c>
      <c r="DV332" s="53" t="str">
        <f t="shared" si="377"/>
        <v/>
      </c>
      <c r="DW332" s="53" t="str">
        <f t="shared" si="378"/>
        <v/>
      </c>
      <c r="DX332" s="46" t="str">
        <f t="shared" si="379"/>
        <v/>
      </c>
      <c r="DY332" s="27" t="s">
        <v>0</v>
      </c>
      <c r="DZ332" s="38" t="str">
        <f>IF(AN332="","",MAX(DZ$12:DZ331)+1)</f>
        <v/>
      </c>
      <c r="EA332" s="53" t="str">
        <f t="shared" si="380"/>
        <v/>
      </c>
      <c r="EB332" s="53" t="str">
        <f t="shared" si="381"/>
        <v/>
      </c>
      <c r="EC332" s="53" t="str">
        <f t="shared" si="382"/>
        <v/>
      </c>
      <c r="ED332" s="53" t="str">
        <f t="shared" si="383"/>
        <v/>
      </c>
      <c r="EE332" s="53" t="str">
        <f t="shared" si="323"/>
        <v/>
      </c>
      <c r="EF332" s="53" t="str">
        <f t="shared" si="384"/>
        <v/>
      </c>
      <c r="EG332" s="53" t="str">
        <f t="shared" si="385"/>
        <v/>
      </c>
      <c r="EH332" s="53" t="str">
        <f t="shared" si="324"/>
        <v/>
      </c>
      <c r="EI332" s="53" t="str">
        <f t="shared" si="386"/>
        <v/>
      </c>
      <c r="EJ332" s="33" t="str">
        <f t="shared" si="387"/>
        <v/>
      </c>
      <c r="EK332" s="27" t="s">
        <v>0</v>
      </c>
      <c r="EL332" s="14" t="str">
        <f t="shared" si="388"/>
        <v/>
      </c>
      <c r="EM332" s="27" t="s">
        <v>0</v>
      </c>
      <c r="EN332" s="14" t="str">
        <f t="shared" si="325"/>
        <v/>
      </c>
      <c r="EO332" s="27" t="s">
        <v>0</v>
      </c>
      <c r="EP332" s="115" t="str">
        <f t="shared" si="389"/>
        <v/>
      </c>
      <c r="EQ332" s="27" t="s">
        <v>0</v>
      </c>
    </row>
    <row r="333" spans="1:147" x14ac:dyDescent="0.25">
      <c r="A333" t="s">
        <v>0</v>
      </c>
      <c r="B333" s="32" t="str">
        <f>IF(csv!F323="","",TRIM(csv!T323))</f>
        <v/>
      </c>
      <c r="C333" s="21" t="s">
        <v>0</v>
      </c>
      <c r="D333" s="21" t="str">
        <f>IF(csv!F323="","",TRIM(csv!F323))</f>
        <v/>
      </c>
      <c r="E333" s="21" t="str">
        <f>IF(csv!E323="","",TRIM(csv!E323))</f>
        <v/>
      </c>
      <c r="F333" s="21" t="s">
        <v>0</v>
      </c>
      <c r="G333" s="53" t="str">
        <f>IF(csv!M323="","",TRIM(csv!M323))</f>
        <v/>
      </c>
      <c r="H333" s="53" t="str">
        <f>IF(csv!N323="","",TRIM(csv!N323))</f>
        <v/>
      </c>
      <c r="I333" s="21" t="s">
        <v>0</v>
      </c>
      <c r="J333" s="21" t="str">
        <f>IF(csv!P323="","",TRIM(csv!P323))</f>
        <v/>
      </c>
      <c r="K333" s="21" t="str">
        <f>IF(csv!Q323="","",TRIM(csv!Q323))</f>
        <v/>
      </c>
      <c r="L333" s="21" t="s">
        <v>0</v>
      </c>
      <c r="M333" s="46" t="str">
        <f>IF(csv!R323="","",TRIM(csv!R323))</f>
        <v/>
      </c>
      <c r="N333" s="27" t="s">
        <v>0</v>
      </c>
      <c r="O333" s="172" t="str">
        <f t="shared" si="326"/>
        <v/>
      </c>
      <c r="P333" s="27"/>
      <c r="Q333" s="32" t="str">
        <f t="shared" si="327"/>
        <v/>
      </c>
      <c r="R333" s="53" t="str">
        <f>IF(Q333="","",IF(COUNTIF(Q$12:Q332,Q333)=0,R332+1,R332))</f>
        <v/>
      </c>
      <c r="S333" s="53" t="str">
        <f t="shared" si="328"/>
        <v/>
      </c>
      <c r="T333" s="53" t="str">
        <f t="shared" si="329"/>
        <v/>
      </c>
      <c r="U333" s="46" t="str">
        <f t="shared" si="330"/>
        <v/>
      </c>
      <c r="V333" s="27" t="s">
        <v>0</v>
      </c>
      <c r="W333" s="157" t="str">
        <f t="shared" si="331"/>
        <v/>
      </c>
      <c r="X333" s="207" t="str">
        <f t="shared" si="332"/>
        <v/>
      </c>
      <c r="Y333" s="158" t="str">
        <f t="shared" ref="Y333:Y396" si="392">IF(W333="","",INDEX(natKategorija_aliasId,MATCH(X333,natKategorija_stazaKatId,0)))</f>
        <v/>
      </c>
      <c r="Z333" s="27" t="s">
        <v>0</v>
      </c>
      <c r="AA333" s="32" t="str">
        <f t="shared" si="333"/>
        <v/>
      </c>
      <c r="AB333" s="53" t="str">
        <f t="shared" si="334"/>
        <v/>
      </c>
      <c r="AC333" s="21" t="str">
        <f>IF(OR(AB333="",AB333&lt;&gt;"NEMA"),"",IF(IFERROR(MATCH(AA333,AA$12:AA332,0),0)&lt;&gt;0,"",AA333))</f>
        <v/>
      </c>
      <c r="AD333" s="46" t="str">
        <f>IF(AC333="","",MAX(AD$12:AD332)+1)</f>
        <v/>
      </c>
      <c r="AE333" s="27" t="s">
        <v>0</v>
      </c>
      <c r="AF333" s="84"/>
      <c r="AG333" s="27" t="s">
        <v>0</v>
      </c>
      <c r="AH333" s="14" t="str">
        <f t="shared" si="335"/>
        <v/>
      </c>
      <c r="AI333" s="27" t="s">
        <v>0</v>
      </c>
      <c r="AJ333" s="157" t="str">
        <f t="shared" si="336"/>
        <v/>
      </c>
      <c r="AK333" s="108" t="str">
        <f t="shared" si="337"/>
        <v/>
      </c>
      <c r="AL333" s="27"/>
      <c r="AM333" s="32" t="str">
        <f t="shared" si="338"/>
        <v/>
      </c>
      <c r="AN333" s="21" t="str">
        <f t="shared" si="339"/>
        <v/>
      </c>
      <c r="AO333" s="53" t="str">
        <f t="shared" si="340"/>
        <v/>
      </c>
      <c r="AP333" s="53" t="str">
        <f t="shared" si="341"/>
        <v/>
      </c>
      <c r="AQ333" s="21" t="str">
        <f t="shared" si="342"/>
        <v/>
      </c>
      <c r="AR333" s="46" t="str">
        <f t="shared" si="343"/>
        <v/>
      </c>
      <c r="AS333" s="27" t="s">
        <v>0</v>
      </c>
      <c r="AT333" s="62" t="str">
        <f t="shared" si="344"/>
        <v/>
      </c>
      <c r="AU333" s="27" t="s">
        <v>0</v>
      </c>
      <c r="AV333" s="228" t="str">
        <f t="shared" si="390"/>
        <v/>
      </c>
      <c r="AW333" s="27" t="s">
        <v>0</v>
      </c>
      <c r="AX333" s="79"/>
      <c r="AY333" s="80"/>
      <c r="AZ333" s="27" t="s">
        <v>0</v>
      </c>
      <c r="BA333" s="184" t="str">
        <f t="shared" si="345"/>
        <v/>
      </c>
      <c r="BB333" s="27" t="s">
        <v>0</v>
      </c>
      <c r="BC333" s="32" t="str">
        <f t="shared" si="346"/>
        <v/>
      </c>
      <c r="BD333" s="53" t="str">
        <f>IF(AX333&amp;AY333="","",MAX(BD$12:BD332)+1)</f>
        <v/>
      </c>
      <c r="BE333" s="196" t="str">
        <f t="shared" si="347"/>
        <v/>
      </c>
      <c r="BF333" s="33" t="str">
        <f>IF(AND(AO333="NEMA",AP333="NEMA",OR(AX333&amp;AY333="",BE333="NEMA")),MAX(BF$12:BF332)+1,"")</f>
        <v/>
      </c>
      <c r="BG333" s="27" t="s">
        <v>0</v>
      </c>
      <c r="BH333" s="32" t="str">
        <f t="shared" si="348"/>
        <v/>
      </c>
      <c r="BI333" s="21" t="str">
        <f t="shared" si="349"/>
        <v/>
      </c>
      <c r="BJ333" s="53" t="str">
        <f t="shared" si="350"/>
        <v/>
      </c>
      <c r="BK333" s="33" t="str">
        <f t="shared" si="351"/>
        <v/>
      </c>
      <c r="BL333" s="27" t="s">
        <v>0</v>
      </c>
      <c r="BM333" s="32" t="str">
        <f t="shared" si="352"/>
        <v/>
      </c>
      <c r="BN333" s="21" t="str">
        <f t="shared" si="353"/>
        <v/>
      </c>
      <c r="BO333" s="53" t="str">
        <f t="shared" si="354"/>
        <v/>
      </c>
      <c r="BP333" s="53" t="str">
        <f t="shared" ref="BP333:BP396" si="393">IF(BN333="","",IF(IFERROR(MATCH(BN333,regKlub_naziv,0),"")&lt;&gt;"","",IFERROR(INDEX(regKlub_alias_id,MATCH(BN333,regKlub_alias_alias,0)),"NEMA")))</f>
        <v/>
      </c>
      <c r="BQ333" s="21" t="str">
        <f t="shared" ref="BQ333:BQ396" si="394">IF(BP333="",""&amp;BN333,IF(BP333="NEMA",BN333,INDEX(regKlub_naziv,MATCH(INDEX(regKlub_alias_klubId,MATCH(BP333,regKlub_alias_id,0)),regKlub_id,0))))</f>
        <v/>
      </c>
      <c r="BR333" s="21" t="str" cm="1">
        <f t="array" ref="BR333">IFERROR(""&amp;INDEX(regNatjecatelj_klub,DI333),"")</f>
        <v/>
      </c>
      <c r="BS333" s="66" t="str">
        <f t="shared" si="355"/>
        <v/>
      </c>
      <c r="BT333" s="46" t="str">
        <f t="shared" si="356"/>
        <v/>
      </c>
      <c r="BU333" s="27" t="s">
        <v>0</v>
      </c>
      <c r="BV333" s="62" t="str">
        <f>IF(BP333&lt;&gt;"NEMA","",IF(IFERROR(MATCH(BN333,BN$12:BN332,0),0)&lt;&gt;0,"",BN333))</f>
        <v/>
      </c>
      <c r="BW333" s="27" t="s">
        <v>0</v>
      </c>
      <c r="BX333" s="84"/>
      <c r="BY333" s="27" t="s">
        <v>0</v>
      </c>
      <c r="BZ333" s="38" t="str">
        <f t="shared" si="357"/>
        <v/>
      </c>
      <c r="CA333" s="21" t="str">
        <f t="shared" si="358"/>
        <v/>
      </c>
      <c r="CB333" s="21" t="str">
        <f>IF(CA333="","",MAX(CB$12:CB332)+1)</f>
        <v/>
      </c>
      <c r="CC333" s="21" t="str">
        <f>IF(CA333="","",IF(AB333="","",IF(AB333="NEMA",IF(AD333="",INDEX(AD$12:AD332,MATCH(AA333,AA$12:AA332,0),1),AD333),AB333)))</f>
        <v/>
      </c>
      <c r="CD333" s="21" t="str">
        <f t="shared" si="359"/>
        <v/>
      </c>
      <c r="CE333" s="21" t="str">
        <f>IF(BX333="","",MAX(CE$12:CE332)+1)</f>
        <v/>
      </c>
      <c r="CF333" s="21" t="str">
        <f t="shared" si="360"/>
        <v/>
      </c>
      <c r="CG333" s="46" t="str">
        <f t="shared" si="361"/>
        <v/>
      </c>
      <c r="CH333" s="27" t="s">
        <v>0</v>
      </c>
      <c r="CI333" s="14" t="str">
        <f t="shared" si="362"/>
        <v/>
      </c>
      <c r="CJ333" s="27" t="s">
        <v>0</v>
      </c>
      <c r="CK333" s="157" t="str">
        <f>IF(BN333="","",IF(AND(BO333&lt;&gt;"",BO333&lt;&gt;"NEMA",BS333=1),BR333,IFERROR(INDEX(CK$12:CK332,MATCH(BN333,BN$12:BN332,0)),IF(BX333&lt;&gt;"",BX333,BT333))))</f>
        <v/>
      </c>
      <c r="CL333" s="210" t="str">
        <f>IF(BN333="","",IF(BT333&lt;&gt;BN333,INDEX(regKlub_id,MATCH(BT333,regKlub_naziv,0)),IF(AND(BO333&lt;&gt;"",BO333&lt;&gt;"NEMA"),BO333,IF(CF333&lt;&gt;"",CF333,IF(CB333&lt;&gt;"",CB333,IFERROR(INDEX(CL$12:CL332,MATCH(BN333,BN$12:BN332,0)),"GREŠKA"))))))</f>
        <v/>
      </c>
      <c r="CM333" s="108" t="str">
        <f>IF(BP333="","",IF(BP333&lt;&gt;"NEMA",BP333,IF(CE333&lt;&gt;"",CE333,IFERROR(INDEX(CM$12:CM332,MATCH(BN333,BN$12:BN332,0)),""))))</f>
        <v/>
      </c>
      <c r="CN333" s="27" t="s">
        <v>0</v>
      </c>
      <c r="CO333" s="38" t="str">
        <f t="shared" si="363"/>
        <v/>
      </c>
      <c r="CP333" s="53" t="str">
        <f t="shared" si="364"/>
        <v/>
      </c>
      <c r="CQ333" s="164" t="str">
        <f t="shared" si="365"/>
        <v/>
      </c>
      <c r="CR333" s="165" t="str">
        <f t="shared" si="391"/>
        <v/>
      </c>
      <c r="CS333" s="108" t="str">
        <f t="shared" ref="CS333:CS396" si="395">IF(DH333="","",IF(AND(CP333="0",N(CR333)&gt;data_max_minuta*60),2,INDEX(regStatusRezultat_id,MATCH(VALUE(CP333),regStatusRezultat_oEvent,0))))</f>
        <v/>
      </c>
      <c r="CT333" s="27" t="s">
        <v>0</v>
      </c>
      <c r="CU333" s="224" t="str">
        <f t="shared" si="366"/>
        <v xml:space="preserve">
</v>
      </c>
      <c r="CV333" s="27" t="s">
        <v>0</v>
      </c>
      <c r="CW333" s="184" t="str">
        <f t="shared" ref="CW333:CW396" si="396">IF(BF333="","",IF(AND(CY333&lt;&gt;"M",CY333&lt;&gt;"Ž"),1,""))</f>
        <v/>
      </c>
      <c r="CX333" t="s">
        <v>0</v>
      </c>
      <c r="CY333" s="86" t="str">
        <f t="shared" ref="CY333:CY396" si="397">IF(Q333="","",LEFT(INDEX(regKategorija_oznaka,MATCH(S333,regKategorija_id,0)),1))</f>
        <v/>
      </c>
      <c r="CZ333" t="s">
        <v>0</v>
      </c>
      <c r="DA333" s="32" t="str">
        <f t="shared" ref="DA333:DA396" si="398">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399">IF(BF333="","","INSERT INTO imeprezime (id,osoba_id,rbr,ime,prezime,klub_id,identitet_id,sintaksa_id,info,aktivno,dnevnik_id) VALUES ("&amp;BF333&amp;","&amp;IF(DA333="","Null",BF333)&amp;",1,'"&amp;BH333&amp;"','"&amp;BI333&amp;"',"&amp;IF(CL333="","Null",CL333)&amp;",Null,1,'',1,"&amp;data_dnevnik_id&amp;");")</f>
        <v/>
      </c>
      <c r="DC333" t="s">
        <v>0</v>
      </c>
      <c r="DD333" s="14" t="str">
        <f t="shared" si="367"/>
        <v/>
      </c>
      <c r="DE333" s="27" t="s">
        <v>0</v>
      </c>
      <c r="DF333" s="14" t="str">
        <f t="shared" si="368"/>
        <v/>
      </c>
      <c r="DG333" s="27" t="s">
        <v>0</v>
      </c>
      <c r="DH333" s="32" t="str">
        <f t="shared" si="369"/>
        <v/>
      </c>
      <c r="DI333" s="33" t="str">
        <f t="shared" si="370"/>
        <v/>
      </c>
      <c r="DJ333" s="27" t="s">
        <v>0</v>
      </c>
      <c r="DK333" s="32" t="str">
        <f t="shared" si="371"/>
        <v/>
      </c>
      <c r="DL333" s="33" t="str">
        <f t="shared" si="372"/>
        <v/>
      </c>
      <c r="DM333" s="27" t="s">
        <v>0</v>
      </c>
      <c r="DN333" s="32" t="str">
        <f t="shared" si="373"/>
        <v/>
      </c>
      <c r="DO333" s="33" t="str">
        <f t="shared" si="374"/>
        <v/>
      </c>
      <c r="DP333" s="27" t="s">
        <v>0</v>
      </c>
      <c r="DQ333" s="38" t="str">
        <f t="shared" si="375"/>
        <v/>
      </c>
      <c r="DR333" s="33" t="str" cm="1">
        <f t="array" ref="DR333">IF(DQ333&lt;&gt;"",INDEX(regNatjecatelj_id,DQ333,0),IF(BF333&lt;&gt;"",BF333,""))</f>
        <v/>
      </c>
      <c r="DS333" s="27" t="s">
        <v>0</v>
      </c>
      <c r="DT333" s="38" t="str">
        <f t="shared" si="376"/>
        <v/>
      </c>
      <c r="DU333" s="53" t="str">
        <f t="shared" ref="DU333:DU396" si="400">IF(AN333="","",IF(BN333="",IF(BR333&lt;&gt;"","(raz-klu)",IF(IFERROR(INDEX(regNatjecatelj_klub,MATCH(DR333,regNatjecatelj_id,0)),"NEMA")="","klu","")),IF(OR(AND(BP333&lt;&gt;"",BP333&lt;&gt;"NEMA"),CF333&lt;&gt;""),"klu(ali)",IF(AND(BR333&lt;&gt;"",BR333&lt;&gt;BQ333),"(raz-klu)","klu"))))</f>
        <v/>
      </c>
      <c r="DV333" s="53" t="str">
        <f t="shared" si="377"/>
        <v/>
      </c>
      <c r="DW333" s="53" t="str">
        <f t="shared" si="378"/>
        <v/>
      </c>
      <c r="DX333" s="46" t="str">
        <f t="shared" si="379"/>
        <v/>
      </c>
      <c r="DY333" s="27" t="s">
        <v>0</v>
      </c>
      <c r="DZ333" s="38" t="str">
        <f>IF(AN333="","",MAX(DZ$12:DZ332)+1)</f>
        <v/>
      </c>
      <c r="EA333" s="53" t="str">
        <f t="shared" si="380"/>
        <v/>
      </c>
      <c r="EB333" s="53" t="str">
        <f t="shared" si="381"/>
        <v/>
      </c>
      <c r="EC333" s="53" t="str">
        <f t="shared" si="382"/>
        <v/>
      </c>
      <c r="ED333" s="53" t="str">
        <f t="shared" si="383"/>
        <v/>
      </c>
      <c r="EE333" s="53" t="str">
        <f t="shared" ref="EE333:EE396" si="401">IF(O333="","",IF(data_trka_je_rangirana=0,0,IF(OR(DO333="",DO333="NEMA"),0,1)))</f>
        <v/>
      </c>
      <c r="EF333" s="53" t="str">
        <f t="shared" si="384"/>
        <v/>
      </c>
      <c r="EG333" s="53" t="str">
        <f t="shared" si="385"/>
        <v/>
      </c>
      <c r="EH333" s="53" t="str">
        <f t="shared" ref="EH333:EH396" si="402">IF(OR(AP333="",AP333="NEMA"),BD333,INDEX(regNatjecatelj_alias_id,MATCH(AP333,regNatjecatelj_alias_natjecateljId,0)))</f>
        <v/>
      </c>
      <c r="EI333" s="53" t="str">
        <f t="shared" si="386"/>
        <v/>
      </c>
      <c r="EJ333" s="33" t="str">
        <f t="shared" si="387"/>
        <v/>
      </c>
      <c r="EK333" s="27" t="s">
        <v>0</v>
      </c>
      <c r="EL333" s="14" t="str">
        <f t="shared" si="388"/>
        <v/>
      </c>
      <c r="EM333" s="27" t="s">
        <v>0</v>
      </c>
      <c r="EN333" s="14" t="str">
        <f t="shared" ref="EN333:EN396" si="403">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15" t="str">
        <f t="shared" si="389"/>
        <v/>
      </c>
      <c r="EQ333" s="27" t="s">
        <v>0</v>
      </c>
    </row>
    <row r="334" spans="1:147" x14ac:dyDescent="0.25">
      <c r="A334" t="s">
        <v>0</v>
      </c>
      <c r="B334" s="32" t="str">
        <f>IF(csv!F324="","",TRIM(csv!T324))</f>
        <v/>
      </c>
      <c r="C334" s="21" t="s">
        <v>0</v>
      </c>
      <c r="D334" s="21" t="str">
        <f>IF(csv!F324="","",TRIM(csv!F324))</f>
        <v/>
      </c>
      <c r="E334" s="21" t="str">
        <f>IF(csv!E324="","",TRIM(csv!E324))</f>
        <v/>
      </c>
      <c r="F334" s="21" t="s">
        <v>0</v>
      </c>
      <c r="G334" s="53" t="str">
        <f>IF(csv!M324="","",TRIM(csv!M324))</f>
        <v/>
      </c>
      <c r="H334" s="53" t="str">
        <f>IF(csv!N324="","",TRIM(csv!N324))</f>
        <v/>
      </c>
      <c r="I334" s="21" t="s">
        <v>0</v>
      </c>
      <c r="J334" s="21" t="str">
        <f>IF(csv!P324="","",TRIM(csv!P324))</f>
        <v/>
      </c>
      <c r="K334" s="21" t="str">
        <f>IF(csv!Q324="","",TRIM(csv!Q324))</f>
        <v/>
      </c>
      <c r="L334" s="21" t="s">
        <v>0</v>
      </c>
      <c r="M334" s="46" t="str">
        <f>IF(csv!R324="","",TRIM(csv!R324))</f>
        <v/>
      </c>
      <c r="N334" s="27" t="s">
        <v>0</v>
      </c>
      <c r="O334" s="172" t="str">
        <f t="shared" ref="O334:O397" si="404">IF(E334="","","ok")</f>
        <v/>
      </c>
      <c r="P334" s="27"/>
      <c r="Q334" s="32" t="str">
        <f t="shared" ref="Q334:Q397" si="405">IF(B334="","",B334)</f>
        <v/>
      </c>
      <c r="R334" s="53" t="str">
        <f>IF(Q334="","",IF(COUNTIF(Q$12:Q333,Q334)=0,R333+1,R333))</f>
        <v/>
      </c>
      <c r="S334" s="53" t="str">
        <f t="shared" ref="S334:S397" si="406">IF(Q334="","",IFERROR(INDEX(regKategorija_id,MATCH(Q334,regKategorija_oznaka,0)),IFERROR(INDEX(regKategorija_alias_kategorijaId,MATCH(Q334,regKategorija_alias_oznaka,0)),INDEX(natKategorija_katRegId,MATCH(Q334,natKategorija_kategorija,0)))))</f>
        <v/>
      </c>
      <c r="T334" s="53" t="str">
        <f t="shared" ref="T334:T397" si="407">IF(Q334="","",IFERROR(INDEX(natStaza_id,MATCH(Q334,natStaza_kategorija,0)),""))</f>
        <v/>
      </c>
      <c r="U334" s="46" t="str">
        <f t="shared" ref="U334:U397" si="408">IF(T334="","",INDEX(natStaza_naziv,MATCH(T334,natStaza_id,0)))</f>
        <v/>
      </c>
      <c r="V334" s="27" t="s">
        <v>0</v>
      </c>
      <c r="W334" s="157" t="str">
        <f t="shared" ref="W334:W397" si="409">IF(O334="","",INDEX(regKategorija_oznaka,MATCH(S334,regKategorija_id,0)))</f>
        <v/>
      </c>
      <c r="X334" s="207" t="str">
        <f t="shared" ref="X334:X397" si="410">IF(W334="","",INDEX(natKategorija_stazaKatId,MATCH(S334,natKategorija_katRegId,0)))</f>
        <v/>
      </c>
      <c r="Y334" s="158" t="str">
        <f t="shared" si="392"/>
        <v/>
      </c>
      <c r="Z334" s="27" t="s">
        <v>0</v>
      </c>
      <c r="AA334" s="32" t="str">
        <f t="shared" ref="AA334:AA397" si="411">IF(O334="","",M334)</f>
        <v/>
      </c>
      <c r="AB334" s="53" t="str">
        <f t="shared" ref="AB334:AB397" si="412">IF(AA334="","",IFERROR(INDEX(regDrzava_id,MATCH(AA334,regDrzava_oznaka,0)),"NEMA"))</f>
        <v/>
      </c>
      <c r="AC334" s="21" t="str">
        <f>IF(OR(AB334="",AB334&lt;&gt;"NEMA"),"",IF(IFERROR(MATCH(AA334,AA$12:AA333,0),0)&lt;&gt;0,"",AA334))</f>
        <v/>
      </c>
      <c r="AD334" s="46" t="str">
        <f>IF(AC334="","",MAX(AD$12:AD333)+1)</f>
        <v/>
      </c>
      <c r="AE334" s="27" t="s">
        <v>0</v>
      </c>
      <c r="AF334" s="84"/>
      <c r="AG334" s="27" t="s">
        <v>0</v>
      </c>
      <c r="AH334" s="14" t="str">
        <f t="shared" ref="AH334:AH397" si="413">IF(AC334="","","INSERT INTO drzava(id,naziv,oznaka) VALUES ("&amp;AD334&amp;",'"&amp;AF334&amp;"','"&amp;UPPER(LEFT(AC334,1))&amp;LOWER(RIGHT(AC334,2))&amp;"');")</f>
        <v/>
      </c>
      <c r="AI334" s="27" t="s">
        <v>0</v>
      </c>
      <c r="AJ334" s="157" t="str">
        <f t="shared" ref="AJ334:AJ397" si="414">IF(AB334="","",IF(AB334="NEMA",AC334,AA334))</f>
        <v/>
      </c>
      <c r="AK334" s="108" t="str">
        <f t="shared" ref="AK334:AK397" si="415">IF(AB334="","",IF(AB334="NEMA",AD334,AB334))</f>
        <v/>
      </c>
      <c r="AL334" s="27"/>
      <c r="AM334" s="32" t="str">
        <f t="shared" ref="AM334:AM397" si="416">IF(O334="","",D334)</f>
        <v/>
      </c>
      <c r="AN334" s="21" t="str">
        <f t="shared" ref="AN334:AN397" si="417">IF(O334="","",E334)</f>
        <v/>
      </c>
      <c r="AO334" s="53" t="str">
        <f t="shared" ref="AO334:AO397" si="418">IF(AN334="","",IFERROR(INDEX(regNatjecatelj_id,MATCH(AM334&amp;" – "&amp;AN334,regNatjecatelj_imePrezime,0)),"NEMA"))</f>
        <v/>
      </c>
      <c r="AP334" s="53" t="str">
        <f t="shared" ref="AP334:AP397" si="419">IF(AO334&lt;&gt;"NEMA","",IFERROR(INDEX(regNatjecatelj_alias_natjecateljId,MATCH(AM334&amp;" "&amp;AN334,regNatjecatelj_alias_alias,0)),"NEMA"))</f>
        <v/>
      </c>
      <c r="AQ334" s="21" t="str">
        <f t="shared" ref="AQ334:AQ397" si="420">IF(O334="","",IF(OR(AP334="",AP334="NEMA"),AM334,INDEX(regNatjecatelj_ime,MATCH(AP334,regNatjecatelj_id,0))))</f>
        <v/>
      </c>
      <c r="AR334" s="46" t="str">
        <f t="shared" ref="AR334:AR397" si="421">IF(O334="","",IF(OR(AP334="",AP334="NEMA"),AN334,INDEX(regNatjecatelj_prezime,MATCH(AP334,regNatjecatelj_id,0))))</f>
        <v/>
      </c>
      <c r="AS334" s="27" t="s">
        <v>0</v>
      </c>
      <c r="AT334" s="62" t="str">
        <f t="shared" ref="AT334:AT397" si="422">IF(OR(O334="",AP334&lt;&gt;"NEMA"),"",AM334&amp;" "&amp;AN334)</f>
        <v/>
      </c>
      <c r="AU334" s="27" t="s">
        <v>0</v>
      </c>
      <c r="AV334" s="228" t="str">
        <f t="shared" si="390"/>
        <v/>
      </c>
      <c r="AW334" s="27" t="s">
        <v>0</v>
      </c>
      <c r="AX334" s="79"/>
      <c r="AY334" s="80"/>
      <c r="AZ334" s="27" t="s">
        <v>0</v>
      </c>
      <c r="BA334" s="184" t="str">
        <f t="shared" ref="BA334:BA397" si="423">IF(AND(AX334="",AY334&lt;&gt;""),"FALI IME",IF(AND(AX334&lt;&gt;"",AY334=""),"FALI PREZIME",IF(OR(AO334="",AND(AO334="NEMA",AP334="NEMA"),AX334&amp;AY334=""),"","GREŠKA")))</f>
        <v/>
      </c>
      <c r="BB334" s="27" t="s">
        <v>0</v>
      </c>
      <c r="BC334" s="32" t="str">
        <f t="shared" ref="BC334:BC397" si="424">IF(AX334&amp;AY334="","",AT334)</f>
        <v/>
      </c>
      <c r="BD334" s="53" t="str">
        <f>IF(AX334&amp;AY334="","",MAX(BD$12:BD333)+1)</f>
        <v/>
      </c>
      <c r="BE334" s="196" t="str">
        <f t="shared" ref="BE334:BE397" si="425">IF(AX334&amp;AY334="","",IFERROR(INDEX(regNatjecatelj_id,MATCH(AX334&amp;" – "&amp;AY334,regNatjecatelj_imePrezime,0)),"NEMA"))</f>
        <v/>
      </c>
      <c r="BF334" s="33" t="str">
        <f>IF(AND(AO334="NEMA",AP334="NEMA",OR(AX334&amp;AY334="",BE334="NEMA")),MAX(BF$12:BF333)+1,"")</f>
        <v/>
      </c>
      <c r="BG334" s="27" t="s">
        <v>0</v>
      </c>
      <c r="BH334" s="32" t="str">
        <f t="shared" ref="BH334:BH397" si="426">IF(O334="","",IF(BE334="",AQ334,IF(BE334="NEMA",AX334,INDEX(regNatjecatelj_ime,MATCH(BE334,regNatjecatelj_id,0)))))</f>
        <v/>
      </c>
      <c r="BI334" s="21" t="str">
        <f t="shared" ref="BI334:BI397" si="427">IF(O334="","",IF(BE334="",AR334,IF(BE334="NEMA",AY334,INDEX(regNatjecatelj_prezime,MATCH(BE334,regNatjecatelj_id,0)))))</f>
        <v/>
      </c>
      <c r="BJ334" s="53" t="str">
        <f t="shared" ref="BJ334:BJ397" si="428">IF(AND(AP334&lt;&gt;"",AP334&lt;&gt;"NEMA"),AP334,IF(BD334&lt;&gt;"",BD334,""))</f>
        <v/>
      </c>
      <c r="BK334" s="33" t="str">
        <f t="shared" ref="BK334:BK397" si="429">IF(AND(AO334&lt;&gt;"",AO334&lt;&gt;"NEMA"),AO334,IF(AND(BE334&lt;&gt;"",BE334&lt;&gt;"NEMA"),BE334,IF(BF334&lt;&gt;"",BF334,"")))</f>
        <v/>
      </c>
      <c r="BL334" s="27" t="s">
        <v>0</v>
      </c>
      <c r="BM334" s="32" t="str">
        <f t="shared" ref="BM334:BM397" si="430">IF(O334="","",J334)</f>
        <v/>
      </c>
      <c r="BN334" s="21" t="str">
        <f t="shared" ref="BN334:BN397" si="431">IF(O334="","",K334)</f>
        <v/>
      </c>
      <c r="BO334" s="53" t="str">
        <f t="shared" ref="BO334:BO397" si="432">IF(BN334="","",IFERROR(INDEX(regKlub_id,MATCH(BN334,regKlub_naziv,0)),"NEMA"))</f>
        <v/>
      </c>
      <c r="BP334" s="53" t="str">
        <f t="shared" si="393"/>
        <v/>
      </c>
      <c r="BQ334" s="21" t="str">
        <f t="shared" si="394"/>
        <v/>
      </c>
      <c r="BR334" s="21" t="str" cm="1">
        <f t="array" ref="BR334">IFERROR(""&amp;INDEX(regNatjecatelj_klub,DI334),"")</f>
        <v/>
      </c>
      <c r="BS334" s="66" t="str">
        <f t="shared" ref="BS334:BS397" si="433">IF(BQ334=BR334,"",IF(BR334="","",1))</f>
        <v/>
      </c>
      <c r="BT334" s="46" t="str">
        <f t="shared" ref="BT334:BT397" si="434">IF(AND(BR334&lt;&gt;"",BR334&lt;&gt;BQ334),BR334,""&amp;BQ334)</f>
        <v/>
      </c>
      <c r="BU334" s="27" t="s">
        <v>0</v>
      </c>
      <c r="BV334" s="62" t="str">
        <f>IF(BP334&lt;&gt;"NEMA","",IF(IFERROR(MATCH(BN334,BN$12:BN333,0),0)&lt;&gt;0,"",BN334))</f>
        <v/>
      </c>
      <c r="BW334" s="27" t="s">
        <v>0</v>
      </c>
      <c r="BX334" s="84"/>
      <c r="BY334" s="27" t="s">
        <v>0</v>
      </c>
      <c r="BZ334" s="38" t="str">
        <f t="shared" ref="BZ334:BZ397" si="435">IF(BX334="","",IFERROR(INDEX(regKlub_id,MATCH(BX334,regKlub_naziv,0)),"NEMA"))</f>
        <v/>
      </c>
      <c r="CA334" s="21" t="str">
        <f t="shared" ref="CA334:CA397" si="436">IF(BV334="","",IF(BX334="",BV334,IF(BZ334="NEMA",BX334,"")))</f>
        <v/>
      </c>
      <c r="CB334" s="21" t="str">
        <f>IF(CA334="","",MAX(CB$12:CB333)+1)</f>
        <v/>
      </c>
      <c r="CC334" s="21" t="str">
        <f>IF(CA334="","",IF(AB334="","",IF(AB334="NEMA",IF(AD334="",INDEX(AD$12:AD333,MATCH(AA334,AA$12:AA333,0),1),AD334),AB334)))</f>
        <v/>
      </c>
      <c r="CD334" s="21" t="str">
        <f t="shared" ref="CD334:CD397" si="437">IF(CA334="","","INSERT INTO klub(id,naziv,drzava_id,aktivan) VALUES ("&amp;CB334&amp;",'"&amp;CA334&amp;"',"&amp;CC334&amp;",1);")</f>
        <v/>
      </c>
      <c r="CE334" s="21" t="str">
        <f>IF(BX334="","",MAX(CE$12:CE333)+1)</f>
        <v/>
      </c>
      <c r="CF334" s="21" t="str">
        <f t="shared" ref="CF334:CF397" si="438">IF(BX334="","",IF(CB334="",INDEX(regKlub_id,MATCH(BX334,regKlub_naziv,0)),CB334))</f>
        <v/>
      </c>
      <c r="CG334" s="46" t="str">
        <f t="shared" ref="CG334:CG397" si="439">IF(BX334="","","INSERT INTO klub_alias(id,alias,klub_id) VALUES ("&amp;CE334&amp;",'"&amp;BV334&amp;"',"&amp;CF334&amp;");")</f>
        <v/>
      </c>
      <c r="CH334" s="27" t="s">
        <v>0</v>
      </c>
      <c r="CI334" s="14" t="str">
        <f t="shared" ref="CI334:CI397" si="440">""&amp;CD334&amp;IF(AND(CD334&lt;&gt;"",CG334&lt;&gt;""),"
","")&amp;CG334</f>
        <v/>
      </c>
      <c r="CJ334" s="27" t="s">
        <v>0</v>
      </c>
      <c r="CK334" s="157" t="str">
        <f>IF(BN334="","",IF(AND(BO334&lt;&gt;"",BO334&lt;&gt;"NEMA",BS334=1),BR334,IFERROR(INDEX(CK$12:CK333,MATCH(BN334,BN$12:BN333,0)),IF(BX334&lt;&gt;"",BX334,BT334))))</f>
        <v/>
      </c>
      <c r="CL334" s="210" t="str">
        <f>IF(BN334="","",IF(BT334&lt;&gt;BN334,INDEX(regKlub_id,MATCH(BT334,regKlub_naziv,0)),IF(AND(BO334&lt;&gt;"",BO334&lt;&gt;"NEMA"),BO334,IF(CF334&lt;&gt;"",CF334,IF(CB334&lt;&gt;"",CB334,IFERROR(INDEX(CL$12:CL333,MATCH(BN334,BN$12:BN333,0)),"GREŠKA"))))))</f>
        <v/>
      </c>
      <c r="CM334" s="108" t="str">
        <f>IF(BP334="","",IF(BP334&lt;&gt;"NEMA",BP334,IF(CE334&lt;&gt;"",CE334,IFERROR(INDEX(CM$12:CM333,MATCH(BN334,BN$12:BN333,0)),""))))</f>
        <v/>
      </c>
      <c r="CN334" s="27" t="s">
        <v>0</v>
      </c>
      <c r="CO334" s="38" t="str">
        <f t="shared" ref="CO334:CO397" si="441">IF(G334="","",G334)</f>
        <v/>
      </c>
      <c r="CP334" s="53" t="str">
        <f t="shared" ref="CP334:CP397" si="442">IF(H334="","",H334)</f>
        <v/>
      </c>
      <c r="CQ334" s="164" t="str">
        <f t="shared" ref="CQ334:CQ397" si="443">IF(CO334="",IF(OR(O334="",CP334&lt;&gt;"0"),"","GREŠKA-1"),IF(AND(65535&gt;=VALUE(LEFT(CO334,SEARCH(":",CO334)-1))*60+VALUE(RIGHT(CO334,2)),OR(CP334="0",CP334="1",CP334="2",CP334="3",CP334="4")),IF(VALUE(RIGHT(CO334,2))&gt;=60,"GREŠKA-2",""),"GREŠKA-3"))</f>
        <v/>
      </c>
      <c r="CR334" s="165" t="str">
        <f t="shared" si="391"/>
        <v/>
      </c>
      <c r="CS334" s="108" t="str">
        <f t="shared" si="395"/>
        <v/>
      </c>
      <c r="CT334" s="27" t="s">
        <v>0</v>
      </c>
      <c r="CU334" s="224" t="str">
        <f t="shared" ref="CU334:CU397" si="444">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184" t="str">
        <f t="shared" si="396"/>
        <v/>
      </c>
      <c r="CX334" t="s">
        <v>0</v>
      </c>
      <c r="CY334" s="86" t="str">
        <f t="shared" si="397"/>
        <v/>
      </c>
      <c r="CZ334" t="s">
        <v>0</v>
      </c>
      <c r="DA334" s="32" t="str">
        <f t="shared" si="398"/>
        <v/>
      </c>
      <c r="DB334" s="46" t="str">
        <f t="shared" si="399"/>
        <v/>
      </c>
      <c r="DC334" t="s">
        <v>0</v>
      </c>
      <c r="DD334" s="14" t="str">
        <f t="shared" ref="DD334:DD397" si="445">IF(DA334="",DB334,DA334&amp;" "&amp;DB334)</f>
        <v/>
      </c>
      <c r="DE334" s="27" t="s">
        <v>0</v>
      </c>
      <c r="DF334" s="14" t="str">
        <f t="shared" ref="DF334:DF397" si="446">IF(BC334="","","INSERT INTO imeprezime_alias(id,alias,imeprezime_id) VALUES ("&amp;BD334&amp;",'"&amp;BC334&amp;"',"&amp;IF(BE334="NEMA",BF334,BE334)&amp;");")</f>
        <v/>
      </c>
      <c r="DG334" s="27" t="s">
        <v>0</v>
      </c>
      <c r="DH334" s="32" t="str">
        <f t="shared" ref="DH334:DH397" si="447">IF(O334="","",BH334&amp;" – "&amp;BI334)</f>
        <v/>
      </c>
      <c r="DI334" s="33" t="str">
        <f t="shared" ref="DI334:DI397" si="448">IF(DH334="","",IFERROR(MATCH(DH334,regNatjecatelj_imePrezime,0),"NEMA"))</f>
        <v/>
      </c>
      <c r="DJ334" s="27" t="s">
        <v>0</v>
      </c>
      <c r="DK334" s="32" t="str">
        <f t="shared" ref="DK334:DK397" si="449">IF(O334="","",DH334 &amp; IF(CK334="",""," – " &amp; CK334))</f>
        <v/>
      </c>
      <c r="DL334" s="33" t="str">
        <f t="shared" ref="DL334:DL397" si="450">IF(DK334="","",IFERROR(MATCH(DK334,regNatjecatelj_imePrezimeKlub,0),"NEMA"))</f>
        <v/>
      </c>
      <c r="DM334" s="27" t="s">
        <v>0</v>
      </c>
      <c r="DN334" s="32" t="str">
        <f t="shared" ref="DN334:DN397" si="451">IF(O334="","",DK334 &amp; IF(W334="",""," – " &amp; W334))</f>
        <v/>
      </c>
      <c r="DO334" s="33" t="str">
        <f t="shared" ref="DO334:DO397" si="452">IF(DN334="","",IFERROR(MATCH(DN334,regNatjecatelj_imePrezimeKlubKategorija,0),"NEMA"))</f>
        <v/>
      </c>
      <c r="DP334" s="27" t="s">
        <v>0</v>
      </c>
      <c r="DQ334" s="38" t="str">
        <f t="shared" ref="DQ334:DQ397" si="453">IF(DO334="","",IF(DO334&lt;&gt;"NEMA",DO334,IF(DL334&lt;&gt;"NEMA",DL334,IF(DI334&lt;&gt;"NEMA",DI334,""))))</f>
        <v/>
      </c>
      <c r="DR334" s="33" t="str" cm="1">
        <f t="array" ref="DR334">IF(DQ334&lt;&gt;"",INDEX(regNatjecatelj_id,DQ334,0),IF(BF334&lt;&gt;"",BF334,""))</f>
        <v/>
      </c>
      <c r="DS334" s="27" t="s">
        <v>0</v>
      </c>
      <c r="DT334" s="38" t="str">
        <f t="shared" ref="DT334:DT397" si="454">IF(AN334="","",IF(BF334&lt;&gt;"","novo",IF(AP334="","imepre","imepre(ali)")))</f>
        <v/>
      </c>
      <c r="DU334" s="53" t="str">
        <f t="shared" si="400"/>
        <v/>
      </c>
      <c r="DV334" s="53" t="str">
        <f t="shared" ref="DV334:DV397" si="455">IF(AN334="","","kat"&amp;IF(AND(W334&lt;&gt;Q334,Q334&lt;&gt;"Open"),"(ali)",""))</f>
        <v/>
      </c>
      <c r="DW334" s="53" t="str">
        <f t="shared" ref="DW334:DW397" si="456">IF(OR(CQ334&lt;&gt;"",CS334=2),"ot","")</f>
        <v/>
      </c>
      <c r="DX334" s="46" t="str">
        <f t="shared" ref="DX334:DX397" si="457">IF(AN334="","",DT334&amp;IF(DT334="novo","","-"&amp;DU334&amp;"-"&amp;DV334)&amp;IF(DW334="","","-"&amp;DW334))</f>
        <v/>
      </c>
      <c r="DY334" s="27" t="s">
        <v>0</v>
      </c>
      <c r="DZ334" s="38" t="str">
        <f>IF(AN334="","",MAX(DZ$12:DZ333)+1)</f>
        <v/>
      </c>
      <c r="EA334" s="53" t="str">
        <f t="shared" ref="EA334:EA397" si="458">IF(AQ334="","",X334)</f>
        <v/>
      </c>
      <c r="EB334" s="53" t="str">
        <f t="shared" ref="EB334:EB397" si="459">IF(DR334="","",DR334)</f>
        <v/>
      </c>
      <c r="EC334" s="53" t="str">
        <f t="shared" ref="EC334:EC397" si="460">IF(CR334="","",CR334)</f>
        <v/>
      </c>
      <c r="ED334" s="53" t="str">
        <f t="shared" ref="ED334:ED397" si="461">IF(CS334="","",IF(AND(EC334="",CS334=1),6,CS334))</f>
        <v/>
      </c>
      <c r="EE334" s="53" t="str">
        <f t="shared" si="401"/>
        <v/>
      </c>
      <c r="EF334" s="53" t="str">
        <f t="shared" ref="EF334:EF397" si="462">IF(DZ334="","",INDEX(regUparivanje_id,MATCH(DX334,regUparivanje_oznaka,0)))</f>
        <v/>
      </c>
      <c r="EG334" s="53" t="str">
        <f t="shared" ref="EG334:EG397" si="463">IF(CS334="","",CP334)</f>
        <v/>
      </c>
      <c r="EH334" s="53" t="str">
        <f t="shared" si="402"/>
        <v/>
      </c>
      <c r="EI334" s="53" t="str">
        <f t="shared" ref="EI334:EI397" si="464">IF(CM334="","",CM334)</f>
        <v/>
      </c>
      <c r="EJ334" s="33" t="str">
        <f t="shared" ref="EJ334:EJ397" si="465">IF(Y334="","",Y334)</f>
        <v/>
      </c>
      <c r="EK334" s="27" t="s">
        <v>0</v>
      </c>
      <c r="EL334" s="14" t="str">
        <f t="shared" ref="EL334:EL397" si="466">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
      </c>
      <c r="EM334" s="27" t="s">
        <v>0</v>
      </c>
      <c r="EN334" s="14" t="str">
        <f t="shared" si="403"/>
        <v/>
      </c>
      <c r="EO334" s="27" t="s">
        <v>0</v>
      </c>
      <c r="EP334" s="115" t="str">
        <f t="shared" ref="EP334:EP397" si="467">AH334&amp;IF(CI334="","","
")&amp;CI334&amp;IF(DD334="","","
")&amp;DD334&amp;IF(DF334="","","
")&amp;DF334&amp;IF(EL334="","","
")&amp;EL334&amp;IF(EN334="","","
")&amp;EN334</f>
        <v/>
      </c>
      <c r="EQ334" s="27" t="s">
        <v>0</v>
      </c>
    </row>
    <row r="335" spans="1:147" x14ac:dyDescent="0.25">
      <c r="A335" t="s">
        <v>0</v>
      </c>
      <c r="B335" s="32" t="str">
        <f>IF(csv!F325="","",TRIM(csv!T325))</f>
        <v/>
      </c>
      <c r="C335" s="21" t="s">
        <v>0</v>
      </c>
      <c r="D335" s="21" t="str">
        <f>IF(csv!F325="","",TRIM(csv!F325))</f>
        <v/>
      </c>
      <c r="E335" s="21" t="str">
        <f>IF(csv!E325="","",TRIM(csv!E325))</f>
        <v/>
      </c>
      <c r="F335" s="21" t="s">
        <v>0</v>
      </c>
      <c r="G335" s="53" t="str">
        <f>IF(csv!M325="","",TRIM(csv!M325))</f>
        <v/>
      </c>
      <c r="H335" s="53" t="str">
        <f>IF(csv!N325="","",TRIM(csv!N325))</f>
        <v/>
      </c>
      <c r="I335" s="21" t="s">
        <v>0</v>
      </c>
      <c r="J335" s="21" t="str">
        <f>IF(csv!P325="","",TRIM(csv!P325))</f>
        <v/>
      </c>
      <c r="K335" s="21" t="str">
        <f>IF(csv!Q325="","",TRIM(csv!Q325))</f>
        <v/>
      </c>
      <c r="L335" s="21" t="s">
        <v>0</v>
      </c>
      <c r="M335" s="46" t="str">
        <f>IF(csv!R325="","",TRIM(csv!R325))</f>
        <v/>
      </c>
      <c r="N335" s="27" t="s">
        <v>0</v>
      </c>
      <c r="O335" s="172" t="str">
        <f t="shared" si="404"/>
        <v/>
      </c>
      <c r="P335" s="27"/>
      <c r="Q335" s="32" t="str">
        <f t="shared" si="405"/>
        <v/>
      </c>
      <c r="R335" s="53" t="str">
        <f>IF(Q335="","",IF(COUNTIF(Q$12:Q334,Q335)=0,R334+1,R334))</f>
        <v/>
      </c>
      <c r="S335" s="53" t="str">
        <f t="shared" si="406"/>
        <v/>
      </c>
      <c r="T335" s="53" t="str">
        <f t="shared" si="407"/>
        <v/>
      </c>
      <c r="U335" s="46" t="str">
        <f t="shared" si="408"/>
        <v/>
      </c>
      <c r="V335" s="27" t="s">
        <v>0</v>
      </c>
      <c r="W335" s="157" t="str">
        <f t="shared" si="409"/>
        <v/>
      </c>
      <c r="X335" s="207" t="str">
        <f t="shared" si="410"/>
        <v/>
      </c>
      <c r="Y335" s="158" t="str">
        <f t="shared" si="392"/>
        <v/>
      </c>
      <c r="Z335" s="27" t="s">
        <v>0</v>
      </c>
      <c r="AA335" s="32" t="str">
        <f t="shared" si="411"/>
        <v/>
      </c>
      <c r="AB335" s="53" t="str">
        <f t="shared" si="412"/>
        <v/>
      </c>
      <c r="AC335" s="21" t="str">
        <f>IF(OR(AB335="",AB335&lt;&gt;"NEMA"),"",IF(IFERROR(MATCH(AA335,AA$12:AA334,0),0)&lt;&gt;0,"",AA335))</f>
        <v/>
      </c>
      <c r="AD335" s="46" t="str">
        <f>IF(AC335="","",MAX(AD$12:AD334)+1)</f>
        <v/>
      </c>
      <c r="AE335" s="27" t="s">
        <v>0</v>
      </c>
      <c r="AF335" s="84"/>
      <c r="AG335" s="27" t="s">
        <v>0</v>
      </c>
      <c r="AH335" s="14" t="str">
        <f t="shared" si="413"/>
        <v/>
      </c>
      <c r="AI335" s="27" t="s">
        <v>0</v>
      </c>
      <c r="AJ335" s="157" t="str">
        <f t="shared" si="414"/>
        <v/>
      </c>
      <c r="AK335" s="108" t="str">
        <f t="shared" si="415"/>
        <v/>
      </c>
      <c r="AL335" s="27"/>
      <c r="AM335" s="32" t="str">
        <f t="shared" si="416"/>
        <v/>
      </c>
      <c r="AN335" s="21" t="str">
        <f t="shared" si="417"/>
        <v/>
      </c>
      <c r="AO335" s="53" t="str">
        <f t="shared" si="418"/>
        <v/>
      </c>
      <c r="AP335" s="53" t="str">
        <f t="shared" si="419"/>
        <v/>
      </c>
      <c r="AQ335" s="21" t="str">
        <f t="shared" si="420"/>
        <v/>
      </c>
      <c r="AR335" s="46" t="str">
        <f t="shared" si="421"/>
        <v/>
      </c>
      <c r="AS335" s="27" t="s">
        <v>0</v>
      </c>
      <c r="AT335" s="62" t="str">
        <f t="shared" si="422"/>
        <v/>
      </c>
      <c r="AU335" s="27" t="s">
        <v>0</v>
      </c>
      <c r="AV335" s="228" t="str">
        <f t="shared" si="390"/>
        <v/>
      </c>
      <c r="AW335" s="27" t="s">
        <v>0</v>
      </c>
      <c r="AX335" s="79"/>
      <c r="AY335" s="80"/>
      <c r="AZ335" s="27" t="s">
        <v>0</v>
      </c>
      <c r="BA335" s="184" t="str">
        <f t="shared" si="423"/>
        <v/>
      </c>
      <c r="BB335" s="27" t="s">
        <v>0</v>
      </c>
      <c r="BC335" s="32" t="str">
        <f t="shared" si="424"/>
        <v/>
      </c>
      <c r="BD335" s="53" t="str">
        <f>IF(AX335&amp;AY335="","",MAX(BD$12:BD334)+1)</f>
        <v/>
      </c>
      <c r="BE335" s="196" t="str">
        <f t="shared" si="425"/>
        <v/>
      </c>
      <c r="BF335" s="33" t="str">
        <f>IF(AND(AO335="NEMA",AP335="NEMA",OR(AX335&amp;AY335="",BE335="NEMA")),MAX(BF$12:BF334)+1,"")</f>
        <v/>
      </c>
      <c r="BG335" s="27" t="s">
        <v>0</v>
      </c>
      <c r="BH335" s="32" t="str">
        <f t="shared" si="426"/>
        <v/>
      </c>
      <c r="BI335" s="21" t="str">
        <f t="shared" si="427"/>
        <v/>
      </c>
      <c r="BJ335" s="53" t="str">
        <f t="shared" si="428"/>
        <v/>
      </c>
      <c r="BK335" s="33" t="str">
        <f t="shared" si="429"/>
        <v/>
      </c>
      <c r="BL335" s="27" t="s">
        <v>0</v>
      </c>
      <c r="BM335" s="32" t="str">
        <f t="shared" si="430"/>
        <v/>
      </c>
      <c r="BN335" s="21" t="str">
        <f t="shared" si="431"/>
        <v/>
      </c>
      <c r="BO335" s="53" t="str">
        <f t="shared" si="432"/>
        <v/>
      </c>
      <c r="BP335" s="53" t="str">
        <f t="shared" si="393"/>
        <v/>
      </c>
      <c r="BQ335" s="21" t="str">
        <f t="shared" si="394"/>
        <v/>
      </c>
      <c r="BR335" s="21" t="str" cm="1">
        <f t="array" ref="BR335">IFERROR(""&amp;INDEX(regNatjecatelj_klub,DI335),"")</f>
        <v/>
      </c>
      <c r="BS335" s="66" t="str">
        <f t="shared" si="433"/>
        <v/>
      </c>
      <c r="BT335" s="46" t="str">
        <f t="shared" si="434"/>
        <v/>
      </c>
      <c r="BU335" s="27" t="s">
        <v>0</v>
      </c>
      <c r="BV335" s="62" t="str">
        <f>IF(BP335&lt;&gt;"NEMA","",IF(IFERROR(MATCH(BN335,BN$12:BN334,0),0)&lt;&gt;0,"",BN335))</f>
        <v/>
      </c>
      <c r="BW335" s="27" t="s">
        <v>0</v>
      </c>
      <c r="BX335" s="84"/>
      <c r="BY335" s="27" t="s">
        <v>0</v>
      </c>
      <c r="BZ335" s="38" t="str">
        <f t="shared" si="435"/>
        <v/>
      </c>
      <c r="CA335" s="21" t="str">
        <f t="shared" si="436"/>
        <v/>
      </c>
      <c r="CB335" s="21" t="str">
        <f>IF(CA335="","",MAX(CB$12:CB334)+1)</f>
        <v/>
      </c>
      <c r="CC335" s="21" t="str">
        <f>IF(CA335="","",IF(AB335="","",IF(AB335="NEMA",IF(AD335="",INDEX(AD$12:AD334,MATCH(AA335,AA$12:AA334,0),1),AD335),AB335)))</f>
        <v/>
      </c>
      <c r="CD335" s="21" t="str">
        <f t="shared" si="437"/>
        <v/>
      </c>
      <c r="CE335" s="21" t="str">
        <f>IF(BX335="","",MAX(CE$12:CE334)+1)</f>
        <v/>
      </c>
      <c r="CF335" s="21" t="str">
        <f t="shared" si="438"/>
        <v/>
      </c>
      <c r="CG335" s="46" t="str">
        <f t="shared" si="439"/>
        <v/>
      </c>
      <c r="CH335" s="27" t="s">
        <v>0</v>
      </c>
      <c r="CI335" s="14" t="str">
        <f t="shared" si="440"/>
        <v/>
      </c>
      <c r="CJ335" s="27" t="s">
        <v>0</v>
      </c>
      <c r="CK335" s="157" t="str">
        <f>IF(BN335="","",IF(AND(BO335&lt;&gt;"",BO335&lt;&gt;"NEMA",BS335=1),BR335,IFERROR(INDEX(CK$12:CK334,MATCH(BN335,BN$12:BN334,0)),IF(BX335&lt;&gt;"",BX335,BT335))))</f>
        <v/>
      </c>
      <c r="CL335" s="210" t="str">
        <f>IF(BN335="","",IF(BT335&lt;&gt;BN335,INDEX(regKlub_id,MATCH(BT335,regKlub_naziv,0)),IF(AND(BO335&lt;&gt;"",BO335&lt;&gt;"NEMA"),BO335,IF(CF335&lt;&gt;"",CF335,IF(CB335&lt;&gt;"",CB335,IFERROR(INDEX(CL$12:CL334,MATCH(BN335,BN$12:BN334,0)),"GREŠKA"))))))</f>
        <v/>
      </c>
      <c r="CM335" s="108" t="str">
        <f>IF(BP335="","",IF(BP335&lt;&gt;"NEMA",BP335,IF(CE335&lt;&gt;"",CE335,IFERROR(INDEX(CM$12:CM334,MATCH(BN335,BN$12:BN334,0)),""))))</f>
        <v/>
      </c>
      <c r="CN335" s="27" t="s">
        <v>0</v>
      </c>
      <c r="CO335" s="38" t="str">
        <f t="shared" si="441"/>
        <v/>
      </c>
      <c r="CP335" s="53" t="str">
        <f t="shared" si="442"/>
        <v/>
      </c>
      <c r="CQ335" s="164" t="str">
        <f t="shared" si="443"/>
        <v/>
      </c>
      <c r="CR335" s="165" t="str">
        <f t="shared" si="391"/>
        <v/>
      </c>
      <c r="CS335" s="108" t="str">
        <f t="shared" si="395"/>
        <v/>
      </c>
      <c r="CT335" s="27" t="s">
        <v>0</v>
      </c>
      <c r="CU335" s="224" t="str">
        <f t="shared" si="444"/>
        <v xml:space="preserve">
</v>
      </c>
      <c r="CV335" s="27" t="s">
        <v>0</v>
      </c>
      <c r="CW335" s="184" t="str">
        <f t="shared" si="396"/>
        <v/>
      </c>
      <c r="CX335" t="s">
        <v>0</v>
      </c>
      <c r="CY335" s="86" t="str">
        <f t="shared" si="397"/>
        <v/>
      </c>
      <c r="CZ335" t="s">
        <v>0</v>
      </c>
      <c r="DA335" s="32" t="str">
        <f t="shared" si="398"/>
        <v/>
      </c>
      <c r="DB335" s="46" t="str">
        <f t="shared" si="399"/>
        <v/>
      </c>
      <c r="DC335" t="s">
        <v>0</v>
      </c>
      <c r="DD335" s="14" t="str">
        <f t="shared" si="445"/>
        <v/>
      </c>
      <c r="DE335" s="27" t="s">
        <v>0</v>
      </c>
      <c r="DF335" s="14" t="str">
        <f t="shared" si="446"/>
        <v/>
      </c>
      <c r="DG335" s="27" t="s">
        <v>0</v>
      </c>
      <c r="DH335" s="32" t="str">
        <f t="shared" si="447"/>
        <v/>
      </c>
      <c r="DI335" s="33" t="str">
        <f t="shared" si="448"/>
        <v/>
      </c>
      <c r="DJ335" s="27" t="s">
        <v>0</v>
      </c>
      <c r="DK335" s="32" t="str">
        <f t="shared" si="449"/>
        <v/>
      </c>
      <c r="DL335" s="33" t="str">
        <f t="shared" si="450"/>
        <v/>
      </c>
      <c r="DM335" s="27" t="s">
        <v>0</v>
      </c>
      <c r="DN335" s="32" t="str">
        <f t="shared" si="451"/>
        <v/>
      </c>
      <c r="DO335" s="33" t="str">
        <f t="shared" si="452"/>
        <v/>
      </c>
      <c r="DP335" s="27" t="s">
        <v>0</v>
      </c>
      <c r="DQ335" s="38" t="str">
        <f t="shared" si="453"/>
        <v/>
      </c>
      <c r="DR335" s="33" t="str" cm="1">
        <f t="array" ref="DR335">IF(DQ335&lt;&gt;"",INDEX(regNatjecatelj_id,DQ335,0),IF(BF335&lt;&gt;"",BF335,""))</f>
        <v/>
      </c>
      <c r="DS335" s="27" t="s">
        <v>0</v>
      </c>
      <c r="DT335" s="38" t="str">
        <f t="shared" si="454"/>
        <v/>
      </c>
      <c r="DU335" s="53" t="str">
        <f t="shared" si="400"/>
        <v/>
      </c>
      <c r="DV335" s="53" t="str">
        <f t="shared" si="455"/>
        <v/>
      </c>
      <c r="DW335" s="53" t="str">
        <f t="shared" si="456"/>
        <v/>
      </c>
      <c r="DX335" s="46" t="str">
        <f t="shared" si="457"/>
        <v/>
      </c>
      <c r="DY335" s="27" t="s">
        <v>0</v>
      </c>
      <c r="DZ335" s="38" t="str">
        <f>IF(AN335="","",MAX(DZ$12:DZ334)+1)</f>
        <v/>
      </c>
      <c r="EA335" s="53" t="str">
        <f t="shared" si="458"/>
        <v/>
      </c>
      <c r="EB335" s="53" t="str">
        <f t="shared" si="459"/>
        <v/>
      </c>
      <c r="EC335" s="53" t="str">
        <f t="shared" si="460"/>
        <v/>
      </c>
      <c r="ED335" s="53" t="str">
        <f t="shared" si="461"/>
        <v/>
      </c>
      <c r="EE335" s="53" t="str">
        <f t="shared" si="401"/>
        <v/>
      </c>
      <c r="EF335" s="53" t="str">
        <f t="shared" si="462"/>
        <v/>
      </c>
      <c r="EG335" s="53" t="str">
        <f t="shared" si="463"/>
        <v/>
      </c>
      <c r="EH335" s="53" t="str">
        <f t="shared" si="402"/>
        <v/>
      </c>
      <c r="EI335" s="53" t="str">
        <f t="shared" si="464"/>
        <v/>
      </c>
      <c r="EJ335" s="33" t="str">
        <f t="shared" si="465"/>
        <v/>
      </c>
      <c r="EK335" s="27" t="s">
        <v>0</v>
      </c>
      <c r="EL335" s="14" t="str">
        <f t="shared" si="466"/>
        <v/>
      </c>
      <c r="EM335" s="27" t="s">
        <v>0</v>
      </c>
      <c r="EN335" s="14" t="str">
        <f t="shared" si="403"/>
        <v/>
      </c>
      <c r="EO335" s="27" t="s">
        <v>0</v>
      </c>
      <c r="EP335" s="115" t="str">
        <f t="shared" si="467"/>
        <v/>
      </c>
      <c r="EQ335" s="27" t="s">
        <v>0</v>
      </c>
    </row>
    <row r="336" spans="1:147" x14ac:dyDescent="0.25">
      <c r="A336" t="s">
        <v>0</v>
      </c>
      <c r="B336" s="32" t="str">
        <f>IF(csv!F326="","",TRIM(csv!T326))</f>
        <v/>
      </c>
      <c r="C336" s="21" t="s">
        <v>0</v>
      </c>
      <c r="D336" s="21" t="str">
        <f>IF(csv!F326="","",TRIM(csv!F326))</f>
        <v/>
      </c>
      <c r="E336" s="21" t="str">
        <f>IF(csv!E326="","",TRIM(csv!E326))</f>
        <v/>
      </c>
      <c r="F336" s="21" t="s">
        <v>0</v>
      </c>
      <c r="G336" s="53" t="str">
        <f>IF(csv!M326="","",TRIM(csv!M326))</f>
        <v/>
      </c>
      <c r="H336" s="53" t="str">
        <f>IF(csv!N326="","",TRIM(csv!N326))</f>
        <v/>
      </c>
      <c r="I336" s="21" t="s">
        <v>0</v>
      </c>
      <c r="J336" s="21" t="str">
        <f>IF(csv!P326="","",TRIM(csv!P326))</f>
        <v/>
      </c>
      <c r="K336" s="21" t="str">
        <f>IF(csv!Q326="","",TRIM(csv!Q326))</f>
        <v/>
      </c>
      <c r="L336" s="21" t="s">
        <v>0</v>
      </c>
      <c r="M336" s="46" t="str">
        <f>IF(csv!R326="","",TRIM(csv!R326))</f>
        <v/>
      </c>
      <c r="N336" s="27" t="s">
        <v>0</v>
      </c>
      <c r="O336" s="172" t="str">
        <f t="shared" si="404"/>
        <v/>
      </c>
      <c r="P336" s="27"/>
      <c r="Q336" s="32" t="str">
        <f t="shared" si="405"/>
        <v/>
      </c>
      <c r="R336" s="53" t="str">
        <f>IF(Q336="","",IF(COUNTIF(Q$12:Q335,Q336)=0,R335+1,R335))</f>
        <v/>
      </c>
      <c r="S336" s="53" t="str">
        <f t="shared" si="406"/>
        <v/>
      </c>
      <c r="T336" s="53" t="str">
        <f t="shared" si="407"/>
        <v/>
      </c>
      <c r="U336" s="46" t="str">
        <f t="shared" si="408"/>
        <v/>
      </c>
      <c r="V336" s="27" t="s">
        <v>0</v>
      </c>
      <c r="W336" s="157" t="str">
        <f t="shared" si="409"/>
        <v/>
      </c>
      <c r="X336" s="207" t="str">
        <f t="shared" si="410"/>
        <v/>
      </c>
      <c r="Y336" s="158" t="str">
        <f t="shared" si="392"/>
        <v/>
      </c>
      <c r="Z336" s="27" t="s">
        <v>0</v>
      </c>
      <c r="AA336" s="32" t="str">
        <f t="shared" si="411"/>
        <v/>
      </c>
      <c r="AB336" s="53" t="str">
        <f t="shared" si="412"/>
        <v/>
      </c>
      <c r="AC336" s="21" t="str">
        <f>IF(OR(AB336="",AB336&lt;&gt;"NEMA"),"",IF(IFERROR(MATCH(AA336,AA$12:AA335,0),0)&lt;&gt;0,"",AA336))</f>
        <v/>
      </c>
      <c r="AD336" s="46" t="str">
        <f>IF(AC336="","",MAX(AD$12:AD335)+1)</f>
        <v/>
      </c>
      <c r="AE336" s="27" t="s">
        <v>0</v>
      </c>
      <c r="AF336" s="84"/>
      <c r="AG336" s="27" t="s">
        <v>0</v>
      </c>
      <c r="AH336" s="14" t="str">
        <f t="shared" si="413"/>
        <v/>
      </c>
      <c r="AI336" s="27" t="s">
        <v>0</v>
      </c>
      <c r="AJ336" s="157" t="str">
        <f t="shared" si="414"/>
        <v/>
      </c>
      <c r="AK336" s="108" t="str">
        <f t="shared" si="415"/>
        <v/>
      </c>
      <c r="AL336" s="27"/>
      <c r="AM336" s="32" t="str">
        <f t="shared" si="416"/>
        <v/>
      </c>
      <c r="AN336" s="21" t="str">
        <f t="shared" si="417"/>
        <v/>
      </c>
      <c r="AO336" s="53" t="str">
        <f t="shared" si="418"/>
        <v/>
      </c>
      <c r="AP336" s="53" t="str">
        <f t="shared" si="419"/>
        <v/>
      </c>
      <c r="AQ336" s="21" t="str">
        <f t="shared" si="420"/>
        <v/>
      </c>
      <c r="AR336" s="46" t="str">
        <f t="shared" si="421"/>
        <v/>
      </c>
      <c r="AS336" s="27" t="s">
        <v>0</v>
      </c>
      <c r="AT336" s="62" t="str">
        <f t="shared" si="422"/>
        <v/>
      </c>
      <c r="AU336" s="27" t="s">
        <v>0</v>
      </c>
      <c r="AV336" s="228" t="str">
        <f t="shared" si="390"/>
        <v/>
      </c>
      <c r="AW336" s="27" t="s">
        <v>0</v>
      </c>
      <c r="AX336" s="79"/>
      <c r="AY336" s="80"/>
      <c r="AZ336" s="27" t="s">
        <v>0</v>
      </c>
      <c r="BA336" s="184" t="str">
        <f t="shared" si="423"/>
        <v/>
      </c>
      <c r="BB336" s="27" t="s">
        <v>0</v>
      </c>
      <c r="BC336" s="32" t="str">
        <f t="shared" si="424"/>
        <v/>
      </c>
      <c r="BD336" s="53" t="str">
        <f>IF(AX336&amp;AY336="","",MAX(BD$12:BD335)+1)</f>
        <v/>
      </c>
      <c r="BE336" s="196" t="str">
        <f t="shared" si="425"/>
        <v/>
      </c>
      <c r="BF336" s="33" t="str">
        <f>IF(AND(AO336="NEMA",AP336="NEMA",OR(AX336&amp;AY336="",BE336="NEMA")),MAX(BF$12:BF335)+1,"")</f>
        <v/>
      </c>
      <c r="BG336" s="27" t="s">
        <v>0</v>
      </c>
      <c r="BH336" s="32" t="str">
        <f t="shared" si="426"/>
        <v/>
      </c>
      <c r="BI336" s="21" t="str">
        <f t="shared" si="427"/>
        <v/>
      </c>
      <c r="BJ336" s="53" t="str">
        <f t="shared" si="428"/>
        <v/>
      </c>
      <c r="BK336" s="33" t="str">
        <f t="shared" si="429"/>
        <v/>
      </c>
      <c r="BL336" s="27" t="s">
        <v>0</v>
      </c>
      <c r="BM336" s="32" t="str">
        <f t="shared" si="430"/>
        <v/>
      </c>
      <c r="BN336" s="21" t="str">
        <f t="shared" si="431"/>
        <v/>
      </c>
      <c r="BO336" s="53" t="str">
        <f t="shared" si="432"/>
        <v/>
      </c>
      <c r="BP336" s="53" t="str">
        <f t="shared" si="393"/>
        <v/>
      </c>
      <c r="BQ336" s="21" t="str">
        <f t="shared" si="394"/>
        <v/>
      </c>
      <c r="BR336" s="21" t="str" cm="1">
        <f t="array" ref="BR336">IFERROR(""&amp;INDEX(regNatjecatelj_klub,DI336),"")</f>
        <v/>
      </c>
      <c r="BS336" s="66" t="str">
        <f t="shared" si="433"/>
        <v/>
      </c>
      <c r="BT336" s="46" t="str">
        <f t="shared" si="434"/>
        <v/>
      </c>
      <c r="BU336" s="27" t="s">
        <v>0</v>
      </c>
      <c r="BV336" s="62" t="str">
        <f>IF(BP336&lt;&gt;"NEMA","",IF(IFERROR(MATCH(BN336,BN$12:BN335,0),0)&lt;&gt;0,"",BN336))</f>
        <v/>
      </c>
      <c r="BW336" s="27" t="s">
        <v>0</v>
      </c>
      <c r="BX336" s="84"/>
      <c r="BY336" s="27" t="s">
        <v>0</v>
      </c>
      <c r="BZ336" s="38" t="str">
        <f t="shared" si="435"/>
        <v/>
      </c>
      <c r="CA336" s="21" t="str">
        <f t="shared" si="436"/>
        <v/>
      </c>
      <c r="CB336" s="21" t="str">
        <f>IF(CA336="","",MAX(CB$12:CB335)+1)</f>
        <v/>
      </c>
      <c r="CC336" s="21" t="str">
        <f>IF(CA336="","",IF(AB336="","",IF(AB336="NEMA",IF(AD336="",INDEX(AD$12:AD335,MATCH(AA336,AA$12:AA335,0),1),AD336),AB336)))</f>
        <v/>
      </c>
      <c r="CD336" s="21" t="str">
        <f t="shared" si="437"/>
        <v/>
      </c>
      <c r="CE336" s="21" t="str">
        <f>IF(BX336="","",MAX(CE$12:CE335)+1)</f>
        <v/>
      </c>
      <c r="CF336" s="21" t="str">
        <f t="shared" si="438"/>
        <v/>
      </c>
      <c r="CG336" s="46" t="str">
        <f t="shared" si="439"/>
        <v/>
      </c>
      <c r="CH336" s="27" t="s">
        <v>0</v>
      </c>
      <c r="CI336" s="14" t="str">
        <f t="shared" si="440"/>
        <v/>
      </c>
      <c r="CJ336" s="27" t="s">
        <v>0</v>
      </c>
      <c r="CK336" s="157" t="str">
        <f>IF(BN336="","",IF(AND(BO336&lt;&gt;"",BO336&lt;&gt;"NEMA",BS336=1),BR336,IFERROR(INDEX(CK$12:CK335,MATCH(BN336,BN$12:BN335,0)),IF(BX336&lt;&gt;"",BX336,BT336))))</f>
        <v/>
      </c>
      <c r="CL336" s="210" t="str">
        <f>IF(BN336="","",IF(BT336&lt;&gt;BN336,INDEX(regKlub_id,MATCH(BT336,regKlub_naziv,0)),IF(AND(BO336&lt;&gt;"",BO336&lt;&gt;"NEMA"),BO336,IF(CF336&lt;&gt;"",CF336,IF(CB336&lt;&gt;"",CB336,IFERROR(INDEX(CL$12:CL335,MATCH(BN336,BN$12:BN335,0)),"GREŠKA"))))))</f>
        <v/>
      </c>
      <c r="CM336" s="108" t="str">
        <f>IF(BP336="","",IF(BP336&lt;&gt;"NEMA",BP336,IF(CE336&lt;&gt;"",CE336,IFERROR(INDEX(CM$12:CM335,MATCH(BN336,BN$12:BN335,0)),""))))</f>
        <v/>
      </c>
      <c r="CN336" s="27" t="s">
        <v>0</v>
      </c>
      <c r="CO336" s="38" t="str">
        <f t="shared" si="441"/>
        <v/>
      </c>
      <c r="CP336" s="53" t="str">
        <f t="shared" si="442"/>
        <v/>
      </c>
      <c r="CQ336" s="164" t="str">
        <f t="shared" si="443"/>
        <v/>
      </c>
      <c r="CR336" s="165" t="str">
        <f t="shared" si="391"/>
        <v/>
      </c>
      <c r="CS336" s="108" t="str">
        <f t="shared" si="395"/>
        <v/>
      </c>
      <c r="CT336" s="27" t="s">
        <v>0</v>
      </c>
      <c r="CU336" s="224" t="str">
        <f t="shared" si="444"/>
        <v xml:space="preserve">
</v>
      </c>
      <c r="CV336" s="27" t="s">
        <v>0</v>
      </c>
      <c r="CW336" s="184" t="str">
        <f t="shared" si="396"/>
        <v/>
      </c>
      <c r="CX336" t="s">
        <v>0</v>
      </c>
      <c r="CY336" s="86" t="str">
        <f t="shared" si="397"/>
        <v/>
      </c>
      <c r="CZ336" t="s">
        <v>0</v>
      </c>
      <c r="DA336" s="32" t="str">
        <f t="shared" si="398"/>
        <v/>
      </c>
      <c r="DB336" s="46" t="str">
        <f t="shared" si="399"/>
        <v/>
      </c>
      <c r="DC336" t="s">
        <v>0</v>
      </c>
      <c r="DD336" s="14" t="str">
        <f t="shared" si="445"/>
        <v/>
      </c>
      <c r="DE336" s="27" t="s">
        <v>0</v>
      </c>
      <c r="DF336" s="14" t="str">
        <f t="shared" si="446"/>
        <v/>
      </c>
      <c r="DG336" s="27" t="s">
        <v>0</v>
      </c>
      <c r="DH336" s="32" t="str">
        <f t="shared" si="447"/>
        <v/>
      </c>
      <c r="DI336" s="33" t="str">
        <f t="shared" si="448"/>
        <v/>
      </c>
      <c r="DJ336" s="27" t="s">
        <v>0</v>
      </c>
      <c r="DK336" s="32" t="str">
        <f t="shared" si="449"/>
        <v/>
      </c>
      <c r="DL336" s="33" t="str">
        <f t="shared" si="450"/>
        <v/>
      </c>
      <c r="DM336" s="27" t="s">
        <v>0</v>
      </c>
      <c r="DN336" s="32" t="str">
        <f t="shared" si="451"/>
        <v/>
      </c>
      <c r="DO336" s="33" t="str">
        <f t="shared" si="452"/>
        <v/>
      </c>
      <c r="DP336" s="27" t="s">
        <v>0</v>
      </c>
      <c r="DQ336" s="38" t="str">
        <f t="shared" si="453"/>
        <v/>
      </c>
      <c r="DR336" s="33" t="str" cm="1">
        <f t="array" ref="DR336">IF(DQ336&lt;&gt;"",INDEX(regNatjecatelj_id,DQ336,0),IF(BF336&lt;&gt;"",BF336,""))</f>
        <v/>
      </c>
      <c r="DS336" s="27" t="s">
        <v>0</v>
      </c>
      <c r="DT336" s="38" t="str">
        <f t="shared" si="454"/>
        <v/>
      </c>
      <c r="DU336" s="53" t="str">
        <f t="shared" si="400"/>
        <v/>
      </c>
      <c r="DV336" s="53" t="str">
        <f t="shared" si="455"/>
        <v/>
      </c>
      <c r="DW336" s="53" t="str">
        <f t="shared" si="456"/>
        <v/>
      </c>
      <c r="DX336" s="46" t="str">
        <f t="shared" si="457"/>
        <v/>
      </c>
      <c r="DY336" s="27" t="s">
        <v>0</v>
      </c>
      <c r="DZ336" s="38" t="str">
        <f>IF(AN336="","",MAX(DZ$12:DZ335)+1)</f>
        <v/>
      </c>
      <c r="EA336" s="53" t="str">
        <f t="shared" si="458"/>
        <v/>
      </c>
      <c r="EB336" s="53" t="str">
        <f t="shared" si="459"/>
        <v/>
      </c>
      <c r="EC336" s="53" t="str">
        <f t="shared" si="460"/>
        <v/>
      </c>
      <c r="ED336" s="53" t="str">
        <f t="shared" si="461"/>
        <v/>
      </c>
      <c r="EE336" s="53" t="str">
        <f t="shared" si="401"/>
        <v/>
      </c>
      <c r="EF336" s="53" t="str">
        <f t="shared" si="462"/>
        <v/>
      </c>
      <c r="EG336" s="53" t="str">
        <f t="shared" si="463"/>
        <v/>
      </c>
      <c r="EH336" s="53" t="str">
        <f t="shared" si="402"/>
        <v/>
      </c>
      <c r="EI336" s="53" t="str">
        <f t="shared" si="464"/>
        <v/>
      </c>
      <c r="EJ336" s="33" t="str">
        <f t="shared" si="465"/>
        <v/>
      </c>
      <c r="EK336" s="27" t="s">
        <v>0</v>
      </c>
      <c r="EL336" s="14" t="str">
        <f t="shared" si="466"/>
        <v/>
      </c>
      <c r="EM336" s="27" t="s">
        <v>0</v>
      </c>
      <c r="EN336" s="14" t="str">
        <f t="shared" si="403"/>
        <v/>
      </c>
      <c r="EO336" s="27" t="s">
        <v>0</v>
      </c>
      <c r="EP336" s="115" t="str">
        <f t="shared" si="467"/>
        <v/>
      </c>
      <c r="EQ336" s="27" t="s">
        <v>0</v>
      </c>
    </row>
    <row r="337" spans="1:147" x14ac:dyDescent="0.25">
      <c r="A337" t="s">
        <v>0</v>
      </c>
      <c r="B337" s="32" t="str">
        <f>IF(csv!F327="","",TRIM(csv!T327))</f>
        <v/>
      </c>
      <c r="C337" s="21" t="s">
        <v>0</v>
      </c>
      <c r="D337" s="21" t="str">
        <f>IF(csv!F327="","",TRIM(csv!F327))</f>
        <v/>
      </c>
      <c r="E337" s="21" t="str">
        <f>IF(csv!E327="","",TRIM(csv!E327))</f>
        <v/>
      </c>
      <c r="F337" s="21" t="s">
        <v>0</v>
      </c>
      <c r="G337" s="53" t="str">
        <f>IF(csv!M327="","",TRIM(csv!M327))</f>
        <v/>
      </c>
      <c r="H337" s="53" t="str">
        <f>IF(csv!N327="","",TRIM(csv!N327))</f>
        <v/>
      </c>
      <c r="I337" s="21" t="s">
        <v>0</v>
      </c>
      <c r="J337" s="21" t="str">
        <f>IF(csv!P327="","",TRIM(csv!P327))</f>
        <v/>
      </c>
      <c r="K337" s="21" t="str">
        <f>IF(csv!Q327="","",TRIM(csv!Q327))</f>
        <v/>
      </c>
      <c r="L337" s="21" t="s">
        <v>0</v>
      </c>
      <c r="M337" s="46" t="str">
        <f>IF(csv!R327="","",TRIM(csv!R327))</f>
        <v/>
      </c>
      <c r="N337" s="27" t="s">
        <v>0</v>
      </c>
      <c r="O337" s="172" t="str">
        <f t="shared" si="404"/>
        <v/>
      </c>
      <c r="P337" s="27"/>
      <c r="Q337" s="32" t="str">
        <f t="shared" si="405"/>
        <v/>
      </c>
      <c r="R337" s="53" t="str">
        <f>IF(Q337="","",IF(COUNTIF(Q$12:Q336,Q337)=0,R336+1,R336))</f>
        <v/>
      </c>
      <c r="S337" s="53" t="str">
        <f t="shared" si="406"/>
        <v/>
      </c>
      <c r="T337" s="53" t="str">
        <f t="shared" si="407"/>
        <v/>
      </c>
      <c r="U337" s="46" t="str">
        <f t="shared" si="408"/>
        <v/>
      </c>
      <c r="V337" s="27" t="s">
        <v>0</v>
      </c>
      <c r="W337" s="157" t="str">
        <f t="shared" si="409"/>
        <v/>
      </c>
      <c r="X337" s="207" t="str">
        <f t="shared" si="410"/>
        <v/>
      </c>
      <c r="Y337" s="158" t="str">
        <f t="shared" si="392"/>
        <v/>
      </c>
      <c r="Z337" s="27" t="s">
        <v>0</v>
      </c>
      <c r="AA337" s="32" t="str">
        <f t="shared" si="411"/>
        <v/>
      </c>
      <c r="AB337" s="53" t="str">
        <f t="shared" si="412"/>
        <v/>
      </c>
      <c r="AC337" s="21" t="str">
        <f>IF(OR(AB337="",AB337&lt;&gt;"NEMA"),"",IF(IFERROR(MATCH(AA337,AA$12:AA336,0),0)&lt;&gt;0,"",AA337))</f>
        <v/>
      </c>
      <c r="AD337" s="46" t="str">
        <f>IF(AC337="","",MAX(AD$12:AD336)+1)</f>
        <v/>
      </c>
      <c r="AE337" s="27" t="s">
        <v>0</v>
      </c>
      <c r="AF337" s="84"/>
      <c r="AG337" s="27" t="s">
        <v>0</v>
      </c>
      <c r="AH337" s="14" t="str">
        <f t="shared" si="413"/>
        <v/>
      </c>
      <c r="AI337" s="27" t="s">
        <v>0</v>
      </c>
      <c r="AJ337" s="157" t="str">
        <f t="shared" si="414"/>
        <v/>
      </c>
      <c r="AK337" s="108" t="str">
        <f t="shared" si="415"/>
        <v/>
      </c>
      <c r="AL337" s="27"/>
      <c r="AM337" s="32" t="str">
        <f t="shared" si="416"/>
        <v/>
      </c>
      <c r="AN337" s="21" t="str">
        <f t="shared" si="417"/>
        <v/>
      </c>
      <c r="AO337" s="53" t="str">
        <f t="shared" si="418"/>
        <v/>
      </c>
      <c r="AP337" s="53" t="str">
        <f t="shared" si="419"/>
        <v/>
      </c>
      <c r="AQ337" s="21" t="str">
        <f t="shared" si="420"/>
        <v/>
      </c>
      <c r="AR337" s="46" t="str">
        <f t="shared" si="421"/>
        <v/>
      </c>
      <c r="AS337" s="27" t="s">
        <v>0</v>
      </c>
      <c r="AT337" s="62" t="str">
        <f t="shared" si="422"/>
        <v/>
      </c>
      <c r="AU337" s="27" t="s">
        <v>0</v>
      </c>
      <c r="AV337" s="228" t="str">
        <f t="shared" si="390"/>
        <v/>
      </c>
      <c r="AW337" s="27" t="s">
        <v>0</v>
      </c>
      <c r="AX337" s="79"/>
      <c r="AY337" s="80"/>
      <c r="AZ337" s="27" t="s">
        <v>0</v>
      </c>
      <c r="BA337" s="184" t="str">
        <f t="shared" si="423"/>
        <v/>
      </c>
      <c r="BB337" s="27" t="s">
        <v>0</v>
      </c>
      <c r="BC337" s="32" t="str">
        <f t="shared" si="424"/>
        <v/>
      </c>
      <c r="BD337" s="53" t="str">
        <f>IF(AX337&amp;AY337="","",MAX(BD$12:BD336)+1)</f>
        <v/>
      </c>
      <c r="BE337" s="196" t="str">
        <f t="shared" si="425"/>
        <v/>
      </c>
      <c r="BF337" s="33" t="str">
        <f>IF(AND(AO337="NEMA",AP337="NEMA",OR(AX337&amp;AY337="",BE337="NEMA")),MAX(BF$12:BF336)+1,"")</f>
        <v/>
      </c>
      <c r="BG337" s="27" t="s">
        <v>0</v>
      </c>
      <c r="BH337" s="32" t="str">
        <f t="shared" si="426"/>
        <v/>
      </c>
      <c r="BI337" s="21" t="str">
        <f t="shared" si="427"/>
        <v/>
      </c>
      <c r="BJ337" s="53" t="str">
        <f t="shared" si="428"/>
        <v/>
      </c>
      <c r="BK337" s="33" t="str">
        <f t="shared" si="429"/>
        <v/>
      </c>
      <c r="BL337" s="27" t="s">
        <v>0</v>
      </c>
      <c r="BM337" s="32" t="str">
        <f t="shared" si="430"/>
        <v/>
      </c>
      <c r="BN337" s="21" t="str">
        <f t="shared" si="431"/>
        <v/>
      </c>
      <c r="BO337" s="53" t="str">
        <f t="shared" si="432"/>
        <v/>
      </c>
      <c r="BP337" s="53" t="str">
        <f t="shared" si="393"/>
        <v/>
      </c>
      <c r="BQ337" s="21" t="str">
        <f t="shared" si="394"/>
        <v/>
      </c>
      <c r="BR337" s="21" t="str" cm="1">
        <f t="array" ref="BR337">IFERROR(""&amp;INDEX(regNatjecatelj_klub,DI337),"")</f>
        <v/>
      </c>
      <c r="BS337" s="66" t="str">
        <f t="shared" si="433"/>
        <v/>
      </c>
      <c r="BT337" s="46" t="str">
        <f t="shared" si="434"/>
        <v/>
      </c>
      <c r="BU337" s="27" t="s">
        <v>0</v>
      </c>
      <c r="BV337" s="62" t="str">
        <f>IF(BP337&lt;&gt;"NEMA","",IF(IFERROR(MATCH(BN337,BN$12:BN336,0),0)&lt;&gt;0,"",BN337))</f>
        <v/>
      </c>
      <c r="BW337" s="27" t="s">
        <v>0</v>
      </c>
      <c r="BX337" s="84"/>
      <c r="BY337" s="27" t="s">
        <v>0</v>
      </c>
      <c r="BZ337" s="38" t="str">
        <f t="shared" si="435"/>
        <v/>
      </c>
      <c r="CA337" s="21" t="str">
        <f t="shared" si="436"/>
        <v/>
      </c>
      <c r="CB337" s="21" t="str">
        <f>IF(CA337="","",MAX(CB$12:CB336)+1)</f>
        <v/>
      </c>
      <c r="CC337" s="21" t="str">
        <f>IF(CA337="","",IF(AB337="","",IF(AB337="NEMA",IF(AD337="",INDEX(AD$12:AD336,MATCH(AA337,AA$12:AA336,0),1),AD337),AB337)))</f>
        <v/>
      </c>
      <c r="CD337" s="21" t="str">
        <f t="shared" si="437"/>
        <v/>
      </c>
      <c r="CE337" s="21" t="str">
        <f>IF(BX337="","",MAX(CE$12:CE336)+1)</f>
        <v/>
      </c>
      <c r="CF337" s="21" t="str">
        <f t="shared" si="438"/>
        <v/>
      </c>
      <c r="CG337" s="46" t="str">
        <f t="shared" si="439"/>
        <v/>
      </c>
      <c r="CH337" s="27" t="s">
        <v>0</v>
      </c>
      <c r="CI337" s="14" t="str">
        <f t="shared" si="440"/>
        <v/>
      </c>
      <c r="CJ337" s="27" t="s">
        <v>0</v>
      </c>
      <c r="CK337" s="157" t="str">
        <f>IF(BN337="","",IF(AND(BO337&lt;&gt;"",BO337&lt;&gt;"NEMA",BS337=1),BR337,IFERROR(INDEX(CK$12:CK336,MATCH(BN337,BN$12:BN336,0)),IF(BX337&lt;&gt;"",BX337,BT337))))</f>
        <v/>
      </c>
      <c r="CL337" s="210" t="str">
        <f>IF(BN337="","",IF(BT337&lt;&gt;BN337,INDEX(regKlub_id,MATCH(BT337,regKlub_naziv,0)),IF(AND(BO337&lt;&gt;"",BO337&lt;&gt;"NEMA"),BO337,IF(CF337&lt;&gt;"",CF337,IF(CB337&lt;&gt;"",CB337,IFERROR(INDEX(CL$12:CL336,MATCH(BN337,BN$12:BN336,0)),"GREŠKA"))))))</f>
        <v/>
      </c>
      <c r="CM337" s="108" t="str">
        <f>IF(BP337="","",IF(BP337&lt;&gt;"NEMA",BP337,IF(CE337&lt;&gt;"",CE337,IFERROR(INDEX(CM$12:CM336,MATCH(BN337,BN$12:BN336,0)),""))))</f>
        <v/>
      </c>
      <c r="CN337" s="27" t="s">
        <v>0</v>
      </c>
      <c r="CO337" s="38" t="str">
        <f t="shared" si="441"/>
        <v/>
      </c>
      <c r="CP337" s="53" t="str">
        <f t="shared" si="442"/>
        <v/>
      </c>
      <c r="CQ337" s="164" t="str">
        <f t="shared" si="443"/>
        <v/>
      </c>
      <c r="CR337" s="165" t="str">
        <f t="shared" si="391"/>
        <v/>
      </c>
      <c r="CS337" s="108" t="str">
        <f t="shared" si="395"/>
        <v/>
      </c>
      <c r="CT337" s="27" t="s">
        <v>0</v>
      </c>
      <c r="CU337" s="224" t="str">
        <f t="shared" si="444"/>
        <v xml:space="preserve">
</v>
      </c>
      <c r="CV337" s="27" t="s">
        <v>0</v>
      </c>
      <c r="CW337" s="184" t="str">
        <f t="shared" si="396"/>
        <v/>
      </c>
      <c r="CX337" t="s">
        <v>0</v>
      </c>
      <c r="CY337" s="86" t="str">
        <f t="shared" si="397"/>
        <v/>
      </c>
      <c r="CZ337" t="s">
        <v>0</v>
      </c>
      <c r="DA337" s="32" t="str">
        <f t="shared" si="398"/>
        <v/>
      </c>
      <c r="DB337" s="46" t="str">
        <f t="shared" si="399"/>
        <v/>
      </c>
      <c r="DC337" t="s">
        <v>0</v>
      </c>
      <c r="DD337" s="14" t="str">
        <f t="shared" si="445"/>
        <v/>
      </c>
      <c r="DE337" s="27" t="s">
        <v>0</v>
      </c>
      <c r="DF337" s="14" t="str">
        <f t="shared" si="446"/>
        <v/>
      </c>
      <c r="DG337" s="27" t="s">
        <v>0</v>
      </c>
      <c r="DH337" s="32" t="str">
        <f t="shared" si="447"/>
        <v/>
      </c>
      <c r="DI337" s="33" t="str">
        <f t="shared" si="448"/>
        <v/>
      </c>
      <c r="DJ337" s="27" t="s">
        <v>0</v>
      </c>
      <c r="DK337" s="32" t="str">
        <f t="shared" si="449"/>
        <v/>
      </c>
      <c r="DL337" s="33" t="str">
        <f t="shared" si="450"/>
        <v/>
      </c>
      <c r="DM337" s="27" t="s">
        <v>0</v>
      </c>
      <c r="DN337" s="32" t="str">
        <f t="shared" si="451"/>
        <v/>
      </c>
      <c r="DO337" s="33" t="str">
        <f t="shared" si="452"/>
        <v/>
      </c>
      <c r="DP337" s="27" t="s">
        <v>0</v>
      </c>
      <c r="DQ337" s="38" t="str">
        <f t="shared" si="453"/>
        <v/>
      </c>
      <c r="DR337" s="33" t="str" cm="1">
        <f t="array" ref="DR337">IF(DQ337&lt;&gt;"",INDEX(regNatjecatelj_id,DQ337,0),IF(BF337&lt;&gt;"",BF337,""))</f>
        <v/>
      </c>
      <c r="DS337" s="27" t="s">
        <v>0</v>
      </c>
      <c r="DT337" s="38" t="str">
        <f t="shared" si="454"/>
        <v/>
      </c>
      <c r="DU337" s="53" t="str">
        <f t="shared" si="400"/>
        <v/>
      </c>
      <c r="DV337" s="53" t="str">
        <f t="shared" si="455"/>
        <v/>
      </c>
      <c r="DW337" s="53" t="str">
        <f t="shared" si="456"/>
        <v/>
      </c>
      <c r="DX337" s="46" t="str">
        <f t="shared" si="457"/>
        <v/>
      </c>
      <c r="DY337" s="27" t="s">
        <v>0</v>
      </c>
      <c r="DZ337" s="38" t="str">
        <f>IF(AN337="","",MAX(DZ$12:DZ336)+1)</f>
        <v/>
      </c>
      <c r="EA337" s="53" t="str">
        <f t="shared" si="458"/>
        <v/>
      </c>
      <c r="EB337" s="53" t="str">
        <f t="shared" si="459"/>
        <v/>
      </c>
      <c r="EC337" s="53" t="str">
        <f t="shared" si="460"/>
        <v/>
      </c>
      <c r="ED337" s="53" t="str">
        <f t="shared" si="461"/>
        <v/>
      </c>
      <c r="EE337" s="53" t="str">
        <f t="shared" si="401"/>
        <v/>
      </c>
      <c r="EF337" s="53" t="str">
        <f t="shared" si="462"/>
        <v/>
      </c>
      <c r="EG337" s="53" t="str">
        <f t="shared" si="463"/>
        <v/>
      </c>
      <c r="EH337" s="53" t="str">
        <f t="shared" si="402"/>
        <v/>
      </c>
      <c r="EI337" s="53" t="str">
        <f t="shared" si="464"/>
        <v/>
      </c>
      <c r="EJ337" s="33" t="str">
        <f t="shared" si="465"/>
        <v/>
      </c>
      <c r="EK337" s="27" t="s">
        <v>0</v>
      </c>
      <c r="EL337" s="14" t="str">
        <f t="shared" si="466"/>
        <v/>
      </c>
      <c r="EM337" s="27" t="s">
        <v>0</v>
      </c>
      <c r="EN337" s="14" t="str">
        <f t="shared" si="403"/>
        <v/>
      </c>
      <c r="EO337" s="27" t="s">
        <v>0</v>
      </c>
      <c r="EP337" s="115" t="str">
        <f t="shared" si="467"/>
        <v/>
      </c>
      <c r="EQ337" s="27" t="s">
        <v>0</v>
      </c>
    </row>
    <row r="338" spans="1:147" x14ac:dyDescent="0.25">
      <c r="A338" t="s">
        <v>0</v>
      </c>
      <c r="B338" s="32" t="str">
        <f>IF(csv!F328="","",TRIM(csv!T328))</f>
        <v/>
      </c>
      <c r="C338" s="21" t="s">
        <v>0</v>
      </c>
      <c r="D338" s="21" t="str">
        <f>IF(csv!F328="","",TRIM(csv!F328))</f>
        <v/>
      </c>
      <c r="E338" s="21" t="str">
        <f>IF(csv!E328="","",TRIM(csv!E328))</f>
        <v/>
      </c>
      <c r="F338" s="21" t="s">
        <v>0</v>
      </c>
      <c r="G338" s="53" t="str">
        <f>IF(csv!M328="","",TRIM(csv!M328))</f>
        <v/>
      </c>
      <c r="H338" s="53" t="str">
        <f>IF(csv!N328="","",TRIM(csv!N328))</f>
        <v/>
      </c>
      <c r="I338" s="21" t="s">
        <v>0</v>
      </c>
      <c r="J338" s="21" t="str">
        <f>IF(csv!P328="","",TRIM(csv!P328))</f>
        <v/>
      </c>
      <c r="K338" s="21" t="str">
        <f>IF(csv!Q328="","",TRIM(csv!Q328))</f>
        <v/>
      </c>
      <c r="L338" s="21" t="s">
        <v>0</v>
      </c>
      <c r="M338" s="46" t="str">
        <f>IF(csv!R328="","",TRIM(csv!R328))</f>
        <v/>
      </c>
      <c r="N338" s="27" t="s">
        <v>0</v>
      </c>
      <c r="O338" s="172" t="str">
        <f t="shared" si="404"/>
        <v/>
      </c>
      <c r="P338" s="27"/>
      <c r="Q338" s="32" t="str">
        <f t="shared" si="405"/>
        <v/>
      </c>
      <c r="R338" s="53" t="str">
        <f>IF(Q338="","",IF(COUNTIF(Q$12:Q337,Q338)=0,R337+1,R337))</f>
        <v/>
      </c>
      <c r="S338" s="53" t="str">
        <f t="shared" si="406"/>
        <v/>
      </c>
      <c r="T338" s="53" t="str">
        <f t="shared" si="407"/>
        <v/>
      </c>
      <c r="U338" s="46" t="str">
        <f t="shared" si="408"/>
        <v/>
      </c>
      <c r="V338" s="27" t="s">
        <v>0</v>
      </c>
      <c r="W338" s="157" t="str">
        <f t="shared" si="409"/>
        <v/>
      </c>
      <c r="X338" s="207" t="str">
        <f t="shared" si="410"/>
        <v/>
      </c>
      <c r="Y338" s="158" t="str">
        <f t="shared" si="392"/>
        <v/>
      </c>
      <c r="Z338" s="27" t="s">
        <v>0</v>
      </c>
      <c r="AA338" s="32" t="str">
        <f t="shared" si="411"/>
        <v/>
      </c>
      <c r="AB338" s="53" t="str">
        <f t="shared" si="412"/>
        <v/>
      </c>
      <c r="AC338" s="21" t="str">
        <f>IF(OR(AB338="",AB338&lt;&gt;"NEMA"),"",IF(IFERROR(MATCH(AA338,AA$12:AA337,0),0)&lt;&gt;0,"",AA338))</f>
        <v/>
      </c>
      <c r="AD338" s="46" t="str">
        <f>IF(AC338="","",MAX(AD$12:AD337)+1)</f>
        <v/>
      </c>
      <c r="AE338" s="27" t="s">
        <v>0</v>
      </c>
      <c r="AF338" s="84"/>
      <c r="AG338" s="27" t="s">
        <v>0</v>
      </c>
      <c r="AH338" s="14" t="str">
        <f t="shared" si="413"/>
        <v/>
      </c>
      <c r="AI338" s="27" t="s">
        <v>0</v>
      </c>
      <c r="AJ338" s="157" t="str">
        <f t="shared" si="414"/>
        <v/>
      </c>
      <c r="AK338" s="108" t="str">
        <f t="shared" si="415"/>
        <v/>
      </c>
      <c r="AL338" s="27"/>
      <c r="AM338" s="32" t="str">
        <f t="shared" si="416"/>
        <v/>
      </c>
      <c r="AN338" s="21" t="str">
        <f t="shared" si="417"/>
        <v/>
      </c>
      <c r="AO338" s="53" t="str">
        <f t="shared" si="418"/>
        <v/>
      </c>
      <c r="AP338" s="53" t="str">
        <f t="shared" si="419"/>
        <v/>
      </c>
      <c r="AQ338" s="21" t="str">
        <f t="shared" si="420"/>
        <v/>
      </c>
      <c r="AR338" s="46" t="str">
        <f t="shared" si="421"/>
        <v/>
      </c>
      <c r="AS338" s="27" t="s">
        <v>0</v>
      </c>
      <c r="AT338" s="62" t="str">
        <f t="shared" si="422"/>
        <v/>
      </c>
      <c r="AU338" s="27" t="s">
        <v>0</v>
      </c>
      <c r="AV338" s="228" t="str">
        <f t="shared" si="390"/>
        <v/>
      </c>
      <c r="AW338" s="27" t="s">
        <v>0</v>
      </c>
      <c r="AX338" s="79"/>
      <c r="AY338" s="80"/>
      <c r="AZ338" s="27" t="s">
        <v>0</v>
      </c>
      <c r="BA338" s="184" t="str">
        <f t="shared" si="423"/>
        <v/>
      </c>
      <c r="BB338" s="27" t="s">
        <v>0</v>
      </c>
      <c r="BC338" s="32" t="str">
        <f t="shared" si="424"/>
        <v/>
      </c>
      <c r="BD338" s="53" t="str">
        <f>IF(AX338&amp;AY338="","",MAX(BD$12:BD337)+1)</f>
        <v/>
      </c>
      <c r="BE338" s="196" t="str">
        <f t="shared" si="425"/>
        <v/>
      </c>
      <c r="BF338" s="33" t="str">
        <f>IF(AND(AO338="NEMA",AP338="NEMA",OR(AX338&amp;AY338="",BE338="NEMA")),MAX(BF$12:BF337)+1,"")</f>
        <v/>
      </c>
      <c r="BG338" s="27" t="s">
        <v>0</v>
      </c>
      <c r="BH338" s="32" t="str">
        <f t="shared" si="426"/>
        <v/>
      </c>
      <c r="BI338" s="21" t="str">
        <f t="shared" si="427"/>
        <v/>
      </c>
      <c r="BJ338" s="53" t="str">
        <f t="shared" si="428"/>
        <v/>
      </c>
      <c r="BK338" s="33" t="str">
        <f t="shared" si="429"/>
        <v/>
      </c>
      <c r="BL338" s="27" t="s">
        <v>0</v>
      </c>
      <c r="BM338" s="32" t="str">
        <f t="shared" si="430"/>
        <v/>
      </c>
      <c r="BN338" s="21" t="str">
        <f t="shared" si="431"/>
        <v/>
      </c>
      <c r="BO338" s="53" t="str">
        <f t="shared" si="432"/>
        <v/>
      </c>
      <c r="BP338" s="53" t="str">
        <f t="shared" si="393"/>
        <v/>
      </c>
      <c r="BQ338" s="21" t="str">
        <f t="shared" si="394"/>
        <v/>
      </c>
      <c r="BR338" s="21" t="str" cm="1">
        <f t="array" ref="BR338">IFERROR(""&amp;INDEX(regNatjecatelj_klub,DI338),"")</f>
        <v/>
      </c>
      <c r="BS338" s="66" t="str">
        <f t="shared" si="433"/>
        <v/>
      </c>
      <c r="BT338" s="46" t="str">
        <f t="shared" si="434"/>
        <v/>
      </c>
      <c r="BU338" s="27" t="s">
        <v>0</v>
      </c>
      <c r="BV338" s="62" t="str">
        <f>IF(BP338&lt;&gt;"NEMA","",IF(IFERROR(MATCH(BN338,BN$12:BN337,0),0)&lt;&gt;0,"",BN338))</f>
        <v/>
      </c>
      <c r="BW338" s="27" t="s">
        <v>0</v>
      </c>
      <c r="BX338" s="84"/>
      <c r="BY338" s="27" t="s">
        <v>0</v>
      </c>
      <c r="BZ338" s="38" t="str">
        <f t="shared" si="435"/>
        <v/>
      </c>
      <c r="CA338" s="21" t="str">
        <f t="shared" si="436"/>
        <v/>
      </c>
      <c r="CB338" s="21" t="str">
        <f>IF(CA338="","",MAX(CB$12:CB337)+1)</f>
        <v/>
      </c>
      <c r="CC338" s="21" t="str">
        <f>IF(CA338="","",IF(AB338="","",IF(AB338="NEMA",IF(AD338="",INDEX(AD$12:AD337,MATCH(AA338,AA$12:AA337,0),1),AD338),AB338)))</f>
        <v/>
      </c>
      <c r="CD338" s="21" t="str">
        <f t="shared" si="437"/>
        <v/>
      </c>
      <c r="CE338" s="21" t="str">
        <f>IF(BX338="","",MAX(CE$12:CE337)+1)</f>
        <v/>
      </c>
      <c r="CF338" s="21" t="str">
        <f t="shared" si="438"/>
        <v/>
      </c>
      <c r="CG338" s="46" t="str">
        <f t="shared" si="439"/>
        <v/>
      </c>
      <c r="CH338" s="27" t="s">
        <v>0</v>
      </c>
      <c r="CI338" s="14" t="str">
        <f t="shared" si="440"/>
        <v/>
      </c>
      <c r="CJ338" s="27" t="s">
        <v>0</v>
      </c>
      <c r="CK338" s="157" t="str">
        <f>IF(BN338="","",IF(AND(BO338&lt;&gt;"",BO338&lt;&gt;"NEMA",BS338=1),BR338,IFERROR(INDEX(CK$12:CK337,MATCH(BN338,BN$12:BN337,0)),IF(BX338&lt;&gt;"",BX338,BT338))))</f>
        <v/>
      </c>
      <c r="CL338" s="210" t="str">
        <f>IF(BN338="","",IF(BT338&lt;&gt;BN338,INDEX(regKlub_id,MATCH(BT338,regKlub_naziv,0)),IF(AND(BO338&lt;&gt;"",BO338&lt;&gt;"NEMA"),BO338,IF(CF338&lt;&gt;"",CF338,IF(CB338&lt;&gt;"",CB338,IFERROR(INDEX(CL$12:CL337,MATCH(BN338,BN$12:BN337,0)),"GREŠKA"))))))</f>
        <v/>
      </c>
      <c r="CM338" s="108" t="str">
        <f>IF(BP338="","",IF(BP338&lt;&gt;"NEMA",BP338,IF(CE338&lt;&gt;"",CE338,IFERROR(INDEX(CM$12:CM337,MATCH(BN338,BN$12:BN337,0)),""))))</f>
        <v/>
      </c>
      <c r="CN338" s="27" t="s">
        <v>0</v>
      </c>
      <c r="CO338" s="38" t="str">
        <f t="shared" si="441"/>
        <v/>
      </c>
      <c r="CP338" s="53" t="str">
        <f t="shared" si="442"/>
        <v/>
      </c>
      <c r="CQ338" s="164" t="str">
        <f t="shared" si="443"/>
        <v/>
      </c>
      <c r="CR338" s="165" t="str">
        <f t="shared" si="391"/>
        <v/>
      </c>
      <c r="CS338" s="108" t="str">
        <f t="shared" si="395"/>
        <v/>
      </c>
      <c r="CT338" s="27" t="s">
        <v>0</v>
      </c>
      <c r="CU338" s="224" t="str">
        <f t="shared" si="444"/>
        <v xml:space="preserve">
</v>
      </c>
      <c r="CV338" s="27" t="s">
        <v>0</v>
      </c>
      <c r="CW338" s="184" t="str">
        <f t="shared" si="396"/>
        <v/>
      </c>
      <c r="CX338" t="s">
        <v>0</v>
      </c>
      <c r="CY338" s="86" t="str">
        <f t="shared" si="397"/>
        <v/>
      </c>
      <c r="CZ338" t="s">
        <v>0</v>
      </c>
      <c r="DA338" s="32" t="str">
        <f t="shared" si="398"/>
        <v/>
      </c>
      <c r="DB338" s="46" t="str">
        <f t="shared" si="399"/>
        <v/>
      </c>
      <c r="DC338" t="s">
        <v>0</v>
      </c>
      <c r="DD338" s="14" t="str">
        <f t="shared" si="445"/>
        <v/>
      </c>
      <c r="DE338" s="27" t="s">
        <v>0</v>
      </c>
      <c r="DF338" s="14" t="str">
        <f t="shared" si="446"/>
        <v/>
      </c>
      <c r="DG338" s="27" t="s">
        <v>0</v>
      </c>
      <c r="DH338" s="32" t="str">
        <f t="shared" si="447"/>
        <v/>
      </c>
      <c r="DI338" s="33" t="str">
        <f t="shared" si="448"/>
        <v/>
      </c>
      <c r="DJ338" s="27" t="s">
        <v>0</v>
      </c>
      <c r="DK338" s="32" t="str">
        <f t="shared" si="449"/>
        <v/>
      </c>
      <c r="DL338" s="33" t="str">
        <f t="shared" si="450"/>
        <v/>
      </c>
      <c r="DM338" s="27" t="s">
        <v>0</v>
      </c>
      <c r="DN338" s="32" t="str">
        <f t="shared" si="451"/>
        <v/>
      </c>
      <c r="DO338" s="33" t="str">
        <f t="shared" si="452"/>
        <v/>
      </c>
      <c r="DP338" s="27" t="s">
        <v>0</v>
      </c>
      <c r="DQ338" s="38" t="str">
        <f t="shared" si="453"/>
        <v/>
      </c>
      <c r="DR338" s="33" t="str" cm="1">
        <f t="array" ref="DR338">IF(DQ338&lt;&gt;"",INDEX(regNatjecatelj_id,DQ338,0),IF(BF338&lt;&gt;"",BF338,""))</f>
        <v/>
      </c>
      <c r="DS338" s="27" t="s">
        <v>0</v>
      </c>
      <c r="DT338" s="38" t="str">
        <f t="shared" si="454"/>
        <v/>
      </c>
      <c r="DU338" s="53" t="str">
        <f t="shared" si="400"/>
        <v/>
      </c>
      <c r="DV338" s="53" t="str">
        <f t="shared" si="455"/>
        <v/>
      </c>
      <c r="DW338" s="53" t="str">
        <f t="shared" si="456"/>
        <v/>
      </c>
      <c r="DX338" s="46" t="str">
        <f t="shared" si="457"/>
        <v/>
      </c>
      <c r="DY338" s="27" t="s">
        <v>0</v>
      </c>
      <c r="DZ338" s="38" t="str">
        <f>IF(AN338="","",MAX(DZ$12:DZ337)+1)</f>
        <v/>
      </c>
      <c r="EA338" s="53" t="str">
        <f t="shared" si="458"/>
        <v/>
      </c>
      <c r="EB338" s="53" t="str">
        <f t="shared" si="459"/>
        <v/>
      </c>
      <c r="EC338" s="53" t="str">
        <f t="shared" si="460"/>
        <v/>
      </c>
      <c r="ED338" s="53" t="str">
        <f t="shared" si="461"/>
        <v/>
      </c>
      <c r="EE338" s="53" t="str">
        <f t="shared" si="401"/>
        <v/>
      </c>
      <c r="EF338" s="53" t="str">
        <f t="shared" si="462"/>
        <v/>
      </c>
      <c r="EG338" s="53" t="str">
        <f t="shared" si="463"/>
        <v/>
      </c>
      <c r="EH338" s="53" t="str">
        <f t="shared" si="402"/>
        <v/>
      </c>
      <c r="EI338" s="53" t="str">
        <f t="shared" si="464"/>
        <v/>
      </c>
      <c r="EJ338" s="33" t="str">
        <f t="shared" si="465"/>
        <v/>
      </c>
      <c r="EK338" s="27" t="s">
        <v>0</v>
      </c>
      <c r="EL338" s="14" t="str">
        <f t="shared" si="466"/>
        <v/>
      </c>
      <c r="EM338" s="27" t="s">
        <v>0</v>
      </c>
      <c r="EN338" s="14" t="str">
        <f t="shared" si="403"/>
        <v/>
      </c>
      <c r="EO338" s="27" t="s">
        <v>0</v>
      </c>
      <c r="EP338" s="115" t="str">
        <f t="shared" si="467"/>
        <v/>
      </c>
      <c r="EQ338" s="27" t="s">
        <v>0</v>
      </c>
    </row>
    <row r="339" spans="1:147" x14ac:dyDescent="0.25">
      <c r="A339" t="s">
        <v>0</v>
      </c>
      <c r="B339" s="32" t="str">
        <f>IF(csv!F329="","",TRIM(csv!T329))</f>
        <v/>
      </c>
      <c r="C339" s="21" t="s">
        <v>0</v>
      </c>
      <c r="D339" s="21" t="str">
        <f>IF(csv!F329="","",TRIM(csv!F329))</f>
        <v/>
      </c>
      <c r="E339" s="21" t="str">
        <f>IF(csv!E329="","",TRIM(csv!E329))</f>
        <v/>
      </c>
      <c r="F339" s="21" t="s">
        <v>0</v>
      </c>
      <c r="G339" s="53" t="str">
        <f>IF(csv!M329="","",TRIM(csv!M329))</f>
        <v/>
      </c>
      <c r="H339" s="53" t="str">
        <f>IF(csv!N329="","",TRIM(csv!N329))</f>
        <v/>
      </c>
      <c r="I339" s="21" t="s">
        <v>0</v>
      </c>
      <c r="J339" s="21" t="str">
        <f>IF(csv!P329="","",TRIM(csv!P329))</f>
        <v/>
      </c>
      <c r="K339" s="21" t="str">
        <f>IF(csv!Q329="","",TRIM(csv!Q329))</f>
        <v/>
      </c>
      <c r="L339" s="21" t="s">
        <v>0</v>
      </c>
      <c r="M339" s="46" t="str">
        <f>IF(csv!R329="","",TRIM(csv!R329))</f>
        <v/>
      </c>
      <c r="N339" s="27" t="s">
        <v>0</v>
      </c>
      <c r="O339" s="172" t="str">
        <f t="shared" si="404"/>
        <v/>
      </c>
      <c r="P339" s="27"/>
      <c r="Q339" s="32" t="str">
        <f t="shared" si="405"/>
        <v/>
      </c>
      <c r="R339" s="53" t="str">
        <f>IF(Q339="","",IF(COUNTIF(Q$12:Q338,Q339)=0,R338+1,R338))</f>
        <v/>
      </c>
      <c r="S339" s="53" t="str">
        <f t="shared" si="406"/>
        <v/>
      </c>
      <c r="T339" s="53" t="str">
        <f t="shared" si="407"/>
        <v/>
      </c>
      <c r="U339" s="46" t="str">
        <f t="shared" si="408"/>
        <v/>
      </c>
      <c r="V339" s="27" t="s">
        <v>0</v>
      </c>
      <c r="W339" s="157" t="str">
        <f t="shared" si="409"/>
        <v/>
      </c>
      <c r="X339" s="207" t="str">
        <f t="shared" si="410"/>
        <v/>
      </c>
      <c r="Y339" s="158" t="str">
        <f t="shared" si="392"/>
        <v/>
      </c>
      <c r="Z339" s="27" t="s">
        <v>0</v>
      </c>
      <c r="AA339" s="32" t="str">
        <f t="shared" si="411"/>
        <v/>
      </c>
      <c r="AB339" s="53" t="str">
        <f t="shared" si="412"/>
        <v/>
      </c>
      <c r="AC339" s="21" t="str">
        <f>IF(OR(AB339="",AB339&lt;&gt;"NEMA"),"",IF(IFERROR(MATCH(AA339,AA$12:AA338,0),0)&lt;&gt;0,"",AA339))</f>
        <v/>
      </c>
      <c r="AD339" s="46" t="str">
        <f>IF(AC339="","",MAX(AD$12:AD338)+1)</f>
        <v/>
      </c>
      <c r="AE339" s="27" t="s">
        <v>0</v>
      </c>
      <c r="AF339" s="84"/>
      <c r="AG339" s="27" t="s">
        <v>0</v>
      </c>
      <c r="AH339" s="14" t="str">
        <f t="shared" si="413"/>
        <v/>
      </c>
      <c r="AI339" s="27" t="s">
        <v>0</v>
      </c>
      <c r="AJ339" s="157" t="str">
        <f t="shared" si="414"/>
        <v/>
      </c>
      <c r="AK339" s="108" t="str">
        <f t="shared" si="415"/>
        <v/>
      </c>
      <c r="AL339" s="27"/>
      <c r="AM339" s="32" t="str">
        <f t="shared" si="416"/>
        <v/>
      </c>
      <c r="AN339" s="21" t="str">
        <f t="shared" si="417"/>
        <v/>
      </c>
      <c r="AO339" s="53" t="str">
        <f t="shared" si="418"/>
        <v/>
      </c>
      <c r="AP339" s="53" t="str">
        <f t="shared" si="419"/>
        <v/>
      </c>
      <c r="AQ339" s="21" t="str">
        <f t="shared" si="420"/>
        <v/>
      </c>
      <c r="AR339" s="46" t="str">
        <f t="shared" si="421"/>
        <v/>
      </c>
      <c r="AS339" s="27" t="s">
        <v>0</v>
      </c>
      <c r="AT339" s="62" t="str">
        <f t="shared" si="422"/>
        <v/>
      </c>
      <c r="AU339" s="27" t="s">
        <v>0</v>
      </c>
      <c r="AV339" s="228" t="str">
        <f t="shared" si="390"/>
        <v/>
      </c>
      <c r="AW339" s="27" t="s">
        <v>0</v>
      </c>
      <c r="AX339" s="79"/>
      <c r="AY339" s="80"/>
      <c r="AZ339" s="27" t="s">
        <v>0</v>
      </c>
      <c r="BA339" s="184" t="str">
        <f t="shared" si="423"/>
        <v/>
      </c>
      <c r="BB339" s="27" t="s">
        <v>0</v>
      </c>
      <c r="BC339" s="32" t="str">
        <f t="shared" si="424"/>
        <v/>
      </c>
      <c r="BD339" s="53" t="str">
        <f>IF(AX339&amp;AY339="","",MAX(BD$12:BD338)+1)</f>
        <v/>
      </c>
      <c r="BE339" s="196" t="str">
        <f t="shared" si="425"/>
        <v/>
      </c>
      <c r="BF339" s="33" t="str">
        <f>IF(AND(AO339="NEMA",AP339="NEMA",OR(AX339&amp;AY339="",BE339="NEMA")),MAX(BF$12:BF338)+1,"")</f>
        <v/>
      </c>
      <c r="BG339" s="27" t="s">
        <v>0</v>
      </c>
      <c r="BH339" s="32" t="str">
        <f t="shared" si="426"/>
        <v/>
      </c>
      <c r="BI339" s="21" t="str">
        <f t="shared" si="427"/>
        <v/>
      </c>
      <c r="BJ339" s="53" t="str">
        <f t="shared" si="428"/>
        <v/>
      </c>
      <c r="BK339" s="33" t="str">
        <f t="shared" si="429"/>
        <v/>
      </c>
      <c r="BL339" s="27" t="s">
        <v>0</v>
      </c>
      <c r="BM339" s="32" t="str">
        <f t="shared" si="430"/>
        <v/>
      </c>
      <c r="BN339" s="21" t="str">
        <f t="shared" si="431"/>
        <v/>
      </c>
      <c r="BO339" s="53" t="str">
        <f t="shared" si="432"/>
        <v/>
      </c>
      <c r="BP339" s="53" t="str">
        <f t="shared" si="393"/>
        <v/>
      </c>
      <c r="BQ339" s="21" t="str">
        <f t="shared" si="394"/>
        <v/>
      </c>
      <c r="BR339" s="21" t="str" cm="1">
        <f t="array" ref="BR339">IFERROR(""&amp;INDEX(regNatjecatelj_klub,DI339),"")</f>
        <v/>
      </c>
      <c r="BS339" s="66" t="str">
        <f t="shared" si="433"/>
        <v/>
      </c>
      <c r="BT339" s="46" t="str">
        <f t="shared" si="434"/>
        <v/>
      </c>
      <c r="BU339" s="27" t="s">
        <v>0</v>
      </c>
      <c r="BV339" s="62" t="str">
        <f>IF(BP339&lt;&gt;"NEMA","",IF(IFERROR(MATCH(BN339,BN$12:BN338,0),0)&lt;&gt;0,"",BN339))</f>
        <v/>
      </c>
      <c r="BW339" s="27" t="s">
        <v>0</v>
      </c>
      <c r="BX339" s="84"/>
      <c r="BY339" s="27" t="s">
        <v>0</v>
      </c>
      <c r="BZ339" s="38" t="str">
        <f t="shared" si="435"/>
        <v/>
      </c>
      <c r="CA339" s="21" t="str">
        <f t="shared" si="436"/>
        <v/>
      </c>
      <c r="CB339" s="21" t="str">
        <f>IF(CA339="","",MAX(CB$12:CB338)+1)</f>
        <v/>
      </c>
      <c r="CC339" s="21" t="str">
        <f>IF(CA339="","",IF(AB339="","",IF(AB339="NEMA",IF(AD339="",INDEX(AD$12:AD338,MATCH(AA339,AA$12:AA338,0),1),AD339),AB339)))</f>
        <v/>
      </c>
      <c r="CD339" s="21" t="str">
        <f t="shared" si="437"/>
        <v/>
      </c>
      <c r="CE339" s="21" t="str">
        <f>IF(BX339="","",MAX(CE$12:CE338)+1)</f>
        <v/>
      </c>
      <c r="CF339" s="21" t="str">
        <f t="shared" si="438"/>
        <v/>
      </c>
      <c r="CG339" s="46" t="str">
        <f t="shared" si="439"/>
        <v/>
      </c>
      <c r="CH339" s="27" t="s">
        <v>0</v>
      </c>
      <c r="CI339" s="14" t="str">
        <f t="shared" si="440"/>
        <v/>
      </c>
      <c r="CJ339" s="27" t="s">
        <v>0</v>
      </c>
      <c r="CK339" s="157" t="str">
        <f>IF(BN339="","",IF(AND(BO339&lt;&gt;"",BO339&lt;&gt;"NEMA",BS339=1),BR339,IFERROR(INDEX(CK$12:CK338,MATCH(BN339,BN$12:BN338,0)),IF(BX339&lt;&gt;"",BX339,BT339))))</f>
        <v/>
      </c>
      <c r="CL339" s="210" t="str">
        <f>IF(BN339="","",IF(BT339&lt;&gt;BN339,INDEX(regKlub_id,MATCH(BT339,regKlub_naziv,0)),IF(AND(BO339&lt;&gt;"",BO339&lt;&gt;"NEMA"),BO339,IF(CF339&lt;&gt;"",CF339,IF(CB339&lt;&gt;"",CB339,IFERROR(INDEX(CL$12:CL338,MATCH(BN339,BN$12:BN338,0)),"GREŠKA"))))))</f>
        <v/>
      </c>
      <c r="CM339" s="108" t="str">
        <f>IF(BP339="","",IF(BP339&lt;&gt;"NEMA",BP339,IF(CE339&lt;&gt;"",CE339,IFERROR(INDEX(CM$12:CM338,MATCH(BN339,BN$12:BN338,0)),""))))</f>
        <v/>
      </c>
      <c r="CN339" s="27" t="s">
        <v>0</v>
      </c>
      <c r="CO339" s="38" t="str">
        <f t="shared" si="441"/>
        <v/>
      </c>
      <c r="CP339" s="53" t="str">
        <f t="shared" si="442"/>
        <v/>
      </c>
      <c r="CQ339" s="164" t="str">
        <f t="shared" si="443"/>
        <v/>
      </c>
      <c r="CR339" s="165" t="str">
        <f t="shared" si="391"/>
        <v/>
      </c>
      <c r="CS339" s="108" t="str">
        <f t="shared" si="395"/>
        <v/>
      </c>
      <c r="CT339" s="27" t="s">
        <v>0</v>
      </c>
      <c r="CU339" s="224" t="str">
        <f t="shared" si="444"/>
        <v xml:space="preserve">
</v>
      </c>
      <c r="CV339" s="27" t="s">
        <v>0</v>
      </c>
      <c r="CW339" s="184" t="str">
        <f t="shared" si="396"/>
        <v/>
      </c>
      <c r="CX339" t="s">
        <v>0</v>
      </c>
      <c r="CY339" s="86" t="str">
        <f t="shared" si="397"/>
        <v/>
      </c>
      <c r="CZ339" t="s">
        <v>0</v>
      </c>
      <c r="DA339" s="32" t="str">
        <f t="shared" si="398"/>
        <v/>
      </c>
      <c r="DB339" s="46" t="str">
        <f t="shared" si="399"/>
        <v/>
      </c>
      <c r="DC339" t="s">
        <v>0</v>
      </c>
      <c r="DD339" s="14" t="str">
        <f t="shared" si="445"/>
        <v/>
      </c>
      <c r="DE339" s="27" t="s">
        <v>0</v>
      </c>
      <c r="DF339" s="14" t="str">
        <f t="shared" si="446"/>
        <v/>
      </c>
      <c r="DG339" s="27" t="s">
        <v>0</v>
      </c>
      <c r="DH339" s="32" t="str">
        <f t="shared" si="447"/>
        <v/>
      </c>
      <c r="DI339" s="33" t="str">
        <f t="shared" si="448"/>
        <v/>
      </c>
      <c r="DJ339" s="27" t="s">
        <v>0</v>
      </c>
      <c r="DK339" s="32" t="str">
        <f t="shared" si="449"/>
        <v/>
      </c>
      <c r="DL339" s="33" t="str">
        <f t="shared" si="450"/>
        <v/>
      </c>
      <c r="DM339" s="27" t="s">
        <v>0</v>
      </c>
      <c r="DN339" s="32" t="str">
        <f t="shared" si="451"/>
        <v/>
      </c>
      <c r="DO339" s="33" t="str">
        <f t="shared" si="452"/>
        <v/>
      </c>
      <c r="DP339" s="27" t="s">
        <v>0</v>
      </c>
      <c r="DQ339" s="38" t="str">
        <f t="shared" si="453"/>
        <v/>
      </c>
      <c r="DR339" s="33" t="str" cm="1">
        <f t="array" ref="DR339">IF(DQ339&lt;&gt;"",INDEX(regNatjecatelj_id,DQ339,0),IF(BF339&lt;&gt;"",BF339,""))</f>
        <v/>
      </c>
      <c r="DS339" s="27" t="s">
        <v>0</v>
      </c>
      <c r="DT339" s="38" t="str">
        <f t="shared" si="454"/>
        <v/>
      </c>
      <c r="DU339" s="53" t="str">
        <f t="shared" si="400"/>
        <v/>
      </c>
      <c r="DV339" s="53" t="str">
        <f t="shared" si="455"/>
        <v/>
      </c>
      <c r="DW339" s="53" t="str">
        <f t="shared" si="456"/>
        <v/>
      </c>
      <c r="DX339" s="46" t="str">
        <f t="shared" si="457"/>
        <v/>
      </c>
      <c r="DY339" s="27" t="s">
        <v>0</v>
      </c>
      <c r="DZ339" s="38" t="str">
        <f>IF(AN339="","",MAX(DZ$12:DZ338)+1)</f>
        <v/>
      </c>
      <c r="EA339" s="53" t="str">
        <f t="shared" si="458"/>
        <v/>
      </c>
      <c r="EB339" s="53" t="str">
        <f t="shared" si="459"/>
        <v/>
      </c>
      <c r="EC339" s="53" t="str">
        <f t="shared" si="460"/>
        <v/>
      </c>
      <c r="ED339" s="53" t="str">
        <f t="shared" si="461"/>
        <v/>
      </c>
      <c r="EE339" s="53" t="str">
        <f t="shared" si="401"/>
        <v/>
      </c>
      <c r="EF339" s="53" t="str">
        <f t="shared" si="462"/>
        <v/>
      </c>
      <c r="EG339" s="53" t="str">
        <f t="shared" si="463"/>
        <v/>
      </c>
      <c r="EH339" s="53" t="str">
        <f t="shared" si="402"/>
        <v/>
      </c>
      <c r="EI339" s="53" t="str">
        <f t="shared" si="464"/>
        <v/>
      </c>
      <c r="EJ339" s="33" t="str">
        <f t="shared" si="465"/>
        <v/>
      </c>
      <c r="EK339" s="27" t="s">
        <v>0</v>
      </c>
      <c r="EL339" s="14" t="str">
        <f t="shared" si="466"/>
        <v/>
      </c>
      <c r="EM339" s="27" t="s">
        <v>0</v>
      </c>
      <c r="EN339" s="14" t="str">
        <f t="shared" si="403"/>
        <v/>
      </c>
      <c r="EO339" s="27" t="s">
        <v>0</v>
      </c>
      <c r="EP339" s="115" t="str">
        <f t="shared" si="467"/>
        <v/>
      </c>
      <c r="EQ339" s="27" t="s">
        <v>0</v>
      </c>
    </row>
    <row r="340" spans="1:147" x14ac:dyDescent="0.25">
      <c r="A340" t="s">
        <v>0</v>
      </c>
      <c r="B340" s="32" t="str">
        <f>IF(csv!F330="","",TRIM(csv!T330))</f>
        <v/>
      </c>
      <c r="C340" s="21" t="s">
        <v>0</v>
      </c>
      <c r="D340" s="21" t="str">
        <f>IF(csv!F330="","",TRIM(csv!F330))</f>
        <v/>
      </c>
      <c r="E340" s="21" t="str">
        <f>IF(csv!E330="","",TRIM(csv!E330))</f>
        <v/>
      </c>
      <c r="F340" s="21" t="s">
        <v>0</v>
      </c>
      <c r="G340" s="53" t="str">
        <f>IF(csv!M330="","",TRIM(csv!M330))</f>
        <v/>
      </c>
      <c r="H340" s="53" t="str">
        <f>IF(csv!N330="","",TRIM(csv!N330))</f>
        <v/>
      </c>
      <c r="I340" s="21" t="s">
        <v>0</v>
      </c>
      <c r="J340" s="21" t="str">
        <f>IF(csv!P330="","",TRIM(csv!P330))</f>
        <v/>
      </c>
      <c r="K340" s="21" t="str">
        <f>IF(csv!Q330="","",TRIM(csv!Q330))</f>
        <v/>
      </c>
      <c r="L340" s="21" t="s">
        <v>0</v>
      </c>
      <c r="M340" s="46" t="str">
        <f>IF(csv!R330="","",TRIM(csv!R330))</f>
        <v/>
      </c>
      <c r="N340" s="27" t="s">
        <v>0</v>
      </c>
      <c r="O340" s="172" t="str">
        <f t="shared" si="404"/>
        <v/>
      </c>
      <c r="P340" s="27"/>
      <c r="Q340" s="32" t="str">
        <f t="shared" si="405"/>
        <v/>
      </c>
      <c r="R340" s="53" t="str">
        <f>IF(Q340="","",IF(COUNTIF(Q$12:Q339,Q340)=0,R339+1,R339))</f>
        <v/>
      </c>
      <c r="S340" s="53" t="str">
        <f t="shared" si="406"/>
        <v/>
      </c>
      <c r="T340" s="53" t="str">
        <f t="shared" si="407"/>
        <v/>
      </c>
      <c r="U340" s="46" t="str">
        <f t="shared" si="408"/>
        <v/>
      </c>
      <c r="V340" s="27" t="s">
        <v>0</v>
      </c>
      <c r="W340" s="157" t="str">
        <f t="shared" si="409"/>
        <v/>
      </c>
      <c r="X340" s="207" t="str">
        <f t="shared" si="410"/>
        <v/>
      </c>
      <c r="Y340" s="158" t="str">
        <f t="shared" si="392"/>
        <v/>
      </c>
      <c r="Z340" s="27" t="s">
        <v>0</v>
      </c>
      <c r="AA340" s="32" t="str">
        <f t="shared" si="411"/>
        <v/>
      </c>
      <c r="AB340" s="53" t="str">
        <f t="shared" si="412"/>
        <v/>
      </c>
      <c r="AC340" s="21" t="str">
        <f>IF(OR(AB340="",AB340&lt;&gt;"NEMA"),"",IF(IFERROR(MATCH(AA340,AA$12:AA339,0),0)&lt;&gt;0,"",AA340))</f>
        <v/>
      </c>
      <c r="AD340" s="46" t="str">
        <f>IF(AC340="","",MAX(AD$12:AD339)+1)</f>
        <v/>
      </c>
      <c r="AE340" s="27" t="s">
        <v>0</v>
      </c>
      <c r="AF340" s="84"/>
      <c r="AG340" s="27" t="s">
        <v>0</v>
      </c>
      <c r="AH340" s="14" t="str">
        <f t="shared" si="413"/>
        <v/>
      </c>
      <c r="AI340" s="27" t="s">
        <v>0</v>
      </c>
      <c r="AJ340" s="157" t="str">
        <f t="shared" si="414"/>
        <v/>
      </c>
      <c r="AK340" s="108" t="str">
        <f t="shared" si="415"/>
        <v/>
      </c>
      <c r="AL340" s="27"/>
      <c r="AM340" s="32" t="str">
        <f t="shared" si="416"/>
        <v/>
      </c>
      <c r="AN340" s="21" t="str">
        <f t="shared" si="417"/>
        <v/>
      </c>
      <c r="AO340" s="53" t="str">
        <f t="shared" si="418"/>
        <v/>
      </c>
      <c r="AP340" s="53" t="str">
        <f t="shared" si="419"/>
        <v/>
      </c>
      <c r="AQ340" s="21" t="str">
        <f t="shared" si="420"/>
        <v/>
      </c>
      <c r="AR340" s="46" t="str">
        <f t="shared" si="421"/>
        <v/>
      </c>
      <c r="AS340" s="27" t="s">
        <v>0</v>
      </c>
      <c r="AT340" s="62" t="str">
        <f t="shared" si="422"/>
        <v/>
      </c>
      <c r="AU340" s="27" t="s">
        <v>0</v>
      </c>
      <c r="AV340" s="228" t="str">
        <f t="shared" si="390"/>
        <v/>
      </c>
      <c r="AW340" s="27" t="s">
        <v>0</v>
      </c>
      <c r="AX340" s="79"/>
      <c r="AY340" s="80"/>
      <c r="AZ340" s="27" t="s">
        <v>0</v>
      </c>
      <c r="BA340" s="184" t="str">
        <f t="shared" si="423"/>
        <v/>
      </c>
      <c r="BB340" s="27" t="s">
        <v>0</v>
      </c>
      <c r="BC340" s="32" t="str">
        <f t="shared" si="424"/>
        <v/>
      </c>
      <c r="BD340" s="53" t="str">
        <f>IF(AX340&amp;AY340="","",MAX(BD$12:BD339)+1)</f>
        <v/>
      </c>
      <c r="BE340" s="196" t="str">
        <f t="shared" si="425"/>
        <v/>
      </c>
      <c r="BF340" s="33" t="str">
        <f>IF(AND(AO340="NEMA",AP340="NEMA",OR(AX340&amp;AY340="",BE340="NEMA")),MAX(BF$12:BF339)+1,"")</f>
        <v/>
      </c>
      <c r="BG340" s="27" t="s">
        <v>0</v>
      </c>
      <c r="BH340" s="32" t="str">
        <f t="shared" si="426"/>
        <v/>
      </c>
      <c r="BI340" s="21" t="str">
        <f t="shared" si="427"/>
        <v/>
      </c>
      <c r="BJ340" s="53" t="str">
        <f t="shared" si="428"/>
        <v/>
      </c>
      <c r="BK340" s="33" t="str">
        <f t="shared" si="429"/>
        <v/>
      </c>
      <c r="BL340" s="27" t="s">
        <v>0</v>
      </c>
      <c r="BM340" s="32" t="str">
        <f t="shared" si="430"/>
        <v/>
      </c>
      <c r="BN340" s="21" t="str">
        <f t="shared" si="431"/>
        <v/>
      </c>
      <c r="BO340" s="53" t="str">
        <f t="shared" si="432"/>
        <v/>
      </c>
      <c r="BP340" s="53" t="str">
        <f t="shared" si="393"/>
        <v/>
      </c>
      <c r="BQ340" s="21" t="str">
        <f t="shared" si="394"/>
        <v/>
      </c>
      <c r="BR340" s="21" t="str" cm="1">
        <f t="array" ref="BR340">IFERROR(""&amp;INDEX(regNatjecatelj_klub,DI340),"")</f>
        <v/>
      </c>
      <c r="BS340" s="66" t="str">
        <f t="shared" si="433"/>
        <v/>
      </c>
      <c r="BT340" s="46" t="str">
        <f t="shared" si="434"/>
        <v/>
      </c>
      <c r="BU340" s="27" t="s">
        <v>0</v>
      </c>
      <c r="BV340" s="62" t="str">
        <f>IF(BP340&lt;&gt;"NEMA","",IF(IFERROR(MATCH(BN340,BN$12:BN339,0),0)&lt;&gt;0,"",BN340))</f>
        <v/>
      </c>
      <c r="BW340" s="27" t="s">
        <v>0</v>
      </c>
      <c r="BX340" s="84"/>
      <c r="BY340" s="27" t="s">
        <v>0</v>
      </c>
      <c r="BZ340" s="38" t="str">
        <f t="shared" si="435"/>
        <v/>
      </c>
      <c r="CA340" s="21" t="str">
        <f t="shared" si="436"/>
        <v/>
      </c>
      <c r="CB340" s="21" t="str">
        <f>IF(CA340="","",MAX(CB$12:CB339)+1)</f>
        <v/>
      </c>
      <c r="CC340" s="21" t="str">
        <f>IF(CA340="","",IF(AB340="","",IF(AB340="NEMA",IF(AD340="",INDEX(AD$12:AD339,MATCH(AA340,AA$12:AA339,0),1),AD340),AB340)))</f>
        <v/>
      </c>
      <c r="CD340" s="21" t="str">
        <f t="shared" si="437"/>
        <v/>
      </c>
      <c r="CE340" s="21" t="str">
        <f>IF(BX340="","",MAX(CE$12:CE339)+1)</f>
        <v/>
      </c>
      <c r="CF340" s="21" t="str">
        <f t="shared" si="438"/>
        <v/>
      </c>
      <c r="CG340" s="46" t="str">
        <f t="shared" si="439"/>
        <v/>
      </c>
      <c r="CH340" s="27" t="s">
        <v>0</v>
      </c>
      <c r="CI340" s="14" t="str">
        <f t="shared" si="440"/>
        <v/>
      </c>
      <c r="CJ340" s="27" t="s">
        <v>0</v>
      </c>
      <c r="CK340" s="157" t="str">
        <f>IF(BN340="","",IF(AND(BO340&lt;&gt;"",BO340&lt;&gt;"NEMA",BS340=1),BR340,IFERROR(INDEX(CK$12:CK339,MATCH(BN340,BN$12:BN339,0)),IF(BX340&lt;&gt;"",BX340,BT340))))</f>
        <v/>
      </c>
      <c r="CL340" s="210" t="str">
        <f>IF(BN340="","",IF(BT340&lt;&gt;BN340,INDEX(regKlub_id,MATCH(BT340,regKlub_naziv,0)),IF(AND(BO340&lt;&gt;"",BO340&lt;&gt;"NEMA"),BO340,IF(CF340&lt;&gt;"",CF340,IF(CB340&lt;&gt;"",CB340,IFERROR(INDEX(CL$12:CL339,MATCH(BN340,BN$12:BN339,0)),"GREŠKA"))))))</f>
        <v/>
      </c>
      <c r="CM340" s="108" t="str">
        <f>IF(BP340="","",IF(BP340&lt;&gt;"NEMA",BP340,IF(CE340&lt;&gt;"",CE340,IFERROR(INDEX(CM$12:CM339,MATCH(BN340,BN$12:BN339,0)),""))))</f>
        <v/>
      </c>
      <c r="CN340" s="27" t="s">
        <v>0</v>
      </c>
      <c r="CO340" s="38" t="str">
        <f t="shared" si="441"/>
        <v/>
      </c>
      <c r="CP340" s="53" t="str">
        <f t="shared" si="442"/>
        <v/>
      </c>
      <c r="CQ340" s="164" t="str">
        <f t="shared" si="443"/>
        <v/>
      </c>
      <c r="CR340" s="165" t="str">
        <f t="shared" si="391"/>
        <v/>
      </c>
      <c r="CS340" s="108" t="str">
        <f t="shared" si="395"/>
        <v/>
      </c>
      <c r="CT340" s="27" t="s">
        <v>0</v>
      </c>
      <c r="CU340" s="224" t="str">
        <f t="shared" si="444"/>
        <v xml:space="preserve">
</v>
      </c>
      <c r="CV340" s="27" t="s">
        <v>0</v>
      </c>
      <c r="CW340" s="184" t="str">
        <f t="shared" si="396"/>
        <v/>
      </c>
      <c r="CX340" t="s">
        <v>0</v>
      </c>
      <c r="CY340" s="86" t="str">
        <f t="shared" si="397"/>
        <v/>
      </c>
      <c r="CZ340" t="s">
        <v>0</v>
      </c>
      <c r="DA340" s="32" t="str">
        <f t="shared" si="398"/>
        <v/>
      </c>
      <c r="DB340" s="46" t="str">
        <f t="shared" si="399"/>
        <v/>
      </c>
      <c r="DC340" t="s">
        <v>0</v>
      </c>
      <c r="DD340" s="14" t="str">
        <f t="shared" si="445"/>
        <v/>
      </c>
      <c r="DE340" s="27" t="s">
        <v>0</v>
      </c>
      <c r="DF340" s="14" t="str">
        <f t="shared" si="446"/>
        <v/>
      </c>
      <c r="DG340" s="27" t="s">
        <v>0</v>
      </c>
      <c r="DH340" s="32" t="str">
        <f t="shared" si="447"/>
        <v/>
      </c>
      <c r="DI340" s="33" t="str">
        <f t="shared" si="448"/>
        <v/>
      </c>
      <c r="DJ340" s="27" t="s">
        <v>0</v>
      </c>
      <c r="DK340" s="32" t="str">
        <f t="shared" si="449"/>
        <v/>
      </c>
      <c r="DL340" s="33" t="str">
        <f t="shared" si="450"/>
        <v/>
      </c>
      <c r="DM340" s="27" t="s">
        <v>0</v>
      </c>
      <c r="DN340" s="32" t="str">
        <f t="shared" si="451"/>
        <v/>
      </c>
      <c r="DO340" s="33" t="str">
        <f t="shared" si="452"/>
        <v/>
      </c>
      <c r="DP340" s="27" t="s">
        <v>0</v>
      </c>
      <c r="DQ340" s="38" t="str">
        <f t="shared" si="453"/>
        <v/>
      </c>
      <c r="DR340" s="33" t="str" cm="1">
        <f t="array" ref="DR340">IF(DQ340&lt;&gt;"",INDEX(regNatjecatelj_id,DQ340,0),IF(BF340&lt;&gt;"",BF340,""))</f>
        <v/>
      </c>
      <c r="DS340" s="27" t="s">
        <v>0</v>
      </c>
      <c r="DT340" s="38" t="str">
        <f t="shared" si="454"/>
        <v/>
      </c>
      <c r="DU340" s="53" t="str">
        <f t="shared" si="400"/>
        <v/>
      </c>
      <c r="DV340" s="53" t="str">
        <f t="shared" si="455"/>
        <v/>
      </c>
      <c r="DW340" s="53" t="str">
        <f t="shared" si="456"/>
        <v/>
      </c>
      <c r="DX340" s="46" t="str">
        <f t="shared" si="457"/>
        <v/>
      </c>
      <c r="DY340" s="27" t="s">
        <v>0</v>
      </c>
      <c r="DZ340" s="38" t="str">
        <f>IF(AN340="","",MAX(DZ$12:DZ339)+1)</f>
        <v/>
      </c>
      <c r="EA340" s="53" t="str">
        <f t="shared" si="458"/>
        <v/>
      </c>
      <c r="EB340" s="53" t="str">
        <f t="shared" si="459"/>
        <v/>
      </c>
      <c r="EC340" s="53" t="str">
        <f t="shared" si="460"/>
        <v/>
      </c>
      <c r="ED340" s="53" t="str">
        <f t="shared" si="461"/>
        <v/>
      </c>
      <c r="EE340" s="53" t="str">
        <f t="shared" si="401"/>
        <v/>
      </c>
      <c r="EF340" s="53" t="str">
        <f t="shared" si="462"/>
        <v/>
      </c>
      <c r="EG340" s="53" t="str">
        <f t="shared" si="463"/>
        <v/>
      </c>
      <c r="EH340" s="53" t="str">
        <f t="shared" si="402"/>
        <v/>
      </c>
      <c r="EI340" s="53" t="str">
        <f t="shared" si="464"/>
        <v/>
      </c>
      <c r="EJ340" s="33" t="str">
        <f t="shared" si="465"/>
        <v/>
      </c>
      <c r="EK340" s="27" t="s">
        <v>0</v>
      </c>
      <c r="EL340" s="14" t="str">
        <f t="shared" si="466"/>
        <v/>
      </c>
      <c r="EM340" s="27" t="s">
        <v>0</v>
      </c>
      <c r="EN340" s="14" t="str">
        <f t="shared" si="403"/>
        <v/>
      </c>
      <c r="EO340" s="27" t="s">
        <v>0</v>
      </c>
      <c r="EP340" s="115" t="str">
        <f t="shared" si="467"/>
        <v/>
      </c>
      <c r="EQ340" s="27" t="s">
        <v>0</v>
      </c>
    </row>
    <row r="341" spans="1:147" x14ac:dyDescent="0.25">
      <c r="A341" t="s">
        <v>0</v>
      </c>
      <c r="B341" s="32" t="str">
        <f>IF(csv!F331="","",TRIM(csv!T331))</f>
        <v/>
      </c>
      <c r="C341" s="21" t="s">
        <v>0</v>
      </c>
      <c r="D341" s="21" t="str">
        <f>IF(csv!F331="","",TRIM(csv!F331))</f>
        <v/>
      </c>
      <c r="E341" s="21" t="str">
        <f>IF(csv!E331="","",TRIM(csv!E331))</f>
        <v/>
      </c>
      <c r="F341" s="21" t="s">
        <v>0</v>
      </c>
      <c r="G341" s="53" t="str">
        <f>IF(csv!M331="","",TRIM(csv!M331))</f>
        <v/>
      </c>
      <c r="H341" s="53" t="str">
        <f>IF(csv!N331="","",TRIM(csv!N331))</f>
        <v/>
      </c>
      <c r="I341" s="21" t="s">
        <v>0</v>
      </c>
      <c r="J341" s="21" t="str">
        <f>IF(csv!P331="","",TRIM(csv!P331))</f>
        <v/>
      </c>
      <c r="K341" s="21" t="str">
        <f>IF(csv!Q331="","",TRIM(csv!Q331))</f>
        <v/>
      </c>
      <c r="L341" s="21" t="s">
        <v>0</v>
      </c>
      <c r="M341" s="46" t="str">
        <f>IF(csv!R331="","",TRIM(csv!R331))</f>
        <v/>
      </c>
      <c r="N341" s="27" t="s">
        <v>0</v>
      </c>
      <c r="O341" s="172" t="str">
        <f t="shared" si="404"/>
        <v/>
      </c>
      <c r="P341" s="27"/>
      <c r="Q341" s="32" t="str">
        <f t="shared" si="405"/>
        <v/>
      </c>
      <c r="R341" s="53" t="str">
        <f>IF(Q341="","",IF(COUNTIF(Q$12:Q340,Q341)=0,R340+1,R340))</f>
        <v/>
      </c>
      <c r="S341" s="53" t="str">
        <f t="shared" si="406"/>
        <v/>
      </c>
      <c r="T341" s="53" t="str">
        <f t="shared" si="407"/>
        <v/>
      </c>
      <c r="U341" s="46" t="str">
        <f t="shared" si="408"/>
        <v/>
      </c>
      <c r="V341" s="27" t="s">
        <v>0</v>
      </c>
      <c r="W341" s="157" t="str">
        <f t="shared" si="409"/>
        <v/>
      </c>
      <c r="X341" s="207" t="str">
        <f t="shared" si="410"/>
        <v/>
      </c>
      <c r="Y341" s="158" t="str">
        <f t="shared" si="392"/>
        <v/>
      </c>
      <c r="Z341" s="27" t="s">
        <v>0</v>
      </c>
      <c r="AA341" s="32" t="str">
        <f t="shared" si="411"/>
        <v/>
      </c>
      <c r="AB341" s="53" t="str">
        <f t="shared" si="412"/>
        <v/>
      </c>
      <c r="AC341" s="21" t="str">
        <f>IF(OR(AB341="",AB341&lt;&gt;"NEMA"),"",IF(IFERROR(MATCH(AA341,AA$12:AA340,0),0)&lt;&gt;0,"",AA341))</f>
        <v/>
      </c>
      <c r="AD341" s="46" t="str">
        <f>IF(AC341="","",MAX(AD$12:AD340)+1)</f>
        <v/>
      </c>
      <c r="AE341" s="27" t="s">
        <v>0</v>
      </c>
      <c r="AF341" s="84"/>
      <c r="AG341" s="27" t="s">
        <v>0</v>
      </c>
      <c r="AH341" s="14" t="str">
        <f t="shared" si="413"/>
        <v/>
      </c>
      <c r="AI341" s="27" t="s">
        <v>0</v>
      </c>
      <c r="AJ341" s="157" t="str">
        <f t="shared" si="414"/>
        <v/>
      </c>
      <c r="AK341" s="108" t="str">
        <f t="shared" si="415"/>
        <v/>
      </c>
      <c r="AL341" s="27"/>
      <c r="AM341" s="32" t="str">
        <f t="shared" si="416"/>
        <v/>
      </c>
      <c r="AN341" s="21" t="str">
        <f t="shared" si="417"/>
        <v/>
      </c>
      <c r="AO341" s="53" t="str">
        <f t="shared" si="418"/>
        <v/>
      </c>
      <c r="AP341" s="53" t="str">
        <f t="shared" si="419"/>
        <v/>
      </c>
      <c r="AQ341" s="21" t="str">
        <f t="shared" si="420"/>
        <v/>
      </c>
      <c r="AR341" s="46" t="str">
        <f t="shared" si="421"/>
        <v/>
      </c>
      <c r="AS341" s="27" t="s">
        <v>0</v>
      </c>
      <c r="AT341" s="62" t="str">
        <f t="shared" si="422"/>
        <v/>
      </c>
      <c r="AU341" s="27" t="s">
        <v>0</v>
      </c>
      <c r="AV341" s="228" t="str">
        <f t="shared" si="390"/>
        <v/>
      </c>
      <c r="AW341" s="27" t="s">
        <v>0</v>
      </c>
      <c r="AX341" s="79"/>
      <c r="AY341" s="80"/>
      <c r="AZ341" s="27" t="s">
        <v>0</v>
      </c>
      <c r="BA341" s="184" t="str">
        <f t="shared" si="423"/>
        <v/>
      </c>
      <c r="BB341" s="27" t="s">
        <v>0</v>
      </c>
      <c r="BC341" s="32" t="str">
        <f t="shared" si="424"/>
        <v/>
      </c>
      <c r="BD341" s="53" t="str">
        <f>IF(AX341&amp;AY341="","",MAX(BD$12:BD340)+1)</f>
        <v/>
      </c>
      <c r="BE341" s="196" t="str">
        <f t="shared" si="425"/>
        <v/>
      </c>
      <c r="BF341" s="33" t="str">
        <f>IF(AND(AO341="NEMA",AP341="NEMA",OR(AX341&amp;AY341="",BE341="NEMA")),MAX(BF$12:BF340)+1,"")</f>
        <v/>
      </c>
      <c r="BG341" s="27" t="s">
        <v>0</v>
      </c>
      <c r="BH341" s="32" t="str">
        <f t="shared" si="426"/>
        <v/>
      </c>
      <c r="BI341" s="21" t="str">
        <f t="shared" si="427"/>
        <v/>
      </c>
      <c r="BJ341" s="53" t="str">
        <f t="shared" si="428"/>
        <v/>
      </c>
      <c r="BK341" s="33" t="str">
        <f t="shared" si="429"/>
        <v/>
      </c>
      <c r="BL341" s="27" t="s">
        <v>0</v>
      </c>
      <c r="BM341" s="32" t="str">
        <f t="shared" si="430"/>
        <v/>
      </c>
      <c r="BN341" s="21" t="str">
        <f t="shared" si="431"/>
        <v/>
      </c>
      <c r="BO341" s="53" t="str">
        <f t="shared" si="432"/>
        <v/>
      </c>
      <c r="BP341" s="53" t="str">
        <f t="shared" si="393"/>
        <v/>
      </c>
      <c r="BQ341" s="21" t="str">
        <f t="shared" si="394"/>
        <v/>
      </c>
      <c r="BR341" s="21" t="str" cm="1">
        <f t="array" ref="BR341">IFERROR(""&amp;INDEX(regNatjecatelj_klub,DI341),"")</f>
        <v/>
      </c>
      <c r="BS341" s="66" t="str">
        <f t="shared" si="433"/>
        <v/>
      </c>
      <c r="BT341" s="46" t="str">
        <f t="shared" si="434"/>
        <v/>
      </c>
      <c r="BU341" s="27" t="s">
        <v>0</v>
      </c>
      <c r="BV341" s="62" t="str">
        <f>IF(BP341&lt;&gt;"NEMA","",IF(IFERROR(MATCH(BN341,BN$12:BN340,0),0)&lt;&gt;0,"",BN341))</f>
        <v/>
      </c>
      <c r="BW341" s="27" t="s">
        <v>0</v>
      </c>
      <c r="BX341" s="84"/>
      <c r="BY341" s="27" t="s">
        <v>0</v>
      </c>
      <c r="BZ341" s="38" t="str">
        <f t="shared" si="435"/>
        <v/>
      </c>
      <c r="CA341" s="21" t="str">
        <f t="shared" si="436"/>
        <v/>
      </c>
      <c r="CB341" s="21" t="str">
        <f>IF(CA341="","",MAX(CB$12:CB340)+1)</f>
        <v/>
      </c>
      <c r="CC341" s="21" t="str">
        <f>IF(CA341="","",IF(AB341="","",IF(AB341="NEMA",IF(AD341="",INDEX(AD$12:AD340,MATCH(AA341,AA$12:AA340,0),1),AD341),AB341)))</f>
        <v/>
      </c>
      <c r="CD341" s="21" t="str">
        <f t="shared" si="437"/>
        <v/>
      </c>
      <c r="CE341" s="21" t="str">
        <f>IF(BX341="","",MAX(CE$12:CE340)+1)</f>
        <v/>
      </c>
      <c r="CF341" s="21" t="str">
        <f t="shared" si="438"/>
        <v/>
      </c>
      <c r="CG341" s="46" t="str">
        <f t="shared" si="439"/>
        <v/>
      </c>
      <c r="CH341" s="27" t="s">
        <v>0</v>
      </c>
      <c r="CI341" s="14" t="str">
        <f t="shared" si="440"/>
        <v/>
      </c>
      <c r="CJ341" s="27" t="s">
        <v>0</v>
      </c>
      <c r="CK341" s="157" t="str">
        <f>IF(BN341="","",IF(AND(BO341&lt;&gt;"",BO341&lt;&gt;"NEMA",BS341=1),BR341,IFERROR(INDEX(CK$12:CK340,MATCH(BN341,BN$12:BN340,0)),IF(BX341&lt;&gt;"",BX341,BT341))))</f>
        <v/>
      </c>
      <c r="CL341" s="210" t="str">
        <f>IF(BN341="","",IF(BT341&lt;&gt;BN341,INDEX(regKlub_id,MATCH(BT341,regKlub_naziv,0)),IF(AND(BO341&lt;&gt;"",BO341&lt;&gt;"NEMA"),BO341,IF(CF341&lt;&gt;"",CF341,IF(CB341&lt;&gt;"",CB341,IFERROR(INDEX(CL$12:CL340,MATCH(BN341,BN$12:BN340,0)),"GREŠKA"))))))</f>
        <v/>
      </c>
      <c r="CM341" s="108" t="str">
        <f>IF(BP341="","",IF(BP341&lt;&gt;"NEMA",BP341,IF(CE341&lt;&gt;"",CE341,IFERROR(INDEX(CM$12:CM340,MATCH(BN341,BN$12:BN340,0)),""))))</f>
        <v/>
      </c>
      <c r="CN341" s="27" t="s">
        <v>0</v>
      </c>
      <c r="CO341" s="38" t="str">
        <f t="shared" si="441"/>
        <v/>
      </c>
      <c r="CP341" s="53" t="str">
        <f t="shared" si="442"/>
        <v/>
      </c>
      <c r="CQ341" s="164" t="str">
        <f t="shared" si="443"/>
        <v/>
      </c>
      <c r="CR341" s="165" t="str">
        <f t="shared" si="391"/>
        <v/>
      </c>
      <c r="CS341" s="108" t="str">
        <f t="shared" si="395"/>
        <v/>
      </c>
      <c r="CT341" s="27" t="s">
        <v>0</v>
      </c>
      <c r="CU341" s="224" t="str">
        <f t="shared" si="444"/>
        <v xml:space="preserve">
</v>
      </c>
      <c r="CV341" s="27" t="s">
        <v>0</v>
      </c>
      <c r="CW341" s="184" t="str">
        <f t="shared" si="396"/>
        <v/>
      </c>
      <c r="CX341" t="s">
        <v>0</v>
      </c>
      <c r="CY341" s="86" t="str">
        <f t="shared" si="397"/>
        <v/>
      </c>
      <c r="CZ341" t="s">
        <v>0</v>
      </c>
      <c r="DA341" s="32" t="str">
        <f t="shared" si="398"/>
        <v/>
      </c>
      <c r="DB341" s="46" t="str">
        <f t="shared" si="399"/>
        <v/>
      </c>
      <c r="DC341" t="s">
        <v>0</v>
      </c>
      <c r="DD341" s="14" t="str">
        <f t="shared" si="445"/>
        <v/>
      </c>
      <c r="DE341" s="27" t="s">
        <v>0</v>
      </c>
      <c r="DF341" s="14" t="str">
        <f t="shared" si="446"/>
        <v/>
      </c>
      <c r="DG341" s="27" t="s">
        <v>0</v>
      </c>
      <c r="DH341" s="32" t="str">
        <f t="shared" si="447"/>
        <v/>
      </c>
      <c r="DI341" s="33" t="str">
        <f t="shared" si="448"/>
        <v/>
      </c>
      <c r="DJ341" s="27" t="s">
        <v>0</v>
      </c>
      <c r="DK341" s="32" t="str">
        <f t="shared" si="449"/>
        <v/>
      </c>
      <c r="DL341" s="33" t="str">
        <f t="shared" si="450"/>
        <v/>
      </c>
      <c r="DM341" s="27" t="s">
        <v>0</v>
      </c>
      <c r="DN341" s="32" t="str">
        <f t="shared" si="451"/>
        <v/>
      </c>
      <c r="DO341" s="33" t="str">
        <f t="shared" si="452"/>
        <v/>
      </c>
      <c r="DP341" s="27" t="s">
        <v>0</v>
      </c>
      <c r="DQ341" s="38" t="str">
        <f t="shared" si="453"/>
        <v/>
      </c>
      <c r="DR341" s="33" t="str" cm="1">
        <f t="array" ref="DR341">IF(DQ341&lt;&gt;"",INDEX(regNatjecatelj_id,DQ341,0),IF(BF341&lt;&gt;"",BF341,""))</f>
        <v/>
      </c>
      <c r="DS341" s="27" t="s">
        <v>0</v>
      </c>
      <c r="DT341" s="38" t="str">
        <f t="shared" si="454"/>
        <v/>
      </c>
      <c r="DU341" s="53" t="str">
        <f t="shared" si="400"/>
        <v/>
      </c>
      <c r="DV341" s="53" t="str">
        <f t="shared" si="455"/>
        <v/>
      </c>
      <c r="DW341" s="53" t="str">
        <f t="shared" si="456"/>
        <v/>
      </c>
      <c r="DX341" s="46" t="str">
        <f t="shared" si="457"/>
        <v/>
      </c>
      <c r="DY341" s="27" t="s">
        <v>0</v>
      </c>
      <c r="DZ341" s="38" t="str">
        <f>IF(AN341="","",MAX(DZ$12:DZ340)+1)</f>
        <v/>
      </c>
      <c r="EA341" s="53" t="str">
        <f t="shared" si="458"/>
        <v/>
      </c>
      <c r="EB341" s="53" t="str">
        <f t="shared" si="459"/>
        <v/>
      </c>
      <c r="EC341" s="53" t="str">
        <f t="shared" si="460"/>
        <v/>
      </c>
      <c r="ED341" s="53" t="str">
        <f t="shared" si="461"/>
        <v/>
      </c>
      <c r="EE341" s="53" t="str">
        <f t="shared" si="401"/>
        <v/>
      </c>
      <c r="EF341" s="53" t="str">
        <f t="shared" si="462"/>
        <v/>
      </c>
      <c r="EG341" s="53" t="str">
        <f t="shared" si="463"/>
        <v/>
      </c>
      <c r="EH341" s="53" t="str">
        <f t="shared" si="402"/>
        <v/>
      </c>
      <c r="EI341" s="53" t="str">
        <f t="shared" si="464"/>
        <v/>
      </c>
      <c r="EJ341" s="33" t="str">
        <f t="shared" si="465"/>
        <v/>
      </c>
      <c r="EK341" s="27" t="s">
        <v>0</v>
      </c>
      <c r="EL341" s="14" t="str">
        <f t="shared" si="466"/>
        <v/>
      </c>
      <c r="EM341" s="27" t="s">
        <v>0</v>
      </c>
      <c r="EN341" s="14" t="str">
        <f t="shared" si="403"/>
        <v/>
      </c>
      <c r="EO341" s="27" t="s">
        <v>0</v>
      </c>
      <c r="EP341" s="115" t="str">
        <f t="shared" si="467"/>
        <v/>
      </c>
      <c r="EQ341" s="27" t="s">
        <v>0</v>
      </c>
    </row>
    <row r="342" spans="1:147" x14ac:dyDescent="0.25">
      <c r="A342" t="s">
        <v>0</v>
      </c>
      <c r="B342" s="32" t="str">
        <f>IF(csv!F332="","",TRIM(csv!T332))</f>
        <v/>
      </c>
      <c r="C342" s="21" t="s">
        <v>0</v>
      </c>
      <c r="D342" s="21" t="str">
        <f>IF(csv!F332="","",TRIM(csv!F332))</f>
        <v/>
      </c>
      <c r="E342" s="21" t="str">
        <f>IF(csv!E332="","",TRIM(csv!E332))</f>
        <v/>
      </c>
      <c r="F342" s="21" t="s">
        <v>0</v>
      </c>
      <c r="G342" s="53" t="str">
        <f>IF(csv!M332="","",TRIM(csv!M332))</f>
        <v/>
      </c>
      <c r="H342" s="53" t="str">
        <f>IF(csv!N332="","",TRIM(csv!N332))</f>
        <v/>
      </c>
      <c r="I342" s="21" t="s">
        <v>0</v>
      </c>
      <c r="J342" s="21" t="str">
        <f>IF(csv!P332="","",TRIM(csv!P332))</f>
        <v/>
      </c>
      <c r="K342" s="21" t="str">
        <f>IF(csv!Q332="","",TRIM(csv!Q332))</f>
        <v/>
      </c>
      <c r="L342" s="21" t="s">
        <v>0</v>
      </c>
      <c r="M342" s="46" t="str">
        <f>IF(csv!R332="","",TRIM(csv!R332))</f>
        <v/>
      </c>
      <c r="N342" s="27" t="s">
        <v>0</v>
      </c>
      <c r="O342" s="172" t="str">
        <f t="shared" si="404"/>
        <v/>
      </c>
      <c r="P342" s="27"/>
      <c r="Q342" s="32" t="str">
        <f t="shared" si="405"/>
        <v/>
      </c>
      <c r="R342" s="53" t="str">
        <f>IF(Q342="","",IF(COUNTIF(Q$12:Q341,Q342)=0,R341+1,R341))</f>
        <v/>
      </c>
      <c r="S342" s="53" t="str">
        <f t="shared" si="406"/>
        <v/>
      </c>
      <c r="T342" s="53" t="str">
        <f t="shared" si="407"/>
        <v/>
      </c>
      <c r="U342" s="46" t="str">
        <f t="shared" si="408"/>
        <v/>
      </c>
      <c r="V342" s="27" t="s">
        <v>0</v>
      </c>
      <c r="W342" s="157" t="str">
        <f t="shared" si="409"/>
        <v/>
      </c>
      <c r="X342" s="207" t="str">
        <f t="shared" si="410"/>
        <v/>
      </c>
      <c r="Y342" s="158" t="str">
        <f t="shared" si="392"/>
        <v/>
      </c>
      <c r="Z342" s="27" t="s">
        <v>0</v>
      </c>
      <c r="AA342" s="32" t="str">
        <f t="shared" si="411"/>
        <v/>
      </c>
      <c r="AB342" s="53" t="str">
        <f t="shared" si="412"/>
        <v/>
      </c>
      <c r="AC342" s="21" t="str">
        <f>IF(OR(AB342="",AB342&lt;&gt;"NEMA"),"",IF(IFERROR(MATCH(AA342,AA$12:AA341,0),0)&lt;&gt;0,"",AA342))</f>
        <v/>
      </c>
      <c r="AD342" s="46" t="str">
        <f>IF(AC342="","",MAX(AD$12:AD341)+1)</f>
        <v/>
      </c>
      <c r="AE342" s="27" t="s">
        <v>0</v>
      </c>
      <c r="AF342" s="84"/>
      <c r="AG342" s="27" t="s">
        <v>0</v>
      </c>
      <c r="AH342" s="14" t="str">
        <f t="shared" si="413"/>
        <v/>
      </c>
      <c r="AI342" s="27" t="s">
        <v>0</v>
      </c>
      <c r="AJ342" s="157" t="str">
        <f t="shared" si="414"/>
        <v/>
      </c>
      <c r="AK342" s="108" t="str">
        <f t="shared" si="415"/>
        <v/>
      </c>
      <c r="AL342" s="27"/>
      <c r="AM342" s="32" t="str">
        <f t="shared" si="416"/>
        <v/>
      </c>
      <c r="AN342" s="21" t="str">
        <f t="shared" si="417"/>
        <v/>
      </c>
      <c r="AO342" s="53" t="str">
        <f t="shared" si="418"/>
        <v/>
      </c>
      <c r="AP342" s="53" t="str">
        <f t="shared" si="419"/>
        <v/>
      </c>
      <c r="AQ342" s="21" t="str">
        <f t="shared" si="420"/>
        <v/>
      </c>
      <c r="AR342" s="46" t="str">
        <f t="shared" si="421"/>
        <v/>
      </c>
      <c r="AS342" s="27" t="s">
        <v>0</v>
      </c>
      <c r="AT342" s="62" t="str">
        <f t="shared" si="422"/>
        <v/>
      </c>
      <c r="AU342" s="27" t="s">
        <v>0</v>
      </c>
      <c r="AV342" s="228" t="str">
        <f t="shared" si="390"/>
        <v/>
      </c>
      <c r="AW342" s="27" t="s">
        <v>0</v>
      </c>
      <c r="AX342" s="79"/>
      <c r="AY342" s="80"/>
      <c r="AZ342" s="27" t="s">
        <v>0</v>
      </c>
      <c r="BA342" s="184" t="str">
        <f t="shared" si="423"/>
        <v/>
      </c>
      <c r="BB342" s="27" t="s">
        <v>0</v>
      </c>
      <c r="BC342" s="32" t="str">
        <f t="shared" si="424"/>
        <v/>
      </c>
      <c r="BD342" s="53" t="str">
        <f>IF(AX342&amp;AY342="","",MAX(BD$12:BD341)+1)</f>
        <v/>
      </c>
      <c r="BE342" s="196" t="str">
        <f t="shared" si="425"/>
        <v/>
      </c>
      <c r="BF342" s="33" t="str">
        <f>IF(AND(AO342="NEMA",AP342="NEMA",OR(AX342&amp;AY342="",BE342="NEMA")),MAX(BF$12:BF341)+1,"")</f>
        <v/>
      </c>
      <c r="BG342" s="27" t="s">
        <v>0</v>
      </c>
      <c r="BH342" s="32" t="str">
        <f t="shared" si="426"/>
        <v/>
      </c>
      <c r="BI342" s="21" t="str">
        <f t="shared" si="427"/>
        <v/>
      </c>
      <c r="BJ342" s="53" t="str">
        <f t="shared" si="428"/>
        <v/>
      </c>
      <c r="BK342" s="33" t="str">
        <f t="shared" si="429"/>
        <v/>
      </c>
      <c r="BL342" s="27" t="s">
        <v>0</v>
      </c>
      <c r="BM342" s="32" t="str">
        <f t="shared" si="430"/>
        <v/>
      </c>
      <c r="BN342" s="21" t="str">
        <f t="shared" si="431"/>
        <v/>
      </c>
      <c r="BO342" s="53" t="str">
        <f t="shared" si="432"/>
        <v/>
      </c>
      <c r="BP342" s="53" t="str">
        <f t="shared" si="393"/>
        <v/>
      </c>
      <c r="BQ342" s="21" t="str">
        <f t="shared" si="394"/>
        <v/>
      </c>
      <c r="BR342" s="21" t="str" cm="1">
        <f t="array" ref="BR342">IFERROR(""&amp;INDEX(regNatjecatelj_klub,DI342),"")</f>
        <v/>
      </c>
      <c r="BS342" s="66" t="str">
        <f t="shared" si="433"/>
        <v/>
      </c>
      <c r="BT342" s="46" t="str">
        <f t="shared" si="434"/>
        <v/>
      </c>
      <c r="BU342" s="27" t="s">
        <v>0</v>
      </c>
      <c r="BV342" s="62" t="str">
        <f>IF(BP342&lt;&gt;"NEMA","",IF(IFERROR(MATCH(BN342,BN$12:BN341,0),0)&lt;&gt;0,"",BN342))</f>
        <v/>
      </c>
      <c r="BW342" s="27" t="s">
        <v>0</v>
      </c>
      <c r="BX342" s="84"/>
      <c r="BY342" s="27" t="s">
        <v>0</v>
      </c>
      <c r="BZ342" s="38" t="str">
        <f t="shared" si="435"/>
        <v/>
      </c>
      <c r="CA342" s="21" t="str">
        <f t="shared" si="436"/>
        <v/>
      </c>
      <c r="CB342" s="21" t="str">
        <f>IF(CA342="","",MAX(CB$12:CB341)+1)</f>
        <v/>
      </c>
      <c r="CC342" s="21" t="str">
        <f>IF(CA342="","",IF(AB342="","",IF(AB342="NEMA",IF(AD342="",INDEX(AD$12:AD341,MATCH(AA342,AA$12:AA341,0),1),AD342),AB342)))</f>
        <v/>
      </c>
      <c r="CD342" s="21" t="str">
        <f t="shared" si="437"/>
        <v/>
      </c>
      <c r="CE342" s="21" t="str">
        <f>IF(BX342="","",MAX(CE$12:CE341)+1)</f>
        <v/>
      </c>
      <c r="CF342" s="21" t="str">
        <f t="shared" si="438"/>
        <v/>
      </c>
      <c r="CG342" s="46" t="str">
        <f t="shared" si="439"/>
        <v/>
      </c>
      <c r="CH342" s="27" t="s">
        <v>0</v>
      </c>
      <c r="CI342" s="14" t="str">
        <f t="shared" si="440"/>
        <v/>
      </c>
      <c r="CJ342" s="27" t="s">
        <v>0</v>
      </c>
      <c r="CK342" s="157" t="str">
        <f>IF(BN342="","",IF(AND(BO342&lt;&gt;"",BO342&lt;&gt;"NEMA",BS342=1),BR342,IFERROR(INDEX(CK$12:CK341,MATCH(BN342,BN$12:BN341,0)),IF(BX342&lt;&gt;"",BX342,BT342))))</f>
        <v/>
      </c>
      <c r="CL342" s="210" t="str">
        <f>IF(BN342="","",IF(BT342&lt;&gt;BN342,INDEX(regKlub_id,MATCH(BT342,regKlub_naziv,0)),IF(AND(BO342&lt;&gt;"",BO342&lt;&gt;"NEMA"),BO342,IF(CF342&lt;&gt;"",CF342,IF(CB342&lt;&gt;"",CB342,IFERROR(INDEX(CL$12:CL341,MATCH(BN342,BN$12:BN341,0)),"GREŠKA"))))))</f>
        <v/>
      </c>
      <c r="CM342" s="108" t="str">
        <f>IF(BP342="","",IF(BP342&lt;&gt;"NEMA",BP342,IF(CE342&lt;&gt;"",CE342,IFERROR(INDEX(CM$12:CM341,MATCH(BN342,BN$12:BN341,0)),""))))</f>
        <v/>
      </c>
      <c r="CN342" s="27" t="s">
        <v>0</v>
      </c>
      <c r="CO342" s="38" t="str">
        <f t="shared" si="441"/>
        <v/>
      </c>
      <c r="CP342" s="53" t="str">
        <f t="shared" si="442"/>
        <v/>
      </c>
      <c r="CQ342" s="164" t="str">
        <f t="shared" si="443"/>
        <v/>
      </c>
      <c r="CR342" s="165" t="str">
        <f t="shared" si="391"/>
        <v/>
      </c>
      <c r="CS342" s="108" t="str">
        <f t="shared" si="395"/>
        <v/>
      </c>
      <c r="CT342" s="27" t="s">
        <v>0</v>
      </c>
      <c r="CU342" s="224" t="str">
        <f t="shared" si="444"/>
        <v xml:space="preserve">
</v>
      </c>
      <c r="CV342" s="27" t="s">
        <v>0</v>
      </c>
      <c r="CW342" s="184" t="str">
        <f t="shared" si="396"/>
        <v/>
      </c>
      <c r="CX342" t="s">
        <v>0</v>
      </c>
      <c r="CY342" s="86" t="str">
        <f t="shared" si="397"/>
        <v/>
      </c>
      <c r="CZ342" t="s">
        <v>0</v>
      </c>
      <c r="DA342" s="32" t="str">
        <f t="shared" si="398"/>
        <v/>
      </c>
      <c r="DB342" s="46" t="str">
        <f t="shared" si="399"/>
        <v/>
      </c>
      <c r="DC342" t="s">
        <v>0</v>
      </c>
      <c r="DD342" s="14" t="str">
        <f t="shared" si="445"/>
        <v/>
      </c>
      <c r="DE342" s="27" t="s">
        <v>0</v>
      </c>
      <c r="DF342" s="14" t="str">
        <f t="shared" si="446"/>
        <v/>
      </c>
      <c r="DG342" s="27" t="s">
        <v>0</v>
      </c>
      <c r="DH342" s="32" t="str">
        <f t="shared" si="447"/>
        <v/>
      </c>
      <c r="DI342" s="33" t="str">
        <f t="shared" si="448"/>
        <v/>
      </c>
      <c r="DJ342" s="27" t="s">
        <v>0</v>
      </c>
      <c r="DK342" s="32" t="str">
        <f t="shared" si="449"/>
        <v/>
      </c>
      <c r="DL342" s="33" t="str">
        <f t="shared" si="450"/>
        <v/>
      </c>
      <c r="DM342" s="27" t="s">
        <v>0</v>
      </c>
      <c r="DN342" s="32" t="str">
        <f t="shared" si="451"/>
        <v/>
      </c>
      <c r="DO342" s="33" t="str">
        <f t="shared" si="452"/>
        <v/>
      </c>
      <c r="DP342" s="27" t="s">
        <v>0</v>
      </c>
      <c r="DQ342" s="38" t="str">
        <f t="shared" si="453"/>
        <v/>
      </c>
      <c r="DR342" s="33" t="str" cm="1">
        <f t="array" ref="DR342">IF(DQ342&lt;&gt;"",INDEX(regNatjecatelj_id,DQ342,0),IF(BF342&lt;&gt;"",BF342,""))</f>
        <v/>
      </c>
      <c r="DS342" s="27" t="s">
        <v>0</v>
      </c>
      <c r="DT342" s="38" t="str">
        <f t="shared" si="454"/>
        <v/>
      </c>
      <c r="DU342" s="53" t="str">
        <f t="shared" si="400"/>
        <v/>
      </c>
      <c r="DV342" s="53" t="str">
        <f t="shared" si="455"/>
        <v/>
      </c>
      <c r="DW342" s="53" t="str">
        <f t="shared" si="456"/>
        <v/>
      </c>
      <c r="DX342" s="46" t="str">
        <f t="shared" si="457"/>
        <v/>
      </c>
      <c r="DY342" s="27" t="s">
        <v>0</v>
      </c>
      <c r="DZ342" s="38" t="str">
        <f>IF(AN342="","",MAX(DZ$12:DZ341)+1)</f>
        <v/>
      </c>
      <c r="EA342" s="53" t="str">
        <f t="shared" si="458"/>
        <v/>
      </c>
      <c r="EB342" s="53" t="str">
        <f t="shared" si="459"/>
        <v/>
      </c>
      <c r="EC342" s="53" t="str">
        <f t="shared" si="460"/>
        <v/>
      </c>
      <c r="ED342" s="53" t="str">
        <f t="shared" si="461"/>
        <v/>
      </c>
      <c r="EE342" s="53" t="str">
        <f t="shared" si="401"/>
        <v/>
      </c>
      <c r="EF342" s="53" t="str">
        <f t="shared" si="462"/>
        <v/>
      </c>
      <c r="EG342" s="53" t="str">
        <f t="shared" si="463"/>
        <v/>
      </c>
      <c r="EH342" s="53" t="str">
        <f t="shared" si="402"/>
        <v/>
      </c>
      <c r="EI342" s="53" t="str">
        <f t="shared" si="464"/>
        <v/>
      </c>
      <c r="EJ342" s="33" t="str">
        <f t="shared" si="465"/>
        <v/>
      </c>
      <c r="EK342" s="27" t="s">
        <v>0</v>
      </c>
      <c r="EL342" s="14" t="str">
        <f t="shared" si="466"/>
        <v/>
      </c>
      <c r="EM342" s="27" t="s">
        <v>0</v>
      </c>
      <c r="EN342" s="14" t="str">
        <f t="shared" si="403"/>
        <v/>
      </c>
      <c r="EO342" s="27" t="s">
        <v>0</v>
      </c>
      <c r="EP342" s="115" t="str">
        <f t="shared" si="467"/>
        <v/>
      </c>
      <c r="EQ342" s="27" t="s">
        <v>0</v>
      </c>
    </row>
    <row r="343" spans="1:147" x14ac:dyDescent="0.25">
      <c r="A343" t="s">
        <v>0</v>
      </c>
      <c r="B343" s="32" t="str">
        <f>IF(csv!F333="","",TRIM(csv!T333))</f>
        <v/>
      </c>
      <c r="C343" s="21" t="s">
        <v>0</v>
      </c>
      <c r="D343" s="21" t="str">
        <f>IF(csv!F333="","",TRIM(csv!F333))</f>
        <v/>
      </c>
      <c r="E343" s="21" t="str">
        <f>IF(csv!E333="","",TRIM(csv!E333))</f>
        <v/>
      </c>
      <c r="F343" s="21" t="s">
        <v>0</v>
      </c>
      <c r="G343" s="53" t="str">
        <f>IF(csv!M333="","",TRIM(csv!M333))</f>
        <v/>
      </c>
      <c r="H343" s="53" t="str">
        <f>IF(csv!N333="","",TRIM(csv!N333))</f>
        <v/>
      </c>
      <c r="I343" s="21" t="s">
        <v>0</v>
      </c>
      <c r="J343" s="21" t="str">
        <f>IF(csv!P333="","",TRIM(csv!P333))</f>
        <v/>
      </c>
      <c r="K343" s="21" t="str">
        <f>IF(csv!Q333="","",TRIM(csv!Q333))</f>
        <v/>
      </c>
      <c r="L343" s="21" t="s">
        <v>0</v>
      </c>
      <c r="M343" s="46" t="str">
        <f>IF(csv!R333="","",TRIM(csv!R333))</f>
        <v/>
      </c>
      <c r="N343" s="27" t="s">
        <v>0</v>
      </c>
      <c r="O343" s="172" t="str">
        <f t="shared" si="404"/>
        <v/>
      </c>
      <c r="P343" s="27"/>
      <c r="Q343" s="32" t="str">
        <f t="shared" si="405"/>
        <v/>
      </c>
      <c r="R343" s="53" t="str">
        <f>IF(Q343="","",IF(COUNTIF(Q$12:Q342,Q343)=0,R342+1,R342))</f>
        <v/>
      </c>
      <c r="S343" s="53" t="str">
        <f t="shared" si="406"/>
        <v/>
      </c>
      <c r="T343" s="53" t="str">
        <f t="shared" si="407"/>
        <v/>
      </c>
      <c r="U343" s="46" t="str">
        <f t="shared" si="408"/>
        <v/>
      </c>
      <c r="V343" s="27" t="s">
        <v>0</v>
      </c>
      <c r="W343" s="157" t="str">
        <f t="shared" si="409"/>
        <v/>
      </c>
      <c r="X343" s="207" t="str">
        <f t="shared" si="410"/>
        <v/>
      </c>
      <c r="Y343" s="158" t="str">
        <f t="shared" si="392"/>
        <v/>
      </c>
      <c r="Z343" s="27" t="s">
        <v>0</v>
      </c>
      <c r="AA343" s="32" t="str">
        <f t="shared" si="411"/>
        <v/>
      </c>
      <c r="AB343" s="53" t="str">
        <f t="shared" si="412"/>
        <v/>
      </c>
      <c r="AC343" s="21" t="str">
        <f>IF(OR(AB343="",AB343&lt;&gt;"NEMA"),"",IF(IFERROR(MATCH(AA343,AA$12:AA342,0),0)&lt;&gt;0,"",AA343))</f>
        <v/>
      </c>
      <c r="AD343" s="46" t="str">
        <f>IF(AC343="","",MAX(AD$12:AD342)+1)</f>
        <v/>
      </c>
      <c r="AE343" s="27" t="s">
        <v>0</v>
      </c>
      <c r="AF343" s="84"/>
      <c r="AG343" s="27" t="s">
        <v>0</v>
      </c>
      <c r="AH343" s="14" t="str">
        <f t="shared" si="413"/>
        <v/>
      </c>
      <c r="AI343" s="27" t="s">
        <v>0</v>
      </c>
      <c r="AJ343" s="157" t="str">
        <f t="shared" si="414"/>
        <v/>
      </c>
      <c r="AK343" s="108" t="str">
        <f t="shared" si="415"/>
        <v/>
      </c>
      <c r="AL343" s="27"/>
      <c r="AM343" s="32" t="str">
        <f t="shared" si="416"/>
        <v/>
      </c>
      <c r="AN343" s="21" t="str">
        <f t="shared" si="417"/>
        <v/>
      </c>
      <c r="AO343" s="53" t="str">
        <f t="shared" si="418"/>
        <v/>
      </c>
      <c r="AP343" s="53" t="str">
        <f t="shared" si="419"/>
        <v/>
      </c>
      <c r="AQ343" s="21" t="str">
        <f t="shared" si="420"/>
        <v/>
      </c>
      <c r="AR343" s="46" t="str">
        <f t="shared" si="421"/>
        <v/>
      </c>
      <c r="AS343" s="27" t="s">
        <v>0</v>
      </c>
      <c r="AT343" s="62" t="str">
        <f t="shared" si="422"/>
        <v/>
      </c>
      <c r="AU343" s="27" t="s">
        <v>0</v>
      </c>
      <c r="AV343" s="228" t="str">
        <f t="shared" si="390"/>
        <v/>
      </c>
      <c r="AW343" s="27" t="s">
        <v>0</v>
      </c>
      <c r="AX343" s="79"/>
      <c r="AY343" s="80"/>
      <c r="AZ343" s="27" t="s">
        <v>0</v>
      </c>
      <c r="BA343" s="184" t="str">
        <f t="shared" si="423"/>
        <v/>
      </c>
      <c r="BB343" s="27" t="s">
        <v>0</v>
      </c>
      <c r="BC343" s="32" t="str">
        <f t="shared" si="424"/>
        <v/>
      </c>
      <c r="BD343" s="53" t="str">
        <f>IF(AX343&amp;AY343="","",MAX(BD$12:BD342)+1)</f>
        <v/>
      </c>
      <c r="BE343" s="196" t="str">
        <f t="shared" si="425"/>
        <v/>
      </c>
      <c r="BF343" s="33" t="str">
        <f>IF(AND(AO343="NEMA",AP343="NEMA",OR(AX343&amp;AY343="",BE343="NEMA")),MAX(BF$12:BF342)+1,"")</f>
        <v/>
      </c>
      <c r="BG343" s="27" t="s">
        <v>0</v>
      </c>
      <c r="BH343" s="32" t="str">
        <f t="shared" si="426"/>
        <v/>
      </c>
      <c r="BI343" s="21" t="str">
        <f t="shared" si="427"/>
        <v/>
      </c>
      <c r="BJ343" s="53" t="str">
        <f t="shared" si="428"/>
        <v/>
      </c>
      <c r="BK343" s="33" t="str">
        <f t="shared" si="429"/>
        <v/>
      </c>
      <c r="BL343" s="27" t="s">
        <v>0</v>
      </c>
      <c r="BM343" s="32" t="str">
        <f t="shared" si="430"/>
        <v/>
      </c>
      <c r="BN343" s="21" t="str">
        <f t="shared" si="431"/>
        <v/>
      </c>
      <c r="BO343" s="53" t="str">
        <f t="shared" si="432"/>
        <v/>
      </c>
      <c r="BP343" s="53" t="str">
        <f t="shared" si="393"/>
        <v/>
      </c>
      <c r="BQ343" s="21" t="str">
        <f t="shared" si="394"/>
        <v/>
      </c>
      <c r="BR343" s="21" t="str" cm="1">
        <f t="array" ref="BR343">IFERROR(""&amp;INDEX(regNatjecatelj_klub,DI343),"")</f>
        <v/>
      </c>
      <c r="BS343" s="66" t="str">
        <f t="shared" si="433"/>
        <v/>
      </c>
      <c r="BT343" s="46" t="str">
        <f t="shared" si="434"/>
        <v/>
      </c>
      <c r="BU343" s="27" t="s">
        <v>0</v>
      </c>
      <c r="BV343" s="62" t="str">
        <f>IF(BP343&lt;&gt;"NEMA","",IF(IFERROR(MATCH(BN343,BN$12:BN342,0),0)&lt;&gt;0,"",BN343))</f>
        <v/>
      </c>
      <c r="BW343" s="27" t="s">
        <v>0</v>
      </c>
      <c r="BX343" s="84"/>
      <c r="BY343" s="27" t="s">
        <v>0</v>
      </c>
      <c r="BZ343" s="38" t="str">
        <f t="shared" si="435"/>
        <v/>
      </c>
      <c r="CA343" s="21" t="str">
        <f t="shared" si="436"/>
        <v/>
      </c>
      <c r="CB343" s="21" t="str">
        <f>IF(CA343="","",MAX(CB$12:CB342)+1)</f>
        <v/>
      </c>
      <c r="CC343" s="21" t="str">
        <f>IF(CA343="","",IF(AB343="","",IF(AB343="NEMA",IF(AD343="",INDEX(AD$12:AD342,MATCH(AA343,AA$12:AA342,0),1),AD343),AB343)))</f>
        <v/>
      </c>
      <c r="CD343" s="21" t="str">
        <f t="shared" si="437"/>
        <v/>
      </c>
      <c r="CE343" s="21" t="str">
        <f>IF(BX343="","",MAX(CE$12:CE342)+1)</f>
        <v/>
      </c>
      <c r="CF343" s="21" t="str">
        <f t="shared" si="438"/>
        <v/>
      </c>
      <c r="CG343" s="46" t="str">
        <f t="shared" si="439"/>
        <v/>
      </c>
      <c r="CH343" s="27" t="s">
        <v>0</v>
      </c>
      <c r="CI343" s="14" t="str">
        <f t="shared" si="440"/>
        <v/>
      </c>
      <c r="CJ343" s="27" t="s">
        <v>0</v>
      </c>
      <c r="CK343" s="157" t="str">
        <f>IF(BN343="","",IF(AND(BO343&lt;&gt;"",BO343&lt;&gt;"NEMA",BS343=1),BR343,IFERROR(INDEX(CK$12:CK342,MATCH(BN343,BN$12:BN342,0)),IF(BX343&lt;&gt;"",BX343,BT343))))</f>
        <v/>
      </c>
      <c r="CL343" s="210" t="str">
        <f>IF(BN343="","",IF(BT343&lt;&gt;BN343,INDEX(regKlub_id,MATCH(BT343,regKlub_naziv,0)),IF(AND(BO343&lt;&gt;"",BO343&lt;&gt;"NEMA"),BO343,IF(CF343&lt;&gt;"",CF343,IF(CB343&lt;&gt;"",CB343,IFERROR(INDEX(CL$12:CL342,MATCH(BN343,BN$12:BN342,0)),"GREŠKA"))))))</f>
        <v/>
      </c>
      <c r="CM343" s="108" t="str">
        <f>IF(BP343="","",IF(BP343&lt;&gt;"NEMA",BP343,IF(CE343&lt;&gt;"",CE343,IFERROR(INDEX(CM$12:CM342,MATCH(BN343,BN$12:BN342,0)),""))))</f>
        <v/>
      </c>
      <c r="CN343" s="27" t="s">
        <v>0</v>
      </c>
      <c r="CO343" s="38" t="str">
        <f t="shared" si="441"/>
        <v/>
      </c>
      <c r="CP343" s="53" t="str">
        <f t="shared" si="442"/>
        <v/>
      </c>
      <c r="CQ343" s="164" t="str">
        <f t="shared" si="443"/>
        <v/>
      </c>
      <c r="CR343" s="165" t="str">
        <f t="shared" si="391"/>
        <v/>
      </c>
      <c r="CS343" s="108" t="str">
        <f t="shared" si="395"/>
        <v/>
      </c>
      <c r="CT343" s="27" t="s">
        <v>0</v>
      </c>
      <c r="CU343" s="224" t="str">
        <f t="shared" si="444"/>
        <v xml:space="preserve">
</v>
      </c>
      <c r="CV343" s="27" t="s">
        <v>0</v>
      </c>
      <c r="CW343" s="184" t="str">
        <f t="shared" si="396"/>
        <v/>
      </c>
      <c r="CX343" t="s">
        <v>0</v>
      </c>
      <c r="CY343" s="86" t="str">
        <f t="shared" si="397"/>
        <v/>
      </c>
      <c r="CZ343" t="s">
        <v>0</v>
      </c>
      <c r="DA343" s="32" t="str">
        <f t="shared" si="398"/>
        <v/>
      </c>
      <c r="DB343" s="46" t="str">
        <f t="shared" si="399"/>
        <v/>
      </c>
      <c r="DC343" t="s">
        <v>0</v>
      </c>
      <c r="DD343" s="14" t="str">
        <f t="shared" si="445"/>
        <v/>
      </c>
      <c r="DE343" s="27" t="s">
        <v>0</v>
      </c>
      <c r="DF343" s="14" t="str">
        <f t="shared" si="446"/>
        <v/>
      </c>
      <c r="DG343" s="27" t="s">
        <v>0</v>
      </c>
      <c r="DH343" s="32" t="str">
        <f t="shared" si="447"/>
        <v/>
      </c>
      <c r="DI343" s="33" t="str">
        <f t="shared" si="448"/>
        <v/>
      </c>
      <c r="DJ343" s="27" t="s">
        <v>0</v>
      </c>
      <c r="DK343" s="32" t="str">
        <f t="shared" si="449"/>
        <v/>
      </c>
      <c r="DL343" s="33" t="str">
        <f t="shared" si="450"/>
        <v/>
      </c>
      <c r="DM343" s="27" t="s">
        <v>0</v>
      </c>
      <c r="DN343" s="32" t="str">
        <f t="shared" si="451"/>
        <v/>
      </c>
      <c r="DO343" s="33" t="str">
        <f t="shared" si="452"/>
        <v/>
      </c>
      <c r="DP343" s="27" t="s">
        <v>0</v>
      </c>
      <c r="DQ343" s="38" t="str">
        <f t="shared" si="453"/>
        <v/>
      </c>
      <c r="DR343" s="33" t="str" cm="1">
        <f t="array" ref="DR343">IF(DQ343&lt;&gt;"",INDEX(regNatjecatelj_id,DQ343,0),IF(BF343&lt;&gt;"",BF343,""))</f>
        <v/>
      </c>
      <c r="DS343" s="27" t="s">
        <v>0</v>
      </c>
      <c r="DT343" s="38" t="str">
        <f t="shared" si="454"/>
        <v/>
      </c>
      <c r="DU343" s="53" t="str">
        <f t="shared" si="400"/>
        <v/>
      </c>
      <c r="DV343" s="53" t="str">
        <f t="shared" si="455"/>
        <v/>
      </c>
      <c r="DW343" s="53" t="str">
        <f t="shared" si="456"/>
        <v/>
      </c>
      <c r="DX343" s="46" t="str">
        <f t="shared" si="457"/>
        <v/>
      </c>
      <c r="DY343" s="27" t="s">
        <v>0</v>
      </c>
      <c r="DZ343" s="38" t="str">
        <f>IF(AN343="","",MAX(DZ$12:DZ342)+1)</f>
        <v/>
      </c>
      <c r="EA343" s="53" t="str">
        <f t="shared" si="458"/>
        <v/>
      </c>
      <c r="EB343" s="53" t="str">
        <f t="shared" si="459"/>
        <v/>
      </c>
      <c r="EC343" s="53" t="str">
        <f t="shared" si="460"/>
        <v/>
      </c>
      <c r="ED343" s="53" t="str">
        <f t="shared" si="461"/>
        <v/>
      </c>
      <c r="EE343" s="53" t="str">
        <f t="shared" si="401"/>
        <v/>
      </c>
      <c r="EF343" s="53" t="str">
        <f t="shared" si="462"/>
        <v/>
      </c>
      <c r="EG343" s="53" t="str">
        <f t="shared" si="463"/>
        <v/>
      </c>
      <c r="EH343" s="53" t="str">
        <f t="shared" si="402"/>
        <v/>
      </c>
      <c r="EI343" s="53" t="str">
        <f t="shared" si="464"/>
        <v/>
      </c>
      <c r="EJ343" s="33" t="str">
        <f t="shared" si="465"/>
        <v/>
      </c>
      <c r="EK343" s="27" t="s">
        <v>0</v>
      </c>
      <c r="EL343" s="14" t="str">
        <f t="shared" si="466"/>
        <v/>
      </c>
      <c r="EM343" s="27" t="s">
        <v>0</v>
      </c>
      <c r="EN343" s="14" t="str">
        <f t="shared" si="403"/>
        <v/>
      </c>
      <c r="EO343" s="27" t="s">
        <v>0</v>
      </c>
      <c r="EP343" s="115" t="str">
        <f t="shared" si="467"/>
        <v/>
      </c>
      <c r="EQ343" s="27" t="s">
        <v>0</v>
      </c>
    </row>
    <row r="344" spans="1:147" x14ac:dyDescent="0.25">
      <c r="A344" t="s">
        <v>0</v>
      </c>
      <c r="B344" s="32" t="str">
        <f>IF(csv!F334="","",TRIM(csv!T334))</f>
        <v/>
      </c>
      <c r="C344" s="21" t="s">
        <v>0</v>
      </c>
      <c r="D344" s="21" t="str">
        <f>IF(csv!F334="","",TRIM(csv!F334))</f>
        <v/>
      </c>
      <c r="E344" s="21" t="str">
        <f>IF(csv!E334="","",TRIM(csv!E334))</f>
        <v/>
      </c>
      <c r="F344" s="21" t="s">
        <v>0</v>
      </c>
      <c r="G344" s="53" t="str">
        <f>IF(csv!M334="","",TRIM(csv!M334))</f>
        <v/>
      </c>
      <c r="H344" s="53" t="str">
        <f>IF(csv!N334="","",TRIM(csv!N334))</f>
        <v/>
      </c>
      <c r="I344" s="21" t="s">
        <v>0</v>
      </c>
      <c r="J344" s="21" t="str">
        <f>IF(csv!P334="","",TRIM(csv!P334))</f>
        <v/>
      </c>
      <c r="K344" s="21" t="str">
        <f>IF(csv!Q334="","",TRIM(csv!Q334))</f>
        <v/>
      </c>
      <c r="L344" s="21" t="s">
        <v>0</v>
      </c>
      <c r="M344" s="46" t="str">
        <f>IF(csv!R334="","",TRIM(csv!R334))</f>
        <v/>
      </c>
      <c r="N344" s="27" t="s">
        <v>0</v>
      </c>
      <c r="O344" s="172" t="str">
        <f t="shared" si="404"/>
        <v/>
      </c>
      <c r="P344" s="27"/>
      <c r="Q344" s="32" t="str">
        <f t="shared" si="405"/>
        <v/>
      </c>
      <c r="R344" s="53" t="str">
        <f>IF(Q344="","",IF(COUNTIF(Q$12:Q343,Q344)=0,R343+1,R343))</f>
        <v/>
      </c>
      <c r="S344" s="53" t="str">
        <f t="shared" si="406"/>
        <v/>
      </c>
      <c r="T344" s="53" t="str">
        <f t="shared" si="407"/>
        <v/>
      </c>
      <c r="U344" s="46" t="str">
        <f t="shared" si="408"/>
        <v/>
      </c>
      <c r="V344" s="27" t="s">
        <v>0</v>
      </c>
      <c r="W344" s="157" t="str">
        <f t="shared" si="409"/>
        <v/>
      </c>
      <c r="X344" s="207" t="str">
        <f t="shared" si="410"/>
        <v/>
      </c>
      <c r="Y344" s="158" t="str">
        <f t="shared" si="392"/>
        <v/>
      </c>
      <c r="Z344" s="27" t="s">
        <v>0</v>
      </c>
      <c r="AA344" s="32" t="str">
        <f t="shared" si="411"/>
        <v/>
      </c>
      <c r="AB344" s="53" t="str">
        <f t="shared" si="412"/>
        <v/>
      </c>
      <c r="AC344" s="21" t="str">
        <f>IF(OR(AB344="",AB344&lt;&gt;"NEMA"),"",IF(IFERROR(MATCH(AA344,AA$12:AA343,0),0)&lt;&gt;0,"",AA344))</f>
        <v/>
      </c>
      <c r="AD344" s="46" t="str">
        <f>IF(AC344="","",MAX(AD$12:AD343)+1)</f>
        <v/>
      </c>
      <c r="AE344" s="27" t="s">
        <v>0</v>
      </c>
      <c r="AF344" s="84"/>
      <c r="AG344" s="27" t="s">
        <v>0</v>
      </c>
      <c r="AH344" s="14" t="str">
        <f t="shared" si="413"/>
        <v/>
      </c>
      <c r="AI344" s="27" t="s">
        <v>0</v>
      </c>
      <c r="AJ344" s="157" t="str">
        <f t="shared" si="414"/>
        <v/>
      </c>
      <c r="AK344" s="108" t="str">
        <f t="shared" si="415"/>
        <v/>
      </c>
      <c r="AL344" s="27"/>
      <c r="AM344" s="32" t="str">
        <f t="shared" si="416"/>
        <v/>
      </c>
      <c r="AN344" s="21" t="str">
        <f t="shared" si="417"/>
        <v/>
      </c>
      <c r="AO344" s="53" t="str">
        <f t="shared" si="418"/>
        <v/>
      </c>
      <c r="AP344" s="53" t="str">
        <f t="shared" si="419"/>
        <v/>
      </c>
      <c r="AQ344" s="21" t="str">
        <f t="shared" si="420"/>
        <v/>
      </c>
      <c r="AR344" s="46" t="str">
        <f t="shared" si="421"/>
        <v/>
      </c>
      <c r="AS344" s="27" t="s">
        <v>0</v>
      </c>
      <c r="AT344" s="62" t="str">
        <f t="shared" si="422"/>
        <v/>
      </c>
      <c r="AU344" s="27" t="s">
        <v>0</v>
      </c>
      <c r="AV344" s="228" t="str">
        <f t="shared" si="390"/>
        <v/>
      </c>
      <c r="AW344" s="27" t="s">
        <v>0</v>
      </c>
      <c r="AX344" s="79"/>
      <c r="AY344" s="80"/>
      <c r="AZ344" s="27" t="s">
        <v>0</v>
      </c>
      <c r="BA344" s="184" t="str">
        <f t="shared" si="423"/>
        <v/>
      </c>
      <c r="BB344" s="27" t="s">
        <v>0</v>
      </c>
      <c r="BC344" s="32" t="str">
        <f t="shared" si="424"/>
        <v/>
      </c>
      <c r="BD344" s="53" t="str">
        <f>IF(AX344&amp;AY344="","",MAX(BD$12:BD343)+1)</f>
        <v/>
      </c>
      <c r="BE344" s="196" t="str">
        <f t="shared" si="425"/>
        <v/>
      </c>
      <c r="BF344" s="33" t="str">
        <f>IF(AND(AO344="NEMA",AP344="NEMA",OR(AX344&amp;AY344="",BE344="NEMA")),MAX(BF$12:BF343)+1,"")</f>
        <v/>
      </c>
      <c r="BG344" s="27" t="s">
        <v>0</v>
      </c>
      <c r="BH344" s="32" t="str">
        <f t="shared" si="426"/>
        <v/>
      </c>
      <c r="BI344" s="21" t="str">
        <f t="shared" si="427"/>
        <v/>
      </c>
      <c r="BJ344" s="53" t="str">
        <f t="shared" si="428"/>
        <v/>
      </c>
      <c r="BK344" s="33" t="str">
        <f t="shared" si="429"/>
        <v/>
      </c>
      <c r="BL344" s="27" t="s">
        <v>0</v>
      </c>
      <c r="BM344" s="32" t="str">
        <f t="shared" si="430"/>
        <v/>
      </c>
      <c r="BN344" s="21" t="str">
        <f t="shared" si="431"/>
        <v/>
      </c>
      <c r="BO344" s="53" t="str">
        <f t="shared" si="432"/>
        <v/>
      </c>
      <c r="BP344" s="53" t="str">
        <f t="shared" si="393"/>
        <v/>
      </c>
      <c r="BQ344" s="21" t="str">
        <f t="shared" si="394"/>
        <v/>
      </c>
      <c r="BR344" s="21" t="str" cm="1">
        <f t="array" ref="BR344">IFERROR(""&amp;INDEX(regNatjecatelj_klub,DI344),"")</f>
        <v/>
      </c>
      <c r="BS344" s="66" t="str">
        <f t="shared" si="433"/>
        <v/>
      </c>
      <c r="BT344" s="46" t="str">
        <f t="shared" si="434"/>
        <v/>
      </c>
      <c r="BU344" s="27" t="s">
        <v>0</v>
      </c>
      <c r="BV344" s="62" t="str">
        <f>IF(BP344&lt;&gt;"NEMA","",IF(IFERROR(MATCH(BN344,BN$12:BN343,0),0)&lt;&gt;0,"",BN344))</f>
        <v/>
      </c>
      <c r="BW344" s="27" t="s">
        <v>0</v>
      </c>
      <c r="BX344" s="84"/>
      <c r="BY344" s="27" t="s">
        <v>0</v>
      </c>
      <c r="BZ344" s="38" t="str">
        <f t="shared" si="435"/>
        <v/>
      </c>
      <c r="CA344" s="21" t="str">
        <f t="shared" si="436"/>
        <v/>
      </c>
      <c r="CB344" s="21" t="str">
        <f>IF(CA344="","",MAX(CB$12:CB343)+1)</f>
        <v/>
      </c>
      <c r="CC344" s="21" t="str">
        <f>IF(CA344="","",IF(AB344="","",IF(AB344="NEMA",IF(AD344="",INDEX(AD$12:AD343,MATCH(AA344,AA$12:AA343,0),1),AD344),AB344)))</f>
        <v/>
      </c>
      <c r="CD344" s="21" t="str">
        <f t="shared" si="437"/>
        <v/>
      </c>
      <c r="CE344" s="21" t="str">
        <f>IF(BX344="","",MAX(CE$12:CE343)+1)</f>
        <v/>
      </c>
      <c r="CF344" s="21" t="str">
        <f t="shared" si="438"/>
        <v/>
      </c>
      <c r="CG344" s="46" t="str">
        <f t="shared" si="439"/>
        <v/>
      </c>
      <c r="CH344" s="27" t="s">
        <v>0</v>
      </c>
      <c r="CI344" s="14" t="str">
        <f t="shared" si="440"/>
        <v/>
      </c>
      <c r="CJ344" s="27" t="s">
        <v>0</v>
      </c>
      <c r="CK344" s="157" t="str">
        <f>IF(BN344="","",IF(AND(BO344&lt;&gt;"",BO344&lt;&gt;"NEMA",BS344=1),BR344,IFERROR(INDEX(CK$12:CK343,MATCH(BN344,BN$12:BN343,0)),IF(BX344&lt;&gt;"",BX344,BT344))))</f>
        <v/>
      </c>
      <c r="CL344" s="210" t="str">
        <f>IF(BN344="","",IF(BT344&lt;&gt;BN344,INDEX(regKlub_id,MATCH(BT344,regKlub_naziv,0)),IF(AND(BO344&lt;&gt;"",BO344&lt;&gt;"NEMA"),BO344,IF(CF344&lt;&gt;"",CF344,IF(CB344&lt;&gt;"",CB344,IFERROR(INDEX(CL$12:CL343,MATCH(BN344,BN$12:BN343,0)),"GREŠKA"))))))</f>
        <v/>
      </c>
      <c r="CM344" s="108" t="str">
        <f>IF(BP344="","",IF(BP344&lt;&gt;"NEMA",BP344,IF(CE344&lt;&gt;"",CE344,IFERROR(INDEX(CM$12:CM343,MATCH(BN344,BN$12:BN343,0)),""))))</f>
        <v/>
      </c>
      <c r="CN344" s="27" t="s">
        <v>0</v>
      </c>
      <c r="CO344" s="38" t="str">
        <f t="shared" si="441"/>
        <v/>
      </c>
      <c r="CP344" s="53" t="str">
        <f t="shared" si="442"/>
        <v/>
      </c>
      <c r="CQ344" s="164" t="str">
        <f t="shared" si="443"/>
        <v/>
      </c>
      <c r="CR344" s="165" t="str">
        <f t="shared" si="391"/>
        <v/>
      </c>
      <c r="CS344" s="108" t="str">
        <f t="shared" si="395"/>
        <v/>
      </c>
      <c r="CT344" s="27" t="s">
        <v>0</v>
      </c>
      <c r="CU344" s="224" t="str">
        <f t="shared" si="444"/>
        <v xml:space="preserve">
</v>
      </c>
      <c r="CV344" s="27" t="s">
        <v>0</v>
      </c>
      <c r="CW344" s="184" t="str">
        <f t="shared" si="396"/>
        <v/>
      </c>
      <c r="CX344" t="s">
        <v>0</v>
      </c>
      <c r="CY344" s="86" t="str">
        <f t="shared" si="397"/>
        <v/>
      </c>
      <c r="CZ344" t="s">
        <v>0</v>
      </c>
      <c r="DA344" s="32" t="str">
        <f t="shared" si="398"/>
        <v/>
      </c>
      <c r="DB344" s="46" t="str">
        <f t="shared" si="399"/>
        <v/>
      </c>
      <c r="DC344" t="s">
        <v>0</v>
      </c>
      <c r="DD344" s="14" t="str">
        <f t="shared" si="445"/>
        <v/>
      </c>
      <c r="DE344" s="27" t="s">
        <v>0</v>
      </c>
      <c r="DF344" s="14" t="str">
        <f t="shared" si="446"/>
        <v/>
      </c>
      <c r="DG344" s="27" t="s">
        <v>0</v>
      </c>
      <c r="DH344" s="32" t="str">
        <f t="shared" si="447"/>
        <v/>
      </c>
      <c r="DI344" s="33" t="str">
        <f t="shared" si="448"/>
        <v/>
      </c>
      <c r="DJ344" s="27" t="s">
        <v>0</v>
      </c>
      <c r="DK344" s="32" t="str">
        <f t="shared" si="449"/>
        <v/>
      </c>
      <c r="DL344" s="33" t="str">
        <f t="shared" si="450"/>
        <v/>
      </c>
      <c r="DM344" s="27" t="s">
        <v>0</v>
      </c>
      <c r="DN344" s="32" t="str">
        <f t="shared" si="451"/>
        <v/>
      </c>
      <c r="DO344" s="33" t="str">
        <f t="shared" si="452"/>
        <v/>
      </c>
      <c r="DP344" s="27" t="s">
        <v>0</v>
      </c>
      <c r="DQ344" s="38" t="str">
        <f t="shared" si="453"/>
        <v/>
      </c>
      <c r="DR344" s="33" t="str" cm="1">
        <f t="array" ref="DR344">IF(DQ344&lt;&gt;"",INDEX(regNatjecatelj_id,DQ344,0),IF(BF344&lt;&gt;"",BF344,""))</f>
        <v/>
      </c>
      <c r="DS344" s="27" t="s">
        <v>0</v>
      </c>
      <c r="DT344" s="38" t="str">
        <f t="shared" si="454"/>
        <v/>
      </c>
      <c r="DU344" s="53" t="str">
        <f t="shared" si="400"/>
        <v/>
      </c>
      <c r="DV344" s="53" t="str">
        <f t="shared" si="455"/>
        <v/>
      </c>
      <c r="DW344" s="53" t="str">
        <f t="shared" si="456"/>
        <v/>
      </c>
      <c r="DX344" s="46" t="str">
        <f t="shared" si="457"/>
        <v/>
      </c>
      <c r="DY344" s="27" t="s">
        <v>0</v>
      </c>
      <c r="DZ344" s="38" t="str">
        <f>IF(AN344="","",MAX(DZ$12:DZ343)+1)</f>
        <v/>
      </c>
      <c r="EA344" s="53" t="str">
        <f t="shared" si="458"/>
        <v/>
      </c>
      <c r="EB344" s="53" t="str">
        <f t="shared" si="459"/>
        <v/>
      </c>
      <c r="EC344" s="53" t="str">
        <f t="shared" si="460"/>
        <v/>
      </c>
      <c r="ED344" s="53" t="str">
        <f t="shared" si="461"/>
        <v/>
      </c>
      <c r="EE344" s="53" t="str">
        <f t="shared" si="401"/>
        <v/>
      </c>
      <c r="EF344" s="53" t="str">
        <f t="shared" si="462"/>
        <v/>
      </c>
      <c r="EG344" s="53" t="str">
        <f t="shared" si="463"/>
        <v/>
      </c>
      <c r="EH344" s="53" t="str">
        <f t="shared" si="402"/>
        <v/>
      </c>
      <c r="EI344" s="53" t="str">
        <f t="shared" si="464"/>
        <v/>
      </c>
      <c r="EJ344" s="33" t="str">
        <f t="shared" si="465"/>
        <v/>
      </c>
      <c r="EK344" s="27" t="s">
        <v>0</v>
      </c>
      <c r="EL344" s="14" t="str">
        <f t="shared" si="466"/>
        <v/>
      </c>
      <c r="EM344" s="27" t="s">
        <v>0</v>
      </c>
      <c r="EN344" s="14" t="str">
        <f t="shared" si="403"/>
        <v/>
      </c>
      <c r="EO344" s="27" t="s">
        <v>0</v>
      </c>
      <c r="EP344" s="115" t="str">
        <f t="shared" si="467"/>
        <v/>
      </c>
      <c r="EQ344" s="27" t="s">
        <v>0</v>
      </c>
    </row>
    <row r="345" spans="1:147" x14ac:dyDescent="0.25">
      <c r="A345" t="s">
        <v>0</v>
      </c>
      <c r="B345" s="32" t="str">
        <f>IF(csv!F335="","",TRIM(csv!T335))</f>
        <v/>
      </c>
      <c r="C345" s="21" t="s">
        <v>0</v>
      </c>
      <c r="D345" s="21" t="str">
        <f>IF(csv!F335="","",TRIM(csv!F335))</f>
        <v/>
      </c>
      <c r="E345" s="21" t="str">
        <f>IF(csv!E335="","",TRIM(csv!E335))</f>
        <v/>
      </c>
      <c r="F345" s="21" t="s">
        <v>0</v>
      </c>
      <c r="G345" s="53" t="str">
        <f>IF(csv!M335="","",TRIM(csv!M335))</f>
        <v/>
      </c>
      <c r="H345" s="53" t="str">
        <f>IF(csv!N335="","",TRIM(csv!N335))</f>
        <v/>
      </c>
      <c r="I345" s="21" t="s">
        <v>0</v>
      </c>
      <c r="J345" s="21" t="str">
        <f>IF(csv!P335="","",TRIM(csv!P335))</f>
        <v/>
      </c>
      <c r="K345" s="21" t="str">
        <f>IF(csv!Q335="","",TRIM(csv!Q335))</f>
        <v/>
      </c>
      <c r="L345" s="21" t="s">
        <v>0</v>
      </c>
      <c r="M345" s="46" t="str">
        <f>IF(csv!R335="","",TRIM(csv!R335))</f>
        <v/>
      </c>
      <c r="N345" s="27" t="s">
        <v>0</v>
      </c>
      <c r="O345" s="172" t="str">
        <f t="shared" si="404"/>
        <v/>
      </c>
      <c r="P345" s="27"/>
      <c r="Q345" s="32" t="str">
        <f t="shared" si="405"/>
        <v/>
      </c>
      <c r="R345" s="53" t="str">
        <f>IF(Q345="","",IF(COUNTIF(Q$12:Q344,Q345)=0,R344+1,R344))</f>
        <v/>
      </c>
      <c r="S345" s="53" t="str">
        <f t="shared" si="406"/>
        <v/>
      </c>
      <c r="T345" s="53" t="str">
        <f t="shared" si="407"/>
        <v/>
      </c>
      <c r="U345" s="46" t="str">
        <f t="shared" si="408"/>
        <v/>
      </c>
      <c r="V345" s="27" t="s">
        <v>0</v>
      </c>
      <c r="W345" s="157" t="str">
        <f t="shared" si="409"/>
        <v/>
      </c>
      <c r="X345" s="207" t="str">
        <f t="shared" si="410"/>
        <v/>
      </c>
      <c r="Y345" s="158" t="str">
        <f t="shared" si="392"/>
        <v/>
      </c>
      <c r="Z345" s="27" t="s">
        <v>0</v>
      </c>
      <c r="AA345" s="32" t="str">
        <f t="shared" si="411"/>
        <v/>
      </c>
      <c r="AB345" s="53" t="str">
        <f t="shared" si="412"/>
        <v/>
      </c>
      <c r="AC345" s="21" t="str">
        <f>IF(OR(AB345="",AB345&lt;&gt;"NEMA"),"",IF(IFERROR(MATCH(AA345,AA$12:AA344,0),0)&lt;&gt;0,"",AA345))</f>
        <v/>
      </c>
      <c r="AD345" s="46" t="str">
        <f>IF(AC345="","",MAX(AD$12:AD344)+1)</f>
        <v/>
      </c>
      <c r="AE345" s="27" t="s">
        <v>0</v>
      </c>
      <c r="AF345" s="84"/>
      <c r="AG345" s="27" t="s">
        <v>0</v>
      </c>
      <c r="AH345" s="14" t="str">
        <f t="shared" si="413"/>
        <v/>
      </c>
      <c r="AI345" s="27" t="s">
        <v>0</v>
      </c>
      <c r="AJ345" s="157" t="str">
        <f t="shared" si="414"/>
        <v/>
      </c>
      <c r="AK345" s="108" t="str">
        <f t="shared" si="415"/>
        <v/>
      </c>
      <c r="AL345" s="27"/>
      <c r="AM345" s="32" t="str">
        <f t="shared" si="416"/>
        <v/>
      </c>
      <c r="AN345" s="21" t="str">
        <f t="shared" si="417"/>
        <v/>
      </c>
      <c r="AO345" s="53" t="str">
        <f t="shared" si="418"/>
        <v/>
      </c>
      <c r="AP345" s="53" t="str">
        <f t="shared" si="419"/>
        <v/>
      </c>
      <c r="AQ345" s="21" t="str">
        <f t="shared" si="420"/>
        <v/>
      </c>
      <c r="AR345" s="46" t="str">
        <f t="shared" si="421"/>
        <v/>
      </c>
      <c r="AS345" s="27" t="s">
        <v>0</v>
      </c>
      <c r="AT345" s="62" t="str">
        <f t="shared" si="422"/>
        <v/>
      </c>
      <c r="AU345" s="27" t="s">
        <v>0</v>
      </c>
      <c r="AV345" s="228" t="str">
        <f t="shared" si="390"/>
        <v/>
      </c>
      <c r="AW345" s="27" t="s">
        <v>0</v>
      </c>
      <c r="AX345" s="79"/>
      <c r="AY345" s="80"/>
      <c r="AZ345" s="27" t="s">
        <v>0</v>
      </c>
      <c r="BA345" s="184" t="str">
        <f t="shared" si="423"/>
        <v/>
      </c>
      <c r="BB345" s="27" t="s">
        <v>0</v>
      </c>
      <c r="BC345" s="32" t="str">
        <f t="shared" si="424"/>
        <v/>
      </c>
      <c r="BD345" s="53" t="str">
        <f>IF(AX345&amp;AY345="","",MAX(BD$12:BD344)+1)</f>
        <v/>
      </c>
      <c r="BE345" s="196" t="str">
        <f t="shared" si="425"/>
        <v/>
      </c>
      <c r="BF345" s="33" t="str">
        <f>IF(AND(AO345="NEMA",AP345="NEMA",OR(AX345&amp;AY345="",BE345="NEMA")),MAX(BF$12:BF344)+1,"")</f>
        <v/>
      </c>
      <c r="BG345" s="27" t="s">
        <v>0</v>
      </c>
      <c r="BH345" s="32" t="str">
        <f t="shared" si="426"/>
        <v/>
      </c>
      <c r="BI345" s="21" t="str">
        <f t="shared" si="427"/>
        <v/>
      </c>
      <c r="BJ345" s="53" t="str">
        <f t="shared" si="428"/>
        <v/>
      </c>
      <c r="BK345" s="33" t="str">
        <f t="shared" si="429"/>
        <v/>
      </c>
      <c r="BL345" s="27" t="s">
        <v>0</v>
      </c>
      <c r="BM345" s="32" t="str">
        <f t="shared" si="430"/>
        <v/>
      </c>
      <c r="BN345" s="21" t="str">
        <f t="shared" si="431"/>
        <v/>
      </c>
      <c r="BO345" s="53" t="str">
        <f t="shared" si="432"/>
        <v/>
      </c>
      <c r="BP345" s="53" t="str">
        <f t="shared" si="393"/>
        <v/>
      </c>
      <c r="BQ345" s="21" t="str">
        <f t="shared" si="394"/>
        <v/>
      </c>
      <c r="BR345" s="21" t="str" cm="1">
        <f t="array" ref="BR345">IFERROR(""&amp;INDEX(regNatjecatelj_klub,DI345),"")</f>
        <v/>
      </c>
      <c r="BS345" s="66" t="str">
        <f t="shared" si="433"/>
        <v/>
      </c>
      <c r="BT345" s="46" t="str">
        <f t="shared" si="434"/>
        <v/>
      </c>
      <c r="BU345" s="27" t="s">
        <v>0</v>
      </c>
      <c r="BV345" s="62" t="str">
        <f>IF(BP345&lt;&gt;"NEMA","",IF(IFERROR(MATCH(BN345,BN$12:BN344,0),0)&lt;&gt;0,"",BN345))</f>
        <v/>
      </c>
      <c r="BW345" s="27" t="s">
        <v>0</v>
      </c>
      <c r="BX345" s="84"/>
      <c r="BY345" s="27" t="s">
        <v>0</v>
      </c>
      <c r="BZ345" s="38" t="str">
        <f t="shared" si="435"/>
        <v/>
      </c>
      <c r="CA345" s="21" t="str">
        <f t="shared" si="436"/>
        <v/>
      </c>
      <c r="CB345" s="21" t="str">
        <f>IF(CA345="","",MAX(CB$12:CB344)+1)</f>
        <v/>
      </c>
      <c r="CC345" s="21" t="str">
        <f>IF(CA345="","",IF(AB345="","",IF(AB345="NEMA",IF(AD345="",INDEX(AD$12:AD344,MATCH(AA345,AA$12:AA344,0),1),AD345),AB345)))</f>
        <v/>
      </c>
      <c r="CD345" s="21" t="str">
        <f t="shared" si="437"/>
        <v/>
      </c>
      <c r="CE345" s="21" t="str">
        <f>IF(BX345="","",MAX(CE$12:CE344)+1)</f>
        <v/>
      </c>
      <c r="CF345" s="21" t="str">
        <f t="shared" si="438"/>
        <v/>
      </c>
      <c r="CG345" s="46" t="str">
        <f t="shared" si="439"/>
        <v/>
      </c>
      <c r="CH345" s="27" t="s">
        <v>0</v>
      </c>
      <c r="CI345" s="14" t="str">
        <f t="shared" si="440"/>
        <v/>
      </c>
      <c r="CJ345" s="27" t="s">
        <v>0</v>
      </c>
      <c r="CK345" s="157" t="str">
        <f>IF(BN345="","",IF(AND(BO345&lt;&gt;"",BO345&lt;&gt;"NEMA",BS345=1),BR345,IFERROR(INDEX(CK$12:CK344,MATCH(BN345,BN$12:BN344,0)),IF(BX345&lt;&gt;"",BX345,BT345))))</f>
        <v/>
      </c>
      <c r="CL345" s="210" t="str">
        <f>IF(BN345="","",IF(BT345&lt;&gt;BN345,INDEX(regKlub_id,MATCH(BT345,regKlub_naziv,0)),IF(AND(BO345&lt;&gt;"",BO345&lt;&gt;"NEMA"),BO345,IF(CF345&lt;&gt;"",CF345,IF(CB345&lt;&gt;"",CB345,IFERROR(INDEX(CL$12:CL344,MATCH(BN345,BN$12:BN344,0)),"GREŠKA"))))))</f>
        <v/>
      </c>
      <c r="CM345" s="108" t="str">
        <f>IF(BP345="","",IF(BP345&lt;&gt;"NEMA",BP345,IF(CE345&lt;&gt;"",CE345,IFERROR(INDEX(CM$12:CM344,MATCH(BN345,BN$12:BN344,0)),""))))</f>
        <v/>
      </c>
      <c r="CN345" s="27" t="s">
        <v>0</v>
      </c>
      <c r="CO345" s="38" t="str">
        <f t="shared" si="441"/>
        <v/>
      </c>
      <c r="CP345" s="53" t="str">
        <f t="shared" si="442"/>
        <v/>
      </c>
      <c r="CQ345" s="164" t="str">
        <f t="shared" si="443"/>
        <v/>
      </c>
      <c r="CR345" s="165" t="str">
        <f t="shared" si="391"/>
        <v/>
      </c>
      <c r="CS345" s="108" t="str">
        <f t="shared" si="395"/>
        <v/>
      </c>
      <c r="CT345" s="27" t="s">
        <v>0</v>
      </c>
      <c r="CU345" s="224" t="str">
        <f t="shared" si="444"/>
        <v xml:space="preserve">
</v>
      </c>
      <c r="CV345" s="27" t="s">
        <v>0</v>
      </c>
      <c r="CW345" s="184" t="str">
        <f t="shared" si="396"/>
        <v/>
      </c>
      <c r="CX345" t="s">
        <v>0</v>
      </c>
      <c r="CY345" s="86" t="str">
        <f t="shared" si="397"/>
        <v/>
      </c>
      <c r="CZ345" t="s">
        <v>0</v>
      </c>
      <c r="DA345" s="32" t="str">
        <f t="shared" si="398"/>
        <v/>
      </c>
      <c r="DB345" s="46" t="str">
        <f t="shared" si="399"/>
        <v/>
      </c>
      <c r="DC345" t="s">
        <v>0</v>
      </c>
      <c r="DD345" s="14" t="str">
        <f t="shared" si="445"/>
        <v/>
      </c>
      <c r="DE345" s="27" t="s">
        <v>0</v>
      </c>
      <c r="DF345" s="14" t="str">
        <f t="shared" si="446"/>
        <v/>
      </c>
      <c r="DG345" s="27" t="s">
        <v>0</v>
      </c>
      <c r="DH345" s="32" t="str">
        <f t="shared" si="447"/>
        <v/>
      </c>
      <c r="DI345" s="33" t="str">
        <f t="shared" si="448"/>
        <v/>
      </c>
      <c r="DJ345" s="27" t="s">
        <v>0</v>
      </c>
      <c r="DK345" s="32" t="str">
        <f t="shared" si="449"/>
        <v/>
      </c>
      <c r="DL345" s="33" t="str">
        <f t="shared" si="450"/>
        <v/>
      </c>
      <c r="DM345" s="27" t="s">
        <v>0</v>
      </c>
      <c r="DN345" s="32" t="str">
        <f t="shared" si="451"/>
        <v/>
      </c>
      <c r="DO345" s="33" t="str">
        <f t="shared" si="452"/>
        <v/>
      </c>
      <c r="DP345" s="27" t="s">
        <v>0</v>
      </c>
      <c r="DQ345" s="38" t="str">
        <f t="shared" si="453"/>
        <v/>
      </c>
      <c r="DR345" s="33" t="str" cm="1">
        <f t="array" ref="DR345">IF(DQ345&lt;&gt;"",INDEX(regNatjecatelj_id,DQ345,0),IF(BF345&lt;&gt;"",BF345,""))</f>
        <v/>
      </c>
      <c r="DS345" s="27" t="s">
        <v>0</v>
      </c>
      <c r="DT345" s="38" t="str">
        <f t="shared" si="454"/>
        <v/>
      </c>
      <c r="DU345" s="53" t="str">
        <f t="shared" si="400"/>
        <v/>
      </c>
      <c r="DV345" s="53" t="str">
        <f t="shared" si="455"/>
        <v/>
      </c>
      <c r="DW345" s="53" t="str">
        <f t="shared" si="456"/>
        <v/>
      </c>
      <c r="DX345" s="46" t="str">
        <f t="shared" si="457"/>
        <v/>
      </c>
      <c r="DY345" s="27" t="s">
        <v>0</v>
      </c>
      <c r="DZ345" s="38" t="str">
        <f>IF(AN345="","",MAX(DZ$12:DZ344)+1)</f>
        <v/>
      </c>
      <c r="EA345" s="53" t="str">
        <f t="shared" si="458"/>
        <v/>
      </c>
      <c r="EB345" s="53" t="str">
        <f t="shared" si="459"/>
        <v/>
      </c>
      <c r="EC345" s="53" t="str">
        <f t="shared" si="460"/>
        <v/>
      </c>
      <c r="ED345" s="53" t="str">
        <f t="shared" si="461"/>
        <v/>
      </c>
      <c r="EE345" s="53" t="str">
        <f t="shared" si="401"/>
        <v/>
      </c>
      <c r="EF345" s="53" t="str">
        <f t="shared" si="462"/>
        <v/>
      </c>
      <c r="EG345" s="53" t="str">
        <f t="shared" si="463"/>
        <v/>
      </c>
      <c r="EH345" s="53" t="str">
        <f t="shared" si="402"/>
        <v/>
      </c>
      <c r="EI345" s="53" t="str">
        <f t="shared" si="464"/>
        <v/>
      </c>
      <c r="EJ345" s="33" t="str">
        <f t="shared" si="465"/>
        <v/>
      </c>
      <c r="EK345" s="27" t="s">
        <v>0</v>
      </c>
      <c r="EL345" s="14" t="str">
        <f t="shared" si="466"/>
        <v/>
      </c>
      <c r="EM345" s="27" t="s">
        <v>0</v>
      </c>
      <c r="EN345" s="14" t="str">
        <f t="shared" si="403"/>
        <v/>
      </c>
      <c r="EO345" s="27" t="s">
        <v>0</v>
      </c>
      <c r="EP345" s="115" t="str">
        <f t="shared" si="467"/>
        <v/>
      </c>
      <c r="EQ345" s="27" t="s">
        <v>0</v>
      </c>
    </row>
    <row r="346" spans="1:147" x14ac:dyDescent="0.25">
      <c r="A346" t="s">
        <v>0</v>
      </c>
      <c r="B346" s="32" t="str">
        <f>IF(csv!F336="","",TRIM(csv!T336))</f>
        <v/>
      </c>
      <c r="C346" s="21" t="s">
        <v>0</v>
      </c>
      <c r="D346" s="21" t="str">
        <f>IF(csv!F336="","",TRIM(csv!F336))</f>
        <v/>
      </c>
      <c r="E346" s="21" t="str">
        <f>IF(csv!E336="","",TRIM(csv!E336))</f>
        <v/>
      </c>
      <c r="F346" s="21" t="s">
        <v>0</v>
      </c>
      <c r="G346" s="53" t="str">
        <f>IF(csv!M336="","",TRIM(csv!M336))</f>
        <v/>
      </c>
      <c r="H346" s="53" t="str">
        <f>IF(csv!N336="","",TRIM(csv!N336))</f>
        <v/>
      </c>
      <c r="I346" s="21" t="s">
        <v>0</v>
      </c>
      <c r="J346" s="21" t="str">
        <f>IF(csv!P336="","",TRIM(csv!P336))</f>
        <v/>
      </c>
      <c r="K346" s="21" t="str">
        <f>IF(csv!Q336="","",TRIM(csv!Q336))</f>
        <v/>
      </c>
      <c r="L346" s="21" t="s">
        <v>0</v>
      </c>
      <c r="M346" s="46" t="str">
        <f>IF(csv!R336="","",TRIM(csv!R336))</f>
        <v/>
      </c>
      <c r="N346" s="27" t="s">
        <v>0</v>
      </c>
      <c r="O346" s="172" t="str">
        <f t="shared" si="404"/>
        <v/>
      </c>
      <c r="P346" s="27"/>
      <c r="Q346" s="32" t="str">
        <f t="shared" si="405"/>
        <v/>
      </c>
      <c r="R346" s="53" t="str">
        <f>IF(Q346="","",IF(COUNTIF(Q$12:Q345,Q346)=0,R345+1,R345))</f>
        <v/>
      </c>
      <c r="S346" s="53" t="str">
        <f t="shared" si="406"/>
        <v/>
      </c>
      <c r="T346" s="53" t="str">
        <f t="shared" si="407"/>
        <v/>
      </c>
      <c r="U346" s="46" t="str">
        <f t="shared" si="408"/>
        <v/>
      </c>
      <c r="V346" s="27" t="s">
        <v>0</v>
      </c>
      <c r="W346" s="157" t="str">
        <f t="shared" si="409"/>
        <v/>
      </c>
      <c r="X346" s="207" t="str">
        <f t="shared" si="410"/>
        <v/>
      </c>
      <c r="Y346" s="158" t="str">
        <f t="shared" si="392"/>
        <v/>
      </c>
      <c r="Z346" s="27" t="s">
        <v>0</v>
      </c>
      <c r="AA346" s="32" t="str">
        <f t="shared" si="411"/>
        <v/>
      </c>
      <c r="AB346" s="53" t="str">
        <f t="shared" si="412"/>
        <v/>
      </c>
      <c r="AC346" s="21" t="str">
        <f>IF(OR(AB346="",AB346&lt;&gt;"NEMA"),"",IF(IFERROR(MATCH(AA346,AA$12:AA345,0),0)&lt;&gt;0,"",AA346))</f>
        <v/>
      </c>
      <c r="AD346" s="46" t="str">
        <f>IF(AC346="","",MAX(AD$12:AD345)+1)</f>
        <v/>
      </c>
      <c r="AE346" s="27" t="s">
        <v>0</v>
      </c>
      <c r="AF346" s="84"/>
      <c r="AG346" s="27" t="s">
        <v>0</v>
      </c>
      <c r="AH346" s="14" t="str">
        <f t="shared" si="413"/>
        <v/>
      </c>
      <c r="AI346" s="27" t="s">
        <v>0</v>
      </c>
      <c r="AJ346" s="157" t="str">
        <f t="shared" si="414"/>
        <v/>
      </c>
      <c r="AK346" s="108" t="str">
        <f t="shared" si="415"/>
        <v/>
      </c>
      <c r="AL346" s="27"/>
      <c r="AM346" s="32" t="str">
        <f t="shared" si="416"/>
        <v/>
      </c>
      <c r="AN346" s="21" t="str">
        <f t="shared" si="417"/>
        <v/>
      </c>
      <c r="AO346" s="53" t="str">
        <f t="shared" si="418"/>
        <v/>
      </c>
      <c r="AP346" s="53" t="str">
        <f t="shared" si="419"/>
        <v/>
      </c>
      <c r="AQ346" s="21" t="str">
        <f t="shared" si="420"/>
        <v/>
      </c>
      <c r="AR346" s="46" t="str">
        <f t="shared" si="421"/>
        <v/>
      </c>
      <c r="AS346" s="27" t="s">
        <v>0</v>
      </c>
      <c r="AT346" s="62" t="str">
        <f t="shared" si="422"/>
        <v/>
      </c>
      <c r="AU346" s="27" t="s">
        <v>0</v>
      </c>
      <c r="AV346" s="228" t="str">
        <f t="shared" si="390"/>
        <v/>
      </c>
      <c r="AW346" s="27" t="s">
        <v>0</v>
      </c>
      <c r="AX346" s="79"/>
      <c r="AY346" s="80"/>
      <c r="AZ346" s="27" t="s">
        <v>0</v>
      </c>
      <c r="BA346" s="184" t="str">
        <f t="shared" si="423"/>
        <v/>
      </c>
      <c r="BB346" s="27" t="s">
        <v>0</v>
      </c>
      <c r="BC346" s="32" t="str">
        <f t="shared" si="424"/>
        <v/>
      </c>
      <c r="BD346" s="53" t="str">
        <f>IF(AX346&amp;AY346="","",MAX(BD$12:BD345)+1)</f>
        <v/>
      </c>
      <c r="BE346" s="196" t="str">
        <f t="shared" si="425"/>
        <v/>
      </c>
      <c r="BF346" s="33" t="str">
        <f>IF(AND(AO346="NEMA",AP346="NEMA",OR(AX346&amp;AY346="",BE346="NEMA")),MAX(BF$12:BF345)+1,"")</f>
        <v/>
      </c>
      <c r="BG346" s="27" t="s">
        <v>0</v>
      </c>
      <c r="BH346" s="32" t="str">
        <f t="shared" si="426"/>
        <v/>
      </c>
      <c r="BI346" s="21" t="str">
        <f t="shared" si="427"/>
        <v/>
      </c>
      <c r="BJ346" s="53" t="str">
        <f t="shared" si="428"/>
        <v/>
      </c>
      <c r="BK346" s="33" t="str">
        <f t="shared" si="429"/>
        <v/>
      </c>
      <c r="BL346" s="27" t="s">
        <v>0</v>
      </c>
      <c r="BM346" s="32" t="str">
        <f t="shared" si="430"/>
        <v/>
      </c>
      <c r="BN346" s="21" t="str">
        <f t="shared" si="431"/>
        <v/>
      </c>
      <c r="BO346" s="53" t="str">
        <f t="shared" si="432"/>
        <v/>
      </c>
      <c r="BP346" s="53" t="str">
        <f t="shared" si="393"/>
        <v/>
      </c>
      <c r="BQ346" s="21" t="str">
        <f t="shared" si="394"/>
        <v/>
      </c>
      <c r="BR346" s="21" t="str" cm="1">
        <f t="array" ref="BR346">IFERROR(""&amp;INDEX(regNatjecatelj_klub,DI346),"")</f>
        <v/>
      </c>
      <c r="BS346" s="66" t="str">
        <f t="shared" si="433"/>
        <v/>
      </c>
      <c r="BT346" s="46" t="str">
        <f t="shared" si="434"/>
        <v/>
      </c>
      <c r="BU346" s="27" t="s">
        <v>0</v>
      </c>
      <c r="BV346" s="62" t="str">
        <f>IF(BP346&lt;&gt;"NEMA","",IF(IFERROR(MATCH(BN346,BN$12:BN345,0),0)&lt;&gt;0,"",BN346))</f>
        <v/>
      </c>
      <c r="BW346" s="27" t="s">
        <v>0</v>
      </c>
      <c r="BX346" s="84"/>
      <c r="BY346" s="27" t="s">
        <v>0</v>
      </c>
      <c r="BZ346" s="38" t="str">
        <f t="shared" si="435"/>
        <v/>
      </c>
      <c r="CA346" s="21" t="str">
        <f t="shared" si="436"/>
        <v/>
      </c>
      <c r="CB346" s="21" t="str">
        <f>IF(CA346="","",MAX(CB$12:CB345)+1)</f>
        <v/>
      </c>
      <c r="CC346" s="21" t="str">
        <f>IF(CA346="","",IF(AB346="","",IF(AB346="NEMA",IF(AD346="",INDEX(AD$12:AD345,MATCH(AA346,AA$12:AA345,0),1),AD346),AB346)))</f>
        <v/>
      </c>
      <c r="CD346" s="21" t="str">
        <f t="shared" si="437"/>
        <v/>
      </c>
      <c r="CE346" s="21" t="str">
        <f>IF(BX346="","",MAX(CE$12:CE345)+1)</f>
        <v/>
      </c>
      <c r="CF346" s="21" t="str">
        <f t="shared" si="438"/>
        <v/>
      </c>
      <c r="CG346" s="46" t="str">
        <f t="shared" si="439"/>
        <v/>
      </c>
      <c r="CH346" s="27" t="s">
        <v>0</v>
      </c>
      <c r="CI346" s="14" t="str">
        <f t="shared" si="440"/>
        <v/>
      </c>
      <c r="CJ346" s="27" t="s">
        <v>0</v>
      </c>
      <c r="CK346" s="157" t="str">
        <f>IF(BN346="","",IF(AND(BO346&lt;&gt;"",BO346&lt;&gt;"NEMA",BS346=1),BR346,IFERROR(INDEX(CK$12:CK345,MATCH(BN346,BN$12:BN345,0)),IF(BX346&lt;&gt;"",BX346,BT346))))</f>
        <v/>
      </c>
      <c r="CL346" s="210" t="str">
        <f>IF(BN346="","",IF(BT346&lt;&gt;BN346,INDEX(regKlub_id,MATCH(BT346,regKlub_naziv,0)),IF(AND(BO346&lt;&gt;"",BO346&lt;&gt;"NEMA"),BO346,IF(CF346&lt;&gt;"",CF346,IF(CB346&lt;&gt;"",CB346,IFERROR(INDEX(CL$12:CL345,MATCH(BN346,BN$12:BN345,0)),"GREŠKA"))))))</f>
        <v/>
      </c>
      <c r="CM346" s="108" t="str">
        <f>IF(BP346="","",IF(BP346&lt;&gt;"NEMA",BP346,IF(CE346&lt;&gt;"",CE346,IFERROR(INDEX(CM$12:CM345,MATCH(BN346,BN$12:BN345,0)),""))))</f>
        <v/>
      </c>
      <c r="CN346" s="27" t="s">
        <v>0</v>
      </c>
      <c r="CO346" s="38" t="str">
        <f t="shared" si="441"/>
        <v/>
      </c>
      <c r="CP346" s="53" t="str">
        <f t="shared" si="442"/>
        <v/>
      </c>
      <c r="CQ346" s="164" t="str">
        <f t="shared" si="443"/>
        <v/>
      </c>
      <c r="CR346" s="165" t="str">
        <f t="shared" si="391"/>
        <v/>
      </c>
      <c r="CS346" s="108" t="str">
        <f t="shared" si="395"/>
        <v/>
      </c>
      <c r="CT346" s="27" t="s">
        <v>0</v>
      </c>
      <c r="CU346" s="224" t="str">
        <f t="shared" si="444"/>
        <v xml:space="preserve">
</v>
      </c>
      <c r="CV346" s="27" t="s">
        <v>0</v>
      </c>
      <c r="CW346" s="184" t="str">
        <f t="shared" si="396"/>
        <v/>
      </c>
      <c r="CX346" t="s">
        <v>0</v>
      </c>
      <c r="CY346" s="86" t="str">
        <f t="shared" si="397"/>
        <v/>
      </c>
      <c r="CZ346" t="s">
        <v>0</v>
      </c>
      <c r="DA346" s="32" t="str">
        <f t="shared" si="398"/>
        <v/>
      </c>
      <c r="DB346" s="46" t="str">
        <f t="shared" si="399"/>
        <v/>
      </c>
      <c r="DC346" t="s">
        <v>0</v>
      </c>
      <c r="DD346" s="14" t="str">
        <f t="shared" si="445"/>
        <v/>
      </c>
      <c r="DE346" s="27" t="s">
        <v>0</v>
      </c>
      <c r="DF346" s="14" t="str">
        <f t="shared" si="446"/>
        <v/>
      </c>
      <c r="DG346" s="27" t="s">
        <v>0</v>
      </c>
      <c r="DH346" s="32" t="str">
        <f t="shared" si="447"/>
        <v/>
      </c>
      <c r="DI346" s="33" t="str">
        <f t="shared" si="448"/>
        <v/>
      </c>
      <c r="DJ346" s="27" t="s">
        <v>0</v>
      </c>
      <c r="DK346" s="32" t="str">
        <f t="shared" si="449"/>
        <v/>
      </c>
      <c r="DL346" s="33" t="str">
        <f t="shared" si="450"/>
        <v/>
      </c>
      <c r="DM346" s="27" t="s">
        <v>0</v>
      </c>
      <c r="DN346" s="32" t="str">
        <f t="shared" si="451"/>
        <v/>
      </c>
      <c r="DO346" s="33" t="str">
        <f t="shared" si="452"/>
        <v/>
      </c>
      <c r="DP346" s="27" t="s">
        <v>0</v>
      </c>
      <c r="DQ346" s="38" t="str">
        <f t="shared" si="453"/>
        <v/>
      </c>
      <c r="DR346" s="33" t="str" cm="1">
        <f t="array" ref="DR346">IF(DQ346&lt;&gt;"",INDEX(regNatjecatelj_id,DQ346,0),IF(BF346&lt;&gt;"",BF346,""))</f>
        <v/>
      </c>
      <c r="DS346" s="27" t="s">
        <v>0</v>
      </c>
      <c r="DT346" s="38" t="str">
        <f t="shared" si="454"/>
        <v/>
      </c>
      <c r="DU346" s="53" t="str">
        <f t="shared" si="400"/>
        <v/>
      </c>
      <c r="DV346" s="53" t="str">
        <f t="shared" si="455"/>
        <v/>
      </c>
      <c r="DW346" s="53" t="str">
        <f t="shared" si="456"/>
        <v/>
      </c>
      <c r="DX346" s="46" t="str">
        <f t="shared" si="457"/>
        <v/>
      </c>
      <c r="DY346" s="27" t="s">
        <v>0</v>
      </c>
      <c r="DZ346" s="38" t="str">
        <f>IF(AN346="","",MAX(DZ$12:DZ345)+1)</f>
        <v/>
      </c>
      <c r="EA346" s="53" t="str">
        <f t="shared" si="458"/>
        <v/>
      </c>
      <c r="EB346" s="53" t="str">
        <f t="shared" si="459"/>
        <v/>
      </c>
      <c r="EC346" s="53" t="str">
        <f t="shared" si="460"/>
        <v/>
      </c>
      <c r="ED346" s="53" t="str">
        <f t="shared" si="461"/>
        <v/>
      </c>
      <c r="EE346" s="53" t="str">
        <f t="shared" si="401"/>
        <v/>
      </c>
      <c r="EF346" s="53" t="str">
        <f t="shared" si="462"/>
        <v/>
      </c>
      <c r="EG346" s="53" t="str">
        <f t="shared" si="463"/>
        <v/>
      </c>
      <c r="EH346" s="53" t="str">
        <f t="shared" si="402"/>
        <v/>
      </c>
      <c r="EI346" s="53" t="str">
        <f t="shared" si="464"/>
        <v/>
      </c>
      <c r="EJ346" s="33" t="str">
        <f t="shared" si="465"/>
        <v/>
      </c>
      <c r="EK346" s="27" t="s">
        <v>0</v>
      </c>
      <c r="EL346" s="14" t="str">
        <f t="shared" si="466"/>
        <v/>
      </c>
      <c r="EM346" s="27" t="s">
        <v>0</v>
      </c>
      <c r="EN346" s="14" t="str">
        <f t="shared" si="403"/>
        <v/>
      </c>
      <c r="EO346" s="27" t="s">
        <v>0</v>
      </c>
      <c r="EP346" s="115" t="str">
        <f t="shared" si="467"/>
        <v/>
      </c>
      <c r="EQ346" s="27" t="s">
        <v>0</v>
      </c>
    </row>
    <row r="347" spans="1:147" x14ac:dyDescent="0.25">
      <c r="A347" t="s">
        <v>0</v>
      </c>
      <c r="B347" s="32" t="str">
        <f>IF(csv!F337="","",TRIM(csv!T337))</f>
        <v/>
      </c>
      <c r="C347" s="21" t="s">
        <v>0</v>
      </c>
      <c r="D347" s="21" t="str">
        <f>IF(csv!F337="","",TRIM(csv!F337))</f>
        <v/>
      </c>
      <c r="E347" s="21" t="str">
        <f>IF(csv!E337="","",TRIM(csv!E337))</f>
        <v/>
      </c>
      <c r="F347" s="21" t="s">
        <v>0</v>
      </c>
      <c r="G347" s="53" t="str">
        <f>IF(csv!M337="","",TRIM(csv!M337))</f>
        <v/>
      </c>
      <c r="H347" s="53" t="str">
        <f>IF(csv!N337="","",TRIM(csv!N337))</f>
        <v/>
      </c>
      <c r="I347" s="21" t="s">
        <v>0</v>
      </c>
      <c r="J347" s="21" t="str">
        <f>IF(csv!P337="","",TRIM(csv!P337))</f>
        <v/>
      </c>
      <c r="K347" s="21" t="str">
        <f>IF(csv!Q337="","",TRIM(csv!Q337))</f>
        <v/>
      </c>
      <c r="L347" s="21" t="s">
        <v>0</v>
      </c>
      <c r="M347" s="46" t="str">
        <f>IF(csv!R337="","",TRIM(csv!R337))</f>
        <v/>
      </c>
      <c r="N347" s="27" t="s">
        <v>0</v>
      </c>
      <c r="O347" s="172" t="str">
        <f t="shared" si="404"/>
        <v/>
      </c>
      <c r="P347" s="27"/>
      <c r="Q347" s="32" t="str">
        <f t="shared" si="405"/>
        <v/>
      </c>
      <c r="R347" s="53" t="str">
        <f>IF(Q347="","",IF(COUNTIF(Q$12:Q346,Q347)=0,R346+1,R346))</f>
        <v/>
      </c>
      <c r="S347" s="53" t="str">
        <f t="shared" si="406"/>
        <v/>
      </c>
      <c r="T347" s="53" t="str">
        <f t="shared" si="407"/>
        <v/>
      </c>
      <c r="U347" s="46" t="str">
        <f t="shared" si="408"/>
        <v/>
      </c>
      <c r="V347" s="27" t="s">
        <v>0</v>
      </c>
      <c r="W347" s="157" t="str">
        <f t="shared" si="409"/>
        <v/>
      </c>
      <c r="X347" s="207" t="str">
        <f t="shared" si="410"/>
        <v/>
      </c>
      <c r="Y347" s="158" t="str">
        <f t="shared" si="392"/>
        <v/>
      </c>
      <c r="Z347" s="27" t="s">
        <v>0</v>
      </c>
      <c r="AA347" s="32" t="str">
        <f t="shared" si="411"/>
        <v/>
      </c>
      <c r="AB347" s="53" t="str">
        <f t="shared" si="412"/>
        <v/>
      </c>
      <c r="AC347" s="21" t="str">
        <f>IF(OR(AB347="",AB347&lt;&gt;"NEMA"),"",IF(IFERROR(MATCH(AA347,AA$12:AA346,0),0)&lt;&gt;0,"",AA347))</f>
        <v/>
      </c>
      <c r="AD347" s="46" t="str">
        <f>IF(AC347="","",MAX(AD$12:AD346)+1)</f>
        <v/>
      </c>
      <c r="AE347" s="27" t="s">
        <v>0</v>
      </c>
      <c r="AF347" s="84"/>
      <c r="AG347" s="27" t="s">
        <v>0</v>
      </c>
      <c r="AH347" s="14" t="str">
        <f t="shared" si="413"/>
        <v/>
      </c>
      <c r="AI347" s="27" t="s">
        <v>0</v>
      </c>
      <c r="AJ347" s="157" t="str">
        <f t="shared" si="414"/>
        <v/>
      </c>
      <c r="AK347" s="108" t="str">
        <f t="shared" si="415"/>
        <v/>
      </c>
      <c r="AL347" s="27"/>
      <c r="AM347" s="32" t="str">
        <f t="shared" si="416"/>
        <v/>
      </c>
      <c r="AN347" s="21" t="str">
        <f t="shared" si="417"/>
        <v/>
      </c>
      <c r="AO347" s="53" t="str">
        <f t="shared" si="418"/>
        <v/>
      </c>
      <c r="AP347" s="53" t="str">
        <f t="shared" si="419"/>
        <v/>
      </c>
      <c r="AQ347" s="21" t="str">
        <f t="shared" si="420"/>
        <v/>
      </c>
      <c r="AR347" s="46" t="str">
        <f t="shared" si="421"/>
        <v/>
      </c>
      <c r="AS347" s="27" t="s">
        <v>0</v>
      </c>
      <c r="AT347" s="62" t="str">
        <f t="shared" si="422"/>
        <v/>
      </c>
      <c r="AU347" s="27" t="s">
        <v>0</v>
      </c>
      <c r="AV347" s="228" t="str">
        <f t="shared" si="390"/>
        <v/>
      </c>
      <c r="AW347" s="27" t="s">
        <v>0</v>
      </c>
      <c r="AX347" s="79"/>
      <c r="AY347" s="80"/>
      <c r="AZ347" s="27" t="s">
        <v>0</v>
      </c>
      <c r="BA347" s="184" t="str">
        <f t="shared" si="423"/>
        <v/>
      </c>
      <c r="BB347" s="27" t="s">
        <v>0</v>
      </c>
      <c r="BC347" s="32" t="str">
        <f t="shared" si="424"/>
        <v/>
      </c>
      <c r="BD347" s="53" t="str">
        <f>IF(AX347&amp;AY347="","",MAX(BD$12:BD346)+1)</f>
        <v/>
      </c>
      <c r="BE347" s="196" t="str">
        <f t="shared" si="425"/>
        <v/>
      </c>
      <c r="BF347" s="33" t="str">
        <f>IF(AND(AO347="NEMA",AP347="NEMA",OR(AX347&amp;AY347="",BE347="NEMA")),MAX(BF$12:BF346)+1,"")</f>
        <v/>
      </c>
      <c r="BG347" s="27" t="s">
        <v>0</v>
      </c>
      <c r="BH347" s="32" t="str">
        <f t="shared" si="426"/>
        <v/>
      </c>
      <c r="BI347" s="21" t="str">
        <f t="shared" si="427"/>
        <v/>
      </c>
      <c r="BJ347" s="53" t="str">
        <f t="shared" si="428"/>
        <v/>
      </c>
      <c r="BK347" s="33" t="str">
        <f t="shared" si="429"/>
        <v/>
      </c>
      <c r="BL347" s="27" t="s">
        <v>0</v>
      </c>
      <c r="BM347" s="32" t="str">
        <f t="shared" si="430"/>
        <v/>
      </c>
      <c r="BN347" s="21" t="str">
        <f t="shared" si="431"/>
        <v/>
      </c>
      <c r="BO347" s="53" t="str">
        <f t="shared" si="432"/>
        <v/>
      </c>
      <c r="BP347" s="53" t="str">
        <f t="shared" si="393"/>
        <v/>
      </c>
      <c r="BQ347" s="21" t="str">
        <f t="shared" si="394"/>
        <v/>
      </c>
      <c r="BR347" s="21" t="str" cm="1">
        <f t="array" ref="BR347">IFERROR(""&amp;INDEX(regNatjecatelj_klub,DI347),"")</f>
        <v/>
      </c>
      <c r="BS347" s="66" t="str">
        <f t="shared" si="433"/>
        <v/>
      </c>
      <c r="BT347" s="46" t="str">
        <f t="shared" si="434"/>
        <v/>
      </c>
      <c r="BU347" s="27" t="s">
        <v>0</v>
      </c>
      <c r="BV347" s="62" t="str">
        <f>IF(BP347&lt;&gt;"NEMA","",IF(IFERROR(MATCH(BN347,BN$12:BN346,0),0)&lt;&gt;0,"",BN347))</f>
        <v/>
      </c>
      <c r="BW347" s="27" t="s">
        <v>0</v>
      </c>
      <c r="BX347" s="84"/>
      <c r="BY347" s="27" t="s">
        <v>0</v>
      </c>
      <c r="BZ347" s="38" t="str">
        <f t="shared" si="435"/>
        <v/>
      </c>
      <c r="CA347" s="21" t="str">
        <f t="shared" si="436"/>
        <v/>
      </c>
      <c r="CB347" s="21" t="str">
        <f>IF(CA347="","",MAX(CB$12:CB346)+1)</f>
        <v/>
      </c>
      <c r="CC347" s="21" t="str">
        <f>IF(CA347="","",IF(AB347="","",IF(AB347="NEMA",IF(AD347="",INDEX(AD$12:AD346,MATCH(AA347,AA$12:AA346,0),1),AD347),AB347)))</f>
        <v/>
      </c>
      <c r="CD347" s="21" t="str">
        <f t="shared" si="437"/>
        <v/>
      </c>
      <c r="CE347" s="21" t="str">
        <f>IF(BX347="","",MAX(CE$12:CE346)+1)</f>
        <v/>
      </c>
      <c r="CF347" s="21" t="str">
        <f t="shared" si="438"/>
        <v/>
      </c>
      <c r="CG347" s="46" t="str">
        <f t="shared" si="439"/>
        <v/>
      </c>
      <c r="CH347" s="27" t="s">
        <v>0</v>
      </c>
      <c r="CI347" s="14" t="str">
        <f t="shared" si="440"/>
        <v/>
      </c>
      <c r="CJ347" s="27" t="s">
        <v>0</v>
      </c>
      <c r="CK347" s="157" t="str">
        <f>IF(BN347="","",IF(AND(BO347&lt;&gt;"",BO347&lt;&gt;"NEMA",BS347=1),BR347,IFERROR(INDEX(CK$12:CK346,MATCH(BN347,BN$12:BN346,0)),IF(BX347&lt;&gt;"",BX347,BT347))))</f>
        <v/>
      </c>
      <c r="CL347" s="210" t="str">
        <f>IF(BN347="","",IF(BT347&lt;&gt;BN347,INDEX(regKlub_id,MATCH(BT347,regKlub_naziv,0)),IF(AND(BO347&lt;&gt;"",BO347&lt;&gt;"NEMA"),BO347,IF(CF347&lt;&gt;"",CF347,IF(CB347&lt;&gt;"",CB347,IFERROR(INDEX(CL$12:CL346,MATCH(BN347,BN$12:BN346,0)),"GREŠKA"))))))</f>
        <v/>
      </c>
      <c r="CM347" s="108" t="str">
        <f>IF(BP347="","",IF(BP347&lt;&gt;"NEMA",BP347,IF(CE347&lt;&gt;"",CE347,IFERROR(INDEX(CM$12:CM346,MATCH(BN347,BN$12:BN346,0)),""))))</f>
        <v/>
      </c>
      <c r="CN347" s="27" t="s">
        <v>0</v>
      </c>
      <c r="CO347" s="38" t="str">
        <f t="shared" si="441"/>
        <v/>
      </c>
      <c r="CP347" s="53" t="str">
        <f t="shared" si="442"/>
        <v/>
      </c>
      <c r="CQ347" s="164" t="str">
        <f t="shared" si="443"/>
        <v/>
      </c>
      <c r="CR347" s="165" t="str">
        <f t="shared" si="391"/>
        <v/>
      </c>
      <c r="CS347" s="108" t="str">
        <f t="shared" si="395"/>
        <v/>
      </c>
      <c r="CT347" s="27" t="s">
        <v>0</v>
      </c>
      <c r="CU347" s="224" t="str">
        <f t="shared" si="444"/>
        <v xml:space="preserve">
</v>
      </c>
      <c r="CV347" s="27" t="s">
        <v>0</v>
      </c>
      <c r="CW347" s="184" t="str">
        <f t="shared" si="396"/>
        <v/>
      </c>
      <c r="CX347" t="s">
        <v>0</v>
      </c>
      <c r="CY347" s="86" t="str">
        <f t="shared" si="397"/>
        <v/>
      </c>
      <c r="CZ347" t="s">
        <v>0</v>
      </c>
      <c r="DA347" s="32" t="str">
        <f t="shared" si="398"/>
        <v/>
      </c>
      <c r="DB347" s="46" t="str">
        <f t="shared" si="399"/>
        <v/>
      </c>
      <c r="DC347" t="s">
        <v>0</v>
      </c>
      <c r="DD347" s="14" t="str">
        <f t="shared" si="445"/>
        <v/>
      </c>
      <c r="DE347" s="27" t="s">
        <v>0</v>
      </c>
      <c r="DF347" s="14" t="str">
        <f t="shared" si="446"/>
        <v/>
      </c>
      <c r="DG347" s="27" t="s">
        <v>0</v>
      </c>
      <c r="DH347" s="32" t="str">
        <f t="shared" si="447"/>
        <v/>
      </c>
      <c r="DI347" s="33" t="str">
        <f t="shared" si="448"/>
        <v/>
      </c>
      <c r="DJ347" s="27" t="s">
        <v>0</v>
      </c>
      <c r="DK347" s="32" t="str">
        <f t="shared" si="449"/>
        <v/>
      </c>
      <c r="DL347" s="33" t="str">
        <f t="shared" si="450"/>
        <v/>
      </c>
      <c r="DM347" s="27" t="s">
        <v>0</v>
      </c>
      <c r="DN347" s="32" t="str">
        <f t="shared" si="451"/>
        <v/>
      </c>
      <c r="DO347" s="33" t="str">
        <f t="shared" si="452"/>
        <v/>
      </c>
      <c r="DP347" s="27" t="s">
        <v>0</v>
      </c>
      <c r="DQ347" s="38" t="str">
        <f t="shared" si="453"/>
        <v/>
      </c>
      <c r="DR347" s="33" t="str" cm="1">
        <f t="array" ref="DR347">IF(DQ347&lt;&gt;"",INDEX(regNatjecatelj_id,DQ347,0),IF(BF347&lt;&gt;"",BF347,""))</f>
        <v/>
      </c>
      <c r="DS347" s="27" t="s">
        <v>0</v>
      </c>
      <c r="DT347" s="38" t="str">
        <f t="shared" si="454"/>
        <v/>
      </c>
      <c r="DU347" s="53" t="str">
        <f t="shared" si="400"/>
        <v/>
      </c>
      <c r="DV347" s="53" t="str">
        <f t="shared" si="455"/>
        <v/>
      </c>
      <c r="DW347" s="53" t="str">
        <f t="shared" si="456"/>
        <v/>
      </c>
      <c r="DX347" s="46" t="str">
        <f t="shared" si="457"/>
        <v/>
      </c>
      <c r="DY347" s="27" t="s">
        <v>0</v>
      </c>
      <c r="DZ347" s="38" t="str">
        <f>IF(AN347="","",MAX(DZ$12:DZ346)+1)</f>
        <v/>
      </c>
      <c r="EA347" s="53" t="str">
        <f t="shared" si="458"/>
        <v/>
      </c>
      <c r="EB347" s="53" t="str">
        <f t="shared" si="459"/>
        <v/>
      </c>
      <c r="EC347" s="53" t="str">
        <f t="shared" si="460"/>
        <v/>
      </c>
      <c r="ED347" s="53" t="str">
        <f t="shared" si="461"/>
        <v/>
      </c>
      <c r="EE347" s="53" t="str">
        <f t="shared" si="401"/>
        <v/>
      </c>
      <c r="EF347" s="53" t="str">
        <f t="shared" si="462"/>
        <v/>
      </c>
      <c r="EG347" s="53" t="str">
        <f t="shared" si="463"/>
        <v/>
      </c>
      <c r="EH347" s="53" t="str">
        <f t="shared" si="402"/>
        <v/>
      </c>
      <c r="EI347" s="53" t="str">
        <f t="shared" si="464"/>
        <v/>
      </c>
      <c r="EJ347" s="33" t="str">
        <f t="shared" si="465"/>
        <v/>
      </c>
      <c r="EK347" s="27" t="s">
        <v>0</v>
      </c>
      <c r="EL347" s="14" t="str">
        <f t="shared" si="466"/>
        <v/>
      </c>
      <c r="EM347" s="27" t="s">
        <v>0</v>
      </c>
      <c r="EN347" s="14" t="str">
        <f t="shared" si="403"/>
        <v/>
      </c>
      <c r="EO347" s="27" t="s">
        <v>0</v>
      </c>
      <c r="EP347" s="115" t="str">
        <f t="shared" si="467"/>
        <v/>
      </c>
      <c r="EQ347" s="27" t="s">
        <v>0</v>
      </c>
    </row>
    <row r="348" spans="1:147" x14ac:dyDescent="0.25">
      <c r="A348" t="s">
        <v>0</v>
      </c>
      <c r="B348" s="32" t="str">
        <f>IF(csv!F338="","",TRIM(csv!T338))</f>
        <v/>
      </c>
      <c r="C348" s="21" t="s">
        <v>0</v>
      </c>
      <c r="D348" s="21" t="str">
        <f>IF(csv!F338="","",TRIM(csv!F338))</f>
        <v/>
      </c>
      <c r="E348" s="21" t="str">
        <f>IF(csv!E338="","",TRIM(csv!E338))</f>
        <v/>
      </c>
      <c r="F348" s="21" t="s">
        <v>0</v>
      </c>
      <c r="G348" s="53" t="str">
        <f>IF(csv!M338="","",TRIM(csv!M338))</f>
        <v/>
      </c>
      <c r="H348" s="53" t="str">
        <f>IF(csv!N338="","",TRIM(csv!N338))</f>
        <v/>
      </c>
      <c r="I348" s="21" t="s">
        <v>0</v>
      </c>
      <c r="J348" s="21" t="str">
        <f>IF(csv!P338="","",TRIM(csv!P338))</f>
        <v/>
      </c>
      <c r="K348" s="21" t="str">
        <f>IF(csv!Q338="","",TRIM(csv!Q338))</f>
        <v/>
      </c>
      <c r="L348" s="21" t="s">
        <v>0</v>
      </c>
      <c r="M348" s="46" t="str">
        <f>IF(csv!R338="","",TRIM(csv!R338))</f>
        <v/>
      </c>
      <c r="N348" s="27" t="s">
        <v>0</v>
      </c>
      <c r="O348" s="172" t="str">
        <f t="shared" si="404"/>
        <v/>
      </c>
      <c r="P348" s="27"/>
      <c r="Q348" s="32" t="str">
        <f t="shared" si="405"/>
        <v/>
      </c>
      <c r="R348" s="53" t="str">
        <f>IF(Q348="","",IF(COUNTIF(Q$12:Q347,Q348)=0,R347+1,R347))</f>
        <v/>
      </c>
      <c r="S348" s="53" t="str">
        <f t="shared" si="406"/>
        <v/>
      </c>
      <c r="T348" s="53" t="str">
        <f t="shared" si="407"/>
        <v/>
      </c>
      <c r="U348" s="46" t="str">
        <f t="shared" si="408"/>
        <v/>
      </c>
      <c r="V348" s="27" t="s">
        <v>0</v>
      </c>
      <c r="W348" s="157" t="str">
        <f t="shared" si="409"/>
        <v/>
      </c>
      <c r="X348" s="207" t="str">
        <f t="shared" si="410"/>
        <v/>
      </c>
      <c r="Y348" s="158" t="str">
        <f t="shared" si="392"/>
        <v/>
      </c>
      <c r="Z348" s="27" t="s">
        <v>0</v>
      </c>
      <c r="AA348" s="32" t="str">
        <f t="shared" si="411"/>
        <v/>
      </c>
      <c r="AB348" s="53" t="str">
        <f t="shared" si="412"/>
        <v/>
      </c>
      <c r="AC348" s="21" t="str">
        <f>IF(OR(AB348="",AB348&lt;&gt;"NEMA"),"",IF(IFERROR(MATCH(AA348,AA$12:AA347,0),0)&lt;&gt;0,"",AA348))</f>
        <v/>
      </c>
      <c r="AD348" s="46" t="str">
        <f>IF(AC348="","",MAX(AD$12:AD347)+1)</f>
        <v/>
      </c>
      <c r="AE348" s="27" t="s">
        <v>0</v>
      </c>
      <c r="AF348" s="84"/>
      <c r="AG348" s="27" t="s">
        <v>0</v>
      </c>
      <c r="AH348" s="14" t="str">
        <f t="shared" si="413"/>
        <v/>
      </c>
      <c r="AI348" s="27" t="s">
        <v>0</v>
      </c>
      <c r="AJ348" s="157" t="str">
        <f t="shared" si="414"/>
        <v/>
      </c>
      <c r="AK348" s="108" t="str">
        <f t="shared" si="415"/>
        <v/>
      </c>
      <c r="AL348" s="27"/>
      <c r="AM348" s="32" t="str">
        <f t="shared" si="416"/>
        <v/>
      </c>
      <c r="AN348" s="21" t="str">
        <f t="shared" si="417"/>
        <v/>
      </c>
      <c r="AO348" s="53" t="str">
        <f t="shared" si="418"/>
        <v/>
      </c>
      <c r="AP348" s="53" t="str">
        <f t="shared" si="419"/>
        <v/>
      </c>
      <c r="AQ348" s="21" t="str">
        <f t="shared" si="420"/>
        <v/>
      </c>
      <c r="AR348" s="46" t="str">
        <f t="shared" si="421"/>
        <v/>
      </c>
      <c r="AS348" s="27" t="s">
        <v>0</v>
      </c>
      <c r="AT348" s="62" t="str">
        <f t="shared" si="422"/>
        <v/>
      </c>
      <c r="AU348" s="27" t="s">
        <v>0</v>
      </c>
      <c r="AV348" s="228" t="str">
        <f t="shared" si="390"/>
        <v/>
      </c>
      <c r="AW348" s="27" t="s">
        <v>0</v>
      </c>
      <c r="AX348" s="79"/>
      <c r="AY348" s="80"/>
      <c r="AZ348" s="27" t="s">
        <v>0</v>
      </c>
      <c r="BA348" s="184" t="str">
        <f t="shared" si="423"/>
        <v/>
      </c>
      <c r="BB348" s="27" t="s">
        <v>0</v>
      </c>
      <c r="BC348" s="32" t="str">
        <f t="shared" si="424"/>
        <v/>
      </c>
      <c r="BD348" s="53" t="str">
        <f>IF(AX348&amp;AY348="","",MAX(BD$12:BD347)+1)</f>
        <v/>
      </c>
      <c r="BE348" s="196" t="str">
        <f t="shared" si="425"/>
        <v/>
      </c>
      <c r="BF348" s="33" t="str">
        <f>IF(AND(AO348="NEMA",AP348="NEMA",OR(AX348&amp;AY348="",BE348="NEMA")),MAX(BF$12:BF347)+1,"")</f>
        <v/>
      </c>
      <c r="BG348" s="27" t="s">
        <v>0</v>
      </c>
      <c r="BH348" s="32" t="str">
        <f t="shared" si="426"/>
        <v/>
      </c>
      <c r="BI348" s="21" t="str">
        <f t="shared" si="427"/>
        <v/>
      </c>
      <c r="BJ348" s="53" t="str">
        <f t="shared" si="428"/>
        <v/>
      </c>
      <c r="BK348" s="33" t="str">
        <f t="shared" si="429"/>
        <v/>
      </c>
      <c r="BL348" s="27" t="s">
        <v>0</v>
      </c>
      <c r="BM348" s="32" t="str">
        <f t="shared" si="430"/>
        <v/>
      </c>
      <c r="BN348" s="21" t="str">
        <f t="shared" si="431"/>
        <v/>
      </c>
      <c r="BO348" s="53" t="str">
        <f t="shared" si="432"/>
        <v/>
      </c>
      <c r="BP348" s="53" t="str">
        <f t="shared" si="393"/>
        <v/>
      </c>
      <c r="BQ348" s="21" t="str">
        <f t="shared" si="394"/>
        <v/>
      </c>
      <c r="BR348" s="21" t="str" cm="1">
        <f t="array" ref="BR348">IFERROR(""&amp;INDEX(regNatjecatelj_klub,DI348),"")</f>
        <v/>
      </c>
      <c r="BS348" s="66" t="str">
        <f t="shared" si="433"/>
        <v/>
      </c>
      <c r="BT348" s="46" t="str">
        <f t="shared" si="434"/>
        <v/>
      </c>
      <c r="BU348" s="27" t="s">
        <v>0</v>
      </c>
      <c r="BV348" s="62" t="str">
        <f>IF(BP348&lt;&gt;"NEMA","",IF(IFERROR(MATCH(BN348,BN$12:BN347,0),0)&lt;&gt;0,"",BN348))</f>
        <v/>
      </c>
      <c r="BW348" s="27" t="s">
        <v>0</v>
      </c>
      <c r="BX348" s="84"/>
      <c r="BY348" s="27" t="s">
        <v>0</v>
      </c>
      <c r="BZ348" s="38" t="str">
        <f t="shared" si="435"/>
        <v/>
      </c>
      <c r="CA348" s="21" t="str">
        <f t="shared" si="436"/>
        <v/>
      </c>
      <c r="CB348" s="21" t="str">
        <f>IF(CA348="","",MAX(CB$12:CB347)+1)</f>
        <v/>
      </c>
      <c r="CC348" s="21" t="str">
        <f>IF(CA348="","",IF(AB348="","",IF(AB348="NEMA",IF(AD348="",INDEX(AD$12:AD347,MATCH(AA348,AA$12:AA347,0),1),AD348),AB348)))</f>
        <v/>
      </c>
      <c r="CD348" s="21" t="str">
        <f t="shared" si="437"/>
        <v/>
      </c>
      <c r="CE348" s="21" t="str">
        <f>IF(BX348="","",MAX(CE$12:CE347)+1)</f>
        <v/>
      </c>
      <c r="CF348" s="21" t="str">
        <f t="shared" si="438"/>
        <v/>
      </c>
      <c r="CG348" s="46" t="str">
        <f t="shared" si="439"/>
        <v/>
      </c>
      <c r="CH348" s="27" t="s">
        <v>0</v>
      </c>
      <c r="CI348" s="14" t="str">
        <f t="shared" si="440"/>
        <v/>
      </c>
      <c r="CJ348" s="27" t="s">
        <v>0</v>
      </c>
      <c r="CK348" s="157" t="str">
        <f>IF(BN348="","",IF(AND(BO348&lt;&gt;"",BO348&lt;&gt;"NEMA",BS348=1),BR348,IFERROR(INDEX(CK$12:CK347,MATCH(BN348,BN$12:BN347,0)),IF(BX348&lt;&gt;"",BX348,BT348))))</f>
        <v/>
      </c>
      <c r="CL348" s="210" t="str">
        <f>IF(BN348="","",IF(BT348&lt;&gt;BN348,INDEX(regKlub_id,MATCH(BT348,regKlub_naziv,0)),IF(AND(BO348&lt;&gt;"",BO348&lt;&gt;"NEMA"),BO348,IF(CF348&lt;&gt;"",CF348,IF(CB348&lt;&gt;"",CB348,IFERROR(INDEX(CL$12:CL347,MATCH(BN348,BN$12:BN347,0)),"GREŠKA"))))))</f>
        <v/>
      </c>
      <c r="CM348" s="108" t="str">
        <f>IF(BP348="","",IF(BP348&lt;&gt;"NEMA",BP348,IF(CE348&lt;&gt;"",CE348,IFERROR(INDEX(CM$12:CM347,MATCH(BN348,BN$12:BN347,0)),""))))</f>
        <v/>
      </c>
      <c r="CN348" s="27" t="s">
        <v>0</v>
      </c>
      <c r="CO348" s="38" t="str">
        <f t="shared" si="441"/>
        <v/>
      </c>
      <c r="CP348" s="53" t="str">
        <f t="shared" si="442"/>
        <v/>
      </c>
      <c r="CQ348" s="164" t="str">
        <f t="shared" si="443"/>
        <v/>
      </c>
      <c r="CR348" s="165" t="str">
        <f t="shared" si="391"/>
        <v/>
      </c>
      <c r="CS348" s="108" t="str">
        <f t="shared" si="395"/>
        <v/>
      </c>
      <c r="CT348" s="27" t="s">
        <v>0</v>
      </c>
      <c r="CU348" s="224" t="str">
        <f t="shared" si="444"/>
        <v xml:space="preserve">
</v>
      </c>
      <c r="CV348" s="27" t="s">
        <v>0</v>
      </c>
      <c r="CW348" s="184" t="str">
        <f t="shared" si="396"/>
        <v/>
      </c>
      <c r="CX348" t="s">
        <v>0</v>
      </c>
      <c r="CY348" s="86" t="str">
        <f t="shared" si="397"/>
        <v/>
      </c>
      <c r="CZ348" t="s">
        <v>0</v>
      </c>
      <c r="DA348" s="32" t="str">
        <f t="shared" si="398"/>
        <v/>
      </c>
      <c r="DB348" s="46" t="str">
        <f t="shared" si="399"/>
        <v/>
      </c>
      <c r="DC348" t="s">
        <v>0</v>
      </c>
      <c r="DD348" s="14" t="str">
        <f t="shared" si="445"/>
        <v/>
      </c>
      <c r="DE348" s="27" t="s">
        <v>0</v>
      </c>
      <c r="DF348" s="14" t="str">
        <f t="shared" si="446"/>
        <v/>
      </c>
      <c r="DG348" s="27" t="s">
        <v>0</v>
      </c>
      <c r="DH348" s="32" t="str">
        <f t="shared" si="447"/>
        <v/>
      </c>
      <c r="DI348" s="33" t="str">
        <f t="shared" si="448"/>
        <v/>
      </c>
      <c r="DJ348" s="27" t="s">
        <v>0</v>
      </c>
      <c r="DK348" s="32" t="str">
        <f t="shared" si="449"/>
        <v/>
      </c>
      <c r="DL348" s="33" t="str">
        <f t="shared" si="450"/>
        <v/>
      </c>
      <c r="DM348" s="27" t="s">
        <v>0</v>
      </c>
      <c r="DN348" s="32" t="str">
        <f t="shared" si="451"/>
        <v/>
      </c>
      <c r="DO348" s="33" t="str">
        <f t="shared" si="452"/>
        <v/>
      </c>
      <c r="DP348" s="27" t="s">
        <v>0</v>
      </c>
      <c r="DQ348" s="38" t="str">
        <f t="shared" si="453"/>
        <v/>
      </c>
      <c r="DR348" s="33" t="str" cm="1">
        <f t="array" ref="DR348">IF(DQ348&lt;&gt;"",INDEX(regNatjecatelj_id,DQ348,0),IF(BF348&lt;&gt;"",BF348,""))</f>
        <v/>
      </c>
      <c r="DS348" s="27" t="s">
        <v>0</v>
      </c>
      <c r="DT348" s="38" t="str">
        <f t="shared" si="454"/>
        <v/>
      </c>
      <c r="DU348" s="53" t="str">
        <f t="shared" si="400"/>
        <v/>
      </c>
      <c r="DV348" s="53" t="str">
        <f t="shared" si="455"/>
        <v/>
      </c>
      <c r="DW348" s="53" t="str">
        <f t="shared" si="456"/>
        <v/>
      </c>
      <c r="DX348" s="46" t="str">
        <f t="shared" si="457"/>
        <v/>
      </c>
      <c r="DY348" s="27" t="s">
        <v>0</v>
      </c>
      <c r="DZ348" s="38" t="str">
        <f>IF(AN348="","",MAX(DZ$12:DZ347)+1)</f>
        <v/>
      </c>
      <c r="EA348" s="53" t="str">
        <f t="shared" si="458"/>
        <v/>
      </c>
      <c r="EB348" s="53" t="str">
        <f t="shared" si="459"/>
        <v/>
      </c>
      <c r="EC348" s="53" t="str">
        <f t="shared" si="460"/>
        <v/>
      </c>
      <c r="ED348" s="53" t="str">
        <f t="shared" si="461"/>
        <v/>
      </c>
      <c r="EE348" s="53" t="str">
        <f t="shared" si="401"/>
        <v/>
      </c>
      <c r="EF348" s="53" t="str">
        <f t="shared" si="462"/>
        <v/>
      </c>
      <c r="EG348" s="53" t="str">
        <f t="shared" si="463"/>
        <v/>
      </c>
      <c r="EH348" s="53" t="str">
        <f t="shared" si="402"/>
        <v/>
      </c>
      <c r="EI348" s="53" t="str">
        <f t="shared" si="464"/>
        <v/>
      </c>
      <c r="EJ348" s="33" t="str">
        <f t="shared" si="465"/>
        <v/>
      </c>
      <c r="EK348" s="27" t="s">
        <v>0</v>
      </c>
      <c r="EL348" s="14" t="str">
        <f t="shared" si="466"/>
        <v/>
      </c>
      <c r="EM348" s="27" t="s">
        <v>0</v>
      </c>
      <c r="EN348" s="14" t="str">
        <f t="shared" si="403"/>
        <v/>
      </c>
      <c r="EO348" s="27" t="s">
        <v>0</v>
      </c>
      <c r="EP348" s="115" t="str">
        <f t="shared" si="467"/>
        <v/>
      </c>
      <c r="EQ348" s="27" t="s">
        <v>0</v>
      </c>
    </row>
    <row r="349" spans="1:147" x14ac:dyDescent="0.25">
      <c r="A349" t="s">
        <v>0</v>
      </c>
      <c r="B349" s="32" t="str">
        <f>IF(csv!F339="","",TRIM(csv!T339))</f>
        <v/>
      </c>
      <c r="C349" s="21" t="s">
        <v>0</v>
      </c>
      <c r="D349" s="21" t="str">
        <f>IF(csv!F339="","",TRIM(csv!F339))</f>
        <v/>
      </c>
      <c r="E349" s="21" t="str">
        <f>IF(csv!E339="","",TRIM(csv!E339))</f>
        <v/>
      </c>
      <c r="F349" s="21" t="s">
        <v>0</v>
      </c>
      <c r="G349" s="53" t="str">
        <f>IF(csv!M339="","",TRIM(csv!M339))</f>
        <v/>
      </c>
      <c r="H349" s="53" t="str">
        <f>IF(csv!N339="","",TRIM(csv!N339))</f>
        <v/>
      </c>
      <c r="I349" s="21" t="s">
        <v>0</v>
      </c>
      <c r="J349" s="21" t="str">
        <f>IF(csv!P339="","",TRIM(csv!P339))</f>
        <v/>
      </c>
      <c r="K349" s="21" t="str">
        <f>IF(csv!Q339="","",TRIM(csv!Q339))</f>
        <v/>
      </c>
      <c r="L349" s="21" t="s">
        <v>0</v>
      </c>
      <c r="M349" s="46" t="str">
        <f>IF(csv!R339="","",TRIM(csv!R339))</f>
        <v/>
      </c>
      <c r="N349" s="27" t="s">
        <v>0</v>
      </c>
      <c r="O349" s="172" t="str">
        <f t="shared" si="404"/>
        <v/>
      </c>
      <c r="P349" s="27"/>
      <c r="Q349" s="32" t="str">
        <f t="shared" si="405"/>
        <v/>
      </c>
      <c r="R349" s="53" t="str">
        <f>IF(Q349="","",IF(COUNTIF(Q$12:Q348,Q349)=0,R348+1,R348))</f>
        <v/>
      </c>
      <c r="S349" s="53" t="str">
        <f t="shared" si="406"/>
        <v/>
      </c>
      <c r="T349" s="53" t="str">
        <f t="shared" si="407"/>
        <v/>
      </c>
      <c r="U349" s="46" t="str">
        <f t="shared" si="408"/>
        <v/>
      </c>
      <c r="V349" s="27" t="s">
        <v>0</v>
      </c>
      <c r="W349" s="157" t="str">
        <f t="shared" si="409"/>
        <v/>
      </c>
      <c r="X349" s="207" t="str">
        <f t="shared" si="410"/>
        <v/>
      </c>
      <c r="Y349" s="158" t="str">
        <f t="shared" si="392"/>
        <v/>
      </c>
      <c r="Z349" s="27" t="s">
        <v>0</v>
      </c>
      <c r="AA349" s="32" t="str">
        <f t="shared" si="411"/>
        <v/>
      </c>
      <c r="AB349" s="53" t="str">
        <f t="shared" si="412"/>
        <v/>
      </c>
      <c r="AC349" s="21" t="str">
        <f>IF(OR(AB349="",AB349&lt;&gt;"NEMA"),"",IF(IFERROR(MATCH(AA349,AA$12:AA348,0),0)&lt;&gt;0,"",AA349))</f>
        <v/>
      </c>
      <c r="AD349" s="46" t="str">
        <f>IF(AC349="","",MAX(AD$12:AD348)+1)</f>
        <v/>
      </c>
      <c r="AE349" s="27" t="s">
        <v>0</v>
      </c>
      <c r="AF349" s="84"/>
      <c r="AG349" s="27" t="s">
        <v>0</v>
      </c>
      <c r="AH349" s="14" t="str">
        <f t="shared" si="413"/>
        <v/>
      </c>
      <c r="AI349" s="27" t="s">
        <v>0</v>
      </c>
      <c r="AJ349" s="157" t="str">
        <f t="shared" si="414"/>
        <v/>
      </c>
      <c r="AK349" s="108" t="str">
        <f t="shared" si="415"/>
        <v/>
      </c>
      <c r="AL349" s="27"/>
      <c r="AM349" s="32" t="str">
        <f t="shared" si="416"/>
        <v/>
      </c>
      <c r="AN349" s="21" t="str">
        <f t="shared" si="417"/>
        <v/>
      </c>
      <c r="AO349" s="53" t="str">
        <f t="shared" si="418"/>
        <v/>
      </c>
      <c r="AP349" s="53" t="str">
        <f t="shared" si="419"/>
        <v/>
      </c>
      <c r="AQ349" s="21" t="str">
        <f t="shared" si="420"/>
        <v/>
      </c>
      <c r="AR349" s="46" t="str">
        <f t="shared" si="421"/>
        <v/>
      </c>
      <c r="AS349" s="27" t="s">
        <v>0</v>
      </c>
      <c r="AT349" s="62" t="str">
        <f t="shared" si="422"/>
        <v/>
      </c>
      <c r="AU349" s="27" t="s">
        <v>0</v>
      </c>
      <c r="AV349" s="228" t="str">
        <f t="shared" ref="AV349:AV412" si="468">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
      </c>
      <c r="AW349" s="27" t="s">
        <v>0</v>
      </c>
      <c r="AX349" s="79"/>
      <c r="AY349" s="80"/>
      <c r="AZ349" s="27" t="s">
        <v>0</v>
      </c>
      <c r="BA349" s="184" t="str">
        <f t="shared" si="423"/>
        <v/>
      </c>
      <c r="BB349" s="27" t="s">
        <v>0</v>
      </c>
      <c r="BC349" s="32" t="str">
        <f t="shared" si="424"/>
        <v/>
      </c>
      <c r="BD349" s="53" t="str">
        <f>IF(AX349&amp;AY349="","",MAX(BD$12:BD348)+1)</f>
        <v/>
      </c>
      <c r="BE349" s="196" t="str">
        <f t="shared" si="425"/>
        <v/>
      </c>
      <c r="BF349" s="33" t="str">
        <f>IF(AND(AO349="NEMA",AP349="NEMA",OR(AX349&amp;AY349="",BE349="NEMA")),MAX(BF$12:BF348)+1,"")</f>
        <v/>
      </c>
      <c r="BG349" s="27" t="s">
        <v>0</v>
      </c>
      <c r="BH349" s="32" t="str">
        <f t="shared" si="426"/>
        <v/>
      </c>
      <c r="BI349" s="21" t="str">
        <f t="shared" si="427"/>
        <v/>
      </c>
      <c r="BJ349" s="53" t="str">
        <f t="shared" si="428"/>
        <v/>
      </c>
      <c r="BK349" s="33" t="str">
        <f t="shared" si="429"/>
        <v/>
      </c>
      <c r="BL349" s="27" t="s">
        <v>0</v>
      </c>
      <c r="BM349" s="32" t="str">
        <f t="shared" si="430"/>
        <v/>
      </c>
      <c r="BN349" s="21" t="str">
        <f t="shared" si="431"/>
        <v/>
      </c>
      <c r="BO349" s="53" t="str">
        <f t="shared" si="432"/>
        <v/>
      </c>
      <c r="BP349" s="53" t="str">
        <f t="shared" si="393"/>
        <v/>
      </c>
      <c r="BQ349" s="21" t="str">
        <f t="shared" si="394"/>
        <v/>
      </c>
      <c r="BR349" s="21" t="str" cm="1">
        <f t="array" ref="BR349">IFERROR(""&amp;INDEX(regNatjecatelj_klub,DI349),"")</f>
        <v/>
      </c>
      <c r="BS349" s="66" t="str">
        <f t="shared" si="433"/>
        <v/>
      </c>
      <c r="BT349" s="46" t="str">
        <f t="shared" si="434"/>
        <v/>
      </c>
      <c r="BU349" s="27" t="s">
        <v>0</v>
      </c>
      <c r="BV349" s="62" t="str">
        <f>IF(BP349&lt;&gt;"NEMA","",IF(IFERROR(MATCH(BN349,BN$12:BN348,0),0)&lt;&gt;0,"",BN349))</f>
        <v/>
      </c>
      <c r="BW349" s="27" t="s">
        <v>0</v>
      </c>
      <c r="BX349" s="84"/>
      <c r="BY349" s="27" t="s">
        <v>0</v>
      </c>
      <c r="BZ349" s="38" t="str">
        <f t="shared" si="435"/>
        <v/>
      </c>
      <c r="CA349" s="21" t="str">
        <f t="shared" si="436"/>
        <v/>
      </c>
      <c r="CB349" s="21" t="str">
        <f>IF(CA349="","",MAX(CB$12:CB348)+1)</f>
        <v/>
      </c>
      <c r="CC349" s="21" t="str">
        <f>IF(CA349="","",IF(AB349="","",IF(AB349="NEMA",IF(AD349="",INDEX(AD$12:AD348,MATCH(AA349,AA$12:AA348,0),1),AD349),AB349)))</f>
        <v/>
      </c>
      <c r="CD349" s="21" t="str">
        <f t="shared" si="437"/>
        <v/>
      </c>
      <c r="CE349" s="21" t="str">
        <f>IF(BX349="","",MAX(CE$12:CE348)+1)</f>
        <v/>
      </c>
      <c r="CF349" s="21" t="str">
        <f t="shared" si="438"/>
        <v/>
      </c>
      <c r="CG349" s="46" t="str">
        <f t="shared" si="439"/>
        <v/>
      </c>
      <c r="CH349" s="27" t="s">
        <v>0</v>
      </c>
      <c r="CI349" s="14" t="str">
        <f t="shared" si="440"/>
        <v/>
      </c>
      <c r="CJ349" s="27" t="s">
        <v>0</v>
      </c>
      <c r="CK349" s="157" t="str">
        <f>IF(BN349="","",IF(AND(BO349&lt;&gt;"",BO349&lt;&gt;"NEMA",BS349=1),BR349,IFERROR(INDEX(CK$12:CK348,MATCH(BN349,BN$12:BN348,0)),IF(BX349&lt;&gt;"",BX349,BT349))))</f>
        <v/>
      </c>
      <c r="CL349" s="210" t="str">
        <f>IF(BN349="","",IF(BT349&lt;&gt;BN349,INDEX(regKlub_id,MATCH(BT349,regKlub_naziv,0)),IF(AND(BO349&lt;&gt;"",BO349&lt;&gt;"NEMA"),BO349,IF(CF349&lt;&gt;"",CF349,IF(CB349&lt;&gt;"",CB349,IFERROR(INDEX(CL$12:CL348,MATCH(BN349,BN$12:BN348,0)),"GREŠKA"))))))</f>
        <v/>
      </c>
      <c r="CM349" s="108" t="str">
        <f>IF(BP349="","",IF(BP349&lt;&gt;"NEMA",BP349,IF(CE349&lt;&gt;"",CE349,IFERROR(INDEX(CM$12:CM348,MATCH(BN349,BN$12:BN348,0)),""))))</f>
        <v/>
      </c>
      <c r="CN349" s="27" t="s">
        <v>0</v>
      </c>
      <c r="CO349" s="38" t="str">
        <f t="shared" si="441"/>
        <v/>
      </c>
      <c r="CP349" s="53" t="str">
        <f t="shared" si="442"/>
        <v/>
      </c>
      <c r="CQ349" s="164" t="str">
        <f t="shared" si="443"/>
        <v/>
      </c>
      <c r="CR349" s="165" t="str">
        <f t="shared" si="391"/>
        <v/>
      </c>
      <c r="CS349" s="108" t="str">
        <f t="shared" si="395"/>
        <v/>
      </c>
      <c r="CT349" s="27" t="s">
        <v>0</v>
      </c>
      <c r="CU349" s="224" t="str">
        <f t="shared" si="444"/>
        <v xml:space="preserve">
</v>
      </c>
      <c r="CV349" s="27" t="s">
        <v>0</v>
      </c>
      <c r="CW349" s="184" t="str">
        <f t="shared" si="396"/>
        <v/>
      </c>
      <c r="CX349" t="s">
        <v>0</v>
      </c>
      <c r="CY349" s="86" t="str">
        <f t="shared" si="397"/>
        <v/>
      </c>
      <c r="CZ349" t="s">
        <v>0</v>
      </c>
      <c r="DA349" s="32" t="str">
        <f t="shared" si="398"/>
        <v/>
      </c>
      <c r="DB349" s="46" t="str">
        <f t="shared" si="399"/>
        <v/>
      </c>
      <c r="DC349" t="s">
        <v>0</v>
      </c>
      <c r="DD349" s="14" t="str">
        <f t="shared" si="445"/>
        <v/>
      </c>
      <c r="DE349" s="27" t="s">
        <v>0</v>
      </c>
      <c r="DF349" s="14" t="str">
        <f t="shared" si="446"/>
        <v/>
      </c>
      <c r="DG349" s="27" t="s">
        <v>0</v>
      </c>
      <c r="DH349" s="32" t="str">
        <f t="shared" si="447"/>
        <v/>
      </c>
      <c r="DI349" s="33" t="str">
        <f t="shared" si="448"/>
        <v/>
      </c>
      <c r="DJ349" s="27" t="s">
        <v>0</v>
      </c>
      <c r="DK349" s="32" t="str">
        <f t="shared" si="449"/>
        <v/>
      </c>
      <c r="DL349" s="33" t="str">
        <f t="shared" si="450"/>
        <v/>
      </c>
      <c r="DM349" s="27" t="s">
        <v>0</v>
      </c>
      <c r="DN349" s="32" t="str">
        <f t="shared" si="451"/>
        <v/>
      </c>
      <c r="DO349" s="33" t="str">
        <f t="shared" si="452"/>
        <v/>
      </c>
      <c r="DP349" s="27" t="s">
        <v>0</v>
      </c>
      <c r="DQ349" s="38" t="str">
        <f t="shared" si="453"/>
        <v/>
      </c>
      <c r="DR349" s="33" t="str" cm="1">
        <f t="array" ref="DR349">IF(DQ349&lt;&gt;"",INDEX(regNatjecatelj_id,DQ349,0),IF(BF349&lt;&gt;"",BF349,""))</f>
        <v/>
      </c>
      <c r="DS349" s="27" t="s">
        <v>0</v>
      </c>
      <c r="DT349" s="38" t="str">
        <f t="shared" si="454"/>
        <v/>
      </c>
      <c r="DU349" s="53" t="str">
        <f t="shared" si="400"/>
        <v/>
      </c>
      <c r="DV349" s="53" t="str">
        <f t="shared" si="455"/>
        <v/>
      </c>
      <c r="DW349" s="53" t="str">
        <f t="shared" si="456"/>
        <v/>
      </c>
      <c r="DX349" s="46" t="str">
        <f t="shared" si="457"/>
        <v/>
      </c>
      <c r="DY349" s="27" t="s">
        <v>0</v>
      </c>
      <c r="DZ349" s="38" t="str">
        <f>IF(AN349="","",MAX(DZ$12:DZ348)+1)</f>
        <v/>
      </c>
      <c r="EA349" s="53" t="str">
        <f t="shared" si="458"/>
        <v/>
      </c>
      <c r="EB349" s="53" t="str">
        <f t="shared" si="459"/>
        <v/>
      </c>
      <c r="EC349" s="53" t="str">
        <f t="shared" si="460"/>
        <v/>
      </c>
      <c r="ED349" s="53" t="str">
        <f t="shared" si="461"/>
        <v/>
      </c>
      <c r="EE349" s="53" t="str">
        <f t="shared" si="401"/>
        <v/>
      </c>
      <c r="EF349" s="53" t="str">
        <f t="shared" si="462"/>
        <v/>
      </c>
      <c r="EG349" s="53" t="str">
        <f t="shared" si="463"/>
        <v/>
      </c>
      <c r="EH349" s="53" t="str">
        <f t="shared" si="402"/>
        <v/>
      </c>
      <c r="EI349" s="53" t="str">
        <f t="shared" si="464"/>
        <v/>
      </c>
      <c r="EJ349" s="33" t="str">
        <f t="shared" si="465"/>
        <v/>
      </c>
      <c r="EK349" s="27" t="s">
        <v>0</v>
      </c>
      <c r="EL349" s="14" t="str">
        <f t="shared" si="466"/>
        <v/>
      </c>
      <c r="EM349" s="27" t="s">
        <v>0</v>
      </c>
      <c r="EN349" s="14" t="str">
        <f t="shared" si="403"/>
        <v/>
      </c>
      <c r="EO349" s="27" t="s">
        <v>0</v>
      </c>
      <c r="EP349" s="115" t="str">
        <f t="shared" si="467"/>
        <v/>
      </c>
      <c r="EQ349" s="27" t="s">
        <v>0</v>
      </c>
    </row>
    <row r="350" spans="1:147" x14ac:dyDescent="0.25">
      <c r="A350" t="s">
        <v>0</v>
      </c>
      <c r="B350" s="32" t="str">
        <f>IF(csv!F340="","",TRIM(csv!T340))</f>
        <v/>
      </c>
      <c r="C350" s="21" t="s">
        <v>0</v>
      </c>
      <c r="D350" s="21" t="str">
        <f>IF(csv!F340="","",TRIM(csv!F340))</f>
        <v/>
      </c>
      <c r="E350" s="21" t="str">
        <f>IF(csv!E340="","",TRIM(csv!E340))</f>
        <v/>
      </c>
      <c r="F350" s="21" t="s">
        <v>0</v>
      </c>
      <c r="G350" s="53" t="str">
        <f>IF(csv!M340="","",TRIM(csv!M340))</f>
        <v/>
      </c>
      <c r="H350" s="53" t="str">
        <f>IF(csv!N340="","",TRIM(csv!N340))</f>
        <v/>
      </c>
      <c r="I350" s="21" t="s">
        <v>0</v>
      </c>
      <c r="J350" s="21" t="str">
        <f>IF(csv!P340="","",TRIM(csv!P340))</f>
        <v/>
      </c>
      <c r="K350" s="21" t="str">
        <f>IF(csv!Q340="","",TRIM(csv!Q340))</f>
        <v/>
      </c>
      <c r="L350" s="21" t="s">
        <v>0</v>
      </c>
      <c r="M350" s="46" t="str">
        <f>IF(csv!R340="","",TRIM(csv!R340))</f>
        <v/>
      </c>
      <c r="N350" s="27" t="s">
        <v>0</v>
      </c>
      <c r="O350" s="172" t="str">
        <f t="shared" si="404"/>
        <v/>
      </c>
      <c r="P350" s="27"/>
      <c r="Q350" s="32" t="str">
        <f t="shared" si="405"/>
        <v/>
      </c>
      <c r="R350" s="53" t="str">
        <f>IF(Q350="","",IF(COUNTIF(Q$12:Q349,Q350)=0,R349+1,R349))</f>
        <v/>
      </c>
      <c r="S350" s="53" t="str">
        <f t="shared" si="406"/>
        <v/>
      </c>
      <c r="T350" s="53" t="str">
        <f t="shared" si="407"/>
        <v/>
      </c>
      <c r="U350" s="46" t="str">
        <f t="shared" si="408"/>
        <v/>
      </c>
      <c r="V350" s="27" t="s">
        <v>0</v>
      </c>
      <c r="W350" s="157" t="str">
        <f t="shared" si="409"/>
        <v/>
      </c>
      <c r="X350" s="207" t="str">
        <f t="shared" si="410"/>
        <v/>
      </c>
      <c r="Y350" s="158" t="str">
        <f t="shared" si="392"/>
        <v/>
      </c>
      <c r="Z350" s="27" t="s">
        <v>0</v>
      </c>
      <c r="AA350" s="32" t="str">
        <f t="shared" si="411"/>
        <v/>
      </c>
      <c r="AB350" s="53" t="str">
        <f t="shared" si="412"/>
        <v/>
      </c>
      <c r="AC350" s="21" t="str">
        <f>IF(OR(AB350="",AB350&lt;&gt;"NEMA"),"",IF(IFERROR(MATCH(AA350,AA$12:AA349,0),0)&lt;&gt;0,"",AA350))</f>
        <v/>
      </c>
      <c r="AD350" s="46" t="str">
        <f>IF(AC350="","",MAX(AD$12:AD349)+1)</f>
        <v/>
      </c>
      <c r="AE350" s="27" t="s">
        <v>0</v>
      </c>
      <c r="AF350" s="84"/>
      <c r="AG350" s="27" t="s">
        <v>0</v>
      </c>
      <c r="AH350" s="14" t="str">
        <f t="shared" si="413"/>
        <v/>
      </c>
      <c r="AI350" s="27" t="s">
        <v>0</v>
      </c>
      <c r="AJ350" s="157" t="str">
        <f t="shared" si="414"/>
        <v/>
      </c>
      <c r="AK350" s="108" t="str">
        <f t="shared" si="415"/>
        <v/>
      </c>
      <c r="AL350" s="27"/>
      <c r="AM350" s="32" t="str">
        <f t="shared" si="416"/>
        <v/>
      </c>
      <c r="AN350" s="21" t="str">
        <f t="shared" si="417"/>
        <v/>
      </c>
      <c r="AO350" s="53" t="str">
        <f t="shared" si="418"/>
        <v/>
      </c>
      <c r="AP350" s="53" t="str">
        <f t="shared" si="419"/>
        <v/>
      </c>
      <c r="AQ350" s="21" t="str">
        <f t="shared" si="420"/>
        <v/>
      </c>
      <c r="AR350" s="46" t="str">
        <f t="shared" si="421"/>
        <v/>
      </c>
      <c r="AS350" s="27" t="s">
        <v>0</v>
      </c>
      <c r="AT350" s="62" t="str">
        <f t="shared" si="422"/>
        <v/>
      </c>
      <c r="AU350" s="27" t="s">
        <v>0</v>
      </c>
      <c r="AV350" s="228" t="str">
        <f t="shared" si="468"/>
        <v/>
      </c>
      <c r="AW350" s="27" t="s">
        <v>0</v>
      </c>
      <c r="AX350" s="79"/>
      <c r="AY350" s="80"/>
      <c r="AZ350" s="27" t="s">
        <v>0</v>
      </c>
      <c r="BA350" s="184" t="str">
        <f t="shared" si="423"/>
        <v/>
      </c>
      <c r="BB350" s="27" t="s">
        <v>0</v>
      </c>
      <c r="BC350" s="32" t="str">
        <f t="shared" si="424"/>
        <v/>
      </c>
      <c r="BD350" s="53" t="str">
        <f>IF(AX350&amp;AY350="","",MAX(BD$12:BD349)+1)</f>
        <v/>
      </c>
      <c r="BE350" s="196" t="str">
        <f t="shared" si="425"/>
        <v/>
      </c>
      <c r="BF350" s="33" t="str">
        <f>IF(AND(AO350="NEMA",AP350="NEMA",OR(AX350&amp;AY350="",BE350="NEMA")),MAX(BF$12:BF349)+1,"")</f>
        <v/>
      </c>
      <c r="BG350" s="27" t="s">
        <v>0</v>
      </c>
      <c r="BH350" s="32" t="str">
        <f t="shared" si="426"/>
        <v/>
      </c>
      <c r="BI350" s="21" t="str">
        <f t="shared" si="427"/>
        <v/>
      </c>
      <c r="BJ350" s="53" t="str">
        <f t="shared" si="428"/>
        <v/>
      </c>
      <c r="BK350" s="33" t="str">
        <f t="shared" si="429"/>
        <v/>
      </c>
      <c r="BL350" s="27" t="s">
        <v>0</v>
      </c>
      <c r="BM350" s="32" t="str">
        <f t="shared" si="430"/>
        <v/>
      </c>
      <c r="BN350" s="21" t="str">
        <f t="shared" si="431"/>
        <v/>
      </c>
      <c r="BO350" s="53" t="str">
        <f t="shared" si="432"/>
        <v/>
      </c>
      <c r="BP350" s="53" t="str">
        <f t="shared" si="393"/>
        <v/>
      </c>
      <c r="BQ350" s="21" t="str">
        <f t="shared" si="394"/>
        <v/>
      </c>
      <c r="BR350" s="21" t="str" cm="1">
        <f t="array" ref="BR350">IFERROR(""&amp;INDEX(regNatjecatelj_klub,DI350),"")</f>
        <v/>
      </c>
      <c r="BS350" s="66" t="str">
        <f t="shared" si="433"/>
        <v/>
      </c>
      <c r="BT350" s="46" t="str">
        <f t="shared" si="434"/>
        <v/>
      </c>
      <c r="BU350" s="27" t="s">
        <v>0</v>
      </c>
      <c r="BV350" s="62" t="str">
        <f>IF(BP350&lt;&gt;"NEMA","",IF(IFERROR(MATCH(BN350,BN$12:BN349,0),0)&lt;&gt;0,"",BN350))</f>
        <v/>
      </c>
      <c r="BW350" s="27" t="s">
        <v>0</v>
      </c>
      <c r="BX350" s="84"/>
      <c r="BY350" s="27" t="s">
        <v>0</v>
      </c>
      <c r="BZ350" s="38" t="str">
        <f t="shared" si="435"/>
        <v/>
      </c>
      <c r="CA350" s="21" t="str">
        <f t="shared" si="436"/>
        <v/>
      </c>
      <c r="CB350" s="21" t="str">
        <f>IF(CA350="","",MAX(CB$12:CB349)+1)</f>
        <v/>
      </c>
      <c r="CC350" s="21" t="str">
        <f>IF(CA350="","",IF(AB350="","",IF(AB350="NEMA",IF(AD350="",INDEX(AD$12:AD349,MATCH(AA350,AA$12:AA349,0),1),AD350),AB350)))</f>
        <v/>
      </c>
      <c r="CD350" s="21" t="str">
        <f t="shared" si="437"/>
        <v/>
      </c>
      <c r="CE350" s="21" t="str">
        <f>IF(BX350="","",MAX(CE$12:CE349)+1)</f>
        <v/>
      </c>
      <c r="CF350" s="21" t="str">
        <f t="shared" si="438"/>
        <v/>
      </c>
      <c r="CG350" s="46" t="str">
        <f t="shared" si="439"/>
        <v/>
      </c>
      <c r="CH350" s="27" t="s">
        <v>0</v>
      </c>
      <c r="CI350" s="14" t="str">
        <f t="shared" si="440"/>
        <v/>
      </c>
      <c r="CJ350" s="27" t="s">
        <v>0</v>
      </c>
      <c r="CK350" s="157" t="str">
        <f>IF(BN350="","",IF(AND(BO350&lt;&gt;"",BO350&lt;&gt;"NEMA",BS350=1),BR350,IFERROR(INDEX(CK$12:CK349,MATCH(BN350,BN$12:BN349,0)),IF(BX350&lt;&gt;"",BX350,BT350))))</f>
        <v/>
      </c>
      <c r="CL350" s="210" t="str">
        <f>IF(BN350="","",IF(BT350&lt;&gt;BN350,INDEX(regKlub_id,MATCH(BT350,regKlub_naziv,0)),IF(AND(BO350&lt;&gt;"",BO350&lt;&gt;"NEMA"),BO350,IF(CF350&lt;&gt;"",CF350,IF(CB350&lt;&gt;"",CB350,IFERROR(INDEX(CL$12:CL349,MATCH(BN350,BN$12:BN349,0)),"GREŠKA"))))))</f>
        <v/>
      </c>
      <c r="CM350" s="108" t="str">
        <f>IF(BP350="","",IF(BP350&lt;&gt;"NEMA",BP350,IF(CE350&lt;&gt;"",CE350,IFERROR(INDEX(CM$12:CM349,MATCH(BN350,BN$12:BN349,0)),""))))</f>
        <v/>
      </c>
      <c r="CN350" s="27" t="s">
        <v>0</v>
      </c>
      <c r="CO350" s="38" t="str">
        <f t="shared" si="441"/>
        <v/>
      </c>
      <c r="CP350" s="53" t="str">
        <f t="shared" si="442"/>
        <v/>
      </c>
      <c r="CQ350" s="164" t="str">
        <f t="shared" si="443"/>
        <v/>
      </c>
      <c r="CR350" s="165" t="str">
        <f t="shared" si="391"/>
        <v/>
      </c>
      <c r="CS350" s="108" t="str">
        <f t="shared" si="395"/>
        <v/>
      </c>
      <c r="CT350" s="27" t="s">
        <v>0</v>
      </c>
      <c r="CU350" s="224" t="str">
        <f t="shared" si="444"/>
        <v xml:space="preserve">
</v>
      </c>
      <c r="CV350" s="27" t="s">
        <v>0</v>
      </c>
      <c r="CW350" s="184" t="str">
        <f t="shared" si="396"/>
        <v/>
      </c>
      <c r="CX350" t="s">
        <v>0</v>
      </c>
      <c r="CY350" s="86" t="str">
        <f t="shared" si="397"/>
        <v/>
      </c>
      <c r="CZ350" t="s">
        <v>0</v>
      </c>
      <c r="DA350" s="32" t="str">
        <f t="shared" si="398"/>
        <v/>
      </c>
      <c r="DB350" s="46" t="str">
        <f t="shared" si="399"/>
        <v/>
      </c>
      <c r="DC350" t="s">
        <v>0</v>
      </c>
      <c r="DD350" s="14" t="str">
        <f t="shared" si="445"/>
        <v/>
      </c>
      <c r="DE350" s="27" t="s">
        <v>0</v>
      </c>
      <c r="DF350" s="14" t="str">
        <f t="shared" si="446"/>
        <v/>
      </c>
      <c r="DG350" s="27" t="s">
        <v>0</v>
      </c>
      <c r="DH350" s="32" t="str">
        <f t="shared" si="447"/>
        <v/>
      </c>
      <c r="DI350" s="33" t="str">
        <f t="shared" si="448"/>
        <v/>
      </c>
      <c r="DJ350" s="27" t="s">
        <v>0</v>
      </c>
      <c r="DK350" s="32" t="str">
        <f t="shared" si="449"/>
        <v/>
      </c>
      <c r="DL350" s="33" t="str">
        <f t="shared" si="450"/>
        <v/>
      </c>
      <c r="DM350" s="27" t="s">
        <v>0</v>
      </c>
      <c r="DN350" s="32" t="str">
        <f t="shared" si="451"/>
        <v/>
      </c>
      <c r="DO350" s="33" t="str">
        <f t="shared" si="452"/>
        <v/>
      </c>
      <c r="DP350" s="27" t="s">
        <v>0</v>
      </c>
      <c r="DQ350" s="38" t="str">
        <f t="shared" si="453"/>
        <v/>
      </c>
      <c r="DR350" s="33" t="str" cm="1">
        <f t="array" ref="DR350">IF(DQ350&lt;&gt;"",INDEX(regNatjecatelj_id,DQ350,0),IF(BF350&lt;&gt;"",BF350,""))</f>
        <v/>
      </c>
      <c r="DS350" s="27" t="s">
        <v>0</v>
      </c>
      <c r="DT350" s="38" t="str">
        <f t="shared" si="454"/>
        <v/>
      </c>
      <c r="DU350" s="53" t="str">
        <f t="shared" si="400"/>
        <v/>
      </c>
      <c r="DV350" s="53" t="str">
        <f t="shared" si="455"/>
        <v/>
      </c>
      <c r="DW350" s="53" t="str">
        <f t="shared" si="456"/>
        <v/>
      </c>
      <c r="DX350" s="46" t="str">
        <f t="shared" si="457"/>
        <v/>
      </c>
      <c r="DY350" s="27" t="s">
        <v>0</v>
      </c>
      <c r="DZ350" s="38" t="str">
        <f>IF(AN350="","",MAX(DZ$12:DZ349)+1)</f>
        <v/>
      </c>
      <c r="EA350" s="53" t="str">
        <f t="shared" si="458"/>
        <v/>
      </c>
      <c r="EB350" s="53" t="str">
        <f t="shared" si="459"/>
        <v/>
      </c>
      <c r="EC350" s="53" t="str">
        <f t="shared" si="460"/>
        <v/>
      </c>
      <c r="ED350" s="53" t="str">
        <f t="shared" si="461"/>
        <v/>
      </c>
      <c r="EE350" s="53" t="str">
        <f t="shared" si="401"/>
        <v/>
      </c>
      <c r="EF350" s="53" t="str">
        <f t="shared" si="462"/>
        <v/>
      </c>
      <c r="EG350" s="53" t="str">
        <f t="shared" si="463"/>
        <v/>
      </c>
      <c r="EH350" s="53" t="str">
        <f t="shared" si="402"/>
        <v/>
      </c>
      <c r="EI350" s="53" t="str">
        <f t="shared" si="464"/>
        <v/>
      </c>
      <c r="EJ350" s="33" t="str">
        <f t="shared" si="465"/>
        <v/>
      </c>
      <c r="EK350" s="27" t="s">
        <v>0</v>
      </c>
      <c r="EL350" s="14" t="str">
        <f t="shared" si="466"/>
        <v/>
      </c>
      <c r="EM350" s="27" t="s">
        <v>0</v>
      </c>
      <c r="EN350" s="14" t="str">
        <f t="shared" si="403"/>
        <v/>
      </c>
      <c r="EO350" s="27" t="s">
        <v>0</v>
      </c>
      <c r="EP350" s="115" t="str">
        <f t="shared" si="467"/>
        <v/>
      </c>
      <c r="EQ350" s="27" t="s">
        <v>0</v>
      </c>
    </row>
    <row r="351" spans="1:147" x14ac:dyDescent="0.25">
      <c r="A351" t="s">
        <v>0</v>
      </c>
      <c r="B351" s="32" t="str">
        <f>IF(csv!F341="","",TRIM(csv!T341))</f>
        <v/>
      </c>
      <c r="C351" s="21" t="s">
        <v>0</v>
      </c>
      <c r="D351" s="21" t="str">
        <f>IF(csv!F341="","",TRIM(csv!F341))</f>
        <v/>
      </c>
      <c r="E351" s="21" t="str">
        <f>IF(csv!E341="","",TRIM(csv!E341))</f>
        <v/>
      </c>
      <c r="F351" s="21" t="s">
        <v>0</v>
      </c>
      <c r="G351" s="53" t="str">
        <f>IF(csv!M341="","",TRIM(csv!M341))</f>
        <v/>
      </c>
      <c r="H351" s="53" t="str">
        <f>IF(csv!N341="","",TRIM(csv!N341))</f>
        <v/>
      </c>
      <c r="I351" s="21" t="s">
        <v>0</v>
      </c>
      <c r="J351" s="21" t="str">
        <f>IF(csv!P341="","",TRIM(csv!P341))</f>
        <v/>
      </c>
      <c r="K351" s="21" t="str">
        <f>IF(csv!Q341="","",TRIM(csv!Q341))</f>
        <v/>
      </c>
      <c r="L351" s="21" t="s">
        <v>0</v>
      </c>
      <c r="M351" s="46" t="str">
        <f>IF(csv!R341="","",TRIM(csv!R341))</f>
        <v/>
      </c>
      <c r="N351" s="27" t="s">
        <v>0</v>
      </c>
      <c r="O351" s="172" t="str">
        <f t="shared" si="404"/>
        <v/>
      </c>
      <c r="P351" s="27"/>
      <c r="Q351" s="32" t="str">
        <f t="shared" si="405"/>
        <v/>
      </c>
      <c r="R351" s="53" t="str">
        <f>IF(Q351="","",IF(COUNTIF(Q$12:Q350,Q351)=0,R350+1,R350))</f>
        <v/>
      </c>
      <c r="S351" s="53" t="str">
        <f t="shared" si="406"/>
        <v/>
      </c>
      <c r="T351" s="53" t="str">
        <f t="shared" si="407"/>
        <v/>
      </c>
      <c r="U351" s="46" t="str">
        <f t="shared" si="408"/>
        <v/>
      </c>
      <c r="V351" s="27" t="s">
        <v>0</v>
      </c>
      <c r="W351" s="157" t="str">
        <f t="shared" si="409"/>
        <v/>
      </c>
      <c r="X351" s="207" t="str">
        <f t="shared" si="410"/>
        <v/>
      </c>
      <c r="Y351" s="158" t="str">
        <f t="shared" si="392"/>
        <v/>
      </c>
      <c r="Z351" s="27" t="s">
        <v>0</v>
      </c>
      <c r="AA351" s="32" t="str">
        <f t="shared" si="411"/>
        <v/>
      </c>
      <c r="AB351" s="53" t="str">
        <f t="shared" si="412"/>
        <v/>
      </c>
      <c r="AC351" s="21" t="str">
        <f>IF(OR(AB351="",AB351&lt;&gt;"NEMA"),"",IF(IFERROR(MATCH(AA351,AA$12:AA350,0),0)&lt;&gt;0,"",AA351))</f>
        <v/>
      </c>
      <c r="AD351" s="46" t="str">
        <f>IF(AC351="","",MAX(AD$12:AD350)+1)</f>
        <v/>
      </c>
      <c r="AE351" s="27" t="s">
        <v>0</v>
      </c>
      <c r="AF351" s="84"/>
      <c r="AG351" s="27" t="s">
        <v>0</v>
      </c>
      <c r="AH351" s="14" t="str">
        <f t="shared" si="413"/>
        <v/>
      </c>
      <c r="AI351" s="27" t="s">
        <v>0</v>
      </c>
      <c r="AJ351" s="157" t="str">
        <f t="shared" si="414"/>
        <v/>
      </c>
      <c r="AK351" s="108" t="str">
        <f t="shared" si="415"/>
        <v/>
      </c>
      <c r="AL351" s="27"/>
      <c r="AM351" s="32" t="str">
        <f t="shared" si="416"/>
        <v/>
      </c>
      <c r="AN351" s="21" t="str">
        <f t="shared" si="417"/>
        <v/>
      </c>
      <c r="AO351" s="53" t="str">
        <f t="shared" si="418"/>
        <v/>
      </c>
      <c r="AP351" s="53" t="str">
        <f t="shared" si="419"/>
        <v/>
      </c>
      <c r="AQ351" s="21" t="str">
        <f t="shared" si="420"/>
        <v/>
      </c>
      <c r="AR351" s="46" t="str">
        <f t="shared" si="421"/>
        <v/>
      </c>
      <c r="AS351" s="27" t="s">
        <v>0</v>
      </c>
      <c r="AT351" s="62" t="str">
        <f t="shared" si="422"/>
        <v/>
      </c>
      <c r="AU351" s="27" t="s">
        <v>0</v>
      </c>
      <c r="AV351" s="228" t="str">
        <f t="shared" si="468"/>
        <v/>
      </c>
      <c r="AW351" s="27" t="s">
        <v>0</v>
      </c>
      <c r="AX351" s="79"/>
      <c r="AY351" s="80"/>
      <c r="AZ351" s="27" t="s">
        <v>0</v>
      </c>
      <c r="BA351" s="184" t="str">
        <f t="shared" si="423"/>
        <v/>
      </c>
      <c r="BB351" s="27" t="s">
        <v>0</v>
      </c>
      <c r="BC351" s="32" t="str">
        <f t="shared" si="424"/>
        <v/>
      </c>
      <c r="BD351" s="53" t="str">
        <f>IF(AX351&amp;AY351="","",MAX(BD$12:BD350)+1)</f>
        <v/>
      </c>
      <c r="BE351" s="196" t="str">
        <f t="shared" si="425"/>
        <v/>
      </c>
      <c r="BF351" s="33" t="str">
        <f>IF(AND(AO351="NEMA",AP351="NEMA",OR(AX351&amp;AY351="",BE351="NEMA")),MAX(BF$12:BF350)+1,"")</f>
        <v/>
      </c>
      <c r="BG351" s="27" t="s">
        <v>0</v>
      </c>
      <c r="BH351" s="32" t="str">
        <f t="shared" si="426"/>
        <v/>
      </c>
      <c r="BI351" s="21" t="str">
        <f t="shared" si="427"/>
        <v/>
      </c>
      <c r="BJ351" s="53" t="str">
        <f t="shared" si="428"/>
        <v/>
      </c>
      <c r="BK351" s="33" t="str">
        <f t="shared" si="429"/>
        <v/>
      </c>
      <c r="BL351" s="27" t="s">
        <v>0</v>
      </c>
      <c r="BM351" s="32" t="str">
        <f t="shared" si="430"/>
        <v/>
      </c>
      <c r="BN351" s="21" t="str">
        <f t="shared" si="431"/>
        <v/>
      </c>
      <c r="BO351" s="53" t="str">
        <f t="shared" si="432"/>
        <v/>
      </c>
      <c r="BP351" s="53" t="str">
        <f t="shared" si="393"/>
        <v/>
      </c>
      <c r="BQ351" s="21" t="str">
        <f t="shared" si="394"/>
        <v/>
      </c>
      <c r="BR351" s="21" t="str" cm="1">
        <f t="array" ref="BR351">IFERROR(""&amp;INDEX(regNatjecatelj_klub,DI351),"")</f>
        <v/>
      </c>
      <c r="BS351" s="66" t="str">
        <f t="shared" si="433"/>
        <v/>
      </c>
      <c r="BT351" s="46" t="str">
        <f t="shared" si="434"/>
        <v/>
      </c>
      <c r="BU351" s="27" t="s">
        <v>0</v>
      </c>
      <c r="BV351" s="62" t="str">
        <f>IF(BP351&lt;&gt;"NEMA","",IF(IFERROR(MATCH(BN351,BN$12:BN350,0),0)&lt;&gt;0,"",BN351))</f>
        <v/>
      </c>
      <c r="BW351" s="27" t="s">
        <v>0</v>
      </c>
      <c r="BX351" s="84"/>
      <c r="BY351" s="27" t="s">
        <v>0</v>
      </c>
      <c r="BZ351" s="38" t="str">
        <f t="shared" si="435"/>
        <v/>
      </c>
      <c r="CA351" s="21" t="str">
        <f t="shared" si="436"/>
        <v/>
      </c>
      <c r="CB351" s="21" t="str">
        <f>IF(CA351="","",MAX(CB$12:CB350)+1)</f>
        <v/>
      </c>
      <c r="CC351" s="21" t="str">
        <f>IF(CA351="","",IF(AB351="","",IF(AB351="NEMA",IF(AD351="",INDEX(AD$12:AD350,MATCH(AA351,AA$12:AA350,0),1),AD351),AB351)))</f>
        <v/>
      </c>
      <c r="CD351" s="21" t="str">
        <f t="shared" si="437"/>
        <v/>
      </c>
      <c r="CE351" s="21" t="str">
        <f>IF(BX351="","",MAX(CE$12:CE350)+1)</f>
        <v/>
      </c>
      <c r="CF351" s="21" t="str">
        <f t="shared" si="438"/>
        <v/>
      </c>
      <c r="CG351" s="46" t="str">
        <f t="shared" si="439"/>
        <v/>
      </c>
      <c r="CH351" s="27" t="s">
        <v>0</v>
      </c>
      <c r="CI351" s="14" t="str">
        <f t="shared" si="440"/>
        <v/>
      </c>
      <c r="CJ351" s="27" t="s">
        <v>0</v>
      </c>
      <c r="CK351" s="157" t="str">
        <f>IF(BN351="","",IF(AND(BO351&lt;&gt;"",BO351&lt;&gt;"NEMA",BS351=1),BR351,IFERROR(INDEX(CK$12:CK350,MATCH(BN351,BN$12:BN350,0)),IF(BX351&lt;&gt;"",BX351,BT351))))</f>
        <v/>
      </c>
      <c r="CL351" s="210" t="str">
        <f>IF(BN351="","",IF(BT351&lt;&gt;BN351,INDEX(regKlub_id,MATCH(BT351,regKlub_naziv,0)),IF(AND(BO351&lt;&gt;"",BO351&lt;&gt;"NEMA"),BO351,IF(CF351&lt;&gt;"",CF351,IF(CB351&lt;&gt;"",CB351,IFERROR(INDEX(CL$12:CL350,MATCH(BN351,BN$12:BN350,0)),"GREŠKA"))))))</f>
        <v/>
      </c>
      <c r="CM351" s="108" t="str">
        <f>IF(BP351="","",IF(BP351&lt;&gt;"NEMA",BP351,IF(CE351&lt;&gt;"",CE351,IFERROR(INDEX(CM$12:CM350,MATCH(BN351,BN$12:BN350,0)),""))))</f>
        <v/>
      </c>
      <c r="CN351" s="27" t="s">
        <v>0</v>
      </c>
      <c r="CO351" s="38" t="str">
        <f t="shared" si="441"/>
        <v/>
      </c>
      <c r="CP351" s="53" t="str">
        <f t="shared" si="442"/>
        <v/>
      </c>
      <c r="CQ351" s="164" t="str">
        <f t="shared" si="443"/>
        <v/>
      </c>
      <c r="CR351" s="165" t="str">
        <f t="shared" si="391"/>
        <v/>
      </c>
      <c r="CS351" s="108" t="str">
        <f t="shared" si="395"/>
        <v/>
      </c>
      <c r="CT351" s="27" t="s">
        <v>0</v>
      </c>
      <c r="CU351" s="224" t="str">
        <f t="shared" si="444"/>
        <v xml:space="preserve">
</v>
      </c>
      <c r="CV351" s="27" t="s">
        <v>0</v>
      </c>
      <c r="CW351" s="184" t="str">
        <f t="shared" si="396"/>
        <v/>
      </c>
      <c r="CX351" t="s">
        <v>0</v>
      </c>
      <c r="CY351" s="86" t="str">
        <f t="shared" si="397"/>
        <v/>
      </c>
      <c r="CZ351" t="s">
        <v>0</v>
      </c>
      <c r="DA351" s="32" t="str">
        <f t="shared" si="398"/>
        <v/>
      </c>
      <c r="DB351" s="46" t="str">
        <f t="shared" si="399"/>
        <v/>
      </c>
      <c r="DC351" t="s">
        <v>0</v>
      </c>
      <c r="DD351" s="14" t="str">
        <f t="shared" si="445"/>
        <v/>
      </c>
      <c r="DE351" s="27" t="s">
        <v>0</v>
      </c>
      <c r="DF351" s="14" t="str">
        <f t="shared" si="446"/>
        <v/>
      </c>
      <c r="DG351" s="27" t="s">
        <v>0</v>
      </c>
      <c r="DH351" s="32" t="str">
        <f t="shared" si="447"/>
        <v/>
      </c>
      <c r="DI351" s="33" t="str">
        <f t="shared" si="448"/>
        <v/>
      </c>
      <c r="DJ351" s="27" t="s">
        <v>0</v>
      </c>
      <c r="DK351" s="32" t="str">
        <f t="shared" si="449"/>
        <v/>
      </c>
      <c r="DL351" s="33" t="str">
        <f t="shared" si="450"/>
        <v/>
      </c>
      <c r="DM351" s="27" t="s">
        <v>0</v>
      </c>
      <c r="DN351" s="32" t="str">
        <f t="shared" si="451"/>
        <v/>
      </c>
      <c r="DO351" s="33" t="str">
        <f t="shared" si="452"/>
        <v/>
      </c>
      <c r="DP351" s="27" t="s">
        <v>0</v>
      </c>
      <c r="DQ351" s="38" t="str">
        <f t="shared" si="453"/>
        <v/>
      </c>
      <c r="DR351" s="33" t="str" cm="1">
        <f t="array" ref="DR351">IF(DQ351&lt;&gt;"",INDEX(regNatjecatelj_id,DQ351,0),IF(BF351&lt;&gt;"",BF351,""))</f>
        <v/>
      </c>
      <c r="DS351" s="27" t="s">
        <v>0</v>
      </c>
      <c r="DT351" s="38" t="str">
        <f t="shared" si="454"/>
        <v/>
      </c>
      <c r="DU351" s="53" t="str">
        <f t="shared" si="400"/>
        <v/>
      </c>
      <c r="DV351" s="53" t="str">
        <f t="shared" si="455"/>
        <v/>
      </c>
      <c r="DW351" s="53" t="str">
        <f t="shared" si="456"/>
        <v/>
      </c>
      <c r="DX351" s="46" t="str">
        <f t="shared" si="457"/>
        <v/>
      </c>
      <c r="DY351" s="27" t="s">
        <v>0</v>
      </c>
      <c r="DZ351" s="38" t="str">
        <f>IF(AN351="","",MAX(DZ$12:DZ350)+1)</f>
        <v/>
      </c>
      <c r="EA351" s="53" t="str">
        <f t="shared" si="458"/>
        <v/>
      </c>
      <c r="EB351" s="53" t="str">
        <f t="shared" si="459"/>
        <v/>
      </c>
      <c r="EC351" s="53" t="str">
        <f t="shared" si="460"/>
        <v/>
      </c>
      <c r="ED351" s="53" t="str">
        <f t="shared" si="461"/>
        <v/>
      </c>
      <c r="EE351" s="53" t="str">
        <f t="shared" si="401"/>
        <v/>
      </c>
      <c r="EF351" s="53" t="str">
        <f t="shared" si="462"/>
        <v/>
      </c>
      <c r="EG351" s="53" t="str">
        <f t="shared" si="463"/>
        <v/>
      </c>
      <c r="EH351" s="53" t="str">
        <f t="shared" si="402"/>
        <v/>
      </c>
      <c r="EI351" s="53" t="str">
        <f t="shared" si="464"/>
        <v/>
      </c>
      <c r="EJ351" s="33" t="str">
        <f t="shared" si="465"/>
        <v/>
      </c>
      <c r="EK351" s="27" t="s">
        <v>0</v>
      </c>
      <c r="EL351" s="14" t="str">
        <f t="shared" si="466"/>
        <v/>
      </c>
      <c r="EM351" s="27" t="s">
        <v>0</v>
      </c>
      <c r="EN351" s="14" t="str">
        <f t="shared" si="403"/>
        <v/>
      </c>
      <c r="EO351" s="27" t="s">
        <v>0</v>
      </c>
      <c r="EP351" s="115" t="str">
        <f t="shared" si="467"/>
        <v/>
      </c>
      <c r="EQ351" s="27" t="s">
        <v>0</v>
      </c>
    </row>
    <row r="352" spans="1:147" x14ac:dyDescent="0.25">
      <c r="A352" t="s">
        <v>0</v>
      </c>
      <c r="B352" s="32" t="str">
        <f>IF(csv!F342="","",TRIM(csv!T342))</f>
        <v/>
      </c>
      <c r="C352" s="21" t="s">
        <v>0</v>
      </c>
      <c r="D352" s="21" t="str">
        <f>IF(csv!F342="","",TRIM(csv!F342))</f>
        <v/>
      </c>
      <c r="E352" s="21" t="str">
        <f>IF(csv!E342="","",TRIM(csv!E342))</f>
        <v/>
      </c>
      <c r="F352" s="21" t="s">
        <v>0</v>
      </c>
      <c r="G352" s="53" t="str">
        <f>IF(csv!M342="","",TRIM(csv!M342))</f>
        <v/>
      </c>
      <c r="H352" s="53" t="str">
        <f>IF(csv!N342="","",TRIM(csv!N342))</f>
        <v/>
      </c>
      <c r="I352" s="21" t="s">
        <v>0</v>
      </c>
      <c r="J352" s="21" t="str">
        <f>IF(csv!P342="","",TRIM(csv!P342))</f>
        <v/>
      </c>
      <c r="K352" s="21" t="str">
        <f>IF(csv!Q342="","",TRIM(csv!Q342))</f>
        <v/>
      </c>
      <c r="L352" s="21" t="s">
        <v>0</v>
      </c>
      <c r="M352" s="46" t="str">
        <f>IF(csv!R342="","",TRIM(csv!R342))</f>
        <v/>
      </c>
      <c r="N352" s="27" t="s">
        <v>0</v>
      </c>
      <c r="O352" s="172" t="str">
        <f t="shared" si="404"/>
        <v/>
      </c>
      <c r="P352" s="27"/>
      <c r="Q352" s="32" t="str">
        <f t="shared" si="405"/>
        <v/>
      </c>
      <c r="R352" s="53" t="str">
        <f>IF(Q352="","",IF(COUNTIF(Q$12:Q351,Q352)=0,R351+1,R351))</f>
        <v/>
      </c>
      <c r="S352" s="53" t="str">
        <f t="shared" si="406"/>
        <v/>
      </c>
      <c r="T352" s="53" t="str">
        <f t="shared" si="407"/>
        <v/>
      </c>
      <c r="U352" s="46" t="str">
        <f t="shared" si="408"/>
        <v/>
      </c>
      <c r="V352" s="27" t="s">
        <v>0</v>
      </c>
      <c r="W352" s="157" t="str">
        <f t="shared" si="409"/>
        <v/>
      </c>
      <c r="X352" s="207" t="str">
        <f t="shared" si="410"/>
        <v/>
      </c>
      <c r="Y352" s="158" t="str">
        <f t="shared" si="392"/>
        <v/>
      </c>
      <c r="Z352" s="27" t="s">
        <v>0</v>
      </c>
      <c r="AA352" s="32" t="str">
        <f t="shared" si="411"/>
        <v/>
      </c>
      <c r="AB352" s="53" t="str">
        <f t="shared" si="412"/>
        <v/>
      </c>
      <c r="AC352" s="21" t="str">
        <f>IF(OR(AB352="",AB352&lt;&gt;"NEMA"),"",IF(IFERROR(MATCH(AA352,AA$12:AA351,0),0)&lt;&gt;0,"",AA352))</f>
        <v/>
      </c>
      <c r="AD352" s="46" t="str">
        <f>IF(AC352="","",MAX(AD$12:AD351)+1)</f>
        <v/>
      </c>
      <c r="AE352" s="27" t="s">
        <v>0</v>
      </c>
      <c r="AF352" s="84"/>
      <c r="AG352" s="27" t="s">
        <v>0</v>
      </c>
      <c r="AH352" s="14" t="str">
        <f t="shared" si="413"/>
        <v/>
      </c>
      <c r="AI352" s="27" t="s">
        <v>0</v>
      </c>
      <c r="AJ352" s="157" t="str">
        <f t="shared" si="414"/>
        <v/>
      </c>
      <c r="AK352" s="108" t="str">
        <f t="shared" si="415"/>
        <v/>
      </c>
      <c r="AL352" s="27"/>
      <c r="AM352" s="32" t="str">
        <f t="shared" si="416"/>
        <v/>
      </c>
      <c r="AN352" s="21" t="str">
        <f t="shared" si="417"/>
        <v/>
      </c>
      <c r="AO352" s="53" t="str">
        <f t="shared" si="418"/>
        <v/>
      </c>
      <c r="AP352" s="53" t="str">
        <f t="shared" si="419"/>
        <v/>
      </c>
      <c r="AQ352" s="21" t="str">
        <f t="shared" si="420"/>
        <v/>
      </c>
      <c r="AR352" s="46" t="str">
        <f t="shared" si="421"/>
        <v/>
      </c>
      <c r="AS352" s="27" t="s">
        <v>0</v>
      </c>
      <c r="AT352" s="62" t="str">
        <f t="shared" si="422"/>
        <v/>
      </c>
      <c r="AU352" s="27" t="s">
        <v>0</v>
      </c>
      <c r="AV352" s="228" t="str">
        <f t="shared" si="468"/>
        <v/>
      </c>
      <c r="AW352" s="27" t="s">
        <v>0</v>
      </c>
      <c r="AX352" s="79"/>
      <c r="AY352" s="80"/>
      <c r="AZ352" s="27" t="s">
        <v>0</v>
      </c>
      <c r="BA352" s="184" t="str">
        <f t="shared" si="423"/>
        <v/>
      </c>
      <c r="BB352" s="27" t="s">
        <v>0</v>
      </c>
      <c r="BC352" s="32" t="str">
        <f t="shared" si="424"/>
        <v/>
      </c>
      <c r="BD352" s="53" t="str">
        <f>IF(AX352&amp;AY352="","",MAX(BD$12:BD351)+1)</f>
        <v/>
      </c>
      <c r="BE352" s="196" t="str">
        <f t="shared" si="425"/>
        <v/>
      </c>
      <c r="BF352" s="33" t="str">
        <f>IF(AND(AO352="NEMA",AP352="NEMA",OR(AX352&amp;AY352="",BE352="NEMA")),MAX(BF$12:BF351)+1,"")</f>
        <v/>
      </c>
      <c r="BG352" s="27" t="s">
        <v>0</v>
      </c>
      <c r="BH352" s="32" t="str">
        <f t="shared" si="426"/>
        <v/>
      </c>
      <c r="BI352" s="21" t="str">
        <f t="shared" si="427"/>
        <v/>
      </c>
      <c r="BJ352" s="53" t="str">
        <f t="shared" si="428"/>
        <v/>
      </c>
      <c r="BK352" s="33" t="str">
        <f t="shared" si="429"/>
        <v/>
      </c>
      <c r="BL352" s="27" t="s">
        <v>0</v>
      </c>
      <c r="BM352" s="32" t="str">
        <f t="shared" si="430"/>
        <v/>
      </c>
      <c r="BN352" s="21" t="str">
        <f t="shared" si="431"/>
        <v/>
      </c>
      <c r="BO352" s="53" t="str">
        <f t="shared" si="432"/>
        <v/>
      </c>
      <c r="BP352" s="53" t="str">
        <f t="shared" si="393"/>
        <v/>
      </c>
      <c r="BQ352" s="21" t="str">
        <f t="shared" si="394"/>
        <v/>
      </c>
      <c r="BR352" s="21" t="str" cm="1">
        <f t="array" ref="BR352">IFERROR(""&amp;INDEX(regNatjecatelj_klub,DI352),"")</f>
        <v/>
      </c>
      <c r="BS352" s="66" t="str">
        <f t="shared" si="433"/>
        <v/>
      </c>
      <c r="BT352" s="46" t="str">
        <f t="shared" si="434"/>
        <v/>
      </c>
      <c r="BU352" s="27" t="s">
        <v>0</v>
      </c>
      <c r="BV352" s="62" t="str">
        <f>IF(BP352&lt;&gt;"NEMA","",IF(IFERROR(MATCH(BN352,BN$12:BN351,0),0)&lt;&gt;0,"",BN352))</f>
        <v/>
      </c>
      <c r="BW352" s="27" t="s">
        <v>0</v>
      </c>
      <c r="BX352" s="84"/>
      <c r="BY352" s="27" t="s">
        <v>0</v>
      </c>
      <c r="BZ352" s="38" t="str">
        <f t="shared" si="435"/>
        <v/>
      </c>
      <c r="CA352" s="21" t="str">
        <f t="shared" si="436"/>
        <v/>
      </c>
      <c r="CB352" s="21" t="str">
        <f>IF(CA352="","",MAX(CB$12:CB351)+1)</f>
        <v/>
      </c>
      <c r="CC352" s="21" t="str">
        <f>IF(CA352="","",IF(AB352="","",IF(AB352="NEMA",IF(AD352="",INDEX(AD$12:AD351,MATCH(AA352,AA$12:AA351,0),1),AD352),AB352)))</f>
        <v/>
      </c>
      <c r="CD352" s="21" t="str">
        <f t="shared" si="437"/>
        <v/>
      </c>
      <c r="CE352" s="21" t="str">
        <f>IF(BX352="","",MAX(CE$12:CE351)+1)</f>
        <v/>
      </c>
      <c r="CF352" s="21" t="str">
        <f t="shared" si="438"/>
        <v/>
      </c>
      <c r="CG352" s="46" t="str">
        <f t="shared" si="439"/>
        <v/>
      </c>
      <c r="CH352" s="27" t="s">
        <v>0</v>
      </c>
      <c r="CI352" s="14" t="str">
        <f t="shared" si="440"/>
        <v/>
      </c>
      <c r="CJ352" s="27" t="s">
        <v>0</v>
      </c>
      <c r="CK352" s="157" t="str">
        <f>IF(BN352="","",IF(AND(BO352&lt;&gt;"",BO352&lt;&gt;"NEMA",BS352=1),BR352,IFERROR(INDEX(CK$12:CK351,MATCH(BN352,BN$12:BN351,0)),IF(BX352&lt;&gt;"",BX352,BT352))))</f>
        <v/>
      </c>
      <c r="CL352" s="210" t="str">
        <f>IF(BN352="","",IF(BT352&lt;&gt;BN352,INDEX(regKlub_id,MATCH(BT352,regKlub_naziv,0)),IF(AND(BO352&lt;&gt;"",BO352&lt;&gt;"NEMA"),BO352,IF(CF352&lt;&gt;"",CF352,IF(CB352&lt;&gt;"",CB352,IFERROR(INDEX(CL$12:CL351,MATCH(BN352,BN$12:BN351,0)),"GREŠKA"))))))</f>
        <v/>
      </c>
      <c r="CM352" s="108" t="str">
        <f>IF(BP352="","",IF(BP352&lt;&gt;"NEMA",BP352,IF(CE352&lt;&gt;"",CE352,IFERROR(INDEX(CM$12:CM351,MATCH(BN352,BN$12:BN351,0)),""))))</f>
        <v/>
      </c>
      <c r="CN352" s="27" t="s">
        <v>0</v>
      </c>
      <c r="CO352" s="38" t="str">
        <f t="shared" si="441"/>
        <v/>
      </c>
      <c r="CP352" s="53" t="str">
        <f t="shared" si="442"/>
        <v/>
      </c>
      <c r="CQ352" s="164" t="str">
        <f t="shared" si="443"/>
        <v/>
      </c>
      <c r="CR352" s="165" t="str">
        <f t="shared" si="391"/>
        <v/>
      </c>
      <c r="CS352" s="108" t="str">
        <f t="shared" si="395"/>
        <v/>
      </c>
      <c r="CT352" s="27" t="s">
        <v>0</v>
      </c>
      <c r="CU352" s="224" t="str">
        <f t="shared" si="444"/>
        <v xml:space="preserve">
</v>
      </c>
      <c r="CV352" s="27" t="s">
        <v>0</v>
      </c>
      <c r="CW352" s="184" t="str">
        <f t="shared" si="396"/>
        <v/>
      </c>
      <c r="CX352" t="s">
        <v>0</v>
      </c>
      <c r="CY352" s="86" t="str">
        <f t="shared" si="397"/>
        <v/>
      </c>
      <c r="CZ352" t="s">
        <v>0</v>
      </c>
      <c r="DA352" s="32" t="str">
        <f t="shared" si="398"/>
        <v/>
      </c>
      <c r="DB352" s="46" t="str">
        <f t="shared" si="399"/>
        <v/>
      </c>
      <c r="DC352" t="s">
        <v>0</v>
      </c>
      <c r="DD352" s="14" t="str">
        <f t="shared" si="445"/>
        <v/>
      </c>
      <c r="DE352" s="27" t="s">
        <v>0</v>
      </c>
      <c r="DF352" s="14" t="str">
        <f t="shared" si="446"/>
        <v/>
      </c>
      <c r="DG352" s="27" t="s">
        <v>0</v>
      </c>
      <c r="DH352" s="32" t="str">
        <f t="shared" si="447"/>
        <v/>
      </c>
      <c r="DI352" s="33" t="str">
        <f t="shared" si="448"/>
        <v/>
      </c>
      <c r="DJ352" s="27" t="s">
        <v>0</v>
      </c>
      <c r="DK352" s="32" t="str">
        <f t="shared" si="449"/>
        <v/>
      </c>
      <c r="DL352" s="33" t="str">
        <f t="shared" si="450"/>
        <v/>
      </c>
      <c r="DM352" s="27" t="s">
        <v>0</v>
      </c>
      <c r="DN352" s="32" t="str">
        <f t="shared" si="451"/>
        <v/>
      </c>
      <c r="DO352" s="33" t="str">
        <f t="shared" si="452"/>
        <v/>
      </c>
      <c r="DP352" s="27" t="s">
        <v>0</v>
      </c>
      <c r="DQ352" s="38" t="str">
        <f t="shared" si="453"/>
        <v/>
      </c>
      <c r="DR352" s="33" t="str" cm="1">
        <f t="array" ref="DR352">IF(DQ352&lt;&gt;"",INDEX(regNatjecatelj_id,DQ352,0),IF(BF352&lt;&gt;"",BF352,""))</f>
        <v/>
      </c>
      <c r="DS352" s="27" t="s">
        <v>0</v>
      </c>
      <c r="DT352" s="38" t="str">
        <f t="shared" si="454"/>
        <v/>
      </c>
      <c r="DU352" s="53" t="str">
        <f t="shared" si="400"/>
        <v/>
      </c>
      <c r="DV352" s="53" t="str">
        <f t="shared" si="455"/>
        <v/>
      </c>
      <c r="DW352" s="53" t="str">
        <f t="shared" si="456"/>
        <v/>
      </c>
      <c r="DX352" s="46" t="str">
        <f t="shared" si="457"/>
        <v/>
      </c>
      <c r="DY352" s="27" t="s">
        <v>0</v>
      </c>
      <c r="DZ352" s="38" t="str">
        <f>IF(AN352="","",MAX(DZ$12:DZ351)+1)</f>
        <v/>
      </c>
      <c r="EA352" s="53" t="str">
        <f t="shared" si="458"/>
        <v/>
      </c>
      <c r="EB352" s="53" t="str">
        <f t="shared" si="459"/>
        <v/>
      </c>
      <c r="EC352" s="53" t="str">
        <f t="shared" si="460"/>
        <v/>
      </c>
      <c r="ED352" s="53" t="str">
        <f t="shared" si="461"/>
        <v/>
      </c>
      <c r="EE352" s="53" t="str">
        <f t="shared" si="401"/>
        <v/>
      </c>
      <c r="EF352" s="53" t="str">
        <f t="shared" si="462"/>
        <v/>
      </c>
      <c r="EG352" s="53" t="str">
        <f t="shared" si="463"/>
        <v/>
      </c>
      <c r="EH352" s="53" t="str">
        <f t="shared" si="402"/>
        <v/>
      </c>
      <c r="EI352" s="53" t="str">
        <f t="shared" si="464"/>
        <v/>
      </c>
      <c r="EJ352" s="33" t="str">
        <f t="shared" si="465"/>
        <v/>
      </c>
      <c r="EK352" s="27" t="s">
        <v>0</v>
      </c>
      <c r="EL352" s="14" t="str">
        <f t="shared" si="466"/>
        <v/>
      </c>
      <c r="EM352" s="27" t="s">
        <v>0</v>
      </c>
      <c r="EN352" s="14" t="str">
        <f t="shared" si="403"/>
        <v/>
      </c>
      <c r="EO352" s="27" t="s">
        <v>0</v>
      </c>
      <c r="EP352" s="115" t="str">
        <f t="shared" si="467"/>
        <v/>
      </c>
      <c r="EQ352" s="27" t="s">
        <v>0</v>
      </c>
    </row>
    <row r="353" spans="1:147" x14ac:dyDescent="0.25">
      <c r="A353" t="s">
        <v>0</v>
      </c>
      <c r="B353" s="32" t="str">
        <f>IF(csv!F343="","",TRIM(csv!T343))</f>
        <v/>
      </c>
      <c r="C353" s="21" t="s">
        <v>0</v>
      </c>
      <c r="D353" s="21" t="str">
        <f>IF(csv!F343="","",TRIM(csv!F343))</f>
        <v/>
      </c>
      <c r="E353" s="21" t="str">
        <f>IF(csv!E343="","",TRIM(csv!E343))</f>
        <v/>
      </c>
      <c r="F353" s="21" t="s">
        <v>0</v>
      </c>
      <c r="G353" s="53" t="str">
        <f>IF(csv!M343="","",TRIM(csv!M343))</f>
        <v/>
      </c>
      <c r="H353" s="53" t="str">
        <f>IF(csv!N343="","",TRIM(csv!N343))</f>
        <v/>
      </c>
      <c r="I353" s="21" t="s">
        <v>0</v>
      </c>
      <c r="J353" s="21" t="str">
        <f>IF(csv!P343="","",TRIM(csv!P343))</f>
        <v/>
      </c>
      <c r="K353" s="21" t="str">
        <f>IF(csv!Q343="","",TRIM(csv!Q343))</f>
        <v/>
      </c>
      <c r="L353" s="21" t="s">
        <v>0</v>
      </c>
      <c r="M353" s="46" t="str">
        <f>IF(csv!R343="","",TRIM(csv!R343))</f>
        <v/>
      </c>
      <c r="N353" s="27" t="s">
        <v>0</v>
      </c>
      <c r="O353" s="172" t="str">
        <f t="shared" si="404"/>
        <v/>
      </c>
      <c r="P353" s="27"/>
      <c r="Q353" s="32" t="str">
        <f t="shared" si="405"/>
        <v/>
      </c>
      <c r="R353" s="53" t="str">
        <f>IF(Q353="","",IF(COUNTIF(Q$12:Q352,Q353)=0,R352+1,R352))</f>
        <v/>
      </c>
      <c r="S353" s="53" t="str">
        <f t="shared" si="406"/>
        <v/>
      </c>
      <c r="T353" s="53" t="str">
        <f t="shared" si="407"/>
        <v/>
      </c>
      <c r="U353" s="46" t="str">
        <f t="shared" si="408"/>
        <v/>
      </c>
      <c r="V353" s="27" t="s">
        <v>0</v>
      </c>
      <c r="W353" s="157" t="str">
        <f t="shared" si="409"/>
        <v/>
      </c>
      <c r="X353" s="207" t="str">
        <f t="shared" si="410"/>
        <v/>
      </c>
      <c r="Y353" s="158" t="str">
        <f t="shared" si="392"/>
        <v/>
      </c>
      <c r="Z353" s="27" t="s">
        <v>0</v>
      </c>
      <c r="AA353" s="32" t="str">
        <f t="shared" si="411"/>
        <v/>
      </c>
      <c r="AB353" s="53" t="str">
        <f t="shared" si="412"/>
        <v/>
      </c>
      <c r="AC353" s="21" t="str">
        <f>IF(OR(AB353="",AB353&lt;&gt;"NEMA"),"",IF(IFERROR(MATCH(AA353,AA$12:AA352,0),0)&lt;&gt;0,"",AA353))</f>
        <v/>
      </c>
      <c r="AD353" s="46" t="str">
        <f>IF(AC353="","",MAX(AD$12:AD352)+1)</f>
        <v/>
      </c>
      <c r="AE353" s="27" t="s">
        <v>0</v>
      </c>
      <c r="AF353" s="84"/>
      <c r="AG353" s="27" t="s">
        <v>0</v>
      </c>
      <c r="AH353" s="14" t="str">
        <f t="shared" si="413"/>
        <v/>
      </c>
      <c r="AI353" s="27" t="s">
        <v>0</v>
      </c>
      <c r="AJ353" s="157" t="str">
        <f t="shared" si="414"/>
        <v/>
      </c>
      <c r="AK353" s="108" t="str">
        <f t="shared" si="415"/>
        <v/>
      </c>
      <c r="AL353" s="27"/>
      <c r="AM353" s="32" t="str">
        <f t="shared" si="416"/>
        <v/>
      </c>
      <c r="AN353" s="21" t="str">
        <f t="shared" si="417"/>
        <v/>
      </c>
      <c r="AO353" s="53" t="str">
        <f t="shared" si="418"/>
        <v/>
      </c>
      <c r="AP353" s="53" t="str">
        <f t="shared" si="419"/>
        <v/>
      </c>
      <c r="AQ353" s="21" t="str">
        <f t="shared" si="420"/>
        <v/>
      </c>
      <c r="AR353" s="46" t="str">
        <f t="shared" si="421"/>
        <v/>
      </c>
      <c r="AS353" s="27" t="s">
        <v>0</v>
      </c>
      <c r="AT353" s="62" t="str">
        <f t="shared" si="422"/>
        <v/>
      </c>
      <c r="AU353" s="27" t="s">
        <v>0</v>
      </c>
      <c r="AV353" s="228" t="str">
        <f t="shared" si="468"/>
        <v/>
      </c>
      <c r="AW353" s="27" t="s">
        <v>0</v>
      </c>
      <c r="AX353" s="79"/>
      <c r="AY353" s="80"/>
      <c r="AZ353" s="27" t="s">
        <v>0</v>
      </c>
      <c r="BA353" s="184" t="str">
        <f t="shared" si="423"/>
        <v/>
      </c>
      <c r="BB353" s="27" t="s">
        <v>0</v>
      </c>
      <c r="BC353" s="32" t="str">
        <f t="shared" si="424"/>
        <v/>
      </c>
      <c r="BD353" s="53" t="str">
        <f>IF(AX353&amp;AY353="","",MAX(BD$12:BD352)+1)</f>
        <v/>
      </c>
      <c r="BE353" s="196" t="str">
        <f t="shared" si="425"/>
        <v/>
      </c>
      <c r="BF353" s="33" t="str">
        <f>IF(AND(AO353="NEMA",AP353="NEMA",OR(AX353&amp;AY353="",BE353="NEMA")),MAX(BF$12:BF352)+1,"")</f>
        <v/>
      </c>
      <c r="BG353" s="27" t="s">
        <v>0</v>
      </c>
      <c r="BH353" s="32" t="str">
        <f t="shared" si="426"/>
        <v/>
      </c>
      <c r="BI353" s="21" t="str">
        <f t="shared" si="427"/>
        <v/>
      </c>
      <c r="BJ353" s="53" t="str">
        <f t="shared" si="428"/>
        <v/>
      </c>
      <c r="BK353" s="33" t="str">
        <f t="shared" si="429"/>
        <v/>
      </c>
      <c r="BL353" s="27" t="s">
        <v>0</v>
      </c>
      <c r="BM353" s="32" t="str">
        <f t="shared" si="430"/>
        <v/>
      </c>
      <c r="BN353" s="21" t="str">
        <f t="shared" si="431"/>
        <v/>
      </c>
      <c r="BO353" s="53" t="str">
        <f t="shared" si="432"/>
        <v/>
      </c>
      <c r="BP353" s="53" t="str">
        <f t="shared" si="393"/>
        <v/>
      </c>
      <c r="BQ353" s="21" t="str">
        <f t="shared" si="394"/>
        <v/>
      </c>
      <c r="BR353" s="21" t="str" cm="1">
        <f t="array" ref="BR353">IFERROR(""&amp;INDEX(regNatjecatelj_klub,DI353),"")</f>
        <v/>
      </c>
      <c r="BS353" s="66" t="str">
        <f t="shared" si="433"/>
        <v/>
      </c>
      <c r="BT353" s="46" t="str">
        <f t="shared" si="434"/>
        <v/>
      </c>
      <c r="BU353" s="27" t="s">
        <v>0</v>
      </c>
      <c r="BV353" s="62" t="str">
        <f>IF(BP353&lt;&gt;"NEMA","",IF(IFERROR(MATCH(BN353,BN$12:BN352,0),0)&lt;&gt;0,"",BN353))</f>
        <v/>
      </c>
      <c r="BW353" s="27" t="s">
        <v>0</v>
      </c>
      <c r="BX353" s="84"/>
      <c r="BY353" s="27" t="s">
        <v>0</v>
      </c>
      <c r="BZ353" s="38" t="str">
        <f t="shared" si="435"/>
        <v/>
      </c>
      <c r="CA353" s="21" t="str">
        <f t="shared" si="436"/>
        <v/>
      </c>
      <c r="CB353" s="21" t="str">
        <f>IF(CA353="","",MAX(CB$12:CB352)+1)</f>
        <v/>
      </c>
      <c r="CC353" s="21" t="str">
        <f>IF(CA353="","",IF(AB353="","",IF(AB353="NEMA",IF(AD353="",INDEX(AD$12:AD352,MATCH(AA353,AA$12:AA352,0),1),AD353),AB353)))</f>
        <v/>
      </c>
      <c r="CD353" s="21" t="str">
        <f t="shared" si="437"/>
        <v/>
      </c>
      <c r="CE353" s="21" t="str">
        <f>IF(BX353="","",MAX(CE$12:CE352)+1)</f>
        <v/>
      </c>
      <c r="CF353" s="21" t="str">
        <f t="shared" si="438"/>
        <v/>
      </c>
      <c r="CG353" s="46" t="str">
        <f t="shared" si="439"/>
        <v/>
      </c>
      <c r="CH353" s="27" t="s">
        <v>0</v>
      </c>
      <c r="CI353" s="14" t="str">
        <f t="shared" si="440"/>
        <v/>
      </c>
      <c r="CJ353" s="27" t="s">
        <v>0</v>
      </c>
      <c r="CK353" s="157" t="str">
        <f>IF(BN353="","",IF(AND(BO353&lt;&gt;"",BO353&lt;&gt;"NEMA",BS353=1),BR353,IFERROR(INDEX(CK$12:CK352,MATCH(BN353,BN$12:BN352,0)),IF(BX353&lt;&gt;"",BX353,BT353))))</f>
        <v/>
      </c>
      <c r="CL353" s="210" t="str">
        <f>IF(BN353="","",IF(BT353&lt;&gt;BN353,INDEX(regKlub_id,MATCH(BT353,regKlub_naziv,0)),IF(AND(BO353&lt;&gt;"",BO353&lt;&gt;"NEMA"),BO353,IF(CF353&lt;&gt;"",CF353,IF(CB353&lt;&gt;"",CB353,IFERROR(INDEX(CL$12:CL352,MATCH(BN353,BN$12:BN352,0)),"GREŠKA"))))))</f>
        <v/>
      </c>
      <c r="CM353" s="108" t="str">
        <f>IF(BP353="","",IF(BP353&lt;&gt;"NEMA",BP353,IF(CE353&lt;&gt;"",CE353,IFERROR(INDEX(CM$12:CM352,MATCH(BN353,BN$12:BN352,0)),""))))</f>
        <v/>
      </c>
      <c r="CN353" s="27" t="s">
        <v>0</v>
      </c>
      <c r="CO353" s="38" t="str">
        <f t="shared" si="441"/>
        <v/>
      </c>
      <c r="CP353" s="53" t="str">
        <f t="shared" si="442"/>
        <v/>
      </c>
      <c r="CQ353" s="164" t="str">
        <f t="shared" si="443"/>
        <v/>
      </c>
      <c r="CR353" s="165" t="str">
        <f t="shared" si="391"/>
        <v/>
      </c>
      <c r="CS353" s="108" t="str">
        <f t="shared" si="395"/>
        <v/>
      </c>
      <c r="CT353" s="27" t="s">
        <v>0</v>
      </c>
      <c r="CU353" s="224" t="str">
        <f t="shared" si="444"/>
        <v xml:space="preserve">
</v>
      </c>
      <c r="CV353" s="27" t="s">
        <v>0</v>
      </c>
      <c r="CW353" s="184" t="str">
        <f t="shared" si="396"/>
        <v/>
      </c>
      <c r="CX353" t="s">
        <v>0</v>
      </c>
      <c r="CY353" s="86" t="str">
        <f t="shared" si="397"/>
        <v/>
      </c>
      <c r="CZ353" t="s">
        <v>0</v>
      </c>
      <c r="DA353" s="32" t="str">
        <f t="shared" si="398"/>
        <v/>
      </c>
      <c r="DB353" s="46" t="str">
        <f t="shared" si="399"/>
        <v/>
      </c>
      <c r="DC353" t="s">
        <v>0</v>
      </c>
      <c r="DD353" s="14" t="str">
        <f t="shared" si="445"/>
        <v/>
      </c>
      <c r="DE353" s="27" t="s">
        <v>0</v>
      </c>
      <c r="DF353" s="14" t="str">
        <f t="shared" si="446"/>
        <v/>
      </c>
      <c r="DG353" s="27" t="s">
        <v>0</v>
      </c>
      <c r="DH353" s="32" t="str">
        <f t="shared" si="447"/>
        <v/>
      </c>
      <c r="DI353" s="33" t="str">
        <f t="shared" si="448"/>
        <v/>
      </c>
      <c r="DJ353" s="27" t="s">
        <v>0</v>
      </c>
      <c r="DK353" s="32" t="str">
        <f t="shared" si="449"/>
        <v/>
      </c>
      <c r="DL353" s="33" t="str">
        <f t="shared" si="450"/>
        <v/>
      </c>
      <c r="DM353" s="27" t="s">
        <v>0</v>
      </c>
      <c r="DN353" s="32" t="str">
        <f t="shared" si="451"/>
        <v/>
      </c>
      <c r="DO353" s="33" t="str">
        <f t="shared" si="452"/>
        <v/>
      </c>
      <c r="DP353" s="27" t="s">
        <v>0</v>
      </c>
      <c r="DQ353" s="38" t="str">
        <f t="shared" si="453"/>
        <v/>
      </c>
      <c r="DR353" s="33" t="str" cm="1">
        <f t="array" ref="DR353">IF(DQ353&lt;&gt;"",INDEX(regNatjecatelj_id,DQ353,0),IF(BF353&lt;&gt;"",BF353,""))</f>
        <v/>
      </c>
      <c r="DS353" s="27" t="s">
        <v>0</v>
      </c>
      <c r="DT353" s="38" t="str">
        <f t="shared" si="454"/>
        <v/>
      </c>
      <c r="DU353" s="53" t="str">
        <f t="shared" si="400"/>
        <v/>
      </c>
      <c r="DV353" s="53" t="str">
        <f t="shared" si="455"/>
        <v/>
      </c>
      <c r="DW353" s="53" t="str">
        <f t="shared" si="456"/>
        <v/>
      </c>
      <c r="DX353" s="46" t="str">
        <f t="shared" si="457"/>
        <v/>
      </c>
      <c r="DY353" s="27" t="s">
        <v>0</v>
      </c>
      <c r="DZ353" s="38" t="str">
        <f>IF(AN353="","",MAX(DZ$12:DZ352)+1)</f>
        <v/>
      </c>
      <c r="EA353" s="53" t="str">
        <f t="shared" si="458"/>
        <v/>
      </c>
      <c r="EB353" s="53" t="str">
        <f t="shared" si="459"/>
        <v/>
      </c>
      <c r="EC353" s="53" t="str">
        <f t="shared" si="460"/>
        <v/>
      </c>
      <c r="ED353" s="53" t="str">
        <f t="shared" si="461"/>
        <v/>
      </c>
      <c r="EE353" s="53" t="str">
        <f t="shared" si="401"/>
        <v/>
      </c>
      <c r="EF353" s="53" t="str">
        <f t="shared" si="462"/>
        <v/>
      </c>
      <c r="EG353" s="53" t="str">
        <f t="shared" si="463"/>
        <v/>
      </c>
      <c r="EH353" s="53" t="str">
        <f t="shared" si="402"/>
        <v/>
      </c>
      <c r="EI353" s="53" t="str">
        <f t="shared" si="464"/>
        <v/>
      </c>
      <c r="EJ353" s="33" t="str">
        <f t="shared" si="465"/>
        <v/>
      </c>
      <c r="EK353" s="27" t="s">
        <v>0</v>
      </c>
      <c r="EL353" s="14" t="str">
        <f t="shared" si="466"/>
        <v/>
      </c>
      <c r="EM353" s="27" t="s">
        <v>0</v>
      </c>
      <c r="EN353" s="14" t="str">
        <f t="shared" si="403"/>
        <v/>
      </c>
      <c r="EO353" s="27" t="s">
        <v>0</v>
      </c>
      <c r="EP353" s="115" t="str">
        <f t="shared" si="467"/>
        <v/>
      </c>
      <c r="EQ353" s="27" t="s">
        <v>0</v>
      </c>
    </row>
    <row r="354" spans="1:147" x14ac:dyDescent="0.25">
      <c r="A354" t="s">
        <v>0</v>
      </c>
      <c r="B354" s="32" t="str">
        <f>IF(csv!F344="","",TRIM(csv!T344))</f>
        <v/>
      </c>
      <c r="C354" s="21" t="s">
        <v>0</v>
      </c>
      <c r="D354" s="21" t="str">
        <f>IF(csv!F344="","",TRIM(csv!F344))</f>
        <v/>
      </c>
      <c r="E354" s="21" t="str">
        <f>IF(csv!E344="","",TRIM(csv!E344))</f>
        <v/>
      </c>
      <c r="F354" s="21" t="s">
        <v>0</v>
      </c>
      <c r="G354" s="53" t="str">
        <f>IF(csv!M344="","",TRIM(csv!M344))</f>
        <v/>
      </c>
      <c r="H354" s="53" t="str">
        <f>IF(csv!N344="","",TRIM(csv!N344))</f>
        <v/>
      </c>
      <c r="I354" s="21" t="s">
        <v>0</v>
      </c>
      <c r="J354" s="21" t="str">
        <f>IF(csv!P344="","",TRIM(csv!P344))</f>
        <v/>
      </c>
      <c r="K354" s="21" t="str">
        <f>IF(csv!Q344="","",TRIM(csv!Q344))</f>
        <v/>
      </c>
      <c r="L354" s="21" t="s">
        <v>0</v>
      </c>
      <c r="M354" s="46" t="str">
        <f>IF(csv!R344="","",TRIM(csv!R344))</f>
        <v/>
      </c>
      <c r="N354" s="27" t="s">
        <v>0</v>
      </c>
      <c r="O354" s="172" t="str">
        <f t="shared" si="404"/>
        <v/>
      </c>
      <c r="P354" s="27"/>
      <c r="Q354" s="32" t="str">
        <f t="shared" si="405"/>
        <v/>
      </c>
      <c r="R354" s="53" t="str">
        <f>IF(Q354="","",IF(COUNTIF(Q$12:Q353,Q354)=0,R353+1,R353))</f>
        <v/>
      </c>
      <c r="S354" s="53" t="str">
        <f t="shared" si="406"/>
        <v/>
      </c>
      <c r="T354" s="53" t="str">
        <f t="shared" si="407"/>
        <v/>
      </c>
      <c r="U354" s="46" t="str">
        <f t="shared" si="408"/>
        <v/>
      </c>
      <c r="V354" s="27" t="s">
        <v>0</v>
      </c>
      <c r="W354" s="157" t="str">
        <f t="shared" si="409"/>
        <v/>
      </c>
      <c r="X354" s="207" t="str">
        <f t="shared" si="410"/>
        <v/>
      </c>
      <c r="Y354" s="158" t="str">
        <f t="shared" si="392"/>
        <v/>
      </c>
      <c r="Z354" s="27" t="s">
        <v>0</v>
      </c>
      <c r="AA354" s="32" t="str">
        <f t="shared" si="411"/>
        <v/>
      </c>
      <c r="AB354" s="53" t="str">
        <f t="shared" si="412"/>
        <v/>
      </c>
      <c r="AC354" s="21" t="str">
        <f>IF(OR(AB354="",AB354&lt;&gt;"NEMA"),"",IF(IFERROR(MATCH(AA354,AA$12:AA353,0),0)&lt;&gt;0,"",AA354))</f>
        <v/>
      </c>
      <c r="AD354" s="46" t="str">
        <f>IF(AC354="","",MAX(AD$12:AD353)+1)</f>
        <v/>
      </c>
      <c r="AE354" s="27" t="s">
        <v>0</v>
      </c>
      <c r="AF354" s="84"/>
      <c r="AG354" s="27" t="s">
        <v>0</v>
      </c>
      <c r="AH354" s="14" t="str">
        <f t="shared" si="413"/>
        <v/>
      </c>
      <c r="AI354" s="27" t="s">
        <v>0</v>
      </c>
      <c r="AJ354" s="157" t="str">
        <f t="shared" si="414"/>
        <v/>
      </c>
      <c r="AK354" s="108" t="str">
        <f t="shared" si="415"/>
        <v/>
      </c>
      <c r="AL354" s="27"/>
      <c r="AM354" s="32" t="str">
        <f t="shared" si="416"/>
        <v/>
      </c>
      <c r="AN354" s="21" t="str">
        <f t="shared" si="417"/>
        <v/>
      </c>
      <c r="AO354" s="53" t="str">
        <f t="shared" si="418"/>
        <v/>
      </c>
      <c r="AP354" s="53" t="str">
        <f t="shared" si="419"/>
        <v/>
      </c>
      <c r="AQ354" s="21" t="str">
        <f t="shared" si="420"/>
        <v/>
      </c>
      <c r="AR354" s="46" t="str">
        <f t="shared" si="421"/>
        <v/>
      </c>
      <c r="AS354" s="27" t="s">
        <v>0</v>
      </c>
      <c r="AT354" s="62" t="str">
        <f t="shared" si="422"/>
        <v/>
      </c>
      <c r="AU354" s="27" t="s">
        <v>0</v>
      </c>
      <c r="AV354" s="228" t="str">
        <f t="shared" si="468"/>
        <v/>
      </c>
      <c r="AW354" s="27" t="s">
        <v>0</v>
      </c>
      <c r="AX354" s="79"/>
      <c r="AY354" s="80"/>
      <c r="AZ354" s="27" t="s">
        <v>0</v>
      </c>
      <c r="BA354" s="184" t="str">
        <f t="shared" si="423"/>
        <v/>
      </c>
      <c r="BB354" s="27" t="s">
        <v>0</v>
      </c>
      <c r="BC354" s="32" t="str">
        <f t="shared" si="424"/>
        <v/>
      </c>
      <c r="BD354" s="53" t="str">
        <f>IF(AX354&amp;AY354="","",MAX(BD$12:BD353)+1)</f>
        <v/>
      </c>
      <c r="BE354" s="196" t="str">
        <f t="shared" si="425"/>
        <v/>
      </c>
      <c r="BF354" s="33" t="str">
        <f>IF(AND(AO354="NEMA",AP354="NEMA",OR(AX354&amp;AY354="",BE354="NEMA")),MAX(BF$12:BF353)+1,"")</f>
        <v/>
      </c>
      <c r="BG354" s="27" t="s">
        <v>0</v>
      </c>
      <c r="BH354" s="32" t="str">
        <f t="shared" si="426"/>
        <v/>
      </c>
      <c r="BI354" s="21" t="str">
        <f t="shared" si="427"/>
        <v/>
      </c>
      <c r="BJ354" s="53" t="str">
        <f t="shared" si="428"/>
        <v/>
      </c>
      <c r="BK354" s="33" t="str">
        <f t="shared" si="429"/>
        <v/>
      </c>
      <c r="BL354" s="27" t="s">
        <v>0</v>
      </c>
      <c r="BM354" s="32" t="str">
        <f t="shared" si="430"/>
        <v/>
      </c>
      <c r="BN354" s="21" t="str">
        <f t="shared" si="431"/>
        <v/>
      </c>
      <c r="BO354" s="53" t="str">
        <f t="shared" si="432"/>
        <v/>
      </c>
      <c r="BP354" s="53" t="str">
        <f t="shared" si="393"/>
        <v/>
      </c>
      <c r="BQ354" s="21" t="str">
        <f t="shared" si="394"/>
        <v/>
      </c>
      <c r="BR354" s="21" t="str" cm="1">
        <f t="array" ref="BR354">IFERROR(""&amp;INDEX(regNatjecatelj_klub,DI354),"")</f>
        <v/>
      </c>
      <c r="BS354" s="66" t="str">
        <f t="shared" si="433"/>
        <v/>
      </c>
      <c r="BT354" s="46" t="str">
        <f t="shared" si="434"/>
        <v/>
      </c>
      <c r="BU354" s="27" t="s">
        <v>0</v>
      </c>
      <c r="BV354" s="62" t="str">
        <f>IF(BP354&lt;&gt;"NEMA","",IF(IFERROR(MATCH(BN354,BN$12:BN353,0),0)&lt;&gt;0,"",BN354))</f>
        <v/>
      </c>
      <c r="BW354" s="27" t="s">
        <v>0</v>
      </c>
      <c r="BX354" s="84"/>
      <c r="BY354" s="27" t="s">
        <v>0</v>
      </c>
      <c r="BZ354" s="38" t="str">
        <f t="shared" si="435"/>
        <v/>
      </c>
      <c r="CA354" s="21" t="str">
        <f t="shared" si="436"/>
        <v/>
      </c>
      <c r="CB354" s="21" t="str">
        <f>IF(CA354="","",MAX(CB$12:CB353)+1)</f>
        <v/>
      </c>
      <c r="CC354" s="21" t="str">
        <f>IF(CA354="","",IF(AB354="","",IF(AB354="NEMA",IF(AD354="",INDEX(AD$12:AD353,MATCH(AA354,AA$12:AA353,0),1),AD354),AB354)))</f>
        <v/>
      </c>
      <c r="CD354" s="21" t="str">
        <f t="shared" si="437"/>
        <v/>
      </c>
      <c r="CE354" s="21" t="str">
        <f>IF(BX354="","",MAX(CE$12:CE353)+1)</f>
        <v/>
      </c>
      <c r="CF354" s="21" t="str">
        <f t="shared" si="438"/>
        <v/>
      </c>
      <c r="CG354" s="46" t="str">
        <f t="shared" si="439"/>
        <v/>
      </c>
      <c r="CH354" s="27" t="s">
        <v>0</v>
      </c>
      <c r="CI354" s="14" t="str">
        <f t="shared" si="440"/>
        <v/>
      </c>
      <c r="CJ354" s="27" t="s">
        <v>0</v>
      </c>
      <c r="CK354" s="157" t="str">
        <f>IF(BN354="","",IF(AND(BO354&lt;&gt;"",BO354&lt;&gt;"NEMA",BS354=1),BR354,IFERROR(INDEX(CK$12:CK353,MATCH(BN354,BN$12:BN353,0)),IF(BX354&lt;&gt;"",BX354,BT354))))</f>
        <v/>
      </c>
      <c r="CL354" s="210" t="str">
        <f>IF(BN354="","",IF(BT354&lt;&gt;BN354,INDEX(regKlub_id,MATCH(BT354,regKlub_naziv,0)),IF(AND(BO354&lt;&gt;"",BO354&lt;&gt;"NEMA"),BO354,IF(CF354&lt;&gt;"",CF354,IF(CB354&lt;&gt;"",CB354,IFERROR(INDEX(CL$12:CL353,MATCH(BN354,BN$12:BN353,0)),"GREŠKA"))))))</f>
        <v/>
      </c>
      <c r="CM354" s="108" t="str">
        <f>IF(BP354="","",IF(BP354&lt;&gt;"NEMA",BP354,IF(CE354&lt;&gt;"",CE354,IFERROR(INDEX(CM$12:CM353,MATCH(BN354,BN$12:BN353,0)),""))))</f>
        <v/>
      </c>
      <c r="CN354" s="27" t="s">
        <v>0</v>
      </c>
      <c r="CO354" s="38" t="str">
        <f t="shared" si="441"/>
        <v/>
      </c>
      <c r="CP354" s="53" t="str">
        <f t="shared" si="442"/>
        <v/>
      </c>
      <c r="CQ354" s="164" t="str">
        <f t="shared" si="443"/>
        <v/>
      </c>
      <c r="CR354" s="165" t="str">
        <f t="shared" si="391"/>
        <v/>
      </c>
      <c r="CS354" s="108" t="str">
        <f t="shared" si="395"/>
        <v/>
      </c>
      <c r="CT354" s="27" t="s">
        <v>0</v>
      </c>
      <c r="CU354" s="224" t="str">
        <f t="shared" si="444"/>
        <v xml:space="preserve">
</v>
      </c>
      <c r="CV354" s="27" t="s">
        <v>0</v>
      </c>
      <c r="CW354" s="184" t="str">
        <f t="shared" si="396"/>
        <v/>
      </c>
      <c r="CX354" t="s">
        <v>0</v>
      </c>
      <c r="CY354" s="86" t="str">
        <f t="shared" si="397"/>
        <v/>
      </c>
      <c r="CZ354" t="s">
        <v>0</v>
      </c>
      <c r="DA354" s="32" t="str">
        <f t="shared" si="398"/>
        <v/>
      </c>
      <c r="DB354" s="46" t="str">
        <f t="shared" si="399"/>
        <v/>
      </c>
      <c r="DC354" t="s">
        <v>0</v>
      </c>
      <c r="DD354" s="14" t="str">
        <f t="shared" si="445"/>
        <v/>
      </c>
      <c r="DE354" s="27" t="s">
        <v>0</v>
      </c>
      <c r="DF354" s="14" t="str">
        <f t="shared" si="446"/>
        <v/>
      </c>
      <c r="DG354" s="27" t="s">
        <v>0</v>
      </c>
      <c r="DH354" s="32" t="str">
        <f t="shared" si="447"/>
        <v/>
      </c>
      <c r="DI354" s="33" t="str">
        <f t="shared" si="448"/>
        <v/>
      </c>
      <c r="DJ354" s="27" t="s">
        <v>0</v>
      </c>
      <c r="DK354" s="32" t="str">
        <f t="shared" si="449"/>
        <v/>
      </c>
      <c r="DL354" s="33" t="str">
        <f t="shared" si="450"/>
        <v/>
      </c>
      <c r="DM354" s="27" t="s">
        <v>0</v>
      </c>
      <c r="DN354" s="32" t="str">
        <f t="shared" si="451"/>
        <v/>
      </c>
      <c r="DO354" s="33" t="str">
        <f t="shared" si="452"/>
        <v/>
      </c>
      <c r="DP354" s="27" t="s">
        <v>0</v>
      </c>
      <c r="DQ354" s="38" t="str">
        <f t="shared" si="453"/>
        <v/>
      </c>
      <c r="DR354" s="33" t="str" cm="1">
        <f t="array" ref="DR354">IF(DQ354&lt;&gt;"",INDEX(regNatjecatelj_id,DQ354,0),IF(BF354&lt;&gt;"",BF354,""))</f>
        <v/>
      </c>
      <c r="DS354" s="27" t="s">
        <v>0</v>
      </c>
      <c r="DT354" s="38" t="str">
        <f t="shared" si="454"/>
        <v/>
      </c>
      <c r="DU354" s="53" t="str">
        <f t="shared" si="400"/>
        <v/>
      </c>
      <c r="DV354" s="53" t="str">
        <f t="shared" si="455"/>
        <v/>
      </c>
      <c r="DW354" s="53" t="str">
        <f t="shared" si="456"/>
        <v/>
      </c>
      <c r="DX354" s="46" t="str">
        <f t="shared" si="457"/>
        <v/>
      </c>
      <c r="DY354" s="27" t="s">
        <v>0</v>
      </c>
      <c r="DZ354" s="38" t="str">
        <f>IF(AN354="","",MAX(DZ$12:DZ353)+1)</f>
        <v/>
      </c>
      <c r="EA354" s="53" t="str">
        <f t="shared" si="458"/>
        <v/>
      </c>
      <c r="EB354" s="53" t="str">
        <f t="shared" si="459"/>
        <v/>
      </c>
      <c r="EC354" s="53" t="str">
        <f t="shared" si="460"/>
        <v/>
      </c>
      <c r="ED354" s="53" t="str">
        <f t="shared" si="461"/>
        <v/>
      </c>
      <c r="EE354" s="53" t="str">
        <f t="shared" si="401"/>
        <v/>
      </c>
      <c r="EF354" s="53" t="str">
        <f t="shared" si="462"/>
        <v/>
      </c>
      <c r="EG354" s="53" t="str">
        <f t="shared" si="463"/>
        <v/>
      </c>
      <c r="EH354" s="53" t="str">
        <f t="shared" si="402"/>
        <v/>
      </c>
      <c r="EI354" s="53" t="str">
        <f t="shared" si="464"/>
        <v/>
      </c>
      <c r="EJ354" s="33" t="str">
        <f t="shared" si="465"/>
        <v/>
      </c>
      <c r="EK354" s="27" t="s">
        <v>0</v>
      </c>
      <c r="EL354" s="14" t="str">
        <f t="shared" si="466"/>
        <v/>
      </c>
      <c r="EM354" s="27" t="s">
        <v>0</v>
      </c>
      <c r="EN354" s="14" t="str">
        <f t="shared" si="403"/>
        <v/>
      </c>
      <c r="EO354" s="27" t="s">
        <v>0</v>
      </c>
      <c r="EP354" s="115" t="str">
        <f t="shared" si="467"/>
        <v/>
      </c>
      <c r="EQ354" s="27" t="s">
        <v>0</v>
      </c>
    </row>
    <row r="355" spans="1:147" x14ac:dyDescent="0.25">
      <c r="A355" t="s">
        <v>0</v>
      </c>
      <c r="B355" s="32" t="str">
        <f>IF(csv!F345="","",TRIM(csv!T345))</f>
        <v/>
      </c>
      <c r="C355" s="21" t="s">
        <v>0</v>
      </c>
      <c r="D355" s="21" t="str">
        <f>IF(csv!F345="","",TRIM(csv!F345))</f>
        <v/>
      </c>
      <c r="E355" s="21" t="str">
        <f>IF(csv!E345="","",TRIM(csv!E345))</f>
        <v/>
      </c>
      <c r="F355" s="21" t="s">
        <v>0</v>
      </c>
      <c r="G355" s="53" t="str">
        <f>IF(csv!M345="","",TRIM(csv!M345))</f>
        <v/>
      </c>
      <c r="H355" s="53" t="str">
        <f>IF(csv!N345="","",TRIM(csv!N345))</f>
        <v/>
      </c>
      <c r="I355" s="21" t="s">
        <v>0</v>
      </c>
      <c r="J355" s="21" t="str">
        <f>IF(csv!P345="","",TRIM(csv!P345))</f>
        <v/>
      </c>
      <c r="K355" s="21" t="str">
        <f>IF(csv!Q345="","",TRIM(csv!Q345))</f>
        <v/>
      </c>
      <c r="L355" s="21" t="s">
        <v>0</v>
      </c>
      <c r="M355" s="46" t="str">
        <f>IF(csv!R345="","",TRIM(csv!R345))</f>
        <v/>
      </c>
      <c r="N355" s="27" t="s">
        <v>0</v>
      </c>
      <c r="O355" s="172" t="str">
        <f t="shared" si="404"/>
        <v/>
      </c>
      <c r="P355" s="27"/>
      <c r="Q355" s="32" t="str">
        <f t="shared" si="405"/>
        <v/>
      </c>
      <c r="R355" s="53" t="str">
        <f>IF(Q355="","",IF(COUNTIF(Q$12:Q354,Q355)=0,R354+1,R354))</f>
        <v/>
      </c>
      <c r="S355" s="53" t="str">
        <f t="shared" si="406"/>
        <v/>
      </c>
      <c r="T355" s="53" t="str">
        <f t="shared" si="407"/>
        <v/>
      </c>
      <c r="U355" s="46" t="str">
        <f t="shared" si="408"/>
        <v/>
      </c>
      <c r="V355" s="27" t="s">
        <v>0</v>
      </c>
      <c r="W355" s="157" t="str">
        <f t="shared" si="409"/>
        <v/>
      </c>
      <c r="X355" s="207" t="str">
        <f t="shared" si="410"/>
        <v/>
      </c>
      <c r="Y355" s="158" t="str">
        <f t="shared" si="392"/>
        <v/>
      </c>
      <c r="Z355" s="27" t="s">
        <v>0</v>
      </c>
      <c r="AA355" s="32" t="str">
        <f t="shared" si="411"/>
        <v/>
      </c>
      <c r="AB355" s="53" t="str">
        <f t="shared" si="412"/>
        <v/>
      </c>
      <c r="AC355" s="21" t="str">
        <f>IF(OR(AB355="",AB355&lt;&gt;"NEMA"),"",IF(IFERROR(MATCH(AA355,AA$12:AA354,0),0)&lt;&gt;0,"",AA355))</f>
        <v/>
      </c>
      <c r="AD355" s="46" t="str">
        <f>IF(AC355="","",MAX(AD$12:AD354)+1)</f>
        <v/>
      </c>
      <c r="AE355" s="27" t="s">
        <v>0</v>
      </c>
      <c r="AF355" s="84"/>
      <c r="AG355" s="27" t="s">
        <v>0</v>
      </c>
      <c r="AH355" s="14" t="str">
        <f t="shared" si="413"/>
        <v/>
      </c>
      <c r="AI355" s="27" t="s">
        <v>0</v>
      </c>
      <c r="AJ355" s="157" t="str">
        <f t="shared" si="414"/>
        <v/>
      </c>
      <c r="AK355" s="108" t="str">
        <f t="shared" si="415"/>
        <v/>
      </c>
      <c r="AL355" s="27"/>
      <c r="AM355" s="32" t="str">
        <f t="shared" si="416"/>
        <v/>
      </c>
      <c r="AN355" s="21" t="str">
        <f t="shared" si="417"/>
        <v/>
      </c>
      <c r="AO355" s="53" t="str">
        <f t="shared" si="418"/>
        <v/>
      </c>
      <c r="AP355" s="53" t="str">
        <f t="shared" si="419"/>
        <v/>
      </c>
      <c r="AQ355" s="21" t="str">
        <f t="shared" si="420"/>
        <v/>
      </c>
      <c r="AR355" s="46" t="str">
        <f t="shared" si="421"/>
        <v/>
      </c>
      <c r="AS355" s="27" t="s">
        <v>0</v>
      </c>
      <c r="AT355" s="62" t="str">
        <f t="shared" si="422"/>
        <v/>
      </c>
      <c r="AU355" s="27" t="s">
        <v>0</v>
      </c>
      <c r="AV355" s="228" t="str">
        <f t="shared" si="468"/>
        <v/>
      </c>
      <c r="AW355" s="27" t="s">
        <v>0</v>
      </c>
      <c r="AX355" s="79"/>
      <c r="AY355" s="80"/>
      <c r="AZ355" s="27" t="s">
        <v>0</v>
      </c>
      <c r="BA355" s="184" t="str">
        <f t="shared" si="423"/>
        <v/>
      </c>
      <c r="BB355" s="27" t="s">
        <v>0</v>
      </c>
      <c r="BC355" s="32" t="str">
        <f t="shared" si="424"/>
        <v/>
      </c>
      <c r="BD355" s="53" t="str">
        <f>IF(AX355&amp;AY355="","",MAX(BD$12:BD354)+1)</f>
        <v/>
      </c>
      <c r="BE355" s="196" t="str">
        <f t="shared" si="425"/>
        <v/>
      </c>
      <c r="BF355" s="33" t="str">
        <f>IF(AND(AO355="NEMA",AP355="NEMA",OR(AX355&amp;AY355="",BE355="NEMA")),MAX(BF$12:BF354)+1,"")</f>
        <v/>
      </c>
      <c r="BG355" s="27" t="s">
        <v>0</v>
      </c>
      <c r="BH355" s="32" t="str">
        <f t="shared" si="426"/>
        <v/>
      </c>
      <c r="BI355" s="21" t="str">
        <f t="shared" si="427"/>
        <v/>
      </c>
      <c r="BJ355" s="53" t="str">
        <f t="shared" si="428"/>
        <v/>
      </c>
      <c r="BK355" s="33" t="str">
        <f t="shared" si="429"/>
        <v/>
      </c>
      <c r="BL355" s="27" t="s">
        <v>0</v>
      </c>
      <c r="BM355" s="32" t="str">
        <f t="shared" si="430"/>
        <v/>
      </c>
      <c r="BN355" s="21" t="str">
        <f t="shared" si="431"/>
        <v/>
      </c>
      <c r="BO355" s="53" t="str">
        <f t="shared" si="432"/>
        <v/>
      </c>
      <c r="BP355" s="53" t="str">
        <f t="shared" si="393"/>
        <v/>
      </c>
      <c r="BQ355" s="21" t="str">
        <f t="shared" si="394"/>
        <v/>
      </c>
      <c r="BR355" s="21" t="str" cm="1">
        <f t="array" ref="BR355">IFERROR(""&amp;INDEX(regNatjecatelj_klub,DI355),"")</f>
        <v/>
      </c>
      <c r="BS355" s="66" t="str">
        <f t="shared" si="433"/>
        <v/>
      </c>
      <c r="BT355" s="46" t="str">
        <f t="shared" si="434"/>
        <v/>
      </c>
      <c r="BU355" s="27" t="s">
        <v>0</v>
      </c>
      <c r="BV355" s="62" t="str">
        <f>IF(BP355&lt;&gt;"NEMA","",IF(IFERROR(MATCH(BN355,BN$12:BN354,0),0)&lt;&gt;0,"",BN355))</f>
        <v/>
      </c>
      <c r="BW355" s="27" t="s">
        <v>0</v>
      </c>
      <c r="BX355" s="84"/>
      <c r="BY355" s="27" t="s">
        <v>0</v>
      </c>
      <c r="BZ355" s="38" t="str">
        <f t="shared" si="435"/>
        <v/>
      </c>
      <c r="CA355" s="21" t="str">
        <f t="shared" si="436"/>
        <v/>
      </c>
      <c r="CB355" s="21" t="str">
        <f>IF(CA355="","",MAX(CB$12:CB354)+1)</f>
        <v/>
      </c>
      <c r="CC355" s="21" t="str">
        <f>IF(CA355="","",IF(AB355="","",IF(AB355="NEMA",IF(AD355="",INDEX(AD$12:AD354,MATCH(AA355,AA$12:AA354,0),1),AD355),AB355)))</f>
        <v/>
      </c>
      <c r="CD355" s="21" t="str">
        <f t="shared" si="437"/>
        <v/>
      </c>
      <c r="CE355" s="21" t="str">
        <f>IF(BX355="","",MAX(CE$12:CE354)+1)</f>
        <v/>
      </c>
      <c r="CF355" s="21" t="str">
        <f t="shared" si="438"/>
        <v/>
      </c>
      <c r="CG355" s="46" t="str">
        <f t="shared" si="439"/>
        <v/>
      </c>
      <c r="CH355" s="27" t="s">
        <v>0</v>
      </c>
      <c r="CI355" s="14" t="str">
        <f t="shared" si="440"/>
        <v/>
      </c>
      <c r="CJ355" s="27" t="s">
        <v>0</v>
      </c>
      <c r="CK355" s="157" t="str">
        <f>IF(BN355="","",IF(AND(BO355&lt;&gt;"",BO355&lt;&gt;"NEMA",BS355=1),BR355,IFERROR(INDEX(CK$12:CK354,MATCH(BN355,BN$12:BN354,0)),IF(BX355&lt;&gt;"",BX355,BT355))))</f>
        <v/>
      </c>
      <c r="CL355" s="210" t="str">
        <f>IF(BN355="","",IF(BT355&lt;&gt;BN355,INDEX(regKlub_id,MATCH(BT355,regKlub_naziv,0)),IF(AND(BO355&lt;&gt;"",BO355&lt;&gt;"NEMA"),BO355,IF(CF355&lt;&gt;"",CF355,IF(CB355&lt;&gt;"",CB355,IFERROR(INDEX(CL$12:CL354,MATCH(BN355,BN$12:BN354,0)),"GREŠKA"))))))</f>
        <v/>
      </c>
      <c r="CM355" s="108" t="str">
        <f>IF(BP355="","",IF(BP355&lt;&gt;"NEMA",BP355,IF(CE355&lt;&gt;"",CE355,IFERROR(INDEX(CM$12:CM354,MATCH(BN355,BN$12:BN354,0)),""))))</f>
        <v/>
      </c>
      <c r="CN355" s="27" t="s">
        <v>0</v>
      </c>
      <c r="CO355" s="38" t="str">
        <f t="shared" si="441"/>
        <v/>
      </c>
      <c r="CP355" s="53" t="str">
        <f t="shared" si="442"/>
        <v/>
      </c>
      <c r="CQ355" s="164" t="str">
        <f t="shared" si="443"/>
        <v/>
      </c>
      <c r="CR355" s="165" t="str">
        <f t="shared" si="391"/>
        <v/>
      </c>
      <c r="CS355" s="108" t="str">
        <f t="shared" si="395"/>
        <v/>
      </c>
      <c r="CT355" s="27" t="s">
        <v>0</v>
      </c>
      <c r="CU355" s="224" t="str">
        <f t="shared" si="444"/>
        <v xml:space="preserve">
</v>
      </c>
      <c r="CV355" s="27" t="s">
        <v>0</v>
      </c>
      <c r="CW355" s="184" t="str">
        <f t="shared" si="396"/>
        <v/>
      </c>
      <c r="CX355" t="s">
        <v>0</v>
      </c>
      <c r="CY355" s="86" t="str">
        <f t="shared" si="397"/>
        <v/>
      </c>
      <c r="CZ355" t="s">
        <v>0</v>
      </c>
      <c r="DA355" s="32" t="str">
        <f t="shared" si="398"/>
        <v/>
      </c>
      <c r="DB355" s="46" t="str">
        <f t="shared" si="399"/>
        <v/>
      </c>
      <c r="DC355" t="s">
        <v>0</v>
      </c>
      <c r="DD355" s="14" t="str">
        <f t="shared" si="445"/>
        <v/>
      </c>
      <c r="DE355" s="27" t="s">
        <v>0</v>
      </c>
      <c r="DF355" s="14" t="str">
        <f t="shared" si="446"/>
        <v/>
      </c>
      <c r="DG355" s="27" t="s">
        <v>0</v>
      </c>
      <c r="DH355" s="32" t="str">
        <f t="shared" si="447"/>
        <v/>
      </c>
      <c r="DI355" s="33" t="str">
        <f t="shared" si="448"/>
        <v/>
      </c>
      <c r="DJ355" s="27" t="s">
        <v>0</v>
      </c>
      <c r="DK355" s="32" t="str">
        <f t="shared" si="449"/>
        <v/>
      </c>
      <c r="DL355" s="33" t="str">
        <f t="shared" si="450"/>
        <v/>
      </c>
      <c r="DM355" s="27" t="s">
        <v>0</v>
      </c>
      <c r="DN355" s="32" t="str">
        <f t="shared" si="451"/>
        <v/>
      </c>
      <c r="DO355" s="33" t="str">
        <f t="shared" si="452"/>
        <v/>
      </c>
      <c r="DP355" s="27" t="s">
        <v>0</v>
      </c>
      <c r="DQ355" s="38" t="str">
        <f t="shared" si="453"/>
        <v/>
      </c>
      <c r="DR355" s="33" t="str" cm="1">
        <f t="array" ref="DR355">IF(DQ355&lt;&gt;"",INDEX(regNatjecatelj_id,DQ355,0),IF(BF355&lt;&gt;"",BF355,""))</f>
        <v/>
      </c>
      <c r="DS355" s="27" t="s">
        <v>0</v>
      </c>
      <c r="DT355" s="38" t="str">
        <f t="shared" si="454"/>
        <v/>
      </c>
      <c r="DU355" s="53" t="str">
        <f t="shared" si="400"/>
        <v/>
      </c>
      <c r="DV355" s="53" t="str">
        <f t="shared" si="455"/>
        <v/>
      </c>
      <c r="DW355" s="53" t="str">
        <f t="shared" si="456"/>
        <v/>
      </c>
      <c r="DX355" s="46" t="str">
        <f t="shared" si="457"/>
        <v/>
      </c>
      <c r="DY355" s="27" t="s">
        <v>0</v>
      </c>
      <c r="DZ355" s="38" t="str">
        <f>IF(AN355="","",MAX(DZ$12:DZ354)+1)</f>
        <v/>
      </c>
      <c r="EA355" s="53" t="str">
        <f t="shared" si="458"/>
        <v/>
      </c>
      <c r="EB355" s="53" t="str">
        <f t="shared" si="459"/>
        <v/>
      </c>
      <c r="EC355" s="53" t="str">
        <f t="shared" si="460"/>
        <v/>
      </c>
      <c r="ED355" s="53" t="str">
        <f t="shared" si="461"/>
        <v/>
      </c>
      <c r="EE355" s="53" t="str">
        <f t="shared" si="401"/>
        <v/>
      </c>
      <c r="EF355" s="53" t="str">
        <f t="shared" si="462"/>
        <v/>
      </c>
      <c r="EG355" s="53" t="str">
        <f t="shared" si="463"/>
        <v/>
      </c>
      <c r="EH355" s="53" t="str">
        <f t="shared" si="402"/>
        <v/>
      </c>
      <c r="EI355" s="53" t="str">
        <f t="shared" si="464"/>
        <v/>
      </c>
      <c r="EJ355" s="33" t="str">
        <f t="shared" si="465"/>
        <v/>
      </c>
      <c r="EK355" s="27" t="s">
        <v>0</v>
      </c>
      <c r="EL355" s="14" t="str">
        <f t="shared" si="466"/>
        <v/>
      </c>
      <c r="EM355" s="27" t="s">
        <v>0</v>
      </c>
      <c r="EN355" s="14" t="str">
        <f t="shared" si="403"/>
        <v/>
      </c>
      <c r="EO355" s="27" t="s">
        <v>0</v>
      </c>
      <c r="EP355" s="115" t="str">
        <f t="shared" si="467"/>
        <v/>
      </c>
      <c r="EQ355" s="27" t="s">
        <v>0</v>
      </c>
    </row>
    <row r="356" spans="1:147" x14ac:dyDescent="0.25">
      <c r="A356" t="s">
        <v>0</v>
      </c>
      <c r="B356" s="32" t="str">
        <f>IF(csv!F346="","",TRIM(csv!T346))</f>
        <v/>
      </c>
      <c r="C356" s="21" t="s">
        <v>0</v>
      </c>
      <c r="D356" s="21" t="str">
        <f>IF(csv!F346="","",TRIM(csv!F346))</f>
        <v/>
      </c>
      <c r="E356" s="21" t="str">
        <f>IF(csv!E346="","",TRIM(csv!E346))</f>
        <v/>
      </c>
      <c r="F356" s="21" t="s">
        <v>0</v>
      </c>
      <c r="G356" s="53" t="str">
        <f>IF(csv!M346="","",TRIM(csv!M346))</f>
        <v/>
      </c>
      <c r="H356" s="53" t="str">
        <f>IF(csv!N346="","",TRIM(csv!N346))</f>
        <v/>
      </c>
      <c r="I356" s="21" t="s">
        <v>0</v>
      </c>
      <c r="J356" s="21" t="str">
        <f>IF(csv!P346="","",TRIM(csv!P346))</f>
        <v/>
      </c>
      <c r="K356" s="21" t="str">
        <f>IF(csv!Q346="","",TRIM(csv!Q346))</f>
        <v/>
      </c>
      <c r="L356" s="21" t="s">
        <v>0</v>
      </c>
      <c r="M356" s="46" t="str">
        <f>IF(csv!R346="","",TRIM(csv!R346))</f>
        <v/>
      </c>
      <c r="N356" s="27" t="s">
        <v>0</v>
      </c>
      <c r="O356" s="172" t="str">
        <f t="shared" si="404"/>
        <v/>
      </c>
      <c r="P356" s="27"/>
      <c r="Q356" s="32" t="str">
        <f t="shared" si="405"/>
        <v/>
      </c>
      <c r="R356" s="53" t="str">
        <f>IF(Q356="","",IF(COUNTIF(Q$12:Q355,Q356)=0,R355+1,R355))</f>
        <v/>
      </c>
      <c r="S356" s="53" t="str">
        <f t="shared" si="406"/>
        <v/>
      </c>
      <c r="T356" s="53" t="str">
        <f t="shared" si="407"/>
        <v/>
      </c>
      <c r="U356" s="46" t="str">
        <f t="shared" si="408"/>
        <v/>
      </c>
      <c r="V356" s="27" t="s">
        <v>0</v>
      </c>
      <c r="W356" s="157" t="str">
        <f t="shared" si="409"/>
        <v/>
      </c>
      <c r="X356" s="207" t="str">
        <f t="shared" si="410"/>
        <v/>
      </c>
      <c r="Y356" s="158" t="str">
        <f t="shared" si="392"/>
        <v/>
      </c>
      <c r="Z356" s="27" t="s">
        <v>0</v>
      </c>
      <c r="AA356" s="32" t="str">
        <f t="shared" si="411"/>
        <v/>
      </c>
      <c r="AB356" s="53" t="str">
        <f t="shared" si="412"/>
        <v/>
      </c>
      <c r="AC356" s="21" t="str">
        <f>IF(OR(AB356="",AB356&lt;&gt;"NEMA"),"",IF(IFERROR(MATCH(AA356,AA$12:AA355,0),0)&lt;&gt;0,"",AA356))</f>
        <v/>
      </c>
      <c r="AD356" s="46" t="str">
        <f>IF(AC356="","",MAX(AD$12:AD355)+1)</f>
        <v/>
      </c>
      <c r="AE356" s="27" t="s">
        <v>0</v>
      </c>
      <c r="AF356" s="84"/>
      <c r="AG356" s="27" t="s">
        <v>0</v>
      </c>
      <c r="AH356" s="14" t="str">
        <f t="shared" si="413"/>
        <v/>
      </c>
      <c r="AI356" s="27" t="s">
        <v>0</v>
      </c>
      <c r="AJ356" s="157" t="str">
        <f t="shared" si="414"/>
        <v/>
      </c>
      <c r="AK356" s="108" t="str">
        <f t="shared" si="415"/>
        <v/>
      </c>
      <c r="AL356" s="27"/>
      <c r="AM356" s="32" t="str">
        <f t="shared" si="416"/>
        <v/>
      </c>
      <c r="AN356" s="21" t="str">
        <f t="shared" si="417"/>
        <v/>
      </c>
      <c r="AO356" s="53" t="str">
        <f t="shared" si="418"/>
        <v/>
      </c>
      <c r="AP356" s="53" t="str">
        <f t="shared" si="419"/>
        <v/>
      </c>
      <c r="AQ356" s="21" t="str">
        <f t="shared" si="420"/>
        <v/>
      </c>
      <c r="AR356" s="46" t="str">
        <f t="shared" si="421"/>
        <v/>
      </c>
      <c r="AS356" s="27" t="s">
        <v>0</v>
      </c>
      <c r="AT356" s="62" t="str">
        <f t="shared" si="422"/>
        <v/>
      </c>
      <c r="AU356" s="27" t="s">
        <v>0</v>
      </c>
      <c r="AV356" s="228" t="str">
        <f t="shared" si="468"/>
        <v/>
      </c>
      <c r="AW356" s="27" t="s">
        <v>0</v>
      </c>
      <c r="AX356" s="79"/>
      <c r="AY356" s="80"/>
      <c r="AZ356" s="27" t="s">
        <v>0</v>
      </c>
      <c r="BA356" s="184" t="str">
        <f t="shared" si="423"/>
        <v/>
      </c>
      <c r="BB356" s="27" t="s">
        <v>0</v>
      </c>
      <c r="BC356" s="32" t="str">
        <f t="shared" si="424"/>
        <v/>
      </c>
      <c r="BD356" s="53" t="str">
        <f>IF(AX356&amp;AY356="","",MAX(BD$12:BD355)+1)</f>
        <v/>
      </c>
      <c r="BE356" s="196" t="str">
        <f t="shared" si="425"/>
        <v/>
      </c>
      <c r="BF356" s="33" t="str">
        <f>IF(AND(AO356="NEMA",AP356="NEMA",OR(AX356&amp;AY356="",BE356="NEMA")),MAX(BF$12:BF355)+1,"")</f>
        <v/>
      </c>
      <c r="BG356" s="27" t="s">
        <v>0</v>
      </c>
      <c r="BH356" s="32" t="str">
        <f t="shared" si="426"/>
        <v/>
      </c>
      <c r="BI356" s="21" t="str">
        <f t="shared" si="427"/>
        <v/>
      </c>
      <c r="BJ356" s="53" t="str">
        <f t="shared" si="428"/>
        <v/>
      </c>
      <c r="BK356" s="33" t="str">
        <f t="shared" si="429"/>
        <v/>
      </c>
      <c r="BL356" s="27" t="s">
        <v>0</v>
      </c>
      <c r="BM356" s="32" t="str">
        <f t="shared" si="430"/>
        <v/>
      </c>
      <c r="BN356" s="21" t="str">
        <f t="shared" si="431"/>
        <v/>
      </c>
      <c r="BO356" s="53" t="str">
        <f t="shared" si="432"/>
        <v/>
      </c>
      <c r="BP356" s="53" t="str">
        <f t="shared" si="393"/>
        <v/>
      </c>
      <c r="BQ356" s="21" t="str">
        <f t="shared" si="394"/>
        <v/>
      </c>
      <c r="BR356" s="21" t="str" cm="1">
        <f t="array" ref="BR356">IFERROR(""&amp;INDEX(regNatjecatelj_klub,DI356),"")</f>
        <v/>
      </c>
      <c r="BS356" s="66" t="str">
        <f t="shared" si="433"/>
        <v/>
      </c>
      <c r="BT356" s="46" t="str">
        <f t="shared" si="434"/>
        <v/>
      </c>
      <c r="BU356" s="27" t="s">
        <v>0</v>
      </c>
      <c r="BV356" s="62" t="str">
        <f>IF(BP356&lt;&gt;"NEMA","",IF(IFERROR(MATCH(BN356,BN$12:BN355,0),0)&lt;&gt;0,"",BN356))</f>
        <v/>
      </c>
      <c r="BW356" s="27" t="s">
        <v>0</v>
      </c>
      <c r="BX356" s="84"/>
      <c r="BY356" s="27" t="s">
        <v>0</v>
      </c>
      <c r="BZ356" s="38" t="str">
        <f t="shared" si="435"/>
        <v/>
      </c>
      <c r="CA356" s="21" t="str">
        <f t="shared" si="436"/>
        <v/>
      </c>
      <c r="CB356" s="21" t="str">
        <f>IF(CA356="","",MAX(CB$12:CB355)+1)</f>
        <v/>
      </c>
      <c r="CC356" s="21" t="str">
        <f>IF(CA356="","",IF(AB356="","",IF(AB356="NEMA",IF(AD356="",INDEX(AD$12:AD355,MATCH(AA356,AA$12:AA355,0),1),AD356),AB356)))</f>
        <v/>
      </c>
      <c r="CD356" s="21" t="str">
        <f t="shared" si="437"/>
        <v/>
      </c>
      <c r="CE356" s="21" t="str">
        <f>IF(BX356="","",MAX(CE$12:CE355)+1)</f>
        <v/>
      </c>
      <c r="CF356" s="21" t="str">
        <f t="shared" si="438"/>
        <v/>
      </c>
      <c r="CG356" s="46" t="str">
        <f t="shared" si="439"/>
        <v/>
      </c>
      <c r="CH356" s="27" t="s">
        <v>0</v>
      </c>
      <c r="CI356" s="14" t="str">
        <f t="shared" si="440"/>
        <v/>
      </c>
      <c r="CJ356" s="27" t="s">
        <v>0</v>
      </c>
      <c r="CK356" s="157" t="str">
        <f>IF(BN356="","",IF(AND(BO356&lt;&gt;"",BO356&lt;&gt;"NEMA",BS356=1),BR356,IFERROR(INDEX(CK$12:CK355,MATCH(BN356,BN$12:BN355,0)),IF(BX356&lt;&gt;"",BX356,BT356))))</f>
        <v/>
      </c>
      <c r="CL356" s="210" t="str">
        <f>IF(BN356="","",IF(BT356&lt;&gt;BN356,INDEX(regKlub_id,MATCH(BT356,regKlub_naziv,0)),IF(AND(BO356&lt;&gt;"",BO356&lt;&gt;"NEMA"),BO356,IF(CF356&lt;&gt;"",CF356,IF(CB356&lt;&gt;"",CB356,IFERROR(INDEX(CL$12:CL355,MATCH(BN356,BN$12:BN355,0)),"GREŠKA"))))))</f>
        <v/>
      </c>
      <c r="CM356" s="108" t="str">
        <f>IF(BP356="","",IF(BP356&lt;&gt;"NEMA",BP356,IF(CE356&lt;&gt;"",CE356,IFERROR(INDEX(CM$12:CM355,MATCH(BN356,BN$12:BN355,0)),""))))</f>
        <v/>
      </c>
      <c r="CN356" s="27" t="s">
        <v>0</v>
      </c>
      <c r="CO356" s="38" t="str">
        <f t="shared" si="441"/>
        <v/>
      </c>
      <c r="CP356" s="53" t="str">
        <f t="shared" si="442"/>
        <v/>
      </c>
      <c r="CQ356" s="164" t="str">
        <f t="shared" si="443"/>
        <v/>
      </c>
      <c r="CR356" s="165" t="str">
        <f t="shared" si="391"/>
        <v/>
      </c>
      <c r="CS356" s="108" t="str">
        <f t="shared" si="395"/>
        <v/>
      </c>
      <c r="CT356" s="27" t="s">
        <v>0</v>
      </c>
      <c r="CU356" s="224" t="str">
        <f t="shared" si="444"/>
        <v xml:space="preserve">
</v>
      </c>
      <c r="CV356" s="27" t="s">
        <v>0</v>
      </c>
      <c r="CW356" s="184" t="str">
        <f t="shared" si="396"/>
        <v/>
      </c>
      <c r="CX356" t="s">
        <v>0</v>
      </c>
      <c r="CY356" s="86" t="str">
        <f t="shared" si="397"/>
        <v/>
      </c>
      <c r="CZ356" t="s">
        <v>0</v>
      </c>
      <c r="DA356" s="32" t="str">
        <f t="shared" si="398"/>
        <v/>
      </c>
      <c r="DB356" s="46" t="str">
        <f t="shared" si="399"/>
        <v/>
      </c>
      <c r="DC356" t="s">
        <v>0</v>
      </c>
      <c r="DD356" s="14" t="str">
        <f t="shared" si="445"/>
        <v/>
      </c>
      <c r="DE356" s="27" t="s">
        <v>0</v>
      </c>
      <c r="DF356" s="14" t="str">
        <f t="shared" si="446"/>
        <v/>
      </c>
      <c r="DG356" s="27" t="s">
        <v>0</v>
      </c>
      <c r="DH356" s="32" t="str">
        <f t="shared" si="447"/>
        <v/>
      </c>
      <c r="DI356" s="33" t="str">
        <f t="shared" si="448"/>
        <v/>
      </c>
      <c r="DJ356" s="27" t="s">
        <v>0</v>
      </c>
      <c r="DK356" s="32" t="str">
        <f t="shared" si="449"/>
        <v/>
      </c>
      <c r="DL356" s="33" t="str">
        <f t="shared" si="450"/>
        <v/>
      </c>
      <c r="DM356" s="27" t="s">
        <v>0</v>
      </c>
      <c r="DN356" s="32" t="str">
        <f t="shared" si="451"/>
        <v/>
      </c>
      <c r="DO356" s="33" t="str">
        <f t="shared" si="452"/>
        <v/>
      </c>
      <c r="DP356" s="27" t="s">
        <v>0</v>
      </c>
      <c r="DQ356" s="38" t="str">
        <f t="shared" si="453"/>
        <v/>
      </c>
      <c r="DR356" s="33" t="str" cm="1">
        <f t="array" ref="DR356">IF(DQ356&lt;&gt;"",INDEX(regNatjecatelj_id,DQ356,0),IF(BF356&lt;&gt;"",BF356,""))</f>
        <v/>
      </c>
      <c r="DS356" s="27" t="s">
        <v>0</v>
      </c>
      <c r="DT356" s="38" t="str">
        <f t="shared" si="454"/>
        <v/>
      </c>
      <c r="DU356" s="53" t="str">
        <f t="shared" si="400"/>
        <v/>
      </c>
      <c r="DV356" s="53" t="str">
        <f t="shared" si="455"/>
        <v/>
      </c>
      <c r="DW356" s="53" t="str">
        <f t="shared" si="456"/>
        <v/>
      </c>
      <c r="DX356" s="46" t="str">
        <f t="shared" si="457"/>
        <v/>
      </c>
      <c r="DY356" s="27" t="s">
        <v>0</v>
      </c>
      <c r="DZ356" s="38" t="str">
        <f>IF(AN356="","",MAX(DZ$12:DZ355)+1)</f>
        <v/>
      </c>
      <c r="EA356" s="53" t="str">
        <f t="shared" si="458"/>
        <v/>
      </c>
      <c r="EB356" s="53" t="str">
        <f t="shared" si="459"/>
        <v/>
      </c>
      <c r="EC356" s="53" t="str">
        <f t="shared" si="460"/>
        <v/>
      </c>
      <c r="ED356" s="53" t="str">
        <f t="shared" si="461"/>
        <v/>
      </c>
      <c r="EE356" s="53" t="str">
        <f t="shared" si="401"/>
        <v/>
      </c>
      <c r="EF356" s="53" t="str">
        <f t="shared" si="462"/>
        <v/>
      </c>
      <c r="EG356" s="53" t="str">
        <f t="shared" si="463"/>
        <v/>
      </c>
      <c r="EH356" s="53" t="str">
        <f t="shared" si="402"/>
        <v/>
      </c>
      <c r="EI356" s="53" t="str">
        <f t="shared" si="464"/>
        <v/>
      </c>
      <c r="EJ356" s="33" t="str">
        <f t="shared" si="465"/>
        <v/>
      </c>
      <c r="EK356" s="27" t="s">
        <v>0</v>
      </c>
      <c r="EL356" s="14" t="str">
        <f t="shared" si="466"/>
        <v/>
      </c>
      <c r="EM356" s="27" t="s">
        <v>0</v>
      </c>
      <c r="EN356" s="14" t="str">
        <f t="shared" si="403"/>
        <v/>
      </c>
      <c r="EO356" s="27" t="s">
        <v>0</v>
      </c>
      <c r="EP356" s="115" t="str">
        <f t="shared" si="467"/>
        <v/>
      </c>
      <c r="EQ356" s="27" t="s">
        <v>0</v>
      </c>
    </row>
    <row r="357" spans="1:147" x14ac:dyDescent="0.25">
      <c r="A357" t="s">
        <v>0</v>
      </c>
      <c r="B357" s="32" t="str">
        <f>IF(csv!F347="","",TRIM(csv!T347))</f>
        <v/>
      </c>
      <c r="C357" s="21" t="s">
        <v>0</v>
      </c>
      <c r="D357" s="21" t="str">
        <f>IF(csv!F347="","",TRIM(csv!F347))</f>
        <v/>
      </c>
      <c r="E357" s="21" t="str">
        <f>IF(csv!E347="","",TRIM(csv!E347))</f>
        <v/>
      </c>
      <c r="F357" s="21" t="s">
        <v>0</v>
      </c>
      <c r="G357" s="53" t="str">
        <f>IF(csv!M347="","",TRIM(csv!M347))</f>
        <v/>
      </c>
      <c r="H357" s="53" t="str">
        <f>IF(csv!N347="","",TRIM(csv!N347))</f>
        <v/>
      </c>
      <c r="I357" s="21" t="s">
        <v>0</v>
      </c>
      <c r="J357" s="21" t="str">
        <f>IF(csv!P347="","",TRIM(csv!P347))</f>
        <v/>
      </c>
      <c r="K357" s="21" t="str">
        <f>IF(csv!Q347="","",TRIM(csv!Q347))</f>
        <v/>
      </c>
      <c r="L357" s="21" t="s">
        <v>0</v>
      </c>
      <c r="M357" s="46" t="str">
        <f>IF(csv!R347="","",TRIM(csv!R347))</f>
        <v/>
      </c>
      <c r="N357" s="27" t="s">
        <v>0</v>
      </c>
      <c r="O357" s="172" t="str">
        <f t="shared" si="404"/>
        <v/>
      </c>
      <c r="P357" s="27"/>
      <c r="Q357" s="32" t="str">
        <f t="shared" si="405"/>
        <v/>
      </c>
      <c r="R357" s="53" t="str">
        <f>IF(Q357="","",IF(COUNTIF(Q$12:Q356,Q357)=0,R356+1,R356))</f>
        <v/>
      </c>
      <c r="S357" s="53" t="str">
        <f t="shared" si="406"/>
        <v/>
      </c>
      <c r="T357" s="53" t="str">
        <f t="shared" si="407"/>
        <v/>
      </c>
      <c r="U357" s="46" t="str">
        <f t="shared" si="408"/>
        <v/>
      </c>
      <c r="V357" s="27" t="s">
        <v>0</v>
      </c>
      <c r="W357" s="157" t="str">
        <f t="shared" si="409"/>
        <v/>
      </c>
      <c r="X357" s="207" t="str">
        <f t="shared" si="410"/>
        <v/>
      </c>
      <c r="Y357" s="158" t="str">
        <f t="shared" si="392"/>
        <v/>
      </c>
      <c r="Z357" s="27" t="s">
        <v>0</v>
      </c>
      <c r="AA357" s="32" t="str">
        <f t="shared" si="411"/>
        <v/>
      </c>
      <c r="AB357" s="53" t="str">
        <f t="shared" si="412"/>
        <v/>
      </c>
      <c r="AC357" s="21" t="str">
        <f>IF(OR(AB357="",AB357&lt;&gt;"NEMA"),"",IF(IFERROR(MATCH(AA357,AA$12:AA356,0),0)&lt;&gt;0,"",AA357))</f>
        <v/>
      </c>
      <c r="AD357" s="46" t="str">
        <f>IF(AC357="","",MAX(AD$12:AD356)+1)</f>
        <v/>
      </c>
      <c r="AE357" s="27" t="s">
        <v>0</v>
      </c>
      <c r="AF357" s="84"/>
      <c r="AG357" s="27" t="s">
        <v>0</v>
      </c>
      <c r="AH357" s="14" t="str">
        <f t="shared" si="413"/>
        <v/>
      </c>
      <c r="AI357" s="27" t="s">
        <v>0</v>
      </c>
      <c r="AJ357" s="157" t="str">
        <f t="shared" si="414"/>
        <v/>
      </c>
      <c r="AK357" s="108" t="str">
        <f t="shared" si="415"/>
        <v/>
      </c>
      <c r="AL357" s="27"/>
      <c r="AM357" s="32" t="str">
        <f t="shared" si="416"/>
        <v/>
      </c>
      <c r="AN357" s="21" t="str">
        <f t="shared" si="417"/>
        <v/>
      </c>
      <c r="AO357" s="53" t="str">
        <f t="shared" si="418"/>
        <v/>
      </c>
      <c r="AP357" s="53" t="str">
        <f t="shared" si="419"/>
        <v/>
      </c>
      <c r="AQ357" s="21" t="str">
        <f t="shared" si="420"/>
        <v/>
      </c>
      <c r="AR357" s="46" t="str">
        <f t="shared" si="421"/>
        <v/>
      </c>
      <c r="AS357" s="27" t="s">
        <v>0</v>
      </c>
      <c r="AT357" s="62" t="str">
        <f t="shared" si="422"/>
        <v/>
      </c>
      <c r="AU357" s="27" t="s">
        <v>0</v>
      </c>
      <c r="AV357" s="228" t="str">
        <f t="shared" si="468"/>
        <v/>
      </c>
      <c r="AW357" s="27" t="s">
        <v>0</v>
      </c>
      <c r="AX357" s="79"/>
      <c r="AY357" s="80"/>
      <c r="AZ357" s="27" t="s">
        <v>0</v>
      </c>
      <c r="BA357" s="184" t="str">
        <f t="shared" si="423"/>
        <v/>
      </c>
      <c r="BB357" s="27" t="s">
        <v>0</v>
      </c>
      <c r="BC357" s="32" t="str">
        <f t="shared" si="424"/>
        <v/>
      </c>
      <c r="BD357" s="53" t="str">
        <f>IF(AX357&amp;AY357="","",MAX(BD$12:BD356)+1)</f>
        <v/>
      </c>
      <c r="BE357" s="196" t="str">
        <f t="shared" si="425"/>
        <v/>
      </c>
      <c r="BF357" s="33" t="str">
        <f>IF(AND(AO357="NEMA",AP357="NEMA",OR(AX357&amp;AY357="",BE357="NEMA")),MAX(BF$12:BF356)+1,"")</f>
        <v/>
      </c>
      <c r="BG357" s="27" t="s">
        <v>0</v>
      </c>
      <c r="BH357" s="32" t="str">
        <f t="shared" si="426"/>
        <v/>
      </c>
      <c r="BI357" s="21" t="str">
        <f t="shared" si="427"/>
        <v/>
      </c>
      <c r="BJ357" s="53" t="str">
        <f t="shared" si="428"/>
        <v/>
      </c>
      <c r="BK357" s="33" t="str">
        <f t="shared" si="429"/>
        <v/>
      </c>
      <c r="BL357" s="27" t="s">
        <v>0</v>
      </c>
      <c r="BM357" s="32" t="str">
        <f t="shared" si="430"/>
        <v/>
      </c>
      <c r="BN357" s="21" t="str">
        <f t="shared" si="431"/>
        <v/>
      </c>
      <c r="BO357" s="53" t="str">
        <f t="shared" si="432"/>
        <v/>
      </c>
      <c r="BP357" s="53" t="str">
        <f t="shared" si="393"/>
        <v/>
      </c>
      <c r="BQ357" s="21" t="str">
        <f t="shared" si="394"/>
        <v/>
      </c>
      <c r="BR357" s="21" t="str" cm="1">
        <f t="array" ref="BR357">IFERROR(""&amp;INDEX(regNatjecatelj_klub,DI357),"")</f>
        <v/>
      </c>
      <c r="BS357" s="66" t="str">
        <f t="shared" si="433"/>
        <v/>
      </c>
      <c r="BT357" s="46" t="str">
        <f t="shared" si="434"/>
        <v/>
      </c>
      <c r="BU357" s="27" t="s">
        <v>0</v>
      </c>
      <c r="BV357" s="62" t="str">
        <f>IF(BP357&lt;&gt;"NEMA","",IF(IFERROR(MATCH(BN357,BN$12:BN356,0),0)&lt;&gt;0,"",BN357))</f>
        <v/>
      </c>
      <c r="BW357" s="27" t="s">
        <v>0</v>
      </c>
      <c r="BX357" s="84"/>
      <c r="BY357" s="27" t="s">
        <v>0</v>
      </c>
      <c r="BZ357" s="38" t="str">
        <f t="shared" si="435"/>
        <v/>
      </c>
      <c r="CA357" s="21" t="str">
        <f t="shared" si="436"/>
        <v/>
      </c>
      <c r="CB357" s="21" t="str">
        <f>IF(CA357="","",MAX(CB$12:CB356)+1)</f>
        <v/>
      </c>
      <c r="CC357" s="21" t="str">
        <f>IF(CA357="","",IF(AB357="","",IF(AB357="NEMA",IF(AD357="",INDEX(AD$12:AD356,MATCH(AA357,AA$12:AA356,0),1),AD357),AB357)))</f>
        <v/>
      </c>
      <c r="CD357" s="21" t="str">
        <f t="shared" si="437"/>
        <v/>
      </c>
      <c r="CE357" s="21" t="str">
        <f>IF(BX357="","",MAX(CE$12:CE356)+1)</f>
        <v/>
      </c>
      <c r="CF357" s="21" t="str">
        <f t="shared" si="438"/>
        <v/>
      </c>
      <c r="CG357" s="46" t="str">
        <f t="shared" si="439"/>
        <v/>
      </c>
      <c r="CH357" s="27" t="s">
        <v>0</v>
      </c>
      <c r="CI357" s="14" t="str">
        <f t="shared" si="440"/>
        <v/>
      </c>
      <c r="CJ357" s="27" t="s">
        <v>0</v>
      </c>
      <c r="CK357" s="157" t="str">
        <f>IF(BN357="","",IF(AND(BO357&lt;&gt;"",BO357&lt;&gt;"NEMA",BS357=1),BR357,IFERROR(INDEX(CK$12:CK356,MATCH(BN357,BN$12:BN356,0)),IF(BX357&lt;&gt;"",BX357,BT357))))</f>
        <v/>
      </c>
      <c r="CL357" s="210" t="str">
        <f>IF(BN357="","",IF(BT357&lt;&gt;BN357,INDEX(regKlub_id,MATCH(BT357,regKlub_naziv,0)),IF(AND(BO357&lt;&gt;"",BO357&lt;&gt;"NEMA"),BO357,IF(CF357&lt;&gt;"",CF357,IF(CB357&lt;&gt;"",CB357,IFERROR(INDEX(CL$12:CL356,MATCH(BN357,BN$12:BN356,0)),"GREŠKA"))))))</f>
        <v/>
      </c>
      <c r="CM357" s="108" t="str">
        <f>IF(BP357="","",IF(BP357&lt;&gt;"NEMA",BP357,IF(CE357&lt;&gt;"",CE357,IFERROR(INDEX(CM$12:CM356,MATCH(BN357,BN$12:BN356,0)),""))))</f>
        <v/>
      </c>
      <c r="CN357" s="27" t="s">
        <v>0</v>
      </c>
      <c r="CO357" s="38" t="str">
        <f t="shared" si="441"/>
        <v/>
      </c>
      <c r="CP357" s="53" t="str">
        <f t="shared" si="442"/>
        <v/>
      </c>
      <c r="CQ357" s="164" t="str">
        <f t="shared" si="443"/>
        <v/>
      </c>
      <c r="CR357" s="165" t="str">
        <f t="shared" si="391"/>
        <v/>
      </c>
      <c r="CS357" s="108" t="str">
        <f t="shared" si="395"/>
        <v/>
      </c>
      <c r="CT357" s="27" t="s">
        <v>0</v>
      </c>
      <c r="CU357" s="224" t="str">
        <f t="shared" si="444"/>
        <v xml:space="preserve">
</v>
      </c>
      <c r="CV357" s="27" t="s">
        <v>0</v>
      </c>
      <c r="CW357" s="184" t="str">
        <f t="shared" si="396"/>
        <v/>
      </c>
      <c r="CX357" t="s">
        <v>0</v>
      </c>
      <c r="CY357" s="86" t="str">
        <f t="shared" si="397"/>
        <v/>
      </c>
      <c r="CZ357" t="s">
        <v>0</v>
      </c>
      <c r="DA357" s="32" t="str">
        <f t="shared" si="398"/>
        <v/>
      </c>
      <c r="DB357" s="46" t="str">
        <f t="shared" si="399"/>
        <v/>
      </c>
      <c r="DC357" t="s">
        <v>0</v>
      </c>
      <c r="DD357" s="14" t="str">
        <f t="shared" si="445"/>
        <v/>
      </c>
      <c r="DE357" s="27" t="s">
        <v>0</v>
      </c>
      <c r="DF357" s="14" t="str">
        <f t="shared" si="446"/>
        <v/>
      </c>
      <c r="DG357" s="27" t="s">
        <v>0</v>
      </c>
      <c r="DH357" s="32" t="str">
        <f t="shared" si="447"/>
        <v/>
      </c>
      <c r="DI357" s="33" t="str">
        <f t="shared" si="448"/>
        <v/>
      </c>
      <c r="DJ357" s="27" t="s">
        <v>0</v>
      </c>
      <c r="DK357" s="32" t="str">
        <f t="shared" si="449"/>
        <v/>
      </c>
      <c r="DL357" s="33" t="str">
        <f t="shared" si="450"/>
        <v/>
      </c>
      <c r="DM357" s="27" t="s">
        <v>0</v>
      </c>
      <c r="DN357" s="32" t="str">
        <f t="shared" si="451"/>
        <v/>
      </c>
      <c r="DO357" s="33" t="str">
        <f t="shared" si="452"/>
        <v/>
      </c>
      <c r="DP357" s="27" t="s">
        <v>0</v>
      </c>
      <c r="DQ357" s="38" t="str">
        <f t="shared" si="453"/>
        <v/>
      </c>
      <c r="DR357" s="33" t="str" cm="1">
        <f t="array" ref="DR357">IF(DQ357&lt;&gt;"",INDEX(regNatjecatelj_id,DQ357,0),IF(BF357&lt;&gt;"",BF357,""))</f>
        <v/>
      </c>
      <c r="DS357" s="27" t="s">
        <v>0</v>
      </c>
      <c r="DT357" s="38" t="str">
        <f t="shared" si="454"/>
        <v/>
      </c>
      <c r="DU357" s="53" t="str">
        <f t="shared" si="400"/>
        <v/>
      </c>
      <c r="DV357" s="53" t="str">
        <f t="shared" si="455"/>
        <v/>
      </c>
      <c r="DW357" s="53" t="str">
        <f t="shared" si="456"/>
        <v/>
      </c>
      <c r="DX357" s="46" t="str">
        <f t="shared" si="457"/>
        <v/>
      </c>
      <c r="DY357" s="27" t="s">
        <v>0</v>
      </c>
      <c r="DZ357" s="38" t="str">
        <f>IF(AN357="","",MAX(DZ$12:DZ356)+1)</f>
        <v/>
      </c>
      <c r="EA357" s="53" t="str">
        <f t="shared" si="458"/>
        <v/>
      </c>
      <c r="EB357" s="53" t="str">
        <f t="shared" si="459"/>
        <v/>
      </c>
      <c r="EC357" s="53" t="str">
        <f t="shared" si="460"/>
        <v/>
      </c>
      <c r="ED357" s="53" t="str">
        <f t="shared" si="461"/>
        <v/>
      </c>
      <c r="EE357" s="53" t="str">
        <f t="shared" si="401"/>
        <v/>
      </c>
      <c r="EF357" s="53" t="str">
        <f t="shared" si="462"/>
        <v/>
      </c>
      <c r="EG357" s="53" t="str">
        <f t="shared" si="463"/>
        <v/>
      </c>
      <c r="EH357" s="53" t="str">
        <f t="shared" si="402"/>
        <v/>
      </c>
      <c r="EI357" s="53" t="str">
        <f t="shared" si="464"/>
        <v/>
      </c>
      <c r="EJ357" s="33" t="str">
        <f t="shared" si="465"/>
        <v/>
      </c>
      <c r="EK357" s="27" t="s">
        <v>0</v>
      </c>
      <c r="EL357" s="14" t="str">
        <f t="shared" si="466"/>
        <v/>
      </c>
      <c r="EM357" s="27" t="s">
        <v>0</v>
      </c>
      <c r="EN357" s="14" t="str">
        <f t="shared" si="403"/>
        <v/>
      </c>
      <c r="EO357" s="27" t="s">
        <v>0</v>
      </c>
      <c r="EP357" s="115" t="str">
        <f t="shared" si="467"/>
        <v/>
      </c>
      <c r="EQ357" s="27" t="s">
        <v>0</v>
      </c>
    </row>
    <row r="358" spans="1:147" x14ac:dyDescent="0.25">
      <c r="A358" t="s">
        <v>0</v>
      </c>
      <c r="B358" s="32" t="str">
        <f>IF(csv!F348="","",TRIM(csv!T348))</f>
        <v/>
      </c>
      <c r="C358" s="21" t="s">
        <v>0</v>
      </c>
      <c r="D358" s="21" t="str">
        <f>IF(csv!F348="","",TRIM(csv!F348))</f>
        <v/>
      </c>
      <c r="E358" s="21" t="str">
        <f>IF(csv!E348="","",TRIM(csv!E348))</f>
        <v/>
      </c>
      <c r="F358" s="21" t="s">
        <v>0</v>
      </c>
      <c r="G358" s="53" t="str">
        <f>IF(csv!M348="","",TRIM(csv!M348))</f>
        <v/>
      </c>
      <c r="H358" s="53" t="str">
        <f>IF(csv!N348="","",TRIM(csv!N348))</f>
        <v/>
      </c>
      <c r="I358" s="21" t="s">
        <v>0</v>
      </c>
      <c r="J358" s="21" t="str">
        <f>IF(csv!P348="","",TRIM(csv!P348))</f>
        <v/>
      </c>
      <c r="K358" s="21" t="str">
        <f>IF(csv!Q348="","",TRIM(csv!Q348))</f>
        <v/>
      </c>
      <c r="L358" s="21" t="s">
        <v>0</v>
      </c>
      <c r="M358" s="46" t="str">
        <f>IF(csv!R348="","",TRIM(csv!R348))</f>
        <v/>
      </c>
      <c r="N358" s="27" t="s">
        <v>0</v>
      </c>
      <c r="O358" s="172" t="str">
        <f t="shared" si="404"/>
        <v/>
      </c>
      <c r="P358" s="27"/>
      <c r="Q358" s="32" t="str">
        <f t="shared" si="405"/>
        <v/>
      </c>
      <c r="R358" s="53" t="str">
        <f>IF(Q358="","",IF(COUNTIF(Q$12:Q357,Q358)=0,R357+1,R357))</f>
        <v/>
      </c>
      <c r="S358" s="53" t="str">
        <f t="shared" si="406"/>
        <v/>
      </c>
      <c r="T358" s="53" t="str">
        <f t="shared" si="407"/>
        <v/>
      </c>
      <c r="U358" s="46" t="str">
        <f t="shared" si="408"/>
        <v/>
      </c>
      <c r="V358" s="27" t="s">
        <v>0</v>
      </c>
      <c r="W358" s="157" t="str">
        <f t="shared" si="409"/>
        <v/>
      </c>
      <c r="X358" s="207" t="str">
        <f t="shared" si="410"/>
        <v/>
      </c>
      <c r="Y358" s="158" t="str">
        <f t="shared" si="392"/>
        <v/>
      </c>
      <c r="Z358" s="27" t="s">
        <v>0</v>
      </c>
      <c r="AA358" s="32" t="str">
        <f t="shared" si="411"/>
        <v/>
      </c>
      <c r="AB358" s="53" t="str">
        <f t="shared" si="412"/>
        <v/>
      </c>
      <c r="AC358" s="21" t="str">
        <f>IF(OR(AB358="",AB358&lt;&gt;"NEMA"),"",IF(IFERROR(MATCH(AA358,AA$12:AA357,0),0)&lt;&gt;0,"",AA358))</f>
        <v/>
      </c>
      <c r="AD358" s="46" t="str">
        <f>IF(AC358="","",MAX(AD$12:AD357)+1)</f>
        <v/>
      </c>
      <c r="AE358" s="27" t="s">
        <v>0</v>
      </c>
      <c r="AF358" s="84"/>
      <c r="AG358" s="27" t="s">
        <v>0</v>
      </c>
      <c r="AH358" s="14" t="str">
        <f t="shared" si="413"/>
        <v/>
      </c>
      <c r="AI358" s="27" t="s">
        <v>0</v>
      </c>
      <c r="AJ358" s="157" t="str">
        <f t="shared" si="414"/>
        <v/>
      </c>
      <c r="AK358" s="108" t="str">
        <f t="shared" si="415"/>
        <v/>
      </c>
      <c r="AL358" s="27"/>
      <c r="AM358" s="32" t="str">
        <f t="shared" si="416"/>
        <v/>
      </c>
      <c r="AN358" s="21" t="str">
        <f t="shared" si="417"/>
        <v/>
      </c>
      <c r="AO358" s="53" t="str">
        <f t="shared" si="418"/>
        <v/>
      </c>
      <c r="AP358" s="53" t="str">
        <f t="shared" si="419"/>
        <v/>
      </c>
      <c r="AQ358" s="21" t="str">
        <f t="shared" si="420"/>
        <v/>
      </c>
      <c r="AR358" s="46" t="str">
        <f t="shared" si="421"/>
        <v/>
      </c>
      <c r="AS358" s="27" t="s">
        <v>0</v>
      </c>
      <c r="AT358" s="62" t="str">
        <f t="shared" si="422"/>
        <v/>
      </c>
      <c r="AU358" s="27" t="s">
        <v>0</v>
      </c>
      <c r="AV358" s="228" t="str">
        <f t="shared" si="468"/>
        <v/>
      </c>
      <c r="AW358" s="27" t="s">
        <v>0</v>
      </c>
      <c r="AX358" s="79"/>
      <c r="AY358" s="80"/>
      <c r="AZ358" s="27" t="s">
        <v>0</v>
      </c>
      <c r="BA358" s="184" t="str">
        <f t="shared" si="423"/>
        <v/>
      </c>
      <c r="BB358" s="27" t="s">
        <v>0</v>
      </c>
      <c r="BC358" s="32" t="str">
        <f t="shared" si="424"/>
        <v/>
      </c>
      <c r="BD358" s="53" t="str">
        <f>IF(AX358&amp;AY358="","",MAX(BD$12:BD357)+1)</f>
        <v/>
      </c>
      <c r="BE358" s="196" t="str">
        <f t="shared" si="425"/>
        <v/>
      </c>
      <c r="BF358" s="33" t="str">
        <f>IF(AND(AO358="NEMA",AP358="NEMA",OR(AX358&amp;AY358="",BE358="NEMA")),MAX(BF$12:BF357)+1,"")</f>
        <v/>
      </c>
      <c r="BG358" s="27" t="s">
        <v>0</v>
      </c>
      <c r="BH358" s="32" t="str">
        <f t="shared" si="426"/>
        <v/>
      </c>
      <c r="BI358" s="21" t="str">
        <f t="shared" si="427"/>
        <v/>
      </c>
      <c r="BJ358" s="53" t="str">
        <f t="shared" si="428"/>
        <v/>
      </c>
      <c r="BK358" s="33" t="str">
        <f t="shared" si="429"/>
        <v/>
      </c>
      <c r="BL358" s="27" t="s">
        <v>0</v>
      </c>
      <c r="BM358" s="32" t="str">
        <f t="shared" si="430"/>
        <v/>
      </c>
      <c r="BN358" s="21" t="str">
        <f t="shared" si="431"/>
        <v/>
      </c>
      <c r="BO358" s="53" t="str">
        <f t="shared" si="432"/>
        <v/>
      </c>
      <c r="BP358" s="53" t="str">
        <f t="shared" si="393"/>
        <v/>
      </c>
      <c r="BQ358" s="21" t="str">
        <f t="shared" si="394"/>
        <v/>
      </c>
      <c r="BR358" s="21" t="str" cm="1">
        <f t="array" ref="BR358">IFERROR(""&amp;INDEX(regNatjecatelj_klub,DI358),"")</f>
        <v/>
      </c>
      <c r="BS358" s="66" t="str">
        <f t="shared" si="433"/>
        <v/>
      </c>
      <c r="BT358" s="46" t="str">
        <f t="shared" si="434"/>
        <v/>
      </c>
      <c r="BU358" s="27" t="s">
        <v>0</v>
      </c>
      <c r="BV358" s="62" t="str">
        <f>IF(BP358&lt;&gt;"NEMA","",IF(IFERROR(MATCH(BN358,BN$12:BN357,0),0)&lt;&gt;0,"",BN358))</f>
        <v/>
      </c>
      <c r="BW358" s="27" t="s">
        <v>0</v>
      </c>
      <c r="BX358" s="84"/>
      <c r="BY358" s="27" t="s">
        <v>0</v>
      </c>
      <c r="BZ358" s="38" t="str">
        <f t="shared" si="435"/>
        <v/>
      </c>
      <c r="CA358" s="21" t="str">
        <f t="shared" si="436"/>
        <v/>
      </c>
      <c r="CB358" s="21" t="str">
        <f>IF(CA358="","",MAX(CB$12:CB357)+1)</f>
        <v/>
      </c>
      <c r="CC358" s="21" t="str">
        <f>IF(CA358="","",IF(AB358="","",IF(AB358="NEMA",IF(AD358="",INDEX(AD$12:AD357,MATCH(AA358,AA$12:AA357,0),1),AD358),AB358)))</f>
        <v/>
      </c>
      <c r="CD358" s="21" t="str">
        <f t="shared" si="437"/>
        <v/>
      </c>
      <c r="CE358" s="21" t="str">
        <f>IF(BX358="","",MAX(CE$12:CE357)+1)</f>
        <v/>
      </c>
      <c r="CF358" s="21" t="str">
        <f t="shared" si="438"/>
        <v/>
      </c>
      <c r="CG358" s="46" t="str">
        <f t="shared" si="439"/>
        <v/>
      </c>
      <c r="CH358" s="27" t="s">
        <v>0</v>
      </c>
      <c r="CI358" s="14" t="str">
        <f t="shared" si="440"/>
        <v/>
      </c>
      <c r="CJ358" s="27" t="s">
        <v>0</v>
      </c>
      <c r="CK358" s="157" t="str">
        <f>IF(BN358="","",IF(AND(BO358&lt;&gt;"",BO358&lt;&gt;"NEMA",BS358=1),BR358,IFERROR(INDEX(CK$12:CK357,MATCH(BN358,BN$12:BN357,0)),IF(BX358&lt;&gt;"",BX358,BT358))))</f>
        <v/>
      </c>
      <c r="CL358" s="210" t="str">
        <f>IF(BN358="","",IF(BT358&lt;&gt;BN358,INDEX(regKlub_id,MATCH(BT358,regKlub_naziv,0)),IF(AND(BO358&lt;&gt;"",BO358&lt;&gt;"NEMA"),BO358,IF(CF358&lt;&gt;"",CF358,IF(CB358&lt;&gt;"",CB358,IFERROR(INDEX(CL$12:CL357,MATCH(BN358,BN$12:BN357,0)),"GREŠKA"))))))</f>
        <v/>
      </c>
      <c r="CM358" s="108" t="str">
        <f>IF(BP358="","",IF(BP358&lt;&gt;"NEMA",BP358,IF(CE358&lt;&gt;"",CE358,IFERROR(INDEX(CM$12:CM357,MATCH(BN358,BN$12:BN357,0)),""))))</f>
        <v/>
      </c>
      <c r="CN358" s="27" t="s">
        <v>0</v>
      </c>
      <c r="CO358" s="38" t="str">
        <f t="shared" si="441"/>
        <v/>
      </c>
      <c r="CP358" s="53" t="str">
        <f t="shared" si="442"/>
        <v/>
      </c>
      <c r="CQ358" s="164" t="str">
        <f t="shared" si="443"/>
        <v/>
      </c>
      <c r="CR358" s="165" t="str">
        <f t="shared" si="391"/>
        <v/>
      </c>
      <c r="CS358" s="108" t="str">
        <f t="shared" si="395"/>
        <v/>
      </c>
      <c r="CT358" s="27" t="s">
        <v>0</v>
      </c>
      <c r="CU358" s="224" t="str">
        <f t="shared" si="444"/>
        <v xml:space="preserve">
</v>
      </c>
      <c r="CV358" s="27" t="s">
        <v>0</v>
      </c>
      <c r="CW358" s="184" t="str">
        <f t="shared" si="396"/>
        <v/>
      </c>
      <c r="CX358" t="s">
        <v>0</v>
      </c>
      <c r="CY358" s="86" t="str">
        <f t="shared" si="397"/>
        <v/>
      </c>
      <c r="CZ358" t="s">
        <v>0</v>
      </c>
      <c r="DA358" s="32" t="str">
        <f t="shared" si="398"/>
        <v/>
      </c>
      <c r="DB358" s="46" t="str">
        <f t="shared" si="399"/>
        <v/>
      </c>
      <c r="DC358" t="s">
        <v>0</v>
      </c>
      <c r="DD358" s="14" t="str">
        <f t="shared" si="445"/>
        <v/>
      </c>
      <c r="DE358" s="27" t="s">
        <v>0</v>
      </c>
      <c r="DF358" s="14" t="str">
        <f t="shared" si="446"/>
        <v/>
      </c>
      <c r="DG358" s="27" t="s">
        <v>0</v>
      </c>
      <c r="DH358" s="32" t="str">
        <f t="shared" si="447"/>
        <v/>
      </c>
      <c r="DI358" s="33" t="str">
        <f t="shared" si="448"/>
        <v/>
      </c>
      <c r="DJ358" s="27" t="s">
        <v>0</v>
      </c>
      <c r="DK358" s="32" t="str">
        <f t="shared" si="449"/>
        <v/>
      </c>
      <c r="DL358" s="33" t="str">
        <f t="shared" si="450"/>
        <v/>
      </c>
      <c r="DM358" s="27" t="s">
        <v>0</v>
      </c>
      <c r="DN358" s="32" t="str">
        <f t="shared" si="451"/>
        <v/>
      </c>
      <c r="DO358" s="33" t="str">
        <f t="shared" si="452"/>
        <v/>
      </c>
      <c r="DP358" s="27" t="s">
        <v>0</v>
      </c>
      <c r="DQ358" s="38" t="str">
        <f t="shared" si="453"/>
        <v/>
      </c>
      <c r="DR358" s="33" t="str" cm="1">
        <f t="array" ref="DR358">IF(DQ358&lt;&gt;"",INDEX(regNatjecatelj_id,DQ358,0),IF(BF358&lt;&gt;"",BF358,""))</f>
        <v/>
      </c>
      <c r="DS358" s="27" t="s">
        <v>0</v>
      </c>
      <c r="DT358" s="38" t="str">
        <f t="shared" si="454"/>
        <v/>
      </c>
      <c r="DU358" s="53" t="str">
        <f t="shared" si="400"/>
        <v/>
      </c>
      <c r="DV358" s="53" t="str">
        <f t="shared" si="455"/>
        <v/>
      </c>
      <c r="DW358" s="53" t="str">
        <f t="shared" si="456"/>
        <v/>
      </c>
      <c r="DX358" s="46" t="str">
        <f t="shared" si="457"/>
        <v/>
      </c>
      <c r="DY358" s="27" t="s">
        <v>0</v>
      </c>
      <c r="DZ358" s="38" t="str">
        <f>IF(AN358="","",MAX(DZ$12:DZ357)+1)</f>
        <v/>
      </c>
      <c r="EA358" s="53" t="str">
        <f t="shared" si="458"/>
        <v/>
      </c>
      <c r="EB358" s="53" t="str">
        <f t="shared" si="459"/>
        <v/>
      </c>
      <c r="EC358" s="53" t="str">
        <f t="shared" si="460"/>
        <v/>
      </c>
      <c r="ED358" s="53" t="str">
        <f t="shared" si="461"/>
        <v/>
      </c>
      <c r="EE358" s="53" t="str">
        <f t="shared" si="401"/>
        <v/>
      </c>
      <c r="EF358" s="53" t="str">
        <f t="shared" si="462"/>
        <v/>
      </c>
      <c r="EG358" s="53" t="str">
        <f t="shared" si="463"/>
        <v/>
      </c>
      <c r="EH358" s="53" t="str">
        <f t="shared" si="402"/>
        <v/>
      </c>
      <c r="EI358" s="53" t="str">
        <f t="shared" si="464"/>
        <v/>
      </c>
      <c r="EJ358" s="33" t="str">
        <f t="shared" si="465"/>
        <v/>
      </c>
      <c r="EK358" s="27" t="s">
        <v>0</v>
      </c>
      <c r="EL358" s="14" t="str">
        <f t="shared" si="466"/>
        <v/>
      </c>
      <c r="EM358" s="27" t="s">
        <v>0</v>
      </c>
      <c r="EN358" s="14" t="str">
        <f t="shared" si="403"/>
        <v/>
      </c>
      <c r="EO358" s="27" t="s">
        <v>0</v>
      </c>
      <c r="EP358" s="115" t="str">
        <f t="shared" si="467"/>
        <v/>
      </c>
      <c r="EQ358" s="27" t="s">
        <v>0</v>
      </c>
    </row>
    <row r="359" spans="1:147" x14ac:dyDescent="0.25">
      <c r="A359" t="s">
        <v>0</v>
      </c>
      <c r="B359" s="32" t="str">
        <f>IF(csv!F349="","",TRIM(csv!T349))</f>
        <v/>
      </c>
      <c r="C359" s="21" t="s">
        <v>0</v>
      </c>
      <c r="D359" s="21" t="str">
        <f>IF(csv!F349="","",TRIM(csv!F349))</f>
        <v/>
      </c>
      <c r="E359" s="21" t="str">
        <f>IF(csv!E349="","",TRIM(csv!E349))</f>
        <v/>
      </c>
      <c r="F359" s="21" t="s">
        <v>0</v>
      </c>
      <c r="G359" s="53" t="str">
        <f>IF(csv!M349="","",TRIM(csv!M349))</f>
        <v/>
      </c>
      <c r="H359" s="53" t="str">
        <f>IF(csv!N349="","",TRIM(csv!N349))</f>
        <v/>
      </c>
      <c r="I359" s="21" t="s">
        <v>0</v>
      </c>
      <c r="J359" s="21" t="str">
        <f>IF(csv!P349="","",TRIM(csv!P349))</f>
        <v/>
      </c>
      <c r="K359" s="21" t="str">
        <f>IF(csv!Q349="","",TRIM(csv!Q349))</f>
        <v/>
      </c>
      <c r="L359" s="21" t="s">
        <v>0</v>
      </c>
      <c r="M359" s="46" t="str">
        <f>IF(csv!R349="","",TRIM(csv!R349))</f>
        <v/>
      </c>
      <c r="N359" s="27" t="s">
        <v>0</v>
      </c>
      <c r="O359" s="172" t="str">
        <f t="shared" si="404"/>
        <v/>
      </c>
      <c r="P359" s="27"/>
      <c r="Q359" s="32" t="str">
        <f t="shared" si="405"/>
        <v/>
      </c>
      <c r="R359" s="53" t="str">
        <f>IF(Q359="","",IF(COUNTIF(Q$12:Q358,Q359)=0,R358+1,R358))</f>
        <v/>
      </c>
      <c r="S359" s="53" t="str">
        <f t="shared" si="406"/>
        <v/>
      </c>
      <c r="T359" s="53" t="str">
        <f t="shared" si="407"/>
        <v/>
      </c>
      <c r="U359" s="46" t="str">
        <f t="shared" si="408"/>
        <v/>
      </c>
      <c r="V359" s="27" t="s">
        <v>0</v>
      </c>
      <c r="W359" s="157" t="str">
        <f t="shared" si="409"/>
        <v/>
      </c>
      <c r="X359" s="207" t="str">
        <f t="shared" si="410"/>
        <v/>
      </c>
      <c r="Y359" s="158" t="str">
        <f t="shared" si="392"/>
        <v/>
      </c>
      <c r="Z359" s="27" t="s">
        <v>0</v>
      </c>
      <c r="AA359" s="32" t="str">
        <f t="shared" si="411"/>
        <v/>
      </c>
      <c r="AB359" s="53" t="str">
        <f t="shared" si="412"/>
        <v/>
      </c>
      <c r="AC359" s="21" t="str">
        <f>IF(OR(AB359="",AB359&lt;&gt;"NEMA"),"",IF(IFERROR(MATCH(AA359,AA$12:AA358,0),0)&lt;&gt;0,"",AA359))</f>
        <v/>
      </c>
      <c r="AD359" s="46" t="str">
        <f>IF(AC359="","",MAX(AD$12:AD358)+1)</f>
        <v/>
      </c>
      <c r="AE359" s="27" t="s">
        <v>0</v>
      </c>
      <c r="AF359" s="84"/>
      <c r="AG359" s="27" t="s">
        <v>0</v>
      </c>
      <c r="AH359" s="14" t="str">
        <f t="shared" si="413"/>
        <v/>
      </c>
      <c r="AI359" s="27" t="s">
        <v>0</v>
      </c>
      <c r="AJ359" s="157" t="str">
        <f t="shared" si="414"/>
        <v/>
      </c>
      <c r="AK359" s="108" t="str">
        <f t="shared" si="415"/>
        <v/>
      </c>
      <c r="AL359" s="27"/>
      <c r="AM359" s="32" t="str">
        <f t="shared" si="416"/>
        <v/>
      </c>
      <c r="AN359" s="21" t="str">
        <f t="shared" si="417"/>
        <v/>
      </c>
      <c r="AO359" s="53" t="str">
        <f t="shared" si="418"/>
        <v/>
      </c>
      <c r="AP359" s="53" t="str">
        <f t="shared" si="419"/>
        <v/>
      </c>
      <c r="AQ359" s="21" t="str">
        <f t="shared" si="420"/>
        <v/>
      </c>
      <c r="AR359" s="46" t="str">
        <f t="shared" si="421"/>
        <v/>
      </c>
      <c r="AS359" s="27" t="s">
        <v>0</v>
      </c>
      <c r="AT359" s="62" t="str">
        <f t="shared" si="422"/>
        <v/>
      </c>
      <c r="AU359" s="27" t="s">
        <v>0</v>
      </c>
      <c r="AV359" s="228" t="str">
        <f t="shared" si="468"/>
        <v/>
      </c>
      <c r="AW359" s="27" t="s">
        <v>0</v>
      </c>
      <c r="AX359" s="79"/>
      <c r="AY359" s="80"/>
      <c r="AZ359" s="27" t="s">
        <v>0</v>
      </c>
      <c r="BA359" s="184" t="str">
        <f t="shared" si="423"/>
        <v/>
      </c>
      <c r="BB359" s="27" t="s">
        <v>0</v>
      </c>
      <c r="BC359" s="32" t="str">
        <f t="shared" si="424"/>
        <v/>
      </c>
      <c r="BD359" s="53" t="str">
        <f>IF(AX359&amp;AY359="","",MAX(BD$12:BD358)+1)</f>
        <v/>
      </c>
      <c r="BE359" s="196" t="str">
        <f t="shared" si="425"/>
        <v/>
      </c>
      <c r="BF359" s="33" t="str">
        <f>IF(AND(AO359="NEMA",AP359="NEMA",OR(AX359&amp;AY359="",BE359="NEMA")),MAX(BF$12:BF358)+1,"")</f>
        <v/>
      </c>
      <c r="BG359" s="27" t="s">
        <v>0</v>
      </c>
      <c r="BH359" s="32" t="str">
        <f t="shared" si="426"/>
        <v/>
      </c>
      <c r="BI359" s="21" t="str">
        <f t="shared" si="427"/>
        <v/>
      </c>
      <c r="BJ359" s="53" t="str">
        <f t="shared" si="428"/>
        <v/>
      </c>
      <c r="BK359" s="33" t="str">
        <f t="shared" si="429"/>
        <v/>
      </c>
      <c r="BL359" s="27" t="s">
        <v>0</v>
      </c>
      <c r="BM359" s="32" t="str">
        <f t="shared" si="430"/>
        <v/>
      </c>
      <c r="BN359" s="21" t="str">
        <f t="shared" si="431"/>
        <v/>
      </c>
      <c r="BO359" s="53" t="str">
        <f t="shared" si="432"/>
        <v/>
      </c>
      <c r="BP359" s="53" t="str">
        <f t="shared" si="393"/>
        <v/>
      </c>
      <c r="BQ359" s="21" t="str">
        <f t="shared" si="394"/>
        <v/>
      </c>
      <c r="BR359" s="21" t="str" cm="1">
        <f t="array" ref="BR359">IFERROR(""&amp;INDEX(regNatjecatelj_klub,DI359),"")</f>
        <v/>
      </c>
      <c r="BS359" s="66" t="str">
        <f t="shared" si="433"/>
        <v/>
      </c>
      <c r="BT359" s="46" t="str">
        <f t="shared" si="434"/>
        <v/>
      </c>
      <c r="BU359" s="27" t="s">
        <v>0</v>
      </c>
      <c r="BV359" s="62" t="str">
        <f>IF(BP359&lt;&gt;"NEMA","",IF(IFERROR(MATCH(BN359,BN$12:BN358,0),0)&lt;&gt;0,"",BN359))</f>
        <v/>
      </c>
      <c r="BW359" s="27" t="s">
        <v>0</v>
      </c>
      <c r="BX359" s="84"/>
      <c r="BY359" s="27" t="s">
        <v>0</v>
      </c>
      <c r="BZ359" s="38" t="str">
        <f t="shared" si="435"/>
        <v/>
      </c>
      <c r="CA359" s="21" t="str">
        <f t="shared" si="436"/>
        <v/>
      </c>
      <c r="CB359" s="21" t="str">
        <f>IF(CA359="","",MAX(CB$12:CB358)+1)</f>
        <v/>
      </c>
      <c r="CC359" s="21" t="str">
        <f>IF(CA359="","",IF(AB359="","",IF(AB359="NEMA",IF(AD359="",INDEX(AD$12:AD358,MATCH(AA359,AA$12:AA358,0),1),AD359),AB359)))</f>
        <v/>
      </c>
      <c r="CD359" s="21" t="str">
        <f t="shared" si="437"/>
        <v/>
      </c>
      <c r="CE359" s="21" t="str">
        <f>IF(BX359="","",MAX(CE$12:CE358)+1)</f>
        <v/>
      </c>
      <c r="CF359" s="21" t="str">
        <f t="shared" si="438"/>
        <v/>
      </c>
      <c r="CG359" s="46" t="str">
        <f t="shared" si="439"/>
        <v/>
      </c>
      <c r="CH359" s="27" t="s">
        <v>0</v>
      </c>
      <c r="CI359" s="14" t="str">
        <f t="shared" si="440"/>
        <v/>
      </c>
      <c r="CJ359" s="27" t="s">
        <v>0</v>
      </c>
      <c r="CK359" s="157" t="str">
        <f>IF(BN359="","",IF(AND(BO359&lt;&gt;"",BO359&lt;&gt;"NEMA",BS359=1),BR359,IFERROR(INDEX(CK$12:CK358,MATCH(BN359,BN$12:BN358,0)),IF(BX359&lt;&gt;"",BX359,BT359))))</f>
        <v/>
      </c>
      <c r="CL359" s="210" t="str">
        <f>IF(BN359="","",IF(BT359&lt;&gt;BN359,INDEX(regKlub_id,MATCH(BT359,regKlub_naziv,0)),IF(AND(BO359&lt;&gt;"",BO359&lt;&gt;"NEMA"),BO359,IF(CF359&lt;&gt;"",CF359,IF(CB359&lt;&gt;"",CB359,IFERROR(INDEX(CL$12:CL358,MATCH(BN359,BN$12:BN358,0)),"GREŠKA"))))))</f>
        <v/>
      </c>
      <c r="CM359" s="108" t="str">
        <f>IF(BP359="","",IF(BP359&lt;&gt;"NEMA",BP359,IF(CE359&lt;&gt;"",CE359,IFERROR(INDEX(CM$12:CM358,MATCH(BN359,BN$12:BN358,0)),""))))</f>
        <v/>
      </c>
      <c r="CN359" s="27" t="s">
        <v>0</v>
      </c>
      <c r="CO359" s="38" t="str">
        <f t="shared" si="441"/>
        <v/>
      </c>
      <c r="CP359" s="53" t="str">
        <f t="shared" si="442"/>
        <v/>
      </c>
      <c r="CQ359" s="164" t="str">
        <f t="shared" si="443"/>
        <v/>
      </c>
      <c r="CR359" s="165" t="str">
        <f t="shared" si="391"/>
        <v/>
      </c>
      <c r="CS359" s="108" t="str">
        <f t="shared" si="395"/>
        <v/>
      </c>
      <c r="CT359" s="27" t="s">
        <v>0</v>
      </c>
      <c r="CU359" s="224" t="str">
        <f t="shared" si="444"/>
        <v xml:space="preserve">
</v>
      </c>
      <c r="CV359" s="27" t="s">
        <v>0</v>
      </c>
      <c r="CW359" s="184" t="str">
        <f t="shared" si="396"/>
        <v/>
      </c>
      <c r="CX359" t="s">
        <v>0</v>
      </c>
      <c r="CY359" s="86" t="str">
        <f t="shared" si="397"/>
        <v/>
      </c>
      <c r="CZ359" t="s">
        <v>0</v>
      </c>
      <c r="DA359" s="32" t="str">
        <f t="shared" si="398"/>
        <v/>
      </c>
      <c r="DB359" s="46" t="str">
        <f t="shared" si="399"/>
        <v/>
      </c>
      <c r="DC359" t="s">
        <v>0</v>
      </c>
      <c r="DD359" s="14" t="str">
        <f t="shared" si="445"/>
        <v/>
      </c>
      <c r="DE359" s="27" t="s">
        <v>0</v>
      </c>
      <c r="DF359" s="14" t="str">
        <f t="shared" si="446"/>
        <v/>
      </c>
      <c r="DG359" s="27" t="s">
        <v>0</v>
      </c>
      <c r="DH359" s="32" t="str">
        <f t="shared" si="447"/>
        <v/>
      </c>
      <c r="DI359" s="33" t="str">
        <f t="shared" si="448"/>
        <v/>
      </c>
      <c r="DJ359" s="27" t="s">
        <v>0</v>
      </c>
      <c r="DK359" s="32" t="str">
        <f t="shared" si="449"/>
        <v/>
      </c>
      <c r="DL359" s="33" t="str">
        <f t="shared" si="450"/>
        <v/>
      </c>
      <c r="DM359" s="27" t="s">
        <v>0</v>
      </c>
      <c r="DN359" s="32" t="str">
        <f t="shared" si="451"/>
        <v/>
      </c>
      <c r="DO359" s="33" t="str">
        <f t="shared" si="452"/>
        <v/>
      </c>
      <c r="DP359" s="27" t="s">
        <v>0</v>
      </c>
      <c r="DQ359" s="38" t="str">
        <f t="shared" si="453"/>
        <v/>
      </c>
      <c r="DR359" s="33" t="str" cm="1">
        <f t="array" ref="DR359">IF(DQ359&lt;&gt;"",INDEX(regNatjecatelj_id,DQ359,0),IF(BF359&lt;&gt;"",BF359,""))</f>
        <v/>
      </c>
      <c r="DS359" s="27" t="s">
        <v>0</v>
      </c>
      <c r="DT359" s="38" t="str">
        <f t="shared" si="454"/>
        <v/>
      </c>
      <c r="DU359" s="53" t="str">
        <f t="shared" si="400"/>
        <v/>
      </c>
      <c r="DV359" s="53" t="str">
        <f t="shared" si="455"/>
        <v/>
      </c>
      <c r="DW359" s="53" t="str">
        <f t="shared" si="456"/>
        <v/>
      </c>
      <c r="DX359" s="46" t="str">
        <f t="shared" si="457"/>
        <v/>
      </c>
      <c r="DY359" s="27" t="s">
        <v>0</v>
      </c>
      <c r="DZ359" s="38" t="str">
        <f>IF(AN359="","",MAX(DZ$12:DZ358)+1)</f>
        <v/>
      </c>
      <c r="EA359" s="53" t="str">
        <f t="shared" si="458"/>
        <v/>
      </c>
      <c r="EB359" s="53" t="str">
        <f t="shared" si="459"/>
        <v/>
      </c>
      <c r="EC359" s="53" t="str">
        <f t="shared" si="460"/>
        <v/>
      </c>
      <c r="ED359" s="53" t="str">
        <f t="shared" si="461"/>
        <v/>
      </c>
      <c r="EE359" s="53" t="str">
        <f t="shared" si="401"/>
        <v/>
      </c>
      <c r="EF359" s="53" t="str">
        <f t="shared" si="462"/>
        <v/>
      </c>
      <c r="EG359" s="53" t="str">
        <f t="shared" si="463"/>
        <v/>
      </c>
      <c r="EH359" s="53" t="str">
        <f t="shared" si="402"/>
        <v/>
      </c>
      <c r="EI359" s="53" t="str">
        <f t="shared" si="464"/>
        <v/>
      </c>
      <c r="EJ359" s="33" t="str">
        <f t="shared" si="465"/>
        <v/>
      </c>
      <c r="EK359" s="27" t="s">
        <v>0</v>
      </c>
      <c r="EL359" s="14" t="str">
        <f t="shared" si="466"/>
        <v/>
      </c>
      <c r="EM359" s="27" t="s">
        <v>0</v>
      </c>
      <c r="EN359" s="14" t="str">
        <f t="shared" si="403"/>
        <v/>
      </c>
      <c r="EO359" s="27" t="s">
        <v>0</v>
      </c>
      <c r="EP359" s="115" t="str">
        <f t="shared" si="467"/>
        <v/>
      </c>
      <c r="EQ359" s="27" t="s">
        <v>0</v>
      </c>
    </row>
    <row r="360" spans="1:147" x14ac:dyDescent="0.25">
      <c r="A360" t="s">
        <v>0</v>
      </c>
      <c r="B360" s="32" t="str">
        <f>IF(csv!F350="","",TRIM(csv!T350))</f>
        <v/>
      </c>
      <c r="C360" s="21" t="s">
        <v>0</v>
      </c>
      <c r="D360" s="21" t="str">
        <f>IF(csv!F350="","",TRIM(csv!F350))</f>
        <v/>
      </c>
      <c r="E360" s="21" t="str">
        <f>IF(csv!E350="","",TRIM(csv!E350))</f>
        <v/>
      </c>
      <c r="F360" s="21" t="s">
        <v>0</v>
      </c>
      <c r="G360" s="53" t="str">
        <f>IF(csv!M350="","",TRIM(csv!M350))</f>
        <v/>
      </c>
      <c r="H360" s="53" t="str">
        <f>IF(csv!N350="","",TRIM(csv!N350))</f>
        <v/>
      </c>
      <c r="I360" s="21" t="s">
        <v>0</v>
      </c>
      <c r="J360" s="21" t="str">
        <f>IF(csv!P350="","",TRIM(csv!P350))</f>
        <v/>
      </c>
      <c r="K360" s="21" t="str">
        <f>IF(csv!Q350="","",TRIM(csv!Q350))</f>
        <v/>
      </c>
      <c r="L360" s="21" t="s">
        <v>0</v>
      </c>
      <c r="M360" s="46" t="str">
        <f>IF(csv!R350="","",TRIM(csv!R350))</f>
        <v/>
      </c>
      <c r="N360" s="27" t="s">
        <v>0</v>
      </c>
      <c r="O360" s="172" t="str">
        <f t="shared" si="404"/>
        <v/>
      </c>
      <c r="P360" s="27"/>
      <c r="Q360" s="32" t="str">
        <f t="shared" si="405"/>
        <v/>
      </c>
      <c r="R360" s="53" t="str">
        <f>IF(Q360="","",IF(COUNTIF(Q$12:Q359,Q360)=0,R359+1,R359))</f>
        <v/>
      </c>
      <c r="S360" s="53" t="str">
        <f t="shared" si="406"/>
        <v/>
      </c>
      <c r="T360" s="53" t="str">
        <f t="shared" si="407"/>
        <v/>
      </c>
      <c r="U360" s="46" t="str">
        <f t="shared" si="408"/>
        <v/>
      </c>
      <c r="V360" s="27" t="s">
        <v>0</v>
      </c>
      <c r="W360" s="157" t="str">
        <f t="shared" si="409"/>
        <v/>
      </c>
      <c r="X360" s="207" t="str">
        <f t="shared" si="410"/>
        <v/>
      </c>
      <c r="Y360" s="158" t="str">
        <f t="shared" si="392"/>
        <v/>
      </c>
      <c r="Z360" s="27" t="s">
        <v>0</v>
      </c>
      <c r="AA360" s="32" t="str">
        <f t="shared" si="411"/>
        <v/>
      </c>
      <c r="AB360" s="53" t="str">
        <f t="shared" si="412"/>
        <v/>
      </c>
      <c r="AC360" s="21" t="str">
        <f>IF(OR(AB360="",AB360&lt;&gt;"NEMA"),"",IF(IFERROR(MATCH(AA360,AA$12:AA359,0),0)&lt;&gt;0,"",AA360))</f>
        <v/>
      </c>
      <c r="AD360" s="46" t="str">
        <f>IF(AC360="","",MAX(AD$12:AD359)+1)</f>
        <v/>
      </c>
      <c r="AE360" s="27" t="s">
        <v>0</v>
      </c>
      <c r="AF360" s="84"/>
      <c r="AG360" s="27" t="s">
        <v>0</v>
      </c>
      <c r="AH360" s="14" t="str">
        <f t="shared" si="413"/>
        <v/>
      </c>
      <c r="AI360" s="27" t="s">
        <v>0</v>
      </c>
      <c r="AJ360" s="157" t="str">
        <f t="shared" si="414"/>
        <v/>
      </c>
      <c r="AK360" s="108" t="str">
        <f t="shared" si="415"/>
        <v/>
      </c>
      <c r="AL360" s="27"/>
      <c r="AM360" s="32" t="str">
        <f t="shared" si="416"/>
        <v/>
      </c>
      <c r="AN360" s="21" t="str">
        <f t="shared" si="417"/>
        <v/>
      </c>
      <c r="AO360" s="53" t="str">
        <f t="shared" si="418"/>
        <v/>
      </c>
      <c r="AP360" s="53" t="str">
        <f t="shared" si="419"/>
        <v/>
      </c>
      <c r="AQ360" s="21" t="str">
        <f t="shared" si="420"/>
        <v/>
      </c>
      <c r="AR360" s="46" t="str">
        <f t="shared" si="421"/>
        <v/>
      </c>
      <c r="AS360" s="27" t="s">
        <v>0</v>
      </c>
      <c r="AT360" s="62" t="str">
        <f t="shared" si="422"/>
        <v/>
      </c>
      <c r="AU360" s="27" t="s">
        <v>0</v>
      </c>
      <c r="AV360" s="228" t="str">
        <f t="shared" si="468"/>
        <v/>
      </c>
      <c r="AW360" s="27" t="s">
        <v>0</v>
      </c>
      <c r="AX360" s="79"/>
      <c r="AY360" s="80"/>
      <c r="AZ360" s="27" t="s">
        <v>0</v>
      </c>
      <c r="BA360" s="184" t="str">
        <f t="shared" si="423"/>
        <v/>
      </c>
      <c r="BB360" s="27" t="s">
        <v>0</v>
      </c>
      <c r="BC360" s="32" t="str">
        <f t="shared" si="424"/>
        <v/>
      </c>
      <c r="BD360" s="53" t="str">
        <f>IF(AX360&amp;AY360="","",MAX(BD$12:BD359)+1)</f>
        <v/>
      </c>
      <c r="BE360" s="196" t="str">
        <f t="shared" si="425"/>
        <v/>
      </c>
      <c r="BF360" s="33" t="str">
        <f>IF(AND(AO360="NEMA",AP360="NEMA",OR(AX360&amp;AY360="",BE360="NEMA")),MAX(BF$12:BF359)+1,"")</f>
        <v/>
      </c>
      <c r="BG360" s="27" t="s">
        <v>0</v>
      </c>
      <c r="BH360" s="32" t="str">
        <f t="shared" si="426"/>
        <v/>
      </c>
      <c r="BI360" s="21" t="str">
        <f t="shared" si="427"/>
        <v/>
      </c>
      <c r="BJ360" s="53" t="str">
        <f t="shared" si="428"/>
        <v/>
      </c>
      <c r="BK360" s="33" t="str">
        <f t="shared" si="429"/>
        <v/>
      </c>
      <c r="BL360" s="27" t="s">
        <v>0</v>
      </c>
      <c r="BM360" s="32" t="str">
        <f t="shared" si="430"/>
        <v/>
      </c>
      <c r="BN360" s="21" t="str">
        <f t="shared" si="431"/>
        <v/>
      </c>
      <c r="BO360" s="53" t="str">
        <f t="shared" si="432"/>
        <v/>
      </c>
      <c r="BP360" s="53" t="str">
        <f t="shared" si="393"/>
        <v/>
      </c>
      <c r="BQ360" s="21" t="str">
        <f t="shared" si="394"/>
        <v/>
      </c>
      <c r="BR360" s="21" t="str" cm="1">
        <f t="array" ref="BR360">IFERROR(""&amp;INDEX(regNatjecatelj_klub,DI360),"")</f>
        <v/>
      </c>
      <c r="BS360" s="66" t="str">
        <f t="shared" si="433"/>
        <v/>
      </c>
      <c r="BT360" s="46" t="str">
        <f t="shared" si="434"/>
        <v/>
      </c>
      <c r="BU360" s="27" t="s">
        <v>0</v>
      </c>
      <c r="BV360" s="62" t="str">
        <f>IF(BP360&lt;&gt;"NEMA","",IF(IFERROR(MATCH(BN360,BN$12:BN359,0),0)&lt;&gt;0,"",BN360))</f>
        <v/>
      </c>
      <c r="BW360" s="27" t="s">
        <v>0</v>
      </c>
      <c r="BX360" s="84"/>
      <c r="BY360" s="27" t="s">
        <v>0</v>
      </c>
      <c r="BZ360" s="38" t="str">
        <f t="shared" si="435"/>
        <v/>
      </c>
      <c r="CA360" s="21" t="str">
        <f t="shared" si="436"/>
        <v/>
      </c>
      <c r="CB360" s="21" t="str">
        <f>IF(CA360="","",MAX(CB$12:CB359)+1)</f>
        <v/>
      </c>
      <c r="CC360" s="21" t="str">
        <f>IF(CA360="","",IF(AB360="","",IF(AB360="NEMA",IF(AD360="",INDEX(AD$12:AD359,MATCH(AA360,AA$12:AA359,0),1),AD360),AB360)))</f>
        <v/>
      </c>
      <c r="CD360" s="21" t="str">
        <f t="shared" si="437"/>
        <v/>
      </c>
      <c r="CE360" s="21" t="str">
        <f>IF(BX360="","",MAX(CE$12:CE359)+1)</f>
        <v/>
      </c>
      <c r="CF360" s="21" t="str">
        <f t="shared" si="438"/>
        <v/>
      </c>
      <c r="CG360" s="46" t="str">
        <f t="shared" si="439"/>
        <v/>
      </c>
      <c r="CH360" s="27" t="s">
        <v>0</v>
      </c>
      <c r="CI360" s="14" t="str">
        <f t="shared" si="440"/>
        <v/>
      </c>
      <c r="CJ360" s="27" t="s">
        <v>0</v>
      </c>
      <c r="CK360" s="157" t="str">
        <f>IF(BN360="","",IF(AND(BO360&lt;&gt;"",BO360&lt;&gt;"NEMA",BS360=1),BR360,IFERROR(INDEX(CK$12:CK359,MATCH(BN360,BN$12:BN359,0)),IF(BX360&lt;&gt;"",BX360,BT360))))</f>
        <v/>
      </c>
      <c r="CL360" s="210" t="str">
        <f>IF(BN360="","",IF(BT360&lt;&gt;BN360,INDEX(regKlub_id,MATCH(BT360,regKlub_naziv,0)),IF(AND(BO360&lt;&gt;"",BO360&lt;&gt;"NEMA"),BO360,IF(CF360&lt;&gt;"",CF360,IF(CB360&lt;&gt;"",CB360,IFERROR(INDEX(CL$12:CL359,MATCH(BN360,BN$12:BN359,0)),"GREŠKA"))))))</f>
        <v/>
      </c>
      <c r="CM360" s="108" t="str">
        <f>IF(BP360="","",IF(BP360&lt;&gt;"NEMA",BP360,IF(CE360&lt;&gt;"",CE360,IFERROR(INDEX(CM$12:CM359,MATCH(BN360,BN$12:BN359,0)),""))))</f>
        <v/>
      </c>
      <c r="CN360" s="27" t="s">
        <v>0</v>
      </c>
      <c r="CO360" s="38" t="str">
        <f t="shared" si="441"/>
        <v/>
      </c>
      <c r="CP360" s="53" t="str">
        <f t="shared" si="442"/>
        <v/>
      </c>
      <c r="CQ360" s="164" t="str">
        <f t="shared" si="443"/>
        <v/>
      </c>
      <c r="CR360" s="165" t="str">
        <f t="shared" si="391"/>
        <v/>
      </c>
      <c r="CS360" s="108" t="str">
        <f t="shared" si="395"/>
        <v/>
      </c>
      <c r="CT360" s="27" t="s">
        <v>0</v>
      </c>
      <c r="CU360" s="224" t="str">
        <f t="shared" si="444"/>
        <v xml:space="preserve">
</v>
      </c>
      <c r="CV360" s="27" t="s">
        <v>0</v>
      </c>
      <c r="CW360" s="184" t="str">
        <f t="shared" si="396"/>
        <v/>
      </c>
      <c r="CX360" t="s">
        <v>0</v>
      </c>
      <c r="CY360" s="86" t="str">
        <f t="shared" si="397"/>
        <v/>
      </c>
      <c r="CZ360" t="s">
        <v>0</v>
      </c>
      <c r="DA360" s="32" t="str">
        <f t="shared" si="398"/>
        <v/>
      </c>
      <c r="DB360" s="46" t="str">
        <f t="shared" si="399"/>
        <v/>
      </c>
      <c r="DC360" t="s">
        <v>0</v>
      </c>
      <c r="DD360" s="14" t="str">
        <f t="shared" si="445"/>
        <v/>
      </c>
      <c r="DE360" s="27" t="s">
        <v>0</v>
      </c>
      <c r="DF360" s="14" t="str">
        <f t="shared" si="446"/>
        <v/>
      </c>
      <c r="DG360" s="27" t="s">
        <v>0</v>
      </c>
      <c r="DH360" s="32" t="str">
        <f t="shared" si="447"/>
        <v/>
      </c>
      <c r="DI360" s="33" t="str">
        <f t="shared" si="448"/>
        <v/>
      </c>
      <c r="DJ360" s="27" t="s">
        <v>0</v>
      </c>
      <c r="DK360" s="32" t="str">
        <f t="shared" si="449"/>
        <v/>
      </c>
      <c r="DL360" s="33" t="str">
        <f t="shared" si="450"/>
        <v/>
      </c>
      <c r="DM360" s="27" t="s">
        <v>0</v>
      </c>
      <c r="DN360" s="32" t="str">
        <f t="shared" si="451"/>
        <v/>
      </c>
      <c r="DO360" s="33" t="str">
        <f t="shared" si="452"/>
        <v/>
      </c>
      <c r="DP360" s="27" t="s">
        <v>0</v>
      </c>
      <c r="DQ360" s="38" t="str">
        <f t="shared" si="453"/>
        <v/>
      </c>
      <c r="DR360" s="33" t="str" cm="1">
        <f t="array" ref="DR360">IF(DQ360&lt;&gt;"",INDEX(regNatjecatelj_id,DQ360,0),IF(BF360&lt;&gt;"",BF360,""))</f>
        <v/>
      </c>
      <c r="DS360" s="27" t="s">
        <v>0</v>
      </c>
      <c r="DT360" s="38" t="str">
        <f t="shared" si="454"/>
        <v/>
      </c>
      <c r="DU360" s="53" t="str">
        <f t="shared" si="400"/>
        <v/>
      </c>
      <c r="DV360" s="53" t="str">
        <f t="shared" si="455"/>
        <v/>
      </c>
      <c r="DW360" s="53" t="str">
        <f t="shared" si="456"/>
        <v/>
      </c>
      <c r="DX360" s="46" t="str">
        <f t="shared" si="457"/>
        <v/>
      </c>
      <c r="DY360" s="27" t="s">
        <v>0</v>
      </c>
      <c r="DZ360" s="38" t="str">
        <f>IF(AN360="","",MAX(DZ$12:DZ359)+1)</f>
        <v/>
      </c>
      <c r="EA360" s="53" t="str">
        <f t="shared" si="458"/>
        <v/>
      </c>
      <c r="EB360" s="53" t="str">
        <f t="shared" si="459"/>
        <v/>
      </c>
      <c r="EC360" s="53" t="str">
        <f t="shared" si="460"/>
        <v/>
      </c>
      <c r="ED360" s="53" t="str">
        <f t="shared" si="461"/>
        <v/>
      </c>
      <c r="EE360" s="53" t="str">
        <f t="shared" si="401"/>
        <v/>
      </c>
      <c r="EF360" s="53" t="str">
        <f t="shared" si="462"/>
        <v/>
      </c>
      <c r="EG360" s="53" t="str">
        <f t="shared" si="463"/>
        <v/>
      </c>
      <c r="EH360" s="53" t="str">
        <f t="shared" si="402"/>
        <v/>
      </c>
      <c r="EI360" s="53" t="str">
        <f t="shared" si="464"/>
        <v/>
      </c>
      <c r="EJ360" s="33" t="str">
        <f t="shared" si="465"/>
        <v/>
      </c>
      <c r="EK360" s="27" t="s">
        <v>0</v>
      </c>
      <c r="EL360" s="14" t="str">
        <f t="shared" si="466"/>
        <v/>
      </c>
      <c r="EM360" s="27" t="s">
        <v>0</v>
      </c>
      <c r="EN360" s="14" t="str">
        <f t="shared" si="403"/>
        <v/>
      </c>
      <c r="EO360" s="27" t="s">
        <v>0</v>
      </c>
      <c r="EP360" s="115" t="str">
        <f t="shared" si="467"/>
        <v/>
      </c>
      <c r="EQ360" s="27" t="s">
        <v>0</v>
      </c>
    </row>
    <row r="361" spans="1:147" x14ac:dyDescent="0.25">
      <c r="A361" t="s">
        <v>0</v>
      </c>
      <c r="B361" s="32" t="str">
        <f>IF(csv!F351="","",TRIM(csv!T351))</f>
        <v/>
      </c>
      <c r="C361" s="21" t="s">
        <v>0</v>
      </c>
      <c r="D361" s="21" t="str">
        <f>IF(csv!F351="","",TRIM(csv!F351))</f>
        <v/>
      </c>
      <c r="E361" s="21" t="str">
        <f>IF(csv!E351="","",TRIM(csv!E351))</f>
        <v/>
      </c>
      <c r="F361" s="21" t="s">
        <v>0</v>
      </c>
      <c r="G361" s="53" t="str">
        <f>IF(csv!M351="","",TRIM(csv!M351))</f>
        <v/>
      </c>
      <c r="H361" s="53" t="str">
        <f>IF(csv!N351="","",TRIM(csv!N351))</f>
        <v/>
      </c>
      <c r="I361" s="21" t="s">
        <v>0</v>
      </c>
      <c r="J361" s="21" t="str">
        <f>IF(csv!P351="","",TRIM(csv!P351))</f>
        <v/>
      </c>
      <c r="K361" s="21" t="str">
        <f>IF(csv!Q351="","",TRIM(csv!Q351))</f>
        <v/>
      </c>
      <c r="L361" s="21" t="s">
        <v>0</v>
      </c>
      <c r="M361" s="46" t="str">
        <f>IF(csv!R351="","",TRIM(csv!R351))</f>
        <v/>
      </c>
      <c r="N361" s="27" t="s">
        <v>0</v>
      </c>
      <c r="O361" s="172" t="str">
        <f t="shared" si="404"/>
        <v/>
      </c>
      <c r="P361" s="27"/>
      <c r="Q361" s="32" t="str">
        <f t="shared" si="405"/>
        <v/>
      </c>
      <c r="R361" s="53" t="str">
        <f>IF(Q361="","",IF(COUNTIF(Q$12:Q360,Q361)=0,R360+1,R360))</f>
        <v/>
      </c>
      <c r="S361" s="53" t="str">
        <f t="shared" si="406"/>
        <v/>
      </c>
      <c r="T361" s="53" t="str">
        <f t="shared" si="407"/>
        <v/>
      </c>
      <c r="U361" s="46" t="str">
        <f t="shared" si="408"/>
        <v/>
      </c>
      <c r="V361" s="27" t="s">
        <v>0</v>
      </c>
      <c r="W361" s="157" t="str">
        <f t="shared" si="409"/>
        <v/>
      </c>
      <c r="X361" s="207" t="str">
        <f t="shared" si="410"/>
        <v/>
      </c>
      <c r="Y361" s="158" t="str">
        <f t="shared" si="392"/>
        <v/>
      </c>
      <c r="Z361" s="27" t="s">
        <v>0</v>
      </c>
      <c r="AA361" s="32" t="str">
        <f t="shared" si="411"/>
        <v/>
      </c>
      <c r="AB361" s="53" t="str">
        <f t="shared" si="412"/>
        <v/>
      </c>
      <c r="AC361" s="21" t="str">
        <f>IF(OR(AB361="",AB361&lt;&gt;"NEMA"),"",IF(IFERROR(MATCH(AA361,AA$12:AA360,0),0)&lt;&gt;0,"",AA361))</f>
        <v/>
      </c>
      <c r="AD361" s="46" t="str">
        <f>IF(AC361="","",MAX(AD$12:AD360)+1)</f>
        <v/>
      </c>
      <c r="AE361" s="27" t="s">
        <v>0</v>
      </c>
      <c r="AF361" s="84"/>
      <c r="AG361" s="27" t="s">
        <v>0</v>
      </c>
      <c r="AH361" s="14" t="str">
        <f t="shared" si="413"/>
        <v/>
      </c>
      <c r="AI361" s="27" t="s">
        <v>0</v>
      </c>
      <c r="AJ361" s="157" t="str">
        <f t="shared" si="414"/>
        <v/>
      </c>
      <c r="AK361" s="108" t="str">
        <f t="shared" si="415"/>
        <v/>
      </c>
      <c r="AL361" s="27"/>
      <c r="AM361" s="32" t="str">
        <f t="shared" si="416"/>
        <v/>
      </c>
      <c r="AN361" s="21" t="str">
        <f t="shared" si="417"/>
        <v/>
      </c>
      <c r="AO361" s="53" t="str">
        <f t="shared" si="418"/>
        <v/>
      </c>
      <c r="AP361" s="53" t="str">
        <f t="shared" si="419"/>
        <v/>
      </c>
      <c r="AQ361" s="21" t="str">
        <f t="shared" si="420"/>
        <v/>
      </c>
      <c r="AR361" s="46" t="str">
        <f t="shared" si="421"/>
        <v/>
      </c>
      <c r="AS361" s="27" t="s">
        <v>0</v>
      </c>
      <c r="AT361" s="62" t="str">
        <f t="shared" si="422"/>
        <v/>
      </c>
      <c r="AU361" s="27" t="s">
        <v>0</v>
      </c>
      <c r="AV361" s="228" t="str">
        <f t="shared" si="468"/>
        <v/>
      </c>
      <c r="AW361" s="27" t="s">
        <v>0</v>
      </c>
      <c r="AX361" s="79"/>
      <c r="AY361" s="80"/>
      <c r="AZ361" s="27" t="s">
        <v>0</v>
      </c>
      <c r="BA361" s="184" t="str">
        <f t="shared" si="423"/>
        <v/>
      </c>
      <c r="BB361" s="27" t="s">
        <v>0</v>
      </c>
      <c r="BC361" s="32" t="str">
        <f t="shared" si="424"/>
        <v/>
      </c>
      <c r="BD361" s="53" t="str">
        <f>IF(AX361&amp;AY361="","",MAX(BD$12:BD360)+1)</f>
        <v/>
      </c>
      <c r="BE361" s="196" t="str">
        <f t="shared" si="425"/>
        <v/>
      </c>
      <c r="BF361" s="33" t="str">
        <f>IF(AND(AO361="NEMA",AP361="NEMA",OR(AX361&amp;AY361="",BE361="NEMA")),MAX(BF$12:BF360)+1,"")</f>
        <v/>
      </c>
      <c r="BG361" s="27" t="s">
        <v>0</v>
      </c>
      <c r="BH361" s="32" t="str">
        <f t="shared" si="426"/>
        <v/>
      </c>
      <c r="BI361" s="21" t="str">
        <f t="shared" si="427"/>
        <v/>
      </c>
      <c r="BJ361" s="53" t="str">
        <f t="shared" si="428"/>
        <v/>
      </c>
      <c r="BK361" s="33" t="str">
        <f t="shared" si="429"/>
        <v/>
      </c>
      <c r="BL361" s="27" t="s">
        <v>0</v>
      </c>
      <c r="BM361" s="32" t="str">
        <f t="shared" si="430"/>
        <v/>
      </c>
      <c r="BN361" s="21" t="str">
        <f t="shared" si="431"/>
        <v/>
      </c>
      <c r="BO361" s="53" t="str">
        <f t="shared" si="432"/>
        <v/>
      </c>
      <c r="BP361" s="53" t="str">
        <f t="shared" si="393"/>
        <v/>
      </c>
      <c r="BQ361" s="21" t="str">
        <f t="shared" si="394"/>
        <v/>
      </c>
      <c r="BR361" s="21" t="str" cm="1">
        <f t="array" ref="BR361">IFERROR(""&amp;INDEX(regNatjecatelj_klub,DI361),"")</f>
        <v/>
      </c>
      <c r="BS361" s="66" t="str">
        <f t="shared" si="433"/>
        <v/>
      </c>
      <c r="BT361" s="46" t="str">
        <f t="shared" si="434"/>
        <v/>
      </c>
      <c r="BU361" s="27" t="s">
        <v>0</v>
      </c>
      <c r="BV361" s="62" t="str">
        <f>IF(BP361&lt;&gt;"NEMA","",IF(IFERROR(MATCH(BN361,BN$12:BN360,0),0)&lt;&gt;0,"",BN361))</f>
        <v/>
      </c>
      <c r="BW361" s="27" t="s">
        <v>0</v>
      </c>
      <c r="BX361" s="84"/>
      <c r="BY361" s="27" t="s">
        <v>0</v>
      </c>
      <c r="BZ361" s="38" t="str">
        <f t="shared" si="435"/>
        <v/>
      </c>
      <c r="CA361" s="21" t="str">
        <f t="shared" si="436"/>
        <v/>
      </c>
      <c r="CB361" s="21" t="str">
        <f>IF(CA361="","",MAX(CB$12:CB360)+1)</f>
        <v/>
      </c>
      <c r="CC361" s="21" t="str">
        <f>IF(CA361="","",IF(AB361="","",IF(AB361="NEMA",IF(AD361="",INDEX(AD$12:AD360,MATCH(AA361,AA$12:AA360,0),1),AD361),AB361)))</f>
        <v/>
      </c>
      <c r="CD361" s="21" t="str">
        <f t="shared" si="437"/>
        <v/>
      </c>
      <c r="CE361" s="21" t="str">
        <f>IF(BX361="","",MAX(CE$12:CE360)+1)</f>
        <v/>
      </c>
      <c r="CF361" s="21" t="str">
        <f t="shared" si="438"/>
        <v/>
      </c>
      <c r="CG361" s="46" t="str">
        <f t="shared" si="439"/>
        <v/>
      </c>
      <c r="CH361" s="27" t="s">
        <v>0</v>
      </c>
      <c r="CI361" s="14" t="str">
        <f t="shared" si="440"/>
        <v/>
      </c>
      <c r="CJ361" s="27" t="s">
        <v>0</v>
      </c>
      <c r="CK361" s="157" t="str">
        <f>IF(BN361="","",IF(AND(BO361&lt;&gt;"",BO361&lt;&gt;"NEMA",BS361=1),BR361,IFERROR(INDEX(CK$12:CK360,MATCH(BN361,BN$12:BN360,0)),IF(BX361&lt;&gt;"",BX361,BT361))))</f>
        <v/>
      </c>
      <c r="CL361" s="210" t="str">
        <f>IF(BN361="","",IF(BT361&lt;&gt;BN361,INDEX(regKlub_id,MATCH(BT361,regKlub_naziv,0)),IF(AND(BO361&lt;&gt;"",BO361&lt;&gt;"NEMA"),BO361,IF(CF361&lt;&gt;"",CF361,IF(CB361&lt;&gt;"",CB361,IFERROR(INDEX(CL$12:CL360,MATCH(BN361,BN$12:BN360,0)),"GREŠKA"))))))</f>
        <v/>
      </c>
      <c r="CM361" s="108" t="str">
        <f>IF(BP361="","",IF(BP361&lt;&gt;"NEMA",BP361,IF(CE361&lt;&gt;"",CE361,IFERROR(INDEX(CM$12:CM360,MATCH(BN361,BN$12:BN360,0)),""))))</f>
        <v/>
      </c>
      <c r="CN361" s="27" t="s">
        <v>0</v>
      </c>
      <c r="CO361" s="38" t="str">
        <f t="shared" si="441"/>
        <v/>
      </c>
      <c r="CP361" s="53" t="str">
        <f t="shared" si="442"/>
        <v/>
      </c>
      <c r="CQ361" s="164" t="str">
        <f t="shared" si="443"/>
        <v/>
      </c>
      <c r="CR361" s="165" t="str">
        <f t="shared" si="391"/>
        <v/>
      </c>
      <c r="CS361" s="108" t="str">
        <f t="shared" si="395"/>
        <v/>
      </c>
      <c r="CT361" s="27" t="s">
        <v>0</v>
      </c>
      <c r="CU361" s="224" t="str">
        <f t="shared" si="444"/>
        <v xml:space="preserve">
</v>
      </c>
      <c r="CV361" s="27" t="s">
        <v>0</v>
      </c>
      <c r="CW361" s="184" t="str">
        <f t="shared" si="396"/>
        <v/>
      </c>
      <c r="CX361" t="s">
        <v>0</v>
      </c>
      <c r="CY361" s="86" t="str">
        <f t="shared" si="397"/>
        <v/>
      </c>
      <c r="CZ361" t="s">
        <v>0</v>
      </c>
      <c r="DA361" s="32" t="str">
        <f t="shared" si="398"/>
        <v/>
      </c>
      <c r="DB361" s="46" t="str">
        <f t="shared" si="399"/>
        <v/>
      </c>
      <c r="DC361" t="s">
        <v>0</v>
      </c>
      <c r="DD361" s="14" t="str">
        <f t="shared" si="445"/>
        <v/>
      </c>
      <c r="DE361" s="27" t="s">
        <v>0</v>
      </c>
      <c r="DF361" s="14" t="str">
        <f t="shared" si="446"/>
        <v/>
      </c>
      <c r="DG361" s="27" t="s">
        <v>0</v>
      </c>
      <c r="DH361" s="32" t="str">
        <f t="shared" si="447"/>
        <v/>
      </c>
      <c r="DI361" s="33" t="str">
        <f t="shared" si="448"/>
        <v/>
      </c>
      <c r="DJ361" s="27" t="s">
        <v>0</v>
      </c>
      <c r="DK361" s="32" t="str">
        <f t="shared" si="449"/>
        <v/>
      </c>
      <c r="DL361" s="33" t="str">
        <f t="shared" si="450"/>
        <v/>
      </c>
      <c r="DM361" s="27" t="s">
        <v>0</v>
      </c>
      <c r="DN361" s="32" t="str">
        <f t="shared" si="451"/>
        <v/>
      </c>
      <c r="DO361" s="33" t="str">
        <f t="shared" si="452"/>
        <v/>
      </c>
      <c r="DP361" s="27" t="s">
        <v>0</v>
      </c>
      <c r="DQ361" s="38" t="str">
        <f t="shared" si="453"/>
        <v/>
      </c>
      <c r="DR361" s="33" t="str" cm="1">
        <f t="array" ref="DR361">IF(DQ361&lt;&gt;"",INDEX(regNatjecatelj_id,DQ361,0),IF(BF361&lt;&gt;"",BF361,""))</f>
        <v/>
      </c>
      <c r="DS361" s="27" t="s">
        <v>0</v>
      </c>
      <c r="DT361" s="38" t="str">
        <f t="shared" si="454"/>
        <v/>
      </c>
      <c r="DU361" s="53" t="str">
        <f t="shared" si="400"/>
        <v/>
      </c>
      <c r="DV361" s="53" t="str">
        <f t="shared" si="455"/>
        <v/>
      </c>
      <c r="DW361" s="53" t="str">
        <f t="shared" si="456"/>
        <v/>
      </c>
      <c r="DX361" s="46" t="str">
        <f t="shared" si="457"/>
        <v/>
      </c>
      <c r="DY361" s="27" t="s">
        <v>0</v>
      </c>
      <c r="DZ361" s="38" t="str">
        <f>IF(AN361="","",MAX(DZ$12:DZ360)+1)</f>
        <v/>
      </c>
      <c r="EA361" s="53" t="str">
        <f t="shared" si="458"/>
        <v/>
      </c>
      <c r="EB361" s="53" t="str">
        <f t="shared" si="459"/>
        <v/>
      </c>
      <c r="EC361" s="53" t="str">
        <f t="shared" si="460"/>
        <v/>
      </c>
      <c r="ED361" s="53" t="str">
        <f t="shared" si="461"/>
        <v/>
      </c>
      <c r="EE361" s="53" t="str">
        <f t="shared" si="401"/>
        <v/>
      </c>
      <c r="EF361" s="53" t="str">
        <f t="shared" si="462"/>
        <v/>
      </c>
      <c r="EG361" s="53" t="str">
        <f t="shared" si="463"/>
        <v/>
      </c>
      <c r="EH361" s="53" t="str">
        <f t="shared" si="402"/>
        <v/>
      </c>
      <c r="EI361" s="53" t="str">
        <f t="shared" si="464"/>
        <v/>
      </c>
      <c r="EJ361" s="33" t="str">
        <f t="shared" si="465"/>
        <v/>
      </c>
      <c r="EK361" s="27" t="s">
        <v>0</v>
      </c>
      <c r="EL361" s="14" t="str">
        <f t="shared" si="466"/>
        <v/>
      </c>
      <c r="EM361" s="27" t="s">
        <v>0</v>
      </c>
      <c r="EN361" s="14" t="str">
        <f t="shared" si="403"/>
        <v/>
      </c>
      <c r="EO361" s="27" t="s">
        <v>0</v>
      </c>
      <c r="EP361" s="115" t="str">
        <f t="shared" si="467"/>
        <v/>
      </c>
      <c r="EQ361" s="27" t="s">
        <v>0</v>
      </c>
    </row>
    <row r="362" spans="1:147" x14ac:dyDescent="0.25">
      <c r="A362" t="s">
        <v>0</v>
      </c>
      <c r="B362" s="32" t="str">
        <f>IF(csv!F352="","",TRIM(csv!T352))</f>
        <v/>
      </c>
      <c r="C362" s="21" t="s">
        <v>0</v>
      </c>
      <c r="D362" s="21" t="str">
        <f>IF(csv!F352="","",TRIM(csv!F352))</f>
        <v/>
      </c>
      <c r="E362" s="21" t="str">
        <f>IF(csv!E352="","",TRIM(csv!E352))</f>
        <v/>
      </c>
      <c r="F362" s="21" t="s">
        <v>0</v>
      </c>
      <c r="G362" s="53" t="str">
        <f>IF(csv!M352="","",TRIM(csv!M352))</f>
        <v/>
      </c>
      <c r="H362" s="53" t="str">
        <f>IF(csv!N352="","",TRIM(csv!N352))</f>
        <v/>
      </c>
      <c r="I362" s="21" t="s">
        <v>0</v>
      </c>
      <c r="J362" s="21" t="str">
        <f>IF(csv!P352="","",TRIM(csv!P352))</f>
        <v/>
      </c>
      <c r="K362" s="21" t="str">
        <f>IF(csv!Q352="","",TRIM(csv!Q352))</f>
        <v/>
      </c>
      <c r="L362" s="21" t="s">
        <v>0</v>
      </c>
      <c r="M362" s="46" t="str">
        <f>IF(csv!R352="","",TRIM(csv!R352))</f>
        <v/>
      </c>
      <c r="N362" s="27" t="s">
        <v>0</v>
      </c>
      <c r="O362" s="172" t="str">
        <f t="shared" si="404"/>
        <v/>
      </c>
      <c r="P362" s="27"/>
      <c r="Q362" s="32" t="str">
        <f t="shared" si="405"/>
        <v/>
      </c>
      <c r="R362" s="53" t="str">
        <f>IF(Q362="","",IF(COUNTIF(Q$12:Q361,Q362)=0,R361+1,R361))</f>
        <v/>
      </c>
      <c r="S362" s="53" t="str">
        <f t="shared" si="406"/>
        <v/>
      </c>
      <c r="T362" s="53" t="str">
        <f t="shared" si="407"/>
        <v/>
      </c>
      <c r="U362" s="46" t="str">
        <f t="shared" si="408"/>
        <v/>
      </c>
      <c r="V362" s="27" t="s">
        <v>0</v>
      </c>
      <c r="W362" s="157" t="str">
        <f t="shared" si="409"/>
        <v/>
      </c>
      <c r="X362" s="207" t="str">
        <f t="shared" si="410"/>
        <v/>
      </c>
      <c r="Y362" s="158" t="str">
        <f t="shared" si="392"/>
        <v/>
      </c>
      <c r="Z362" s="27" t="s">
        <v>0</v>
      </c>
      <c r="AA362" s="32" t="str">
        <f t="shared" si="411"/>
        <v/>
      </c>
      <c r="AB362" s="53" t="str">
        <f t="shared" si="412"/>
        <v/>
      </c>
      <c r="AC362" s="21" t="str">
        <f>IF(OR(AB362="",AB362&lt;&gt;"NEMA"),"",IF(IFERROR(MATCH(AA362,AA$12:AA361,0),0)&lt;&gt;0,"",AA362))</f>
        <v/>
      </c>
      <c r="AD362" s="46" t="str">
        <f>IF(AC362="","",MAX(AD$12:AD361)+1)</f>
        <v/>
      </c>
      <c r="AE362" s="27" t="s">
        <v>0</v>
      </c>
      <c r="AF362" s="84"/>
      <c r="AG362" s="27" t="s">
        <v>0</v>
      </c>
      <c r="AH362" s="14" t="str">
        <f t="shared" si="413"/>
        <v/>
      </c>
      <c r="AI362" s="27" t="s">
        <v>0</v>
      </c>
      <c r="AJ362" s="157" t="str">
        <f t="shared" si="414"/>
        <v/>
      </c>
      <c r="AK362" s="108" t="str">
        <f t="shared" si="415"/>
        <v/>
      </c>
      <c r="AL362" s="27"/>
      <c r="AM362" s="32" t="str">
        <f t="shared" si="416"/>
        <v/>
      </c>
      <c r="AN362" s="21" t="str">
        <f t="shared" si="417"/>
        <v/>
      </c>
      <c r="AO362" s="53" t="str">
        <f t="shared" si="418"/>
        <v/>
      </c>
      <c r="AP362" s="53" t="str">
        <f t="shared" si="419"/>
        <v/>
      </c>
      <c r="AQ362" s="21" t="str">
        <f t="shared" si="420"/>
        <v/>
      </c>
      <c r="AR362" s="46" t="str">
        <f t="shared" si="421"/>
        <v/>
      </c>
      <c r="AS362" s="27" t="s">
        <v>0</v>
      </c>
      <c r="AT362" s="62" t="str">
        <f t="shared" si="422"/>
        <v/>
      </c>
      <c r="AU362" s="27" t="s">
        <v>0</v>
      </c>
      <c r="AV362" s="228" t="str">
        <f t="shared" si="468"/>
        <v/>
      </c>
      <c r="AW362" s="27" t="s">
        <v>0</v>
      </c>
      <c r="AX362" s="79"/>
      <c r="AY362" s="80"/>
      <c r="AZ362" s="27" t="s">
        <v>0</v>
      </c>
      <c r="BA362" s="184" t="str">
        <f t="shared" si="423"/>
        <v/>
      </c>
      <c r="BB362" s="27" t="s">
        <v>0</v>
      </c>
      <c r="BC362" s="32" t="str">
        <f t="shared" si="424"/>
        <v/>
      </c>
      <c r="BD362" s="53" t="str">
        <f>IF(AX362&amp;AY362="","",MAX(BD$12:BD361)+1)</f>
        <v/>
      </c>
      <c r="BE362" s="196" t="str">
        <f t="shared" si="425"/>
        <v/>
      </c>
      <c r="BF362" s="33" t="str">
        <f>IF(AND(AO362="NEMA",AP362="NEMA",OR(AX362&amp;AY362="",BE362="NEMA")),MAX(BF$12:BF361)+1,"")</f>
        <v/>
      </c>
      <c r="BG362" s="27" t="s">
        <v>0</v>
      </c>
      <c r="BH362" s="32" t="str">
        <f t="shared" si="426"/>
        <v/>
      </c>
      <c r="BI362" s="21" t="str">
        <f t="shared" si="427"/>
        <v/>
      </c>
      <c r="BJ362" s="53" t="str">
        <f t="shared" si="428"/>
        <v/>
      </c>
      <c r="BK362" s="33" t="str">
        <f t="shared" si="429"/>
        <v/>
      </c>
      <c r="BL362" s="27" t="s">
        <v>0</v>
      </c>
      <c r="BM362" s="32" t="str">
        <f t="shared" si="430"/>
        <v/>
      </c>
      <c r="BN362" s="21" t="str">
        <f t="shared" si="431"/>
        <v/>
      </c>
      <c r="BO362" s="53" t="str">
        <f t="shared" si="432"/>
        <v/>
      </c>
      <c r="BP362" s="53" t="str">
        <f t="shared" si="393"/>
        <v/>
      </c>
      <c r="BQ362" s="21" t="str">
        <f t="shared" si="394"/>
        <v/>
      </c>
      <c r="BR362" s="21" t="str" cm="1">
        <f t="array" ref="BR362">IFERROR(""&amp;INDEX(regNatjecatelj_klub,DI362),"")</f>
        <v/>
      </c>
      <c r="BS362" s="66" t="str">
        <f t="shared" si="433"/>
        <v/>
      </c>
      <c r="BT362" s="46" t="str">
        <f t="shared" si="434"/>
        <v/>
      </c>
      <c r="BU362" s="27" t="s">
        <v>0</v>
      </c>
      <c r="BV362" s="62" t="str">
        <f>IF(BP362&lt;&gt;"NEMA","",IF(IFERROR(MATCH(BN362,BN$12:BN361,0),0)&lt;&gt;0,"",BN362))</f>
        <v/>
      </c>
      <c r="BW362" s="27" t="s">
        <v>0</v>
      </c>
      <c r="BX362" s="84"/>
      <c r="BY362" s="27" t="s">
        <v>0</v>
      </c>
      <c r="BZ362" s="38" t="str">
        <f t="shared" si="435"/>
        <v/>
      </c>
      <c r="CA362" s="21" t="str">
        <f t="shared" si="436"/>
        <v/>
      </c>
      <c r="CB362" s="21" t="str">
        <f>IF(CA362="","",MAX(CB$12:CB361)+1)</f>
        <v/>
      </c>
      <c r="CC362" s="21" t="str">
        <f>IF(CA362="","",IF(AB362="","",IF(AB362="NEMA",IF(AD362="",INDEX(AD$12:AD361,MATCH(AA362,AA$12:AA361,0),1),AD362),AB362)))</f>
        <v/>
      </c>
      <c r="CD362" s="21" t="str">
        <f t="shared" si="437"/>
        <v/>
      </c>
      <c r="CE362" s="21" t="str">
        <f>IF(BX362="","",MAX(CE$12:CE361)+1)</f>
        <v/>
      </c>
      <c r="CF362" s="21" t="str">
        <f t="shared" si="438"/>
        <v/>
      </c>
      <c r="CG362" s="46" t="str">
        <f t="shared" si="439"/>
        <v/>
      </c>
      <c r="CH362" s="27" t="s">
        <v>0</v>
      </c>
      <c r="CI362" s="14" t="str">
        <f t="shared" si="440"/>
        <v/>
      </c>
      <c r="CJ362" s="27" t="s">
        <v>0</v>
      </c>
      <c r="CK362" s="157" t="str">
        <f>IF(BN362="","",IF(AND(BO362&lt;&gt;"",BO362&lt;&gt;"NEMA",BS362=1),BR362,IFERROR(INDEX(CK$12:CK361,MATCH(BN362,BN$12:BN361,0)),IF(BX362&lt;&gt;"",BX362,BT362))))</f>
        <v/>
      </c>
      <c r="CL362" s="210" t="str">
        <f>IF(BN362="","",IF(BT362&lt;&gt;BN362,INDEX(regKlub_id,MATCH(BT362,regKlub_naziv,0)),IF(AND(BO362&lt;&gt;"",BO362&lt;&gt;"NEMA"),BO362,IF(CF362&lt;&gt;"",CF362,IF(CB362&lt;&gt;"",CB362,IFERROR(INDEX(CL$12:CL361,MATCH(BN362,BN$12:BN361,0)),"GREŠKA"))))))</f>
        <v/>
      </c>
      <c r="CM362" s="108" t="str">
        <f>IF(BP362="","",IF(BP362&lt;&gt;"NEMA",BP362,IF(CE362&lt;&gt;"",CE362,IFERROR(INDEX(CM$12:CM361,MATCH(BN362,BN$12:BN361,0)),""))))</f>
        <v/>
      </c>
      <c r="CN362" s="27" t="s">
        <v>0</v>
      </c>
      <c r="CO362" s="38" t="str">
        <f t="shared" si="441"/>
        <v/>
      </c>
      <c r="CP362" s="53" t="str">
        <f t="shared" si="442"/>
        <v/>
      </c>
      <c r="CQ362" s="164" t="str">
        <f t="shared" si="443"/>
        <v/>
      </c>
      <c r="CR362" s="165" t="str">
        <f t="shared" si="391"/>
        <v/>
      </c>
      <c r="CS362" s="108" t="str">
        <f t="shared" si="395"/>
        <v/>
      </c>
      <c r="CT362" s="27" t="s">
        <v>0</v>
      </c>
      <c r="CU362" s="224" t="str">
        <f t="shared" si="444"/>
        <v xml:space="preserve">
</v>
      </c>
      <c r="CV362" s="27" t="s">
        <v>0</v>
      </c>
      <c r="CW362" s="184" t="str">
        <f t="shared" si="396"/>
        <v/>
      </c>
      <c r="CX362" t="s">
        <v>0</v>
      </c>
      <c r="CY362" s="86" t="str">
        <f t="shared" si="397"/>
        <v/>
      </c>
      <c r="CZ362" t="s">
        <v>0</v>
      </c>
      <c r="DA362" s="32" t="str">
        <f t="shared" si="398"/>
        <v/>
      </c>
      <c r="DB362" s="46" t="str">
        <f t="shared" si="399"/>
        <v/>
      </c>
      <c r="DC362" t="s">
        <v>0</v>
      </c>
      <c r="DD362" s="14" t="str">
        <f t="shared" si="445"/>
        <v/>
      </c>
      <c r="DE362" s="27" t="s">
        <v>0</v>
      </c>
      <c r="DF362" s="14" t="str">
        <f t="shared" si="446"/>
        <v/>
      </c>
      <c r="DG362" s="27" t="s">
        <v>0</v>
      </c>
      <c r="DH362" s="32" t="str">
        <f t="shared" si="447"/>
        <v/>
      </c>
      <c r="DI362" s="33" t="str">
        <f t="shared" si="448"/>
        <v/>
      </c>
      <c r="DJ362" s="27" t="s">
        <v>0</v>
      </c>
      <c r="DK362" s="32" t="str">
        <f t="shared" si="449"/>
        <v/>
      </c>
      <c r="DL362" s="33" t="str">
        <f t="shared" si="450"/>
        <v/>
      </c>
      <c r="DM362" s="27" t="s">
        <v>0</v>
      </c>
      <c r="DN362" s="32" t="str">
        <f t="shared" si="451"/>
        <v/>
      </c>
      <c r="DO362" s="33" t="str">
        <f t="shared" si="452"/>
        <v/>
      </c>
      <c r="DP362" s="27" t="s">
        <v>0</v>
      </c>
      <c r="DQ362" s="38" t="str">
        <f t="shared" si="453"/>
        <v/>
      </c>
      <c r="DR362" s="33" t="str" cm="1">
        <f t="array" ref="DR362">IF(DQ362&lt;&gt;"",INDEX(regNatjecatelj_id,DQ362,0),IF(BF362&lt;&gt;"",BF362,""))</f>
        <v/>
      </c>
      <c r="DS362" s="27" t="s">
        <v>0</v>
      </c>
      <c r="DT362" s="38" t="str">
        <f t="shared" si="454"/>
        <v/>
      </c>
      <c r="DU362" s="53" t="str">
        <f t="shared" si="400"/>
        <v/>
      </c>
      <c r="DV362" s="53" t="str">
        <f t="shared" si="455"/>
        <v/>
      </c>
      <c r="DW362" s="53" t="str">
        <f t="shared" si="456"/>
        <v/>
      </c>
      <c r="DX362" s="46" t="str">
        <f t="shared" si="457"/>
        <v/>
      </c>
      <c r="DY362" s="27" t="s">
        <v>0</v>
      </c>
      <c r="DZ362" s="38" t="str">
        <f>IF(AN362="","",MAX(DZ$12:DZ361)+1)</f>
        <v/>
      </c>
      <c r="EA362" s="53" t="str">
        <f t="shared" si="458"/>
        <v/>
      </c>
      <c r="EB362" s="53" t="str">
        <f t="shared" si="459"/>
        <v/>
      </c>
      <c r="EC362" s="53" t="str">
        <f t="shared" si="460"/>
        <v/>
      </c>
      <c r="ED362" s="53" t="str">
        <f t="shared" si="461"/>
        <v/>
      </c>
      <c r="EE362" s="53" t="str">
        <f t="shared" si="401"/>
        <v/>
      </c>
      <c r="EF362" s="53" t="str">
        <f t="shared" si="462"/>
        <v/>
      </c>
      <c r="EG362" s="53" t="str">
        <f t="shared" si="463"/>
        <v/>
      </c>
      <c r="EH362" s="53" t="str">
        <f t="shared" si="402"/>
        <v/>
      </c>
      <c r="EI362" s="53" t="str">
        <f t="shared" si="464"/>
        <v/>
      </c>
      <c r="EJ362" s="33" t="str">
        <f t="shared" si="465"/>
        <v/>
      </c>
      <c r="EK362" s="27" t="s">
        <v>0</v>
      </c>
      <c r="EL362" s="14" t="str">
        <f t="shared" si="466"/>
        <v/>
      </c>
      <c r="EM362" s="27" t="s">
        <v>0</v>
      </c>
      <c r="EN362" s="14" t="str">
        <f t="shared" si="403"/>
        <v/>
      </c>
      <c r="EO362" s="27" t="s">
        <v>0</v>
      </c>
      <c r="EP362" s="115" t="str">
        <f t="shared" si="467"/>
        <v/>
      </c>
      <c r="EQ362" s="27" t="s">
        <v>0</v>
      </c>
    </row>
    <row r="363" spans="1:147" x14ac:dyDescent="0.25">
      <c r="A363" t="s">
        <v>0</v>
      </c>
      <c r="B363" s="32" t="str">
        <f>IF(csv!F353="","",TRIM(csv!T353))</f>
        <v/>
      </c>
      <c r="C363" s="21" t="s">
        <v>0</v>
      </c>
      <c r="D363" s="21" t="str">
        <f>IF(csv!F353="","",TRIM(csv!F353))</f>
        <v/>
      </c>
      <c r="E363" s="21" t="str">
        <f>IF(csv!E353="","",TRIM(csv!E353))</f>
        <v/>
      </c>
      <c r="F363" s="21" t="s">
        <v>0</v>
      </c>
      <c r="G363" s="53" t="str">
        <f>IF(csv!M353="","",TRIM(csv!M353))</f>
        <v/>
      </c>
      <c r="H363" s="53" t="str">
        <f>IF(csv!N353="","",TRIM(csv!N353))</f>
        <v/>
      </c>
      <c r="I363" s="21" t="s">
        <v>0</v>
      </c>
      <c r="J363" s="21" t="str">
        <f>IF(csv!P353="","",TRIM(csv!P353))</f>
        <v/>
      </c>
      <c r="K363" s="21" t="str">
        <f>IF(csv!Q353="","",TRIM(csv!Q353))</f>
        <v/>
      </c>
      <c r="L363" s="21" t="s">
        <v>0</v>
      </c>
      <c r="M363" s="46" t="str">
        <f>IF(csv!R353="","",TRIM(csv!R353))</f>
        <v/>
      </c>
      <c r="N363" s="27" t="s">
        <v>0</v>
      </c>
      <c r="O363" s="172" t="str">
        <f t="shared" si="404"/>
        <v/>
      </c>
      <c r="P363" s="27"/>
      <c r="Q363" s="32" t="str">
        <f t="shared" si="405"/>
        <v/>
      </c>
      <c r="R363" s="53" t="str">
        <f>IF(Q363="","",IF(COUNTIF(Q$12:Q362,Q363)=0,R362+1,R362))</f>
        <v/>
      </c>
      <c r="S363" s="53" t="str">
        <f t="shared" si="406"/>
        <v/>
      </c>
      <c r="T363" s="53" t="str">
        <f t="shared" si="407"/>
        <v/>
      </c>
      <c r="U363" s="46" t="str">
        <f t="shared" si="408"/>
        <v/>
      </c>
      <c r="V363" s="27" t="s">
        <v>0</v>
      </c>
      <c r="W363" s="157" t="str">
        <f t="shared" si="409"/>
        <v/>
      </c>
      <c r="X363" s="207" t="str">
        <f t="shared" si="410"/>
        <v/>
      </c>
      <c r="Y363" s="158" t="str">
        <f t="shared" si="392"/>
        <v/>
      </c>
      <c r="Z363" s="27" t="s">
        <v>0</v>
      </c>
      <c r="AA363" s="32" t="str">
        <f t="shared" si="411"/>
        <v/>
      </c>
      <c r="AB363" s="53" t="str">
        <f t="shared" si="412"/>
        <v/>
      </c>
      <c r="AC363" s="21" t="str">
        <f>IF(OR(AB363="",AB363&lt;&gt;"NEMA"),"",IF(IFERROR(MATCH(AA363,AA$12:AA362,0),0)&lt;&gt;0,"",AA363))</f>
        <v/>
      </c>
      <c r="AD363" s="46" t="str">
        <f>IF(AC363="","",MAX(AD$12:AD362)+1)</f>
        <v/>
      </c>
      <c r="AE363" s="27" t="s">
        <v>0</v>
      </c>
      <c r="AF363" s="84"/>
      <c r="AG363" s="27" t="s">
        <v>0</v>
      </c>
      <c r="AH363" s="14" t="str">
        <f t="shared" si="413"/>
        <v/>
      </c>
      <c r="AI363" s="27" t="s">
        <v>0</v>
      </c>
      <c r="AJ363" s="157" t="str">
        <f t="shared" si="414"/>
        <v/>
      </c>
      <c r="AK363" s="108" t="str">
        <f t="shared" si="415"/>
        <v/>
      </c>
      <c r="AL363" s="27"/>
      <c r="AM363" s="32" t="str">
        <f t="shared" si="416"/>
        <v/>
      </c>
      <c r="AN363" s="21" t="str">
        <f t="shared" si="417"/>
        <v/>
      </c>
      <c r="AO363" s="53" t="str">
        <f t="shared" si="418"/>
        <v/>
      </c>
      <c r="AP363" s="53" t="str">
        <f t="shared" si="419"/>
        <v/>
      </c>
      <c r="AQ363" s="21" t="str">
        <f t="shared" si="420"/>
        <v/>
      </c>
      <c r="AR363" s="46" t="str">
        <f t="shared" si="421"/>
        <v/>
      </c>
      <c r="AS363" s="27" t="s">
        <v>0</v>
      </c>
      <c r="AT363" s="62" t="str">
        <f t="shared" si="422"/>
        <v/>
      </c>
      <c r="AU363" s="27" t="s">
        <v>0</v>
      </c>
      <c r="AV363" s="228" t="str">
        <f t="shared" si="468"/>
        <v/>
      </c>
      <c r="AW363" s="27" t="s">
        <v>0</v>
      </c>
      <c r="AX363" s="79"/>
      <c r="AY363" s="80"/>
      <c r="AZ363" s="27" t="s">
        <v>0</v>
      </c>
      <c r="BA363" s="184" t="str">
        <f t="shared" si="423"/>
        <v/>
      </c>
      <c r="BB363" s="27" t="s">
        <v>0</v>
      </c>
      <c r="BC363" s="32" t="str">
        <f t="shared" si="424"/>
        <v/>
      </c>
      <c r="BD363" s="53" t="str">
        <f>IF(AX363&amp;AY363="","",MAX(BD$12:BD362)+1)</f>
        <v/>
      </c>
      <c r="BE363" s="196" t="str">
        <f t="shared" si="425"/>
        <v/>
      </c>
      <c r="BF363" s="33" t="str">
        <f>IF(AND(AO363="NEMA",AP363="NEMA",OR(AX363&amp;AY363="",BE363="NEMA")),MAX(BF$12:BF362)+1,"")</f>
        <v/>
      </c>
      <c r="BG363" s="27" t="s">
        <v>0</v>
      </c>
      <c r="BH363" s="32" t="str">
        <f t="shared" si="426"/>
        <v/>
      </c>
      <c r="BI363" s="21" t="str">
        <f t="shared" si="427"/>
        <v/>
      </c>
      <c r="BJ363" s="53" t="str">
        <f t="shared" si="428"/>
        <v/>
      </c>
      <c r="BK363" s="33" t="str">
        <f t="shared" si="429"/>
        <v/>
      </c>
      <c r="BL363" s="27" t="s">
        <v>0</v>
      </c>
      <c r="BM363" s="32" t="str">
        <f t="shared" si="430"/>
        <v/>
      </c>
      <c r="BN363" s="21" t="str">
        <f t="shared" si="431"/>
        <v/>
      </c>
      <c r="BO363" s="53" t="str">
        <f t="shared" si="432"/>
        <v/>
      </c>
      <c r="BP363" s="53" t="str">
        <f t="shared" si="393"/>
        <v/>
      </c>
      <c r="BQ363" s="21" t="str">
        <f t="shared" si="394"/>
        <v/>
      </c>
      <c r="BR363" s="21" t="str" cm="1">
        <f t="array" ref="BR363">IFERROR(""&amp;INDEX(regNatjecatelj_klub,DI363),"")</f>
        <v/>
      </c>
      <c r="BS363" s="66" t="str">
        <f t="shared" si="433"/>
        <v/>
      </c>
      <c r="BT363" s="46" t="str">
        <f t="shared" si="434"/>
        <v/>
      </c>
      <c r="BU363" s="27" t="s">
        <v>0</v>
      </c>
      <c r="BV363" s="62" t="str">
        <f>IF(BP363&lt;&gt;"NEMA","",IF(IFERROR(MATCH(BN363,BN$12:BN362,0),0)&lt;&gt;0,"",BN363))</f>
        <v/>
      </c>
      <c r="BW363" s="27" t="s">
        <v>0</v>
      </c>
      <c r="BX363" s="84"/>
      <c r="BY363" s="27" t="s">
        <v>0</v>
      </c>
      <c r="BZ363" s="38" t="str">
        <f t="shared" si="435"/>
        <v/>
      </c>
      <c r="CA363" s="21" t="str">
        <f t="shared" si="436"/>
        <v/>
      </c>
      <c r="CB363" s="21" t="str">
        <f>IF(CA363="","",MAX(CB$12:CB362)+1)</f>
        <v/>
      </c>
      <c r="CC363" s="21" t="str">
        <f>IF(CA363="","",IF(AB363="","",IF(AB363="NEMA",IF(AD363="",INDEX(AD$12:AD362,MATCH(AA363,AA$12:AA362,0),1),AD363),AB363)))</f>
        <v/>
      </c>
      <c r="CD363" s="21" t="str">
        <f t="shared" si="437"/>
        <v/>
      </c>
      <c r="CE363" s="21" t="str">
        <f>IF(BX363="","",MAX(CE$12:CE362)+1)</f>
        <v/>
      </c>
      <c r="CF363" s="21" t="str">
        <f t="shared" si="438"/>
        <v/>
      </c>
      <c r="CG363" s="46" t="str">
        <f t="shared" si="439"/>
        <v/>
      </c>
      <c r="CH363" s="27" t="s">
        <v>0</v>
      </c>
      <c r="CI363" s="14" t="str">
        <f t="shared" si="440"/>
        <v/>
      </c>
      <c r="CJ363" s="27" t="s">
        <v>0</v>
      </c>
      <c r="CK363" s="157" t="str">
        <f>IF(BN363="","",IF(AND(BO363&lt;&gt;"",BO363&lt;&gt;"NEMA",BS363=1),BR363,IFERROR(INDEX(CK$12:CK362,MATCH(BN363,BN$12:BN362,0)),IF(BX363&lt;&gt;"",BX363,BT363))))</f>
        <v/>
      </c>
      <c r="CL363" s="210" t="str">
        <f>IF(BN363="","",IF(BT363&lt;&gt;BN363,INDEX(regKlub_id,MATCH(BT363,regKlub_naziv,0)),IF(AND(BO363&lt;&gt;"",BO363&lt;&gt;"NEMA"),BO363,IF(CF363&lt;&gt;"",CF363,IF(CB363&lt;&gt;"",CB363,IFERROR(INDEX(CL$12:CL362,MATCH(BN363,BN$12:BN362,0)),"GREŠKA"))))))</f>
        <v/>
      </c>
      <c r="CM363" s="108" t="str">
        <f>IF(BP363="","",IF(BP363&lt;&gt;"NEMA",BP363,IF(CE363&lt;&gt;"",CE363,IFERROR(INDEX(CM$12:CM362,MATCH(BN363,BN$12:BN362,0)),""))))</f>
        <v/>
      </c>
      <c r="CN363" s="27" t="s">
        <v>0</v>
      </c>
      <c r="CO363" s="38" t="str">
        <f t="shared" si="441"/>
        <v/>
      </c>
      <c r="CP363" s="53" t="str">
        <f t="shared" si="442"/>
        <v/>
      </c>
      <c r="CQ363" s="164" t="str">
        <f t="shared" si="443"/>
        <v/>
      </c>
      <c r="CR363" s="165" t="str">
        <f t="shared" si="391"/>
        <v/>
      </c>
      <c r="CS363" s="108" t="str">
        <f t="shared" si="395"/>
        <v/>
      </c>
      <c r="CT363" s="27" t="s">
        <v>0</v>
      </c>
      <c r="CU363" s="224" t="str">
        <f t="shared" si="444"/>
        <v xml:space="preserve">
</v>
      </c>
      <c r="CV363" s="27" t="s">
        <v>0</v>
      </c>
      <c r="CW363" s="184" t="str">
        <f t="shared" si="396"/>
        <v/>
      </c>
      <c r="CX363" t="s">
        <v>0</v>
      </c>
      <c r="CY363" s="86" t="str">
        <f t="shared" si="397"/>
        <v/>
      </c>
      <c r="CZ363" t="s">
        <v>0</v>
      </c>
      <c r="DA363" s="32" t="str">
        <f t="shared" si="398"/>
        <v/>
      </c>
      <c r="DB363" s="46" t="str">
        <f t="shared" si="399"/>
        <v/>
      </c>
      <c r="DC363" t="s">
        <v>0</v>
      </c>
      <c r="DD363" s="14" t="str">
        <f t="shared" si="445"/>
        <v/>
      </c>
      <c r="DE363" s="27" t="s">
        <v>0</v>
      </c>
      <c r="DF363" s="14" t="str">
        <f t="shared" si="446"/>
        <v/>
      </c>
      <c r="DG363" s="27" t="s">
        <v>0</v>
      </c>
      <c r="DH363" s="32" t="str">
        <f t="shared" si="447"/>
        <v/>
      </c>
      <c r="DI363" s="33" t="str">
        <f t="shared" si="448"/>
        <v/>
      </c>
      <c r="DJ363" s="27" t="s">
        <v>0</v>
      </c>
      <c r="DK363" s="32" t="str">
        <f t="shared" si="449"/>
        <v/>
      </c>
      <c r="DL363" s="33" t="str">
        <f t="shared" si="450"/>
        <v/>
      </c>
      <c r="DM363" s="27" t="s">
        <v>0</v>
      </c>
      <c r="DN363" s="32" t="str">
        <f t="shared" si="451"/>
        <v/>
      </c>
      <c r="DO363" s="33" t="str">
        <f t="shared" si="452"/>
        <v/>
      </c>
      <c r="DP363" s="27" t="s">
        <v>0</v>
      </c>
      <c r="DQ363" s="38" t="str">
        <f t="shared" si="453"/>
        <v/>
      </c>
      <c r="DR363" s="33" t="str" cm="1">
        <f t="array" ref="DR363">IF(DQ363&lt;&gt;"",INDEX(regNatjecatelj_id,DQ363,0),IF(BF363&lt;&gt;"",BF363,""))</f>
        <v/>
      </c>
      <c r="DS363" s="27" t="s">
        <v>0</v>
      </c>
      <c r="DT363" s="38" t="str">
        <f t="shared" si="454"/>
        <v/>
      </c>
      <c r="DU363" s="53" t="str">
        <f t="shared" si="400"/>
        <v/>
      </c>
      <c r="DV363" s="53" t="str">
        <f t="shared" si="455"/>
        <v/>
      </c>
      <c r="DW363" s="53" t="str">
        <f t="shared" si="456"/>
        <v/>
      </c>
      <c r="DX363" s="46" t="str">
        <f t="shared" si="457"/>
        <v/>
      </c>
      <c r="DY363" s="27" t="s">
        <v>0</v>
      </c>
      <c r="DZ363" s="38" t="str">
        <f>IF(AN363="","",MAX(DZ$12:DZ362)+1)</f>
        <v/>
      </c>
      <c r="EA363" s="53" t="str">
        <f t="shared" si="458"/>
        <v/>
      </c>
      <c r="EB363" s="53" t="str">
        <f t="shared" si="459"/>
        <v/>
      </c>
      <c r="EC363" s="53" t="str">
        <f t="shared" si="460"/>
        <v/>
      </c>
      <c r="ED363" s="53" t="str">
        <f t="shared" si="461"/>
        <v/>
      </c>
      <c r="EE363" s="53" t="str">
        <f t="shared" si="401"/>
        <v/>
      </c>
      <c r="EF363" s="53" t="str">
        <f t="shared" si="462"/>
        <v/>
      </c>
      <c r="EG363" s="53" t="str">
        <f t="shared" si="463"/>
        <v/>
      </c>
      <c r="EH363" s="53" t="str">
        <f t="shared" si="402"/>
        <v/>
      </c>
      <c r="EI363" s="53" t="str">
        <f t="shared" si="464"/>
        <v/>
      </c>
      <c r="EJ363" s="33" t="str">
        <f t="shared" si="465"/>
        <v/>
      </c>
      <c r="EK363" s="27" t="s">
        <v>0</v>
      </c>
      <c r="EL363" s="14" t="str">
        <f t="shared" si="466"/>
        <v/>
      </c>
      <c r="EM363" s="27" t="s">
        <v>0</v>
      </c>
      <c r="EN363" s="14" t="str">
        <f t="shared" si="403"/>
        <v/>
      </c>
      <c r="EO363" s="27" t="s">
        <v>0</v>
      </c>
      <c r="EP363" s="115" t="str">
        <f t="shared" si="467"/>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72" t="str">
        <f t="shared" si="404"/>
        <v/>
      </c>
      <c r="P364" s="27"/>
      <c r="Q364" s="32" t="str">
        <f t="shared" si="405"/>
        <v/>
      </c>
      <c r="R364" s="53" t="str">
        <f>IF(Q364="","",IF(COUNTIF(Q$12:Q363,Q364)=0,R363+1,R363))</f>
        <v/>
      </c>
      <c r="S364" s="53" t="str">
        <f t="shared" si="406"/>
        <v/>
      </c>
      <c r="T364" s="53" t="str">
        <f t="shared" si="407"/>
        <v/>
      </c>
      <c r="U364" s="46" t="str">
        <f t="shared" si="408"/>
        <v/>
      </c>
      <c r="V364" s="27" t="s">
        <v>0</v>
      </c>
      <c r="W364" s="157" t="str">
        <f t="shared" si="409"/>
        <v/>
      </c>
      <c r="X364" s="207" t="str">
        <f t="shared" si="410"/>
        <v/>
      </c>
      <c r="Y364" s="158" t="str">
        <f t="shared" si="392"/>
        <v/>
      </c>
      <c r="Z364" s="27" t="s">
        <v>0</v>
      </c>
      <c r="AA364" s="32" t="str">
        <f t="shared" si="411"/>
        <v/>
      </c>
      <c r="AB364" s="53" t="str">
        <f t="shared" si="412"/>
        <v/>
      </c>
      <c r="AC364" s="21" t="str">
        <f>IF(OR(AB364="",AB364&lt;&gt;"NEMA"),"",IF(IFERROR(MATCH(AA364,AA$12:AA363,0),0)&lt;&gt;0,"",AA364))</f>
        <v/>
      </c>
      <c r="AD364" s="46" t="str">
        <f>IF(AC364="","",MAX(AD$12:AD363)+1)</f>
        <v/>
      </c>
      <c r="AE364" s="27" t="s">
        <v>0</v>
      </c>
      <c r="AF364" s="84"/>
      <c r="AG364" s="27" t="s">
        <v>0</v>
      </c>
      <c r="AH364" s="14" t="str">
        <f t="shared" si="413"/>
        <v/>
      </c>
      <c r="AI364" s="27" t="s">
        <v>0</v>
      </c>
      <c r="AJ364" s="157" t="str">
        <f t="shared" si="414"/>
        <v/>
      </c>
      <c r="AK364" s="108" t="str">
        <f t="shared" si="415"/>
        <v/>
      </c>
      <c r="AL364" s="27"/>
      <c r="AM364" s="32" t="str">
        <f t="shared" si="416"/>
        <v/>
      </c>
      <c r="AN364" s="21" t="str">
        <f t="shared" si="417"/>
        <v/>
      </c>
      <c r="AO364" s="53" t="str">
        <f t="shared" si="418"/>
        <v/>
      </c>
      <c r="AP364" s="53" t="str">
        <f t="shared" si="419"/>
        <v/>
      </c>
      <c r="AQ364" s="21" t="str">
        <f t="shared" si="420"/>
        <v/>
      </c>
      <c r="AR364" s="46" t="str">
        <f t="shared" si="421"/>
        <v/>
      </c>
      <c r="AS364" s="27" t="s">
        <v>0</v>
      </c>
      <c r="AT364" s="62" t="str">
        <f t="shared" si="422"/>
        <v/>
      </c>
      <c r="AU364" s="27" t="s">
        <v>0</v>
      </c>
      <c r="AV364" s="228" t="str">
        <f t="shared" si="468"/>
        <v/>
      </c>
      <c r="AW364" s="27" t="s">
        <v>0</v>
      </c>
      <c r="AX364" s="79"/>
      <c r="AY364" s="80"/>
      <c r="AZ364" s="27" t="s">
        <v>0</v>
      </c>
      <c r="BA364" s="184" t="str">
        <f t="shared" si="423"/>
        <v/>
      </c>
      <c r="BB364" s="27" t="s">
        <v>0</v>
      </c>
      <c r="BC364" s="32" t="str">
        <f t="shared" si="424"/>
        <v/>
      </c>
      <c r="BD364" s="53" t="str">
        <f>IF(AX364&amp;AY364="","",MAX(BD$12:BD363)+1)</f>
        <v/>
      </c>
      <c r="BE364" s="196" t="str">
        <f t="shared" si="425"/>
        <v/>
      </c>
      <c r="BF364" s="33" t="str">
        <f>IF(AND(AO364="NEMA",AP364="NEMA",OR(AX364&amp;AY364="",BE364="NEMA")),MAX(BF$12:BF363)+1,"")</f>
        <v/>
      </c>
      <c r="BG364" s="27" t="s">
        <v>0</v>
      </c>
      <c r="BH364" s="32" t="str">
        <f t="shared" si="426"/>
        <v/>
      </c>
      <c r="BI364" s="21" t="str">
        <f t="shared" si="427"/>
        <v/>
      </c>
      <c r="BJ364" s="53" t="str">
        <f t="shared" si="428"/>
        <v/>
      </c>
      <c r="BK364" s="33" t="str">
        <f t="shared" si="429"/>
        <v/>
      </c>
      <c r="BL364" s="27" t="s">
        <v>0</v>
      </c>
      <c r="BM364" s="32" t="str">
        <f t="shared" si="430"/>
        <v/>
      </c>
      <c r="BN364" s="21" t="str">
        <f t="shared" si="431"/>
        <v/>
      </c>
      <c r="BO364" s="53" t="str">
        <f t="shared" si="432"/>
        <v/>
      </c>
      <c r="BP364" s="53" t="str">
        <f t="shared" si="393"/>
        <v/>
      </c>
      <c r="BQ364" s="21" t="str">
        <f t="shared" si="394"/>
        <v/>
      </c>
      <c r="BR364" s="21" t="str" cm="1">
        <f t="array" ref="BR364">IFERROR(""&amp;INDEX(regNatjecatelj_klub,DI364),"")</f>
        <v/>
      </c>
      <c r="BS364" s="66" t="str">
        <f t="shared" si="433"/>
        <v/>
      </c>
      <c r="BT364" s="46" t="str">
        <f t="shared" si="434"/>
        <v/>
      </c>
      <c r="BU364" s="27" t="s">
        <v>0</v>
      </c>
      <c r="BV364" s="62" t="str">
        <f>IF(BP364&lt;&gt;"NEMA","",IF(IFERROR(MATCH(BN364,BN$12:BN363,0),0)&lt;&gt;0,"",BN364))</f>
        <v/>
      </c>
      <c r="BW364" s="27" t="s">
        <v>0</v>
      </c>
      <c r="BX364" s="84"/>
      <c r="BY364" s="27" t="s">
        <v>0</v>
      </c>
      <c r="BZ364" s="38" t="str">
        <f t="shared" si="435"/>
        <v/>
      </c>
      <c r="CA364" s="21" t="str">
        <f t="shared" si="436"/>
        <v/>
      </c>
      <c r="CB364" s="21" t="str">
        <f>IF(CA364="","",MAX(CB$12:CB363)+1)</f>
        <v/>
      </c>
      <c r="CC364" s="21" t="str">
        <f>IF(CA364="","",IF(AB364="","",IF(AB364="NEMA",IF(AD364="",INDEX(AD$12:AD363,MATCH(AA364,AA$12:AA363,0),1),AD364),AB364)))</f>
        <v/>
      </c>
      <c r="CD364" s="21" t="str">
        <f t="shared" si="437"/>
        <v/>
      </c>
      <c r="CE364" s="21" t="str">
        <f>IF(BX364="","",MAX(CE$12:CE363)+1)</f>
        <v/>
      </c>
      <c r="CF364" s="21" t="str">
        <f t="shared" si="438"/>
        <v/>
      </c>
      <c r="CG364" s="46" t="str">
        <f t="shared" si="439"/>
        <v/>
      </c>
      <c r="CH364" s="27" t="s">
        <v>0</v>
      </c>
      <c r="CI364" s="14" t="str">
        <f t="shared" si="440"/>
        <v/>
      </c>
      <c r="CJ364" s="27" t="s">
        <v>0</v>
      </c>
      <c r="CK364" s="157" t="str">
        <f>IF(BN364="","",IF(AND(BO364&lt;&gt;"",BO364&lt;&gt;"NEMA",BS364=1),BR364,IFERROR(INDEX(CK$12:CK363,MATCH(BN364,BN$12:BN363,0)),IF(BX364&lt;&gt;"",BX364,BT364))))</f>
        <v/>
      </c>
      <c r="CL364" s="210" t="str">
        <f>IF(BN364="","",IF(BT364&lt;&gt;BN364,INDEX(regKlub_id,MATCH(BT364,regKlub_naziv,0)),IF(AND(BO364&lt;&gt;"",BO364&lt;&gt;"NEMA"),BO364,IF(CF364&lt;&gt;"",CF364,IF(CB364&lt;&gt;"",CB364,IFERROR(INDEX(CL$12:CL363,MATCH(BN364,BN$12:BN363,0)),"GREŠKA"))))))</f>
        <v/>
      </c>
      <c r="CM364" s="108" t="str">
        <f>IF(BP364="","",IF(BP364&lt;&gt;"NEMA",BP364,IF(CE364&lt;&gt;"",CE364,IFERROR(INDEX(CM$12:CM363,MATCH(BN364,BN$12:BN363,0)),""))))</f>
        <v/>
      </c>
      <c r="CN364" s="27" t="s">
        <v>0</v>
      </c>
      <c r="CO364" s="38" t="str">
        <f t="shared" si="441"/>
        <v/>
      </c>
      <c r="CP364" s="53" t="str">
        <f t="shared" si="442"/>
        <v/>
      </c>
      <c r="CQ364" s="164" t="str">
        <f t="shared" si="443"/>
        <v/>
      </c>
      <c r="CR364" s="165" t="str">
        <f t="shared" si="391"/>
        <v/>
      </c>
      <c r="CS364" s="108" t="str">
        <f t="shared" si="395"/>
        <v/>
      </c>
      <c r="CT364" s="27" t="s">
        <v>0</v>
      </c>
      <c r="CU364" s="224" t="str">
        <f t="shared" si="444"/>
        <v xml:space="preserve">
</v>
      </c>
      <c r="CV364" s="27" t="s">
        <v>0</v>
      </c>
      <c r="CW364" s="184" t="str">
        <f t="shared" si="396"/>
        <v/>
      </c>
      <c r="CX364" t="s">
        <v>0</v>
      </c>
      <c r="CY364" s="86" t="str">
        <f t="shared" si="397"/>
        <v/>
      </c>
      <c r="CZ364" t="s">
        <v>0</v>
      </c>
      <c r="DA364" s="32" t="str">
        <f t="shared" si="398"/>
        <v/>
      </c>
      <c r="DB364" s="46" t="str">
        <f t="shared" si="399"/>
        <v/>
      </c>
      <c r="DC364" t="s">
        <v>0</v>
      </c>
      <c r="DD364" s="14" t="str">
        <f t="shared" si="445"/>
        <v/>
      </c>
      <c r="DE364" s="27" t="s">
        <v>0</v>
      </c>
      <c r="DF364" s="14" t="str">
        <f t="shared" si="446"/>
        <v/>
      </c>
      <c r="DG364" s="27" t="s">
        <v>0</v>
      </c>
      <c r="DH364" s="32" t="str">
        <f t="shared" si="447"/>
        <v/>
      </c>
      <c r="DI364" s="33" t="str">
        <f t="shared" si="448"/>
        <v/>
      </c>
      <c r="DJ364" s="27" t="s">
        <v>0</v>
      </c>
      <c r="DK364" s="32" t="str">
        <f t="shared" si="449"/>
        <v/>
      </c>
      <c r="DL364" s="33" t="str">
        <f t="shared" si="450"/>
        <v/>
      </c>
      <c r="DM364" s="27" t="s">
        <v>0</v>
      </c>
      <c r="DN364" s="32" t="str">
        <f t="shared" si="451"/>
        <v/>
      </c>
      <c r="DO364" s="33" t="str">
        <f t="shared" si="452"/>
        <v/>
      </c>
      <c r="DP364" s="27" t="s">
        <v>0</v>
      </c>
      <c r="DQ364" s="38" t="str">
        <f t="shared" si="453"/>
        <v/>
      </c>
      <c r="DR364" s="33" t="str" cm="1">
        <f t="array" ref="DR364">IF(DQ364&lt;&gt;"",INDEX(regNatjecatelj_id,DQ364,0),IF(BF364&lt;&gt;"",BF364,""))</f>
        <v/>
      </c>
      <c r="DS364" s="27" t="s">
        <v>0</v>
      </c>
      <c r="DT364" s="38" t="str">
        <f t="shared" si="454"/>
        <v/>
      </c>
      <c r="DU364" s="53" t="str">
        <f t="shared" si="400"/>
        <v/>
      </c>
      <c r="DV364" s="53" t="str">
        <f t="shared" si="455"/>
        <v/>
      </c>
      <c r="DW364" s="53" t="str">
        <f t="shared" si="456"/>
        <v/>
      </c>
      <c r="DX364" s="46" t="str">
        <f t="shared" si="457"/>
        <v/>
      </c>
      <c r="DY364" s="27" t="s">
        <v>0</v>
      </c>
      <c r="DZ364" s="38" t="str">
        <f>IF(AN364="","",MAX(DZ$12:DZ363)+1)</f>
        <v/>
      </c>
      <c r="EA364" s="53" t="str">
        <f t="shared" si="458"/>
        <v/>
      </c>
      <c r="EB364" s="53" t="str">
        <f t="shared" si="459"/>
        <v/>
      </c>
      <c r="EC364" s="53" t="str">
        <f t="shared" si="460"/>
        <v/>
      </c>
      <c r="ED364" s="53" t="str">
        <f t="shared" si="461"/>
        <v/>
      </c>
      <c r="EE364" s="53" t="str">
        <f t="shared" si="401"/>
        <v/>
      </c>
      <c r="EF364" s="53" t="str">
        <f t="shared" si="462"/>
        <v/>
      </c>
      <c r="EG364" s="53" t="str">
        <f t="shared" si="463"/>
        <v/>
      </c>
      <c r="EH364" s="53" t="str">
        <f t="shared" si="402"/>
        <v/>
      </c>
      <c r="EI364" s="53" t="str">
        <f t="shared" si="464"/>
        <v/>
      </c>
      <c r="EJ364" s="33" t="str">
        <f t="shared" si="465"/>
        <v/>
      </c>
      <c r="EK364" s="27" t="s">
        <v>0</v>
      </c>
      <c r="EL364" s="14" t="str">
        <f t="shared" si="466"/>
        <v/>
      </c>
      <c r="EM364" s="27" t="s">
        <v>0</v>
      </c>
      <c r="EN364" s="14" t="str">
        <f t="shared" si="403"/>
        <v/>
      </c>
      <c r="EO364" s="27" t="s">
        <v>0</v>
      </c>
      <c r="EP364" s="115" t="str">
        <f t="shared" si="467"/>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72" t="str">
        <f t="shared" si="404"/>
        <v/>
      </c>
      <c r="P365" s="27"/>
      <c r="Q365" s="32" t="str">
        <f t="shared" si="405"/>
        <v/>
      </c>
      <c r="R365" s="53" t="str">
        <f>IF(Q365="","",IF(COUNTIF(Q$12:Q364,Q365)=0,R364+1,R364))</f>
        <v/>
      </c>
      <c r="S365" s="53" t="str">
        <f t="shared" si="406"/>
        <v/>
      </c>
      <c r="T365" s="53" t="str">
        <f t="shared" si="407"/>
        <v/>
      </c>
      <c r="U365" s="46" t="str">
        <f t="shared" si="408"/>
        <v/>
      </c>
      <c r="V365" s="27" t="s">
        <v>0</v>
      </c>
      <c r="W365" s="157" t="str">
        <f t="shared" si="409"/>
        <v/>
      </c>
      <c r="X365" s="207" t="str">
        <f t="shared" si="410"/>
        <v/>
      </c>
      <c r="Y365" s="158" t="str">
        <f t="shared" si="392"/>
        <v/>
      </c>
      <c r="Z365" s="27" t="s">
        <v>0</v>
      </c>
      <c r="AA365" s="32" t="str">
        <f t="shared" si="411"/>
        <v/>
      </c>
      <c r="AB365" s="53" t="str">
        <f t="shared" si="412"/>
        <v/>
      </c>
      <c r="AC365" s="21" t="str">
        <f>IF(OR(AB365="",AB365&lt;&gt;"NEMA"),"",IF(IFERROR(MATCH(AA365,AA$12:AA364,0),0)&lt;&gt;0,"",AA365))</f>
        <v/>
      </c>
      <c r="AD365" s="46" t="str">
        <f>IF(AC365="","",MAX(AD$12:AD364)+1)</f>
        <v/>
      </c>
      <c r="AE365" s="27" t="s">
        <v>0</v>
      </c>
      <c r="AF365" s="84"/>
      <c r="AG365" s="27" t="s">
        <v>0</v>
      </c>
      <c r="AH365" s="14" t="str">
        <f t="shared" si="413"/>
        <v/>
      </c>
      <c r="AI365" s="27" t="s">
        <v>0</v>
      </c>
      <c r="AJ365" s="157" t="str">
        <f t="shared" si="414"/>
        <v/>
      </c>
      <c r="AK365" s="108" t="str">
        <f t="shared" si="415"/>
        <v/>
      </c>
      <c r="AL365" s="27"/>
      <c r="AM365" s="32" t="str">
        <f t="shared" si="416"/>
        <v/>
      </c>
      <c r="AN365" s="21" t="str">
        <f t="shared" si="417"/>
        <v/>
      </c>
      <c r="AO365" s="53" t="str">
        <f t="shared" si="418"/>
        <v/>
      </c>
      <c r="AP365" s="53" t="str">
        <f t="shared" si="419"/>
        <v/>
      </c>
      <c r="AQ365" s="21" t="str">
        <f t="shared" si="420"/>
        <v/>
      </c>
      <c r="AR365" s="46" t="str">
        <f t="shared" si="421"/>
        <v/>
      </c>
      <c r="AS365" s="27" t="s">
        <v>0</v>
      </c>
      <c r="AT365" s="62" t="str">
        <f t="shared" si="422"/>
        <v/>
      </c>
      <c r="AU365" s="27" t="s">
        <v>0</v>
      </c>
      <c r="AV365" s="228" t="str">
        <f t="shared" si="468"/>
        <v/>
      </c>
      <c r="AW365" s="27" t="s">
        <v>0</v>
      </c>
      <c r="AX365" s="79"/>
      <c r="AY365" s="80"/>
      <c r="AZ365" s="27" t="s">
        <v>0</v>
      </c>
      <c r="BA365" s="184" t="str">
        <f t="shared" si="423"/>
        <v/>
      </c>
      <c r="BB365" s="27" t="s">
        <v>0</v>
      </c>
      <c r="BC365" s="32" t="str">
        <f t="shared" si="424"/>
        <v/>
      </c>
      <c r="BD365" s="53" t="str">
        <f>IF(AX365&amp;AY365="","",MAX(BD$12:BD364)+1)</f>
        <v/>
      </c>
      <c r="BE365" s="196" t="str">
        <f t="shared" si="425"/>
        <v/>
      </c>
      <c r="BF365" s="33" t="str">
        <f>IF(AND(AO365="NEMA",AP365="NEMA",OR(AX365&amp;AY365="",BE365="NEMA")),MAX(BF$12:BF364)+1,"")</f>
        <v/>
      </c>
      <c r="BG365" s="27" t="s">
        <v>0</v>
      </c>
      <c r="BH365" s="32" t="str">
        <f t="shared" si="426"/>
        <v/>
      </c>
      <c r="BI365" s="21" t="str">
        <f t="shared" si="427"/>
        <v/>
      </c>
      <c r="BJ365" s="53" t="str">
        <f t="shared" si="428"/>
        <v/>
      </c>
      <c r="BK365" s="33" t="str">
        <f t="shared" si="429"/>
        <v/>
      </c>
      <c r="BL365" s="27" t="s">
        <v>0</v>
      </c>
      <c r="BM365" s="32" t="str">
        <f t="shared" si="430"/>
        <v/>
      </c>
      <c r="BN365" s="21" t="str">
        <f t="shared" si="431"/>
        <v/>
      </c>
      <c r="BO365" s="53" t="str">
        <f t="shared" si="432"/>
        <v/>
      </c>
      <c r="BP365" s="53" t="str">
        <f t="shared" si="393"/>
        <v/>
      </c>
      <c r="BQ365" s="21" t="str">
        <f t="shared" si="394"/>
        <v/>
      </c>
      <c r="BR365" s="21" t="str" cm="1">
        <f t="array" ref="BR365">IFERROR(""&amp;INDEX(regNatjecatelj_klub,DI365),"")</f>
        <v/>
      </c>
      <c r="BS365" s="66" t="str">
        <f t="shared" si="433"/>
        <v/>
      </c>
      <c r="BT365" s="46" t="str">
        <f t="shared" si="434"/>
        <v/>
      </c>
      <c r="BU365" s="27" t="s">
        <v>0</v>
      </c>
      <c r="BV365" s="62" t="str">
        <f>IF(BP365&lt;&gt;"NEMA","",IF(IFERROR(MATCH(BN365,BN$12:BN364,0),0)&lt;&gt;0,"",BN365))</f>
        <v/>
      </c>
      <c r="BW365" s="27" t="s">
        <v>0</v>
      </c>
      <c r="BX365" s="84"/>
      <c r="BY365" s="27" t="s">
        <v>0</v>
      </c>
      <c r="BZ365" s="38" t="str">
        <f t="shared" si="435"/>
        <v/>
      </c>
      <c r="CA365" s="21" t="str">
        <f t="shared" si="436"/>
        <v/>
      </c>
      <c r="CB365" s="21" t="str">
        <f>IF(CA365="","",MAX(CB$12:CB364)+1)</f>
        <v/>
      </c>
      <c r="CC365" s="21" t="str">
        <f>IF(CA365="","",IF(AB365="","",IF(AB365="NEMA",IF(AD365="",INDEX(AD$12:AD364,MATCH(AA365,AA$12:AA364,0),1),AD365),AB365)))</f>
        <v/>
      </c>
      <c r="CD365" s="21" t="str">
        <f t="shared" si="437"/>
        <v/>
      </c>
      <c r="CE365" s="21" t="str">
        <f>IF(BX365="","",MAX(CE$12:CE364)+1)</f>
        <v/>
      </c>
      <c r="CF365" s="21" t="str">
        <f t="shared" si="438"/>
        <v/>
      </c>
      <c r="CG365" s="46" t="str">
        <f t="shared" si="439"/>
        <v/>
      </c>
      <c r="CH365" s="27" t="s">
        <v>0</v>
      </c>
      <c r="CI365" s="14" t="str">
        <f t="shared" si="440"/>
        <v/>
      </c>
      <c r="CJ365" s="27" t="s">
        <v>0</v>
      </c>
      <c r="CK365" s="157" t="str">
        <f>IF(BN365="","",IF(AND(BO365&lt;&gt;"",BO365&lt;&gt;"NEMA",BS365=1),BR365,IFERROR(INDEX(CK$12:CK364,MATCH(BN365,BN$12:BN364,0)),IF(BX365&lt;&gt;"",BX365,BT365))))</f>
        <v/>
      </c>
      <c r="CL365" s="210" t="str">
        <f>IF(BN365="","",IF(BT365&lt;&gt;BN365,INDEX(regKlub_id,MATCH(BT365,regKlub_naziv,0)),IF(AND(BO365&lt;&gt;"",BO365&lt;&gt;"NEMA"),BO365,IF(CF365&lt;&gt;"",CF365,IF(CB365&lt;&gt;"",CB365,IFERROR(INDEX(CL$12:CL364,MATCH(BN365,BN$12:BN364,0)),"GREŠKA"))))))</f>
        <v/>
      </c>
      <c r="CM365" s="108" t="str">
        <f>IF(BP365="","",IF(BP365&lt;&gt;"NEMA",BP365,IF(CE365&lt;&gt;"",CE365,IFERROR(INDEX(CM$12:CM364,MATCH(BN365,BN$12:BN364,0)),""))))</f>
        <v/>
      </c>
      <c r="CN365" s="27" t="s">
        <v>0</v>
      </c>
      <c r="CO365" s="38" t="str">
        <f t="shared" si="441"/>
        <v/>
      </c>
      <c r="CP365" s="53" t="str">
        <f t="shared" si="442"/>
        <v/>
      </c>
      <c r="CQ365" s="164" t="str">
        <f t="shared" si="443"/>
        <v/>
      </c>
      <c r="CR365" s="165" t="str">
        <f t="shared" si="391"/>
        <v/>
      </c>
      <c r="CS365" s="108" t="str">
        <f t="shared" si="395"/>
        <v/>
      </c>
      <c r="CT365" s="27" t="s">
        <v>0</v>
      </c>
      <c r="CU365" s="224" t="str">
        <f t="shared" si="444"/>
        <v xml:space="preserve">
</v>
      </c>
      <c r="CV365" s="27" t="s">
        <v>0</v>
      </c>
      <c r="CW365" s="184" t="str">
        <f t="shared" si="396"/>
        <v/>
      </c>
      <c r="CX365" t="s">
        <v>0</v>
      </c>
      <c r="CY365" s="86" t="str">
        <f t="shared" si="397"/>
        <v/>
      </c>
      <c r="CZ365" t="s">
        <v>0</v>
      </c>
      <c r="DA365" s="32" t="str">
        <f t="shared" si="398"/>
        <v/>
      </c>
      <c r="DB365" s="46" t="str">
        <f t="shared" si="399"/>
        <v/>
      </c>
      <c r="DC365" t="s">
        <v>0</v>
      </c>
      <c r="DD365" s="14" t="str">
        <f t="shared" si="445"/>
        <v/>
      </c>
      <c r="DE365" s="27" t="s">
        <v>0</v>
      </c>
      <c r="DF365" s="14" t="str">
        <f t="shared" si="446"/>
        <v/>
      </c>
      <c r="DG365" s="27" t="s">
        <v>0</v>
      </c>
      <c r="DH365" s="32" t="str">
        <f t="shared" si="447"/>
        <v/>
      </c>
      <c r="DI365" s="33" t="str">
        <f t="shared" si="448"/>
        <v/>
      </c>
      <c r="DJ365" s="27" t="s">
        <v>0</v>
      </c>
      <c r="DK365" s="32" t="str">
        <f t="shared" si="449"/>
        <v/>
      </c>
      <c r="DL365" s="33" t="str">
        <f t="shared" si="450"/>
        <v/>
      </c>
      <c r="DM365" s="27" t="s">
        <v>0</v>
      </c>
      <c r="DN365" s="32" t="str">
        <f t="shared" si="451"/>
        <v/>
      </c>
      <c r="DO365" s="33" t="str">
        <f t="shared" si="452"/>
        <v/>
      </c>
      <c r="DP365" s="27" t="s">
        <v>0</v>
      </c>
      <c r="DQ365" s="38" t="str">
        <f t="shared" si="453"/>
        <v/>
      </c>
      <c r="DR365" s="33" t="str" cm="1">
        <f t="array" ref="DR365">IF(DQ365&lt;&gt;"",INDEX(regNatjecatelj_id,DQ365,0),IF(BF365&lt;&gt;"",BF365,""))</f>
        <v/>
      </c>
      <c r="DS365" s="27" t="s">
        <v>0</v>
      </c>
      <c r="DT365" s="38" t="str">
        <f t="shared" si="454"/>
        <v/>
      </c>
      <c r="DU365" s="53" t="str">
        <f t="shared" si="400"/>
        <v/>
      </c>
      <c r="DV365" s="53" t="str">
        <f t="shared" si="455"/>
        <v/>
      </c>
      <c r="DW365" s="53" t="str">
        <f t="shared" si="456"/>
        <v/>
      </c>
      <c r="DX365" s="46" t="str">
        <f t="shared" si="457"/>
        <v/>
      </c>
      <c r="DY365" s="27" t="s">
        <v>0</v>
      </c>
      <c r="DZ365" s="38" t="str">
        <f>IF(AN365="","",MAX(DZ$12:DZ364)+1)</f>
        <v/>
      </c>
      <c r="EA365" s="53" t="str">
        <f t="shared" si="458"/>
        <v/>
      </c>
      <c r="EB365" s="53" t="str">
        <f t="shared" si="459"/>
        <v/>
      </c>
      <c r="EC365" s="53" t="str">
        <f t="shared" si="460"/>
        <v/>
      </c>
      <c r="ED365" s="53" t="str">
        <f t="shared" si="461"/>
        <v/>
      </c>
      <c r="EE365" s="53" t="str">
        <f t="shared" si="401"/>
        <v/>
      </c>
      <c r="EF365" s="53" t="str">
        <f t="shared" si="462"/>
        <v/>
      </c>
      <c r="EG365" s="53" t="str">
        <f t="shared" si="463"/>
        <v/>
      </c>
      <c r="EH365" s="53" t="str">
        <f t="shared" si="402"/>
        <v/>
      </c>
      <c r="EI365" s="53" t="str">
        <f t="shared" si="464"/>
        <v/>
      </c>
      <c r="EJ365" s="33" t="str">
        <f t="shared" si="465"/>
        <v/>
      </c>
      <c r="EK365" s="27" t="s">
        <v>0</v>
      </c>
      <c r="EL365" s="14" t="str">
        <f t="shared" si="466"/>
        <v/>
      </c>
      <c r="EM365" s="27" t="s">
        <v>0</v>
      </c>
      <c r="EN365" s="14" t="str">
        <f t="shared" si="403"/>
        <v/>
      </c>
      <c r="EO365" s="27" t="s">
        <v>0</v>
      </c>
      <c r="EP365" s="115" t="str">
        <f t="shared" si="467"/>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72" t="str">
        <f t="shared" si="404"/>
        <v/>
      </c>
      <c r="P366" s="27"/>
      <c r="Q366" s="32" t="str">
        <f t="shared" si="405"/>
        <v/>
      </c>
      <c r="R366" s="53" t="str">
        <f>IF(Q366="","",IF(COUNTIF(Q$12:Q365,Q366)=0,R365+1,R365))</f>
        <v/>
      </c>
      <c r="S366" s="53" t="str">
        <f t="shared" si="406"/>
        <v/>
      </c>
      <c r="T366" s="53" t="str">
        <f t="shared" si="407"/>
        <v/>
      </c>
      <c r="U366" s="46" t="str">
        <f t="shared" si="408"/>
        <v/>
      </c>
      <c r="V366" s="27" t="s">
        <v>0</v>
      </c>
      <c r="W366" s="157" t="str">
        <f t="shared" si="409"/>
        <v/>
      </c>
      <c r="X366" s="207" t="str">
        <f t="shared" si="410"/>
        <v/>
      </c>
      <c r="Y366" s="158" t="str">
        <f t="shared" si="392"/>
        <v/>
      </c>
      <c r="Z366" s="27" t="s">
        <v>0</v>
      </c>
      <c r="AA366" s="32" t="str">
        <f t="shared" si="411"/>
        <v/>
      </c>
      <c r="AB366" s="53" t="str">
        <f t="shared" si="412"/>
        <v/>
      </c>
      <c r="AC366" s="21" t="str">
        <f>IF(OR(AB366="",AB366&lt;&gt;"NEMA"),"",IF(IFERROR(MATCH(AA366,AA$12:AA365,0),0)&lt;&gt;0,"",AA366))</f>
        <v/>
      </c>
      <c r="AD366" s="46" t="str">
        <f>IF(AC366="","",MAX(AD$12:AD365)+1)</f>
        <v/>
      </c>
      <c r="AE366" s="27" t="s">
        <v>0</v>
      </c>
      <c r="AF366" s="84"/>
      <c r="AG366" s="27" t="s">
        <v>0</v>
      </c>
      <c r="AH366" s="14" t="str">
        <f t="shared" si="413"/>
        <v/>
      </c>
      <c r="AI366" s="27" t="s">
        <v>0</v>
      </c>
      <c r="AJ366" s="157" t="str">
        <f t="shared" si="414"/>
        <v/>
      </c>
      <c r="AK366" s="108" t="str">
        <f t="shared" si="415"/>
        <v/>
      </c>
      <c r="AL366" s="27"/>
      <c r="AM366" s="32" t="str">
        <f t="shared" si="416"/>
        <v/>
      </c>
      <c r="AN366" s="21" t="str">
        <f t="shared" si="417"/>
        <v/>
      </c>
      <c r="AO366" s="53" t="str">
        <f t="shared" si="418"/>
        <v/>
      </c>
      <c r="AP366" s="53" t="str">
        <f t="shared" si="419"/>
        <v/>
      </c>
      <c r="AQ366" s="21" t="str">
        <f t="shared" si="420"/>
        <v/>
      </c>
      <c r="AR366" s="46" t="str">
        <f t="shared" si="421"/>
        <v/>
      </c>
      <c r="AS366" s="27" t="s">
        <v>0</v>
      </c>
      <c r="AT366" s="62" t="str">
        <f t="shared" si="422"/>
        <v/>
      </c>
      <c r="AU366" s="27" t="s">
        <v>0</v>
      </c>
      <c r="AV366" s="228" t="str">
        <f t="shared" si="468"/>
        <v/>
      </c>
      <c r="AW366" s="27" t="s">
        <v>0</v>
      </c>
      <c r="AX366" s="79"/>
      <c r="AY366" s="80"/>
      <c r="AZ366" s="27" t="s">
        <v>0</v>
      </c>
      <c r="BA366" s="184" t="str">
        <f t="shared" si="423"/>
        <v/>
      </c>
      <c r="BB366" s="27" t="s">
        <v>0</v>
      </c>
      <c r="BC366" s="32" t="str">
        <f t="shared" si="424"/>
        <v/>
      </c>
      <c r="BD366" s="53" t="str">
        <f>IF(AX366&amp;AY366="","",MAX(BD$12:BD365)+1)</f>
        <v/>
      </c>
      <c r="BE366" s="196" t="str">
        <f t="shared" si="425"/>
        <v/>
      </c>
      <c r="BF366" s="33" t="str">
        <f>IF(AND(AO366="NEMA",AP366="NEMA",OR(AX366&amp;AY366="",BE366="NEMA")),MAX(BF$12:BF365)+1,"")</f>
        <v/>
      </c>
      <c r="BG366" s="27" t="s">
        <v>0</v>
      </c>
      <c r="BH366" s="32" t="str">
        <f t="shared" si="426"/>
        <v/>
      </c>
      <c r="BI366" s="21" t="str">
        <f t="shared" si="427"/>
        <v/>
      </c>
      <c r="BJ366" s="53" t="str">
        <f t="shared" si="428"/>
        <v/>
      </c>
      <c r="BK366" s="33" t="str">
        <f t="shared" si="429"/>
        <v/>
      </c>
      <c r="BL366" s="27" t="s">
        <v>0</v>
      </c>
      <c r="BM366" s="32" t="str">
        <f t="shared" si="430"/>
        <v/>
      </c>
      <c r="BN366" s="21" t="str">
        <f t="shared" si="431"/>
        <v/>
      </c>
      <c r="BO366" s="53" t="str">
        <f t="shared" si="432"/>
        <v/>
      </c>
      <c r="BP366" s="53" t="str">
        <f t="shared" si="393"/>
        <v/>
      </c>
      <c r="BQ366" s="21" t="str">
        <f t="shared" si="394"/>
        <v/>
      </c>
      <c r="BR366" s="21" t="str" cm="1">
        <f t="array" ref="BR366">IFERROR(""&amp;INDEX(regNatjecatelj_klub,DI366),"")</f>
        <v/>
      </c>
      <c r="BS366" s="66" t="str">
        <f t="shared" si="433"/>
        <v/>
      </c>
      <c r="BT366" s="46" t="str">
        <f t="shared" si="434"/>
        <v/>
      </c>
      <c r="BU366" s="27" t="s">
        <v>0</v>
      </c>
      <c r="BV366" s="62" t="str">
        <f>IF(BP366&lt;&gt;"NEMA","",IF(IFERROR(MATCH(BN366,BN$12:BN365,0),0)&lt;&gt;0,"",BN366))</f>
        <v/>
      </c>
      <c r="BW366" s="27" t="s">
        <v>0</v>
      </c>
      <c r="BX366" s="84"/>
      <c r="BY366" s="27" t="s">
        <v>0</v>
      </c>
      <c r="BZ366" s="38" t="str">
        <f t="shared" si="435"/>
        <v/>
      </c>
      <c r="CA366" s="21" t="str">
        <f t="shared" si="436"/>
        <v/>
      </c>
      <c r="CB366" s="21" t="str">
        <f>IF(CA366="","",MAX(CB$12:CB365)+1)</f>
        <v/>
      </c>
      <c r="CC366" s="21" t="str">
        <f>IF(CA366="","",IF(AB366="","",IF(AB366="NEMA",IF(AD366="",INDEX(AD$12:AD365,MATCH(AA366,AA$12:AA365,0),1),AD366),AB366)))</f>
        <v/>
      </c>
      <c r="CD366" s="21" t="str">
        <f t="shared" si="437"/>
        <v/>
      </c>
      <c r="CE366" s="21" t="str">
        <f>IF(BX366="","",MAX(CE$12:CE365)+1)</f>
        <v/>
      </c>
      <c r="CF366" s="21" t="str">
        <f t="shared" si="438"/>
        <v/>
      </c>
      <c r="CG366" s="46" t="str">
        <f t="shared" si="439"/>
        <v/>
      </c>
      <c r="CH366" s="27" t="s">
        <v>0</v>
      </c>
      <c r="CI366" s="14" t="str">
        <f t="shared" si="440"/>
        <v/>
      </c>
      <c r="CJ366" s="27" t="s">
        <v>0</v>
      </c>
      <c r="CK366" s="157" t="str">
        <f>IF(BN366="","",IF(AND(BO366&lt;&gt;"",BO366&lt;&gt;"NEMA",BS366=1),BR366,IFERROR(INDEX(CK$12:CK365,MATCH(BN366,BN$12:BN365,0)),IF(BX366&lt;&gt;"",BX366,BT366))))</f>
        <v/>
      </c>
      <c r="CL366" s="210" t="str">
        <f>IF(BN366="","",IF(BT366&lt;&gt;BN366,INDEX(regKlub_id,MATCH(BT366,regKlub_naziv,0)),IF(AND(BO366&lt;&gt;"",BO366&lt;&gt;"NEMA"),BO366,IF(CF366&lt;&gt;"",CF366,IF(CB366&lt;&gt;"",CB366,IFERROR(INDEX(CL$12:CL365,MATCH(BN366,BN$12:BN365,0)),"GREŠKA"))))))</f>
        <v/>
      </c>
      <c r="CM366" s="108" t="str">
        <f>IF(BP366="","",IF(BP366&lt;&gt;"NEMA",BP366,IF(CE366&lt;&gt;"",CE366,IFERROR(INDEX(CM$12:CM365,MATCH(BN366,BN$12:BN365,0)),""))))</f>
        <v/>
      </c>
      <c r="CN366" s="27" t="s">
        <v>0</v>
      </c>
      <c r="CO366" s="38" t="str">
        <f t="shared" si="441"/>
        <v/>
      </c>
      <c r="CP366" s="53" t="str">
        <f t="shared" si="442"/>
        <v/>
      </c>
      <c r="CQ366" s="164" t="str">
        <f t="shared" si="443"/>
        <v/>
      </c>
      <c r="CR366" s="165" t="str">
        <f t="shared" si="391"/>
        <v/>
      </c>
      <c r="CS366" s="108" t="str">
        <f t="shared" si="395"/>
        <v/>
      </c>
      <c r="CT366" s="27" t="s">
        <v>0</v>
      </c>
      <c r="CU366" s="224" t="str">
        <f t="shared" si="444"/>
        <v xml:space="preserve">
</v>
      </c>
      <c r="CV366" s="27" t="s">
        <v>0</v>
      </c>
      <c r="CW366" s="184" t="str">
        <f t="shared" si="396"/>
        <v/>
      </c>
      <c r="CX366" t="s">
        <v>0</v>
      </c>
      <c r="CY366" s="86" t="str">
        <f t="shared" si="397"/>
        <v/>
      </c>
      <c r="CZ366" t="s">
        <v>0</v>
      </c>
      <c r="DA366" s="32" t="str">
        <f t="shared" si="398"/>
        <v/>
      </c>
      <c r="DB366" s="46" t="str">
        <f t="shared" si="399"/>
        <v/>
      </c>
      <c r="DC366" t="s">
        <v>0</v>
      </c>
      <c r="DD366" s="14" t="str">
        <f t="shared" si="445"/>
        <v/>
      </c>
      <c r="DE366" s="27" t="s">
        <v>0</v>
      </c>
      <c r="DF366" s="14" t="str">
        <f t="shared" si="446"/>
        <v/>
      </c>
      <c r="DG366" s="27" t="s">
        <v>0</v>
      </c>
      <c r="DH366" s="32" t="str">
        <f t="shared" si="447"/>
        <v/>
      </c>
      <c r="DI366" s="33" t="str">
        <f t="shared" si="448"/>
        <v/>
      </c>
      <c r="DJ366" s="27" t="s">
        <v>0</v>
      </c>
      <c r="DK366" s="32" t="str">
        <f t="shared" si="449"/>
        <v/>
      </c>
      <c r="DL366" s="33" t="str">
        <f t="shared" si="450"/>
        <v/>
      </c>
      <c r="DM366" s="27" t="s">
        <v>0</v>
      </c>
      <c r="DN366" s="32" t="str">
        <f t="shared" si="451"/>
        <v/>
      </c>
      <c r="DO366" s="33" t="str">
        <f t="shared" si="452"/>
        <v/>
      </c>
      <c r="DP366" s="27" t="s">
        <v>0</v>
      </c>
      <c r="DQ366" s="38" t="str">
        <f t="shared" si="453"/>
        <v/>
      </c>
      <c r="DR366" s="33" t="str" cm="1">
        <f t="array" ref="DR366">IF(DQ366&lt;&gt;"",INDEX(regNatjecatelj_id,DQ366,0),IF(BF366&lt;&gt;"",BF366,""))</f>
        <v/>
      </c>
      <c r="DS366" s="27" t="s">
        <v>0</v>
      </c>
      <c r="DT366" s="38" t="str">
        <f t="shared" si="454"/>
        <v/>
      </c>
      <c r="DU366" s="53" t="str">
        <f t="shared" si="400"/>
        <v/>
      </c>
      <c r="DV366" s="53" t="str">
        <f t="shared" si="455"/>
        <v/>
      </c>
      <c r="DW366" s="53" t="str">
        <f t="shared" si="456"/>
        <v/>
      </c>
      <c r="DX366" s="46" t="str">
        <f t="shared" si="457"/>
        <v/>
      </c>
      <c r="DY366" s="27" t="s">
        <v>0</v>
      </c>
      <c r="DZ366" s="38" t="str">
        <f>IF(AN366="","",MAX(DZ$12:DZ365)+1)</f>
        <v/>
      </c>
      <c r="EA366" s="53" t="str">
        <f t="shared" si="458"/>
        <v/>
      </c>
      <c r="EB366" s="53" t="str">
        <f t="shared" si="459"/>
        <v/>
      </c>
      <c r="EC366" s="53" t="str">
        <f t="shared" si="460"/>
        <v/>
      </c>
      <c r="ED366" s="53" t="str">
        <f t="shared" si="461"/>
        <v/>
      </c>
      <c r="EE366" s="53" t="str">
        <f t="shared" si="401"/>
        <v/>
      </c>
      <c r="EF366" s="53" t="str">
        <f t="shared" si="462"/>
        <v/>
      </c>
      <c r="EG366" s="53" t="str">
        <f t="shared" si="463"/>
        <v/>
      </c>
      <c r="EH366" s="53" t="str">
        <f t="shared" si="402"/>
        <v/>
      </c>
      <c r="EI366" s="53" t="str">
        <f t="shared" si="464"/>
        <v/>
      </c>
      <c r="EJ366" s="33" t="str">
        <f t="shared" si="465"/>
        <v/>
      </c>
      <c r="EK366" s="27" t="s">
        <v>0</v>
      </c>
      <c r="EL366" s="14" t="str">
        <f t="shared" si="466"/>
        <v/>
      </c>
      <c r="EM366" s="27" t="s">
        <v>0</v>
      </c>
      <c r="EN366" s="14" t="str">
        <f t="shared" si="403"/>
        <v/>
      </c>
      <c r="EO366" s="27" t="s">
        <v>0</v>
      </c>
      <c r="EP366" s="115" t="str">
        <f t="shared" si="467"/>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72" t="str">
        <f t="shared" si="404"/>
        <v/>
      </c>
      <c r="P367" s="27"/>
      <c r="Q367" s="32" t="str">
        <f t="shared" si="405"/>
        <v/>
      </c>
      <c r="R367" s="53" t="str">
        <f>IF(Q367="","",IF(COUNTIF(Q$12:Q366,Q367)=0,R366+1,R366))</f>
        <v/>
      </c>
      <c r="S367" s="53" t="str">
        <f t="shared" si="406"/>
        <v/>
      </c>
      <c r="T367" s="53" t="str">
        <f t="shared" si="407"/>
        <v/>
      </c>
      <c r="U367" s="46" t="str">
        <f t="shared" si="408"/>
        <v/>
      </c>
      <c r="V367" s="27" t="s">
        <v>0</v>
      </c>
      <c r="W367" s="157" t="str">
        <f t="shared" si="409"/>
        <v/>
      </c>
      <c r="X367" s="207" t="str">
        <f t="shared" si="410"/>
        <v/>
      </c>
      <c r="Y367" s="158" t="str">
        <f t="shared" si="392"/>
        <v/>
      </c>
      <c r="Z367" s="27" t="s">
        <v>0</v>
      </c>
      <c r="AA367" s="32" t="str">
        <f t="shared" si="411"/>
        <v/>
      </c>
      <c r="AB367" s="53" t="str">
        <f t="shared" si="412"/>
        <v/>
      </c>
      <c r="AC367" s="21" t="str">
        <f>IF(OR(AB367="",AB367&lt;&gt;"NEMA"),"",IF(IFERROR(MATCH(AA367,AA$12:AA366,0),0)&lt;&gt;0,"",AA367))</f>
        <v/>
      </c>
      <c r="AD367" s="46" t="str">
        <f>IF(AC367="","",MAX(AD$12:AD366)+1)</f>
        <v/>
      </c>
      <c r="AE367" s="27" t="s">
        <v>0</v>
      </c>
      <c r="AF367" s="84"/>
      <c r="AG367" s="27" t="s">
        <v>0</v>
      </c>
      <c r="AH367" s="14" t="str">
        <f t="shared" si="413"/>
        <v/>
      </c>
      <c r="AI367" s="27" t="s">
        <v>0</v>
      </c>
      <c r="AJ367" s="157" t="str">
        <f t="shared" si="414"/>
        <v/>
      </c>
      <c r="AK367" s="108" t="str">
        <f t="shared" si="415"/>
        <v/>
      </c>
      <c r="AL367" s="27"/>
      <c r="AM367" s="32" t="str">
        <f t="shared" si="416"/>
        <v/>
      </c>
      <c r="AN367" s="21" t="str">
        <f t="shared" si="417"/>
        <v/>
      </c>
      <c r="AO367" s="53" t="str">
        <f t="shared" si="418"/>
        <v/>
      </c>
      <c r="AP367" s="53" t="str">
        <f t="shared" si="419"/>
        <v/>
      </c>
      <c r="AQ367" s="21" t="str">
        <f t="shared" si="420"/>
        <v/>
      </c>
      <c r="AR367" s="46" t="str">
        <f t="shared" si="421"/>
        <v/>
      </c>
      <c r="AS367" s="27" t="s">
        <v>0</v>
      </c>
      <c r="AT367" s="62" t="str">
        <f t="shared" si="422"/>
        <v/>
      </c>
      <c r="AU367" s="27" t="s">
        <v>0</v>
      </c>
      <c r="AV367" s="228" t="str">
        <f t="shared" si="468"/>
        <v/>
      </c>
      <c r="AW367" s="27" t="s">
        <v>0</v>
      </c>
      <c r="AX367" s="79"/>
      <c r="AY367" s="80"/>
      <c r="AZ367" s="27" t="s">
        <v>0</v>
      </c>
      <c r="BA367" s="184" t="str">
        <f t="shared" si="423"/>
        <v/>
      </c>
      <c r="BB367" s="27" t="s">
        <v>0</v>
      </c>
      <c r="BC367" s="32" t="str">
        <f t="shared" si="424"/>
        <v/>
      </c>
      <c r="BD367" s="53" t="str">
        <f>IF(AX367&amp;AY367="","",MAX(BD$12:BD366)+1)</f>
        <v/>
      </c>
      <c r="BE367" s="196" t="str">
        <f t="shared" si="425"/>
        <v/>
      </c>
      <c r="BF367" s="33" t="str">
        <f>IF(AND(AO367="NEMA",AP367="NEMA",OR(AX367&amp;AY367="",BE367="NEMA")),MAX(BF$12:BF366)+1,"")</f>
        <v/>
      </c>
      <c r="BG367" s="27" t="s">
        <v>0</v>
      </c>
      <c r="BH367" s="32" t="str">
        <f t="shared" si="426"/>
        <v/>
      </c>
      <c r="BI367" s="21" t="str">
        <f t="shared" si="427"/>
        <v/>
      </c>
      <c r="BJ367" s="53" t="str">
        <f t="shared" si="428"/>
        <v/>
      </c>
      <c r="BK367" s="33" t="str">
        <f t="shared" si="429"/>
        <v/>
      </c>
      <c r="BL367" s="27" t="s">
        <v>0</v>
      </c>
      <c r="BM367" s="32" t="str">
        <f t="shared" si="430"/>
        <v/>
      </c>
      <c r="BN367" s="21" t="str">
        <f t="shared" si="431"/>
        <v/>
      </c>
      <c r="BO367" s="53" t="str">
        <f t="shared" si="432"/>
        <v/>
      </c>
      <c r="BP367" s="53" t="str">
        <f t="shared" si="393"/>
        <v/>
      </c>
      <c r="BQ367" s="21" t="str">
        <f t="shared" si="394"/>
        <v/>
      </c>
      <c r="BR367" s="21" t="str" cm="1">
        <f t="array" ref="BR367">IFERROR(""&amp;INDEX(regNatjecatelj_klub,DI367),"")</f>
        <v/>
      </c>
      <c r="BS367" s="66" t="str">
        <f t="shared" si="433"/>
        <v/>
      </c>
      <c r="BT367" s="46" t="str">
        <f t="shared" si="434"/>
        <v/>
      </c>
      <c r="BU367" s="27" t="s">
        <v>0</v>
      </c>
      <c r="BV367" s="62" t="str">
        <f>IF(BP367&lt;&gt;"NEMA","",IF(IFERROR(MATCH(BN367,BN$12:BN366,0),0)&lt;&gt;0,"",BN367))</f>
        <v/>
      </c>
      <c r="BW367" s="27" t="s">
        <v>0</v>
      </c>
      <c r="BX367" s="84"/>
      <c r="BY367" s="27" t="s">
        <v>0</v>
      </c>
      <c r="BZ367" s="38" t="str">
        <f t="shared" si="435"/>
        <v/>
      </c>
      <c r="CA367" s="21" t="str">
        <f t="shared" si="436"/>
        <v/>
      </c>
      <c r="CB367" s="21" t="str">
        <f>IF(CA367="","",MAX(CB$12:CB366)+1)</f>
        <v/>
      </c>
      <c r="CC367" s="21" t="str">
        <f>IF(CA367="","",IF(AB367="","",IF(AB367="NEMA",IF(AD367="",INDEX(AD$12:AD366,MATCH(AA367,AA$12:AA366,0),1),AD367),AB367)))</f>
        <v/>
      </c>
      <c r="CD367" s="21" t="str">
        <f t="shared" si="437"/>
        <v/>
      </c>
      <c r="CE367" s="21" t="str">
        <f>IF(BX367="","",MAX(CE$12:CE366)+1)</f>
        <v/>
      </c>
      <c r="CF367" s="21" t="str">
        <f t="shared" si="438"/>
        <v/>
      </c>
      <c r="CG367" s="46" t="str">
        <f t="shared" si="439"/>
        <v/>
      </c>
      <c r="CH367" s="27" t="s">
        <v>0</v>
      </c>
      <c r="CI367" s="14" t="str">
        <f t="shared" si="440"/>
        <v/>
      </c>
      <c r="CJ367" s="27" t="s">
        <v>0</v>
      </c>
      <c r="CK367" s="157" t="str">
        <f>IF(BN367="","",IF(AND(BO367&lt;&gt;"",BO367&lt;&gt;"NEMA",BS367=1),BR367,IFERROR(INDEX(CK$12:CK366,MATCH(BN367,BN$12:BN366,0)),IF(BX367&lt;&gt;"",BX367,BT367))))</f>
        <v/>
      </c>
      <c r="CL367" s="210" t="str">
        <f>IF(BN367="","",IF(BT367&lt;&gt;BN367,INDEX(regKlub_id,MATCH(BT367,regKlub_naziv,0)),IF(AND(BO367&lt;&gt;"",BO367&lt;&gt;"NEMA"),BO367,IF(CF367&lt;&gt;"",CF367,IF(CB367&lt;&gt;"",CB367,IFERROR(INDEX(CL$12:CL366,MATCH(BN367,BN$12:BN366,0)),"GREŠKA"))))))</f>
        <v/>
      </c>
      <c r="CM367" s="108" t="str">
        <f>IF(BP367="","",IF(BP367&lt;&gt;"NEMA",BP367,IF(CE367&lt;&gt;"",CE367,IFERROR(INDEX(CM$12:CM366,MATCH(BN367,BN$12:BN366,0)),""))))</f>
        <v/>
      </c>
      <c r="CN367" s="27" t="s">
        <v>0</v>
      </c>
      <c r="CO367" s="38" t="str">
        <f t="shared" si="441"/>
        <v/>
      </c>
      <c r="CP367" s="53" t="str">
        <f t="shared" si="442"/>
        <v/>
      </c>
      <c r="CQ367" s="164" t="str">
        <f t="shared" si="443"/>
        <v/>
      </c>
      <c r="CR367" s="165" t="str">
        <f t="shared" si="391"/>
        <v/>
      </c>
      <c r="CS367" s="108" t="str">
        <f t="shared" si="395"/>
        <v/>
      </c>
      <c r="CT367" s="27" t="s">
        <v>0</v>
      </c>
      <c r="CU367" s="224" t="str">
        <f t="shared" si="444"/>
        <v xml:space="preserve">
</v>
      </c>
      <c r="CV367" s="27" t="s">
        <v>0</v>
      </c>
      <c r="CW367" s="184" t="str">
        <f t="shared" si="396"/>
        <v/>
      </c>
      <c r="CX367" t="s">
        <v>0</v>
      </c>
      <c r="CY367" s="86" t="str">
        <f t="shared" si="397"/>
        <v/>
      </c>
      <c r="CZ367" t="s">
        <v>0</v>
      </c>
      <c r="DA367" s="32" t="str">
        <f t="shared" si="398"/>
        <v/>
      </c>
      <c r="DB367" s="46" t="str">
        <f t="shared" si="399"/>
        <v/>
      </c>
      <c r="DC367" t="s">
        <v>0</v>
      </c>
      <c r="DD367" s="14" t="str">
        <f t="shared" si="445"/>
        <v/>
      </c>
      <c r="DE367" s="27" t="s">
        <v>0</v>
      </c>
      <c r="DF367" s="14" t="str">
        <f t="shared" si="446"/>
        <v/>
      </c>
      <c r="DG367" s="27" t="s">
        <v>0</v>
      </c>
      <c r="DH367" s="32" t="str">
        <f t="shared" si="447"/>
        <v/>
      </c>
      <c r="DI367" s="33" t="str">
        <f t="shared" si="448"/>
        <v/>
      </c>
      <c r="DJ367" s="27" t="s">
        <v>0</v>
      </c>
      <c r="DK367" s="32" t="str">
        <f t="shared" si="449"/>
        <v/>
      </c>
      <c r="DL367" s="33" t="str">
        <f t="shared" si="450"/>
        <v/>
      </c>
      <c r="DM367" s="27" t="s">
        <v>0</v>
      </c>
      <c r="DN367" s="32" t="str">
        <f t="shared" si="451"/>
        <v/>
      </c>
      <c r="DO367" s="33" t="str">
        <f t="shared" si="452"/>
        <v/>
      </c>
      <c r="DP367" s="27" t="s">
        <v>0</v>
      </c>
      <c r="DQ367" s="38" t="str">
        <f t="shared" si="453"/>
        <v/>
      </c>
      <c r="DR367" s="33" t="str" cm="1">
        <f t="array" ref="DR367">IF(DQ367&lt;&gt;"",INDEX(regNatjecatelj_id,DQ367,0),IF(BF367&lt;&gt;"",BF367,""))</f>
        <v/>
      </c>
      <c r="DS367" s="27" t="s">
        <v>0</v>
      </c>
      <c r="DT367" s="38" t="str">
        <f t="shared" si="454"/>
        <v/>
      </c>
      <c r="DU367" s="53" t="str">
        <f t="shared" si="400"/>
        <v/>
      </c>
      <c r="DV367" s="53" t="str">
        <f t="shared" si="455"/>
        <v/>
      </c>
      <c r="DW367" s="53" t="str">
        <f t="shared" si="456"/>
        <v/>
      </c>
      <c r="DX367" s="46" t="str">
        <f t="shared" si="457"/>
        <v/>
      </c>
      <c r="DY367" s="27" t="s">
        <v>0</v>
      </c>
      <c r="DZ367" s="38" t="str">
        <f>IF(AN367="","",MAX(DZ$12:DZ366)+1)</f>
        <v/>
      </c>
      <c r="EA367" s="53" t="str">
        <f t="shared" si="458"/>
        <v/>
      </c>
      <c r="EB367" s="53" t="str">
        <f t="shared" si="459"/>
        <v/>
      </c>
      <c r="EC367" s="53" t="str">
        <f t="shared" si="460"/>
        <v/>
      </c>
      <c r="ED367" s="53" t="str">
        <f t="shared" si="461"/>
        <v/>
      </c>
      <c r="EE367" s="53" t="str">
        <f t="shared" si="401"/>
        <v/>
      </c>
      <c r="EF367" s="53" t="str">
        <f t="shared" si="462"/>
        <v/>
      </c>
      <c r="EG367" s="53" t="str">
        <f t="shared" si="463"/>
        <v/>
      </c>
      <c r="EH367" s="53" t="str">
        <f t="shared" si="402"/>
        <v/>
      </c>
      <c r="EI367" s="53" t="str">
        <f t="shared" si="464"/>
        <v/>
      </c>
      <c r="EJ367" s="33" t="str">
        <f t="shared" si="465"/>
        <v/>
      </c>
      <c r="EK367" s="27" t="s">
        <v>0</v>
      </c>
      <c r="EL367" s="14" t="str">
        <f t="shared" si="466"/>
        <v/>
      </c>
      <c r="EM367" s="27" t="s">
        <v>0</v>
      </c>
      <c r="EN367" s="14" t="str">
        <f t="shared" si="403"/>
        <v/>
      </c>
      <c r="EO367" s="27" t="s">
        <v>0</v>
      </c>
      <c r="EP367" s="115" t="str">
        <f t="shared" si="467"/>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72" t="str">
        <f t="shared" si="404"/>
        <v/>
      </c>
      <c r="P368" s="27"/>
      <c r="Q368" s="32" t="str">
        <f t="shared" si="405"/>
        <v/>
      </c>
      <c r="R368" s="53" t="str">
        <f>IF(Q368="","",IF(COUNTIF(Q$12:Q367,Q368)=0,R367+1,R367))</f>
        <v/>
      </c>
      <c r="S368" s="53" t="str">
        <f t="shared" si="406"/>
        <v/>
      </c>
      <c r="T368" s="53" t="str">
        <f t="shared" si="407"/>
        <v/>
      </c>
      <c r="U368" s="46" t="str">
        <f t="shared" si="408"/>
        <v/>
      </c>
      <c r="V368" s="27" t="s">
        <v>0</v>
      </c>
      <c r="W368" s="157" t="str">
        <f t="shared" si="409"/>
        <v/>
      </c>
      <c r="X368" s="207" t="str">
        <f t="shared" si="410"/>
        <v/>
      </c>
      <c r="Y368" s="158" t="str">
        <f t="shared" si="392"/>
        <v/>
      </c>
      <c r="Z368" s="27" t="s">
        <v>0</v>
      </c>
      <c r="AA368" s="32" t="str">
        <f t="shared" si="411"/>
        <v/>
      </c>
      <c r="AB368" s="53" t="str">
        <f t="shared" si="412"/>
        <v/>
      </c>
      <c r="AC368" s="21" t="str">
        <f>IF(OR(AB368="",AB368&lt;&gt;"NEMA"),"",IF(IFERROR(MATCH(AA368,AA$12:AA367,0),0)&lt;&gt;0,"",AA368))</f>
        <v/>
      </c>
      <c r="AD368" s="46" t="str">
        <f>IF(AC368="","",MAX(AD$12:AD367)+1)</f>
        <v/>
      </c>
      <c r="AE368" s="27" t="s">
        <v>0</v>
      </c>
      <c r="AF368" s="84"/>
      <c r="AG368" s="27" t="s">
        <v>0</v>
      </c>
      <c r="AH368" s="14" t="str">
        <f t="shared" si="413"/>
        <v/>
      </c>
      <c r="AI368" s="27" t="s">
        <v>0</v>
      </c>
      <c r="AJ368" s="157" t="str">
        <f t="shared" si="414"/>
        <v/>
      </c>
      <c r="AK368" s="108" t="str">
        <f t="shared" si="415"/>
        <v/>
      </c>
      <c r="AL368" s="27"/>
      <c r="AM368" s="32" t="str">
        <f t="shared" si="416"/>
        <v/>
      </c>
      <c r="AN368" s="21" t="str">
        <f t="shared" si="417"/>
        <v/>
      </c>
      <c r="AO368" s="53" t="str">
        <f t="shared" si="418"/>
        <v/>
      </c>
      <c r="AP368" s="53" t="str">
        <f t="shared" si="419"/>
        <v/>
      </c>
      <c r="AQ368" s="21" t="str">
        <f t="shared" si="420"/>
        <v/>
      </c>
      <c r="AR368" s="46" t="str">
        <f t="shared" si="421"/>
        <v/>
      </c>
      <c r="AS368" s="27" t="s">
        <v>0</v>
      </c>
      <c r="AT368" s="62" t="str">
        <f t="shared" si="422"/>
        <v/>
      </c>
      <c r="AU368" s="27" t="s">
        <v>0</v>
      </c>
      <c r="AV368" s="228" t="str">
        <f t="shared" si="468"/>
        <v/>
      </c>
      <c r="AW368" s="27" t="s">
        <v>0</v>
      </c>
      <c r="AX368" s="79"/>
      <c r="AY368" s="80"/>
      <c r="AZ368" s="27" t="s">
        <v>0</v>
      </c>
      <c r="BA368" s="184" t="str">
        <f t="shared" si="423"/>
        <v/>
      </c>
      <c r="BB368" s="27" t="s">
        <v>0</v>
      </c>
      <c r="BC368" s="32" t="str">
        <f t="shared" si="424"/>
        <v/>
      </c>
      <c r="BD368" s="53" t="str">
        <f>IF(AX368&amp;AY368="","",MAX(BD$12:BD367)+1)</f>
        <v/>
      </c>
      <c r="BE368" s="196" t="str">
        <f t="shared" si="425"/>
        <v/>
      </c>
      <c r="BF368" s="33" t="str">
        <f>IF(AND(AO368="NEMA",AP368="NEMA",OR(AX368&amp;AY368="",BE368="NEMA")),MAX(BF$12:BF367)+1,"")</f>
        <v/>
      </c>
      <c r="BG368" s="27" t="s">
        <v>0</v>
      </c>
      <c r="BH368" s="32" t="str">
        <f t="shared" si="426"/>
        <v/>
      </c>
      <c r="BI368" s="21" t="str">
        <f t="shared" si="427"/>
        <v/>
      </c>
      <c r="BJ368" s="53" t="str">
        <f t="shared" si="428"/>
        <v/>
      </c>
      <c r="BK368" s="33" t="str">
        <f t="shared" si="429"/>
        <v/>
      </c>
      <c r="BL368" s="27" t="s">
        <v>0</v>
      </c>
      <c r="BM368" s="32" t="str">
        <f t="shared" si="430"/>
        <v/>
      </c>
      <c r="BN368" s="21" t="str">
        <f t="shared" si="431"/>
        <v/>
      </c>
      <c r="BO368" s="53" t="str">
        <f t="shared" si="432"/>
        <v/>
      </c>
      <c r="BP368" s="53" t="str">
        <f t="shared" si="393"/>
        <v/>
      </c>
      <c r="BQ368" s="21" t="str">
        <f t="shared" si="394"/>
        <v/>
      </c>
      <c r="BR368" s="21" t="str" cm="1">
        <f t="array" ref="BR368">IFERROR(""&amp;INDEX(regNatjecatelj_klub,DI368),"")</f>
        <v/>
      </c>
      <c r="BS368" s="66" t="str">
        <f t="shared" si="433"/>
        <v/>
      </c>
      <c r="BT368" s="46" t="str">
        <f t="shared" si="434"/>
        <v/>
      </c>
      <c r="BU368" s="27" t="s">
        <v>0</v>
      </c>
      <c r="BV368" s="62" t="str">
        <f>IF(BP368&lt;&gt;"NEMA","",IF(IFERROR(MATCH(BN368,BN$12:BN367,0),0)&lt;&gt;0,"",BN368))</f>
        <v/>
      </c>
      <c r="BW368" s="27" t="s">
        <v>0</v>
      </c>
      <c r="BX368" s="84"/>
      <c r="BY368" s="27" t="s">
        <v>0</v>
      </c>
      <c r="BZ368" s="38" t="str">
        <f t="shared" si="435"/>
        <v/>
      </c>
      <c r="CA368" s="21" t="str">
        <f t="shared" si="436"/>
        <v/>
      </c>
      <c r="CB368" s="21" t="str">
        <f>IF(CA368="","",MAX(CB$12:CB367)+1)</f>
        <v/>
      </c>
      <c r="CC368" s="21" t="str">
        <f>IF(CA368="","",IF(AB368="","",IF(AB368="NEMA",IF(AD368="",INDEX(AD$12:AD367,MATCH(AA368,AA$12:AA367,0),1),AD368),AB368)))</f>
        <v/>
      </c>
      <c r="CD368" s="21" t="str">
        <f t="shared" si="437"/>
        <v/>
      </c>
      <c r="CE368" s="21" t="str">
        <f>IF(BX368="","",MAX(CE$12:CE367)+1)</f>
        <v/>
      </c>
      <c r="CF368" s="21" t="str">
        <f t="shared" si="438"/>
        <v/>
      </c>
      <c r="CG368" s="46" t="str">
        <f t="shared" si="439"/>
        <v/>
      </c>
      <c r="CH368" s="27" t="s">
        <v>0</v>
      </c>
      <c r="CI368" s="14" t="str">
        <f t="shared" si="440"/>
        <v/>
      </c>
      <c r="CJ368" s="27" t="s">
        <v>0</v>
      </c>
      <c r="CK368" s="157" t="str">
        <f>IF(BN368="","",IF(AND(BO368&lt;&gt;"",BO368&lt;&gt;"NEMA",BS368=1),BR368,IFERROR(INDEX(CK$12:CK367,MATCH(BN368,BN$12:BN367,0)),IF(BX368&lt;&gt;"",BX368,BT368))))</f>
        <v/>
      </c>
      <c r="CL368" s="210" t="str">
        <f>IF(BN368="","",IF(BT368&lt;&gt;BN368,INDEX(regKlub_id,MATCH(BT368,regKlub_naziv,0)),IF(AND(BO368&lt;&gt;"",BO368&lt;&gt;"NEMA"),BO368,IF(CF368&lt;&gt;"",CF368,IF(CB368&lt;&gt;"",CB368,IFERROR(INDEX(CL$12:CL367,MATCH(BN368,BN$12:BN367,0)),"GREŠKA"))))))</f>
        <v/>
      </c>
      <c r="CM368" s="108" t="str">
        <f>IF(BP368="","",IF(BP368&lt;&gt;"NEMA",BP368,IF(CE368&lt;&gt;"",CE368,IFERROR(INDEX(CM$12:CM367,MATCH(BN368,BN$12:BN367,0)),""))))</f>
        <v/>
      </c>
      <c r="CN368" s="27" t="s">
        <v>0</v>
      </c>
      <c r="CO368" s="38" t="str">
        <f t="shared" si="441"/>
        <v/>
      </c>
      <c r="CP368" s="53" t="str">
        <f t="shared" si="442"/>
        <v/>
      </c>
      <c r="CQ368" s="164" t="str">
        <f t="shared" si="443"/>
        <v/>
      </c>
      <c r="CR368" s="165" t="str">
        <f t="shared" si="391"/>
        <v/>
      </c>
      <c r="CS368" s="108" t="str">
        <f t="shared" si="395"/>
        <v/>
      </c>
      <c r="CT368" s="27" t="s">
        <v>0</v>
      </c>
      <c r="CU368" s="224" t="str">
        <f t="shared" si="444"/>
        <v xml:space="preserve">
</v>
      </c>
      <c r="CV368" s="27" t="s">
        <v>0</v>
      </c>
      <c r="CW368" s="184" t="str">
        <f t="shared" si="396"/>
        <v/>
      </c>
      <c r="CX368" t="s">
        <v>0</v>
      </c>
      <c r="CY368" s="86" t="str">
        <f t="shared" si="397"/>
        <v/>
      </c>
      <c r="CZ368" t="s">
        <v>0</v>
      </c>
      <c r="DA368" s="32" t="str">
        <f t="shared" si="398"/>
        <v/>
      </c>
      <c r="DB368" s="46" t="str">
        <f t="shared" si="399"/>
        <v/>
      </c>
      <c r="DC368" t="s">
        <v>0</v>
      </c>
      <c r="DD368" s="14" t="str">
        <f t="shared" si="445"/>
        <v/>
      </c>
      <c r="DE368" s="27" t="s">
        <v>0</v>
      </c>
      <c r="DF368" s="14" t="str">
        <f t="shared" si="446"/>
        <v/>
      </c>
      <c r="DG368" s="27" t="s">
        <v>0</v>
      </c>
      <c r="DH368" s="32" t="str">
        <f t="shared" si="447"/>
        <v/>
      </c>
      <c r="DI368" s="33" t="str">
        <f t="shared" si="448"/>
        <v/>
      </c>
      <c r="DJ368" s="27" t="s">
        <v>0</v>
      </c>
      <c r="DK368" s="32" t="str">
        <f t="shared" si="449"/>
        <v/>
      </c>
      <c r="DL368" s="33" t="str">
        <f t="shared" si="450"/>
        <v/>
      </c>
      <c r="DM368" s="27" t="s">
        <v>0</v>
      </c>
      <c r="DN368" s="32" t="str">
        <f t="shared" si="451"/>
        <v/>
      </c>
      <c r="DO368" s="33" t="str">
        <f t="shared" si="452"/>
        <v/>
      </c>
      <c r="DP368" s="27" t="s">
        <v>0</v>
      </c>
      <c r="DQ368" s="38" t="str">
        <f t="shared" si="453"/>
        <v/>
      </c>
      <c r="DR368" s="33" t="str" cm="1">
        <f t="array" ref="DR368">IF(DQ368&lt;&gt;"",INDEX(regNatjecatelj_id,DQ368,0),IF(BF368&lt;&gt;"",BF368,""))</f>
        <v/>
      </c>
      <c r="DS368" s="27" t="s">
        <v>0</v>
      </c>
      <c r="DT368" s="38" t="str">
        <f t="shared" si="454"/>
        <v/>
      </c>
      <c r="DU368" s="53" t="str">
        <f t="shared" si="400"/>
        <v/>
      </c>
      <c r="DV368" s="53" t="str">
        <f t="shared" si="455"/>
        <v/>
      </c>
      <c r="DW368" s="53" t="str">
        <f t="shared" si="456"/>
        <v/>
      </c>
      <c r="DX368" s="46" t="str">
        <f t="shared" si="457"/>
        <v/>
      </c>
      <c r="DY368" s="27" t="s">
        <v>0</v>
      </c>
      <c r="DZ368" s="38" t="str">
        <f>IF(AN368="","",MAX(DZ$12:DZ367)+1)</f>
        <v/>
      </c>
      <c r="EA368" s="53" t="str">
        <f t="shared" si="458"/>
        <v/>
      </c>
      <c r="EB368" s="53" t="str">
        <f t="shared" si="459"/>
        <v/>
      </c>
      <c r="EC368" s="53" t="str">
        <f t="shared" si="460"/>
        <v/>
      </c>
      <c r="ED368" s="53" t="str">
        <f t="shared" si="461"/>
        <v/>
      </c>
      <c r="EE368" s="53" t="str">
        <f t="shared" si="401"/>
        <v/>
      </c>
      <c r="EF368" s="53" t="str">
        <f t="shared" si="462"/>
        <v/>
      </c>
      <c r="EG368" s="53" t="str">
        <f t="shared" si="463"/>
        <v/>
      </c>
      <c r="EH368" s="53" t="str">
        <f t="shared" si="402"/>
        <v/>
      </c>
      <c r="EI368" s="53" t="str">
        <f t="shared" si="464"/>
        <v/>
      </c>
      <c r="EJ368" s="33" t="str">
        <f t="shared" si="465"/>
        <v/>
      </c>
      <c r="EK368" s="27" t="s">
        <v>0</v>
      </c>
      <c r="EL368" s="14" t="str">
        <f t="shared" si="466"/>
        <v/>
      </c>
      <c r="EM368" s="27" t="s">
        <v>0</v>
      </c>
      <c r="EN368" s="14" t="str">
        <f t="shared" si="403"/>
        <v/>
      </c>
      <c r="EO368" s="27" t="s">
        <v>0</v>
      </c>
      <c r="EP368" s="115" t="str">
        <f t="shared" si="467"/>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72" t="str">
        <f t="shared" si="404"/>
        <v/>
      </c>
      <c r="P369" s="27"/>
      <c r="Q369" s="32" t="str">
        <f t="shared" si="405"/>
        <v/>
      </c>
      <c r="R369" s="53" t="str">
        <f>IF(Q369="","",IF(COUNTIF(Q$12:Q368,Q369)=0,R368+1,R368))</f>
        <v/>
      </c>
      <c r="S369" s="53" t="str">
        <f t="shared" si="406"/>
        <v/>
      </c>
      <c r="T369" s="53" t="str">
        <f t="shared" si="407"/>
        <v/>
      </c>
      <c r="U369" s="46" t="str">
        <f t="shared" si="408"/>
        <v/>
      </c>
      <c r="V369" s="27" t="s">
        <v>0</v>
      </c>
      <c r="W369" s="157" t="str">
        <f t="shared" si="409"/>
        <v/>
      </c>
      <c r="X369" s="207" t="str">
        <f t="shared" si="410"/>
        <v/>
      </c>
      <c r="Y369" s="158" t="str">
        <f t="shared" si="392"/>
        <v/>
      </c>
      <c r="Z369" s="27" t="s">
        <v>0</v>
      </c>
      <c r="AA369" s="32" t="str">
        <f t="shared" si="411"/>
        <v/>
      </c>
      <c r="AB369" s="53" t="str">
        <f t="shared" si="412"/>
        <v/>
      </c>
      <c r="AC369" s="21" t="str">
        <f>IF(OR(AB369="",AB369&lt;&gt;"NEMA"),"",IF(IFERROR(MATCH(AA369,AA$12:AA368,0),0)&lt;&gt;0,"",AA369))</f>
        <v/>
      </c>
      <c r="AD369" s="46" t="str">
        <f>IF(AC369="","",MAX(AD$12:AD368)+1)</f>
        <v/>
      </c>
      <c r="AE369" s="27" t="s">
        <v>0</v>
      </c>
      <c r="AF369" s="84"/>
      <c r="AG369" s="27" t="s">
        <v>0</v>
      </c>
      <c r="AH369" s="14" t="str">
        <f t="shared" si="413"/>
        <v/>
      </c>
      <c r="AI369" s="27" t="s">
        <v>0</v>
      </c>
      <c r="AJ369" s="157" t="str">
        <f t="shared" si="414"/>
        <v/>
      </c>
      <c r="AK369" s="108" t="str">
        <f t="shared" si="415"/>
        <v/>
      </c>
      <c r="AL369" s="27"/>
      <c r="AM369" s="32" t="str">
        <f t="shared" si="416"/>
        <v/>
      </c>
      <c r="AN369" s="21" t="str">
        <f t="shared" si="417"/>
        <v/>
      </c>
      <c r="AO369" s="53" t="str">
        <f t="shared" si="418"/>
        <v/>
      </c>
      <c r="AP369" s="53" t="str">
        <f t="shared" si="419"/>
        <v/>
      </c>
      <c r="AQ369" s="21" t="str">
        <f t="shared" si="420"/>
        <v/>
      </c>
      <c r="AR369" s="46" t="str">
        <f t="shared" si="421"/>
        <v/>
      </c>
      <c r="AS369" s="27" t="s">
        <v>0</v>
      </c>
      <c r="AT369" s="62" t="str">
        <f t="shared" si="422"/>
        <v/>
      </c>
      <c r="AU369" s="27" t="s">
        <v>0</v>
      </c>
      <c r="AV369" s="228" t="str">
        <f t="shared" si="468"/>
        <v/>
      </c>
      <c r="AW369" s="27" t="s">
        <v>0</v>
      </c>
      <c r="AX369" s="79"/>
      <c r="AY369" s="80"/>
      <c r="AZ369" s="27" t="s">
        <v>0</v>
      </c>
      <c r="BA369" s="184" t="str">
        <f t="shared" si="423"/>
        <v/>
      </c>
      <c r="BB369" s="27" t="s">
        <v>0</v>
      </c>
      <c r="BC369" s="32" t="str">
        <f t="shared" si="424"/>
        <v/>
      </c>
      <c r="BD369" s="53" t="str">
        <f>IF(AX369&amp;AY369="","",MAX(BD$12:BD368)+1)</f>
        <v/>
      </c>
      <c r="BE369" s="196" t="str">
        <f t="shared" si="425"/>
        <v/>
      </c>
      <c r="BF369" s="33" t="str">
        <f>IF(AND(AO369="NEMA",AP369="NEMA",OR(AX369&amp;AY369="",BE369="NEMA")),MAX(BF$12:BF368)+1,"")</f>
        <v/>
      </c>
      <c r="BG369" s="27" t="s">
        <v>0</v>
      </c>
      <c r="BH369" s="32" t="str">
        <f t="shared" si="426"/>
        <v/>
      </c>
      <c r="BI369" s="21" t="str">
        <f t="shared" si="427"/>
        <v/>
      </c>
      <c r="BJ369" s="53" t="str">
        <f t="shared" si="428"/>
        <v/>
      </c>
      <c r="BK369" s="33" t="str">
        <f t="shared" si="429"/>
        <v/>
      </c>
      <c r="BL369" s="27" t="s">
        <v>0</v>
      </c>
      <c r="BM369" s="32" t="str">
        <f t="shared" si="430"/>
        <v/>
      </c>
      <c r="BN369" s="21" t="str">
        <f t="shared" si="431"/>
        <v/>
      </c>
      <c r="BO369" s="53" t="str">
        <f t="shared" si="432"/>
        <v/>
      </c>
      <c r="BP369" s="53" t="str">
        <f t="shared" si="393"/>
        <v/>
      </c>
      <c r="BQ369" s="21" t="str">
        <f t="shared" si="394"/>
        <v/>
      </c>
      <c r="BR369" s="21" t="str" cm="1">
        <f t="array" ref="BR369">IFERROR(""&amp;INDEX(regNatjecatelj_klub,DI369),"")</f>
        <v/>
      </c>
      <c r="BS369" s="66" t="str">
        <f t="shared" si="433"/>
        <v/>
      </c>
      <c r="BT369" s="46" t="str">
        <f t="shared" si="434"/>
        <v/>
      </c>
      <c r="BU369" s="27" t="s">
        <v>0</v>
      </c>
      <c r="BV369" s="62" t="str">
        <f>IF(BP369&lt;&gt;"NEMA","",IF(IFERROR(MATCH(BN369,BN$12:BN368,0),0)&lt;&gt;0,"",BN369))</f>
        <v/>
      </c>
      <c r="BW369" s="27" t="s">
        <v>0</v>
      </c>
      <c r="BX369" s="84"/>
      <c r="BY369" s="27" t="s">
        <v>0</v>
      </c>
      <c r="BZ369" s="38" t="str">
        <f t="shared" si="435"/>
        <v/>
      </c>
      <c r="CA369" s="21" t="str">
        <f t="shared" si="436"/>
        <v/>
      </c>
      <c r="CB369" s="21" t="str">
        <f>IF(CA369="","",MAX(CB$12:CB368)+1)</f>
        <v/>
      </c>
      <c r="CC369" s="21" t="str">
        <f>IF(CA369="","",IF(AB369="","",IF(AB369="NEMA",IF(AD369="",INDEX(AD$12:AD368,MATCH(AA369,AA$12:AA368,0),1),AD369),AB369)))</f>
        <v/>
      </c>
      <c r="CD369" s="21" t="str">
        <f t="shared" si="437"/>
        <v/>
      </c>
      <c r="CE369" s="21" t="str">
        <f>IF(BX369="","",MAX(CE$12:CE368)+1)</f>
        <v/>
      </c>
      <c r="CF369" s="21" t="str">
        <f t="shared" si="438"/>
        <v/>
      </c>
      <c r="CG369" s="46" t="str">
        <f t="shared" si="439"/>
        <v/>
      </c>
      <c r="CH369" s="27" t="s">
        <v>0</v>
      </c>
      <c r="CI369" s="14" t="str">
        <f t="shared" si="440"/>
        <v/>
      </c>
      <c r="CJ369" s="27" t="s">
        <v>0</v>
      </c>
      <c r="CK369" s="157" t="str">
        <f>IF(BN369="","",IF(AND(BO369&lt;&gt;"",BO369&lt;&gt;"NEMA",BS369=1),BR369,IFERROR(INDEX(CK$12:CK368,MATCH(BN369,BN$12:BN368,0)),IF(BX369&lt;&gt;"",BX369,BT369))))</f>
        <v/>
      </c>
      <c r="CL369" s="210" t="str">
        <f>IF(BN369="","",IF(BT369&lt;&gt;BN369,INDEX(regKlub_id,MATCH(BT369,regKlub_naziv,0)),IF(AND(BO369&lt;&gt;"",BO369&lt;&gt;"NEMA"),BO369,IF(CF369&lt;&gt;"",CF369,IF(CB369&lt;&gt;"",CB369,IFERROR(INDEX(CL$12:CL368,MATCH(BN369,BN$12:BN368,0)),"GREŠKA"))))))</f>
        <v/>
      </c>
      <c r="CM369" s="108" t="str">
        <f>IF(BP369="","",IF(BP369&lt;&gt;"NEMA",BP369,IF(CE369&lt;&gt;"",CE369,IFERROR(INDEX(CM$12:CM368,MATCH(BN369,BN$12:BN368,0)),""))))</f>
        <v/>
      </c>
      <c r="CN369" s="27" t="s">
        <v>0</v>
      </c>
      <c r="CO369" s="38" t="str">
        <f t="shared" si="441"/>
        <v/>
      </c>
      <c r="CP369" s="53" t="str">
        <f t="shared" si="442"/>
        <v/>
      </c>
      <c r="CQ369" s="164" t="str">
        <f t="shared" si="443"/>
        <v/>
      </c>
      <c r="CR369" s="165" t="str">
        <f t="shared" si="391"/>
        <v/>
      </c>
      <c r="CS369" s="108" t="str">
        <f t="shared" si="395"/>
        <v/>
      </c>
      <c r="CT369" s="27" t="s">
        <v>0</v>
      </c>
      <c r="CU369" s="224" t="str">
        <f t="shared" si="444"/>
        <v xml:space="preserve">
</v>
      </c>
      <c r="CV369" s="27" t="s">
        <v>0</v>
      </c>
      <c r="CW369" s="184" t="str">
        <f t="shared" si="396"/>
        <v/>
      </c>
      <c r="CX369" t="s">
        <v>0</v>
      </c>
      <c r="CY369" s="86" t="str">
        <f t="shared" si="397"/>
        <v/>
      </c>
      <c r="CZ369" t="s">
        <v>0</v>
      </c>
      <c r="DA369" s="32" t="str">
        <f t="shared" si="398"/>
        <v/>
      </c>
      <c r="DB369" s="46" t="str">
        <f t="shared" si="399"/>
        <v/>
      </c>
      <c r="DC369" t="s">
        <v>0</v>
      </c>
      <c r="DD369" s="14" t="str">
        <f t="shared" si="445"/>
        <v/>
      </c>
      <c r="DE369" s="27" t="s">
        <v>0</v>
      </c>
      <c r="DF369" s="14" t="str">
        <f t="shared" si="446"/>
        <v/>
      </c>
      <c r="DG369" s="27" t="s">
        <v>0</v>
      </c>
      <c r="DH369" s="32" t="str">
        <f t="shared" si="447"/>
        <v/>
      </c>
      <c r="DI369" s="33" t="str">
        <f t="shared" si="448"/>
        <v/>
      </c>
      <c r="DJ369" s="27" t="s">
        <v>0</v>
      </c>
      <c r="DK369" s="32" t="str">
        <f t="shared" si="449"/>
        <v/>
      </c>
      <c r="DL369" s="33" t="str">
        <f t="shared" si="450"/>
        <v/>
      </c>
      <c r="DM369" s="27" t="s">
        <v>0</v>
      </c>
      <c r="DN369" s="32" t="str">
        <f t="shared" si="451"/>
        <v/>
      </c>
      <c r="DO369" s="33" t="str">
        <f t="shared" si="452"/>
        <v/>
      </c>
      <c r="DP369" s="27" t="s">
        <v>0</v>
      </c>
      <c r="DQ369" s="38" t="str">
        <f t="shared" si="453"/>
        <v/>
      </c>
      <c r="DR369" s="33" t="str" cm="1">
        <f t="array" ref="DR369">IF(DQ369&lt;&gt;"",INDEX(regNatjecatelj_id,DQ369,0),IF(BF369&lt;&gt;"",BF369,""))</f>
        <v/>
      </c>
      <c r="DS369" s="27" t="s">
        <v>0</v>
      </c>
      <c r="DT369" s="38" t="str">
        <f t="shared" si="454"/>
        <v/>
      </c>
      <c r="DU369" s="53" t="str">
        <f t="shared" si="400"/>
        <v/>
      </c>
      <c r="DV369" s="53" t="str">
        <f t="shared" si="455"/>
        <v/>
      </c>
      <c r="DW369" s="53" t="str">
        <f t="shared" si="456"/>
        <v/>
      </c>
      <c r="DX369" s="46" t="str">
        <f t="shared" si="457"/>
        <v/>
      </c>
      <c r="DY369" s="27" t="s">
        <v>0</v>
      </c>
      <c r="DZ369" s="38" t="str">
        <f>IF(AN369="","",MAX(DZ$12:DZ368)+1)</f>
        <v/>
      </c>
      <c r="EA369" s="53" t="str">
        <f t="shared" si="458"/>
        <v/>
      </c>
      <c r="EB369" s="53" t="str">
        <f t="shared" si="459"/>
        <v/>
      </c>
      <c r="EC369" s="53" t="str">
        <f t="shared" si="460"/>
        <v/>
      </c>
      <c r="ED369" s="53" t="str">
        <f t="shared" si="461"/>
        <v/>
      </c>
      <c r="EE369" s="53" t="str">
        <f t="shared" si="401"/>
        <v/>
      </c>
      <c r="EF369" s="53" t="str">
        <f t="shared" si="462"/>
        <v/>
      </c>
      <c r="EG369" s="53" t="str">
        <f t="shared" si="463"/>
        <v/>
      </c>
      <c r="EH369" s="53" t="str">
        <f t="shared" si="402"/>
        <v/>
      </c>
      <c r="EI369" s="53" t="str">
        <f t="shared" si="464"/>
        <v/>
      </c>
      <c r="EJ369" s="33" t="str">
        <f t="shared" si="465"/>
        <v/>
      </c>
      <c r="EK369" s="27" t="s">
        <v>0</v>
      </c>
      <c r="EL369" s="14" t="str">
        <f t="shared" si="466"/>
        <v/>
      </c>
      <c r="EM369" s="27" t="s">
        <v>0</v>
      </c>
      <c r="EN369" s="14" t="str">
        <f t="shared" si="403"/>
        <v/>
      </c>
      <c r="EO369" s="27" t="s">
        <v>0</v>
      </c>
      <c r="EP369" s="115" t="str">
        <f t="shared" si="467"/>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72" t="str">
        <f t="shared" si="404"/>
        <v/>
      </c>
      <c r="P370" s="27"/>
      <c r="Q370" s="32" t="str">
        <f t="shared" si="405"/>
        <v/>
      </c>
      <c r="R370" s="53" t="str">
        <f>IF(Q370="","",IF(COUNTIF(Q$12:Q369,Q370)=0,R369+1,R369))</f>
        <v/>
      </c>
      <c r="S370" s="53" t="str">
        <f t="shared" si="406"/>
        <v/>
      </c>
      <c r="T370" s="53" t="str">
        <f t="shared" si="407"/>
        <v/>
      </c>
      <c r="U370" s="46" t="str">
        <f t="shared" si="408"/>
        <v/>
      </c>
      <c r="V370" s="27" t="s">
        <v>0</v>
      </c>
      <c r="W370" s="157" t="str">
        <f t="shared" si="409"/>
        <v/>
      </c>
      <c r="X370" s="207" t="str">
        <f t="shared" si="410"/>
        <v/>
      </c>
      <c r="Y370" s="158" t="str">
        <f t="shared" si="392"/>
        <v/>
      </c>
      <c r="Z370" s="27" t="s">
        <v>0</v>
      </c>
      <c r="AA370" s="32" t="str">
        <f t="shared" si="411"/>
        <v/>
      </c>
      <c r="AB370" s="53" t="str">
        <f t="shared" si="412"/>
        <v/>
      </c>
      <c r="AC370" s="21" t="str">
        <f>IF(OR(AB370="",AB370&lt;&gt;"NEMA"),"",IF(IFERROR(MATCH(AA370,AA$12:AA369,0),0)&lt;&gt;0,"",AA370))</f>
        <v/>
      </c>
      <c r="AD370" s="46" t="str">
        <f>IF(AC370="","",MAX(AD$12:AD369)+1)</f>
        <v/>
      </c>
      <c r="AE370" s="27" t="s">
        <v>0</v>
      </c>
      <c r="AF370" s="84"/>
      <c r="AG370" s="27" t="s">
        <v>0</v>
      </c>
      <c r="AH370" s="14" t="str">
        <f t="shared" si="413"/>
        <v/>
      </c>
      <c r="AI370" s="27" t="s">
        <v>0</v>
      </c>
      <c r="AJ370" s="157" t="str">
        <f t="shared" si="414"/>
        <v/>
      </c>
      <c r="AK370" s="108" t="str">
        <f t="shared" si="415"/>
        <v/>
      </c>
      <c r="AL370" s="27"/>
      <c r="AM370" s="32" t="str">
        <f t="shared" si="416"/>
        <v/>
      </c>
      <c r="AN370" s="21" t="str">
        <f t="shared" si="417"/>
        <v/>
      </c>
      <c r="AO370" s="53" t="str">
        <f t="shared" si="418"/>
        <v/>
      </c>
      <c r="AP370" s="53" t="str">
        <f t="shared" si="419"/>
        <v/>
      </c>
      <c r="AQ370" s="21" t="str">
        <f t="shared" si="420"/>
        <v/>
      </c>
      <c r="AR370" s="46" t="str">
        <f t="shared" si="421"/>
        <v/>
      </c>
      <c r="AS370" s="27" t="s">
        <v>0</v>
      </c>
      <c r="AT370" s="62" t="str">
        <f t="shared" si="422"/>
        <v/>
      </c>
      <c r="AU370" s="27" t="s">
        <v>0</v>
      </c>
      <c r="AV370" s="228" t="str">
        <f t="shared" si="468"/>
        <v/>
      </c>
      <c r="AW370" s="27" t="s">
        <v>0</v>
      </c>
      <c r="AX370" s="79"/>
      <c r="AY370" s="80"/>
      <c r="AZ370" s="27" t="s">
        <v>0</v>
      </c>
      <c r="BA370" s="184" t="str">
        <f t="shared" si="423"/>
        <v/>
      </c>
      <c r="BB370" s="27" t="s">
        <v>0</v>
      </c>
      <c r="BC370" s="32" t="str">
        <f t="shared" si="424"/>
        <v/>
      </c>
      <c r="BD370" s="53" t="str">
        <f>IF(AX370&amp;AY370="","",MAX(BD$12:BD369)+1)</f>
        <v/>
      </c>
      <c r="BE370" s="196" t="str">
        <f t="shared" si="425"/>
        <v/>
      </c>
      <c r="BF370" s="33" t="str">
        <f>IF(AND(AO370="NEMA",AP370="NEMA",OR(AX370&amp;AY370="",BE370="NEMA")),MAX(BF$12:BF369)+1,"")</f>
        <v/>
      </c>
      <c r="BG370" s="27" t="s">
        <v>0</v>
      </c>
      <c r="BH370" s="32" t="str">
        <f t="shared" si="426"/>
        <v/>
      </c>
      <c r="BI370" s="21" t="str">
        <f t="shared" si="427"/>
        <v/>
      </c>
      <c r="BJ370" s="53" t="str">
        <f t="shared" si="428"/>
        <v/>
      </c>
      <c r="BK370" s="33" t="str">
        <f t="shared" si="429"/>
        <v/>
      </c>
      <c r="BL370" s="27" t="s">
        <v>0</v>
      </c>
      <c r="BM370" s="32" t="str">
        <f t="shared" si="430"/>
        <v/>
      </c>
      <c r="BN370" s="21" t="str">
        <f t="shared" si="431"/>
        <v/>
      </c>
      <c r="BO370" s="53" t="str">
        <f t="shared" si="432"/>
        <v/>
      </c>
      <c r="BP370" s="53" t="str">
        <f t="shared" si="393"/>
        <v/>
      </c>
      <c r="BQ370" s="21" t="str">
        <f t="shared" si="394"/>
        <v/>
      </c>
      <c r="BR370" s="21" t="str" cm="1">
        <f t="array" ref="BR370">IFERROR(""&amp;INDEX(regNatjecatelj_klub,DI370),"")</f>
        <v/>
      </c>
      <c r="BS370" s="66" t="str">
        <f t="shared" si="433"/>
        <v/>
      </c>
      <c r="BT370" s="46" t="str">
        <f t="shared" si="434"/>
        <v/>
      </c>
      <c r="BU370" s="27" t="s">
        <v>0</v>
      </c>
      <c r="BV370" s="62" t="str">
        <f>IF(BP370&lt;&gt;"NEMA","",IF(IFERROR(MATCH(BN370,BN$12:BN369,0),0)&lt;&gt;0,"",BN370))</f>
        <v/>
      </c>
      <c r="BW370" s="27" t="s">
        <v>0</v>
      </c>
      <c r="BX370" s="84"/>
      <c r="BY370" s="27" t="s">
        <v>0</v>
      </c>
      <c r="BZ370" s="38" t="str">
        <f t="shared" si="435"/>
        <v/>
      </c>
      <c r="CA370" s="21" t="str">
        <f t="shared" si="436"/>
        <v/>
      </c>
      <c r="CB370" s="21" t="str">
        <f>IF(CA370="","",MAX(CB$12:CB369)+1)</f>
        <v/>
      </c>
      <c r="CC370" s="21" t="str">
        <f>IF(CA370="","",IF(AB370="","",IF(AB370="NEMA",IF(AD370="",INDEX(AD$12:AD369,MATCH(AA370,AA$12:AA369,0),1),AD370),AB370)))</f>
        <v/>
      </c>
      <c r="CD370" s="21" t="str">
        <f t="shared" si="437"/>
        <v/>
      </c>
      <c r="CE370" s="21" t="str">
        <f>IF(BX370="","",MAX(CE$12:CE369)+1)</f>
        <v/>
      </c>
      <c r="CF370" s="21" t="str">
        <f t="shared" si="438"/>
        <v/>
      </c>
      <c r="CG370" s="46" t="str">
        <f t="shared" si="439"/>
        <v/>
      </c>
      <c r="CH370" s="27" t="s">
        <v>0</v>
      </c>
      <c r="CI370" s="14" t="str">
        <f t="shared" si="440"/>
        <v/>
      </c>
      <c r="CJ370" s="27" t="s">
        <v>0</v>
      </c>
      <c r="CK370" s="157" t="str">
        <f>IF(BN370="","",IF(AND(BO370&lt;&gt;"",BO370&lt;&gt;"NEMA",BS370=1),BR370,IFERROR(INDEX(CK$12:CK369,MATCH(BN370,BN$12:BN369,0)),IF(BX370&lt;&gt;"",BX370,BT370))))</f>
        <v/>
      </c>
      <c r="CL370" s="210" t="str">
        <f>IF(BN370="","",IF(BT370&lt;&gt;BN370,INDEX(regKlub_id,MATCH(BT370,regKlub_naziv,0)),IF(AND(BO370&lt;&gt;"",BO370&lt;&gt;"NEMA"),BO370,IF(CF370&lt;&gt;"",CF370,IF(CB370&lt;&gt;"",CB370,IFERROR(INDEX(CL$12:CL369,MATCH(BN370,BN$12:BN369,0)),"GREŠKA"))))))</f>
        <v/>
      </c>
      <c r="CM370" s="108" t="str">
        <f>IF(BP370="","",IF(BP370&lt;&gt;"NEMA",BP370,IF(CE370&lt;&gt;"",CE370,IFERROR(INDEX(CM$12:CM369,MATCH(BN370,BN$12:BN369,0)),""))))</f>
        <v/>
      </c>
      <c r="CN370" s="27" t="s">
        <v>0</v>
      </c>
      <c r="CO370" s="38" t="str">
        <f t="shared" si="441"/>
        <v/>
      </c>
      <c r="CP370" s="53" t="str">
        <f t="shared" si="442"/>
        <v/>
      </c>
      <c r="CQ370" s="164" t="str">
        <f t="shared" si="443"/>
        <v/>
      </c>
      <c r="CR370" s="165" t="str">
        <f t="shared" si="391"/>
        <v/>
      </c>
      <c r="CS370" s="108" t="str">
        <f t="shared" si="395"/>
        <v/>
      </c>
      <c r="CT370" s="27" t="s">
        <v>0</v>
      </c>
      <c r="CU370" s="224" t="str">
        <f t="shared" si="444"/>
        <v xml:space="preserve">
</v>
      </c>
      <c r="CV370" s="27" t="s">
        <v>0</v>
      </c>
      <c r="CW370" s="184" t="str">
        <f t="shared" si="396"/>
        <v/>
      </c>
      <c r="CX370" t="s">
        <v>0</v>
      </c>
      <c r="CY370" s="86" t="str">
        <f t="shared" si="397"/>
        <v/>
      </c>
      <c r="CZ370" t="s">
        <v>0</v>
      </c>
      <c r="DA370" s="32" t="str">
        <f t="shared" si="398"/>
        <v/>
      </c>
      <c r="DB370" s="46" t="str">
        <f t="shared" si="399"/>
        <v/>
      </c>
      <c r="DC370" t="s">
        <v>0</v>
      </c>
      <c r="DD370" s="14" t="str">
        <f t="shared" si="445"/>
        <v/>
      </c>
      <c r="DE370" s="27" t="s">
        <v>0</v>
      </c>
      <c r="DF370" s="14" t="str">
        <f t="shared" si="446"/>
        <v/>
      </c>
      <c r="DG370" s="27" t="s">
        <v>0</v>
      </c>
      <c r="DH370" s="32" t="str">
        <f t="shared" si="447"/>
        <v/>
      </c>
      <c r="DI370" s="33" t="str">
        <f t="shared" si="448"/>
        <v/>
      </c>
      <c r="DJ370" s="27" t="s">
        <v>0</v>
      </c>
      <c r="DK370" s="32" t="str">
        <f t="shared" si="449"/>
        <v/>
      </c>
      <c r="DL370" s="33" t="str">
        <f t="shared" si="450"/>
        <v/>
      </c>
      <c r="DM370" s="27" t="s">
        <v>0</v>
      </c>
      <c r="DN370" s="32" t="str">
        <f t="shared" si="451"/>
        <v/>
      </c>
      <c r="DO370" s="33" t="str">
        <f t="shared" si="452"/>
        <v/>
      </c>
      <c r="DP370" s="27" t="s">
        <v>0</v>
      </c>
      <c r="DQ370" s="38" t="str">
        <f t="shared" si="453"/>
        <v/>
      </c>
      <c r="DR370" s="33" t="str" cm="1">
        <f t="array" ref="DR370">IF(DQ370&lt;&gt;"",INDEX(regNatjecatelj_id,DQ370,0),IF(BF370&lt;&gt;"",BF370,""))</f>
        <v/>
      </c>
      <c r="DS370" s="27" t="s">
        <v>0</v>
      </c>
      <c r="DT370" s="38" t="str">
        <f t="shared" si="454"/>
        <v/>
      </c>
      <c r="DU370" s="53" t="str">
        <f t="shared" si="400"/>
        <v/>
      </c>
      <c r="DV370" s="53" t="str">
        <f t="shared" si="455"/>
        <v/>
      </c>
      <c r="DW370" s="53" t="str">
        <f t="shared" si="456"/>
        <v/>
      </c>
      <c r="DX370" s="46" t="str">
        <f t="shared" si="457"/>
        <v/>
      </c>
      <c r="DY370" s="27" t="s">
        <v>0</v>
      </c>
      <c r="DZ370" s="38" t="str">
        <f>IF(AN370="","",MAX(DZ$12:DZ369)+1)</f>
        <v/>
      </c>
      <c r="EA370" s="53" t="str">
        <f t="shared" si="458"/>
        <v/>
      </c>
      <c r="EB370" s="53" t="str">
        <f t="shared" si="459"/>
        <v/>
      </c>
      <c r="EC370" s="53" t="str">
        <f t="shared" si="460"/>
        <v/>
      </c>
      <c r="ED370" s="53" t="str">
        <f t="shared" si="461"/>
        <v/>
      </c>
      <c r="EE370" s="53" t="str">
        <f t="shared" si="401"/>
        <v/>
      </c>
      <c r="EF370" s="53" t="str">
        <f t="shared" si="462"/>
        <v/>
      </c>
      <c r="EG370" s="53" t="str">
        <f t="shared" si="463"/>
        <v/>
      </c>
      <c r="EH370" s="53" t="str">
        <f t="shared" si="402"/>
        <v/>
      </c>
      <c r="EI370" s="53" t="str">
        <f t="shared" si="464"/>
        <v/>
      </c>
      <c r="EJ370" s="33" t="str">
        <f t="shared" si="465"/>
        <v/>
      </c>
      <c r="EK370" s="27" t="s">
        <v>0</v>
      </c>
      <c r="EL370" s="14" t="str">
        <f t="shared" si="466"/>
        <v/>
      </c>
      <c r="EM370" s="27" t="s">
        <v>0</v>
      </c>
      <c r="EN370" s="14" t="str">
        <f t="shared" si="403"/>
        <v/>
      </c>
      <c r="EO370" s="27" t="s">
        <v>0</v>
      </c>
      <c r="EP370" s="115" t="str">
        <f t="shared" si="467"/>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72" t="str">
        <f t="shared" si="404"/>
        <v/>
      </c>
      <c r="P371" s="27"/>
      <c r="Q371" s="32" t="str">
        <f t="shared" si="405"/>
        <v/>
      </c>
      <c r="R371" s="53" t="str">
        <f>IF(Q371="","",IF(COUNTIF(Q$12:Q370,Q371)=0,R370+1,R370))</f>
        <v/>
      </c>
      <c r="S371" s="53" t="str">
        <f t="shared" si="406"/>
        <v/>
      </c>
      <c r="T371" s="53" t="str">
        <f t="shared" si="407"/>
        <v/>
      </c>
      <c r="U371" s="46" t="str">
        <f t="shared" si="408"/>
        <v/>
      </c>
      <c r="V371" s="27" t="s">
        <v>0</v>
      </c>
      <c r="W371" s="157" t="str">
        <f t="shared" si="409"/>
        <v/>
      </c>
      <c r="X371" s="207" t="str">
        <f t="shared" si="410"/>
        <v/>
      </c>
      <c r="Y371" s="158" t="str">
        <f t="shared" si="392"/>
        <v/>
      </c>
      <c r="Z371" s="27" t="s">
        <v>0</v>
      </c>
      <c r="AA371" s="32" t="str">
        <f t="shared" si="411"/>
        <v/>
      </c>
      <c r="AB371" s="53" t="str">
        <f t="shared" si="412"/>
        <v/>
      </c>
      <c r="AC371" s="21" t="str">
        <f>IF(OR(AB371="",AB371&lt;&gt;"NEMA"),"",IF(IFERROR(MATCH(AA371,AA$12:AA370,0),0)&lt;&gt;0,"",AA371))</f>
        <v/>
      </c>
      <c r="AD371" s="46" t="str">
        <f>IF(AC371="","",MAX(AD$12:AD370)+1)</f>
        <v/>
      </c>
      <c r="AE371" s="27" t="s">
        <v>0</v>
      </c>
      <c r="AF371" s="84"/>
      <c r="AG371" s="27" t="s">
        <v>0</v>
      </c>
      <c r="AH371" s="14" t="str">
        <f t="shared" si="413"/>
        <v/>
      </c>
      <c r="AI371" s="27" t="s">
        <v>0</v>
      </c>
      <c r="AJ371" s="157" t="str">
        <f t="shared" si="414"/>
        <v/>
      </c>
      <c r="AK371" s="108" t="str">
        <f t="shared" si="415"/>
        <v/>
      </c>
      <c r="AL371" s="27"/>
      <c r="AM371" s="32" t="str">
        <f t="shared" si="416"/>
        <v/>
      </c>
      <c r="AN371" s="21" t="str">
        <f t="shared" si="417"/>
        <v/>
      </c>
      <c r="AO371" s="53" t="str">
        <f t="shared" si="418"/>
        <v/>
      </c>
      <c r="AP371" s="53" t="str">
        <f t="shared" si="419"/>
        <v/>
      </c>
      <c r="AQ371" s="21" t="str">
        <f t="shared" si="420"/>
        <v/>
      </c>
      <c r="AR371" s="46" t="str">
        <f t="shared" si="421"/>
        <v/>
      </c>
      <c r="AS371" s="27" t="s">
        <v>0</v>
      </c>
      <c r="AT371" s="62" t="str">
        <f t="shared" si="422"/>
        <v/>
      </c>
      <c r="AU371" s="27" t="s">
        <v>0</v>
      </c>
      <c r="AV371" s="228" t="str">
        <f t="shared" si="468"/>
        <v/>
      </c>
      <c r="AW371" s="27" t="s">
        <v>0</v>
      </c>
      <c r="AX371" s="79"/>
      <c r="AY371" s="80"/>
      <c r="AZ371" s="27" t="s">
        <v>0</v>
      </c>
      <c r="BA371" s="184" t="str">
        <f t="shared" si="423"/>
        <v/>
      </c>
      <c r="BB371" s="27" t="s">
        <v>0</v>
      </c>
      <c r="BC371" s="32" t="str">
        <f t="shared" si="424"/>
        <v/>
      </c>
      <c r="BD371" s="53" t="str">
        <f>IF(AX371&amp;AY371="","",MAX(BD$12:BD370)+1)</f>
        <v/>
      </c>
      <c r="BE371" s="196" t="str">
        <f t="shared" si="425"/>
        <v/>
      </c>
      <c r="BF371" s="33" t="str">
        <f>IF(AND(AO371="NEMA",AP371="NEMA",OR(AX371&amp;AY371="",BE371="NEMA")),MAX(BF$12:BF370)+1,"")</f>
        <v/>
      </c>
      <c r="BG371" s="27" t="s">
        <v>0</v>
      </c>
      <c r="BH371" s="32" t="str">
        <f t="shared" si="426"/>
        <v/>
      </c>
      <c r="BI371" s="21" t="str">
        <f t="shared" si="427"/>
        <v/>
      </c>
      <c r="BJ371" s="53" t="str">
        <f t="shared" si="428"/>
        <v/>
      </c>
      <c r="BK371" s="33" t="str">
        <f t="shared" si="429"/>
        <v/>
      </c>
      <c r="BL371" s="27" t="s">
        <v>0</v>
      </c>
      <c r="BM371" s="32" t="str">
        <f t="shared" si="430"/>
        <v/>
      </c>
      <c r="BN371" s="21" t="str">
        <f t="shared" si="431"/>
        <v/>
      </c>
      <c r="BO371" s="53" t="str">
        <f t="shared" si="432"/>
        <v/>
      </c>
      <c r="BP371" s="53" t="str">
        <f t="shared" si="393"/>
        <v/>
      </c>
      <c r="BQ371" s="21" t="str">
        <f t="shared" si="394"/>
        <v/>
      </c>
      <c r="BR371" s="21" t="str" cm="1">
        <f t="array" ref="BR371">IFERROR(""&amp;INDEX(regNatjecatelj_klub,DI371),"")</f>
        <v/>
      </c>
      <c r="BS371" s="66" t="str">
        <f t="shared" si="433"/>
        <v/>
      </c>
      <c r="BT371" s="46" t="str">
        <f t="shared" si="434"/>
        <v/>
      </c>
      <c r="BU371" s="27" t="s">
        <v>0</v>
      </c>
      <c r="BV371" s="62" t="str">
        <f>IF(BP371&lt;&gt;"NEMA","",IF(IFERROR(MATCH(BN371,BN$12:BN370,0),0)&lt;&gt;0,"",BN371))</f>
        <v/>
      </c>
      <c r="BW371" s="27" t="s">
        <v>0</v>
      </c>
      <c r="BX371" s="84"/>
      <c r="BY371" s="27" t="s">
        <v>0</v>
      </c>
      <c r="BZ371" s="38" t="str">
        <f t="shared" si="435"/>
        <v/>
      </c>
      <c r="CA371" s="21" t="str">
        <f t="shared" si="436"/>
        <v/>
      </c>
      <c r="CB371" s="21" t="str">
        <f>IF(CA371="","",MAX(CB$12:CB370)+1)</f>
        <v/>
      </c>
      <c r="CC371" s="21" t="str">
        <f>IF(CA371="","",IF(AB371="","",IF(AB371="NEMA",IF(AD371="",INDEX(AD$12:AD370,MATCH(AA371,AA$12:AA370,0),1),AD371),AB371)))</f>
        <v/>
      </c>
      <c r="CD371" s="21" t="str">
        <f t="shared" si="437"/>
        <v/>
      </c>
      <c r="CE371" s="21" t="str">
        <f>IF(BX371="","",MAX(CE$12:CE370)+1)</f>
        <v/>
      </c>
      <c r="CF371" s="21" t="str">
        <f t="shared" si="438"/>
        <v/>
      </c>
      <c r="CG371" s="46" t="str">
        <f t="shared" si="439"/>
        <v/>
      </c>
      <c r="CH371" s="27" t="s">
        <v>0</v>
      </c>
      <c r="CI371" s="14" t="str">
        <f t="shared" si="440"/>
        <v/>
      </c>
      <c r="CJ371" s="27" t="s">
        <v>0</v>
      </c>
      <c r="CK371" s="157" t="str">
        <f>IF(BN371="","",IF(AND(BO371&lt;&gt;"",BO371&lt;&gt;"NEMA",BS371=1),BR371,IFERROR(INDEX(CK$12:CK370,MATCH(BN371,BN$12:BN370,0)),IF(BX371&lt;&gt;"",BX371,BT371))))</f>
        <v/>
      </c>
      <c r="CL371" s="210" t="str">
        <f>IF(BN371="","",IF(BT371&lt;&gt;BN371,INDEX(regKlub_id,MATCH(BT371,regKlub_naziv,0)),IF(AND(BO371&lt;&gt;"",BO371&lt;&gt;"NEMA"),BO371,IF(CF371&lt;&gt;"",CF371,IF(CB371&lt;&gt;"",CB371,IFERROR(INDEX(CL$12:CL370,MATCH(BN371,BN$12:BN370,0)),"GREŠKA"))))))</f>
        <v/>
      </c>
      <c r="CM371" s="108" t="str">
        <f>IF(BP371="","",IF(BP371&lt;&gt;"NEMA",BP371,IF(CE371&lt;&gt;"",CE371,IFERROR(INDEX(CM$12:CM370,MATCH(BN371,BN$12:BN370,0)),""))))</f>
        <v/>
      </c>
      <c r="CN371" s="27" t="s">
        <v>0</v>
      </c>
      <c r="CO371" s="38" t="str">
        <f t="shared" si="441"/>
        <v/>
      </c>
      <c r="CP371" s="53" t="str">
        <f t="shared" si="442"/>
        <v/>
      </c>
      <c r="CQ371" s="164" t="str">
        <f t="shared" si="443"/>
        <v/>
      </c>
      <c r="CR371" s="165" t="str">
        <f t="shared" si="391"/>
        <v/>
      </c>
      <c r="CS371" s="108" t="str">
        <f t="shared" si="395"/>
        <v/>
      </c>
      <c r="CT371" s="27" t="s">
        <v>0</v>
      </c>
      <c r="CU371" s="224" t="str">
        <f t="shared" si="444"/>
        <v xml:space="preserve">
</v>
      </c>
      <c r="CV371" s="27" t="s">
        <v>0</v>
      </c>
      <c r="CW371" s="184" t="str">
        <f t="shared" si="396"/>
        <v/>
      </c>
      <c r="CX371" t="s">
        <v>0</v>
      </c>
      <c r="CY371" s="86" t="str">
        <f t="shared" si="397"/>
        <v/>
      </c>
      <c r="CZ371" t="s">
        <v>0</v>
      </c>
      <c r="DA371" s="32" t="str">
        <f t="shared" si="398"/>
        <v/>
      </c>
      <c r="DB371" s="46" t="str">
        <f t="shared" si="399"/>
        <v/>
      </c>
      <c r="DC371" t="s">
        <v>0</v>
      </c>
      <c r="DD371" s="14" t="str">
        <f t="shared" si="445"/>
        <v/>
      </c>
      <c r="DE371" s="27" t="s">
        <v>0</v>
      </c>
      <c r="DF371" s="14" t="str">
        <f t="shared" si="446"/>
        <v/>
      </c>
      <c r="DG371" s="27" t="s">
        <v>0</v>
      </c>
      <c r="DH371" s="32" t="str">
        <f t="shared" si="447"/>
        <v/>
      </c>
      <c r="DI371" s="33" t="str">
        <f t="shared" si="448"/>
        <v/>
      </c>
      <c r="DJ371" s="27" t="s">
        <v>0</v>
      </c>
      <c r="DK371" s="32" t="str">
        <f t="shared" si="449"/>
        <v/>
      </c>
      <c r="DL371" s="33" t="str">
        <f t="shared" si="450"/>
        <v/>
      </c>
      <c r="DM371" s="27" t="s">
        <v>0</v>
      </c>
      <c r="DN371" s="32" t="str">
        <f t="shared" si="451"/>
        <v/>
      </c>
      <c r="DO371" s="33" t="str">
        <f t="shared" si="452"/>
        <v/>
      </c>
      <c r="DP371" s="27" t="s">
        <v>0</v>
      </c>
      <c r="DQ371" s="38" t="str">
        <f t="shared" si="453"/>
        <v/>
      </c>
      <c r="DR371" s="33" t="str" cm="1">
        <f t="array" ref="DR371">IF(DQ371&lt;&gt;"",INDEX(regNatjecatelj_id,DQ371,0),IF(BF371&lt;&gt;"",BF371,""))</f>
        <v/>
      </c>
      <c r="DS371" s="27" t="s">
        <v>0</v>
      </c>
      <c r="DT371" s="38" t="str">
        <f t="shared" si="454"/>
        <v/>
      </c>
      <c r="DU371" s="53" t="str">
        <f t="shared" si="400"/>
        <v/>
      </c>
      <c r="DV371" s="53" t="str">
        <f t="shared" si="455"/>
        <v/>
      </c>
      <c r="DW371" s="53" t="str">
        <f t="shared" si="456"/>
        <v/>
      </c>
      <c r="DX371" s="46" t="str">
        <f t="shared" si="457"/>
        <v/>
      </c>
      <c r="DY371" s="27" t="s">
        <v>0</v>
      </c>
      <c r="DZ371" s="38" t="str">
        <f>IF(AN371="","",MAX(DZ$12:DZ370)+1)</f>
        <v/>
      </c>
      <c r="EA371" s="53" t="str">
        <f t="shared" si="458"/>
        <v/>
      </c>
      <c r="EB371" s="53" t="str">
        <f t="shared" si="459"/>
        <v/>
      </c>
      <c r="EC371" s="53" t="str">
        <f t="shared" si="460"/>
        <v/>
      </c>
      <c r="ED371" s="53" t="str">
        <f t="shared" si="461"/>
        <v/>
      </c>
      <c r="EE371" s="53" t="str">
        <f t="shared" si="401"/>
        <v/>
      </c>
      <c r="EF371" s="53" t="str">
        <f t="shared" si="462"/>
        <v/>
      </c>
      <c r="EG371" s="53" t="str">
        <f t="shared" si="463"/>
        <v/>
      </c>
      <c r="EH371" s="53" t="str">
        <f t="shared" si="402"/>
        <v/>
      </c>
      <c r="EI371" s="53" t="str">
        <f t="shared" si="464"/>
        <v/>
      </c>
      <c r="EJ371" s="33" t="str">
        <f t="shared" si="465"/>
        <v/>
      </c>
      <c r="EK371" s="27" t="s">
        <v>0</v>
      </c>
      <c r="EL371" s="14" t="str">
        <f t="shared" si="466"/>
        <v/>
      </c>
      <c r="EM371" s="27" t="s">
        <v>0</v>
      </c>
      <c r="EN371" s="14" t="str">
        <f t="shared" si="403"/>
        <v/>
      </c>
      <c r="EO371" s="27" t="s">
        <v>0</v>
      </c>
      <c r="EP371" s="115" t="str">
        <f t="shared" si="467"/>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72" t="str">
        <f t="shared" si="404"/>
        <v/>
      </c>
      <c r="P372" s="27"/>
      <c r="Q372" s="32" t="str">
        <f t="shared" si="405"/>
        <v/>
      </c>
      <c r="R372" s="53" t="str">
        <f>IF(Q372="","",IF(COUNTIF(Q$12:Q371,Q372)=0,R371+1,R371))</f>
        <v/>
      </c>
      <c r="S372" s="53" t="str">
        <f t="shared" si="406"/>
        <v/>
      </c>
      <c r="T372" s="53" t="str">
        <f t="shared" si="407"/>
        <v/>
      </c>
      <c r="U372" s="46" t="str">
        <f t="shared" si="408"/>
        <v/>
      </c>
      <c r="V372" s="27" t="s">
        <v>0</v>
      </c>
      <c r="W372" s="157" t="str">
        <f t="shared" si="409"/>
        <v/>
      </c>
      <c r="X372" s="207" t="str">
        <f t="shared" si="410"/>
        <v/>
      </c>
      <c r="Y372" s="158" t="str">
        <f t="shared" si="392"/>
        <v/>
      </c>
      <c r="Z372" s="27" t="s">
        <v>0</v>
      </c>
      <c r="AA372" s="32" t="str">
        <f t="shared" si="411"/>
        <v/>
      </c>
      <c r="AB372" s="53" t="str">
        <f t="shared" si="412"/>
        <v/>
      </c>
      <c r="AC372" s="21" t="str">
        <f>IF(OR(AB372="",AB372&lt;&gt;"NEMA"),"",IF(IFERROR(MATCH(AA372,AA$12:AA371,0),0)&lt;&gt;0,"",AA372))</f>
        <v/>
      </c>
      <c r="AD372" s="46" t="str">
        <f>IF(AC372="","",MAX(AD$12:AD371)+1)</f>
        <v/>
      </c>
      <c r="AE372" s="27" t="s">
        <v>0</v>
      </c>
      <c r="AF372" s="84"/>
      <c r="AG372" s="27" t="s">
        <v>0</v>
      </c>
      <c r="AH372" s="14" t="str">
        <f t="shared" si="413"/>
        <v/>
      </c>
      <c r="AI372" s="27" t="s">
        <v>0</v>
      </c>
      <c r="AJ372" s="157" t="str">
        <f t="shared" si="414"/>
        <v/>
      </c>
      <c r="AK372" s="108" t="str">
        <f t="shared" si="415"/>
        <v/>
      </c>
      <c r="AL372" s="27"/>
      <c r="AM372" s="32" t="str">
        <f t="shared" si="416"/>
        <v/>
      </c>
      <c r="AN372" s="21" t="str">
        <f t="shared" si="417"/>
        <v/>
      </c>
      <c r="AO372" s="53" t="str">
        <f t="shared" si="418"/>
        <v/>
      </c>
      <c r="AP372" s="53" t="str">
        <f t="shared" si="419"/>
        <v/>
      </c>
      <c r="AQ372" s="21" t="str">
        <f t="shared" si="420"/>
        <v/>
      </c>
      <c r="AR372" s="46" t="str">
        <f t="shared" si="421"/>
        <v/>
      </c>
      <c r="AS372" s="27" t="s">
        <v>0</v>
      </c>
      <c r="AT372" s="62" t="str">
        <f t="shared" si="422"/>
        <v/>
      </c>
      <c r="AU372" s="27" t="s">
        <v>0</v>
      </c>
      <c r="AV372" s="228" t="str">
        <f t="shared" si="468"/>
        <v/>
      </c>
      <c r="AW372" s="27" t="s">
        <v>0</v>
      </c>
      <c r="AX372" s="79"/>
      <c r="AY372" s="80"/>
      <c r="AZ372" s="27" t="s">
        <v>0</v>
      </c>
      <c r="BA372" s="184" t="str">
        <f t="shared" si="423"/>
        <v/>
      </c>
      <c r="BB372" s="27" t="s">
        <v>0</v>
      </c>
      <c r="BC372" s="32" t="str">
        <f t="shared" si="424"/>
        <v/>
      </c>
      <c r="BD372" s="53" t="str">
        <f>IF(AX372&amp;AY372="","",MAX(BD$12:BD371)+1)</f>
        <v/>
      </c>
      <c r="BE372" s="196" t="str">
        <f t="shared" si="425"/>
        <v/>
      </c>
      <c r="BF372" s="33" t="str">
        <f>IF(AND(AO372="NEMA",AP372="NEMA",OR(AX372&amp;AY372="",BE372="NEMA")),MAX(BF$12:BF371)+1,"")</f>
        <v/>
      </c>
      <c r="BG372" s="27" t="s">
        <v>0</v>
      </c>
      <c r="BH372" s="32" t="str">
        <f t="shared" si="426"/>
        <v/>
      </c>
      <c r="BI372" s="21" t="str">
        <f t="shared" si="427"/>
        <v/>
      </c>
      <c r="BJ372" s="53" t="str">
        <f t="shared" si="428"/>
        <v/>
      </c>
      <c r="BK372" s="33" t="str">
        <f t="shared" si="429"/>
        <v/>
      </c>
      <c r="BL372" s="27" t="s">
        <v>0</v>
      </c>
      <c r="BM372" s="32" t="str">
        <f t="shared" si="430"/>
        <v/>
      </c>
      <c r="BN372" s="21" t="str">
        <f t="shared" si="431"/>
        <v/>
      </c>
      <c r="BO372" s="53" t="str">
        <f t="shared" si="432"/>
        <v/>
      </c>
      <c r="BP372" s="53" t="str">
        <f t="shared" si="393"/>
        <v/>
      </c>
      <c r="BQ372" s="21" t="str">
        <f t="shared" si="394"/>
        <v/>
      </c>
      <c r="BR372" s="21" t="str" cm="1">
        <f t="array" ref="BR372">IFERROR(""&amp;INDEX(regNatjecatelj_klub,DI372),"")</f>
        <v/>
      </c>
      <c r="BS372" s="66" t="str">
        <f t="shared" si="433"/>
        <v/>
      </c>
      <c r="BT372" s="46" t="str">
        <f t="shared" si="434"/>
        <v/>
      </c>
      <c r="BU372" s="27" t="s">
        <v>0</v>
      </c>
      <c r="BV372" s="62" t="str">
        <f>IF(BP372&lt;&gt;"NEMA","",IF(IFERROR(MATCH(BN372,BN$12:BN371,0),0)&lt;&gt;0,"",BN372))</f>
        <v/>
      </c>
      <c r="BW372" s="27" t="s">
        <v>0</v>
      </c>
      <c r="BX372" s="84"/>
      <c r="BY372" s="27" t="s">
        <v>0</v>
      </c>
      <c r="BZ372" s="38" t="str">
        <f t="shared" si="435"/>
        <v/>
      </c>
      <c r="CA372" s="21" t="str">
        <f t="shared" si="436"/>
        <v/>
      </c>
      <c r="CB372" s="21" t="str">
        <f>IF(CA372="","",MAX(CB$12:CB371)+1)</f>
        <v/>
      </c>
      <c r="CC372" s="21" t="str">
        <f>IF(CA372="","",IF(AB372="","",IF(AB372="NEMA",IF(AD372="",INDEX(AD$12:AD371,MATCH(AA372,AA$12:AA371,0),1),AD372),AB372)))</f>
        <v/>
      </c>
      <c r="CD372" s="21" t="str">
        <f t="shared" si="437"/>
        <v/>
      </c>
      <c r="CE372" s="21" t="str">
        <f>IF(BX372="","",MAX(CE$12:CE371)+1)</f>
        <v/>
      </c>
      <c r="CF372" s="21" t="str">
        <f t="shared" si="438"/>
        <v/>
      </c>
      <c r="CG372" s="46" t="str">
        <f t="shared" si="439"/>
        <v/>
      </c>
      <c r="CH372" s="27" t="s">
        <v>0</v>
      </c>
      <c r="CI372" s="14" t="str">
        <f t="shared" si="440"/>
        <v/>
      </c>
      <c r="CJ372" s="27" t="s">
        <v>0</v>
      </c>
      <c r="CK372" s="157" t="str">
        <f>IF(BN372="","",IF(AND(BO372&lt;&gt;"",BO372&lt;&gt;"NEMA",BS372=1),BR372,IFERROR(INDEX(CK$12:CK371,MATCH(BN372,BN$12:BN371,0)),IF(BX372&lt;&gt;"",BX372,BT372))))</f>
        <v/>
      </c>
      <c r="CL372" s="210" t="str">
        <f>IF(BN372="","",IF(BT372&lt;&gt;BN372,INDEX(regKlub_id,MATCH(BT372,regKlub_naziv,0)),IF(AND(BO372&lt;&gt;"",BO372&lt;&gt;"NEMA"),BO372,IF(CF372&lt;&gt;"",CF372,IF(CB372&lt;&gt;"",CB372,IFERROR(INDEX(CL$12:CL371,MATCH(BN372,BN$12:BN371,0)),"GREŠKA"))))))</f>
        <v/>
      </c>
      <c r="CM372" s="108" t="str">
        <f>IF(BP372="","",IF(BP372&lt;&gt;"NEMA",BP372,IF(CE372&lt;&gt;"",CE372,IFERROR(INDEX(CM$12:CM371,MATCH(BN372,BN$12:BN371,0)),""))))</f>
        <v/>
      </c>
      <c r="CN372" s="27" t="s">
        <v>0</v>
      </c>
      <c r="CO372" s="38" t="str">
        <f t="shared" si="441"/>
        <v/>
      </c>
      <c r="CP372" s="53" t="str">
        <f t="shared" si="442"/>
        <v/>
      </c>
      <c r="CQ372" s="164" t="str">
        <f t="shared" si="443"/>
        <v/>
      </c>
      <c r="CR372" s="165" t="str">
        <f t="shared" si="391"/>
        <v/>
      </c>
      <c r="CS372" s="108" t="str">
        <f t="shared" si="395"/>
        <v/>
      </c>
      <c r="CT372" s="27" t="s">
        <v>0</v>
      </c>
      <c r="CU372" s="224" t="str">
        <f t="shared" si="444"/>
        <v xml:space="preserve">
</v>
      </c>
      <c r="CV372" s="27" t="s">
        <v>0</v>
      </c>
      <c r="CW372" s="184" t="str">
        <f t="shared" si="396"/>
        <v/>
      </c>
      <c r="CX372" t="s">
        <v>0</v>
      </c>
      <c r="CY372" s="86" t="str">
        <f t="shared" si="397"/>
        <v/>
      </c>
      <c r="CZ372" t="s">
        <v>0</v>
      </c>
      <c r="DA372" s="32" t="str">
        <f t="shared" si="398"/>
        <v/>
      </c>
      <c r="DB372" s="46" t="str">
        <f t="shared" si="399"/>
        <v/>
      </c>
      <c r="DC372" t="s">
        <v>0</v>
      </c>
      <c r="DD372" s="14" t="str">
        <f t="shared" si="445"/>
        <v/>
      </c>
      <c r="DE372" s="27" t="s">
        <v>0</v>
      </c>
      <c r="DF372" s="14" t="str">
        <f t="shared" si="446"/>
        <v/>
      </c>
      <c r="DG372" s="27" t="s">
        <v>0</v>
      </c>
      <c r="DH372" s="32" t="str">
        <f t="shared" si="447"/>
        <v/>
      </c>
      <c r="DI372" s="33" t="str">
        <f t="shared" si="448"/>
        <v/>
      </c>
      <c r="DJ372" s="27" t="s">
        <v>0</v>
      </c>
      <c r="DK372" s="32" t="str">
        <f t="shared" si="449"/>
        <v/>
      </c>
      <c r="DL372" s="33" t="str">
        <f t="shared" si="450"/>
        <v/>
      </c>
      <c r="DM372" s="27" t="s">
        <v>0</v>
      </c>
      <c r="DN372" s="32" t="str">
        <f t="shared" si="451"/>
        <v/>
      </c>
      <c r="DO372" s="33" t="str">
        <f t="shared" si="452"/>
        <v/>
      </c>
      <c r="DP372" s="27" t="s">
        <v>0</v>
      </c>
      <c r="DQ372" s="38" t="str">
        <f t="shared" si="453"/>
        <v/>
      </c>
      <c r="DR372" s="33" t="str" cm="1">
        <f t="array" ref="DR372">IF(DQ372&lt;&gt;"",INDEX(regNatjecatelj_id,DQ372,0),IF(BF372&lt;&gt;"",BF372,""))</f>
        <v/>
      </c>
      <c r="DS372" s="27" t="s">
        <v>0</v>
      </c>
      <c r="DT372" s="38" t="str">
        <f t="shared" si="454"/>
        <v/>
      </c>
      <c r="DU372" s="53" t="str">
        <f t="shared" si="400"/>
        <v/>
      </c>
      <c r="DV372" s="53" t="str">
        <f t="shared" si="455"/>
        <v/>
      </c>
      <c r="DW372" s="53" t="str">
        <f t="shared" si="456"/>
        <v/>
      </c>
      <c r="DX372" s="46" t="str">
        <f t="shared" si="457"/>
        <v/>
      </c>
      <c r="DY372" s="27" t="s">
        <v>0</v>
      </c>
      <c r="DZ372" s="38" t="str">
        <f>IF(AN372="","",MAX(DZ$12:DZ371)+1)</f>
        <v/>
      </c>
      <c r="EA372" s="53" t="str">
        <f t="shared" si="458"/>
        <v/>
      </c>
      <c r="EB372" s="53" t="str">
        <f t="shared" si="459"/>
        <v/>
      </c>
      <c r="EC372" s="53" t="str">
        <f t="shared" si="460"/>
        <v/>
      </c>
      <c r="ED372" s="53" t="str">
        <f t="shared" si="461"/>
        <v/>
      </c>
      <c r="EE372" s="53" t="str">
        <f t="shared" si="401"/>
        <v/>
      </c>
      <c r="EF372" s="53" t="str">
        <f t="shared" si="462"/>
        <v/>
      </c>
      <c r="EG372" s="53" t="str">
        <f t="shared" si="463"/>
        <v/>
      </c>
      <c r="EH372" s="53" t="str">
        <f t="shared" si="402"/>
        <v/>
      </c>
      <c r="EI372" s="53" t="str">
        <f t="shared" si="464"/>
        <v/>
      </c>
      <c r="EJ372" s="33" t="str">
        <f t="shared" si="465"/>
        <v/>
      </c>
      <c r="EK372" s="27" t="s">
        <v>0</v>
      </c>
      <c r="EL372" s="14" t="str">
        <f t="shared" si="466"/>
        <v/>
      </c>
      <c r="EM372" s="27" t="s">
        <v>0</v>
      </c>
      <c r="EN372" s="14" t="str">
        <f t="shared" si="403"/>
        <v/>
      </c>
      <c r="EO372" s="27" t="s">
        <v>0</v>
      </c>
      <c r="EP372" s="115" t="str">
        <f t="shared" si="467"/>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72" t="str">
        <f t="shared" si="404"/>
        <v/>
      </c>
      <c r="P373" s="27"/>
      <c r="Q373" s="32" t="str">
        <f t="shared" si="405"/>
        <v/>
      </c>
      <c r="R373" s="53" t="str">
        <f>IF(Q373="","",IF(COUNTIF(Q$12:Q372,Q373)=0,R372+1,R372))</f>
        <v/>
      </c>
      <c r="S373" s="53" t="str">
        <f t="shared" si="406"/>
        <v/>
      </c>
      <c r="T373" s="53" t="str">
        <f t="shared" si="407"/>
        <v/>
      </c>
      <c r="U373" s="46" t="str">
        <f t="shared" si="408"/>
        <v/>
      </c>
      <c r="V373" s="27" t="s">
        <v>0</v>
      </c>
      <c r="W373" s="157" t="str">
        <f t="shared" si="409"/>
        <v/>
      </c>
      <c r="X373" s="207" t="str">
        <f t="shared" si="410"/>
        <v/>
      </c>
      <c r="Y373" s="158" t="str">
        <f t="shared" si="392"/>
        <v/>
      </c>
      <c r="Z373" s="27" t="s">
        <v>0</v>
      </c>
      <c r="AA373" s="32" t="str">
        <f t="shared" si="411"/>
        <v/>
      </c>
      <c r="AB373" s="53" t="str">
        <f t="shared" si="412"/>
        <v/>
      </c>
      <c r="AC373" s="21" t="str">
        <f>IF(OR(AB373="",AB373&lt;&gt;"NEMA"),"",IF(IFERROR(MATCH(AA373,AA$12:AA372,0),0)&lt;&gt;0,"",AA373))</f>
        <v/>
      </c>
      <c r="AD373" s="46" t="str">
        <f>IF(AC373="","",MAX(AD$12:AD372)+1)</f>
        <v/>
      </c>
      <c r="AE373" s="27" t="s">
        <v>0</v>
      </c>
      <c r="AF373" s="84"/>
      <c r="AG373" s="27" t="s">
        <v>0</v>
      </c>
      <c r="AH373" s="14" t="str">
        <f t="shared" si="413"/>
        <v/>
      </c>
      <c r="AI373" s="27" t="s">
        <v>0</v>
      </c>
      <c r="AJ373" s="157" t="str">
        <f t="shared" si="414"/>
        <v/>
      </c>
      <c r="AK373" s="108" t="str">
        <f t="shared" si="415"/>
        <v/>
      </c>
      <c r="AL373" s="27"/>
      <c r="AM373" s="32" t="str">
        <f t="shared" si="416"/>
        <v/>
      </c>
      <c r="AN373" s="21" t="str">
        <f t="shared" si="417"/>
        <v/>
      </c>
      <c r="AO373" s="53" t="str">
        <f t="shared" si="418"/>
        <v/>
      </c>
      <c r="AP373" s="53" t="str">
        <f t="shared" si="419"/>
        <v/>
      </c>
      <c r="AQ373" s="21" t="str">
        <f t="shared" si="420"/>
        <v/>
      </c>
      <c r="AR373" s="46" t="str">
        <f t="shared" si="421"/>
        <v/>
      </c>
      <c r="AS373" s="27" t="s">
        <v>0</v>
      </c>
      <c r="AT373" s="62" t="str">
        <f t="shared" si="422"/>
        <v/>
      </c>
      <c r="AU373" s="27" t="s">
        <v>0</v>
      </c>
      <c r="AV373" s="228" t="str">
        <f t="shared" si="468"/>
        <v/>
      </c>
      <c r="AW373" s="27" t="s">
        <v>0</v>
      </c>
      <c r="AX373" s="79"/>
      <c r="AY373" s="80"/>
      <c r="AZ373" s="27" t="s">
        <v>0</v>
      </c>
      <c r="BA373" s="184" t="str">
        <f t="shared" si="423"/>
        <v/>
      </c>
      <c r="BB373" s="27" t="s">
        <v>0</v>
      </c>
      <c r="BC373" s="32" t="str">
        <f t="shared" si="424"/>
        <v/>
      </c>
      <c r="BD373" s="53" t="str">
        <f>IF(AX373&amp;AY373="","",MAX(BD$12:BD372)+1)</f>
        <v/>
      </c>
      <c r="BE373" s="196" t="str">
        <f t="shared" si="425"/>
        <v/>
      </c>
      <c r="BF373" s="33" t="str">
        <f>IF(AND(AO373="NEMA",AP373="NEMA",OR(AX373&amp;AY373="",BE373="NEMA")),MAX(BF$12:BF372)+1,"")</f>
        <v/>
      </c>
      <c r="BG373" s="27" t="s">
        <v>0</v>
      </c>
      <c r="BH373" s="32" t="str">
        <f t="shared" si="426"/>
        <v/>
      </c>
      <c r="BI373" s="21" t="str">
        <f t="shared" si="427"/>
        <v/>
      </c>
      <c r="BJ373" s="53" t="str">
        <f t="shared" si="428"/>
        <v/>
      </c>
      <c r="BK373" s="33" t="str">
        <f t="shared" si="429"/>
        <v/>
      </c>
      <c r="BL373" s="27" t="s">
        <v>0</v>
      </c>
      <c r="BM373" s="32" t="str">
        <f t="shared" si="430"/>
        <v/>
      </c>
      <c r="BN373" s="21" t="str">
        <f t="shared" si="431"/>
        <v/>
      </c>
      <c r="BO373" s="53" t="str">
        <f t="shared" si="432"/>
        <v/>
      </c>
      <c r="BP373" s="53" t="str">
        <f t="shared" si="393"/>
        <v/>
      </c>
      <c r="BQ373" s="21" t="str">
        <f t="shared" si="394"/>
        <v/>
      </c>
      <c r="BR373" s="21" t="str" cm="1">
        <f t="array" ref="BR373">IFERROR(""&amp;INDEX(regNatjecatelj_klub,DI373),"")</f>
        <v/>
      </c>
      <c r="BS373" s="66" t="str">
        <f t="shared" si="433"/>
        <v/>
      </c>
      <c r="BT373" s="46" t="str">
        <f t="shared" si="434"/>
        <v/>
      </c>
      <c r="BU373" s="27" t="s">
        <v>0</v>
      </c>
      <c r="BV373" s="62" t="str">
        <f>IF(BP373&lt;&gt;"NEMA","",IF(IFERROR(MATCH(BN373,BN$12:BN372,0),0)&lt;&gt;0,"",BN373))</f>
        <v/>
      </c>
      <c r="BW373" s="27" t="s">
        <v>0</v>
      </c>
      <c r="BX373" s="84"/>
      <c r="BY373" s="27" t="s">
        <v>0</v>
      </c>
      <c r="BZ373" s="38" t="str">
        <f t="shared" si="435"/>
        <v/>
      </c>
      <c r="CA373" s="21" t="str">
        <f t="shared" si="436"/>
        <v/>
      </c>
      <c r="CB373" s="21" t="str">
        <f>IF(CA373="","",MAX(CB$12:CB372)+1)</f>
        <v/>
      </c>
      <c r="CC373" s="21" t="str">
        <f>IF(CA373="","",IF(AB373="","",IF(AB373="NEMA",IF(AD373="",INDEX(AD$12:AD372,MATCH(AA373,AA$12:AA372,0),1),AD373),AB373)))</f>
        <v/>
      </c>
      <c r="CD373" s="21" t="str">
        <f t="shared" si="437"/>
        <v/>
      </c>
      <c r="CE373" s="21" t="str">
        <f>IF(BX373="","",MAX(CE$12:CE372)+1)</f>
        <v/>
      </c>
      <c r="CF373" s="21" t="str">
        <f t="shared" si="438"/>
        <v/>
      </c>
      <c r="CG373" s="46" t="str">
        <f t="shared" si="439"/>
        <v/>
      </c>
      <c r="CH373" s="27" t="s">
        <v>0</v>
      </c>
      <c r="CI373" s="14" t="str">
        <f t="shared" si="440"/>
        <v/>
      </c>
      <c r="CJ373" s="27" t="s">
        <v>0</v>
      </c>
      <c r="CK373" s="157" t="str">
        <f>IF(BN373="","",IF(AND(BO373&lt;&gt;"",BO373&lt;&gt;"NEMA",BS373=1),BR373,IFERROR(INDEX(CK$12:CK372,MATCH(BN373,BN$12:BN372,0)),IF(BX373&lt;&gt;"",BX373,BT373))))</f>
        <v/>
      </c>
      <c r="CL373" s="210" t="str">
        <f>IF(BN373="","",IF(BT373&lt;&gt;BN373,INDEX(regKlub_id,MATCH(BT373,regKlub_naziv,0)),IF(AND(BO373&lt;&gt;"",BO373&lt;&gt;"NEMA"),BO373,IF(CF373&lt;&gt;"",CF373,IF(CB373&lt;&gt;"",CB373,IFERROR(INDEX(CL$12:CL372,MATCH(BN373,BN$12:BN372,0)),"GREŠKA"))))))</f>
        <v/>
      </c>
      <c r="CM373" s="108" t="str">
        <f>IF(BP373="","",IF(BP373&lt;&gt;"NEMA",BP373,IF(CE373&lt;&gt;"",CE373,IFERROR(INDEX(CM$12:CM372,MATCH(BN373,BN$12:BN372,0)),""))))</f>
        <v/>
      </c>
      <c r="CN373" s="27" t="s">
        <v>0</v>
      </c>
      <c r="CO373" s="38" t="str">
        <f t="shared" si="441"/>
        <v/>
      </c>
      <c r="CP373" s="53" t="str">
        <f t="shared" si="442"/>
        <v/>
      </c>
      <c r="CQ373" s="164" t="str">
        <f t="shared" si="443"/>
        <v/>
      </c>
      <c r="CR373" s="165" t="str">
        <f t="shared" si="391"/>
        <v/>
      </c>
      <c r="CS373" s="108" t="str">
        <f t="shared" si="395"/>
        <v/>
      </c>
      <c r="CT373" s="27" t="s">
        <v>0</v>
      </c>
      <c r="CU373" s="224" t="str">
        <f t="shared" si="444"/>
        <v xml:space="preserve">
</v>
      </c>
      <c r="CV373" s="27" t="s">
        <v>0</v>
      </c>
      <c r="CW373" s="184" t="str">
        <f t="shared" si="396"/>
        <v/>
      </c>
      <c r="CX373" t="s">
        <v>0</v>
      </c>
      <c r="CY373" s="86" t="str">
        <f t="shared" si="397"/>
        <v/>
      </c>
      <c r="CZ373" t="s">
        <v>0</v>
      </c>
      <c r="DA373" s="32" t="str">
        <f t="shared" si="398"/>
        <v/>
      </c>
      <c r="DB373" s="46" t="str">
        <f t="shared" si="399"/>
        <v/>
      </c>
      <c r="DC373" t="s">
        <v>0</v>
      </c>
      <c r="DD373" s="14" t="str">
        <f t="shared" si="445"/>
        <v/>
      </c>
      <c r="DE373" s="27" t="s">
        <v>0</v>
      </c>
      <c r="DF373" s="14" t="str">
        <f t="shared" si="446"/>
        <v/>
      </c>
      <c r="DG373" s="27" t="s">
        <v>0</v>
      </c>
      <c r="DH373" s="32" t="str">
        <f t="shared" si="447"/>
        <v/>
      </c>
      <c r="DI373" s="33" t="str">
        <f t="shared" si="448"/>
        <v/>
      </c>
      <c r="DJ373" s="27" t="s">
        <v>0</v>
      </c>
      <c r="DK373" s="32" t="str">
        <f t="shared" si="449"/>
        <v/>
      </c>
      <c r="DL373" s="33" t="str">
        <f t="shared" si="450"/>
        <v/>
      </c>
      <c r="DM373" s="27" t="s">
        <v>0</v>
      </c>
      <c r="DN373" s="32" t="str">
        <f t="shared" si="451"/>
        <v/>
      </c>
      <c r="DO373" s="33" t="str">
        <f t="shared" si="452"/>
        <v/>
      </c>
      <c r="DP373" s="27" t="s">
        <v>0</v>
      </c>
      <c r="DQ373" s="38" t="str">
        <f t="shared" si="453"/>
        <v/>
      </c>
      <c r="DR373" s="33" t="str" cm="1">
        <f t="array" ref="DR373">IF(DQ373&lt;&gt;"",INDEX(regNatjecatelj_id,DQ373,0),IF(BF373&lt;&gt;"",BF373,""))</f>
        <v/>
      </c>
      <c r="DS373" s="27" t="s">
        <v>0</v>
      </c>
      <c r="DT373" s="38" t="str">
        <f t="shared" si="454"/>
        <v/>
      </c>
      <c r="DU373" s="53" t="str">
        <f t="shared" si="400"/>
        <v/>
      </c>
      <c r="DV373" s="53" t="str">
        <f t="shared" si="455"/>
        <v/>
      </c>
      <c r="DW373" s="53" t="str">
        <f t="shared" si="456"/>
        <v/>
      </c>
      <c r="DX373" s="46" t="str">
        <f t="shared" si="457"/>
        <v/>
      </c>
      <c r="DY373" s="27" t="s">
        <v>0</v>
      </c>
      <c r="DZ373" s="38" t="str">
        <f>IF(AN373="","",MAX(DZ$12:DZ372)+1)</f>
        <v/>
      </c>
      <c r="EA373" s="53" t="str">
        <f t="shared" si="458"/>
        <v/>
      </c>
      <c r="EB373" s="53" t="str">
        <f t="shared" si="459"/>
        <v/>
      </c>
      <c r="EC373" s="53" t="str">
        <f t="shared" si="460"/>
        <v/>
      </c>
      <c r="ED373" s="53" t="str">
        <f t="shared" si="461"/>
        <v/>
      </c>
      <c r="EE373" s="53" t="str">
        <f t="shared" si="401"/>
        <v/>
      </c>
      <c r="EF373" s="53" t="str">
        <f t="shared" si="462"/>
        <v/>
      </c>
      <c r="EG373" s="53" t="str">
        <f t="shared" si="463"/>
        <v/>
      </c>
      <c r="EH373" s="53" t="str">
        <f t="shared" si="402"/>
        <v/>
      </c>
      <c r="EI373" s="53" t="str">
        <f t="shared" si="464"/>
        <v/>
      </c>
      <c r="EJ373" s="33" t="str">
        <f t="shared" si="465"/>
        <v/>
      </c>
      <c r="EK373" s="27" t="s">
        <v>0</v>
      </c>
      <c r="EL373" s="14" t="str">
        <f t="shared" si="466"/>
        <v/>
      </c>
      <c r="EM373" s="27" t="s">
        <v>0</v>
      </c>
      <c r="EN373" s="14" t="str">
        <f t="shared" si="403"/>
        <v/>
      </c>
      <c r="EO373" s="27" t="s">
        <v>0</v>
      </c>
      <c r="EP373" s="115" t="str">
        <f t="shared" si="467"/>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72" t="str">
        <f t="shared" si="404"/>
        <v/>
      </c>
      <c r="P374" s="27"/>
      <c r="Q374" s="32" t="str">
        <f t="shared" si="405"/>
        <v/>
      </c>
      <c r="R374" s="53" t="str">
        <f>IF(Q374="","",IF(COUNTIF(Q$12:Q373,Q374)=0,R373+1,R373))</f>
        <v/>
      </c>
      <c r="S374" s="53" t="str">
        <f t="shared" si="406"/>
        <v/>
      </c>
      <c r="T374" s="53" t="str">
        <f t="shared" si="407"/>
        <v/>
      </c>
      <c r="U374" s="46" t="str">
        <f t="shared" si="408"/>
        <v/>
      </c>
      <c r="V374" s="27" t="s">
        <v>0</v>
      </c>
      <c r="W374" s="157" t="str">
        <f t="shared" si="409"/>
        <v/>
      </c>
      <c r="X374" s="207" t="str">
        <f t="shared" si="410"/>
        <v/>
      </c>
      <c r="Y374" s="158" t="str">
        <f t="shared" si="392"/>
        <v/>
      </c>
      <c r="Z374" s="27" t="s">
        <v>0</v>
      </c>
      <c r="AA374" s="32" t="str">
        <f t="shared" si="411"/>
        <v/>
      </c>
      <c r="AB374" s="53" t="str">
        <f t="shared" si="412"/>
        <v/>
      </c>
      <c r="AC374" s="21" t="str">
        <f>IF(OR(AB374="",AB374&lt;&gt;"NEMA"),"",IF(IFERROR(MATCH(AA374,AA$12:AA373,0),0)&lt;&gt;0,"",AA374))</f>
        <v/>
      </c>
      <c r="AD374" s="46" t="str">
        <f>IF(AC374="","",MAX(AD$12:AD373)+1)</f>
        <v/>
      </c>
      <c r="AE374" s="27" t="s">
        <v>0</v>
      </c>
      <c r="AF374" s="84"/>
      <c r="AG374" s="27" t="s">
        <v>0</v>
      </c>
      <c r="AH374" s="14" t="str">
        <f t="shared" si="413"/>
        <v/>
      </c>
      <c r="AI374" s="27" t="s">
        <v>0</v>
      </c>
      <c r="AJ374" s="157" t="str">
        <f t="shared" si="414"/>
        <v/>
      </c>
      <c r="AK374" s="108" t="str">
        <f t="shared" si="415"/>
        <v/>
      </c>
      <c r="AL374" s="27"/>
      <c r="AM374" s="32" t="str">
        <f t="shared" si="416"/>
        <v/>
      </c>
      <c r="AN374" s="21" t="str">
        <f t="shared" si="417"/>
        <v/>
      </c>
      <c r="AO374" s="53" t="str">
        <f t="shared" si="418"/>
        <v/>
      </c>
      <c r="AP374" s="53" t="str">
        <f t="shared" si="419"/>
        <v/>
      </c>
      <c r="AQ374" s="21" t="str">
        <f t="shared" si="420"/>
        <v/>
      </c>
      <c r="AR374" s="46" t="str">
        <f t="shared" si="421"/>
        <v/>
      </c>
      <c r="AS374" s="27" t="s">
        <v>0</v>
      </c>
      <c r="AT374" s="62" t="str">
        <f t="shared" si="422"/>
        <v/>
      </c>
      <c r="AU374" s="27" t="s">
        <v>0</v>
      </c>
      <c r="AV374" s="228" t="str">
        <f t="shared" si="468"/>
        <v/>
      </c>
      <c r="AW374" s="27" t="s">
        <v>0</v>
      </c>
      <c r="AX374" s="79"/>
      <c r="AY374" s="80"/>
      <c r="AZ374" s="27" t="s">
        <v>0</v>
      </c>
      <c r="BA374" s="184" t="str">
        <f t="shared" si="423"/>
        <v/>
      </c>
      <c r="BB374" s="27" t="s">
        <v>0</v>
      </c>
      <c r="BC374" s="32" t="str">
        <f t="shared" si="424"/>
        <v/>
      </c>
      <c r="BD374" s="53" t="str">
        <f>IF(AX374&amp;AY374="","",MAX(BD$12:BD373)+1)</f>
        <v/>
      </c>
      <c r="BE374" s="196" t="str">
        <f t="shared" si="425"/>
        <v/>
      </c>
      <c r="BF374" s="33" t="str">
        <f>IF(AND(AO374="NEMA",AP374="NEMA",OR(AX374&amp;AY374="",BE374="NEMA")),MAX(BF$12:BF373)+1,"")</f>
        <v/>
      </c>
      <c r="BG374" s="27" t="s">
        <v>0</v>
      </c>
      <c r="BH374" s="32" t="str">
        <f t="shared" si="426"/>
        <v/>
      </c>
      <c r="BI374" s="21" t="str">
        <f t="shared" si="427"/>
        <v/>
      </c>
      <c r="BJ374" s="53" t="str">
        <f t="shared" si="428"/>
        <v/>
      </c>
      <c r="BK374" s="33" t="str">
        <f t="shared" si="429"/>
        <v/>
      </c>
      <c r="BL374" s="27" t="s">
        <v>0</v>
      </c>
      <c r="BM374" s="32" t="str">
        <f t="shared" si="430"/>
        <v/>
      </c>
      <c r="BN374" s="21" t="str">
        <f t="shared" si="431"/>
        <v/>
      </c>
      <c r="BO374" s="53" t="str">
        <f t="shared" si="432"/>
        <v/>
      </c>
      <c r="BP374" s="53" t="str">
        <f t="shared" si="393"/>
        <v/>
      </c>
      <c r="BQ374" s="21" t="str">
        <f t="shared" si="394"/>
        <v/>
      </c>
      <c r="BR374" s="21" t="str" cm="1">
        <f t="array" ref="BR374">IFERROR(""&amp;INDEX(regNatjecatelj_klub,DI374),"")</f>
        <v/>
      </c>
      <c r="BS374" s="66" t="str">
        <f t="shared" si="433"/>
        <v/>
      </c>
      <c r="BT374" s="46" t="str">
        <f t="shared" si="434"/>
        <v/>
      </c>
      <c r="BU374" s="27" t="s">
        <v>0</v>
      </c>
      <c r="BV374" s="62" t="str">
        <f>IF(BP374&lt;&gt;"NEMA","",IF(IFERROR(MATCH(BN374,BN$12:BN373,0),0)&lt;&gt;0,"",BN374))</f>
        <v/>
      </c>
      <c r="BW374" s="27" t="s">
        <v>0</v>
      </c>
      <c r="BX374" s="84"/>
      <c r="BY374" s="27" t="s">
        <v>0</v>
      </c>
      <c r="BZ374" s="38" t="str">
        <f t="shared" si="435"/>
        <v/>
      </c>
      <c r="CA374" s="21" t="str">
        <f t="shared" si="436"/>
        <v/>
      </c>
      <c r="CB374" s="21" t="str">
        <f>IF(CA374="","",MAX(CB$12:CB373)+1)</f>
        <v/>
      </c>
      <c r="CC374" s="21" t="str">
        <f>IF(CA374="","",IF(AB374="","",IF(AB374="NEMA",IF(AD374="",INDEX(AD$12:AD373,MATCH(AA374,AA$12:AA373,0),1),AD374),AB374)))</f>
        <v/>
      </c>
      <c r="CD374" s="21" t="str">
        <f t="shared" si="437"/>
        <v/>
      </c>
      <c r="CE374" s="21" t="str">
        <f>IF(BX374="","",MAX(CE$12:CE373)+1)</f>
        <v/>
      </c>
      <c r="CF374" s="21" t="str">
        <f t="shared" si="438"/>
        <v/>
      </c>
      <c r="CG374" s="46" t="str">
        <f t="shared" si="439"/>
        <v/>
      </c>
      <c r="CH374" s="27" t="s">
        <v>0</v>
      </c>
      <c r="CI374" s="14" t="str">
        <f t="shared" si="440"/>
        <v/>
      </c>
      <c r="CJ374" s="27" t="s">
        <v>0</v>
      </c>
      <c r="CK374" s="157" t="str">
        <f>IF(BN374="","",IF(AND(BO374&lt;&gt;"",BO374&lt;&gt;"NEMA",BS374=1),BR374,IFERROR(INDEX(CK$12:CK373,MATCH(BN374,BN$12:BN373,0)),IF(BX374&lt;&gt;"",BX374,BT374))))</f>
        <v/>
      </c>
      <c r="CL374" s="210" t="str">
        <f>IF(BN374="","",IF(BT374&lt;&gt;BN374,INDEX(regKlub_id,MATCH(BT374,regKlub_naziv,0)),IF(AND(BO374&lt;&gt;"",BO374&lt;&gt;"NEMA"),BO374,IF(CF374&lt;&gt;"",CF374,IF(CB374&lt;&gt;"",CB374,IFERROR(INDEX(CL$12:CL373,MATCH(BN374,BN$12:BN373,0)),"GREŠKA"))))))</f>
        <v/>
      </c>
      <c r="CM374" s="108" t="str">
        <f>IF(BP374="","",IF(BP374&lt;&gt;"NEMA",BP374,IF(CE374&lt;&gt;"",CE374,IFERROR(INDEX(CM$12:CM373,MATCH(BN374,BN$12:BN373,0)),""))))</f>
        <v/>
      </c>
      <c r="CN374" s="27" t="s">
        <v>0</v>
      </c>
      <c r="CO374" s="38" t="str">
        <f t="shared" si="441"/>
        <v/>
      </c>
      <c r="CP374" s="53" t="str">
        <f t="shared" si="442"/>
        <v/>
      </c>
      <c r="CQ374" s="164" t="str">
        <f t="shared" si="443"/>
        <v/>
      </c>
      <c r="CR374" s="165" t="str">
        <f t="shared" si="391"/>
        <v/>
      </c>
      <c r="CS374" s="108" t="str">
        <f t="shared" si="395"/>
        <v/>
      </c>
      <c r="CT374" s="27" t="s">
        <v>0</v>
      </c>
      <c r="CU374" s="224" t="str">
        <f t="shared" si="444"/>
        <v xml:space="preserve">
</v>
      </c>
      <c r="CV374" s="27" t="s">
        <v>0</v>
      </c>
      <c r="CW374" s="184" t="str">
        <f t="shared" si="396"/>
        <v/>
      </c>
      <c r="CX374" t="s">
        <v>0</v>
      </c>
      <c r="CY374" s="86" t="str">
        <f t="shared" si="397"/>
        <v/>
      </c>
      <c r="CZ374" t="s">
        <v>0</v>
      </c>
      <c r="DA374" s="32" t="str">
        <f t="shared" si="398"/>
        <v/>
      </c>
      <c r="DB374" s="46" t="str">
        <f t="shared" si="399"/>
        <v/>
      </c>
      <c r="DC374" t="s">
        <v>0</v>
      </c>
      <c r="DD374" s="14" t="str">
        <f t="shared" si="445"/>
        <v/>
      </c>
      <c r="DE374" s="27" t="s">
        <v>0</v>
      </c>
      <c r="DF374" s="14" t="str">
        <f t="shared" si="446"/>
        <v/>
      </c>
      <c r="DG374" s="27" t="s">
        <v>0</v>
      </c>
      <c r="DH374" s="32" t="str">
        <f t="shared" si="447"/>
        <v/>
      </c>
      <c r="DI374" s="33" t="str">
        <f t="shared" si="448"/>
        <v/>
      </c>
      <c r="DJ374" s="27" t="s">
        <v>0</v>
      </c>
      <c r="DK374" s="32" t="str">
        <f t="shared" si="449"/>
        <v/>
      </c>
      <c r="DL374" s="33" t="str">
        <f t="shared" si="450"/>
        <v/>
      </c>
      <c r="DM374" s="27" t="s">
        <v>0</v>
      </c>
      <c r="DN374" s="32" t="str">
        <f t="shared" si="451"/>
        <v/>
      </c>
      <c r="DO374" s="33" t="str">
        <f t="shared" si="452"/>
        <v/>
      </c>
      <c r="DP374" s="27" t="s">
        <v>0</v>
      </c>
      <c r="DQ374" s="38" t="str">
        <f t="shared" si="453"/>
        <v/>
      </c>
      <c r="DR374" s="33" t="str" cm="1">
        <f t="array" ref="DR374">IF(DQ374&lt;&gt;"",INDEX(regNatjecatelj_id,DQ374,0),IF(BF374&lt;&gt;"",BF374,""))</f>
        <v/>
      </c>
      <c r="DS374" s="27" t="s">
        <v>0</v>
      </c>
      <c r="DT374" s="38" t="str">
        <f t="shared" si="454"/>
        <v/>
      </c>
      <c r="DU374" s="53" t="str">
        <f t="shared" si="400"/>
        <v/>
      </c>
      <c r="DV374" s="53" t="str">
        <f t="shared" si="455"/>
        <v/>
      </c>
      <c r="DW374" s="53" t="str">
        <f t="shared" si="456"/>
        <v/>
      </c>
      <c r="DX374" s="46" t="str">
        <f t="shared" si="457"/>
        <v/>
      </c>
      <c r="DY374" s="27" t="s">
        <v>0</v>
      </c>
      <c r="DZ374" s="38" t="str">
        <f>IF(AN374="","",MAX(DZ$12:DZ373)+1)</f>
        <v/>
      </c>
      <c r="EA374" s="53" t="str">
        <f t="shared" si="458"/>
        <v/>
      </c>
      <c r="EB374" s="53" t="str">
        <f t="shared" si="459"/>
        <v/>
      </c>
      <c r="EC374" s="53" t="str">
        <f t="shared" si="460"/>
        <v/>
      </c>
      <c r="ED374" s="53" t="str">
        <f t="shared" si="461"/>
        <v/>
      </c>
      <c r="EE374" s="53" t="str">
        <f t="shared" si="401"/>
        <v/>
      </c>
      <c r="EF374" s="53" t="str">
        <f t="shared" si="462"/>
        <v/>
      </c>
      <c r="EG374" s="53" t="str">
        <f t="shared" si="463"/>
        <v/>
      </c>
      <c r="EH374" s="53" t="str">
        <f t="shared" si="402"/>
        <v/>
      </c>
      <c r="EI374" s="53" t="str">
        <f t="shared" si="464"/>
        <v/>
      </c>
      <c r="EJ374" s="33" t="str">
        <f t="shared" si="465"/>
        <v/>
      </c>
      <c r="EK374" s="27" t="s">
        <v>0</v>
      </c>
      <c r="EL374" s="14" t="str">
        <f t="shared" si="466"/>
        <v/>
      </c>
      <c r="EM374" s="27" t="s">
        <v>0</v>
      </c>
      <c r="EN374" s="14" t="str">
        <f t="shared" si="403"/>
        <v/>
      </c>
      <c r="EO374" s="27" t="s">
        <v>0</v>
      </c>
      <c r="EP374" s="115" t="str">
        <f t="shared" si="467"/>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72" t="str">
        <f t="shared" si="404"/>
        <v/>
      </c>
      <c r="P375" s="27"/>
      <c r="Q375" s="32" t="str">
        <f t="shared" si="405"/>
        <v/>
      </c>
      <c r="R375" s="53" t="str">
        <f>IF(Q375="","",IF(COUNTIF(Q$12:Q374,Q375)=0,R374+1,R374))</f>
        <v/>
      </c>
      <c r="S375" s="53" t="str">
        <f t="shared" si="406"/>
        <v/>
      </c>
      <c r="T375" s="53" t="str">
        <f t="shared" si="407"/>
        <v/>
      </c>
      <c r="U375" s="46" t="str">
        <f t="shared" si="408"/>
        <v/>
      </c>
      <c r="V375" s="27" t="s">
        <v>0</v>
      </c>
      <c r="W375" s="157" t="str">
        <f t="shared" si="409"/>
        <v/>
      </c>
      <c r="X375" s="207" t="str">
        <f t="shared" si="410"/>
        <v/>
      </c>
      <c r="Y375" s="158" t="str">
        <f t="shared" si="392"/>
        <v/>
      </c>
      <c r="Z375" s="27" t="s">
        <v>0</v>
      </c>
      <c r="AA375" s="32" t="str">
        <f t="shared" si="411"/>
        <v/>
      </c>
      <c r="AB375" s="53" t="str">
        <f t="shared" si="412"/>
        <v/>
      </c>
      <c r="AC375" s="21" t="str">
        <f>IF(OR(AB375="",AB375&lt;&gt;"NEMA"),"",IF(IFERROR(MATCH(AA375,AA$12:AA374,0),0)&lt;&gt;0,"",AA375))</f>
        <v/>
      </c>
      <c r="AD375" s="46" t="str">
        <f>IF(AC375="","",MAX(AD$12:AD374)+1)</f>
        <v/>
      </c>
      <c r="AE375" s="27" t="s">
        <v>0</v>
      </c>
      <c r="AF375" s="84"/>
      <c r="AG375" s="27" t="s">
        <v>0</v>
      </c>
      <c r="AH375" s="14" t="str">
        <f t="shared" si="413"/>
        <v/>
      </c>
      <c r="AI375" s="27" t="s">
        <v>0</v>
      </c>
      <c r="AJ375" s="157" t="str">
        <f t="shared" si="414"/>
        <v/>
      </c>
      <c r="AK375" s="108" t="str">
        <f t="shared" si="415"/>
        <v/>
      </c>
      <c r="AL375" s="27"/>
      <c r="AM375" s="32" t="str">
        <f t="shared" si="416"/>
        <v/>
      </c>
      <c r="AN375" s="21" t="str">
        <f t="shared" si="417"/>
        <v/>
      </c>
      <c r="AO375" s="53" t="str">
        <f t="shared" si="418"/>
        <v/>
      </c>
      <c r="AP375" s="53" t="str">
        <f t="shared" si="419"/>
        <v/>
      </c>
      <c r="AQ375" s="21" t="str">
        <f t="shared" si="420"/>
        <v/>
      </c>
      <c r="AR375" s="46" t="str">
        <f t="shared" si="421"/>
        <v/>
      </c>
      <c r="AS375" s="27" t="s">
        <v>0</v>
      </c>
      <c r="AT375" s="62" t="str">
        <f t="shared" si="422"/>
        <v/>
      </c>
      <c r="AU375" s="27" t="s">
        <v>0</v>
      </c>
      <c r="AV375" s="228" t="str">
        <f t="shared" si="468"/>
        <v/>
      </c>
      <c r="AW375" s="27" t="s">
        <v>0</v>
      </c>
      <c r="AX375" s="79"/>
      <c r="AY375" s="80"/>
      <c r="AZ375" s="27" t="s">
        <v>0</v>
      </c>
      <c r="BA375" s="184" t="str">
        <f t="shared" si="423"/>
        <v/>
      </c>
      <c r="BB375" s="27" t="s">
        <v>0</v>
      </c>
      <c r="BC375" s="32" t="str">
        <f t="shared" si="424"/>
        <v/>
      </c>
      <c r="BD375" s="53" t="str">
        <f>IF(AX375&amp;AY375="","",MAX(BD$12:BD374)+1)</f>
        <v/>
      </c>
      <c r="BE375" s="196" t="str">
        <f t="shared" si="425"/>
        <v/>
      </c>
      <c r="BF375" s="33" t="str">
        <f>IF(AND(AO375="NEMA",AP375="NEMA",OR(AX375&amp;AY375="",BE375="NEMA")),MAX(BF$12:BF374)+1,"")</f>
        <v/>
      </c>
      <c r="BG375" s="27" t="s">
        <v>0</v>
      </c>
      <c r="BH375" s="32" t="str">
        <f t="shared" si="426"/>
        <v/>
      </c>
      <c r="BI375" s="21" t="str">
        <f t="shared" si="427"/>
        <v/>
      </c>
      <c r="BJ375" s="53" t="str">
        <f t="shared" si="428"/>
        <v/>
      </c>
      <c r="BK375" s="33" t="str">
        <f t="shared" si="429"/>
        <v/>
      </c>
      <c r="BL375" s="27" t="s">
        <v>0</v>
      </c>
      <c r="BM375" s="32" t="str">
        <f t="shared" si="430"/>
        <v/>
      </c>
      <c r="BN375" s="21" t="str">
        <f t="shared" si="431"/>
        <v/>
      </c>
      <c r="BO375" s="53" t="str">
        <f t="shared" si="432"/>
        <v/>
      </c>
      <c r="BP375" s="53" t="str">
        <f t="shared" si="393"/>
        <v/>
      </c>
      <c r="BQ375" s="21" t="str">
        <f t="shared" si="394"/>
        <v/>
      </c>
      <c r="BR375" s="21" t="str" cm="1">
        <f t="array" ref="BR375">IFERROR(""&amp;INDEX(regNatjecatelj_klub,DI375),"")</f>
        <v/>
      </c>
      <c r="BS375" s="66" t="str">
        <f t="shared" si="433"/>
        <v/>
      </c>
      <c r="BT375" s="46" t="str">
        <f t="shared" si="434"/>
        <v/>
      </c>
      <c r="BU375" s="27" t="s">
        <v>0</v>
      </c>
      <c r="BV375" s="62" t="str">
        <f>IF(BP375&lt;&gt;"NEMA","",IF(IFERROR(MATCH(BN375,BN$12:BN374,0),0)&lt;&gt;0,"",BN375))</f>
        <v/>
      </c>
      <c r="BW375" s="27" t="s">
        <v>0</v>
      </c>
      <c r="BX375" s="84"/>
      <c r="BY375" s="27" t="s">
        <v>0</v>
      </c>
      <c r="BZ375" s="38" t="str">
        <f t="shared" si="435"/>
        <v/>
      </c>
      <c r="CA375" s="21" t="str">
        <f t="shared" si="436"/>
        <v/>
      </c>
      <c r="CB375" s="21" t="str">
        <f>IF(CA375="","",MAX(CB$12:CB374)+1)</f>
        <v/>
      </c>
      <c r="CC375" s="21" t="str">
        <f>IF(CA375="","",IF(AB375="","",IF(AB375="NEMA",IF(AD375="",INDEX(AD$12:AD374,MATCH(AA375,AA$12:AA374,0),1),AD375),AB375)))</f>
        <v/>
      </c>
      <c r="CD375" s="21" t="str">
        <f t="shared" si="437"/>
        <v/>
      </c>
      <c r="CE375" s="21" t="str">
        <f>IF(BX375="","",MAX(CE$12:CE374)+1)</f>
        <v/>
      </c>
      <c r="CF375" s="21" t="str">
        <f t="shared" si="438"/>
        <v/>
      </c>
      <c r="CG375" s="46" t="str">
        <f t="shared" si="439"/>
        <v/>
      </c>
      <c r="CH375" s="27" t="s">
        <v>0</v>
      </c>
      <c r="CI375" s="14" t="str">
        <f t="shared" si="440"/>
        <v/>
      </c>
      <c r="CJ375" s="27" t="s">
        <v>0</v>
      </c>
      <c r="CK375" s="157" t="str">
        <f>IF(BN375="","",IF(AND(BO375&lt;&gt;"",BO375&lt;&gt;"NEMA",BS375=1),BR375,IFERROR(INDEX(CK$12:CK374,MATCH(BN375,BN$12:BN374,0)),IF(BX375&lt;&gt;"",BX375,BT375))))</f>
        <v/>
      </c>
      <c r="CL375" s="210" t="str">
        <f>IF(BN375="","",IF(BT375&lt;&gt;BN375,INDEX(regKlub_id,MATCH(BT375,regKlub_naziv,0)),IF(AND(BO375&lt;&gt;"",BO375&lt;&gt;"NEMA"),BO375,IF(CF375&lt;&gt;"",CF375,IF(CB375&lt;&gt;"",CB375,IFERROR(INDEX(CL$12:CL374,MATCH(BN375,BN$12:BN374,0)),"GREŠKA"))))))</f>
        <v/>
      </c>
      <c r="CM375" s="108" t="str">
        <f>IF(BP375="","",IF(BP375&lt;&gt;"NEMA",BP375,IF(CE375&lt;&gt;"",CE375,IFERROR(INDEX(CM$12:CM374,MATCH(BN375,BN$12:BN374,0)),""))))</f>
        <v/>
      </c>
      <c r="CN375" s="27" t="s">
        <v>0</v>
      </c>
      <c r="CO375" s="38" t="str">
        <f t="shared" si="441"/>
        <v/>
      </c>
      <c r="CP375" s="53" t="str">
        <f t="shared" si="442"/>
        <v/>
      </c>
      <c r="CQ375" s="164" t="str">
        <f t="shared" si="443"/>
        <v/>
      </c>
      <c r="CR375" s="165" t="str">
        <f t="shared" si="391"/>
        <v/>
      </c>
      <c r="CS375" s="108" t="str">
        <f t="shared" si="395"/>
        <v/>
      </c>
      <c r="CT375" s="27" t="s">
        <v>0</v>
      </c>
      <c r="CU375" s="224" t="str">
        <f t="shared" si="444"/>
        <v xml:space="preserve">
</v>
      </c>
      <c r="CV375" s="27" t="s">
        <v>0</v>
      </c>
      <c r="CW375" s="184" t="str">
        <f t="shared" si="396"/>
        <v/>
      </c>
      <c r="CX375" t="s">
        <v>0</v>
      </c>
      <c r="CY375" s="86" t="str">
        <f t="shared" si="397"/>
        <v/>
      </c>
      <c r="CZ375" t="s">
        <v>0</v>
      </c>
      <c r="DA375" s="32" t="str">
        <f t="shared" si="398"/>
        <v/>
      </c>
      <c r="DB375" s="46" t="str">
        <f t="shared" si="399"/>
        <v/>
      </c>
      <c r="DC375" t="s">
        <v>0</v>
      </c>
      <c r="DD375" s="14" t="str">
        <f t="shared" si="445"/>
        <v/>
      </c>
      <c r="DE375" s="27" t="s">
        <v>0</v>
      </c>
      <c r="DF375" s="14" t="str">
        <f t="shared" si="446"/>
        <v/>
      </c>
      <c r="DG375" s="27" t="s">
        <v>0</v>
      </c>
      <c r="DH375" s="32" t="str">
        <f t="shared" si="447"/>
        <v/>
      </c>
      <c r="DI375" s="33" t="str">
        <f t="shared" si="448"/>
        <v/>
      </c>
      <c r="DJ375" s="27" t="s">
        <v>0</v>
      </c>
      <c r="DK375" s="32" t="str">
        <f t="shared" si="449"/>
        <v/>
      </c>
      <c r="DL375" s="33" t="str">
        <f t="shared" si="450"/>
        <v/>
      </c>
      <c r="DM375" s="27" t="s">
        <v>0</v>
      </c>
      <c r="DN375" s="32" t="str">
        <f t="shared" si="451"/>
        <v/>
      </c>
      <c r="DO375" s="33" t="str">
        <f t="shared" si="452"/>
        <v/>
      </c>
      <c r="DP375" s="27" t="s">
        <v>0</v>
      </c>
      <c r="DQ375" s="38" t="str">
        <f t="shared" si="453"/>
        <v/>
      </c>
      <c r="DR375" s="33" t="str" cm="1">
        <f t="array" ref="DR375">IF(DQ375&lt;&gt;"",INDEX(regNatjecatelj_id,DQ375,0),IF(BF375&lt;&gt;"",BF375,""))</f>
        <v/>
      </c>
      <c r="DS375" s="27" t="s">
        <v>0</v>
      </c>
      <c r="DT375" s="38" t="str">
        <f t="shared" si="454"/>
        <v/>
      </c>
      <c r="DU375" s="53" t="str">
        <f t="shared" si="400"/>
        <v/>
      </c>
      <c r="DV375" s="53" t="str">
        <f t="shared" si="455"/>
        <v/>
      </c>
      <c r="DW375" s="53" t="str">
        <f t="shared" si="456"/>
        <v/>
      </c>
      <c r="DX375" s="46" t="str">
        <f t="shared" si="457"/>
        <v/>
      </c>
      <c r="DY375" s="27" t="s">
        <v>0</v>
      </c>
      <c r="DZ375" s="38" t="str">
        <f>IF(AN375="","",MAX(DZ$12:DZ374)+1)</f>
        <v/>
      </c>
      <c r="EA375" s="53" t="str">
        <f t="shared" si="458"/>
        <v/>
      </c>
      <c r="EB375" s="53" t="str">
        <f t="shared" si="459"/>
        <v/>
      </c>
      <c r="EC375" s="53" t="str">
        <f t="shared" si="460"/>
        <v/>
      </c>
      <c r="ED375" s="53" t="str">
        <f t="shared" si="461"/>
        <v/>
      </c>
      <c r="EE375" s="53" t="str">
        <f t="shared" si="401"/>
        <v/>
      </c>
      <c r="EF375" s="53" t="str">
        <f t="shared" si="462"/>
        <v/>
      </c>
      <c r="EG375" s="53" t="str">
        <f t="shared" si="463"/>
        <v/>
      </c>
      <c r="EH375" s="53" t="str">
        <f t="shared" si="402"/>
        <v/>
      </c>
      <c r="EI375" s="53" t="str">
        <f t="shared" si="464"/>
        <v/>
      </c>
      <c r="EJ375" s="33" t="str">
        <f t="shared" si="465"/>
        <v/>
      </c>
      <c r="EK375" s="27" t="s">
        <v>0</v>
      </c>
      <c r="EL375" s="14" t="str">
        <f t="shared" si="466"/>
        <v/>
      </c>
      <c r="EM375" s="27" t="s">
        <v>0</v>
      </c>
      <c r="EN375" s="14" t="str">
        <f t="shared" si="403"/>
        <v/>
      </c>
      <c r="EO375" s="27" t="s">
        <v>0</v>
      </c>
      <c r="EP375" s="115" t="str">
        <f t="shared" si="467"/>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72" t="str">
        <f t="shared" si="404"/>
        <v/>
      </c>
      <c r="P376" s="27"/>
      <c r="Q376" s="32" t="str">
        <f t="shared" si="405"/>
        <v/>
      </c>
      <c r="R376" s="53" t="str">
        <f>IF(Q376="","",IF(COUNTIF(Q$12:Q375,Q376)=0,R375+1,R375))</f>
        <v/>
      </c>
      <c r="S376" s="53" t="str">
        <f t="shared" si="406"/>
        <v/>
      </c>
      <c r="T376" s="53" t="str">
        <f t="shared" si="407"/>
        <v/>
      </c>
      <c r="U376" s="46" t="str">
        <f t="shared" si="408"/>
        <v/>
      </c>
      <c r="V376" s="27" t="s">
        <v>0</v>
      </c>
      <c r="W376" s="157" t="str">
        <f t="shared" si="409"/>
        <v/>
      </c>
      <c r="X376" s="207" t="str">
        <f t="shared" si="410"/>
        <v/>
      </c>
      <c r="Y376" s="158" t="str">
        <f t="shared" si="392"/>
        <v/>
      </c>
      <c r="Z376" s="27" t="s">
        <v>0</v>
      </c>
      <c r="AA376" s="32" t="str">
        <f t="shared" si="411"/>
        <v/>
      </c>
      <c r="AB376" s="53" t="str">
        <f t="shared" si="412"/>
        <v/>
      </c>
      <c r="AC376" s="21" t="str">
        <f>IF(OR(AB376="",AB376&lt;&gt;"NEMA"),"",IF(IFERROR(MATCH(AA376,AA$12:AA375,0),0)&lt;&gt;0,"",AA376))</f>
        <v/>
      </c>
      <c r="AD376" s="46" t="str">
        <f>IF(AC376="","",MAX(AD$12:AD375)+1)</f>
        <v/>
      </c>
      <c r="AE376" s="27" t="s">
        <v>0</v>
      </c>
      <c r="AF376" s="84"/>
      <c r="AG376" s="27" t="s">
        <v>0</v>
      </c>
      <c r="AH376" s="14" t="str">
        <f t="shared" si="413"/>
        <v/>
      </c>
      <c r="AI376" s="27" t="s">
        <v>0</v>
      </c>
      <c r="AJ376" s="157" t="str">
        <f t="shared" si="414"/>
        <v/>
      </c>
      <c r="AK376" s="108" t="str">
        <f t="shared" si="415"/>
        <v/>
      </c>
      <c r="AL376" s="27"/>
      <c r="AM376" s="32" t="str">
        <f t="shared" si="416"/>
        <v/>
      </c>
      <c r="AN376" s="21" t="str">
        <f t="shared" si="417"/>
        <v/>
      </c>
      <c r="AO376" s="53" t="str">
        <f t="shared" si="418"/>
        <v/>
      </c>
      <c r="AP376" s="53" t="str">
        <f t="shared" si="419"/>
        <v/>
      </c>
      <c r="AQ376" s="21" t="str">
        <f t="shared" si="420"/>
        <v/>
      </c>
      <c r="AR376" s="46" t="str">
        <f t="shared" si="421"/>
        <v/>
      </c>
      <c r="AS376" s="27" t="s">
        <v>0</v>
      </c>
      <c r="AT376" s="62" t="str">
        <f t="shared" si="422"/>
        <v/>
      </c>
      <c r="AU376" s="27" t="s">
        <v>0</v>
      </c>
      <c r="AV376" s="228" t="str">
        <f t="shared" si="468"/>
        <v/>
      </c>
      <c r="AW376" s="27" t="s">
        <v>0</v>
      </c>
      <c r="AX376" s="79"/>
      <c r="AY376" s="80"/>
      <c r="AZ376" s="27" t="s">
        <v>0</v>
      </c>
      <c r="BA376" s="184" t="str">
        <f t="shared" si="423"/>
        <v/>
      </c>
      <c r="BB376" s="27" t="s">
        <v>0</v>
      </c>
      <c r="BC376" s="32" t="str">
        <f t="shared" si="424"/>
        <v/>
      </c>
      <c r="BD376" s="53" t="str">
        <f>IF(AX376&amp;AY376="","",MAX(BD$12:BD375)+1)</f>
        <v/>
      </c>
      <c r="BE376" s="196" t="str">
        <f t="shared" si="425"/>
        <v/>
      </c>
      <c r="BF376" s="33" t="str">
        <f>IF(AND(AO376="NEMA",AP376="NEMA",OR(AX376&amp;AY376="",BE376="NEMA")),MAX(BF$12:BF375)+1,"")</f>
        <v/>
      </c>
      <c r="BG376" s="27" t="s">
        <v>0</v>
      </c>
      <c r="BH376" s="32" t="str">
        <f t="shared" si="426"/>
        <v/>
      </c>
      <c r="BI376" s="21" t="str">
        <f t="shared" si="427"/>
        <v/>
      </c>
      <c r="BJ376" s="53" t="str">
        <f t="shared" si="428"/>
        <v/>
      </c>
      <c r="BK376" s="33" t="str">
        <f t="shared" si="429"/>
        <v/>
      </c>
      <c r="BL376" s="27" t="s">
        <v>0</v>
      </c>
      <c r="BM376" s="32" t="str">
        <f t="shared" si="430"/>
        <v/>
      </c>
      <c r="BN376" s="21" t="str">
        <f t="shared" si="431"/>
        <v/>
      </c>
      <c r="BO376" s="53" t="str">
        <f t="shared" si="432"/>
        <v/>
      </c>
      <c r="BP376" s="53" t="str">
        <f t="shared" si="393"/>
        <v/>
      </c>
      <c r="BQ376" s="21" t="str">
        <f t="shared" si="394"/>
        <v/>
      </c>
      <c r="BR376" s="21" t="str" cm="1">
        <f t="array" ref="BR376">IFERROR(""&amp;INDEX(regNatjecatelj_klub,DI376),"")</f>
        <v/>
      </c>
      <c r="BS376" s="66" t="str">
        <f t="shared" si="433"/>
        <v/>
      </c>
      <c r="BT376" s="46" t="str">
        <f t="shared" si="434"/>
        <v/>
      </c>
      <c r="BU376" s="27" t="s">
        <v>0</v>
      </c>
      <c r="BV376" s="62" t="str">
        <f>IF(BP376&lt;&gt;"NEMA","",IF(IFERROR(MATCH(BN376,BN$12:BN375,0),0)&lt;&gt;0,"",BN376))</f>
        <v/>
      </c>
      <c r="BW376" s="27" t="s">
        <v>0</v>
      </c>
      <c r="BX376" s="84"/>
      <c r="BY376" s="27" t="s">
        <v>0</v>
      </c>
      <c r="BZ376" s="38" t="str">
        <f t="shared" si="435"/>
        <v/>
      </c>
      <c r="CA376" s="21" t="str">
        <f t="shared" si="436"/>
        <v/>
      </c>
      <c r="CB376" s="21" t="str">
        <f>IF(CA376="","",MAX(CB$12:CB375)+1)</f>
        <v/>
      </c>
      <c r="CC376" s="21" t="str">
        <f>IF(CA376="","",IF(AB376="","",IF(AB376="NEMA",IF(AD376="",INDEX(AD$12:AD375,MATCH(AA376,AA$12:AA375,0),1),AD376),AB376)))</f>
        <v/>
      </c>
      <c r="CD376" s="21" t="str">
        <f t="shared" si="437"/>
        <v/>
      </c>
      <c r="CE376" s="21" t="str">
        <f>IF(BX376="","",MAX(CE$12:CE375)+1)</f>
        <v/>
      </c>
      <c r="CF376" s="21" t="str">
        <f t="shared" si="438"/>
        <v/>
      </c>
      <c r="CG376" s="46" t="str">
        <f t="shared" si="439"/>
        <v/>
      </c>
      <c r="CH376" s="27" t="s">
        <v>0</v>
      </c>
      <c r="CI376" s="14" t="str">
        <f t="shared" si="440"/>
        <v/>
      </c>
      <c r="CJ376" s="27" t="s">
        <v>0</v>
      </c>
      <c r="CK376" s="157" t="str">
        <f>IF(BN376="","",IF(AND(BO376&lt;&gt;"",BO376&lt;&gt;"NEMA",BS376=1),BR376,IFERROR(INDEX(CK$12:CK375,MATCH(BN376,BN$12:BN375,0)),IF(BX376&lt;&gt;"",BX376,BT376))))</f>
        <v/>
      </c>
      <c r="CL376" s="210" t="str">
        <f>IF(BN376="","",IF(BT376&lt;&gt;BN376,INDEX(regKlub_id,MATCH(BT376,regKlub_naziv,0)),IF(AND(BO376&lt;&gt;"",BO376&lt;&gt;"NEMA"),BO376,IF(CF376&lt;&gt;"",CF376,IF(CB376&lt;&gt;"",CB376,IFERROR(INDEX(CL$12:CL375,MATCH(BN376,BN$12:BN375,0)),"GREŠKA"))))))</f>
        <v/>
      </c>
      <c r="CM376" s="108" t="str">
        <f>IF(BP376="","",IF(BP376&lt;&gt;"NEMA",BP376,IF(CE376&lt;&gt;"",CE376,IFERROR(INDEX(CM$12:CM375,MATCH(BN376,BN$12:BN375,0)),""))))</f>
        <v/>
      </c>
      <c r="CN376" s="27" t="s">
        <v>0</v>
      </c>
      <c r="CO376" s="38" t="str">
        <f t="shared" si="441"/>
        <v/>
      </c>
      <c r="CP376" s="53" t="str">
        <f t="shared" si="442"/>
        <v/>
      </c>
      <c r="CQ376" s="164" t="str">
        <f t="shared" si="443"/>
        <v/>
      </c>
      <c r="CR376" s="165" t="str">
        <f t="shared" si="391"/>
        <v/>
      </c>
      <c r="CS376" s="108" t="str">
        <f t="shared" si="395"/>
        <v/>
      </c>
      <c r="CT376" s="27" t="s">
        <v>0</v>
      </c>
      <c r="CU376" s="224" t="str">
        <f t="shared" si="444"/>
        <v xml:space="preserve">
</v>
      </c>
      <c r="CV376" s="27" t="s">
        <v>0</v>
      </c>
      <c r="CW376" s="184" t="str">
        <f t="shared" si="396"/>
        <v/>
      </c>
      <c r="CX376" t="s">
        <v>0</v>
      </c>
      <c r="CY376" s="86" t="str">
        <f t="shared" si="397"/>
        <v/>
      </c>
      <c r="CZ376" t="s">
        <v>0</v>
      </c>
      <c r="DA376" s="32" t="str">
        <f t="shared" si="398"/>
        <v/>
      </c>
      <c r="DB376" s="46" t="str">
        <f t="shared" si="399"/>
        <v/>
      </c>
      <c r="DC376" t="s">
        <v>0</v>
      </c>
      <c r="DD376" s="14" t="str">
        <f t="shared" si="445"/>
        <v/>
      </c>
      <c r="DE376" s="27" t="s">
        <v>0</v>
      </c>
      <c r="DF376" s="14" t="str">
        <f t="shared" si="446"/>
        <v/>
      </c>
      <c r="DG376" s="27" t="s">
        <v>0</v>
      </c>
      <c r="DH376" s="32" t="str">
        <f t="shared" si="447"/>
        <v/>
      </c>
      <c r="DI376" s="33" t="str">
        <f t="shared" si="448"/>
        <v/>
      </c>
      <c r="DJ376" s="27" t="s">
        <v>0</v>
      </c>
      <c r="DK376" s="32" t="str">
        <f t="shared" si="449"/>
        <v/>
      </c>
      <c r="DL376" s="33" t="str">
        <f t="shared" si="450"/>
        <v/>
      </c>
      <c r="DM376" s="27" t="s">
        <v>0</v>
      </c>
      <c r="DN376" s="32" t="str">
        <f t="shared" si="451"/>
        <v/>
      </c>
      <c r="DO376" s="33" t="str">
        <f t="shared" si="452"/>
        <v/>
      </c>
      <c r="DP376" s="27" t="s">
        <v>0</v>
      </c>
      <c r="DQ376" s="38" t="str">
        <f t="shared" si="453"/>
        <v/>
      </c>
      <c r="DR376" s="33" t="str" cm="1">
        <f t="array" ref="DR376">IF(DQ376&lt;&gt;"",INDEX(regNatjecatelj_id,DQ376,0),IF(BF376&lt;&gt;"",BF376,""))</f>
        <v/>
      </c>
      <c r="DS376" s="27" t="s">
        <v>0</v>
      </c>
      <c r="DT376" s="38" t="str">
        <f t="shared" si="454"/>
        <v/>
      </c>
      <c r="DU376" s="53" t="str">
        <f t="shared" si="400"/>
        <v/>
      </c>
      <c r="DV376" s="53" t="str">
        <f t="shared" si="455"/>
        <v/>
      </c>
      <c r="DW376" s="53" t="str">
        <f t="shared" si="456"/>
        <v/>
      </c>
      <c r="DX376" s="46" t="str">
        <f t="shared" si="457"/>
        <v/>
      </c>
      <c r="DY376" s="27" t="s">
        <v>0</v>
      </c>
      <c r="DZ376" s="38" t="str">
        <f>IF(AN376="","",MAX(DZ$12:DZ375)+1)</f>
        <v/>
      </c>
      <c r="EA376" s="53" t="str">
        <f t="shared" si="458"/>
        <v/>
      </c>
      <c r="EB376" s="53" t="str">
        <f t="shared" si="459"/>
        <v/>
      </c>
      <c r="EC376" s="53" t="str">
        <f t="shared" si="460"/>
        <v/>
      </c>
      <c r="ED376" s="53" t="str">
        <f t="shared" si="461"/>
        <v/>
      </c>
      <c r="EE376" s="53" t="str">
        <f t="shared" si="401"/>
        <v/>
      </c>
      <c r="EF376" s="53" t="str">
        <f t="shared" si="462"/>
        <v/>
      </c>
      <c r="EG376" s="53" t="str">
        <f t="shared" si="463"/>
        <v/>
      </c>
      <c r="EH376" s="53" t="str">
        <f t="shared" si="402"/>
        <v/>
      </c>
      <c r="EI376" s="53" t="str">
        <f t="shared" si="464"/>
        <v/>
      </c>
      <c r="EJ376" s="33" t="str">
        <f t="shared" si="465"/>
        <v/>
      </c>
      <c r="EK376" s="27" t="s">
        <v>0</v>
      </c>
      <c r="EL376" s="14" t="str">
        <f t="shared" si="466"/>
        <v/>
      </c>
      <c r="EM376" s="27" t="s">
        <v>0</v>
      </c>
      <c r="EN376" s="14" t="str">
        <f t="shared" si="403"/>
        <v/>
      </c>
      <c r="EO376" s="27" t="s">
        <v>0</v>
      </c>
      <c r="EP376" s="115" t="str">
        <f t="shared" si="467"/>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72" t="str">
        <f t="shared" si="404"/>
        <v/>
      </c>
      <c r="P377" s="27"/>
      <c r="Q377" s="32" t="str">
        <f t="shared" si="405"/>
        <v/>
      </c>
      <c r="R377" s="53" t="str">
        <f>IF(Q377="","",IF(COUNTIF(Q$12:Q376,Q377)=0,R376+1,R376))</f>
        <v/>
      </c>
      <c r="S377" s="53" t="str">
        <f t="shared" si="406"/>
        <v/>
      </c>
      <c r="T377" s="53" t="str">
        <f t="shared" si="407"/>
        <v/>
      </c>
      <c r="U377" s="46" t="str">
        <f t="shared" si="408"/>
        <v/>
      </c>
      <c r="V377" s="27" t="s">
        <v>0</v>
      </c>
      <c r="W377" s="157" t="str">
        <f t="shared" si="409"/>
        <v/>
      </c>
      <c r="X377" s="207" t="str">
        <f t="shared" si="410"/>
        <v/>
      </c>
      <c r="Y377" s="158" t="str">
        <f t="shared" si="392"/>
        <v/>
      </c>
      <c r="Z377" s="27" t="s">
        <v>0</v>
      </c>
      <c r="AA377" s="32" t="str">
        <f t="shared" si="411"/>
        <v/>
      </c>
      <c r="AB377" s="53" t="str">
        <f t="shared" si="412"/>
        <v/>
      </c>
      <c r="AC377" s="21" t="str">
        <f>IF(OR(AB377="",AB377&lt;&gt;"NEMA"),"",IF(IFERROR(MATCH(AA377,AA$12:AA376,0),0)&lt;&gt;0,"",AA377))</f>
        <v/>
      </c>
      <c r="AD377" s="46" t="str">
        <f>IF(AC377="","",MAX(AD$12:AD376)+1)</f>
        <v/>
      </c>
      <c r="AE377" s="27" t="s">
        <v>0</v>
      </c>
      <c r="AF377" s="84"/>
      <c r="AG377" s="27" t="s">
        <v>0</v>
      </c>
      <c r="AH377" s="14" t="str">
        <f t="shared" si="413"/>
        <v/>
      </c>
      <c r="AI377" s="27" t="s">
        <v>0</v>
      </c>
      <c r="AJ377" s="157" t="str">
        <f t="shared" si="414"/>
        <v/>
      </c>
      <c r="AK377" s="108" t="str">
        <f t="shared" si="415"/>
        <v/>
      </c>
      <c r="AL377" s="27"/>
      <c r="AM377" s="32" t="str">
        <f t="shared" si="416"/>
        <v/>
      </c>
      <c r="AN377" s="21" t="str">
        <f t="shared" si="417"/>
        <v/>
      </c>
      <c r="AO377" s="53" t="str">
        <f t="shared" si="418"/>
        <v/>
      </c>
      <c r="AP377" s="53" t="str">
        <f t="shared" si="419"/>
        <v/>
      </c>
      <c r="AQ377" s="21" t="str">
        <f t="shared" si="420"/>
        <v/>
      </c>
      <c r="AR377" s="46" t="str">
        <f t="shared" si="421"/>
        <v/>
      </c>
      <c r="AS377" s="27" t="s">
        <v>0</v>
      </c>
      <c r="AT377" s="62" t="str">
        <f t="shared" si="422"/>
        <v/>
      </c>
      <c r="AU377" s="27" t="s">
        <v>0</v>
      </c>
      <c r="AV377" s="228" t="str">
        <f t="shared" si="468"/>
        <v/>
      </c>
      <c r="AW377" s="27" t="s">
        <v>0</v>
      </c>
      <c r="AX377" s="79"/>
      <c r="AY377" s="80"/>
      <c r="AZ377" s="27" t="s">
        <v>0</v>
      </c>
      <c r="BA377" s="184" t="str">
        <f t="shared" si="423"/>
        <v/>
      </c>
      <c r="BB377" s="27" t="s">
        <v>0</v>
      </c>
      <c r="BC377" s="32" t="str">
        <f t="shared" si="424"/>
        <v/>
      </c>
      <c r="BD377" s="53" t="str">
        <f>IF(AX377&amp;AY377="","",MAX(BD$12:BD376)+1)</f>
        <v/>
      </c>
      <c r="BE377" s="196" t="str">
        <f t="shared" si="425"/>
        <v/>
      </c>
      <c r="BF377" s="33" t="str">
        <f>IF(AND(AO377="NEMA",AP377="NEMA",OR(AX377&amp;AY377="",BE377="NEMA")),MAX(BF$12:BF376)+1,"")</f>
        <v/>
      </c>
      <c r="BG377" s="27" t="s">
        <v>0</v>
      </c>
      <c r="BH377" s="32" t="str">
        <f t="shared" si="426"/>
        <v/>
      </c>
      <c r="BI377" s="21" t="str">
        <f t="shared" si="427"/>
        <v/>
      </c>
      <c r="BJ377" s="53" t="str">
        <f t="shared" si="428"/>
        <v/>
      </c>
      <c r="BK377" s="33" t="str">
        <f t="shared" si="429"/>
        <v/>
      </c>
      <c r="BL377" s="27" t="s">
        <v>0</v>
      </c>
      <c r="BM377" s="32" t="str">
        <f t="shared" si="430"/>
        <v/>
      </c>
      <c r="BN377" s="21" t="str">
        <f t="shared" si="431"/>
        <v/>
      </c>
      <c r="BO377" s="53" t="str">
        <f t="shared" si="432"/>
        <v/>
      </c>
      <c r="BP377" s="53" t="str">
        <f t="shared" si="393"/>
        <v/>
      </c>
      <c r="BQ377" s="21" t="str">
        <f t="shared" si="394"/>
        <v/>
      </c>
      <c r="BR377" s="21" t="str" cm="1">
        <f t="array" ref="BR377">IFERROR(""&amp;INDEX(regNatjecatelj_klub,DI377),"")</f>
        <v/>
      </c>
      <c r="BS377" s="66" t="str">
        <f t="shared" si="433"/>
        <v/>
      </c>
      <c r="BT377" s="46" t="str">
        <f t="shared" si="434"/>
        <v/>
      </c>
      <c r="BU377" s="27" t="s">
        <v>0</v>
      </c>
      <c r="BV377" s="62" t="str">
        <f>IF(BP377&lt;&gt;"NEMA","",IF(IFERROR(MATCH(BN377,BN$12:BN376,0),0)&lt;&gt;0,"",BN377))</f>
        <v/>
      </c>
      <c r="BW377" s="27" t="s">
        <v>0</v>
      </c>
      <c r="BX377" s="84"/>
      <c r="BY377" s="27" t="s">
        <v>0</v>
      </c>
      <c r="BZ377" s="38" t="str">
        <f t="shared" si="435"/>
        <v/>
      </c>
      <c r="CA377" s="21" t="str">
        <f t="shared" si="436"/>
        <v/>
      </c>
      <c r="CB377" s="21" t="str">
        <f>IF(CA377="","",MAX(CB$12:CB376)+1)</f>
        <v/>
      </c>
      <c r="CC377" s="21" t="str">
        <f>IF(CA377="","",IF(AB377="","",IF(AB377="NEMA",IF(AD377="",INDEX(AD$12:AD376,MATCH(AA377,AA$12:AA376,0),1),AD377),AB377)))</f>
        <v/>
      </c>
      <c r="CD377" s="21" t="str">
        <f t="shared" si="437"/>
        <v/>
      </c>
      <c r="CE377" s="21" t="str">
        <f>IF(BX377="","",MAX(CE$12:CE376)+1)</f>
        <v/>
      </c>
      <c r="CF377" s="21" t="str">
        <f t="shared" si="438"/>
        <v/>
      </c>
      <c r="CG377" s="46" t="str">
        <f t="shared" si="439"/>
        <v/>
      </c>
      <c r="CH377" s="27" t="s">
        <v>0</v>
      </c>
      <c r="CI377" s="14" t="str">
        <f t="shared" si="440"/>
        <v/>
      </c>
      <c r="CJ377" s="27" t="s">
        <v>0</v>
      </c>
      <c r="CK377" s="157" t="str">
        <f>IF(BN377="","",IF(AND(BO377&lt;&gt;"",BO377&lt;&gt;"NEMA",BS377=1),BR377,IFERROR(INDEX(CK$12:CK376,MATCH(BN377,BN$12:BN376,0)),IF(BX377&lt;&gt;"",BX377,BT377))))</f>
        <v/>
      </c>
      <c r="CL377" s="210" t="str">
        <f>IF(BN377="","",IF(BT377&lt;&gt;BN377,INDEX(regKlub_id,MATCH(BT377,regKlub_naziv,0)),IF(AND(BO377&lt;&gt;"",BO377&lt;&gt;"NEMA"),BO377,IF(CF377&lt;&gt;"",CF377,IF(CB377&lt;&gt;"",CB377,IFERROR(INDEX(CL$12:CL376,MATCH(BN377,BN$12:BN376,0)),"GREŠKA"))))))</f>
        <v/>
      </c>
      <c r="CM377" s="108" t="str">
        <f>IF(BP377="","",IF(BP377&lt;&gt;"NEMA",BP377,IF(CE377&lt;&gt;"",CE377,IFERROR(INDEX(CM$12:CM376,MATCH(BN377,BN$12:BN376,0)),""))))</f>
        <v/>
      </c>
      <c r="CN377" s="27" t="s">
        <v>0</v>
      </c>
      <c r="CO377" s="38" t="str">
        <f t="shared" si="441"/>
        <v/>
      </c>
      <c r="CP377" s="53" t="str">
        <f t="shared" si="442"/>
        <v/>
      </c>
      <c r="CQ377" s="164" t="str">
        <f t="shared" si="443"/>
        <v/>
      </c>
      <c r="CR377" s="165" t="str">
        <f t="shared" ref="CR377:CR412" si="469">IF(CO377="","",IF(VALUE(LEFT(CO377,SEARCH(":",CO377)-1))&gt;999,59999,VALUE(LEFT(CO377,SEARCH(":",CO377)-1))*60+VALUE(RIGHT(CO377,2))))</f>
        <v/>
      </c>
      <c r="CS377" s="108" t="str">
        <f t="shared" si="395"/>
        <v/>
      </c>
      <c r="CT377" s="27" t="s">
        <v>0</v>
      </c>
      <c r="CU377" s="224" t="str">
        <f t="shared" si="444"/>
        <v xml:space="preserve">
</v>
      </c>
      <c r="CV377" s="27" t="s">
        <v>0</v>
      </c>
      <c r="CW377" s="184" t="str">
        <f t="shared" si="396"/>
        <v/>
      </c>
      <c r="CX377" t="s">
        <v>0</v>
      </c>
      <c r="CY377" s="86" t="str">
        <f t="shared" si="397"/>
        <v/>
      </c>
      <c r="CZ377" t="s">
        <v>0</v>
      </c>
      <c r="DA377" s="32" t="str">
        <f t="shared" si="398"/>
        <v/>
      </c>
      <c r="DB377" s="46" t="str">
        <f t="shared" si="399"/>
        <v/>
      </c>
      <c r="DC377" t="s">
        <v>0</v>
      </c>
      <c r="DD377" s="14" t="str">
        <f t="shared" si="445"/>
        <v/>
      </c>
      <c r="DE377" s="27" t="s">
        <v>0</v>
      </c>
      <c r="DF377" s="14" t="str">
        <f t="shared" si="446"/>
        <v/>
      </c>
      <c r="DG377" s="27" t="s">
        <v>0</v>
      </c>
      <c r="DH377" s="32" t="str">
        <f t="shared" si="447"/>
        <v/>
      </c>
      <c r="DI377" s="33" t="str">
        <f t="shared" si="448"/>
        <v/>
      </c>
      <c r="DJ377" s="27" t="s">
        <v>0</v>
      </c>
      <c r="DK377" s="32" t="str">
        <f t="shared" si="449"/>
        <v/>
      </c>
      <c r="DL377" s="33" t="str">
        <f t="shared" si="450"/>
        <v/>
      </c>
      <c r="DM377" s="27" t="s">
        <v>0</v>
      </c>
      <c r="DN377" s="32" t="str">
        <f t="shared" si="451"/>
        <v/>
      </c>
      <c r="DO377" s="33" t="str">
        <f t="shared" si="452"/>
        <v/>
      </c>
      <c r="DP377" s="27" t="s">
        <v>0</v>
      </c>
      <c r="DQ377" s="38" t="str">
        <f t="shared" si="453"/>
        <v/>
      </c>
      <c r="DR377" s="33" t="str" cm="1">
        <f t="array" ref="DR377">IF(DQ377&lt;&gt;"",INDEX(regNatjecatelj_id,DQ377,0),IF(BF377&lt;&gt;"",BF377,""))</f>
        <v/>
      </c>
      <c r="DS377" s="27" t="s">
        <v>0</v>
      </c>
      <c r="DT377" s="38" t="str">
        <f t="shared" si="454"/>
        <v/>
      </c>
      <c r="DU377" s="53" t="str">
        <f t="shared" si="400"/>
        <v/>
      </c>
      <c r="DV377" s="53" t="str">
        <f t="shared" si="455"/>
        <v/>
      </c>
      <c r="DW377" s="53" t="str">
        <f t="shared" si="456"/>
        <v/>
      </c>
      <c r="DX377" s="46" t="str">
        <f t="shared" si="457"/>
        <v/>
      </c>
      <c r="DY377" s="27" t="s">
        <v>0</v>
      </c>
      <c r="DZ377" s="38" t="str">
        <f>IF(AN377="","",MAX(DZ$12:DZ376)+1)</f>
        <v/>
      </c>
      <c r="EA377" s="53" t="str">
        <f t="shared" si="458"/>
        <v/>
      </c>
      <c r="EB377" s="53" t="str">
        <f t="shared" si="459"/>
        <v/>
      </c>
      <c r="EC377" s="53" t="str">
        <f t="shared" si="460"/>
        <v/>
      </c>
      <c r="ED377" s="53" t="str">
        <f t="shared" si="461"/>
        <v/>
      </c>
      <c r="EE377" s="53" t="str">
        <f t="shared" si="401"/>
        <v/>
      </c>
      <c r="EF377" s="53" t="str">
        <f t="shared" si="462"/>
        <v/>
      </c>
      <c r="EG377" s="53" t="str">
        <f t="shared" si="463"/>
        <v/>
      </c>
      <c r="EH377" s="53" t="str">
        <f t="shared" si="402"/>
        <v/>
      </c>
      <c r="EI377" s="53" t="str">
        <f t="shared" si="464"/>
        <v/>
      </c>
      <c r="EJ377" s="33" t="str">
        <f t="shared" si="465"/>
        <v/>
      </c>
      <c r="EK377" s="27" t="s">
        <v>0</v>
      </c>
      <c r="EL377" s="14" t="str">
        <f t="shared" si="466"/>
        <v/>
      </c>
      <c r="EM377" s="27" t="s">
        <v>0</v>
      </c>
      <c r="EN377" s="14" t="str">
        <f t="shared" si="403"/>
        <v/>
      </c>
      <c r="EO377" s="27" t="s">
        <v>0</v>
      </c>
      <c r="EP377" s="115" t="str">
        <f t="shared" si="467"/>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72" t="str">
        <f t="shared" si="404"/>
        <v/>
      </c>
      <c r="P378" s="27"/>
      <c r="Q378" s="32" t="str">
        <f t="shared" si="405"/>
        <v/>
      </c>
      <c r="R378" s="53" t="str">
        <f>IF(Q378="","",IF(COUNTIF(Q$12:Q377,Q378)=0,R377+1,R377))</f>
        <v/>
      </c>
      <c r="S378" s="53" t="str">
        <f t="shared" si="406"/>
        <v/>
      </c>
      <c r="T378" s="53" t="str">
        <f t="shared" si="407"/>
        <v/>
      </c>
      <c r="U378" s="46" t="str">
        <f t="shared" si="408"/>
        <v/>
      </c>
      <c r="V378" s="27" t="s">
        <v>0</v>
      </c>
      <c r="W378" s="157" t="str">
        <f t="shared" si="409"/>
        <v/>
      </c>
      <c r="X378" s="207" t="str">
        <f t="shared" si="410"/>
        <v/>
      </c>
      <c r="Y378" s="158" t="str">
        <f t="shared" si="392"/>
        <v/>
      </c>
      <c r="Z378" s="27" t="s">
        <v>0</v>
      </c>
      <c r="AA378" s="32" t="str">
        <f t="shared" si="411"/>
        <v/>
      </c>
      <c r="AB378" s="53" t="str">
        <f t="shared" si="412"/>
        <v/>
      </c>
      <c r="AC378" s="21" t="str">
        <f>IF(OR(AB378="",AB378&lt;&gt;"NEMA"),"",IF(IFERROR(MATCH(AA378,AA$12:AA377,0),0)&lt;&gt;0,"",AA378))</f>
        <v/>
      </c>
      <c r="AD378" s="46" t="str">
        <f>IF(AC378="","",MAX(AD$12:AD377)+1)</f>
        <v/>
      </c>
      <c r="AE378" s="27" t="s">
        <v>0</v>
      </c>
      <c r="AF378" s="84"/>
      <c r="AG378" s="27" t="s">
        <v>0</v>
      </c>
      <c r="AH378" s="14" t="str">
        <f t="shared" si="413"/>
        <v/>
      </c>
      <c r="AI378" s="27" t="s">
        <v>0</v>
      </c>
      <c r="AJ378" s="157" t="str">
        <f t="shared" si="414"/>
        <v/>
      </c>
      <c r="AK378" s="108" t="str">
        <f t="shared" si="415"/>
        <v/>
      </c>
      <c r="AL378" s="27"/>
      <c r="AM378" s="32" t="str">
        <f t="shared" si="416"/>
        <v/>
      </c>
      <c r="AN378" s="21" t="str">
        <f t="shared" si="417"/>
        <v/>
      </c>
      <c r="AO378" s="53" t="str">
        <f t="shared" si="418"/>
        <v/>
      </c>
      <c r="AP378" s="53" t="str">
        <f t="shared" si="419"/>
        <v/>
      </c>
      <c r="AQ378" s="21" t="str">
        <f t="shared" si="420"/>
        <v/>
      </c>
      <c r="AR378" s="46" t="str">
        <f t="shared" si="421"/>
        <v/>
      </c>
      <c r="AS378" s="27" t="s">
        <v>0</v>
      </c>
      <c r="AT378" s="62" t="str">
        <f t="shared" si="422"/>
        <v/>
      </c>
      <c r="AU378" s="27" t="s">
        <v>0</v>
      </c>
      <c r="AV378" s="228" t="str">
        <f t="shared" si="468"/>
        <v/>
      </c>
      <c r="AW378" s="27" t="s">
        <v>0</v>
      </c>
      <c r="AX378" s="79"/>
      <c r="AY378" s="80"/>
      <c r="AZ378" s="27" t="s">
        <v>0</v>
      </c>
      <c r="BA378" s="184" t="str">
        <f t="shared" si="423"/>
        <v/>
      </c>
      <c r="BB378" s="27" t="s">
        <v>0</v>
      </c>
      <c r="BC378" s="32" t="str">
        <f t="shared" si="424"/>
        <v/>
      </c>
      <c r="BD378" s="53" t="str">
        <f>IF(AX378&amp;AY378="","",MAX(BD$12:BD377)+1)</f>
        <v/>
      </c>
      <c r="BE378" s="196" t="str">
        <f t="shared" si="425"/>
        <v/>
      </c>
      <c r="BF378" s="33" t="str">
        <f>IF(AND(AO378="NEMA",AP378="NEMA",OR(AX378&amp;AY378="",BE378="NEMA")),MAX(BF$12:BF377)+1,"")</f>
        <v/>
      </c>
      <c r="BG378" s="27" t="s">
        <v>0</v>
      </c>
      <c r="BH378" s="32" t="str">
        <f t="shared" si="426"/>
        <v/>
      </c>
      <c r="BI378" s="21" t="str">
        <f t="shared" si="427"/>
        <v/>
      </c>
      <c r="BJ378" s="53" t="str">
        <f t="shared" si="428"/>
        <v/>
      </c>
      <c r="BK378" s="33" t="str">
        <f t="shared" si="429"/>
        <v/>
      </c>
      <c r="BL378" s="27" t="s">
        <v>0</v>
      </c>
      <c r="BM378" s="32" t="str">
        <f t="shared" si="430"/>
        <v/>
      </c>
      <c r="BN378" s="21" t="str">
        <f t="shared" si="431"/>
        <v/>
      </c>
      <c r="BO378" s="53" t="str">
        <f t="shared" si="432"/>
        <v/>
      </c>
      <c r="BP378" s="53" t="str">
        <f t="shared" si="393"/>
        <v/>
      </c>
      <c r="BQ378" s="21" t="str">
        <f t="shared" si="394"/>
        <v/>
      </c>
      <c r="BR378" s="21" t="str" cm="1">
        <f t="array" ref="BR378">IFERROR(""&amp;INDEX(regNatjecatelj_klub,DI378),"")</f>
        <v/>
      </c>
      <c r="BS378" s="66" t="str">
        <f t="shared" si="433"/>
        <v/>
      </c>
      <c r="BT378" s="46" t="str">
        <f t="shared" si="434"/>
        <v/>
      </c>
      <c r="BU378" s="27" t="s">
        <v>0</v>
      </c>
      <c r="BV378" s="62" t="str">
        <f>IF(BP378&lt;&gt;"NEMA","",IF(IFERROR(MATCH(BN378,BN$12:BN377,0),0)&lt;&gt;0,"",BN378))</f>
        <v/>
      </c>
      <c r="BW378" s="27" t="s">
        <v>0</v>
      </c>
      <c r="BX378" s="84"/>
      <c r="BY378" s="27" t="s">
        <v>0</v>
      </c>
      <c r="BZ378" s="38" t="str">
        <f t="shared" si="435"/>
        <v/>
      </c>
      <c r="CA378" s="21" t="str">
        <f t="shared" si="436"/>
        <v/>
      </c>
      <c r="CB378" s="21" t="str">
        <f>IF(CA378="","",MAX(CB$12:CB377)+1)</f>
        <v/>
      </c>
      <c r="CC378" s="21" t="str">
        <f>IF(CA378="","",IF(AB378="","",IF(AB378="NEMA",IF(AD378="",INDEX(AD$12:AD377,MATCH(AA378,AA$12:AA377,0),1),AD378),AB378)))</f>
        <v/>
      </c>
      <c r="CD378" s="21" t="str">
        <f t="shared" si="437"/>
        <v/>
      </c>
      <c r="CE378" s="21" t="str">
        <f>IF(BX378="","",MAX(CE$12:CE377)+1)</f>
        <v/>
      </c>
      <c r="CF378" s="21" t="str">
        <f t="shared" si="438"/>
        <v/>
      </c>
      <c r="CG378" s="46" t="str">
        <f t="shared" si="439"/>
        <v/>
      </c>
      <c r="CH378" s="27" t="s">
        <v>0</v>
      </c>
      <c r="CI378" s="14" t="str">
        <f t="shared" si="440"/>
        <v/>
      </c>
      <c r="CJ378" s="27" t="s">
        <v>0</v>
      </c>
      <c r="CK378" s="157" t="str">
        <f>IF(BN378="","",IF(AND(BO378&lt;&gt;"",BO378&lt;&gt;"NEMA",BS378=1),BR378,IFERROR(INDEX(CK$12:CK377,MATCH(BN378,BN$12:BN377,0)),IF(BX378&lt;&gt;"",BX378,BT378))))</f>
        <v/>
      </c>
      <c r="CL378" s="210" t="str">
        <f>IF(BN378="","",IF(BT378&lt;&gt;BN378,INDEX(regKlub_id,MATCH(BT378,regKlub_naziv,0)),IF(AND(BO378&lt;&gt;"",BO378&lt;&gt;"NEMA"),BO378,IF(CF378&lt;&gt;"",CF378,IF(CB378&lt;&gt;"",CB378,IFERROR(INDEX(CL$12:CL377,MATCH(BN378,BN$12:BN377,0)),"GREŠKA"))))))</f>
        <v/>
      </c>
      <c r="CM378" s="108" t="str">
        <f>IF(BP378="","",IF(BP378&lt;&gt;"NEMA",BP378,IF(CE378&lt;&gt;"",CE378,IFERROR(INDEX(CM$12:CM377,MATCH(BN378,BN$12:BN377,0)),""))))</f>
        <v/>
      </c>
      <c r="CN378" s="27" t="s">
        <v>0</v>
      </c>
      <c r="CO378" s="38" t="str">
        <f t="shared" si="441"/>
        <v/>
      </c>
      <c r="CP378" s="53" t="str">
        <f t="shared" si="442"/>
        <v/>
      </c>
      <c r="CQ378" s="164" t="str">
        <f t="shared" si="443"/>
        <v/>
      </c>
      <c r="CR378" s="165" t="str">
        <f t="shared" si="469"/>
        <v/>
      </c>
      <c r="CS378" s="108" t="str">
        <f t="shared" si="395"/>
        <v/>
      </c>
      <c r="CT378" s="27" t="s">
        <v>0</v>
      </c>
      <c r="CU378" s="224" t="str">
        <f t="shared" si="444"/>
        <v xml:space="preserve">
</v>
      </c>
      <c r="CV378" s="27" t="s">
        <v>0</v>
      </c>
      <c r="CW378" s="184" t="str">
        <f t="shared" si="396"/>
        <v/>
      </c>
      <c r="CX378" t="s">
        <v>0</v>
      </c>
      <c r="CY378" s="86" t="str">
        <f t="shared" si="397"/>
        <v/>
      </c>
      <c r="CZ378" t="s">
        <v>0</v>
      </c>
      <c r="DA378" s="32" t="str">
        <f t="shared" si="398"/>
        <v/>
      </c>
      <c r="DB378" s="46" t="str">
        <f t="shared" si="399"/>
        <v/>
      </c>
      <c r="DC378" t="s">
        <v>0</v>
      </c>
      <c r="DD378" s="14" t="str">
        <f t="shared" si="445"/>
        <v/>
      </c>
      <c r="DE378" s="27" t="s">
        <v>0</v>
      </c>
      <c r="DF378" s="14" t="str">
        <f t="shared" si="446"/>
        <v/>
      </c>
      <c r="DG378" s="27" t="s">
        <v>0</v>
      </c>
      <c r="DH378" s="32" t="str">
        <f t="shared" si="447"/>
        <v/>
      </c>
      <c r="DI378" s="33" t="str">
        <f t="shared" si="448"/>
        <v/>
      </c>
      <c r="DJ378" s="27" t="s">
        <v>0</v>
      </c>
      <c r="DK378" s="32" t="str">
        <f t="shared" si="449"/>
        <v/>
      </c>
      <c r="DL378" s="33" t="str">
        <f t="shared" si="450"/>
        <v/>
      </c>
      <c r="DM378" s="27" t="s">
        <v>0</v>
      </c>
      <c r="DN378" s="32" t="str">
        <f t="shared" si="451"/>
        <v/>
      </c>
      <c r="DO378" s="33" t="str">
        <f t="shared" si="452"/>
        <v/>
      </c>
      <c r="DP378" s="27" t="s">
        <v>0</v>
      </c>
      <c r="DQ378" s="38" t="str">
        <f t="shared" si="453"/>
        <v/>
      </c>
      <c r="DR378" s="33" t="str" cm="1">
        <f t="array" ref="DR378">IF(DQ378&lt;&gt;"",INDEX(regNatjecatelj_id,DQ378,0),IF(BF378&lt;&gt;"",BF378,""))</f>
        <v/>
      </c>
      <c r="DS378" s="27" t="s">
        <v>0</v>
      </c>
      <c r="DT378" s="38" t="str">
        <f t="shared" si="454"/>
        <v/>
      </c>
      <c r="DU378" s="53" t="str">
        <f t="shared" si="400"/>
        <v/>
      </c>
      <c r="DV378" s="53" t="str">
        <f t="shared" si="455"/>
        <v/>
      </c>
      <c r="DW378" s="53" t="str">
        <f t="shared" si="456"/>
        <v/>
      </c>
      <c r="DX378" s="46" t="str">
        <f t="shared" si="457"/>
        <v/>
      </c>
      <c r="DY378" s="27" t="s">
        <v>0</v>
      </c>
      <c r="DZ378" s="38" t="str">
        <f>IF(AN378="","",MAX(DZ$12:DZ377)+1)</f>
        <v/>
      </c>
      <c r="EA378" s="53" t="str">
        <f t="shared" si="458"/>
        <v/>
      </c>
      <c r="EB378" s="53" t="str">
        <f t="shared" si="459"/>
        <v/>
      </c>
      <c r="EC378" s="53" t="str">
        <f t="shared" si="460"/>
        <v/>
      </c>
      <c r="ED378" s="53" t="str">
        <f t="shared" si="461"/>
        <v/>
      </c>
      <c r="EE378" s="53" t="str">
        <f t="shared" si="401"/>
        <v/>
      </c>
      <c r="EF378" s="53" t="str">
        <f t="shared" si="462"/>
        <v/>
      </c>
      <c r="EG378" s="53" t="str">
        <f t="shared" si="463"/>
        <v/>
      </c>
      <c r="EH378" s="53" t="str">
        <f t="shared" si="402"/>
        <v/>
      </c>
      <c r="EI378" s="53" t="str">
        <f t="shared" si="464"/>
        <v/>
      </c>
      <c r="EJ378" s="33" t="str">
        <f t="shared" si="465"/>
        <v/>
      </c>
      <c r="EK378" s="27" t="s">
        <v>0</v>
      </c>
      <c r="EL378" s="14" t="str">
        <f t="shared" si="466"/>
        <v/>
      </c>
      <c r="EM378" s="27" t="s">
        <v>0</v>
      </c>
      <c r="EN378" s="14" t="str">
        <f t="shared" si="403"/>
        <v/>
      </c>
      <c r="EO378" s="27" t="s">
        <v>0</v>
      </c>
      <c r="EP378" s="115" t="str">
        <f t="shared" si="467"/>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72" t="str">
        <f t="shared" si="404"/>
        <v/>
      </c>
      <c r="P379" s="27"/>
      <c r="Q379" s="32" t="str">
        <f t="shared" si="405"/>
        <v/>
      </c>
      <c r="R379" s="53" t="str">
        <f>IF(Q379="","",IF(COUNTIF(Q$12:Q378,Q379)=0,R378+1,R378))</f>
        <v/>
      </c>
      <c r="S379" s="53" t="str">
        <f t="shared" si="406"/>
        <v/>
      </c>
      <c r="T379" s="53" t="str">
        <f t="shared" si="407"/>
        <v/>
      </c>
      <c r="U379" s="46" t="str">
        <f t="shared" si="408"/>
        <v/>
      </c>
      <c r="V379" s="27" t="s">
        <v>0</v>
      </c>
      <c r="W379" s="157" t="str">
        <f t="shared" si="409"/>
        <v/>
      </c>
      <c r="X379" s="207" t="str">
        <f t="shared" si="410"/>
        <v/>
      </c>
      <c r="Y379" s="158" t="str">
        <f t="shared" si="392"/>
        <v/>
      </c>
      <c r="Z379" s="27" t="s">
        <v>0</v>
      </c>
      <c r="AA379" s="32" t="str">
        <f t="shared" si="411"/>
        <v/>
      </c>
      <c r="AB379" s="53" t="str">
        <f t="shared" si="412"/>
        <v/>
      </c>
      <c r="AC379" s="21" t="str">
        <f>IF(OR(AB379="",AB379&lt;&gt;"NEMA"),"",IF(IFERROR(MATCH(AA379,AA$12:AA378,0),0)&lt;&gt;0,"",AA379))</f>
        <v/>
      </c>
      <c r="AD379" s="46" t="str">
        <f>IF(AC379="","",MAX(AD$12:AD378)+1)</f>
        <v/>
      </c>
      <c r="AE379" s="27" t="s">
        <v>0</v>
      </c>
      <c r="AF379" s="84"/>
      <c r="AG379" s="27" t="s">
        <v>0</v>
      </c>
      <c r="AH379" s="14" t="str">
        <f t="shared" si="413"/>
        <v/>
      </c>
      <c r="AI379" s="27" t="s">
        <v>0</v>
      </c>
      <c r="AJ379" s="157" t="str">
        <f t="shared" si="414"/>
        <v/>
      </c>
      <c r="AK379" s="108" t="str">
        <f t="shared" si="415"/>
        <v/>
      </c>
      <c r="AL379" s="27"/>
      <c r="AM379" s="32" t="str">
        <f t="shared" si="416"/>
        <v/>
      </c>
      <c r="AN379" s="21" t="str">
        <f t="shared" si="417"/>
        <v/>
      </c>
      <c r="AO379" s="53" t="str">
        <f t="shared" si="418"/>
        <v/>
      </c>
      <c r="AP379" s="53" t="str">
        <f t="shared" si="419"/>
        <v/>
      </c>
      <c r="AQ379" s="21" t="str">
        <f t="shared" si="420"/>
        <v/>
      </c>
      <c r="AR379" s="46" t="str">
        <f t="shared" si="421"/>
        <v/>
      </c>
      <c r="AS379" s="27" t="s">
        <v>0</v>
      </c>
      <c r="AT379" s="62" t="str">
        <f t="shared" si="422"/>
        <v/>
      </c>
      <c r="AU379" s="27" t="s">
        <v>0</v>
      </c>
      <c r="AV379" s="228" t="str">
        <f t="shared" si="468"/>
        <v/>
      </c>
      <c r="AW379" s="27" t="s">
        <v>0</v>
      </c>
      <c r="AX379" s="79"/>
      <c r="AY379" s="80"/>
      <c r="AZ379" s="27" t="s">
        <v>0</v>
      </c>
      <c r="BA379" s="184" t="str">
        <f t="shared" si="423"/>
        <v/>
      </c>
      <c r="BB379" s="27" t="s">
        <v>0</v>
      </c>
      <c r="BC379" s="32" t="str">
        <f t="shared" si="424"/>
        <v/>
      </c>
      <c r="BD379" s="53" t="str">
        <f>IF(AX379&amp;AY379="","",MAX(BD$12:BD378)+1)</f>
        <v/>
      </c>
      <c r="BE379" s="196" t="str">
        <f t="shared" si="425"/>
        <v/>
      </c>
      <c r="BF379" s="33" t="str">
        <f>IF(AND(AO379="NEMA",AP379="NEMA",OR(AX379&amp;AY379="",BE379="NEMA")),MAX(BF$12:BF378)+1,"")</f>
        <v/>
      </c>
      <c r="BG379" s="27" t="s">
        <v>0</v>
      </c>
      <c r="BH379" s="32" t="str">
        <f t="shared" si="426"/>
        <v/>
      </c>
      <c r="BI379" s="21" t="str">
        <f t="shared" si="427"/>
        <v/>
      </c>
      <c r="BJ379" s="53" t="str">
        <f t="shared" si="428"/>
        <v/>
      </c>
      <c r="BK379" s="33" t="str">
        <f t="shared" si="429"/>
        <v/>
      </c>
      <c r="BL379" s="27" t="s">
        <v>0</v>
      </c>
      <c r="BM379" s="32" t="str">
        <f t="shared" si="430"/>
        <v/>
      </c>
      <c r="BN379" s="21" t="str">
        <f t="shared" si="431"/>
        <v/>
      </c>
      <c r="BO379" s="53" t="str">
        <f t="shared" si="432"/>
        <v/>
      </c>
      <c r="BP379" s="53" t="str">
        <f t="shared" si="393"/>
        <v/>
      </c>
      <c r="BQ379" s="21" t="str">
        <f t="shared" si="394"/>
        <v/>
      </c>
      <c r="BR379" s="21" t="str" cm="1">
        <f t="array" ref="BR379">IFERROR(""&amp;INDEX(regNatjecatelj_klub,DI379),"")</f>
        <v/>
      </c>
      <c r="BS379" s="66" t="str">
        <f t="shared" si="433"/>
        <v/>
      </c>
      <c r="BT379" s="46" t="str">
        <f t="shared" si="434"/>
        <v/>
      </c>
      <c r="BU379" s="27" t="s">
        <v>0</v>
      </c>
      <c r="BV379" s="62" t="str">
        <f>IF(BP379&lt;&gt;"NEMA","",IF(IFERROR(MATCH(BN379,BN$12:BN378,0),0)&lt;&gt;0,"",BN379))</f>
        <v/>
      </c>
      <c r="BW379" s="27" t="s">
        <v>0</v>
      </c>
      <c r="BX379" s="84"/>
      <c r="BY379" s="27" t="s">
        <v>0</v>
      </c>
      <c r="BZ379" s="38" t="str">
        <f t="shared" si="435"/>
        <v/>
      </c>
      <c r="CA379" s="21" t="str">
        <f t="shared" si="436"/>
        <v/>
      </c>
      <c r="CB379" s="21" t="str">
        <f>IF(CA379="","",MAX(CB$12:CB378)+1)</f>
        <v/>
      </c>
      <c r="CC379" s="21" t="str">
        <f>IF(CA379="","",IF(AB379="","",IF(AB379="NEMA",IF(AD379="",INDEX(AD$12:AD378,MATCH(AA379,AA$12:AA378,0),1),AD379),AB379)))</f>
        <v/>
      </c>
      <c r="CD379" s="21" t="str">
        <f t="shared" si="437"/>
        <v/>
      </c>
      <c r="CE379" s="21" t="str">
        <f>IF(BX379="","",MAX(CE$12:CE378)+1)</f>
        <v/>
      </c>
      <c r="CF379" s="21" t="str">
        <f t="shared" si="438"/>
        <v/>
      </c>
      <c r="CG379" s="46" t="str">
        <f t="shared" si="439"/>
        <v/>
      </c>
      <c r="CH379" s="27" t="s">
        <v>0</v>
      </c>
      <c r="CI379" s="14" t="str">
        <f t="shared" si="440"/>
        <v/>
      </c>
      <c r="CJ379" s="27" t="s">
        <v>0</v>
      </c>
      <c r="CK379" s="157" t="str">
        <f>IF(BN379="","",IF(AND(BO379&lt;&gt;"",BO379&lt;&gt;"NEMA",BS379=1),BR379,IFERROR(INDEX(CK$12:CK378,MATCH(BN379,BN$12:BN378,0)),IF(BX379&lt;&gt;"",BX379,BT379))))</f>
        <v/>
      </c>
      <c r="CL379" s="210" t="str">
        <f>IF(BN379="","",IF(BT379&lt;&gt;BN379,INDEX(regKlub_id,MATCH(BT379,regKlub_naziv,0)),IF(AND(BO379&lt;&gt;"",BO379&lt;&gt;"NEMA"),BO379,IF(CF379&lt;&gt;"",CF379,IF(CB379&lt;&gt;"",CB379,IFERROR(INDEX(CL$12:CL378,MATCH(BN379,BN$12:BN378,0)),"GREŠKA"))))))</f>
        <v/>
      </c>
      <c r="CM379" s="108" t="str">
        <f>IF(BP379="","",IF(BP379&lt;&gt;"NEMA",BP379,IF(CE379&lt;&gt;"",CE379,IFERROR(INDEX(CM$12:CM378,MATCH(BN379,BN$12:BN378,0)),""))))</f>
        <v/>
      </c>
      <c r="CN379" s="27" t="s">
        <v>0</v>
      </c>
      <c r="CO379" s="38" t="str">
        <f t="shared" si="441"/>
        <v/>
      </c>
      <c r="CP379" s="53" t="str">
        <f t="shared" si="442"/>
        <v/>
      </c>
      <c r="CQ379" s="164" t="str">
        <f t="shared" si="443"/>
        <v/>
      </c>
      <c r="CR379" s="165" t="str">
        <f t="shared" si="469"/>
        <v/>
      </c>
      <c r="CS379" s="108" t="str">
        <f t="shared" si="395"/>
        <v/>
      </c>
      <c r="CT379" s="27" t="s">
        <v>0</v>
      </c>
      <c r="CU379" s="224" t="str">
        <f t="shared" si="444"/>
        <v xml:space="preserve">
</v>
      </c>
      <c r="CV379" s="27" t="s">
        <v>0</v>
      </c>
      <c r="CW379" s="184" t="str">
        <f t="shared" si="396"/>
        <v/>
      </c>
      <c r="CX379" t="s">
        <v>0</v>
      </c>
      <c r="CY379" s="86" t="str">
        <f t="shared" si="397"/>
        <v/>
      </c>
      <c r="CZ379" t="s">
        <v>0</v>
      </c>
      <c r="DA379" s="32" t="str">
        <f t="shared" si="398"/>
        <v/>
      </c>
      <c r="DB379" s="46" t="str">
        <f t="shared" si="399"/>
        <v/>
      </c>
      <c r="DC379" t="s">
        <v>0</v>
      </c>
      <c r="DD379" s="14" t="str">
        <f t="shared" si="445"/>
        <v/>
      </c>
      <c r="DE379" s="27" t="s">
        <v>0</v>
      </c>
      <c r="DF379" s="14" t="str">
        <f t="shared" si="446"/>
        <v/>
      </c>
      <c r="DG379" s="27" t="s">
        <v>0</v>
      </c>
      <c r="DH379" s="32" t="str">
        <f t="shared" si="447"/>
        <v/>
      </c>
      <c r="DI379" s="33" t="str">
        <f t="shared" si="448"/>
        <v/>
      </c>
      <c r="DJ379" s="27" t="s">
        <v>0</v>
      </c>
      <c r="DK379" s="32" t="str">
        <f t="shared" si="449"/>
        <v/>
      </c>
      <c r="DL379" s="33" t="str">
        <f t="shared" si="450"/>
        <v/>
      </c>
      <c r="DM379" s="27" t="s">
        <v>0</v>
      </c>
      <c r="DN379" s="32" t="str">
        <f t="shared" si="451"/>
        <v/>
      </c>
      <c r="DO379" s="33" t="str">
        <f t="shared" si="452"/>
        <v/>
      </c>
      <c r="DP379" s="27" t="s">
        <v>0</v>
      </c>
      <c r="DQ379" s="38" t="str">
        <f t="shared" si="453"/>
        <v/>
      </c>
      <c r="DR379" s="33" t="str" cm="1">
        <f t="array" ref="DR379">IF(DQ379&lt;&gt;"",INDEX(regNatjecatelj_id,DQ379,0),IF(BF379&lt;&gt;"",BF379,""))</f>
        <v/>
      </c>
      <c r="DS379" s="27" t="s">
        <v>0</v>
      </c>
      <c r="DT379" s="38" t="str">
        <f t="shared" si="454"/>
        <v/>
      </c>
      <c r="DU379" s="53" t="str">
        <f t="shared" si="400"/>
        <v/>
      </c>
      <c r="DV379" s="53" t="str">
        <f t="shared" si="455"/>
        <v/>
      </c>
      <c r="DW379" s="53" t="str">
        <f t="shared" si="456"/>
        <v/>
      </c>
      <c r="DX379" s="46" t="str">
        <f t="shared" si="457"/>
        <v/>
      </c>
      <c r="DY379" s="27" t="s">
        <v>0</v>
      </c>
      <c r="DZ379" s="38" t="str">
        <f>IF(AN379="","",MAX(DZ$12:DZ378)+1)</f>
        <v/>
      </c>
      <c r="EA379" s="53" t="str">
        <f t="shared" si="458"/>
        <v/>
      </c>
      <c r="EB379" s="53" t="str">
        <f t="shared" si="459"/>
        <v/>
      </c>
      <c r="EC379" s="53" t="str">
        <f t="shared" si="460"/>
        <v/>
      </c>
      <c r="ED379" s="53" t="str">
        <f t="shared" si="461"/>
        <v/>
      </c>
      <c r="EE379" s="53" t="str">
        <f t="shared" si="401"/>
        <v/>
      </c>
      <c r="EF379" s="53" t="str">
        <f t="shared" si="462"/>
        <v/>
      </c>
      <c r="EG379" s="53" t="str">
        <f t="shared" si="463"/>
        <v/>
      </c>
      <c r="EH379" s="53" t="str">
        <f t="shared" si="402"/>
        <v/>
      </c>
      <c r="EI379" s="53" t="str">
        <f t="shared" si="464"/>
        <v/>
      </c>
      <c r="EJ379" s="33" t="str">
        <f t="shared" si="465"/>
        <v/>
      </c>
      <c r="EK379" s="27" t="s">
        <v>0</v>
      </c>
      <c r="EL379" s="14" t="str">
        <f t="shared" si="466"/>
        <v/>
      </c>
      <c r="EM379" s="27" t="s">
        <v>0</v>
      </c>
      <c r="EN379" s="14" t="str">
        <f t="shared" si="403"/>
        <v/>
      </c>
      <c r="EO379" s="27" t="s">
        <v>0</v>
      </c>
      <c r="EP379" s="115" t="str">
        <f t="shared" si="467"/>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72" t="str">
        <f t="shared" si="404"/>
        <v/>
      </c>
      <c r="P380" s="27"/>
      <c r="Q380" s="32" t="str">
        <f t="shared" si="405"/>
        <v/>
      </c>
      <c r="R380" s="53" t="str">
        <f>IF(Q380="","",IF(COUNTIF(Q$12:Q379,Q380)=0,R379+1,R379))</f>
        <v/>
      </c>
      <c r="S380" s="53" t="str">
        <f t="shared" si="406"/>
        <v/>
      </c>
      <c r="T380" s="53" t="str">
        <f t="shared" si="407"/>
        <v/>
      </c>
      <c r="U380" s="46" t="str">
        <f t="shared" si="408"/>
        <v/>
      </c>
      <c r="V380" s="27" t="s">
        <v>0</v>
      </c>
      <c r="W380" s="157" t="str">
        <f t="shared" si="409"/>
        <v/>
      </c>
      <c r="X380" s="207" t="str">
        <f t="shared" si="410"/>
        <v/>
      </c>
      <c r="Y380" s="158" t="str">
        <f t="shared" si="392"/>
        <v/>
      </c>
      <c r="Z380" s="27" t="s">
        <v>0</v>
      </c>
      <c r="AA380" s="32" t="str">
        <f t="shared" si="411"/>
        <v/>
      </c>
      <c r="AB380" s="53" t="str">
        <f t="shared" si="412"/>
        <v/>
      </c>
      <c r="AC380" s="21" t="str">
        <f>IF(OR(AB380="",AB380&lt;&gt;"NEMA"),"",IF(IFERROR(MATCH(AA380,AA$12:AA379,0),0)&lt;&gt;0,"",AA380))</f>
        <v/>
      </c>
      <c r="AD380" s="46" t="str">
        <f>IF(AC380="","",MAX(AD$12:AD379)+1)</f>
        <v/>
      </c>
      <c r="AE380" s="27" t="s">
        <v>0</v>
      </c>
      <c r="AF380" s="84"/>
      <c r="AG380" s="27" t="s">
        <v>0</v>
      </c>
      <c r="AH380" s="14" t="str">
        <f t="shared" si="413"/>
        <v/>
      </c>
      <c r="AI380" s="27" t="s">
        <v>0</v>
      </c>
      <c r="AJ380" s="157" t="str">
        <f t="shared" si="414"/>
        <v/>
      </c>
      <c r="AK380" s="108" t="str">
        <f t="shared" si="415"/>
        <v/>
      </c>
      <c r="AL380" s="27"/>
      <c r="AM380" s="32" t="str">
        <f t="shared" si="416"/>
        <v/>
      </c>
      <c r="AN380" s="21" t="str">
        <f t="shared" si="417"/>
        <v/>
      </c>
      <c r="AO380" s="53" t="str">
        <f t="shared" si="418"/>
        <v/>
      </c>
      <c r="AP380" s="53" t="str">
        <f t="shared" si="419"/>
        <v/>
      </c>
      <c r="AQ380" s="21" t="str">
        <f t="shared" si="420"/>
        <v/>
      </c>
      <c r="AR380" s="46" t="str">
        <f t="shared" si="421"/>
        <v/>
      </c>
      <c r="AS380" s="27" t="s">
        <v>0</v>
      </c>
      <c r="AT380" s="62" t="str">
        <f t="shared" si="422"/>
        <v/>
      </c>
      <c r="AU380" s="27" t="s">
        <v>0</v>
      </c>
      <c r="AV380" s="228" t="str">
        <f t="shared" si="468"/>
        <v/>
      </c>
      <c r="AW380" s="27" t="s">
        <v>0</v>
      </c>
      <c r="AX380" s="79"/>
      <c r="AY380" s="80"/>
      <c r="AZ380" s="27" t="s">
        <v>0</v>
      </c>
      <c r="BA380" s="184" t="str">
        <f t="shared" si="423"/>
        <v/>
      </c>
      <c r="BB380" s="27" t="s">
        <v>0</v>
      </c>
      <c r="BC380" s="32" t="str">
        <f t="shared" si="424"/>
        <v/>
      </c>
      <c r="BD380" s="53" t="str">
        <f>IF(AX380&amp;AY380="","",MAX(BD$12:BD379)+1)</f>
        <v/>
      </c>
      <c r="BE380" s="196" t="str">
        <f t="shared" si="425"/>
        <v/>
      </c>
      <c r="BF380" s="33" t="str">
        <f>IF(AND(AO380="NEMA",AP380="NEMA",OR(AX380&amp;AY380="",BE380="NEMA")),MAX(BF$12:BF379)+1,"")</f>
        <v/>
      </c>
      <c r="BG380" s="27" t="s">
        <v>0</v>
      </c>
      <c r="BH380" s="32" t="str">
        <f t="shared" si="426"/>
        <v/>
      </c>
      <c r="BI380" s="21" t="str">
        <f t="shared" si="427"/>
        <v/>
      </c>
      <c r="BJ380" s="53" t="str">
        <f t="shared" si="428"/>
        <v/>
      </c>
      <c r="BK380" s="33" t="str">
        <f t="shared" si="429"/>
        <v/>
      </c>
      <c r="BL380" s="27" t="s">
        <v>0</v>
      </c>
      <c r="BM380" s="32" t="str">
        <f t="shared" si="430"/>
        <v/>
      </c>
      <c r="BN380" s="21" t="str">
        <f t="shared" si="431"/>
        <v/>
      </c>
      <c r="BO380" s="53" t="str">
        <f t="shared" si="432"/>
        <v/>
      </c>
      <c r="BP380" s="53" t="str">
        <f t="shared" si="393"/>
        <v/>
      </c>
      <c r="BQ380" s="21" t="str">
        <f t="shared" si="394"/>
        <v/>
      </c>
      <c r="BR380" s="21" t="str" cm="1">
        <f t="array" ref="BR380">IFERROR(""&amp;INDEX(regNatjecatelj_klub,DI380),"")</f>
        <v/>
      </c>
      <c r="BS380" s="66" t="str">
        <f t="shared" si="433"/>
        <v/>
      </c>
      <c r="BT380" s="46" t="str">
        <f t="shared" si="434"/>
        <v/>
      </c>
      <c r="BU380" s="27" t="s">
        <v>0</v>
      </c>
      <c r="BV380" s="62" t="str">
        <f>IF(BP380&lt;&gt;"NEMA","",IF(IFERROR(MATCH(BN380,BN$12:BN379,0),0)&lt;&gt;0,"",BN380))</f>
        <v/>
      </c>
      <c r="BW380" s="27" t="s">
        <v>0</v>
      </c>
      <c r="BX380" s="84"/>
      <c r="BY380" s="27" t="s">
        <v>0</v>
      </c>
      <c r="BZ380" s="38" t="str">
        <f t="shared" si="435"/>
        <v/>
      </c>
      <c r="CA380" s="21" t="str">
        <f t="shared" si="436"/>
        <v/>
      </c>
      <c r="CB380" s="21" t="str">
        <f>IF(CA380="","",MAX(CB$12:CB379)+1)</f>
        <v/>
      </c>
      <c r="CC380" s="21" t="str">
        <f>IF(CA380="","",IF(AB380="","",IF(AB380="NEMA",IF(AD380="",INDEX(AD$12:AD379,MATCH(AA380,AA$12:AA379,0),1),AD380),AB380)))</f>
        <v/>
      </c>
      <c r="CD380" s="21" t="str">
        <f t="shared" si="437"/>
        <v/>
      </c>
      <c r="CE380" s="21" t="str">
        <f>IF(BX380="","",MAX(CE$12:CE379)+1)</f>
        <v/>
      </c>
      <c r="CF380" s="21" t="str">
        <f t="shared" si="438"/>
        <v/>
      </c>
      <c r="CG380" s="46" t="str">
        <f t="shared" si="439"/>
        <v/>
      </c>
      <c r="CH380" s="27" t="s">
        <v>0</v>
      </c>
      <c r="CI380" s="14" t="str">
        <f t="shared" si="440"/>
        <v/>
      </c>
      <c r="CJ380" s="27" t="s">
        <v>0</v>
      </c>
      <c r="CK380" s="157" t="str">
        <f>IF(BN380="","",IF(AND(BO380&lt;&gt;"",BO380&lt;&gt;"NEMA",BS380=1),BR380,IFERROR(INDEX(CK$12:CK379,MATCH(BN380,BN$12:BN379,0)),IF(BX380&lt;&gt;"",BX380,BT380))))</f>
        <v/>
      </c>
      <c r="CL380" s="210" t="str">
        <f>IF(BN380="","",IF(BT380&lt;&gt;BN380,INDEX(regKlub_id,MATCH(BT380,regKlub_naziv,0)),IF(AND(BO380&lt;&gt;"",BO380&lt;&gt;"NEMA"),BO380,IF(CF380&lt;&gt;"",CF380,IF(CB380&lt;&gt;"",CB380,IFERROR(INDEX(CL$12:CL379,MATCH(BN380,BN$12:BN379,0)),"GREŠKA"))))))</f>
        <v/>
      </c>
      <c r="CM380" s="108" t="str">
        <f>IF(BP380="","",IF(BP380&lt;&gt;"NEMA",BP380,IF(CE380&lt;&gt;"",CE380,IFERROR(INDEX(CM$12:CM379,MATCH(BN380,BN$12:BN379,0)),""))))</f>
        <v/>
      </c>
      <c r="CN380" s="27" t="s">
        <v>0</v>
      </c>
      <c r="CO380" s="38" t="str">
        <f t="shared" si="441"/>
        <v/>
      </c>
      <c r="CP380" s="53" t="str">
        <f t="shared" si="442"/>
        <v/>
      </c>
      <c r="CQ380" s="164" t="str">
        <f t="shared" si="443"/>
        <v/>
      </c>
      <c r="CR380" s="165" t="str">
        <f t="shared" si="469"/>
        <v/>
      </c>
      <c r="CS380" s="108" t="str">
        <f t="shared" si="395"/>
        <v/>
      </c>
      <c r="CT380" s="27" t="s">
        <v>0</v>
      </c>
      <c r="CU380" s="224" t="str">
        <f t="shared" si="444"/>
        <v xml:space="preserve">
</v>
      </c>
      <c r="CV380" s="27" t="s">
        <v>0</v>
      </c>
      <c r="CW380" s="184" t="str">
        <f t="shared" si="396"/>
        <v/>
      </c>
      <c r="CX380" t="s">
        <v>0</v>
      </c>
      <c r="CY380" s="86" t="str">
        <f t="shared" si="397"/>
        <v/>
      </c>
      <c r="CZ380" t="s">
        <v>0</v>
      </c>
      <c r="DA380" s="32" t="str">
        <f t="shared" si="398"/>
        <v/>
      </c>
      <c r="DB380" s="46" t="str">
        <f t="shared" si="399"/>
        <v/>
      </c>
      <c r="DC380" t="s">
        <v>0</v>
      </c>
      <c r="DD380" s="14" t="str">
        <f t="shared" si="445"/>
        <v/>
      </c>
      <c r="DE380" s="27" t="s">
        <v>0</v>
      </c>
      <c r="DF380" s="14" t="str">
        <f t="shared" si="446"/>
        <v/>
      </c>
      <c r="DG380" s="27" t="s">
        <v>0</v>
      </c>
      <c r="DH380" s="32" t="str">
        <f t="shared" si="447"/>
        <v/>
      </c>
      <c r="DI380" s="33" t="str">
        <f t="shared" si="448"/>
        <v/>
      </c>
      <c r="DJ380" s="27" t="s">
        <v>0</v>
      </c>
      <c r="DK380" s="32" t="str">
        <f t="shared" si="449"/>
        <v/>
      </c>
      <c r="DL380" s="33" t="str">
        <f t="shared" si="450"/>
        <v/>
      </c>
      <c r="DM380" s="27" t="s">
        <v>0</v>
      </c>
      <c r="DN380" s="32" t="str">
        <f t="shared" si="451"/>
        <v/>
      </c>
      <c r="DO380" s="33" t="str">
        <f t="shared" si="452"/>
        <v/>
      </c>
      <c r="DP380" s="27" t="s">
        <v>0</v>
      </c>
      <c r="DQ380" s="38" t="str">
        <f t="shared" si="453"/>
        <v/>
      </c>
      <c r="DR380" s="33" t="str" cm="1">
        <f t="array" ref="DR380">IF(DQ380&lt;&gt;"",INDEX(regNatjecatelj_id,DQ380,0),IF(BF380&lt;&gt;"",BF380,""))</f>
        <v/>
      </c>
      <c r="DS380" s="27" t="s">
        <v>0</v>
      </c>
      <c r="DT380" s="38" t="str">
        <f t="shared" si="454"/>
        <v/>
      </c>
      <c r="DU380" s="53" t="str">
        <f t="shared" si="400"/>
        <v/>
      </c>
      <c r="DV380" s="53" t="str">
        <f t="shared" si="455"/>
        <v/>
      </c>
      <c r="DW380" s="53" t="str">
        <f t="shared" si="456"/>
        <v/>
      </c>
      <c r="DX380" s="46" t="str">
        <f t="shared" si="457"/>
        <v/>
      </c>
      <c r="DY380" s="27" t="s">
        <v>0</v>
      </c>
      <c r="DZ380" s="38" t="str">
        <f>IF(AN380="","",MAX(DZ$12:DZ379)+1)</f>
        <v/>
      </c>
      <c r="EA380" s="53" t="str">
        <f t="shared" si="458"/>
        <v/>
      </c>
      <c r="EB380" s="53" t="str">
        <f t="shared" si="459"/>
        <v/>
      </c>
      <c r="EC380" s="53" t="str">
        <f t="shared" si="460"/>
        <v/>
      </c>
      <c r="ED380" s="53" t="str">
        <f t="shared" si="461"/>
        <v/>
      </c>
      <c r="EE380" s="53" t="str">
        <f t="shared" si="401"/>
        <v/>
      </c>
      <c r="EF380" s="53" t="str">
        <f t="shared" si="462"/>
        <v/>
      </c>
      <c r="EG380" s="53" t="str">
        <f t="shared" si="463"/>
        <v/>
      </c>
      <c r="EH380" s="53" t="str">
        <f t="shared" si="402"/>
        <v/>
      </c>
      <c r="EI380" s="53" t="str">
        <f t="shared" si="464"/>
        <v/>
      </c>
      <c r="EJ380" s="33" t="str">
        <f t="shared" si="465"/>
        <v/>
      </c>
      <c r="EK380" s="27" t="s">
        <v>0</v>
      </c>
      <c r="EL380" s="14" t="str">
        <f t="shared" si="466"/>
        <v/>
      </c>
      <c r="EM380" s="27" t="s">
        <v>0</v>
      </c>
      <c r="EN380" s="14" t="str">
        <f t="shared" si="403"/>
        <v/>
      </c>
      <c r="EO380" s="27" t="s">
        <v>0</v>
      </c>
      <c r="EP380" s="115" t="str">
        <f t="shared" si="467"/>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72" t="str">
        <f t="shared" si="404"/>
        <v/>
      </c>
      <c r="P381" s="27"/>
      <c r="Q381" s="32" t="str">
        <f t="shared" si="405"/>
        <v/>
      </c>
      <c r="R381" s="53" t="str">
        <f>IF(Q381="","",IF(COUNTIF(Q$12:Q380,Q381)=0,R380+1,R380))</f>
        <v/>
      </c>
      <c r="S381" s="53" t="str">
        <f t="shared" si="406"/>
        <v/>
      </c>
      <c r="T381" s="53" t="str">
        <f t="shared" si="407"/>
        <v/>
      </c>
      <c r="U381" s="46" t="str">
        <f t="shared" si="408"/>
        <v/>
      </c>
      <c r="V381" s="27" t="s">
        <v>0</v>
      </c>
      <c r="W381" s="157" t="str">
        <f t="shared" si="409"/>
        <v/>
      </c>
      <c r="X381" s="207" t="str">
        <f t="shared" si="410"/>
        <v/>
      </c>
      <c r="Y381" s="158" t="str">
        <f t="shared" si="392"/>
        <v/>
      </c>
      <c r="Z381" s="27" t="s">
        <v>0</v>
      </c>
      <c r="AA381" s="32" t="str">
        <f t="shared" si="411"/>
        <v/>
      </c>
      <c r="AB381" s="53" t="str">
        <f t="shared" si="412"/>
        <v/>
      </c>
      <c r="AC381" s="21" t="str">
        <f>IF(OR(AB381="",AB381&lt;&gt;"NEMA"),"",IF(IFERROR(MATCH(AA381,AA$12:AA380,0),0)&lt;&gt;0,"",AA381))</f>
        <v/>
      </c>
      <c r="AD381" s="46" t="str">
        <f>IF(AC381="","",MAX(AD$12:AD380)+1)</f>
        <v/>
      </c>
      <c r="AE381" s="27" t="s">
        <v>0</v>
      </c>
      <c r="AF381" s="84"/>
      <c r="AG381" s="27" t="s">
        <v>0</v>
      </c>
      <c r="AH381" s="14" t="str">
        <f t="shared" si="413"/>
        <v/>
      </c>
      <c r="AI381" s="27" t="s">
        <v>0</v>
      </c>
      <c r="AJ381" s="157" t="str">
        <f t="shared" si="414"/>
        <v/>
      </c>
      <c r="AK381" s="108" t="str">
        <f t="shared" si="415"/>
        <v/>
      </c>
      <c r="AL381" s="27"/>
      <c r="AM381" s="32" t="str">
        <f t="shared" si="416"/>
        <v/>
      </c>
      <c r="AN381" s="21" t="str">
        <f t="shared" si="417"/>
        <v/>
      </c>
      <c r="AO381" s="53" t="str">
        <f t="shared" si="418"/>
        <v/>
      </c>
      <c r="AP381" s="53" t="str">
        <f t="shared" si="419"/>
        <v/>
      </c>
      <c r="AQ381" s="21" t="str">
        <f t="shared" si="420"/>
        <v/>
      </c>
      <c r="AR381" s="46" t="str">
        <f t="shared" si="421"/>
        <v/>
      </c>
      <c r="AS381" s="27" t="s">
        <v>0</v>
      </c>
      <c r="AT381" s="62" t="str">
        <f t="shared" si="422"/>
        <v/>
      </c>
      <c r="AU381" s="27" t="s">
        <v>0</v>
      </c>
      <c r="AV381" s="228" t="str">
        <f t="shared" si="468"/>
        <v/>
      </c>
      <c r="AW381" s="27" t="s">
        <v>0</v>
      </c>
      <c r="AX381" s="79"/>
      <c r="AY381" s="80"/>
      <c r="AZ381" s="27" t="s">
        <v>0</v>
      </c>
      <c r="BA381" s="184" t="str">
        <f t="shared" si="423"/>
        <v/>
      </c>
      <c r="BB381" s="27" t="s">
        <v>0</v>
      </c>
      <c r="BC381" s="32" t="str">
        <f t="shared" si="424"/>
        <v/>
      </c>
      <c r="BD381" s="53" t="str">
        <f>IF(AX381&amp;AY381="","",MAX(BD$12:BD380)+1)</f>
        <v/>
      </c>
      <c r="BE381" s="196" t="str">
        <f t="shared" si="425"/>
        <v/>
      </c>
      <c r="BF381" s="33" t="str">
        <f>IF(AND(AO381="NEMA",AP381="NEMA",OR(AX381&amp;AY381="",BE381="NEMA")),MAX(BF$12:BF380)+1,"")</f>
        <v/>
      </c>
      <c r="BG381" s="27" t="s">
        <v>0</v>
      </c>
      <c r="BH381" s="32" t="str">
        <f t="shared" si="426"/>
        <v/>
      </c>
      <c r="BI381" s="21" t="str">
        <f t="shared" si="427"/>
        <v/>
      </c>
      <c r="BJ381" s="53" t="str">
        <f t="shared" si="428"/>
        <v/>
      </c>
      <c r="BK381" s="33" t="str">
        <f t="shared" si="429"/>
        <v/>
      </c>
      <c r="BL381" s="27" t="s">
        <v>0</v>
      </c>
      <c r="BM381" s="32" t="str">
        <f t="shared" si="430"/>
        <v/>
      </c>
      <c r="BN381" s="21" t="str">
        <f t="shared" si="431"/>
        <v/>
      </c>
      <c r="BO381" s="53" t="str">
        <f t="shared" si="432"/>
        <v/>
      </c>
      <c r="BP381" s="53" t="str">
        <f t="shared" si="393"/>
        <v/>
      </c>
      <c r="BQ381" s="21" t="str">
        <f t="shared" si="394"/>
        <v/>
      </c>
      <c r="BR381" s="21" t="str" cm="1">
        <f t="array" ref="BR381">IFERROR(""&amp;INDEX(regNatjecatelj_klub,DI381),"")</f>
        <v/>
      </c>
      <c r="BS381" s="66" t="str">
        <f t="shared" si="433"/>
        <v/>
      </c>
      <c r="BT381" s="46" t="str">
        <f t="shared" si="434"/>
        <v/>
      </c>
      <c r="BU381" s="27" t="s">
        <v>0</v>
      </c>
      <c r="BV381" s="62" t="str">
        <f>IF(BP381&lt;&gt;"NEMA","",IF(IFERROR(MATCH(BN381,BN$12:BN380,0),0)&lt;&gt;0,"",BN381))</f>
        <v/>
      </c>
      <c r="BW381" s="27" t="s">
        <v>0</v>
      </c>
      <c r="BX381" s="84"/>
      <c r="BY381" s="27" t="s">
        <v>0</v>
      </c>
      <c r="BZ381" s="38" t="str">
        <f t="shared" si="435"/>
        <v/>
      </c>
      <c r="CA381" s="21" t="str">
        <f t="shared" si="436"/>
        <v/>
      </c>
      <c r="CB381" s="21" t="str">
        <f>IF(CA381="","",MAX(CB$12:CB380)+1)</f>
        <v/>
      </c>
      <c r="CC381" s="21" t="str">
        <f>IF(CA381="","",IF(AB381="","",IF(AB381="NEMA",IF(AD381="",INDEX(AD$12:AD380,MATCH(AA381,AA$12:AA380,0),1),AD381),AB381)))</f>
        <v/>
      </c>
      <c r="CD381" s="21" t="str">
        <f t="shared" si="437"/>
        <v/>
      </c>
      <c r="CE381" s="21" t="str">
        <f>IF(BX381="","",MAX(CE$12:CE380)+1)</f>
        <v/>
      </c>
      <c r="CF381" s="21" t="str">
        <f t="shared" si="438"/>
        <v/>
      </c>
      <c r="CG381" s="46" t="str">
        <f t="shared" si="439"/>
        <v/>
      </c>
      <c r="CH381" s="27" t="s">
        <v>0</v>
      </c>
      <c r="CI381" s="14" t="str">
        <f t="shared" si="440"/>
        <v/>
      </c>
      <c r="CJ381" s="27" t="s">
        <v>0</v>
      </c>
      <c r="CK381" s="157" t="str">
        <f>IF(BN381="","",IF(AND(BO381&lt;&gt;"",BO381&lt;&gt;"NEMA",BS381=1),BR381,IFERROR(INDEX(CK$12:CK380,MATCH(BN381,BN$12:BN380,0)),IF(BX381&lt;&gt;"",BX381,BT381))))</f>
        <v/>
      </c>
      <c r="CL381" s="210" t="str">
        <f>IF(BN381="","",IF(BT381&lt;&gt;BN381,INDEX(regKlub_id,MATCH(BT381,regKlub_naziv,0)),IF(AND(BO381&lt;&gt;"",BO381&lt;&gt;"NEMA"),BO381,IF(CF381&lt;&gt;"",CF381,IF(CB381&lt;&gt;"",CB381,IFERROR(INDEX(CL$12:CL380,MATCH(BN381,BN$12:BN380,0)),"GREŠKA"))))))</f>
        <v/>
      </c>
      <c r="CM381" s="108" t="str">
        <f>IF(BP381="","",IF(BP381&lt;&gt;"NEMA",BP381,IF(CE381&lt;&gt;"",CE381,IFERROR(INDEX(CM$12:CM380,MATCH(BN381,BN$12:BN380,0)),""))))</f>
        <v/>
      </c>
      <c r="CN381" s="27" t="s">
        <v>0</v>
      </c>
      <c r="CO381" s="38" t="str">
        <f t="shared" si="441"/>
        <v/>
      </c>
      <c r="CP381" s="53" t="str">
        <f t="shared" si="442"/>
        <v/>
      </c>
      <c r="CQ381" s="164" t="str">
        <f t="shared" si="443"/>
        <v/>
      </c>
      <c r="CR381" s="165" t="str">
        <f t="shared" si="469"/>
        <v/>
      </c>
      <c r="CS381" s="108" t="str">
        <f t="shared" si="395"/>
        <v/>
      </c>
      <c r="CT381" s="27" t="s">
        <v>0</v>
      </c>
      <c r="CU381" s="224" t="str">
        <f t="shared" si="444"/>
        <v xml:space="preserve">
</v>
      </c>
      <c r="CV381" s="27" t="s">
        <v>0</v>
      </c>
      <c r="CW381" s="184" t="str">
        <f t="shared" si="396"/>
        <v/>
      </c>
      <c r="CX381" t="s">
        <v>0</v>
      </c>
      <c r="CY381" s="86" t="str">
        <f t="shared" si="397"/>
        <v/>
      </c>
      <c r="CZ381" t="s">
        <v>0</v>
      </c>
      <c r="DA381" s="32" t="str">
        <f t="shared" si="398"/>
        <v/>
      </c>
      <c r="DB381" s="46" t="str">
        <f t="shared" si="399"/>
        <v/>
      </c>
      <c r="DC381" t="s">
        <v>0</v>
      </c>
      <c r="DD381" s="14" t="str">
        <f t="shared" si="445"/>
        <v/>
      </c>
      <c r="DE381" s="27" t="s">
        <v>0</v>
      </c>
      <c r="DF381" s="14" t="str">
        <f t="shared" si="446"/>
        <v/>
      </c>
      <c r="DG381" s="27" t="s">
        <v>0</v>
      </c>
      <c r="DH381" s="32" t="str">
        <f t="shared" si="447"/>
        <v/>
      </c>
      <c r="DI381" s="33" t="str">
        <f t="shared" si="448"/>
        <v/>
      </c>
      <c r="DJ381" s="27" t="s">
        <v>0</v>
      </c>
      <c r="DK381" s="32" t="str">
        <f t="shared" si="449"/>
        <v/>
      </c>
      <c r="DL381" s="33" t="str">
        <f t="shared" si="450"/>
        <v/>
      </c>
      <c r="DM381" s="27" t="s">
        <v>0</v>
      </c>
      <c r="DN381" s="32" t="str">
        <f t="shared" si="451"/>
        <v/>
      </c>
      <c r="DO381" s="33" t="str">
        <f t="shared" si="452"/>
        <v/>
      </c>
      <c r="DP381" s="27" t="s">
        <v>0</v>
      </c>
      <c r="DQ381" s="38" t="str">
        <f t="shared" si="453"/>
        <v/>
      </c>
      <c r="DR381" s="33" t="str" cm="1">
        <f t="array" ref="DR381">IF(DQ381&lt;&gt;"",INDEX(regNatjecatelj_id,DQ381,0),IF(BF381&lt;&gt;"",BF381,""))</f>
        <v/>
      </c>
      <c r="DS381" s="27" t="s">
        <v>0</v>
      </c>
      <c r="DT381" s="38" t="str">
        <f t="shared" si="454"/>
        <v/>
      </c>
      <c r="DU381" s="53" t="str">
        <f t="shared" si="400"/>
        <v/>
      </c>
      <c r="DV381" s="53" t="str">
        <f t="shared" si="455"/>
        <v/>
      </c>
      <c r="DW381" s="53" t="str">
        <f t="shared" si="456"/>
        <v/>
      </c>
      <c r="DX381" s="46" t="str">
        <f t="shared" si="457"/>
        <v/>
      </c>
      <c r="DY381" s="27" t="s">
        <v>0</v>
      </c>
      <c r="DZ381" s="38" t="str">
        <f>IF(AN381="","",MAX(DZ$12:DZ380)+1)</f>
        <v/>
      </c>
      <c r="EA381" s="53" t="str">
        <f t="shared" si="458"/>
        <v/>
      </c>
      <c r="EB381" s="53" t="str">
        <f t="shared" si="459"/>
        <v/>
      </c>
      <c r="EC381" s="53" t="str">
        <f t="shared" si="460"/>
        <v/>
      </c>
      <c r="ED381" s="53" t="str">
        <f t="shared" si="461"/>
        <v/>
      </c>
      <c r="EE381" s="53" t="str">
        <f t="shared" si="401"/>
        <v/>
      </c>
      <c r="EF381" s="53" t="str">
        <f t="shared" si="462"/>
        <v/>
      </c>
      <c r="EG381" s="53" t="str">
        <f t="shared" si="463"/>
        <v/>
      </c>
      <c r="EH381" s="53" t="str">
        <f t="shared" si="402"/>
        <v/>
      </c>
      <c r="EI381" s="53" t="str">
        <f t="shared" si="464"/>
        <v/>
      </c>
      <c r="EJ381" s="33" t="str">
        <f t="shared" si="465"/>
        <v/>
      </c>
      <c r="EK381" s="27" t="s">
        <v>0</v>
      </c>
      <c r="EL381" s="14" t="str">
        <f t="shared" si="466"/>
        <v/>
      </c>
      <c r="EM381" s="27" t="s">
        <v>0</v>
      </c>
      <c r="EN381" s="14" t="str">
        <f t="shared" si="403"/>
        <v/>
      </c>
      <c r="EO381" s="27" t="s">
        <v>0</v>
      </c>
      <c r="EP381" s="115" t="str">
        <f t="shared" si="467"/>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72" t="str">
        <f t="shared" si="404"/>
        <v/>
      </c>
      <c r="P382" s="27"/>
      <c r="Q382" s="32" t="str">
        <f t="shared" si="405"/>
        <v/>
      </c>
      <c r="R382" s="53" t="str">
        <f>IF(Q382="","",IF(COUNTIF(Q$12:Q381,Q382)=0,R381+1,R381))</f>
        <v/>
      </c>
      <c r="S382" s="53" t="str">
        <f t="shared" si="406"/>
        <v/>
      </c>
      <c r="T382" s="53" t="str">
        <f t="shared" si="407"/>
        <v/>
      </c>
      <c r="U382" s="46" t="str">
        <f t="shared" si="408"/>
        <v/>
      </c>
      <c r="V382" s="27" t="s">
        <v>0</v>
      </c>
      <c r="W382" s="157" t="str">
        <f t="shared" si="409"/>
        <v/>
      </c>
      <c r="X382" s="207" t="str">
        <f t="shared" si="410"/>
        <v/>
      </c>
      <c r="Y382" s="158" t="str">
        <f t="shared" si="392"/>
        <v/>
      </c>
      <c r="Z382" s="27" t="s">
        <v>0</v>
      </c>
      <c r="AA382" s="32" t="str">
        <f t="shared" si="411"/>
        <v/>
      </c>
      <c r="AB382" s="53" t="str">
        <f t="shared" si="412"/>
        <v/>
      </c>
      <c r="AC382" s="21" t="str">
        <f>IF(OR(AB382="",AB382&lt;&gt;"NEMA"),"",IF(IFERROR(MATCH(AA382,AA$12:AA381,0),0)&lt;&gt;0,"",AA382))</f>
        <v/>
      </c>
      <c r="AD382" s="46" t="str">
        <f>IF(AC382="","",MAX(AD$12:AD381)+1)</f>
        <v/>
      </c>
      <c r="AE382" s="27" t="s">
        <v>0</v>
      </c>
      <c r="AF382" s="84"/>
      <c r="AG382" s="27" t="s">
        <v>0</v>
      </c>
      <c r="AH382" s="14" t="str">
        <f t="shared" si="413"/>
        <v/>
      </c>
      <c r="AI382" s="27" t="s">
        <v>0</v>
      </c>
      <c r="AJ382" s="157" t="str">
        <f t="shared" si="414"/>
        <v/>
      </c>
      <c r="AK382" s="108" t="str">
        <f t="shared" si="415"/>
        <v/>
      </c>
      <c r="AL382" s="27"/>
      <c r="AM382" s="32" t="str">
        <f t="shared" si="416"/>
        <v/>
      </c>
      <c r="AN382" s="21" t="str">
        <f t="shared" si="417"/>
        <v/>
      </c>
      <c r="AO382" s="53" t="str">
        <f t="shared" si="418"/>
        <v/>
      </c>
      <c r="AP382" s="53" t="str">
        <f t="shared" si="419"/>
        <v/>
      </c>
      <c r="AQ382" s="21" t="str">
        <f t="shared" si="420"/>
        <v/>
      </c>
      <c r="AR382" s="46" t="str">
        <f t="shared" si="421"/>
        <v/>
      </c>
      <c r="AS382" s="27" t="s">
        <v>0</v>
      </c>
      <c r="AT382" s="62" t="str">
        <f t="shared" si="422"/>
        <v/>
      </c>
      <c r="AU382" s="27" t="s">
        <v>0</v>
      </c>
      <c r="AV382" s="228" t="str">
        <f t="shared" si="468"/>
        <v/>
      </c>
      <c r="AW382" s="27" t="s">
        <v>0</v>
      </c>
      <c r="AX382" s="79"/>
      <c r="AY382" s="80"/>
      <c r="AZ382" s="27" t="s">
        <v>0</v>
      </c>
      <c r="BA382" s="184" t="str">
        <f t="shared" si="423"/>
        <v/>
      </c>
      <c r="BB382" s="27" t="s">
        <v>0</v>
      </c>
      <c r="BC382" s="32" t="str">
        <f t="shared" si="424"/>
        <v/>
      </c>
      <c r="BD382" s="53" t="str">
        <f>IF(AX382&amp;AY382="","",MAX(BD$12:BD381)+1)</f>
        <v/>
      </c>
      <c r="BE382" s="196" t="str">
        <f t="shared" si="425"/>
        <v/>
      </c>
      <c r="BF382" s="33" t="str">
        <f>IF(AND(AO382="NEMA",AP382="NEMA",OR(AX382&amp;AY382="",BE382="NEMA")),MAX(BF$12:BF381)+1,"")</f>
        <v/>
      </c>
      <c r="BG382" s="27" t="s">
        <v>0</v>
      </c>
      <c r="BH382" s="32" t="str">
        <f t="shared" si="426"/>
        <v/>
      </c>
      <c r="BI382" s="21" t="str">
        <f t="shared" si="427"/>
        <v/>
      </c>
      <c r="BJ382" s="53" t="str">
        <f t="shared" si="428"/>
        <v/>
      </c>
      <c r="BK382" s="33" t="str">
        <f t="shared" si="429"/>
        <v/>
      </c>
      <c r="BL382" s="27" t="s">
        <v>0</v>
      </c>
      <c r="BM382" s="32" t="str">
        <f t="shared" si="430"/>
        <v/>
      </c>
      <c r="BN382" s="21" t="str">
        <f t="shared" si="431"/>
        <v/>
      </c>
      <c r="BO382" s="53" t="str">
        <f t="shared" si="432"/>
        <v/>
      </c>
      <c r="BP382" s="53" t="str">
        <f t="shared" si="393"/>
        <v/>
      </c>
      <c r="BQ382" s="21" t="str">
        <f t="shared" si="394"/>
        <v/>
      </c>
      <c r="BR382" s="21" t="str" cm="1">
        <f t="array" ref="BR382">IFERROR(""&amp;INDEX(regNatjecatelj_klub,DI382),"")</f>
        <v/>
      </c>
      <c r="BS382" s="66" t="str">
        <f t="shared" si="433"/>
        <v/>
      </c>
      <c r="BT382" s="46" t="str">
        <f t="shared" si="434"/>
        <v/>
      </c>
      <c r="BU382" s="27" t="s">
        <v>0</v>
      </c>
      <c r="BV382" s="62" t="str">
        <f>IF(BP382&lt;&gt;"NEMA","",IF(IFERROR(MATCH(BN382,BN$12:BN381,0),0)&lt;&gt;0,"",BN382))</f>
        <v/>
      </c>
      <c r="BW382" s="27" t="s">
        <v>0</v>
      </c>
      <c r="BX382" s="84"/>
      <c r="BY382" s="27" t="s">
        <v>0</v>
      </c>
      <c r="BZ382" s="38" t="str">
        <f t="shared" si="435"/>
        <v/>
      </c>
      <c r="CA382" s="21" t="str">
        <f t="shared" si="436"/>
        <v/>
      </c>
      <c r="CB382" s="21" t="str">
        <f>IF(CA382="","",MAX(CB$12:CB381)+1)</f>
        <v/>
      </c>
      <c r="CC382" s="21" t="str">
        <f>IF(CA382="","",IF(AB382="","",IF(AB382="NEMA",IF(AD382="",INDEX(AD$12:AD381,MATCH(AA382,AA$12:AA381,0),1),AD382),AB382)))</f>
        <v/>
      </c>
      <c r="CD382" s="21" t="str">
        <f t="shared" si="437"/>
        <v/>
      </c>
      <c r="CE382" s="21" t="str">
        <f>IF(BX382="","",MAX(CE$12:CE381)+1)</f>
        <v/>
      </c>
      <c r="CF382" s="21" t="str">
        <f t="shared" si="438"/>
        <v/>
      </c>
      <c r="CG382" s="46" t="str">
        <f t="shared" si="439"/>
        <v/>
      </c>
      <c r="CH382" s="27" t="s">
        <v>0</v>
      </c>
      <c r="CI382" s="14" t="str">
        <f t="shared" si="440"/>
        <v/>
      </c>
      <c r="CJ382" s="27" t="s">
        <v>0</v>
      </c>
      <c r="CK382" s="157" t="str">
        <f>IF(BN382="","",IF(AND(BO382&lt;&gt;"",BO382&lt;&gt;"NEMA",BS382=1),BR382,IFERROR(INDEX(CK$12:CK381,MATCH(BN382,BN$12:BN381,0)),IF(BX382&lt;&gt;"",BX382,BT382))))</f>
        <v/>
      </c>
      <c r="CL382" s="210" t="str">
        <f>IF(BN382="","",IF(BT382&lt;&gt;BN382,INDEX(regKlub_id,MATCH(BT382,regKlub_naziv,0)),IF(AND(BO382&lt;&gt;"",BO382&lt;&gt;"NEMA"),BO382,IF(CF382&lt;&gt;"",CF382,IF(CB382&lt;&gt;"",CB382,IFERROR(INDEX(CL$12:CL381,MATCH(BN382,BN$12:BN381,0)),"GREŠKA"))))))</f>
        <v/>
      </c>
      <c r="CM382" s="108" t="str">
        <f>IF(BP382="","",IF(BP382&lt;&gt;"NEMA",BP382,IF(CE382&lt;&gt;"",CE382,IFERROR(INDEX(CM$12:CM381,MATCH(BN382,BN$12:BN381,0)),""))))</f>
        <v/>
      </c>
      <c r="CN382" s="27" t="s">
        <v>0</v>
      </c>
      <c r="CO382" s="38" t="str">
        <f t="shared" si="441"/>
        <v/>
      </c>
      <c r="CP382" s="53" t="str">
        <f t="shared" si="442"/>
        <v/>
      </c>
      <c r="CQ382" s="164" t="str">
        <f t="shared" si="443"/>
        <v/>
      </c>
      <c r="CR382" s="165" t="str">
        <f t="shared" si="469"/>
        <v/>
      </c>
      <c r="CS382" s="108" t="str">
        <f t="shared" si="395"/>
        <v/>
      </c>
      <c r="CT382" s="27" t="s">
        <v>0</v>
      </c>
      <c r="CU382" s="224" t="str">
        <f t="shared" si="444"/>
        <v xml:space="preserve">
</v>
      </c>
      <c r="CV382" s="27" t="s">
        <v>0</v>
      </c>
      <c r="CW382" s="184" t="str">
        <f t="shared" si="396"/>
        <v/>
      </c>
      <c r="CX382" t="s">
        <v>0</v>
      </c>
      <c r="CY382" s="86" t="str">
        <f t="shared" si="397"/>
        <v/>
      </c>
      <c r="CZ382" t="s">
        <v>0</v>
      </c>
      <c r="DA382" s="32" t="str">
        <f t="shared" si="398"/>
        <v/>
      </c>
      <c r="DB382" s="46" t="str">
        <f t="shared" si="399"/>
        <v/>
      </c>
      <c r="DC382" t="s">
        <v>0</v>
      </c>
      <c r="DD382" s="14" t="str">
        <f t="shared" si="445"/>
        <v/>
      </c>
      <c r="DE382" s="27" t="s">
        <v>0</v>
      </c>
      <c r="DF382" s="14" t="str">
        <f t="shared" si="446"/>
        <v/>
      </c>
      <c r="DG382" s="27" t="s">
        <v>0</v>
      </c>
      <c r="DH382" s="32" t="str">
        <f t="shared" si="447"/>
        <v/>
      </c>
      <c r="DI382" s="33" t="str">
        <f t="shared" si="448"/>
        <v/>
      </c>
      <c r="DJ382" s="27" t="s">
        <v>0</v>
      </c>
      <c r="DK382" s="32" t="str">
        <f t="shared" si="449"/>
        <v/>
      </c>
      <c r="DL382" s="33" t="str">
        <f t="shared" si="450"/>
        <v/>
      </c>
      <c r="DM382" s="27" t="s">
        <v>0</v>
      </c>
      <c r="DN382" s="32" t="str">
        <f t="shared" si="451"/>
        <v/>
      </c>
      <c r="DO382" s="33" t="str">
        <f t="shared" si="452"/>
        <v/>
      </c>
      <c r="DP382" s="27" t="s">
        <v>0</v>
      </c>
      <c r="DQ382" s="38" t="str">
        <f t="shared" si="453"/>
        <v/>
      </c>
      <c r="DR382" s="33" t="str" cm="1">
        <f t="array" ref="DR382">IF(DQ382&lt;&gt;"",INDEX(regNatjecatelj_id,DQ382,0),IF(BF382&lt;&gt;"",BF382,""))</f>
        <v/>
      </c>
      <c r="DS382" s="27" t="s">
        <v>0</v>
      </c>
      <c r="DT382" s="38" t="str">
        <f t="shared" si="454"/>
        <v/>
      </c>
      <c r="DU382" s="53" t="str">
        <f t="shared" si="400"/>
        <v/>
      </c>
      <c r="DV382" s="53" t="str">
        <f t="shared" si="455"/>
        <v/>
      </c>
      <c r="DW382" s="53" t="str">
        <f t="shared" si="456"/>
        <v/>
      </c>
      <c r="DX382" s="46" t="str">
        <f t="shared" si="457"/>
        <v/>
      </c>
      <c r="DY382" s="27" t="s">
        <v>0</v>
      </c>
      <c r="DZ382" s="38" t="str">
        <f>IF(AN382="","",MAX(DZ$12:DZ381)+1)</f>
        <v/>
      </c>
      <c r="EA382" s="53" t="str">
        <f t="shared" si="458"/>
        <v/>
      </c>
      <c r="EB382" s="53" t="str">
        <f t="shared" si="459"/>
        <v/>
      </c>
      <c r="EC382" s="53" t="str">
        <f t="shared" si="460"/>
        <v/>
      </c>
      <c r="ED382" s="53" t="str">
        <f t="shared" si="461"/>
        <v/>
      </c>
      <c r="EE382" s="53" t="str">
        <f t="shared" si="401"/>
        <v/>
      </c>
      <c r="EF382" s="53" t="str">
        <f t="shared" si="462"/>
        <v/>
      </c>
      <c r="EG382" s="53" t="str">
        <f t="shared" si="463"/>
        <v/>
      </c>
      <c r="EH382" s="53" t="str">
        <f t="shared" si="402"/>
        <v/>
      </c>
      <c r="EI382" s="53" t="str">
        <f t="shared" si="464"/>
        <v/>
      </c>
      <c r="EJ382" s="33" t="str">
        <f t="shared" si="465"/>
        <v/>
      </c>
      <c r="EK382" s="27" t="s">
        <v>0</v>
      </c>
      <c r="EL382" s="14" t="str">
        <f t="shared" si="466"/>
        <v/>
      </c>
      <c r="EM382" s="27" t="s">
        <v>0</v>
      </c>
      <c r="EN382" s="14" t="str">
        <f t="shared" si="403"/>
        <v/>
      </c>
      <c r="EO382" s="27" t="s">
        <v>0</v>
      </c>
      <c r="EP382" s="115" t="str">
        <f t="shared" si="467"/>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72" t="str">
        <f t="shared" si="404"/>
        <v/>
      </c>
      <c r="P383" s="27"/>
      <c r="Q383" s="32" t="str">
        <f t="shared" si="405"/>
        <v/>
      </c>
      <c r="R383" s="53" t="str">
        <f>IF(Q383="","",IF(COUNTIF(Q$12:Q382,Q383)=0,R382+1,R382))</f>
        <v/>
      </c>
      <c r="S383" s="53" t="str">
        <f t="shared" si="406"/>
        <v/>
      </c>
      <c r="T383" s="53" t="str">
        <f t="shared" si="407"/>
        <v/>
      </c>
      <c r="U383" s="46" t="str">
        <f t="shared" si="408"/>
        <v/>
      </c>
      <c r="V383" s="27" t="s">
        <v>0</v>
      </c>
      <c r="W383" s="157" t="str">
        <f t="shared" si="409"/>
        <v/>
      </c>
      <c r="X383" s="207" t="str">
        <f t="shared" si="410"/>
        <v/>
      </c>
      <c r="Y383" s="158" t="str">
        <f t="shared" si="392"/>
        <v/>
      </c>
      <c r="Z383" s="27" t="s">
        <v>0</v>
      </c>
      <c r="AA383" s="32" t="str">
        <f t="shared" si="411"/>
        <v/>
      </c>
      <c r="AB383" s="53" t="str">
        <f t="shared" si="412"/>
        <v/>
      </c>
      <c r="AC383" s="21" t="str">
        <f>IF(OR(AB383="",AB383&lt;&gt;"NEMA"),"",IF(IFERROR(MATCH(AA383,AA$12:AA382,0),0)&lt;&gt;0,"",AA383))</f>
        <v/>
      </c>
      <c r="AD383" s="46" t="str">
        <f>IF(AC383="","",MAX(AD$12:AD382)+1)</f>
        <v/>
      </c>
      <c r="AE383" s="27" t="s">
        <v>0</v>
      </c>
      <c r="AF383" s="84"/>
      <c r="AG383" s="27" t="s">
        <v>0</v>
      </c>
      <c r="AH383" s="14" t="str">
        <f t="shared" si="413"/>
        <v/>
      </c>
      <c r="AI383" s="27" t="s">
        <v>0</v>
      </c>
      <c r="AJ383" s="157" t="str">
        <f t="shared" si="414"/>
        <v/>
      </c>
      <c r="AK383" s="108" t="str">
        <f t="shared" si="415"/>
        <v/>
      </c>
      <c r="AL383" s="27"/>
      <c r="AM383" s="32" t="str">
        <f t="shared" si="416"/>
        <v/>
      </c>
      <c r="AN383" s="21" t="str">
        <f t="shared" si="417"/>
        <v/>
      </c>
      <c r="AO383" s="53" t="str">
        <f t="shared" si="418"/>
        <v/>
      </c>
      <c r="AP383" s="53" t="str">
        <f t="shared" si="419"/>
        <v/>
      </c>
      <c r="AQ383" s="21" t="str">
        <f t="shared" si="420"/>
        <v/>
      </c>
      <c r="AR383" s="46" t="str">
        <f t="shared" si="421"/>
        <v/>
      </c>
      <c r="AS383" s="27" t="s">
        <v>0</v>
      </c>
      <c r="AT383" s="62" t="str">
        <f t="shared" si="422"/>
        <v/>
      </c>
      <c r="AU383" s="27" t="s">
        <v>0</v>
      </c>
      <c r="AV383" s="228" t="str">
        <f t="shared" si="468"/>
        <v/>
      </c>
      <c r="AW383" s="27" t="s">
        <v>0</v>
      </c>
      <c r="AX383" s="79"/>
      <c r="AY383" s="80"/>
      <c r="AZ383" s="27" t="s">
        <v>0</v>
      </c>
      <c r="BA383" s="184" t="str">
        <f t="shared" si="423"/>
        <v/>
      </c>
      <c r="BB383" s="27" t="s">
        <v>0</v>
      </c>
      <c r="BC383" s="32" t="str">
        <f t="shared" si="424"/>
        <v/>
      </c>
      <c r="BD383" s="53" t="str">
        <f>IF(AX383&amp;AY383="","",MAX(BD$12:BD382)+1)</f>
        <v/>
      </c>
      <c r="BE383" s="196" t="str">
        <f t="shared" si="425"/>
        <v/>
      </c>
      <c r="BF383" s="33" t="str">
        <f>IF(AND(AO383="NEMA",AP383="NEMA",OR(AX383&amp;AY383="",BE383="NEMA")),MAX(BF$12:BF382)+1,"")</f>
        <v/>
      </c>
      <c r="BG383" s="27" t="s">
        <v>0</v>
      </c>
      <c r="BH383" s="32" t="str">
        <f t="shared" si="426"/>
        <v/>
      </c>
      <c r="BI383" s="21" t="str">
        <f t="shared" si="427"/>
        <v/>
      </c>
      <c r="BJ383" s="53" t="str">
        <f t="shared" si="428"/>
        <v/>
      </c>
      <c r="BK383" s="33" t="str">
        <f t="shared" si="429"/>
        <v/>
      </c>
      <c r="BL383" s="27" t="s">
        <v>0</v>
      </c>
      <c r="BM383" s="32" t="str">
        <f t="shared" si="430"/>
        <v/>
      </c>
      <c r="BN383" s="21" t="str">
        <f t="shared" si="431"/>
        <v/>
      </c>
      <c r="BO383" s="53" t="str">
        <f t="shared" si="432"/>
        <v/>
      </c>
      <c r="BP383" s="53" t="str">
        <f t="shared" si="393"/>
        <v/>
      </c>
      <c r="BQ383" s="21" t="str">
        <f t="shared" si="394"/>
        <v/>
      </c>
      <c r="BR383" s="21" t="str" cm="1">
        <f t="array" ref="BR383">IFERROR(""&amp;INDEX(regNatjecatelj_klub,DI383),"")</f>
        <v/>
      </c>
      <c r="BS383" s="66" t="str">
        <f t="shared" si="433"/>
        <v/>
      </c>
      <c r="BT383" s="46" t="str">
        <f t="shared" si="434"/>
        <v/>
      </c>
      <c r="BU383" s="27" t="s">
        <v>0</v>
      </c>
      <c r="BV383" s="62" t="str">
        <f>IF(BP383&lt;&gt;"NEMA","",IF(IFERROR(MATCH(BN383,BN$12:BN382,0),0)&lt;&gt;0,"",BN383))</f>
        <v/>
      </c>
      <c r="BW383" s="27" t="s">
        <v>0</v>
      </c>
      <c r="BX383" s="84"/>
      <c r="BY383" s="27" t="s">
        <v>0</v>
      </c>
      <c r="BZ383" s="38" t="str">
        <f t="shared" si="435"/>
        <v/>
      </c>
      <c r="CA383" s="21" t="str">
        <f t="shared" si="436"/>
        <v/>
      </c>
      <c r="CB383" s="21" t="str">
        <f>IF(CA383="","",MAX(CB$12:CB382)+1)</f>
        <v/>
      </c>
      <c r="CC383" s="21" t="str">
        <f>IF(CA383="","",IF(AB383="","",IF(AB383="NEMA",IF(AD383="",INDEX(AD$12:AD382,MATCH(AA383,AA$12:AA382,0),1),AD383),AB383)))</f>
        <v/>
      </c>
      <c r="CD383" s="21" t="str">
        <f t="shared" si="437"/>
        <v/>
      </c>
      <c r="CE383" s="21" t="str">
        <f>IF(BX383="","",MAX(CE$12:CE382)+1)</f>
        <v/>
      </c>
      <c r="CF383" s="21" t="str">
        <f t="shared" si="438"/>
        <v/>
      </c>
      <c r="CG383" s="46" t="str">
        <f t="shared" si="439"/>
        <v/>
      </c>
      <c r="CH383" s="27" t="s">
        <v>0</v>
      </c>
      <c r="CI383" s="14" t="str">
        <f t="shared" si="440"/>
        <v/>
      </c>
      <c r="CJ383" s="27" t="s">
        <v>0</v>
      </c>
      <c r="CK383" s="157" t="str">
        <f>IF(BN383="","",IF(AND(BO383&lt;&gt;"",BO383&lt;&gt;"NEMA",BS383=1),BR383,IFERROR(INDEX(CK$12:CK382,MATCH(BN383,BN$12:BN382,0)),IF(BX383&lt;&gt;"",BX383,BT383))))</f>
        <v/>
      </c>
      <c r="CL383" s="210" t="str">
        <f>IF(BN383="","",IF(BT383&lt;&gt;BN383,INDEX(regKlub_id,MATCH(BT383,regKlub_naziv,0)),IF(AND(BO383&lt;&gt;"",BO383&lt;&gt;"NEMA"),BO383,IF(CF383&lt;&gt;"",CF383,IF(CB383&lt;&gt;"",CB383,IFERROR(INDEX(CL$12:CL382,MATCH(BN383,BN$12:BN382,0)),"GREŠKA"))))))</f>
        <v/>
      </c>
      <c r="CM383" s="108" t="str">
        <f>IF(BP383="","",IF(BP383&lt;&gt;"NEMA",BP383,IF(CE383&lt;&gt;"",CE383,IFERROR(INDEX(CM$12:CM382,MATCH(BN383,BN$12:BN382,0)),""))))</f>
        <v/>
      </c>
      <c r="CN383" s="27" t="s">
        <v>0</v>
      </c>
      <c r="CO383" s="38" t="str">
        <f t="shared" si="441"/>
        <v/>
      </c>
      <c r="CP383" s="53" t="str">
        <f t="shared" si="442"/>
        <v/>
      </c>
      <c r="CQ383" s="164" t="str">
        <f t="shared" si="443"/>
        <v/>
      </c>
      <c r="CR383" s="165" t="str">
        <f t="shared" si="469"/>
        <v/>
      </c>
      <c r="CS383" s="108" t="str">
        <f t="shared" si="395"/>
        <v/>
      </c>
      <c r="CT383" s="27" t="s">
        <v>0</v>
      </c>
      <c r="CU383" s="224" t="str">
        <f t="shared" si="444"/>
        <v xml:space="preserve">
</v>
      </c>
      <c r="CV383" s="27" t="s">
        <v>0</v>
      </c>
      <c r="CW383" s="184" t="str">
        <f t="shared" si="396"/>
        <v/>
      </c>
      <c r="CX383" t="s">
        <v>0</v>
      </c>
      <c r="CY383" s="86" t="str">
        <f t="shared" si="397"/>
        <v/>
      </c>
      <c r="CZ383" t="s">
        <v>0</v>
      </c>
      <c r="DA383" s="32" t="str">
        <f t="shared" si="398"/>
        <v/>
      </c>
      <c r="DB383" s="46" t="str">
        <f t="shared" si="399"/>
        <v/>
      </c>
      <c r="DC383" t="s">
        <v>0</v>
      </c>
      <c r="DD383" s="14" t="str">
        <f t="shared" si="445"/>
        <v/>
      </c>
      <c r="DE383" s="27" t="s">
        <v>0</v>
      </c>
      <c r="DF383" s="14" t="str">
        <f t="shared" si="446"/>
        <v/>
      </c>
      <c r="DG383" s="27" t="s">
        <v>0</v>
      </c>
      <c r="DH383" s="32" t="str">
        <f t="shared" si="447"/>
        <v/>
      </c>
      <c r="DI383" s="33" t="str">
        <f t="shared" si="448"/>
        <v/>
      </c>
      <c r="DJ383" s="27" t="s">
        <v>0</v>
      </c>
      <c r="DK383" s="32" t="str">
        <f t="shared" si="449"/>
        <v/>
      </c>
      <c r="DL383" s="33" t="str">
        <f t="shared" si="450"/>
        <v/>
      </c>
      <c r="DM383" s="27" t="s">
        <v>0</v>
      </c>
      <c r="DN383" s="32" t="str">
        <f t="shared" si="451"/>
        <v/>
      </c>
      <c r="DO383" s="33" t="str">
        <f t="shared" si="452"/>
        <v/>
      </c>
      <c r="DP383" s="27" t="s">
        <v>0</v>
      </c>
      <c r="DQ383" s="38" t="str">
        <f t="shared" si="453"/>
        <v/>
      </c>
      <c r="DR383" s="33" t="str" cm="1">
        <f t="array" ref="DR383">IF(DQ383&lt;&gt;"",INDEX(regNatjecatelj_id,DQ383,0),IF(BF383&lt;&gt;"",BF383,""))</f>
        <v/>
      </c>
      <c r="DS383" s="27" t="s">
        <v>0</v>
      </c>
      <c r="DT383" s="38" t="str">
        <f t="shared" si="454"/>
        <v/>
      </c>
      <c r="DU383" s="53" t="str">
        <f t="shared" si="400"/>
        <v/>
      </c>
      <c r="DV383" s="53" t="str">
        <f t="shared" si="455"/>
        <v/>
      </c>
      <c r="DW383" s="53" t="str">
        <f t="shared" si="456"/>
        <v/>
      </c>
      <c r="DX383" s="46" t="str">
        <f t="shared" si="457"/>
        <v/>
      </c>
      <c r="DY383" s="27" t="s">
        <v>0</v>
      </c>
      <c r="DZ383" s="38" t="str">
        <f>IF(AN383="","",MAX(DZ$12:DZ382)+1)</f>
        <v/>
      </c>
      <c r="EA383" s="53" t="str">
        <f t="shared" si="458"/>
        <v/>
      </c>
      <c r="EB383" s="53" t="str">
        <f t="shared" si="459"/>
        <v/>
      </c>
      <c r="EC383" s="53" t="str">
        <f t="shared" si="460"/>
        <v/>
      </c>
      <c r="ED383" s="53" t="str">
        <f t="shared" si="461"/>
        <v/>
      </c>
      <c r="EE383" s="53" t="str">
        <f t="shared" si="401"/>
        <v/>
      </c>
      <c r="EF383" s="53" t="str">
        <f t="shared" si="462"/>
        <v/>
      </c>
      <c r="EG383" s="53" t="str">
        <f t="shared" si="463"/>
        <v/>
      </c>
      <c r="EH383" s="53" t="str">
        <f t="shared" si="402"/>
        <v/>
      </c>
      <c r="EI383" s="53" t="str">
        <f t="shared" si="464"/>
        <v/>
      </c>
      <c r="EJ383" s="33" t="str">
        <f t="shared" si="465"/>
        <v/>
      </c>
      <c r="EK383" s="27" t="s">
        <v>0</v>
      </c>
      <c r="EL383" s="14" t="str">
        <f t="shared" si="466"/>
        <v/>
      </c>
      <c r="EM383" s="27" t="s">
        <v>0</v>
      </c>
      <c r="EN383" s="14" t="str">
        <f t="shared" si="403"/>
        <v/>
      </c>
      <c r="EO383" s="27" t="s">
        <v>0</v>
      </c>
      <c r="EP383" s="115" t="str">
        <f t="shared" si="467"/>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72" t="str">
        <f t="shared" si="404"/>
        <v/>
      </c>
      <c r="P384" s="27"/>
      <c r="Q384" s="32" t="str">
        <f t="shared" si="405"/>
        <v/>
      </c>
      <c r="R384" s="53" t="str">
        <f>IF(Q384="","",IF(COUNTIF(Q$12:Q383,Q384)=0,R383+1,R383))</f>
        <v/>
      </c>
      <c r="S384" s="53" t="str">
        <f t="shared" si="406"/>
        <v/>
      </c>
      <c r="T384" s="53" t="str">
        <f t="shared" si="407"/>
        <v/>
      </c>
      <c r="U384" s="46" t="str">
        <f t="shared" si="408"/>
        <v/>
      </c>
      <c r="V384" s="27" t="s">
        <v>0</v>
      </c>
      <c r="W384" s="157" t="str">
        <f t="shared" si="409"/>
        <v/>
      </c>
      <c r="X384" s="207" t="str">
        <f t="shared" si="410"/>
        <v/>
      </c>
      <c r="Y384" s="158" t="str">
        <f t="shared" si="392"/>
        <v/>
      </c>
      <c r="Z384" s="27" t="s">
        <v>0</v>
      </c>
      <c r="AA384" s="32" t="str">
        <f t="shared" si="411"/>
        <v/>
      </c>
      <c r="AB384" s="53" t="str">
        <f t="shared" si="412"/>
        <v/>
      </c>
      <c r="AC384" s="21" t="str">
        <f>IF(OR(AB384="",AB384&lt;&gt;"NEMA"),"",IF(IFERROR(MATCH(AA384,AA$12:AA383,0),0)&lt;&gt;0,"",AA384))</f>
        <v/>
      </c>
      <c r="AD384" s="46" t="str">
        <f>IF(AC384="","",MAX(AD$12:AD383)+1)</f>
        <v/>
      </c>
      <c r="AE384" s="27" t="s">
        <v>0</v>
      </c>
      <c r="AF384" s="84"/>
      <c r="AG384" s="27" t="s">
        <v>0</v>
      </c>
      <c r="AH384" s="14" t="str">
        <f t="shared" si="413"/>
        <v/>
      </c>
      <c r="AI384" s="27" t="s">
        <v>0</v>
      </c>
      <c r="AJ384" s="157" t="str">
        <f t="shared" si="414"/>
        <v/>
      </c>
      <c r="AK384" s="108" t="str">
        <f t="shared" si="415"/>
        <v/>
      </c>
      <c r="AL384" s="27"/>
      <c r="AM384" s="32" t="str">
        <f t="shared" si="416"/>
        <v/>
      </c>
      <c r="AN384" s="21" t="str">
        <f t="shared" si="417"/>
        <v/>
      </c>
      <c r="AO384" s="53" t="str">
        <f t="shared" si="418"/>
        <v/>
      </c>
      <c r="AP384" s="53" t="str">
        <f t="shared" si="419"/>
        <v/>
      </c>
      <c r="AQ384" s="21" t="str">
        <f t="shared" si="420"/>
        <v/>
      </c>
      <c r="AR384" s="46" t="str">
        <f t="shared" si="421"/>
        <v/>
      </c>
      <c r="AS384" s="27" t="s">
        <v>0</v>
      </c>
      <c r="AT384" s="62" t="str">
        <f t="shared" si="422"/>
        <v/>
      </c>
      <c r="AU384" s="27" t="s">
        <v>0</v>
      </c>
      <c r="AV384" s="228" t="str">
        <f t="shared" si="468"/>
        <v/>
      </c>
      <c r="AW384" s="27" t="s">
        <v>0</v>
      </c>
      <c r="AX384" s="79"/>
      <c r="AY384" s="80"/>
      <c r="AZ384" s="27" t="s">
        <v>0</v>
      </c>
      <c r="BA384" s="184" t="str">
        <f t="shared" si="423"/>
        <v/>
      </c>
      <c r="BB384" s="27" t="s">
        <v>0</v>
      </c>
      <c r="BC384" s="32" t="str">
        <f t="shared" si="424"/>
        <v/>
      </c>
      <c r="BD384" s="53" t="str">
        <f>IF(AX384&amp;AY384="","",MAX(BD$12:BD383)+1)</f>
        <v/>
      </c>
      <c r="BE384" s="196" t="str">
        <f t="shared" si="425"/>
        <v/>
      </c>
      <c r="BF384" s="33" t="str">
        <f>IF(AND(AO384="NEMA",AP384="NEMA",OR(AX384&amp;AY384="",BE384="NEMA")),MAX(BF$12:BF383)+1,"")</f>
        <v/>
      </c>
      <c r="BG384" s="27" t="s">
        <v>0</v>
      </c>
      <c r="BH384" s="32" t="str">
        <f t="shared" si="426"/>
        <v/>
      </c>
      <c r="BI384" s="21" t="str">
        <f t="shared" si="427"/>
        <v/>
      </c>
      <c r="BJ384" s="53" t="str">
        <f t="shared" si="428"/>
        <v/>
      </c>
      <c r="BK384" s="33" t="str">
        <f t="shared" si="429"/>
        <v/>
      </c>
      <c r="BL384" s="27" t="s">
        <v>0</v>
      </c>
      <c r="BM384" s="32" t="str">
        <f t="shared" si="430"/>
        <v/>
      </c>
      <c r="BN384" s="21" t="str">
        <f t="shared" si="431"/>
        <v/>
      </c>
      <c r="BO384" s="53" t="str">
        <f t="shared" si="432"/>
        <v/>
      </c>
      <c r="BP384" s="53" t="str">
        <f t="shared" si="393"/>
        <v/>
      </c>
      <c r="BQ384" s="21" t="str">
        <f t="shared" si="394"/>
        <v/>
      </c>
      <c r="BR384" s="21" t="str" cm="1">
        <f t="array" ref="BR384">IFERROR(""&amp;INDEX(regNatjecatelj_klub,DI384),"")</f>
        <v/>
      </c>
      <c r="BS384" s="66" t="str">
        <f t="shared" si="433"/>
        <v/>
      </c>
      <c r="BT384" s="46" t="str">
        <f t="shared" si="434"/>
        <v/>
      </c>
      <c r="BU384" s="27" t="s">
        <v>0</v>
      </c>
      <c r="BV384" s="62" t="str">
        <f>IF(BP384&lt;&gt;"NEMA","",IF(IFERROR(MATCH(BN384,BN$12:BN383,0),0)&lt;&gt;0,"",BN384))</f>
        <v/>
      </c>
      <c r="BW384" s="27" t="s">
        <v>0</v>
      </c>
      <c r="BX384" s="84"/>
      <c r="BY384" s="27" t="s">
        <v>0</v>
      </c>
      <c r="BZ384" s="38" t="str">
        <f t="shared" si="435"/>
        <v/>
      </c>
      <c r="CA384" s="21" t="str">
        <f t="shared" si="436"/>
        <v/>
      </c>
      <c r="CB384" s="21" t="str">
        <f>IF(CA384="","",MAX(CB$12:CB383)+1)</f>
        <v/>
      </c>
      <c r="CC384" s="21" t="str">
        <f>IF(CA384="","",IF(AB384="","",IF(AB384="NEMA",IF(AD384="",INDEX(AD$12:AD383,MATCH(AA384,AA$12:AA383,0),1),AD384),AB384)))</f>
        <v/>
      </c>
      <c r="CD384" s="21" t="str">
        <f t="shared" si="437"/>
        <v/>
      </c>
      <c r="CE384" s="21" t="str">
        <f>IF(BX384="","",MAX(CE$12:CE383)+1)</f>
        <v/>
      </c>
      <c r="CF384" s="21" t="str">
        <f t="shared" si="438"/>
        <v/>
      </c>
      <c r="CG384" s="46" t="str">
        <f t="shared" si="439"/>
        <v/>
      </c>
      <c r="CH384" s="27" t="s">
        <v>0</v>
      </c>
      <c r="CI384" s="14" t="str">
        <f t="shared" si="440"/>
        <v/>
      </c>
      <c r="CJ384" s="27" t="s">
        <v>0</v>
      </c>
      <c r="CK384" s="157" t="str">
        <f>IF(BN384="","",IF(AND(BO384&lt;&gt;"",BO384&lt;&gt;"NEMA",BS384=1),BR384,IFERROR(INDEX(CK$12:CK383,MATCH(BN384,BN$12:BN383,0)),IF(BX384&lt;&gt;"",BX384,BT384))))</f>
        <v/>
      </c>
      <c r="CL384" s="210" t="str">
        <f>IF(BN384="","",IF(BT384&lt;&gt;BN384,INDEX(regKlub_id,MATCH(BT384,regKlub_naziv,0)),IF(AND(BO384&lt;&gt;"",BO384&lt;&gt;"NEMA"),BO384,IF(CF384&lt;&gt;"",CF384,IF(CB384&lt;&gt;"",CB384,IFERROR(INDEX(CL$12:CL383,MATCH(BN384,BN$12:BN383,0)),"GREŠKA"))))))</f>
        <v/>
      </c>
      <c r="CM384" s="108" t="str">
        <f>IF(BP384="","",IF(BP384&lt;&gt;"NEMA",BP384,IF(CE384&lt;&gt;"",CE384,IFERROR(INDEX(CM$12:CM383,MATCH(BN384,BN$12:BN383,0)),""))))</f>
        <v/>
      </c>
      <c r="CN384" s="27" t="s">
        <v>0</v>
      </c>
      <c r="CO384" s="38" t="str">
        <f t="shared" si="441"/>
        <v/>
      </c>
      <c r="CP384" s="53" t="str">
        <f t="shared" si="442"/>
        <v/>
      </c>
      <c r="CQ384" s="164" t="str">
        <f t="shared" si="443"/>
        <v/>
      </c>
      <c r="CR384" s="165" t="str">
        <f t="shared" si="469"/>
        <v/>
      </c>
      <c r="CS384" s="108" t="str">
        <f t="shared" si="395"/>
        <v/>
      </c>
      <c r="CT384" s="27" t="s">
        <v>0</v>
      </c>
      <c r="CU384" s="224" t="str">
        <f t="shared" si="444"/>
        <v xml:space="preserve">
</v>
      </c>
      <c r="CV384" s="27" t="s">
        <v>0</v>
      </c>
      <c r="CW384" s="184" t="str">
        <f t="shared" si="396"/>
        <v/>
      </c>
      <c r="CX384" t="s">
        <v>0</v>
      </c>
      <c r="CY384" s="86" t="str">
        <f t="shared" si="397"/>
        <v/>
      </c>
      <c r="CZ384" t="s">
        <v>0</v>
      </c>
      <c r="DA384" s="32" t="str">
        <f t="shared" si="398"/>
        <v/>
      </c>
      <c r="DB384" s="46" t="str">
        <f t="shared" si="399"/>
        <v/>
      </c>
      <c r="DC384" t="s">
        <v>0</v>
      </c>
      <c r="DD384" s="14" t="str">
        <f t="shared" si="445"/>
        <v/>
      </c>
      <c r="DE384" s="27" t="s">
        <v>0</v>
      </c>
      <c r="DF384" s="14" t="str">
        <f t="shared" si="446"/>
        <v/>
      </c>
      <c r="DG384" s="27" t="s">
        <v>0</v>
      </c>
      <c r="DH384" s="32" t="str">
        <f t="shared" si="447"/>
        <v/>
      </c>
      <c r="DI384" s="33" t="str">
        <f t="shared" si="448"/>
        <v/>
      </c>
      <c r="DJ384" s="27" t="s">
        <v>0</v>
      </c>
      <c r="DK384" s="32" t="str">
        <f t="shared" si="449"/>
        <v/>
      </c>
      <c r="DL384" s="33" t="str">
        <f t="shared" si="450"/>
        <v/>
      </c>
      <c r="DM384" s="27" t="s">
        <v>0</v>
      </c>
      <c r="DN384" s="32" t="str">
        <f t="shared" si="451"/>
        <v/>
      </c>
      <c r="DO384" s="33" t="str">
        <f t="shared" si="452"/>
        <v/>
      </c>
      <c r="DP384" s="27" t="s">
        <v>0</v>
      </c>
      <c r="DQ384" s="38" t="str">
        <f t="shared" si="453"/>
        <v/>
      </c>
      <c r="DR384" s="33" t="str" cm="1">
        <f t="array" ref="DR384">IF(DQ384&lt;&gt;"",INDEX(regNatjecatelj_id,DQ384,0),IF(BF384&lt;&gt;"",BF384,""))</f>
        <v/>
      </c>
      <c r="DS384" s="27" t="s">
        <v>0</v>
      </c>
      <c r="DT384" s="38" t="str">
        <f t="shared" si="454"/>
        <v/>
      </c>
      <c r="DU384" s="53" t="str">
        <f t="shared" si="400"/>
        <v/>
      </c>
      <c r="DV384" s="53" t="str">
        <f t="shared" si="455"/>
        <v/>
      </c>
      <c r="DW384" s="53" t="str">
        <f t="shared" si="456"/>
        <v/>
      </c>
      <c r="DX384" s="46" t="str">
        <f t="shared" si="457"/>
        <v/>
      </c>
      <c r="DY384" s="27" t="s">
        <v>0</v>
      </c>
      <c r="DZ384" s="38" t="str">
        <f>IF(AN384="","",MAX(DZ$12:DZ383)+1)</f>
        <v/>
      </c>
      <c r="EA384" s="53" t="str">
        <f t="shared" si="458"/>
        <v/>
      </c>
      <c r="EB384" s="53" t="str">
        <f t="shared" si="459"/>
        <v/>
      </c>
      <c r="EC384" s="53" t="str">
        <f t="shared" si="460"/>
        <v/>
      </c>
      <c r="ED384" s="53" t="str">
        <f t="shared" si="461"/>
        <v/>
      </c>
      <c r="EE384" s="53" t="str">
        <f t="shared" si="401"/>
        <v/>
      </c>
      <c r="EF384" s="53" t="str">
        <f t="shared" si="462"/>
        <v/>
      </c>
      <c r="EG384" s="53" t="str">
        <f t="shared" si="463"/>
        <v/>
      </c>
      <c r="EH384" s="53" t="str">
        <f t="shared" si="402"/>
        <v/>
      </c>
      <c r="EI384" s="53" t="str">
        <f t="shared" si="464"/>
        <v/>
      </c>
      <c r="EJ384" s="33" t="str">
        <f t="shared" si="465"/>
        <v/>
      </c>
      <c r="EK384" s="27" t="s">
        <v>0</v>
      </c>
      <c r="EL384" s="14" t="str">
        <f t="shared" si="466"/>
        <v/>
      </c>
      <c r="EM384" s="27" t="s">
        <v>0</v>
      </c>
      <c r="EN384" s="14" t="str">
        <f t="shared" si="403"/>
        <v/>
      </c>
      <c r="EO384" s="27" t="s">
        <v>0</v>
      </c>
      <c r="EP384" s="115" t="str">
        <f t="shared" si="467"/>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72" t="str">
        <f t="shared" si="404"/>
        <v/>
      </c>
      <c r="P385" s="27"/>
      <c r="Q385" s="32" t="str">
        <f t="shared" si="405"/>
        <v/>
      </c>
      <c r="R385" s="53" t="str">
        <f>IF(Q385="","",IF(COUNTIF(Q$12:Q384,Q385)=0,R384+1,R384))</f>
        <v/>
      </c>
      <c r="S385" s="53" t="str">
        <f t="shared" si="406"/>
        <v/>
      </c>
      <c r="T385" s="53" t="str">
        <f t="shared" si="407"/>
        <v/>
      </c>
      <c r="U385" s="46" t="str">
        <f t="shared" si="408"/>
        <v/>
      </c>
      <c r="V385" s="27" t="s">
        <v>0</v>
      </c>
      <c r="W385" s="157" t="str">
        <f t="shared" si="409"/>
        <v/>
      </c>
      <c r="X385" s="207" t="str">
        <f t="shared" si="410"/>
        <v/>
      </c>
      <c r="Y385" s="158" t="str">
        <f t="shared" si="392"/>
        <v/>
      </c>
      <c r="Z385" s="27" t="s">
        <v>0</v>
      </c>
      <c r="AA385" s="32" t="str">
        <f t="shared" si="411"/>
        <v/>
      </c>
      <c r="AB385" s="53" t="str">
        <f t="shared" si="412"/>
        <v/>
      </c>
      <c r="AC385" s="21" t="str">
        <f>IF(OR(AB385="",AB385&lt;&gt;"NEMA"),"",IF(IFERROR(MATCH(AA385,AA$12:AA384,0),0)&lt;&gt;0,"",AA385))</f>
        <v/>
      </c>
      <c r="AD385" s="46" t="str">
        <f>IF(AC385="","",MAX(AD$12:AD384)+1)</f>
        <v/>
      </c>
      <c r="AE385" s="27" t="s">
        <v>0</v>
      </c>
      <c r="AF385" s="84"/>
      <c r="AG385" s="27" t="s">
        <v>0</v>
      </c>
      <c r="AH385" s="14" t="str">
        <f t="shared" si="413"/>
        <v/>
      </c>
      <c r="AI385" s="27" t="s">
        <v>0</v>
      </c>
      <c r="AJ385" s="157" t="str">
        <f t="shared" si="414"/>
        <v/>
      </c>
      <c r="AK385" s="108" t="str">
        <f t="shared" si="415"/>
        <v/>
      </c>
      <c r="AL385" s="27"/>
      <c r="AM385" s="32" t="str">
        <f t="shared" si="416"/>
        <v/>
      </c>
      <c r="AN385" s="21" t="str">
        <f t="shared" si="417"/>
        <v/>
      </c>
      <c r="AO385" s="53" t="str">
        <f t="shared" si="418"/>
        <v/>
      </c>
      <c r="AP385" s="53" t="str">
        <f t="shared" si="419"/>
        <v/>
      </c>
      <c r="AQ385" s="21" t="str">
        <f t="shared" si="420"/>
        <v/>
      </c>
      <c r="AR385" s="46" t="str">
        <f t="shared" si="421"/>
        <v/>
      </c>
      <c r="AS385" s="27" t="s">
        <v>0</v>
      </c>
      <c r="AT385" s="62" t="str">
        <f t="shared" si="422"/>
        <v/>
      </c>
      <c r="AU385" s="27" t="s">
        <v>0</v>
      </c>
      <c r="AV385" s="228" t="str">
        <f t="shared" si="468"/>
        <v/>
      </c>
      <c r="AW385" s="27" t="s">
        <v>0</v>
      </c>
      <c r="AX385" s="79"/>
      <c r="AY385" s="80"/>
      <c r="AZ385" s="27" t="s">
        <v>0</v>
      </c>
      <c r="BA385" s="184" t="str">
        <f t="shared" si="423"/>
        <v/>
      </c>
      <c r="BB385" s="27" t="s">
        <v>0</v>
      </c>
      <c r="BC385" s="32" t="str">
        <f t="shared" si="424"/>
        <v/>
      </c>
      <c r="BD385" s="53" t="str">
        <f>IF(AX385&amp;AY385="","",MAX(BD$12:BD384)+1)</f>
        <v/>
      </c>
      <c r="BE385" s="196" t="str">
        <f t="shared" si="425"/>
        <v/>
      </c>
      <c r="BF385" s="33" t="str">
        <f>IF(AND(AO385="NEMA",AP385="NEMA",OR(AX385&amp;AY385="",BE385="NEMA")),MAX(BF$12:BF384)+1,"")</f>
        <v/>
      </c>
      <c r="BG385" s="27" t="s">
        <v>0</v>
      </c>
      <c r="BH385" s="32" t="str">
        <f t="shared" si="426"/>
        <v/>
      </c>
      <c r="BI385" s="21" t="str">
        <f t="shared" si="427"/>
        <v/>
      </c>
      <c r="BJ385" s="53" t="str">
        <f t="shared" si="428"/>
        <v/>
      </c>
      <c r="BK385" s="33" t="str">
        <f t="shared" si="429"/>
        <v/>
      </c>
      <c r="BL385" s="27" t="s">
        <v>0</v>
      </c>
      <c r="BM385" s="32" t="str">
        <f t="shared" si="430"/>
        <v/>
      </c>
      <c r="BN385" s="21" t="str">
        <f t="shared" si="431"/>
        <v/>
      </c>
      <c r="BO385" s="53" t="str">
        <f t="shared" si="432"/>
        <v/>
      </c>
      <c r="BP385" s="53" t="str">
        <f t="shared" si="393"/>
        <v/>
      </c>
      <c r="BQ385" s="21" t="str">
        <f t="shared" si="394"/>
        <v/>
      </c>
      <c r="BR385" s="21" t="str" cm="1">
        <f t="array" ref="BR385">IFERROR(""&amp;INDEX(regNatjecatelj_klub,DI385),"")</f>
        <v/>
      </c>
      <c r="BS385" s="66" t="str">
        <f t="shared" si="433"/>
        <v/>
      </c>
      <c r="BT385" s="46" t="str">
        <f t="shared" si="434"/>
        <v/>
      </c>
      <c r="BU385" s="27" t="s">
        <v>0</v>
      </c>
      <c r="BV385" s="62" t="str">
        <f>IF(BP385&lt;&gt;"NEMA","",IF(IFERROR(MATCH(BN385,BN$12:BN384,0),0)&lt;&gt;0,"",BN385))</f>
        <v/>
      </c>
      <c r="BW385" s="27" t="s">
        <v>0</v>
      </c>
      <c r="BX385" s="84"/>
      <c r="BY385" s="27" t="s">
        <v>0</v>
      </c>
      <c r="BZ385" s="38" t="str">
        <f t="shared" si="435"/>
        <v/>
      </c>
      <c r="CA385" s="21" t="str">
        <f t="shared" si="436"/>
        <v/>
      </c>
      <c r="CB385" s="21" t="str">
        <f>IF(CA385="","",MAX(CB$12:CB384)+1)</f>
        <v/>
      </c>
      <c r="CC385" s="21" t="str">
        <f>IF(CA385="","",IF(AB385="","",IF(AB385="NEMA",IF(AD385="",INDEX(AD$12:AD384,MATCH(AA385,AA$12:AA384,0),1),AD385),AB385)))</f>
        <v/>
      </c>
      <c r="CD385" s="21" t="str">
        <f t="shared" si="437"/>
        <v/>
      </c>
      <c r="CE385" s="21" t="str">
        <f>IF(BX385="","",MAX(CE$12:CE384)+1)</f>
        <v/>
      </c>
      <c r="CF385" s="21" t="str">
        <f t="shared" si="438"/>
        <v/>
      </c>
      <c r="CG385" s="46" t="str">
        <f t="shared" si="439"/>
        <v/>
      </c>
      <c r="CH385" s="27" t="s">
        <v>0</v>
      </c>
      <c r="CI385" s="14" t="str">
        <f t="shared" si="440"/>
        <v/>
      </c>
      <c r="CJ385" s="27" t="s">
        <v>0</v>
      </c>
      <c r="CK385" s="157" t="str">
        <f>IF(BN385="","",IF(AND(BO385&lt;&gt;"",BO385&lt;&gt;"NEMA",BS385=1),BR385,IFERROR(INDEX(CK$12:CK384,MATCH(BN385,BN$12:BN384,0)),IF(BX385&lt;&gt;"",BX385,BT385))))</f>
        <v/>
      </c>
      <c r="CL385" s="210" t="str">
        <f>IF(BN385="","",IF(BT385&lt;&gt;BN385,INDEX(regKlub_id,MATCH(BT385,regKlub_naziv,0)),IF(AND(BO385&lt;&gt;"",BO385&lt;&gt;"NEMA"),BO385,IF(CF385&lt;&gt;"",CF385,IF(CB385&lt;&gt;"",CB385,IFERROR(INDEX(CL$12:CL384,MATCH(BN385,BN$12:BN384,0)),"GREŠKA"))))))</f>
        <v/>
      </c>
      <c r="CM385" s="108" t="str">
        <f>IF(BP385="","",IF(BP385&lt;&gt;"NEMA",BP385,IF(CE385&lt;&gt;"",CE385,IFERROR(INDEX(CM$12:CM384,MATCH(BN385,BN$12:BN384,0)),""))))</f>
        <v/>
      </c>
      <c r="CN385" s="27" t="s">
        <v>0</v>
      </c>
      <c r="CO385" s="38" t="str">
        <f t="shared" si="441"/>
        <v/>
      </c>
      <c r="CP385" s="53" t="str">
        <f t="shared" si="442"/>
        <v/>
      </c>
      <c r="CQ385" s="164" t="str">
        <f t="shared" si="443"/>
        <v/>
      </c>
      <c r="CR385" s="165" t="str">
        <f t="shared" si="469"/>
        <v/>
      </c>
      <c r="CS385" s="108" t="str">
        <f t="shared" si="395"/>
        <v/>
      </c>
      <c r="CT385" s="27" t="s">
        <v>0</v>
      </c>
      <c r="CU385" s="224" t="str">
        <f t="shared" si="444"/>
        <v xml:space="preserve">
</v>
      </c>
      <c r="CV385" s="27" t="s">
        <v>0</v>
      </c>
      <c r="CW385" s="184" t="str">
        <f t="shared" si="396"/>
        <v/>
      </c>
      <c r="CX385" t="s">
        <v>0</v>
      </c>
      <c r="CY385" s="86" t="str">
        <f t="shared" si="397"/>
        <v/>
      </c>
      <c r="CZ385" t="s">
        <v>0</v>
      </c>
      <c r="DA385" s="32" t="str">
        <f t="shared" si="398"/>
        <v/>
      </c>
      <c r="DB385" s="46" t="str">
        <f t="shared" si="399"/>
        <v/>
      </c>
      <c r="DC385" t="s">
        <v>0</v>
      </c>
      <c r="DD385" s="14" t="str">
        <f t="shared" si="445"/>
        <v/>
      </c>
      <c r="DE385" s="27" t="s">
        <v>0</v>
      </c>
      <c r="DF385" s="14" t="str">
        <f t="shared" si="446"/>
        <v/>
      </c>
      <c r="DG385" s="27" t="s">
        <v>0</v>
      </c>
      <c r="DH385" s="32" t="str">
        <f t="shared" si="447"/>
        <v/>
      </c>
      <c r="DI385" s="33" t="str">
        <f t="shared" si="448"/>
        <v/>
      </c>
      <c r="DJ385" s="27" t="s">
        <v>0</v>
      </c>
      <c r="DK385" s="32" t="str">
        <f t="shared" si="449"/>
        <v/>
      </c>
      <c r="DL385" s="33" t="str">
        <f t="shared" si="450"/>
        <v/>
      </c>
      <c r="DM385" s="27" t="s">
        <v>0</v>
      </c>
      <c r="DN385" s="32" t="str">
        <f t="shared" si="451"/>
        <v/>
      </c>
      <c r="DO385" s="33" t="str">
        <f t="shared" si="452"/>
        <v/>
      </c>
      <c r="DP385" s="27" t="s">
        <v>0</v>
      </c>
      <c r="DQ385" s="38" t="str">
        <f t="shared" si="453"/>
        <v/>
      </c>
      <c r="DR385" s="33" t="str" cm="1">
        <f t="array" ref="DR385">IF(DQ385&lt;&gt;"",INDEX(regNatjecatelj_id,DQ385,0),IF(BF385&lt;&gt;"",BF385,""))</f>
        <v/>
      </c>
      <c r="DS385" s="27" t="s">
        <v>0</v>
      </c>
      <c r="DT385" s="38" t="str">
        <f t="shared" si="454"/>
        <v/>
      </c>
      <c r="DU385" s="53" t="str">
        <f t="shared" si="400"/>
        <v/>
      </c>
      <c r="DV385" s="53" t="str">
        <f t="shared" si="455"/>
        <v/>
      </c>
      <c r="DW385" s="53" t="str">
        <f t="shared" si="456"/>
        <v/>
      </c>
      <c r="DX385" s="46" t="str">
        <f t="shared" si="457"/>
        <v/>
      </c>
      <c r="DY385" s="27" t="s">
        <v>0</v>
      </c>
      <c r="DZ385" s="38" t="str">
        <f>IF(AN385="","",MAX(DZ$12:DZ384)+1)</f>
        <v/>
      </c>
      <c r="EA385" s="53" t="str">
        <f t="shared" si="458"/>
        <v/>
      </c>
      <c r="EB385" s="53" t="str">
        <f t="shared" si="459"/>
        <v/>
      </c>
      <c r="EC385" s="53" t="str">
        <f t="shared" si="460"/>
        <v/>
      </c>
      <c r="ED385" s="53" t="str">
        <f t="shared" si="461"/>
        <v/>
      </c>
      <c r="EE385" s="53" t="str">
        <f t="shared" si="401"/>
        <v/>
      </c>
      <c r="EF385" s="53" t="str">
        <f t="shared" si="462"/>
        <v/>
      </c>
      <c r="EG385" s="53" t="str">
        <f t="shared" si="463"/>
        <v/>
      </c>
      <c r="EH385" s="53" t="str">
        <f t="shared" si="402"/>
        <v/>
      </c>
      <c r="EI385" s="53" t="str">
        <f t="shared" si="464"/>
        <v/>
      </c>
      <c r="EJ385" s="33" t="str">
        <f t="shared" si="465"/>
        <v/>
      </c>
      <c r="EK385" s="27" t="s">
        <v>0</v>
      </c>
      <c r="EL385" s="14" t="str">
        <f t="shared" si="466"/>
        <v/>
      </c>
      <c r="EM385" s="27" t="s">
        <v>0</v>
      </c>
      <c r="EN385" s="14" t="str">
        <f t="shared" si="403"/>
        <v/>
      </c>
      <c r="EO385" s="27" t="s">
        <v>0</v>
      </c>
      <c r="EP385" s="115" t="str">
        <f t="shared" si="467"/>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72" t="str">
        <f t="shared" si="404"/>
        <v/>
      </c>
      <c r="P386" s="27"/>
      <c r="Q386" s="32" t="str">
        <f t="shared" si="405"/>
        <v/>
      </c>
      <c r="R386" s="53" t="str">
        <f>IF(Q386="","",IF(COUNTIF(Q$12:Q385,Q386)=0,R385+1,R385))</f>
        <v/>
      </c>
      <c r="S386" s="53" t="str">
        <f t="shared" si="406"/>
        <v/>
      </c>
      <c r="T386" s="53" t="str">
        <f t="shared" si="407"/>
        <v/>
      </c>
      <c r="U386" s="46" t="str">
        <f t="shared" si="408"/>
        <v/>
      </c>
      <c r="V386" s="27" t="s">
        <v>0</v>
      </c>
      <c r="W386" s="157" t="str">
        <f t="shared" si="409"/>
        <v/>
      </c>
      <c r="X386" s="207" t="str">
        <f t="shared" si="410"/>
        <v/>
      </c>
      <c r="Y386" s="158" t="str">
        <f t="shared" si="392"/>
        <v/>
      </c>
      <c r="Z386" s="27" t="s">
        <v>0</v>
      </c>
      <c r="AA386" s="32" t="str">
        <f t="shared" si="411"/>
        <v/>
      </c>
      <c r="AB386" s="53" t="str">
        <f t="shared" si="412"/>
        <v/>
      </c>
      <c r="AC386" s="21" t="str">
        <f>IF(OR(AB386="",AB386&lt;&gt;"NEMA"),"",IF(IFERROR(MATCH(AA386,AA$12:AA385,0),0)&lt;&gt;0,"",AA386))</f>
        <v/>
      </c>
      <c r="AD386" s="46" t="str">
        <f>IF(AC386="","",MAX(AD$12:AD385)+1)</f>
        <v/>
      </c>
      <c r="AE386" s="27" t="s">
        <v>0</v>
      </c>
      <c r="AF386" s="84"/>
      <c r="AG386" s="27" t="s">
        <v>0</v>
      </c>
      <c r="AH386" s="14" t="str">
        <f t="shared" si="413"/>
        <v/>
      </c>
      <c r="AI386" s="27" t="s">
        <v>0</v>
      </c>
      <c r="AJ386" s="157" t="str">
        <f t="shared" si="414"/>
        <v/>
      </c>
      <c r="AK386" s="108" t="str">
        <f t="shared" si="415"/>
        <v/>
      </c>
      <c r="AL386" s="27"/>
      <c r="AM386" s="32" t="str">
        <f t="shared" si="416"/>
        <v/>
      </c>
      <c r="AN386" s="21" t="str">
        <f t="shared" si="417"/>
        <v/>
      </c>
      <c r="AO386" s="53" t="str">
        <f t="shared" si="418"/>
        <v/>
      </c>
      <c r="AP386" s="53" t="str">
        <f t="shared" si="419"/>
        <v/>
      </c>
      <c r="AQ386" s="21" t="str">
        <f t="shared" si="420"/>
        <v/>
      </c>
      <c r="AR386" s="46" t="str">
        <f t="shared" si="421"/>
        <v/>
      </c>
      <c r="AS386" s="27" t="s">
        <v>0</v>
      </c>
      <c r="AT386" s="62" t="str">
        <f t="shared" si="422"/>
        <v/>
      </c>
      <c r="AU386" s="27" t="s">
        <v>0</v>
      </c>
      <c r="AV386" s="228" t="str">
        <f t="shared" si="468"/>
        <v/>
      </c>
      <c r="AW386" s="27" t="s">
        <v>0</v>
      </c>
      <c r="AX386" s="79"/>
      <c r="AY386" s="80"/>
      <c r="AZ386" s="27" t="s">
        <v>0</v>
      </c>
      <c r="BA386" s="184" t="str">
        <f t="shared" si="423"/>
        <v/>
      </c>
      <c r="BB386" s="27" t="s">
        <v>0</v>
      </c>
      <c r="BC386" s="32" t="str">
        <f t="shared" si="424"/>
        <v/>
      </c>
      <c r="BD386" s="53" t="str">
        <f>IF(AX386&amp;AY386="","",MAX(BD$12:BD385)+1)</f>
        <v/>
      </c>
      <c r="BE386" s="196" t="str">
        <f t="shared" si="425"/>
        <v/>
      </c>
      <c r="BF386" s="33" t="str">
        <f>IF(AND(AO386="NEMA",AP386="NEMA",OR(AX386&amp;AY386="",BE386="NEMA")),MAX(BF$12:BF385)+1,"")</f>
        <v/>
      </c>
      <c r="BG386" s="27" t="s">
        <v>0</v>
      </c>
      <c r="BH386" s="32" t="str">
        <f t="shared" si="426"/>
        <v/>
      </c>
      <c r="BI386" s="21" t="str">
        <f t="shared" si="427"/>
        <v/>
      </c>
      <c r="BJ386" s="53" t="str">
        <f t="shared" si="428"/>
        <v/>
      </c>
      <c r="BK386" s="33" t="str">
        <f t="shared" si="429"/>
        <v/>
      </c>
      <c r="BL386" s="27" t="s">
        <v>0</v>
      </c>
      <c r="BM386" s="32" t="str">
        <f t="shared" si="430"/>
        <v/>
      </c>
      <c r="BN386" s="21" t="str">
        <f t="shared" si="431"/>
        <v/>
      </c>
      <c r="BO386" s="53" t="str">
        <f t="shared" si="432"/>
        <v/>
      </c>
      <c r="BP386" s="53" t="str">
        <f t="shared" si="393"/>
        <v/>
      </c>
      <c r="BQ386" s="21" t="str">
        <f t="shared" si="394"/>
        <v/>
      </c>
      <c r="BR386" s="21" t="str" cm="1">
        <f t="array" ref="BR386">IFERROR(""&amp;INDEX(regNatjecatelj_klub,DI386),"")</f>
        <v/>
      </c>
      <c r="BS386" s="66" t="str">
        <f t="shared" si="433"/>
        <v/>
      </c>
      <c r="BT386" s="46" t="str">
        <f t="shared" si="434"/>
        <v/>
      </c>
      <c r="BU386" s="27" t="s">
        <v>0</v>
      </c>
      <c r="BV386" s="62" t="str">
        <f>IF(BP386&lt;&gt;"NEMA","",IF(IFERROR(MATCH(BN386,BN$12:BN385,0),0)&lt;&gt;0,"",BN386))</f>
        <v/>
      </c>
      <c r="BW386" s="27" t="s">
        <v>0</v>
      </c>
      <c r="BX386" s="84"/>
      <c r="BY386" s="27" t="s">
        <v>0</v>
      </c>
      <c r="BZ386" s="38" t="str">
        <f t="shared" si="435"/>
        <v/>
      </c>
      <c r="CA386" s="21" t="str">
        <f t="shared" si="436"/>
        <v/>
      </c>
      <c r="CB386" s="21" t="str">
        <f>IF(CA386="","",MAX(CB$12:CB385)+1)</f>
        <v/>
      </c>
      <c r="CC386" s="21" t="str">
        <f>IF(CA386="","",IF(AB386="","",IF(AB386="NEMA",IF(AD386="",INDEX(AD$12:AD385,MATCH(AA386,AA$12:AA385,0),1),AD386),AB386)))</f>
        <v/>
      </c>
      <c r="CD386" s="21" t="str">
        <f t="shared" si="437"/>
        <v/>
      </c>
      <c r="CE386" s="21" t="str">
        <f>IF(BX386="","",MAX(CE$12:CE385)+1)</f>
        <v/>
      </c>
      <c r="CF386" s="21" t="str">
        <f t="shared" si="438"/>
        <v/>
      </c>
      <c r="CG386" s="46" t="str">
        <f t="shared" si="439"/>
        <v/>
      </c>
      <c r="CH386" s="27" t="s">
        <v>0</v>
      </c>
      <c r="CI386" s="14" t="str">
        <f t="shared" si="440"/>
        <v/>
      </c>
      <c r="CJ386" s="27" t="s">
        <v>0</v>
      </c>
      <c r="CK386" s="157" t="str">
        <f>IF(BN386="","",IF(AND(BO386&lt;&gt;"",BO386&lt;&gt;"NEMA",BS386=1),BR386,IFERROR(INDEX(CK$12:CK385,MATCH(BN386,BN$12:BN385,0)),IF(BX386&lt;&gt;"",BX386,BT386))))</f>
        <v/>
      </c>
      <c r="CL386" s="210" t="str">
        <f>IF(BN386="","",IF(BT386&lt;&gt;BN386,INDEX(regKlub_id,MATCH(BT386,regKlub_naziv,0)),IF(AND(BO386&lt;&gt;"",BO386&lt;&gt;"NEMA"),BO386,IF(CF386&lt;&gt;"",CF386,IF(CB386&lt;&gt;"",CB386,IFERROR(INDEX(CL$12:CL385,MATCH(BN386,BN$12:BN385,0)),"GREŠKA"))))))</f>
        <v/>
      </c>
      <c r="CM386" s="108" t="str">
        <f>IF(BP386="","",IF(BP386&lt;&gt;"NEMA",BP386,IF(CE386&lt;&gt;"",CE386,IFERROR(INDEX(CM$12:CM385,MATCH(BN386,BN$12:BN385,0)),""))))</f>
        <v/>
      </c>
      <c r="CN386" s="27" t="s">
        <v>0</v>
      </c>
      <c r="CO386" s="38" t="str">
        <f t="shared" si="441"/>
        <v/>
      </c>
      <c r="CP386" s="53" t="str">
        <f t="shared" si="442"/>
        <v/>
      </c>
      <c r="CQ386" s="164" t="str">
        <f t="shared" si="443"/>
        <v/>
      </c>
      <c r="CR386" s="165" t="str">
        <f t="shared" si="469"/>
        <v/>
      </c>
      <c r="CS386" s="108" t="str">
        <f t="shared" si="395"/>
        <v/>
      </c>
      <c r="CT386" s="27" t="s">
        <v>0</v>
      </c>
      <c r="CU386" s="224" t="str">
        <f t="shared" si="444"/>
        <v xml:space="preserve">
</v>
      </c>
      <c r="CV386" s="27" t="s">
        <v>0</v>
      </c>
      <c r="CW386" s="184" t="str">
        <f t="shared" si="396"/>
        <v/>
      </c>
      <c r="CX386" t="s">
        <v>0</v>
      </c>
      <c r="CY386" s="86" t="str">
        <f t="shared" si="397"/>
        <v/>
      </c>
      <c r="CZ386" t="s">
        <v>0</v>
      </c>
      <c r="DA386" s="32" t="str">
        <f t="shared" si="398"/>
        <v/>
      </c>
      <c r="DB386" s="46" t="str">
        <f t="shared" si="399"/>
        <v/>
      </c>
      <c r="DC386" t="s">
        <v>0</v>
      </c>
      <c r="DD386" s="14" t="str">
        <f t="shared" si="445"/>
        <v/>
      </c>
      <c r="DE386" s="27" t="s">
        <v>0</v>
      </c>
      <c r="DF386" s="14" t="str">
        <f t="shared" si="446"/>
        <v/>
      </c>
      <c r="DG386" s="27" t="s">
        <v>0</v>
      </c>
      <c r="DH386" s="32" t="str">
        <f t="shared" si="447"/>
        <v/>
      </c>
      <c r="DI386" s="33" t="str">
        <f t="shared" si="448"/>
        <v/>
      </c>
      <c r="DJ386" s="27" t="s">
        <v>0</v>
      </c>
      <c r="DK386" s="32" t="str">
        <f t="shared" si="449"/>
        <v/>
      </c>
      <c r="DL386" s="33" t="str">
        <f t="shared" si="450"/>
        <v/>
      </c>
      <c r="DM386" s="27" t="s">
        <v>0</v>
      </c>
      <c r="DN386" s="32" t="str">
        <f t="shared" si="451"/>
        <v/>
      </c>
      <c r="DO386" s="33" t="str">
        <f t="shared" si="452"/>
        <v/>
      </c>
      <c r="DP386" s="27" t="s">
        <v>0</v>
      </c>
      <c r="DQ386" s="38" t="str">
        <f t="shared" si="453"/>
        <v/>
      </c>
      <c r="DR386" s="33" t="str" cm="1">
        <f t="array" ref="DR386">IF(DQ386&lt;&gt;"",INDEX(regNatjecatelj_id,DQ386,0),IF(BF386&lt;&gt;"",BF386,""))</f>
        <v/>
      </c>
      <c r="DS386" s="27" t="s">
        <v>0</v>
      </c>
      <c r="DT386" s="38" t="str">
        <f t="shared" si="454"/>
        <v/>
      </c>
      <c r="DU386" s="53" t="str">
        <f t="shared" si="400"/>
        <v/>
      </c>
      <c r="DV386" s="53" t="str">
        <f t="shared" si="455"/>
        <v/>
      </c>
      <c r="DW386" s="53" t="str">
        <f t="shared" si="456"/>
        <v/>
      </c>
      <c r="DX386" s="46" t="str">
        <f t="shared" si="457"/>
        <v/>
      </c>
      <c r="DY386" s="27" t="s">
        <v>0</v>
      </c>
      <c r="DZ386" s="38" t="str">
        <f>IF(AN386="","",MAX(DZ$12:DZ385)+1)</f>
        <v/>
      </c>
      <c r="EA386" s="53" t="str">
        <f t="shared" si="458"/>
        <v/>
      </c>
      <c r="EB386" s="53" t="str">
        <f t="shared" si="459"/>
        <v/>
      </c>
      <c r="EC386" s="53" t="str">
        <f t="shared" si="460"/>
        <v/>
      </c>
      <c r="ED386" s="53" t="str">
        <f t="shared" si="461"/>
        <v/>
      </c>
      <c r="EE386" s="53" t="str">
        <f t="shared" si="401"/>
        <v/>
      </c>
      <c r="EF386" s="53" t="str">
        <f t="shared" si="462"/>
        <v/>
      </c>
      <c r="EG386" s="53" t="str">
        <f t="shared" si="463"/>
        <v/>
      </c>
      <c r="EH386" s="53" t="str">
        <f t="shared" si="402"/>
        <v/>
      </c>
      <c r="EI386" s="53" t="str">
        <f t="shared" si="464"/>
        <v/>
      </c>
      <c r="EJ386" s="33" t="str">
        <f t="shared" si="465"/>
        <v/>
      </c>
      <c r="EK386" s="27" t="s">
        <v>0</v>
      </c>
      <c r="EL386" s="14" t="str">
        <f t="shared" si="466"/>
        <v/>
      </c>
      <c r="EM386" s="27" t="s">
        <v>0</v>
      </c>
      <c r="EN386" s="14" t="str">
        <f t="shared" si="403"/>
        <v/>
      </c>
      <c r="EO386" s="27" t="s">
        <v>0</v>
      </c>
      <c r="EP386" s="115" t="str">
        <f t="shared" si="467"/>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72" t="str">
        <f t="shared" si="404"/>
        <v/>
      </c>
      <c r="P387" s="27"/>
      <c r="Q387" s="32" t="str">
        <f t="shared" si="405"/>
        <v/>
      </c>
      <c r="R387" s="53" t="str">
        <f>IF(Q387="","",IF(COUNTIF(Q$12:Q386,Q387)=0,R386+1,R386))</f>
        <v/>
      </c>
      <c r="S387" s="53" t="str">
        <f t="shared" si="406"/>
        <v/>
      </c>
      <c r="T387" s="53" t="str">
        <f t="shared" si="407"/>
        <v/>
      </c>
      <c r="U387" s="46" t="str">
        <f t="shared" si="408"/>
        <v/>
      </c>
      <c r="V387" s="27" t="s">
        <v>0</v>
      </c>
      <c r="W387" s="157" t="str">
        <f t="shared" si="409"/>
        <v/>
      </c>
      <c r="X387" s="207" t="str">
        <f t="shared" si="410"/>
        <v/>
      </c>
      <c r="Y387" s="158" t="str">
        <f t="shared" si="392"/>
        <v/>
      </c>
      <c r="Z387" s="27" t="s">
        <v>0</v>
      </c>
      <c r="AA387" s="32" t="str">
        <f t="shared" si="411"/>
        <v/>
      </c>
      <c r="AB387" s="53" t="str">
        <f t="shared" si="412"/>
        <v/>
      </c>
      <c r="AC387" s="21" t="str">
        <f>IF(OR(AB387="",AB387&lt;&gt;"NEMA"),"",IF(IFERROR(MATCH(AA387,AA$12:AA386,0),0)&lt;&gt;0,"",AA387))</f>
        <v/>
      </c>
      <c r="AD387" s="46" t="str">
        <f>IF(AC387="","",MAX(AD$12:AD386)+1)</f>
        <v/>
      </c>
      <c r="AE387" s="27" t="s">
        <v>0</v>
      </c>
      <c r="AF387" s="84"/>
      <c r="AG387" s="27" t="s">
        <v>0</v>
      </c>
      <c r="AH387" s="14" t="str">
        <f t="shared" si="413"/>
        <v/>
      </c>
      <c r="AI387" s="27" t="s">
        <v>0</v>
      </c>
      <c r="AJ387" s="157" t="str">
        <f t="shared" si="414"/>
        <v/>
      </c>
      <c r="AK387" s="108" t="str">
        <f t="shared" si="415"/>
        <v/>
      </c>
      <c r="AL387" s="27"/>
      <c r="AM387" s="32" t="str">
        <f t="shared" si="416"/>
        <v/>
      </c>
      <c r="AN387" s="21" t="str">
        <f t="shared" si="417"/>
        <v/>
      </c>
      <c r="AO387" s="53" t="str">
        <f t="shared" si="418"/>
        <v/>
      </c>
      <c r="AP387" s="53" t="str">
        <f t="shared" si="419"/>
        <v/>
      </c>
      <c r="AQ387" s="21" t="str">
        <f t="shared" si="420"/>
        <v/>
      </c>
      <c r="AR387" s="46" t="str">
        <f t="shared" si="421"/>
        <v/>
      </c>
      <c r="AS387" s="27" t="s">
        <v>0</v>
      </c>
      <c r="AT387" s="62" t="str">
        <f t="shared" si="422"/>
        <v/>
      </c>
      <c r="AU387" s="27" t="s">
        <v>0</v>
      </c>
      <c r="AV387" s="228" t="str">
        <f t="shared" si="468"/>
        <v/>
      </c>
      <c r="AW387" s="27" t="s">
        <v>0</v>
      </c>
      <c r="AX387" s="79"/>
      <c r="AY387" s="80"/>
      <c r="AZ387" s="27" t="s">
        <v>0</v>
      </c>
      <c r="BA387" s="184" t="str">
        <f t="shared" si="423"/>
        <v/>
      </c>
      <c r="BB387" s="27" t="s">
        <v>0</v>
      </c>
      <c r="BC387" s="32" t="str">
        <f t="shared" si="424"/>
        <v/>
      </c>
      <c r="BD387" s="53" t="str">
        <f>IF(AX387&amp;AY387="","",MAX(BD$12:BD386)+1)</f>
        <v/>
      </c>
      <c r="BE387" s="196" t="str">
        <f t="shared" si="425"/>
        <v/>
      </c>
      <c r="BF387" s="33" t="str">
        <f>IF(AND(AO387="NEMA",AP387="NEMA",OR(AX387&amp;AY387="",BE387="NEMA")),MAX(BF$12:BF386)+1,"")</f>
        <v/>
      </c>
      <c r="BG387" s="27" t="s">
        <v>0</v>
      </c>
      <c r="BH387" s="32" t="str">
        <f t="shared" si="426"/>
        <v/>
      </c>
      <c r="BI387" s="21" t="str">
        <f t="shared" si="427"/>
        <v/>
      </c>
      <c r="BJ387" s="53" t="str">
        <f t="shared" si="428"/>
        <v/>
      </c>
      <c r="BK387" s="33" t="str">
        <f t="shared" si="429"/>
        <v/>
      </c>
      <c r="BL387" s="27" t="s">
        <v>0</v>
      </c>
      <c r="BM387" s="32" t="str">
        <f t="shared" si="430"/>
        <v/>
      </c>
      <c r="BN387" s="21" t="str">
        <f t="shared" si="431"/>
        <v/>
      </c>
      <c r="BO387" s="53" t="str">
        <f t="shared" si="432"/>
        <v/>
      </c>
      <c r="BP387" s="53" t="str">
        <f t="shared" si="393"/>
        <v/>
      </c>
      <c r="BQ387" s="21" t="str">
        <f t="shared" si="394"/>
        <v/>
      </c>
      <c r="BR387" s="21" t="str" cm="1">
        <f t="array" ref="BR387">IFERROR(""&amp;INDEX(regNatjecatelj_klub,DI387),"")</f>
        <v/>
      </c>
      <c r="BS387" s="66" t="str">
        <f t="shared" si="433"/>
        <v/>
      </c>
      <c r="BT387" s="46" t="str">
        <f t="shared" si="434"/>
        <v/>
      </c>
      <c r="BU387" s="27" t="s">
        <v>0</v>
      </c>
      <c r="BV387" s="62" t="str">
        <f>IF(BP387&lt;&gt;"NEMA","",IF(IFERROR(MATCH(BN387,BN$12:BN386,0),0)&lt;&gt;0,"",BN387))</f>
        <v/>
      </c>
      <c r="BW387" s="27" t="s">
        <v>0</v>
      </c>
      <c r="BX387" s="84"/>
      <c r="BY387" s="27" t="s">
        <v>0</v>
      </c>
      <c r="BZ387" s="38" t="str">
        <f t="shared" si="435"/>
        <v/>
      </c>
      <c r="CA387" s="21" t="str">
        <f t="shared" si="436"/>
        <v/>
      </c>
      <c r="CB387" s="21" t="str">
        <f>IF(CA387="","",MAX(CB$12:CB386)+1)</f>
        <v/>
      </c>
      <c r="CC387" s="21" t="str">
        <f>IF(CA387="","",IF(AB387="","",IF(AB387="NEMA",IF(AD387="",INDEX(AD$12:AD386,MATCH(AA387,AA$12:AA386,0),1),AD387),AB387)))</f>
        <v/>
      </c>
      <c r="CD387" s="21" t="str">
        <f t="shared" si="437"/>
        <v/>
      </c>
      <c r="CE387" s="21" t="str">
        <f>IF(BX387="","",MAX(CE$12:CE386)+1)</f>
        <v/>
      </c>
      <c r="CF387" s="21" t="str">
        <f t="shared" si="438"/>
        <v/>
      </c>
      <c r="CG387" s="46" t="str">
        <f t="shared" si="439"/>
        <v/>
      </c>
      <c r="CH387" s="27" t="s">
        <v>0</v>
      </c>
      <c r="CI387" s="14" t="str">
        <f t="shared" si="440"/>
        <v/>
      </c>
      <c r="CJ387" s="27" t="s">
        <v>0</v>
      </c>
      <c r="CK387" s="157" t="str">
        <f>IF(BN387="","",IF(AND(BO387&lt;&gt;"",BO387&lt;&gt;"NEMA",BS387=1),BR387,IFERROR(INDEX(CK$12:CK386,MATCH(BN387,BN$12:BN386,0)),IF(BX387&lt;&gt;"",BX387,BT387))))</f>
        <v/>
      </c>
      <c r="CL387" s="210" t="str">
        <f>IF(BN387="","",IF(BT387&lt;&gt;BN387,INDEX(regKlub_id,MATCH(BT387,regKlub_naziv,0)),IF(AND(BO387&lt;&gt;"",BO387&lt;&gt;"NEMA"),BO387,IF(CF387&lt;&gt;"",CF387,IF(CB387&lt;&gt;"",CB387,IFERROR(INDEX(CL$12:CL386,MATCH(BN387,BN$12:BN386,0)),"GREŠKA"))))))</f>
        <v/>
      </c>
      <c r="CM387" s="108" t="str">
        <f>IF(BP387="","",IF(BP387&lt;&gt;"NEMA",BP387,IF(CE387&lt;&gt;"",CE387,IFERROR(INDEX(CM$12:CM386,MATCH(BN387,BN$12:BN386,0)),""))))</f>
        <v/>
      </c>
      <c r="CN387" s="27" t="s">
        <v>0</v>
      </c>
      <c r="CO387" s="38" t="str">
        <f t="shared" si="441"/>
        <v/>
      </c>
      <c r="CP387" s="53" t="str">
        <f t="shared" si="442"/>
        <v/>
      </c>
      <c r="CQ387" s="164" t="str">
        <f t="shared" si="443"/>
        <v/>
      </c>
      <c r="CR387" s="165" t="str">
        <f t="shared" si="469"/>
        <v/>
      </c>
      <c r="CS387" s="108" t="str">
        <f t="shared" si="395"/>
        <v/>
      </c>
      <c r="CT387" s="27" t="s">
        <v>0</v>
      </c>
      <c r="CU387" s="224" t="str">
        <f t="shared" si="444"/>
        <v xml:space="preserve">
</v>
      </c>
      <c r="CV387" s="27" t="s">
        <v>0</v>
      </c>
      <c r="CW387" s="184" t="str">
        <f t="shared" si="396"/>
        <v/>
      </c>
      <c r="CX387" t="s">
        <v>0</v>
      </c>
      <c r="CY387" s="86" t="str">
        <f t="shared" si="397"/>
        <v/>
      </c>
      <c r="CZ387" t="s">
        <v>0</v>
      </c>
      <c r="DA387" s="32" t="str">
        <f t="shared" si="398"/>
        <v/>
      </c>
      <c r="DB387" s="46" t="str">
        <f t="shared" si="399"/>
        <v/>
      </c>
      <c r="DC387" t="s">
        <v>0</v>
      </c>
      <c r="DD387" s="14" t="str">
        <f t="shared" si="445"/>
        <v/>
      </c>
      <c r="DE387" s="27" t="s">
        <v>0</v>
      </c>
      <c r="DF387" s="14" t="str">
        <f t="shared" si="446"/>
        <v/>
      </c>
      <c r="DG387" s="27" t="s">
        <v>0</v>
      </c>
      <c r="DH387" s="32" t="str">
        <f t="shared" si="447"/>
        <v/>
      </c>
      <c r="DI387" s="33" t="str">
        <f t="shared" si="448"/>
        <v/>
      </c>
      <c r="DJ387" s="27" t="s">
        <v>0</v>
      </c>
      <c r="DK387" s="32" t="str">
        <f t="shared" si="449"/>
        <v/>
      </c>
      <c r="DL387" s="33" t="str">
        <f t="shared" si="450"/>
        <v/>
      </c>
      <c r="DM387" s="27" t="s">
        <v>0</v>
      </c>
      <c r="DN387" s="32" t="str">
        <f t="shared" si="451"/>
        <v/>
      </c>
      <c r="DO387" s="33" t="str">
        <f t="shared" si="452"/>
        <v/>
      </c>
      <c r="DP387" s="27" t="s">
        <v>0</v>
      </c>
      <c r="DQ387" s="38" t="str">
        <f t="shared" si="453"/>
        <v/>
      </c>
      <c r="DR387" s="33" t="str" cm="1">
        <f t="array" ref="DR387">IF(DQ387&lt;&gt;"",INDEX(regNatjecatelj_id,DQ387,0),IF(BF387&lt;&gt;"",BF387,""))</f>
        <v/>
      </c>
      <c r="DS387" s="27" t="s">
        <v>0</v>
      </c>
      <c r="DT387" s="38" t="str">
        <f t="shared" si="454"/>
        <v/>
      </c>
      <c r="DU387" s="53" t="str">
        <f t="shared" si="400"/>
        <v/>
      </c>
      <c r="DV387" s="53" t="str">
        <f t="shared" si="455"/>
        <v/>
      </c>
      <c r="DW387" s="53" t="str">
        <f t="shared" si="456"/>
        <v/>
      </c>
      <c r="DX387" s="46" t="str">
        <f t="shared" si="457"/>
        <v/>
      </c>
      <c r="DY387" s="27" t="s">
        <v>0</v>
      </c>
      <c r="DZ387" s="38" t="str">
        <f>IF(AN387="","",MAX(DZ$12:DZ386)+1)</f>
        <v/>
      </c>
      <c r="EA387" s="53" t="str">
        <f t="shared" si="458"/>
        <v/>
      </c>
      <c r="EB387" s="53" t="str">
        <f t="shared" si="459"/>
        <v/>
      </c>
      <c r="EC387" s="53" t="str">
        <f t="shared" si="460"/>
        <v/>
      </c>
      <c r="ED387" s="53" t="str">
        <f t="shared" si="461"/>
        <v/>
      </c>
      <c r="EE387" s="53" t="str">
        <f t="shared" si="401"/>
        <v/>
      </c>
      <c r="EF387" s="53" t="str">
        <f t="shared" si="462"/>
        <v/>
      </c>
      <c r="EG387" s="53" t="str">
        <f t="shared" si="463"/>
        <v/>
      </c>
      <c r="EH387" s="53" t="str">
        <f t="shared" si="402"/>
        <v/>
      </c>
      <c r="EI387" s="53" t="str">
        <f t="shared" si="464"/>
        <v/>
      </c>
      <c r="EJ387" s="33" t="str">
        <f t="shared" si="465"/>
        <v/>
      </c>
      <c r="EK387" s="27" t="s">
        <v>0</v>
      </c>
      <c r="EL387" s="14" t="str">
        <f t="shared" si="466"/>
        <v/>
      </c>
      <c r="EM387" s="27" t="s">
        <v>0</v>
      </c>
      <c r="EN387" s="14" t="str">
        <f t="shared" si="403"/>
        <v/>
      </c>
      <c r="EO387" s="27" t="s">
        <v>0</v>
      </c>
      <c r="EP387" s="115" t="str">
        <f t="shared" si="467"/>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72" t="str">
        <f t="shared" si="404"/>
        <v/>
      </c>
      <c r="P388" s="27"/>
      <c r="Q388" s="32" t="str">
        <f t="shared" si="405"/>
        <v/>
      </c>
      <c r="R388" s="53" t="str">
        <f>IF(Q388="","",IF(COUNTIF(Q$12:Q387,Q388)=0,R387+1,R387))</f>
        <v/>
      </c>
      <c r="S388" s="53" t="str">
        <f t="shared" si="406"/>
        <v/>
      </c>
      <c r="T388" s="53" t="str">
        <f t="shared" si="407"/>
        <v/>
      </c>
      <c r="U388" s="46" t="str">
        <f t="shared" si="408"/>
        <v/>
      </c>
      <c r="V388" s="27" t="s">
        <v>0</v>
      </c>
      <c r="W388" s="157" t="str">
        <f t="shared" si="409"/>
        <v/>
      </c>
      <c r="X388" s="207" t="str">
        <f t="shared" si="410"/>
        <v/>
      </c>
      <c r="Y388" s="158" t="str">
        <f t="shared" si="392"/>
        <v/>
      </c>
      <c r="Z388" s="27" t="s">
        <v>0</v>
      </c>
      <c r="AA388" s="32" t="str">
        <f t="shared" si="411"/>
        <v/>
      </c>
      <c r="AB388" s="53" t="str">
        <f t="shared" si="412"/>
        <v/>
      </c>
      <c r="AC388" s="21" t="str">
        <f>IF(OR(AB388="",AB388&lt;&gt;"NEMA"),"",IF(IFERROR(MATCH(AA388,AA$12:AA387,0),0)&lt;&gt;0,"",AA388))</f>
        <v/>
      </c>
      <c r="AD388" s="46" t="str">
        <f>IF(AC388="","",MAX(AD$12:AD387)+1)</f>
        <v/>
      </c>
      <c r="AE388" s="27" t="s">
        <v>0</v>
      </c>
      <c r="AF388" s="84"/>
      <c r="AG388" s="27" t="s">
        <v>0</v>
      </c>
      <c r="AH388" s="14" t="str">
        <f t="shared" si="413"/>
        <v/>
      </c>
      <c r="AI388" s="27" t="s">
        <v>0</v>
      </c>
      <c r="AJ388" s="157" t="str">
        <f t="shared" si="414"/>
        <v/>
      </c>
      <c r="AK388" s="108" t="str">
        <f t="shared" si="415"/>
        <v/>
      </c>
      <c r="AL388" s="27"/>
      <c r="AM388" s="32" t="str">
        <f t="shared" si="416"/>
        <v/>
      </c>
      <c r="AN388" s="21" t="str">
        <f t="shared" si="417"/>
        <v/>
      </c>
      <c r="AO388" s="53" t="str">
        <f t="shared" si="418"/>
        <v/>
      </c>
      <c r="AP388" s="53" t="str">
        <f t="shared" si="419"/>
        <v/>
      </c>
      <c r="AQ388" s="21" t="str">
        <f t="shared" si="420"/>
        <v/>
      </c>
      <c r="AR388" s="46" t="str">
        <f t="shared" si="421"/>
        <v/>
      </c>
      <c r="AS388" s="27" t="s">
        <v>0</v>
      </c>
      <c r="AT388" s="62" t="str">
        <f t="shared" si="422"/>
        <v/>
      </c>
      <c r="AU388" s="27" t="s">
        <v>0</v>
      </c>
      <c r="AV388" s="228" t="str">
        <f t="shared" si="468"/>
        <v/>
      </c>
      <c r="AW388" s="27" t="s">
        <v>0</v>
      </c>
      <c r="AX388" s="79"/>
      <c r="AY388" s="80"/>
      <c r="AZ388" s="27" t="s">
        <v>0</v>
      </c>
      <c r="BA388" s="184" t="str">
        <f t="shared" si="423"/>
        <v/>
      </c>
      <c r="BB388" s="27" t="s">
        <v>0</v>
      </c>
      <c r="BC388" s="32" t="str">
        <f t="shared" si="424"/>
        <v/>
      </c>
      <c r="BD388" s="53" t="str">
        <f>IF(AX388&amp;AY388="","",MAX(BD$12:BD387)+1)</f>
        <v/>
      </c>
      <c r="BE388" s="196" t="str">
        <f t="shared" si="425"/>
        <v/>
      </c>
      <c r="BF388" s="33" t="str">
        <f>IF(AND(AO388="NEMA",AP388="NEMA",OR(AX388&amp;AY388="",BE388="NEMA")),MAX(BF$12:BF387)+1,"")</f>
        <v/>
      </c>
      <c r="BG388" s="27" t="s">
        <v>0</v>
      </c>
      <c r="BH388" s="32" t="str">
        <f t="shared" si="426"/>
        <v/>
      </c>
      <c r="BI388" s="21" t="str">
        <f t="shared" si="427"/>
        <v/>
      </c>
      <c r="BJ388" s="53" t="str">
        <f t="shared" si="428"/>
        <v/>
      </c>
      <c r="BK388" s="33" t="str">
        <f t="shared" si="429"/>
        <v/>
      </c>
      <c r="BL388" s="27" t="s">
        <v>0</v>
      </c>
      <c r="BM388" s="32" t="str">
        <f t="shared" si="430"/>
        <v/>
      </c>
      <c r="BN388" s="21" t="str">
        <f t="shared" si="431"/>
        <v/>
      </c>
      <c r="BO388" s="53" t="str">
        <f t="shared" si="432"/>
        <v/>
      </c>
      <c r="BP388" s="53" t="str">
        <f t="shared" si="393"/>
        <v/>
      </c>
      <c r="BQ388" s="21" t="str">
        <f t="shared" si="394"/>
        <v/>
      </c>
      <c r="BR388" s="21" t="str" cm="1">
        <f t="array" ref="BR388">IFERROR(""&amp;INDEX(regNatjecatelj_klub,DI388),"")</f>
        <v/>
      </c>
      <c r="BS388" s="66" t="str">
        <f t="shared" si="433"/>
        <v/>
      </c>
      <c r="BT388" s="46" t="str">
        <f t="shared" si="434"/>
        <v/>
      </c>
      <c r="BU388" s="27" t="s">
        <v>0</v>
      </c>
      <c r="BV388" s="62" t="str">
        <f>IF(BP388&lt;&gt;"NEMA","",IF(IFERROR(MATCH(BN388,BN$12:BN387,0),0)&lt;&gt;0,"",BN388))</f>
        <v/>
      </c>
      <c r="BW388" s="27" t="s">
        <v>0</v>
      </c>
      <c r="BX388" s="84"/>
      <c r="BY388" s="27" t="s">
        <v>0</v>
      </c>
      <c r="BZ388" s="38" t="str">
        <f t="shared" si="435"/>
        <v/>
      </c>
      <c r="CA388" s="21" t="str">
        <f t="shared" si="436"/>
        <v/>
      </c>
      <c r="CB388" s="21" t="str">
        <f>IF(CA388="","",MAX(CB$12:CB387)+1)</f>
        <v/>
      </c>
      <c r="CC388" s="21" t="str">
        <f>IF(CA388="","",IF(AB388="","",IF(AB388="NEMA",IF(AD388="",INDEX(AD$12:AD387,MATCH(AA388,AA$12:AA387,0),1),AD388),AB388)))</f>
        <v/>
      </c>
      <c r="CD388" s="21" t="str">
        <f t="shared" si="437"/>
        <v/>
      </c>
      <c r="CE388" s="21" t="str">
        <f>IF(BX388="","",MAX(CE$12:CE387)+1)</f>
        <v/>
      </c>
      <c r="CF388" s="21" t="str">
        <f t="shared" si="438"/>
        <v/>
      </c>
      <c r="CG388" s="46" t="str">
        <f t="shared" si="439"/>
        <v/>
      </c>
      <c r="CH388" s="27" t="s">
        <v>0</v>
      </c>
      <c r="CI388" s="14" t="str">
        <f t="shared" si="440"/>
        <v/>
      </c>
      <c r="CJ388" s="27" t="s">
        <v>0</v>
      </c>
      <c r="CK388" s="157" t="str">
        <f>IF(BN388="","",IF(AND(BO388&lt;&gt;"",BO388&lt;&gt;"NEMA",BS388=1),BR388,IFERROR(INDEX(CK$12:CK387,MATCH(BN388,BN$12:BN387,0)),IF(BX388&lt;&gt;"",BX388,BT388))))</f>
        <v/>
      </c>
      <c r="CL388" s="210" t="str">
        <f>IF(BN388="","",IF(BT388&lt;&gt;BN388,INDEX(regKlub_id,MATCH(BT388,regKlub_naziv,0)),IF(AND(BO388&lt;&gt;"",BO388&lt;&gt;"NEMA"),BO388,IF(CF388&lt;&gt;"",CF388,IF(CB388&lt;&gt;"",CB388,IFERROR(INDEX(CL$12:CL387,MATCH(BN388,BN$12:BN387,0)),"GREŠKA"))))))</f>
        <v/>
      </c>
      <c r="CM388" s="108" t="str">
        <f>IF(BP388="","",IF(BP388&lt;&gt;"NEMA",BP388,IF(CE388&lt;&gt;"",CE388,IFERROR(INDEX(CM$12:CM387,MATCH(BN388,BN$12:BN387,0)),""))))</f>
        <v/>
      </c>
      <c r="CN388" s="27" t="s">
        <v>0</v>
      </c>
      <c r="CO388" s="38" t="str">
        <f t="shared" si="441"/>
        <v/>
      </c>
      <c r="CP388" s="53" t="str">
        <f t="shared" si="442"/>
        <v/>
      </c>
      <c r="CQ388" s="164" t="str">
        <f t="shared" si="443"/>
        <v/>
      </c>
      <c r="CR388" s="165" t="str">
        <f t="shared" si="469"/>
        <v/>
      </c>
      <c r="CS388" s="108" t="str">
        <f t="shared" si="395"/>
        <v/>
      </c>
      <c r="CT388" s="27" t="s">
        <v>0</v>
      </c>
      <c r="CU388" s="224" t="str">
        <f t="shared" si="444"/>
        <v xml:space="preserve">
</v>
      </c>
      <c r="CV388" s="27" t="s">
        <v>0</v>
      </c>
      <c r="CW388" s="184" t="str">
        <f t="shared" si="396"/>
        <v/>
      </c>
      <c r="CX388" t="s">
        <v>0</v>
      </c>
      <c r="CY388" s="86" t="str">
        <f t="shared" si="397"/>
        <v/>
      </c>
      <c r="CZ388" t="s">
        <v>0</v>
      </c>
      <c r="DA388" s="32" t="str">
        <f t="shared" si="398"/>
        <v/>
      </c>
      <c r="DB388" s="46" t="str">
        <f t="shared" si="399"/>
        <v/>
      </c>
      <c r="DC388" t="s">
        <v>0</v>
      </c>
      <c r="DD388" s="14" t="str">
        <f t="shared" si="445"/>
        <v/>
      </c>
      <c r="DE388" s="27" t="s">
        <v>0</v>
      </c>
      <c r="DF388" s="14" t="str">
        <f t="shared" si="446"/>
        <v/>
      </c>
      <c r="DG388" s="27" t="s">
        <v>0</v>
      </c>
      <c r="DH388" s="32" t="str">
        <f t="shared" si="447"/>
        <v/>
      </c>
      <c r="DI388" s="33" t="str">
        <f t="shared" si="448"/>
        <v/>
      </c>
      <c r="DJ388" s="27" t="s">
        <v>0</v>
      </c>
      <c r="DK388" s="32" t="str">
        <f t="shared" si="449"/>
        <v/>
      </c>
      <c r="DL388" s="33" t="str">
        <f t="shared" si="450"/>
        <v/>
      </c>
      <c r="DM388" s="27" t="s">
        <v>0</v>
      </c>
      <c r="DN388" s="32" t="str">
        <f t="shared" si="451"/>
        <v/>
      </c>
      <c r="DO388" s="33" t="str">
        <f t="shared" si="452"/>
        <v/>
      </c>
      <c r="DP388" s="27" t="s">
        <v>0</v>
      </c>
      <c r="DQ388" s="38" t="str">
        <f t="shared" si="453"/>
        <v/>
      </c>
      <c r="DR388" s="33" t="str" cm="1">
        <f t="array" ref="DR388">IF(DQ388&lt;&gt;"",INDEX(regNatjecatelj_id,DQ388,0),IF(BF388&lt;&gt;"",BF388,""))</f>
        <v/>
      </c>
      <c r="DS388" s="27" t="s">
        <v>0</v>
      </c>
      <c r="DT388" s="38" t="str">
        <f t="shared" si="454"/>
        <v/>
      </c>
      <c r="DU388" s="53" t="str">
        <f t="shared" si="400"/>
        <v/>
      </c>
      <c r="DV388" s="53" t="str">
        <f t="shared" si="455"/>
        <v/>
      </c>
      <c r="DW388" s="53" t="str">
        <f t="shared" si="456"/>
        <v/>
      </c>
      <c r="DX388" s="46" t="str">
        <f t="shared" si="457"/>
        <v/>
      </c>
      <c r="DY388" s="27" t="s">
        <v>0</v>
      </c>
      <c r="DZ388" s="38" t="str">
        <f>IF(AN388="","",MAX(DZ$12:DZ387)+1)</f>
        <v/>
      </c>
      <c r="EA388" s="53" t="str">
        <f t="shared" si="458"/>
        <v/>
      </c>
      <c r="EB388" s="53" t="str">
        <f t="shared" si="459"/>
        <v/>
      </c>
      <c r="EC388" s="53" t="str">
        <f t="shared" si="460"/>
        <v/>
      </c>
      <c r="ED388" s="53" t="str">
        <f t="shared" si="461"/>
        <v/>
      </c>
      <c r="EE388" s="53" t="str">
        <f t="shared" si="401"/>
        <v/>
      </c>
      <c r="EF388" s="53" t="str">
        <f t="shared" si="462"/>
        <v/>
      </c>
      <c r="EG388" s="53" t="str">
        <f t="shared" si="463"/>
        <v/>
      </c>
      <c r="EH388" s="53" t="str">
        <f t="shared" si="402"/>
        <v/>
      </c>
      <c r="EI388" s="53" t="str">
        <f t="shared" si="464"/>
        <v/>
      </c>
      <c r="EJ388" s="33" t="str">
        <f t="shared" si="465"/>
        <v/>
      </c>
      <c r="EK388" s="27" t="s">
        <v>0</v>
      </c>
      <c r="EL388" s="14" t="str">
        <f t="shared" si="466"/>
        <v/>
      </c>
      <c r="EM388" s="27" t="s">
        <v>0</v>
      </c>
      <c r="EN388" s="14" t="str">
        <f t="shared" si="403"/>
        <v/>
      </c>
      <c r="EO388" s="27" t="s">
        <v>0</v>
      </c>
      <c r="EP388" s="115" t="str">
        <f t="shared" si="467"/>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72" t="str">
        <f t="shared" si="404"/>
        <v/>
      </c>
      <c r="P389" s="27"/>
      <c r="Q389" s="32" t="str">
        <f t="shared" si="405"/>
        <v/>
      </c>
      <c r="R389" s="53" t="str">
        <f>IF(Q389="","",IF(COUNTIF(Q$12:Q388,Q389)=0,R388+1,R388))</f>
        <v/>
      </c>
      <c r="S389" s="53" t="str">
        <f t="shared" si="406"/>
        <v/>
      </c>
      <c r="T389" s="53" t="str">
        <f t="shared" si="407"/>
        <v/>
      </c>
      <c r="U389" s="46" t="str">
        <f t="shared" si="408"/>
        <v/>
      </c>
      <c r="V389" s="27" t="s">
        <v>0</v>
      </c>
      <c r="W389" s="157" t="str">
        <f t="shared" si="409"/>
        <v/>
      </c>
      <c r="X389" s="207" t="str">
        <f t="shared" si="410"/>
        <v/>
      </c>
      <c r="Y389" s="158" t="str">
        <f t="shared" si="392"/>
        <v/>
      </c>
      <c r="Z389" s="27" t="s">
        <v>0</v>
      </c>
      <c r="AA389" s="32" t="str">
        <f t="shared" si="411"/>
        <v/>
      </c>
      <c r="AB389" s="53" t="str">
        <f t="shared" si="412"/>
        <v/>
      </c>
      <c r="AC389" s="21" t="str">
        <f>IF(OR(AB389="",AB389&lt;&gt;"NEMA"),"",IF(IFERROR(MATCH(AA389,AA$12:AA388,0),0)&lt;&gt;0,"",AA389))</f>
        <v/>
      </c>
      <c r="AD389" s="46" t="str">
        <f>IF(AC389="","",MAX(AD$12:AD388)+1)</f>
        <v/>
      </c>
      <c r="AE389" s="27" t="s">
        <v>0</v>
      </c>
      <c r="AF389" s="84"/>
      <c r="AG389" s="27" t="s">
        <v>0</v>
      </c>
      <c r="AH389" s="14" t="str">
        <f t="shared" si="413"/>
        <v/>
      </c>
      <c r="AI389" s="27" t="s">
        <v>0</v>
      </c>
      <c r="AJ389" s="157" t="str">
        <f t="shared" si="414"/>
        <v/>
      </c>
      <c r="AK389" s="108" t="str">
        <f t="shared" si="415"/>
        <v/>
      </c>
      <c r="AL389" s="27"/>
      <c r="AM389" s="32" t="str">
        <f t="shared" si="416"/>
        <v/>
      </c>
      <c r="AN389" s="21" t="str">
        <f t="shared" si="417"/>
        <v/>
      </c>
      <c r="AO389" s="53" t="str">
        <f t="shared" si="418"/>
        <v/>
      </c>
      <c r="AP389" s="53" t="str">
        <f t="shared" si="419"/>
        <v/>
      </c>
      <c r="AQ389" s="21" t="str">
        <f t="shared" si="420"/>
        <v/>
      </c>
      <c r="AR389" s="46" t="str">
        <f t="shared" si="421"/>
        <v/>
      </c>
      <c r="AS389" s="27" t="s">
        <v>0</v>
      </c>
      <c r="AT389" s="62" t="str">
        <f t="shared" si="422"/>
        <v/>
      </c>
      <c r="AU389" s="27" t="s">
        <v>0</v>
      </c>
      <c r="AV389" s="228" t="str">
        <f t="shared" si="468"/>
        <v/>
      </c>
      <c r="AW389" s="27" t="s">
        <v>0</v>
      </c>
      <c r="AX389" s="79"/>
      <c r="AY389" s="80"/>
      <c r="AZ389" s="27" t="s">
        <v>0</v>
      </c>
      <c r="BA389" s="184" t="str">
        <f t="shared" si="423"/>
        <v/>
      </c>
      <c r="BB389" s="27" t="s">
        <v>0</v>
      </c>
      <c r="BC389" s="32" t="str">
        <f t="shared" si="424"/>
        <v/>
      </c>
      <c r="BD389" s="53" t="str">
        <f>IF(AX389&amp;AY389="","",MAX(BD$12:BD388)+1)</f>
        <v/>
      </c>
      <c r="BE389" s="196" t="str">
        <f t="shared" si="425"/>
        <v/>
      </c>
      <c r="BF389" s="33" t="str">
        <f>IF(AND(AO389="NEMA",AP389="NEMA",OR(AX389&amp;AY389="",BE389="NEMA")),MAX(BF$12:BF388)+1,"")</f>
        <v/>
      </c>
      <c r="BG389" s="27" t="s">
        <v>0</v>
      </c>
      <c r="BH389" s="32" t="str">
        <f t="shared" si="426"/>
        <v/>
      </c>
      <c r="BI389" s="21" t="str">
        <f t="shared" si="427"/>
        <v/>
      </c>
      <c r="BJ389" s="53" t="str">
        <f t="shared" si="428"/>
        <v/>
      </c>
      <c r="BK389" s="33" t="str">
        <f t="shared" si="429"/>
        <v/>
      </c>
      <c r="BL389" s="27" t="s">
        <v>0</v>
      </c>
      <c r="BM389" s="32" t="str">
        <f t="shared" si="430"/>
        <v/>
      </c>
      <c r="BN389" s="21" t="str">
        <f t="shared" si="431"/>
        <v/>
      </c>
      <c r="BO389" s="53" t="str">
        <f t="shared" si="432"/>
        <v/>
      </c>
      <c r="BP389" s="53" t="str">
        <f t="shared" si="393"/>
        <v/>
      </c>
      <c r="BQ389" s="21" t="str">
        <f t="shared" si="394"/>
        <v/>
      </c>
      <c r="BR389" s="21" t="str" cm="1">
        <f t="array" ref="BR389">IFERROR(""&amp;INDEX(regNatjecatelj_klub,DI389),"")</f>
        <v/>
      </c>
      <c r="BS389" s="66" t="str">
        <f t="shared" si="433"/>
        <v/>
      </c>
      <c r="BT389" s="46" t="str">
        <f t="shared" si="434"/>
        <v/>
      </c>
      <c r="BU389" s="27" t="s">
        <v>0</v>
      </c>
      <c r="BV389" s="62" t="str">
        <f>IF(BP389&lt;&gt;"NEMA","",IF(IFERROR(MATCH(BN389,BN$12:BN388,0),0)&lt;&gt;0,"",BN389))</f>
        <v/>
      </c>
      <c r="BW389" s="27" t="s">
        <v>0</v>
      </c>
      <c r="BX389" s="84"/>
      <c r="BY389" s="27" t="s">
        <v>0</v>
      </c>
      <c r="BZ389" s="38" t="str">
        <f t="shared" si="435"/>
        <v/>
      </c>
      <c r="CA389" s="21" t="str">
        <f t="shared" si="436"/>
        <v/>
      </c>
      <c r="CB389" s="21" t="str">
        <f>IF(CA389="","",MAX(CB$12:CB388)+1)</f>
        <v/>
      </c>
      <c r="CC389" s="21" t="str">
        <f>IF(CA389="","",IF(AB389="","",IF(AB389="NEMA",IF(AD389="",INDEX(AD$12:AD388,MATCH(AA389,AA$12:AA388,0),1),AD389),AB389)))</f>
        <v/>
      </c>
      <c r="CD389" s="21" t="str">
        <f t="shared" si="437"/>
        <v/>
      </c>
      <c r="CE389" s="21" t="str">
        <f>IF(BX389="","",MAX(CE$12:CE388)+1)</f>
        <v/>
      </c>
      <c r="CF389" s="21" t="str">
        <f t="shared" si="438"/>
        <v/>
      </c>
      <c r="CG389" s="46" t="str">
        <f t="shared" si="439"/>
        <v/>
      </c>
      <c r="CH389" s="27" t="s">
        <v>0</v>
      </c>
      <c r="CI389" s="14" t="str">
        <f t="shared" si="440"/>
        <v/>
      </c>
      <c r="CJ389" s="27" t="s">
        <v>0</v>
      </c>
      <c r="CK389" s="157" t="str">
        <f>IF(BN389="","",IF(AND(BO389&lt;&gt;"",BO389&lt;&gt;"NEMA",BS389=1),BR389,IFERROR(INDEX(CK$12:CK388,MATCH(BN389,BN$12:BN388,0)),IF(BX389&lt;&gt;"",BX389,BT389))))</f>
        <v/>
      </c>
      <c r="CL389" s="210" t="str">
        <f>IF(BN389="","",IF(BT389&lt;&gt;BN389,INDEX(regKlub_id,MATCH(BT389,regKlub_naziv,0)),IF(AND(BO389&lt;&gt;"",BO389&lt;&gt;"NEMA"),BO389,IF(CF389&lt;&gt;"",CF389,IF(CB389&lt;&gt;"",CB389,IFERROR(INDEX(CL$12:CL388,MATCH(BN389,BN$12:BN388,0)),"GREŠKA"))))))</f>
        <v/>
      </c>
      <c r="CM389" s="108" t="str">
        <f>IF(BP389="","",IF(BP389&lt;&gt;"NEMA",BP389,IF(CE389&lt;&gt;"",CE389,IFERROR(INDEX(CM$12:CM388,MATCH(BN389,BN$12:BN388,0)),""))))</f>
        <v/>
      </c>
      <c r="CN389" s="27" t="s">
        <v>0</v>
      </c>
      <c r="CO389" s="38" t="str">
        <f t="shared" si="441"/>
        <v/>
      </c>
      <c r="CP389" s="53" t="str">
        <f t="shared" si="442"/>
        <v/>
      </c>
      <c r="CQ389" s="164" t="str">
        <f t="shared" si="443"/>
        <v/>
      </c>
      <c r="CR389" s="165" t="str">
        <f t="shared" si="469"/>
        <v/>
      </c>
      <c r="CS389" s="108" t="str">
        <f t="shared" si="395"/>
        <v/>
      </c>
      <c r="CT389" s="27" t="s">
        <v>0</v>
      </c>
      <c r="CU389" s="224" t="str">
        <f t="shared" si="444"/>
        <v xml:space="preserve">
</v>
      </c>
      <c r="CV389" s="27" t="s">
        <v>0</v>
      </c>
      <c r="CW389" s="184" t="str">
        <f t="shared" si="396"/>
        <v/>
      </c>
      <c r="CX389" t="s">
        <v>0</v>
      </c>
      <c r="CY389" s="86" t="str">
        <f t="shared" si="397"/>
        <v/>
      </c>
      <c r="CZ389" t="s">
        <v>0</v>
      </c>
      <c r="DA389" s="32" t="str">
        <f t="shared" si="398"/>
        <v/>
      </c>
      <c r="DB389" s="46" t="str">
        <f t="shared" si="399"/>
        <v/>
      </c>
      <c r="DC389" t="s">
        <v>0</v>
      </c>
      <c r="DD389" s="14" t="str">
        <f t="shared" si="445"/>
        <v/>
      </c>
      <c r="DE389" s="27" t="s">
        <v>0</v>
      </c>
      <c r="DF389" s="14" t="str">
        <f t="shared" si="446"/>
        <v/>
      </c>
      <c r="DG389" s="27" t="s">
        <v>0</v>
      </c>
      <c r="DH389" s="32" t="str">
        <f t="shared" si="447"/>
        <v/>
      </c>
      <c r="DI389" s="33" t="str">
        <f t="shared" si="448"/>
        <v/>
      </c>
      <c r="DJ389" s="27" t="s">
        <v>0</v>
      </c>
      <c r="DK389" s="32" t="str">
        <f t="shared" si="449"/>
        <v/>
      </c>
      <c r="DL389" s="33" t="str">
        <f t="shared" si="450"/>
        <v/>
      </c>
      <c r="DM389" s="27" t="s">
        <v>0</v>
      </c>
      <c r="DN389" s="32" t="str">
        <f t="shared" si="451"/>
        <v/>
      </c>
      <c r="DO389" s="33" t="str">
        <f t="shared" si="452"/>
        <v/>
      </c>
      <c r="DP389" s="27" t="s">
        <v>0</v>
      </c>
      <c r="DQ389" s="38" t="str">
        <f t="shared" si="453"/>
        <v/>
      </c>
      <c r="DR389" s="33" t="str" cm="1">
        <f t="array" ref="DR389">IF(DQ389&lt;&gt;"",INDEX(regNatjecatelj_id,DQ389,0),IF(BF389&lt;&gt;"",BF389,""))</f>
        <v/>
      </c>
      <c r="DS389" s="27" t="s">
        <v>0</v>
      </c>
      <c r="DT389" s="38" t="str">
        <f t="shared" si="454"/>
        <v/>
      </c>
      <c r="DU389" s="53" t="str">
        <f t="shared" si="400"/>
        <v/>
      </c>
      <c r="DV389" s="53" t="str">
        <f t="shared" si="455"/>
        <v/>
      </c>
      <c r="DW389" s="53" t="str">
        <f t="shared" si="456"/>
        <v/>
      </c>
      <c r="DX389" s="46" t="str">
        <f t="shared" si="457"/>
        <v/>
      </c>
      <c r="DY389" s="27" t="s">
        <v>0</v>
      </c>
      <c r="DZ389" s="38" t="str">
        <f>IF(AN389="","",MAX(DZ$12:DZ388)+1)</f>
        <v/>
      </c>
      <c r="EA389" s="53" t="str">
        <f t="shared" si="458"/>
        <v/>
      </c>
      <c r="EB389" s="53" t="str">
        <f t="shared" si="459"/>
        <v/>
      </c>
      <c r="EC389" s="53" t="str">
        <f t="shared" si="460"/>
        <v/>
      </c>
      <c r="ED389" s="53" t="str">
        <f t="shared" si="461"/>
        <v/>
      </c>
      <c r="EE389" s="53" t="str">
        <f t="shared" si="401"/>
        <v/>
      </c>
      <c r="EF389" s="53" t="str">
        <f t="shared" si="462"/>
        <v/>
      </c>
      <c r="EG389" s="53" t="str">
        <f t="shared" si="463"/>
        <v/>
      </c>
      <c r="EH389" s="53" t="str">
        <f t="shared" si="402"/>
        <v/>
      </c>
      <c r="EI389" s="53" t="str">
        <f t="shared" si="464"/>
        <v/>
      </c>
      <c r="EJ389" s="33" t="str">
        <f t="shared" si="465"/>
        <v/>
      </c>
      <c r="EK389" s="27" t="s">
        <v>0</v>
      </c>
      <c r="EL389" s="14" t="str">
        <f t="shared" si="466"/>
        <v/>
      </c>
      <c r="EM389" s="27" t="s">
        <v>0</v>
      </c>
      <c r="EN389" s="14" t="str">
        <f t="shared" si="403"/>
        <v/>
      </c>
      <c r="EO389" s="27" t="s">
        <v>0</v>
      </c>
      <c r="EP389" s="115" t="str">
        <f t="shared" si="467"/>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72" t="str">
        <f t="shared" si="404"/>
        <v/>
      </c>
      <c r="P390" s="27"/>
      <c r="Q390" s="32" t="str">
        <f t="shared" si="405"/>
        <v/>
      </c>
      <c r="R390" s="53" t="str">
        <f>IF(Q390="","",IF(COUNTIF(Q$12:Q389,Q390)=0,R389+1,R389))</f>
        <v/>
      </c>
      <c r="S390" s="53" t="str">
        <f t="shared" si="406"/>
        <v/>
      </c>
      <c r="T390" s="53" t="str">
        <f t="shared" si="407"/>
        <v/>
      </c>
      <c r="U390" s="46" t="str">
        <f t="shared" si="408"/>
        <v/>
      </c>
      <c r="V390" s="27" t="s">
        <v>0</v>
      </c>
      <c r="W390" s="157" t="str">
        <f t="shared" si="409"/>
        <v/>
      </c>
      <c r="X390" s="207" t="str">
        <f t="shared" si="410"/>
        <v/>
      </c>
      <c r="Y390" s="158" t="str">
        <f t="shared" si="392"/>
        <v/>
      </c>
      <c r="Z390" s="27" t="s">
        <v>0</v>
      </c>
      <c r="AA390" s="32" t="str">
        <f t="shared" si="411"/>
        <v/>
      </c>
      <c r="AB390" s="53" t="str">
        <f t="shared" si="412"/>
        <v/>
      </c>
      <c r="AC390" s="21" t="str">
        <f>IF(OR(AB390="",AB390&lt;&gt;"NEMA"),"",IF(IFERROR(MATCH(AA390,AA$12:AA389,0),0)&lt;&gt;0,"",AA390))</f>
        <v/>
      </c>
      <c r="AD390" s="46" t="str">
        <f>IF(AC390="","",MAX(AD$12:AD389)+1)</f>
        <v/>
      </c>
      <c r="AE390" s="27" t="s">
        <v>0</v>
      </c>
      <c r="AF390" s="84"/>
      <c r="AG390" s="27" t="s">
        <v>0</v>
      </c>
      <c r="AH390" s="14" t="str">
        <f t="shared" si="413"/>
        <v/>
      </c>
      <c r="AI390" s="27" t="s">
        <v>0</v>
      </c>
      <c r="AJ390" s="157" t="str">
        <f t="shared" si="414"/>
        <v/>
      </c>
      <c r="AK390" s="108" t="str">
        <f t="shared" si="415"/>
        <v/>
      </c>
      <c r="AL390" s="27"/>
      <c r="AM390" s="32" t="str">
        <f t="shared" si="416"/>
        <v/>
      </c>
      <c r="AN390" s="21" t="str">
        <f t="shared" si="417"/>
        <v/>
      </c>
      <c r="AO390" s="53" t="str">
        <f t="shared" si="418"/>
        <v/>
      </c>
      <c r="AP390" s="53" t="str">
        <f t="shared" si="419"/>
        <v/>
      </c>
      <c r="AQ390" s="21" t="str">
        <f t="shared" si="420"/>
        <v/>
      </c>
      <c r="AR390" s="46" t="str">
        <f t="shared" si="421"/>
        <v/>
      </c>
      <c r="AS390" s="27" t="s">
        <v>0</v>
      </c>
      <c r="AT390" s="62" t="str">
        <f t="shared" si="422"/>
        <v/>
      </c>
      <c r="AU390" s="27" t="s">
        <v>0</v>
      </c>
      <c r="AV390" s="228" t="str">
        <f t="shared" si="468"/>
        <v/>
      </c>
      <c r="AW390" s="27" t="s">
        <v>0</v>
      </c>
      <c r="AX390" s="79"/>
      <c r="AY390" s="80"/>
      <c r="AZ390" s="27" t="s">
        <v>0</v>
      </c>
      <c r="BA390" s="184" t="str">
        <f t="shared" si="423"/>
        <v/>
      </c>
      <c r="BB390" s="27" t="s">
        <v>0</v>
      </c>
      <c r="BC390" s="32" t="str">
        <f t="shared" si="424"/>
        <v/>
      </c>
      <c r="BD390" s="53" t="str">
        <f>IF(AX390&amp;AY390="","",MAX(BD$12:BD389)+1)</f>
        <v/>
      </c>
      <c r="BE390" s="196" t="str">
        <f t="shared" si="425"/>
        <v/>
      </c>
      <c r="BF390" s="33" t="str">
        <f>IF(AND(AO390="NEMA",AP390="NEMA",OR(AX390&amp;AY390="",BE390="NEMA")),MAX(BF$12:BF389)+1,"")</f>
        <v/>
      </c>
      <c r="BG390" s="27" t="s">
        <v>0</v>
      </c>
      <c r="BH390" s="32" t="str">
        <f t="shared" si="426"/>
        <v/>
      </c>
      <c r="BI390" s="21" t="str">
        <f t="shared" si="427"/>
        <v/>
      </c>
      <c r="BJ390" s="53" t="str">
        <f t="shared" si="428"/>
        <v/>
      </c>
      <c r="BK390" s="33" t="str">
        <f t="shared" si="429"/>
        <v/>
      </c>
      <c r="BL390" s="27" t="s">
        <v>0</v>
      </c>
      <c r="BM390" s="32" t="str">
        <f t="shared" si="430"/>
        <v/>
      </c>
      <c r="BN390" s="21" t="str">
        <f t="shared" si="431"/>
        <v/>
      </c>
      <c r="BO390" s="53" t="str">
        <f t="shared" si="432"/>
        <v/>
      </c>
      <c r="BP390" s="53" t="str">
        <f t="shared" si="393"/>
        <v/>
      </c>
      <c r="BQ390" s="21" t="str">
        <f t="shared" si="394"/>
        <v/>
      </c>
      <c r="BR390" s="21" t="str" cm="1">
        <f t="array" ref="BR390">IFERROR(""&amp;INDEX(regNatjecatelj_klub,DI390),"")</f>
        <v/>
      </c>
      <c r="BS390" s="66" t="str">
        <f t="shared" si="433"/>
        <v/>
      </c>
      <c r="BT390" s="46" t="str">
        <f t="shared" si="434"/>
        <v/>
      </c>
      <c r="BU390" s="27" t="s">
        <v>0</v>
      </c>
      <c r="BV390" s="62" t="str">
        <f>IF(BP390&lt;&gt;"NEMA","",IF(IFERROR(MATCH(BN390,BN$12:BN389,0),0)&lt;&gt;0,"",BN390))</f>
        <v/>
      </c>
      <c r="BW390" s="27" t="s">
        <v>0</v>
      </c>
      <c r="BX390" s="84"/>
      <c r="BY390" s="27" t="s">
        <v>0</v>
      </c>
      <c r="BZ390" s="38" t="str">
        <f t="shared" si="435"/>
        <v/>
      </c>
      <c r="CA390" s="21" t="str">
        <f t="shared" si="436"/>
        <v/>
      </c>
      <c r="CB390" s="21" t="str">
        <f>IF(CA390="","",MAX(CB$12:CB389)+1)</f>
        <v/>
      </c>
      <c r="CC390" s="21" t="str">
        <f>IF(CA390="","",IF(AB390="","",IF(AB390="NEMA",IF(AD390="",INDEX(AD$12:AD389,MATCH(AA390,AA$12:AA389,0),1),AD390),AB390)))</f>
        <v/>
      </c>
      <c r="CD390" s="21" t="str">
        <f t="shared" si="437"/>
        <v/>
      </c>
      <c r="CE390" s="21" t="str">
        <f>IF(BX390="","",MAX(CE$12:CE389)+1)</f>
        <v/>
      </c>
      <c r="CF390" s="21" t="str">
        <f t="shared" si="438"/>
        <v/>
      </c>
      <c r="CG390" s="46" t="str">
        <f t="shared" si="439"/>
        <v/>
      </c>
      <c r="CH390" s="27" t="s">
        <v>0</v>
      </c>
      <c r="CI390" s="14" t="str">
        <f t="shared" si="440"/>
        <v/>
      </c>
      <c r="CJ390" s="27" t="s">
        <v>0</v>
      </c>
      <c r="CK390" s="157" t="str">
        <f>IF(BN390="","",IF(AND(BO390&lt;&gt;"",BO390&lt;&gt;"NEMA",BS390=1),BR390,IFERROR(INDEX(CK$12:CK389,MATCH(BN390,BN$12:BN389,0)),IF(BX390&lt;&gt;"",BX390,BT390))))</f>
        <v/>
      </c>
      <c r="CL390" s="210" t="str">
        <f>IF(BN390="","",IF(BT390&lt;&gt;BN390,INDEX(regKlub_id,MATCH(BT390,regKlub_naziv,0)),IF(AND(BO390&lt;&gt;"",BO390&lt;&gt;"NEMA"),BO390,IF(CF390&lt;&gt;"",CF390,IF(CB390&lt;&gt;"",CB390,IFERROR(INDEX(CL$12:CL389,MATCH(BN390,BN$12:BN389,0)),"GREŠKA"))))))</f>
        <v/>
      </c>
      <c r="CM390" s="108" t="str">
        <f>IF(BP390="","",IF(BP390&lt;&gt;"NEMA",BP390,IF(CE390&lt;&gt;"",CE390,IFERROR(INDEX(CM$12:CM389,MATCH(BN390,BN$12:BN389,0)),""))))</f>
        <v/>
      </c>
      <c r="CN390" s="27" t="s">
        <v>0</v>
      </c>
      <c r="CO390" s="38" t="str">
        <f t="shared" si="441"/>
        <v/>
      </c>
      <c r="CP390" s="53" t="str">
        <f t="shared" si="442"/>
        <v/>
      </c>
      <c r="CQ390" s="164" t="str">
        <f t="shared" si="443"/>
        <v/>
      </c>
      <c r="CR390" s="165" t="str">
        <f t="shared" si="469"/>
        <v/>
      </c>
      <c r="CS390" s="108" t="str">
        <f t="shared" si="395"/>
        <v/>
      </c>
      <c r="CT390" s="27" t="s">
        <v>0</v>
      </c>
      <c r="CU390" s="224" t="str">
        <f t="shared" si="444"/>
        <v xml:space="preserve">
</v>
      </c>
      <c r="CV390" s="27" t="s">
        <v>0</v>
      </c>
      <c r="CW390" s="184" t="str">
        <f t="shared" si="396"/>
        <v/>
      </c>
      <c r="CX390" t="s">
        <v>0</v>
      </c>
      <c r="CY390" s="86" t="str">
        <f t="shared" si="397"/>
        <v/>
      </c>
      <c r="CZ390" t="s">
        <v>0</v>
      </c>
      <c r="DA390" s="32" t="str">
        <f t="shared" si="398"/>
        <v/>
      </c>
      <c r="DB390" s="46" t="str">
        <f t="shared" si="399"/>
        <v/>
      </c>
      <c r="DC390" t="s">
        <v>0</v>
      </c>
      <c r="DD390" s="14" t="str">
        <f t="shared" si="445"/>
        <v/>
      </c>
      <c r="DE390" s="27" t="s">
        <v>0</v>
      </c>
      <c r="DF390" s="14" t="str">
        <f t="shared" si="446"/>
        <v/>
      </c>
      <c r="DG390" s="27" t="s">
        <v>0</v>
      </c>
      <c r="DH390" s="32" t="str">
        <f t="shared" si="447"/>
        <v/>
      </c>
      <c r="DI390" s="33" t="str">
        <f t="shared" si="448"/>
        <v/>
      </c>
      <c r="DJ390" s="27" t="s">
        <v>0</v>
      </c>
      <c r="DK390" s="32" t="str">
        <f t="shared" si="449"/>
        <v/>
      </c>
      <c r="DL390" s="33" t="str">
        <f t="shared" si="450"/>
        <v/>
      </c>
      <c r="DM390" s="27" t="s">
        <v>0</v>
      </c>
      <c r="DN390" s="32" t="str">
        <f t="shared" si="451"/>
        <v/>
      </c>
      <c r="DO390" s="33" t="str">
        <f t="shared" si="452"/>
        <v/>
      </c>
      <c r="DP390" s="27" t="s">
        <v>0</v>
      </c>
      <c r="DQ390" s="38" t="str">
        <f t="shared" si="453"/>
        <v/>
      </c>
      <c r="DR390" s="33" t="str" cm="1">
        <f t="array" ref="DR390">IF(DQ390&lt;&gt;"",INDEX(regNatjecatelj_id,DQ390,0),IF(BF390&lt;&gt;"",BF390,""))</f>
        <v/>
      </c>
      <c r="DS390" s="27" t="s">
        <v>0</v>
      </c>
      <c r="DT390" s="38" t="str">
        <f t="shared" si="454"/>
        <v/>
      </c>
      <c r="DU390" s="53" t="str">
        <f t="shared" si="400"/>
        <v/>
      </c>
      <c r="DV390" s="53" t="str">
        <f t="shared" si="455"/>
        <v/>
      </c>
      <c r="DW390" s="53" t="str">
        <f t="shared" si="456"/>
        <v/>
      </c>
      <c r="DX390" s="46" t="str">
        <f t="shared" si="457"/>
        <v/>
      </c>
      <c r="DY390" s="27" t="s">
        <v>0</v>
      </c>
      <c r="DZ390" s="38" t="str">
        <f>IF(AN390="","",MAX(DZ$12:DZ389)+1)</f>
        <v/>
      </c>
      <c r="EA390" s="53" t="str">
        <f t="shared" si="458"/>
        <v/>
      </c>
      <c r="EB390" s="53" t="str">
        <f t="shared" si="459"/>
        <v/>
      </c>
      <c r="EC390" s="53" t="str">
        <f t="shared" si="460"/>
        <v/>
      </c>
      <c r="ED390" s="53" t="str">
        <f t="shared" si="461"/>
        <v/>
      </c>
      <c r="EE390" s="53" t="str">
        <f t="shared" si="401"/>
        <v/>
      </c>
      <c r="EF390" s="53" t="str">
        <f t="shared" si="462"/>
        <v/>
      </c>
      <c r="EG390" s="53" t="str">
        <f t="shared" si="463"/>
        <v/>
      </c>
      <c r="EH390" s="53" t="str">
        <f t="shared" si="402"/>
        <v/>
      </c>
      <c r="EI390" s="53" t="str">
        <f t="shared" si="464"/>
        <v/>
      </c>
      <c r="EJ390" s="33" t="str">
        <f t="shared" si="465"/>
        <v/>
      </c>
      <c r="EK390" s="27" t="s">
        <v>0</v>
      </c>
      <c r="EL390" s="14" t="str">
        <f t="shared" si="466"/>
        <v/>
      </c>
      <c r="EM390" s="27" t="s">
        <v>0</v>
      </c>
      <c r="EN390" s="14" t="str">
        <f t="shared" si="403"/>
        <v/>
      </c>
      <c r="EO390" s="27" t="s">
        <v>0</v>
      </c>
      <c r="EP390" s="115" t="str">
        <f t="shared" si="467"/>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72" t="str">
        <f t="shared" si="404"/>
        <v/>
      </c>
      <c r="P391" s="27"/>
      <c r="Q391" s="32" t="str">
        <f t="shared" si="405"/>
        <v/>
      </c>
      <c r="R391" s="53" t="str">
        <f>IF(Q391="","",IF(COUNTIF(Q$12:Q390,Q391)=0,R390+1,R390))</f>
        <v/>
      </c>
      <c r="S391" s="53" t="str">
        <f t="shared" si="406"/>
        <v/>
      </c>
      <c r="T391" s="53" t="str">
        <f t="shared" si="407"/>
        <v/>
      </c>
      <c r="U391" s="46" t="str">
        <f t="shared" si="408"/>
        <v/>
      </c>
      <c r="V391" s="27" t="s">
        <v>0</v>
      </c>
      <c r="W391" s="157" t="str">
        <f t="shared" si="409"/>
        <v/>
      </c>
      <c r="X391" s="207" t="str">
        <f t="shared" si="410"/>
        <v/>
      </c>
      <c r="Y391" s="158" t="str">
        <f t="shared" si="392"/>
        <v/>
      </c>
      <c r="Z391" s="27" t="s">
        <v>0</v>
      </c>
      <c r="AA391" s="32" t="str">
        <f t="shared" si="411"/>
        <v/>
      </c>
      <c r="AB391" s="53" t="str">
        <f t="shared" si="412"/>
        <v/>
      </c>
      <c r="AC391" s="21" t="str">
        <f>IF(OR(AB391="",AB391&lt;&gt;"NEMA"),"",IF(IFERROR(MATCH(AA391,AA$12:AA390,0),0)&lt;&gt;0,"",AA391))</f>
        <v/>
      </c>
      <c r="AD391" s="46" t="str">
        <f>IF(AC391="","",MAX(AD$12:AD390)+1)</f>
        <v/>
      </c>
      <c r="AE391" s="27" t="s">
        <v>0</v>
      </c>
      <c r="AF391" s="84"/>
      <c r="AG391" s="27" t="s">
        <v>0</v>
      </c>
      <c r="AH391" s="14" t="str">
        <f t="shared" si="413"/>
        <v/>
      </c>
      <c r="AI391" s="27" t="s">
        <v>0</v>
      </c>
      <c r="AJ391" s="157" t="str">
        <f t="shared" si="414"/>
        <v/>
      </c>
      <c r="AK391" s="108" t="str">
        <f t="shared" si="415"/>
        <v/>
      </c>
      <c r="AL391" s="27"/>
      <c r="AM391" s="32" t="str">
        <f t="shared" si="416"/>
        <v/>
      </c>
      <c r="AN391" s="21" t="str">
        <f t="shared" si="417"/>
        <v/>
      </c>
      <c r="AO391" s="53" t="str">
        <f t="shared" si="418"/>
        <v/>
      </c>
      <c r="AP391" s="53" t="str">
        <f t="shared" si="419"/>
        <v/>
      </c>
      <c r="AQ391" s="21" t="str">
        <f t="shared" si="420"/>
        <v/>
      </c>
      <c r="AR391" s="46" t="str">
        <f t="shared" si="421"/>
        <v/>
      </c>
      <c r="AS391" s="27" t="s">
        <v>0</v>
      </c>
      <c r="AT391" s="62" t="str">
        <f t="shared" si="422"/>
        <v/>
      </c>
      <c r="AU391" s="27" t="s">
        <v>0</v>
      </c>
      <c r="AV391" s="228" t="str">
        <f t="shared" si="468"/>
        <v/>
      </c>
      <c r="AW391" s="27" t="s">
        <v>0</v>
      </c>
      <c r="AX391" s="79"/>
      <c r="AY391" s="80"/>
      <c r="AZ391" s="27" t="s">
        <v>0</v>
      </c>
      <c r="BA391" s="184" t="str">
        <f t="shared" si="423"/>
        <v/>
      </c>
      <c r="BB391" s="27" t="s">
        <v>0</v>
      </c>
      <c r="BC391" s="32" t="str">
        <f t="shared" si="424"/>
        <v/>
      </c>
      <c r="BD391" s="53" t="str">
        <f>IF(AX391&amp;AY391="","",MAX(BD$12:BD390)+1)</f>
        <v/>
      </c>
      <c r="BE391" s="196" t="str">
        <f t="shared" si="425"/>
        <v/>
      </c>
      <c r="BF391" s="33" t="str">
        <f>IF(AND(AO391="NEMA",AP391="NEMA",OR(AX391&amp;AY391="",BE391="NEMA")),MAX(BF$12:BF390)+1,"")</f>
        <v/>
      </c>
      <c r="BG391" s="27" t="s">
        <v>0</v>
      </c>
      <c r="BH391" s="32" t="str">
        <f t="shared" si="426"/>
        <v/>
      </c>
      <c r="BI391" s="21" t="str">
        <f t="shared" si="427"/>
        <v/>
      </c>
      <c r="BJ391" s="53" t="str">
        <f t="shared" si="428"/>
        <v/>
      </c>
      <c r="BK391" s="33" t="str">
        <f t="shared" si="429"/>
        <v/>
      </c>
      <c r="BL391" s="27" t="s">
        <v>0</v>
      </c>
      <c r="BM391" s="32" t="str">
        <f t="shared" si="430"/>
        <v/>
      </c>
      <c r="BN391" s="21" t="str">
        <f t="shared" si="431"/>
        <v/>
      </c>
      <c r="BO391" s="53" t="str">
        <f t="shared" si="432"/>
        <v/>
      </c>
      <c r="BP391" s="53" t="str">
        <f t="shared" si="393"/>
        <v/>
      </c>
      <c r="BQ391" s="21" t="str">
        <f t="shared" si="394"/>
        <v/>
      </c>
      <c r="BR391" s="21" t="str" cm="1">
        <f t="array" ref="BR391">IFERROR(""&amp;INDEX(regNatjecatelj_klub,DI391),"")</f>
        <v/>
      </c>
      <c r="BS391" s="66" t="str">
        <f t="shared" si="433"/>
        <v/>
      </c>
      <c r="BT391" s="46" t="str">
        <f t="shared" si="434"/>
        <v/>
      </c>
      <c r="BU391" s="27" t="s">
        <v>0</v>
      </c>
      <c r="BV391" s="62" t="str">
        <f>IF(BP391&lt;&gt;"NEMA","",IF(IFERROR(MATCH(BN391,BN$12:BN390,0),0)&lt;&gt;0,"",BN391))</f>
        <v/>
      </c>
      <c r="BW391" s="27" t="s">
        <v>0</v>
      </c>
      <c r="BX391" s="84"/>
      <c r="BY391" s="27" t="s">
        <v>0</v>
      </c>
      <c r="BZ391" s="38" t="str">
        <f t="shared" si="435"/>
        <v/>
      </c>
      <c r="CA391" s="21" t="str">
        <f t="shared" si="436"/>
        <v/>
      </c>
      <c r="CB391" s="21" t="str">
        <f>IF(CA391="","",MAX(CB$12:CB390)+1)</f>
        <v/>
      </c>
      <c r="CC391" s="21" t="str">
        <f>IF(CA391="","",IF(AB391="","",IF(AB391="NEMA",IF(AD391="",INDEX(AD$12:AD390,MATCH(AA391,AA$12:AA390,0),1),AD391),AB391)))</f>
        <v/>
      </c>
      <c r="CD391" s="21" t="str">
        <f t="shared" si="437"/>
        <v/>
      </c>
      <c r="CE391" s="21" t="str">
        <f>IF(BX391="","",MAX(CE$12:CE390)+1)</f>
        <v/>
      </c>
      <c r="CF391" s="21" t="str">
        <f t="shared" si="438"/>
        <v/>
      </c>
      <c r="CG391" s="46" t="str">
        <f t="shared" si="439"/>
        <v/>
      </c>
      <c r="CH391" s="27" t="s">
        <v>0</v>
      </c>
      <c r="CI391" s="14" t="str">
        <f t="shared" si="440"/>
        <v/>
      </c>
      <c r="CJ391" s="27" t="s">
        <v>0</v>
      </c>
      <c r="CK391" s="157" t="str">
        <f>IF(BN391="","",IF(AND(BO391&lt;&gt;"",BO391&lt;&gt;"NEMA",BS391=1),BR391,IFERROR(INDEX(CK$12:CK390,MATCH(BN391,BN$12:BN390,0)),IF(BX391&lt;&gt;"",BX391,BT391))))</f>
        <v/>
      </c>
      <c r="CL391" s="210" t="str">
        <f>IF(BN391="","",IF(BT391&lt;&gt;BN391,INDEX(regKlub_id,MATCH(BT391,regKlub_naziv,0)),IF(AND(BO391&lt;&gt;"",BO391&lt;&gt;"NEMA"),BO391,IF(CF391&lt;&gt;"",CF391,IF(CB391&lt;&gt;"",CB391,IFERROR(INDEX(CL$12:CL390,MATCH(BN391,BN$12:BN390,0)),"GREŠKA"))))))</f>
        <v/>
      </c>
      <c r="CM391" s="108" t="str">
        <f>IF(BP391="","",IF(BP391&lt;&gt;"NEMA",BP391,IF(CE391&lt;&gt;"",CE391,IFERROR(INDEX(CM$12:CM390,MATCH(BN391,BN$12:BN390,0)),""))))</f>
        <v/>
      </c>
      <c r="CN391" s="27" t="s">
        <v>0</v>
      </c>
      <c r="CO391" s="38" t="str">
        <f t="shared" si="441"/>
        <v/>
      </c>
      <c r="CP391" s="53" t="str">
        <f t="shared" si="442"/>
        <v/>
      </c>
      <c r="CQ391" s="164" t="str">
        <f t="shared" si="443"/>
        <v/>
      </c>
      <c r="CR391" s="165" t="str">
        <f t="shared" si="469"/>
        <v/>
      </c>
      <c r="CS391" s="108" t="str">
        <f t="shared" si="395"/>
        <v/>
      </c>
      <c r="CT391" s="27" t="s">
        <v>0</v>
      </c>
      <c r="CU391" s="224" t="str">
        <f t="shared" si="444"/>
        <v xml:space="preserve">
</v>
      </c>
      <c r="CV391" s="27" t="s">
        <v>0</v>
      </c>
      <c r="CW391" s="184" t="str">
        <f t="shared" si="396"/>
        <v/>
      </c>
      <c r="CX391" t="s">
        <v>0</v>
      </c>
      <c r="CY391" s="86" t="str">
        <f t="shared" si="397"/>
        <v/>
      </c>
      <c r="CZ391" t="s">
        <v>0</v>
      </c>
      <c r="DA391" s="32" t="str">
        <f t="shared" si="398"/>
        <v/>
      </c>
      <c r="DB391" s="46" t="str">
        <f t="shared" si="399"/>
        <v/>
      </c>
      <c r="DC391" t="s">
        <v>0</v>
      </c>
      <c r="DD391" s="14" t="str">
        <f t="shared" si="445"/>
        <v/>
      </c>
      <c r="DE391" s="27" t="s">
        <v>0</v>
      </c>
      <c r="DF391" s="14" t="str">
        <f t="shared" si="446"/>
        <v/>
      </c>
      <c r="DG391" s="27" t="s">
        <v>0</v>
      </c>
      <c r="DH391" s="32" t="str">
        <f t="shared" si="447"/>
        <v/>
      </c>
      <c r="DI391" s="33" t="str">
        <f t="shared" si="448"/>
        <v/>
      </c>
      <c r="DJ391" s="27" t="s">
        <v>0</v>
      </c>
      <c r="DK391" s="32" t="str">
        <f t="shared" si="449"/>
        <v/>
      </c>
      <c r="DL391" s="33" t="str">
        <f t="shared" si="450"/>
        <v/>
      </c>
      <c r="DM391" s="27" t="s">
        <v>0</v>
      </c>
      <c r="DN391" s="32" t="str">
        <f t="shared" si="451"/>
        <v/>
      </c>
      <c r="DO391" s="33" t="str">
        <f t="shared" si="452"/>
        <v/>
      </c>
      <c r="DP391" s="27" t="s">
        <v>0</v>
      </c>
      <c r="DQ391" s="38" t="str">
        <f t="shared" si="453"/>
        <v/>
      </c>
      <c r="DR391" s="33" t="str" cm="1">
        <f t="array" ref="DR391">IF(DQ391&lt;&gt;"",INDEX(regNatjecatelj_id,DQ391,0),IF(BF391&lt;&gt;"",BF391,""))</f>
        <v/>
      </c>
      <c r="DS391" s="27" t="s">
        <v>0</v>
      </c>
      <c r="DT391" s="38" t="str">
        <f t="shared" si="454"/>
        <v/>
      </c>
      <c r="DU391" s="53" t="str">
        <f t="shared" si="400"/>
        <v/>
      </c>
      <c r="DV391" s="53" t="str">
        <f t="shared" si="455"/>
        <v/>
      </c>
      <c r="DW391" s="53" t="str">
        <f t="shared" si="456"/>
        <v/>
      </c>
      <c r="DX391" s="46" t="str">
        <f t="shared" si="457"/>
        <v/>
      </c>
      <c r="DY391" s="27" t="s">
        <v>0</v>
      </c>
      <c r="DZ391" s="38" t="str">
        <f>IF(AN391="","",MAX(DZ$12:DZ390)+1)</f>
        <v/>
      </c>
      <c r="EA391" s="53" t="str">
        <f t="shared" si="458"/>
        <v/>
      </c>
      <c r="EB391" s="53" t="str">
        <f t="shared" si="459"/>
        <v/>
      </c>
      <c r="EC391" s="53" t="str">
        <f t="shared" si="460"/>
        <v/>
      </c>
      <c r="ED391" s="53" t="str">
        <f t="shared" si="461"/>
        <v/>
      </c>
      <c r="EE391" s="53" t="str">
        <f t="shared" si="401"/>
        <v/>
      </c>
      <c r="EF391" s="53" t="str">
        <f t="shared" si="462"/>
        <v/>
      </c>
      <c r="EG391" s="53" t="str">
        <f t="shared" si="463"/>
        <v/>
      </c>
      <c r="EH391" s="53" t="str">
        <f t="shared" si="402"/>
        <v/>
      </c>
      <c r="EI391" s="53" t="str">
        <f t="shared" si="464"/>
        <v/>
      </c>
      <c r="EJ391" s="33" t="str">
        <f t="shared" si="465"/>
        <v/>
      </c>
      <c r="EK391" s="27" t="s">
        <v>0</v>
      </c>
      <c r="EL391" s="14" t="str">
        <f t="shared" si="466"/>
        <v/>
      </c>
      <c r="EM391" s="27" t="s">
        <v>0</v>
      </c>
      <c r="EN391" s="14" t="str">
        <f t="shared" si="403"/>
        <v/>
      </c>
      <c r="EO391" s="27" t="s">
        <v>0</v>
      </c>
      <c r="EP391" s="115" t="str">
        <f t="shared" si="467"/>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72" t="str">
        <f t="shared" si="404"/>
        <v/>
      </c>
      <c r="P392" s="27"/>
      <c r="Q392" s="32" t="str">
        <f t="shared" si="405"/>
        <v/>
      </c>
      <c r="R392" s="53" t="str">
        <f>IF(Q392="","",IF(COUNTIF(Q$12:Q391,Q392)=0,R391+1,R391))</f>
        <v/>
      </c>
      <c r="S392" s="53" t="str">
        <f t="shared" si="406"/>
        <v/>
      </c>
      <c r="T392" s="53" t="str">
        <f t="shared" si="407"/>
        <v/>
      </c>
      <c r="U392" s="46" t="str">
        <f t="shared" si="408"/>
        <v/>
      </c>
      <c r="V392" s="27" t="s">
        <v>0</v>
      </c>
      <c r="W392" s="157" t="str">
        <f t="shared" si="409"/>
        <v/>
      </c>
      <c r="X392" s="207" t="str">
        <f t="shared" si="410"/>
        <v/>
      </c>
      <c r="Y392" s="158" t="str">
        <f t="shared" si="392"/>
        <v/>
      </c>
      <c r="Z392" s="27" t="s">
        <v>0</v>
      </c>
      <c r="AA392" s="32" t="str">
        <f t="shared" si="411"/>
        <v/>
      </c>
      <c r="AB392" s="53" t="str">
        <f t="shared" si="412"/>
        <v/>
      </c>
      <c r="AC392" s="21" t="str">
        <f>IF(OR(AB392="",AB392&lt;&gt;"NEMA"),"",IF(IFERROR(MATCH(AA392,AA$12:AA391,0),0)&lt;&gt;0,"",AA392))</f>
        <v/>
      </c>
      <c r="AD392" s="46" t="str">
        <f>IF(AC392="","",MAX(AD$12:AD391)+1)</f>
        <v/>
      </c>
      <c r="AE392" s="27" t="s">
        <v>0</v>
      </c>
      <c r="AF392" s="84"/>
      <c r="AG392" s="27" t="s">
        <v>0</v>
      </c>
      <c r="AH392" s="14" t="str">
        <f t="shared" si="413"/>
        <v/>
      </c>
      <c r="AI392" s="27" t="s">
        <v>0</v>
      </c>
      <c r="AJ392" s="157" t="str">
        <f t="shared" si="414"/>
        <v/>
      </c>
      <c r="AK392" s="108" t="str">
        <f t="shared" si="415"/>
        <v/>
      </c>
      <c r="AL392" s="27"/>
      <c r="AM392" s="32" t="str">
        <f t="shared" si="416"/>
        <v/>
      </c>
      <c r="AN392" s="21" t="str">
        <f t="shared" si="417"/>
        <v/>
      </c>
      <c r="AO392" s="53" t="str">
        <f t="shared" si="418"/>
        <v/>
      </c>
      <c r="AP392" s="53" t="str">
        <f t="shared" si="419"/>
        <v/>
      </c>
      <c r="AQ392" s="21" t="str">
        <f t="shared" si="420"/>
        <v/>
      </c>
      <c r="AR392" s="46" t="str">
        <f t="shared" si="421"/>
        <v/>
      </c>
      <c r="AS392" s="27" t="s">
        <v>0</v>
      </c>
      <c r="AT392" s="62" t="str">
        <f t="shared" si="422"/>
        <v/>
      </c>
      <c r="AU392" s="27" t="s">
        <v>0</v>
      </c>
      <c r="AV392" s="228" t="str">
        <f t="shared" si="468"/>
        <v/>
      </c>
      <c r="AW392" s="27" t="s">
        <v>0</v>
      </c>
      <c r="AX392" s="79"/>
      <c r="AY392" s="80"/>
      <c r="AZ392" s="27" t="s">
        <v>0</v>
      </c>
      <c r="BA392" s="184" t="str">
        <f t="shared" si="423"/>
        <v/>
      </c>
      <c r="BB392" s="27" t="s">
        <v>0</v>
      </c>
      <c r="BC392" s="32" t="str">
        <f t="shared" si="424"/>
        <v/>
      </c>
      <c r="BD392" s="53" t="str">
        <f>IF(AX392&amp;AY392="","",MAX(BD$12:BD391)+1)</f>
        <v/>
      </c>
      <c r="BE392" s="196" t="str">
        <f t="shared" si="425"/>
        <v/>
      </c>
      <c r="BF392" s="33" t="str">
        <f>IF(AND(AO392="NEMA",AP392="NEMA",OR(AX392&amp;AY392="",BE392="NEMA")),MAX(BF$12:BF391)+1,"")</f>
        <v/>
      </c>
      <c r="BG392" s="27" t="s">
        <v>0</v>
      </c>
      <c r="BH392" s="32" t="str">
        <f t="shared" si="426"/>
        <v/>
      </c>
      <c r="BI392" s="21" t="str">
        <f t="shared" si="427"/>
        <v/>
      </c>
      <c r="BJ392" s="53" t="str">
        <f t="shared" si="428"/>
        <v/>
      </c>
      <c r="BK392" s="33" t="str">
        <f t="shared" si="429"/>
        <v/>
      </c>
      <c r="BL392" s="27" t="s">
        <v>0</v>
      </c>
      <c r="BM392" s="32" t="str">
        <f t="shared" si="430"/>
        <v/>
      </c>
      <c r="BN392" s="21" t="str">
        <f t="shared" si="431"/>
        <v/>
      </c>
      <c r="BO392" s="53" t="str">
        <f t="shared" si="432"/>
        <v/>
      </c>
      <c r="BP392" s="53" t="str">
        <f t="shared" si="393"/>
        <v/>
      </c>
      <c r="BQ392" s="21" t="str">
        <f t="shared" si="394"/>
        <v/>
      </c>
      <c r="BR392" s="21" t="str" cm="1">
        <f t="array" ref="BR392">IFERROR(""&amp;INDEX(regNatjecatelj_klub,DI392),"")</f>
        <v/>
      </c>
      <c r="BS392" s="66" t="str">
        <f t="shared" si="433"/>
        <v/>
      </c>
      <c r="BT392" s="46" t="str">
        <f t="shared" si="434"/>
        <v/>
      </c>
      <c r="BU392" s="27" t="s">
        <v>0</v>
      </c>
      <c r="BV392" s="62" t="str">
        <f>IF(BP392&lt;&gt;"NEMA","",IF(IFERROR(MATCH(BN392,BN$12:BN391,0),0)&lt;&gt;0,"",BN392))</f>
        <v/>
      </c>
      <c r="BW392" s="27" t="s">
        <v>0</v>
      </c>
      <c r="BX392" s="84"/>
      <c r="BY392" s="27" t="s">
        <v>0</v>
      </c>
      <c r="BZ392" s="38" t="str">
        <f t="shared" si="435"/>
        <v/>
      </c>
      <c r="CA392" s="21" t="str">
        <f t="shared" si="436"/>
        <v/>
      </c>
      <c r="CB392" s="21" t="str">
        <f>IF(CA392="","",MAX(CB$12:CB391)+1)</f>
        <v/>
      </c>
      <c r="CC392" s="21" t="str">
        <f>IF(CA392="","",IF(AB392="","",IF(AB392="NEMA",IF(AD392="",INDEX(AD$12:AD391,MATCH(AA392,AA$12:AA391,0),1),AD392),AB392)))</f>
        <v/>
      </c>
      <c r="CD392" s="21" t="str">
        <f t="shared" si="437"/>
        <v/>
      </c>
      <c r="CE392" s="21" t="str">
        <f>IF(BX392="","",MAX(CE$12:CE391)+1)</f>
        <v/>
      </c>
      <c r="CF392" s="21" t="str">
        <f t="shared" si="438"/>
        <v/>
      </c>
      <c r="CG392" s="46" t="str">
        <f t="shared" si="439"/>
        <v/>
      </c>
      <c r="CH392" s="27" t="s">
        <v>0</v>
      </c>
      <c r="CI392" s="14" t="str">
        <f t="shared" si="440"/>
        <v/>
      </c>
      <c r="CJ392" s="27" t="s">
        <v>0</v>
      </c>
      <c r="CK392" s="157" t="str">
        <f>IF(BN392="","",IF(AND(BO392&lt;&gt;"",BO392&lt;&gt;"NEMA",BS392=1),BR392,IFERROR(INDEX(CK$12:CK391,MATCH(BN392,BN$12:BN391,0)),IF(BX392&lt;&gt;"",BX392,BT392))))</f>
        <v/>
      </c>
      <c r="CL392" s="210" t="str">
        <f>IF(BN392="","",IF(BT392&lt;&gt;BN392,INDEX(regKlub_id,MATCH(BT392,regKlub_naziv,0)),IF(AND(BO392&lt;&gt;"",BO392&lt;&gt;"NEMA"),BO392,IF(CF392&lt;&gt;"",CF392,IF(CB392&lt;&gt;"",CB392,IFERROR(INDEX(CL$12:CL391,MATCH(BN392,BN$12:BN391,0)),"GREŠKA"))))))</f>
        <v/>
      </c>
      <c r="CM392" s="108" t="str">
        <f>IF(BP392="","",IF(BP392&lt;&gt;"NEMA",BP392,IF(CE392&lt;&gt;"",CE392,IFERROR(INDEX(CM$12:CM391,MATCH(BN392,BN$12:BN391,0)),""))))</f>
        <v/>
      </c>
      <c r="CN392" s="27" t="s">
        <v>0</v>
      </c>
      <c r="CO392" s="38" t="str">
        <f t="shared" si="441"/>
        <v/>
      </c>
      <c r="CP392" s="53" t="str">
        <f t="shared" si="442"/>
        <v/>
      </c>
      <c r="CQ392" s="164" t="str">
        <f t="shared" si="443"/>
        <v/>
      </c>
      <c r="CR392" s="165" t="str">
        <f t="shared" si="469"/>
        <v/>
      </c>
      <c r="CS392" s="108" t="str">
        <f t="shared" si="395"/>
        <v/>
      </c>
      <c r="CT392" s="27" t="s">
        <v>0</v>
      </c>
      <c r="CU392" s="224" t="str">
        <f t="shared" si="444"/>
        <v xml:space="preserve">
</v>
      </c>
      <c r="CV392" s="27" t="s">
        <v>0</v>
      </c>
      <c r="CW392" s="184" t="str">
        <f t="shared" si="396"/>
        <v/>
      </c>
      <c r="CX392" t="s">
        <v>0</v>
      </c>
      <c r="CY392" s="86" t="str">
        <f t="shared" si="397"/>
        <v/>
      </c>
      <c r="CZ392" t="s">
        <v>0</v>
      </c>
      <c r="DA392" s="32" t="str">
        <f t="shared" si="398"/>
        <v/>
      </c>
      <c r="DB392" s="46" t="str">
        <f t="shared" si="399"/>
        <v/>
      </c>
      <c r="DC392" t="s">
        <v>0</v>
      </c>
      <c r="DD392" s="14" t="str">
        <f t="shared" si="445"/>
        <v/>
      </c>
      <c r="DE392" s="27" t="s">
        <v>0</v>
      </c>
      <c r="DF392" s="14" t="str">
        <f t="shared" si="446"/>
        <v/>
      </c>
      <c r="DG392" s="27" t="s">
        <v>0</v>
      </c>
      <c r="DH392" s="32" t="str">
        <f t="shared" si="447"/>
        <v/>
      </c>
      <c r="DI392" s="33" t="str">
        <f t="shared" si="448"/>
        <v/>
      </c>
      <c r="DJ392" s="27" t="s">
        <v>0</v>
      </c>
      <c r="DK392" s="32" t="str">
        <f t="shared" si="449"/>
        <v/>
      </c>
      <c r="DL392" s="33" t="str">
        <f t="shared" si="450"/>
        <v/>
      </c>
      <c r="DM392" s="27" t="s">
        <v>0</v>
      </c>
      <c r="DN392" s="32" t="str">
        <f t="shared" si="451"/>
        <v/>
      </c>
      <c r="DO392" s="33" t="str">
        <f t="shared" si="452"/>
        <v/>
      </c>
      <c r="DP392" s="27" t="s">
        <v>0</v>
      </c>
      <c r="DQ392" s="38" t="str">
        <f t="shared" si="453"/>
        <v/>
      </c>
      <c r="DR392" s="33" t="str" cm="1">
        <f t="array" ref="DR392">IF(DQ392&lt;&gt;"",INDEX(regNatjecatelj_id,DQ392,0),IF(BF392&lt;&gt;"",BF392,""))</f>
        <v/>
      </c>
      <c r="DS392" s="27" t="s">
        <v>0</v>
      </c>
      <c r="DT392" s="38" t="str">
        <f t="shared" si="454"/>
        <v/>
      </c>
      <c r="DU392" s="53" t="str">
        <f t="shared" si="400"/>
        <v/>
      </c>
      <c r="DV392" s="53" t="str">
        <f t="shared" si="455"/>
        <v/>
      </c>
      <c r="DW392" s="53" t="str">
        <f t="shared" si="456"/>
        <v/>
      </c>
      <c r="DX392" s="46" t="str">
        <f t="shared" si="457"/>
        <v/>
      </c>
      <c r="DY392" s="27" t="s">
        <v>0</v>
      </c>
      <c r="DZ392" s="38" t="str">
        <f>IF(AN392="","",MAX(DZ$12:DZ391)+1)</f>
        <v/>
      </c>
      <c r="EA392" s="53" t="str">
        <f t="shared" si="458"/>
        <v/>
      </c>
      <c r="EB392" s="53" t="str">
        <f t="shared" si="459"/>
        <v/>
      </c>
      <c r="EC392" s="53" t="str">
        <f t="shared" si="460"/>
        <v/>
      </c>
      <c r="ED392" s="53" t="str">
        <f t="shared" si="461"/>
        <v/>
      </c>
      <c r="EE392" s="53" t="str">
        <f t="shared" si="401"/>
        <v/>
      </c>
      <c r="EF392" s="53" t="str">
        <f t="shared" si="462"/>
        <v/>
      </c>
      <c r="EG392" s="53" t="str">
        <f t="shared" si="463"/>
        <v/>
      </c>
      <c r="EH392" s="53" t="str">
        <f t="shared" si="402"/>
        <v/>
      </c>
      <c r="EI392" s="53" t="str">
        <f t="shared" si="464"/>
        <v/>
      </c>
      <c r="EJ392" s="33" t="str">
        <f t="shared" si="465"/>
        <v/>
      </c>
      <c r="EK392" s="27" t="s">
        <v>0</v>
      </c>
      <c r="EL392" s="14" t="str">
        <f t="shared" si="466"/>
        <v/>
      </c>
      <c r="EM392" s="27" t="s">
        <v>0</v>
      </c>
      <c r="EN392" s="14" t="str">
        <f t="shared" si="403"/>
        <v/>
      </c>
      <c r="EO392" s="27" t="s">
        <v>0</v>
      </c>
      <c r="EP392" s="115" t="str">
        <f t="shared" si="467"/>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72" t="str">
        <f t="shared" si="404"/>
        <v/>
      </c>
      <c r="P393" s="27"/>
      <c r="Q393" s="32" t="str">
        <f t="shared" si="405"/>
        <v/>
      </c>
      <c r="R393" s="53" t="str">
        <f>IF(Q393="","",IF(COUNTIF(Q$12:Q392,Q393)=0,R392+1,R392))</f>
        <v/>
      </c>
      <c r="S393" s="53" t="str">
        <f t="shared" si="406"/>
        <v/>
      </c>
      <c r="T393" s="53" t="str">
        <f t="shared" si="407"/>
        <v/>
      </c>
      <c r="U393" s="46" t="str">
        <f t="shared" si="408"/>
        <v/>
      </c>
      <c r="V393" s="27" t="s">
        <v>0</v>
      </c>
      <c r="W393" s="157" t="str">
        <f t="shared" si="409"/>
        <v/>
      </c>
      <c r="X393" s="207" t="str">
        <f t="shared" si="410"/>
        <v/>
      </c>
      <c r="Y393" s="158" t="str">
        <f t="shared" si="392"/>
        <v/>
      </c>
      <c r="Z393" s="27" t="s">
        <v>0</v>
      </c>
      <c r="AA393" s="32" t="str">
        <f t="shared" si="411"/>
        <v/>
      </c>
      <c r="AB393" s="53" t="str">
        <f t="shared" si="412"/>
        <v/>
      </c>
      <c r="AC393" s="21" t="str">
        <f>IF(OR(AB393="",AB393&lt;&gt;"NEMA"),"",IF(IFERROR(MATCH(AA393,AA$12:AA392,0),0)&lt;&gt;0,"",AA393))</f>
        <v/>
      </c>
      <c r="AD393" s="46" t="str">
        <f>IF(AC393="","",MAX(AD$12:AD392)+1)</f>
        <v/>
      </c>
      <c r="AE393" s="27" t="s">
        <v>0</v>
      </c>
      <c r="AF393" s="84"/>
      <c r="AG393" s="27" t="s">
        <v>0</v>
      </c>
      <c r="AH393" s="14" t="str">
        <f t="shared" si="413"/>
        <v/>
      </c>
      <c r="AI393" s="27" t="s">
        <v>0</v>
      </c>
      <c r="AJ393" s="157" t="str">
        <f t="shared" si="414"/>
        <v/>
      </c>
      <c r="AK393" s="108" t="str">
        <f t="shared" si="415"/>
        <v/>
      </c>
      <c r="AL393" s="27"/>
      <c r="AM393" s="32" t="str">
        <f t="shared" si="416"/>
        <v/>
      </c>
      <c r="AN393" s="21" t="str">
        <f t="shared" si="417"/>
        <v/>
      </c>
      <c r="AO393" s="53" t="str">
        <f t="shared" si="418"/>
        <v/>
      </c>
      <c r="AP393" s="53" t="str">
        <f t="shared" si="419"/>
        <v/>
      </c>
      <c r="AQ393" s="21" t="str">
        <f t="shared" si="420"/>
        <v/>
      </c>
      <c r="AR393" s="46" t="str">
        <f t="shared" si="421"/>
        <v/>
      </c>
      <c r="AS393" s="27" t="s">
        <v>0</v>
      </c>
      <c r="AT393" s="62" t="str">
        <f t="shared" si="422"/>
        <v/>
      </c>
      <c r="AU393" s="27" t="s">
        <v>0</v>
      </c>
      <c r="AV393" s="228" t="str">
        <f t="shared" si="468"/>
        <v/>
      </c>
      <c r="AW393" s="27" t="s">
        <v>0</v>
      </c>
      <c r="AX393" s="79"/>
      <c r="AY393" s="80"/>
      <c r="AZ393" s="27" t="s">
        <v>0</v>
      </c>
      <c r="BA393" s="184" t="str">
        <f t="shared" si="423"/>
        <v/>
      </c>
      <c r="BB393" s="27" t="s">
        <v>0</v>
      </c>
      <c r="BC393" s="32" t="str">
        <f t="shared" si="424"/>
        <v/>
      </c>
      <c r="BD393" s="53" t="str">
        <f>IF(AX393&amp;AY393="","",MAX(BD$12:BD392)+1)</f>
        <v/>
      </c>
      <c r="BE393" s="196" t="str">
        <f t="shared" si="425"/>
        <v/>
      </c>
      <c r="BF393" s="33" t="str">
        <f>IF(AND(AO393="NEMA",AP393="NEMA",OR(AX393&amp;AY393="",BE393="NEMA")),MAX(BF$12:BF392)+1,"")</f>
        <v/>
      </c>
      <c r="BG393" s="27" t="s">
        <v>0</v>
      </c>
      <c r="BH393" s="32" t="str">
        <f t="shared" si="426"/>
        <v/>
      </c>
      <c r="BI393" s="21" t="str">
        <f t="shared" si="427"/>
        <v/>
      </c>
      <c r="BJ393" s="53" t="str">
        <f t="shared" si="428"/>
        <v/>
      </c>
      <c r="BK393" s="33" t="str">
        <f t="shared" si="429"/>
        <v/>
      </c>
      <c r="BL393" s="27" t="s">
        <v>0</v>
      </c>
      <c r="BM393" s="32" t="str">
        <f t="shared" si="430"/>
        <v/>
      </c>
      <c r="BN393" s="21" t="str">
        <f t="shared" si="431"/>
        <v/>
      </c>
      <c r="BO393" s="53" t="str">
        <f t="shared" si="432"/>
        <v/>
      </c>
      <c r="BP393" s="53" t="str">
        <f t="shared" si="393"/>
        <v/>
      </c>
      <c r="BQ393" s="21" t="str">
        <f t="shared" si="394"/>
        <v/>
      </c>
      <c r="BR393" s="21" t="str" cm="1">
        <f t="array" ref="BR393">IFERROR(""&amp;INDEX(regNatjecatelj_klub,DI393),"")</f>
        <v/>
      </c>
      <c r="BS393" s="66" t="str">
        <f t="shared" si="433"/>
        <v/>
      </c>
      <c r="BT393" s="46" t="str">
        <f t="shared" si="434"/>
        <v/>
      </c>
      <c r="BU393" s="27" t="s">
        <v>0</v>
      </c>
      <c r="BV393" s="62" t="str">
        <f>IF(BP393&lt;&gt;"NEMA","",IF(IFERROR(MATCH(BN393,BN$12:BN392,0),0)&lt;&gt;0,"",BN393))</f>
        <v/>
      </c>
      <c r="BW393" s="27" t="s">
        <v>0</v>
      </c>
      <c r="BX393" s="84"/>
      <c r="BY393" s="27" t="s">
        <v>0</v>
      </c>
      <c r="BZ393" s="38" t="str">
        <f t="shared" si="435"/>
        <v/>
      </c>
      <c r="CA393" s="21" t="str">
        <f t="shared" si="436"/>
        <v/>
      </c>
      <c r="CB393" s="21" t="str">
        <f>IF(CA393="","",MAX(CB$12:CB392)+1)</f>
        <v/>
      </c>
      <c r="CC393" s="21" t="str">
        <f>IF(CA393="","",IF(AB393="","",IF(AB393="NEMA",IF(AD393="",INDEX(AD$12:AD392,MATCH(AA393,AA$12:AA392,0),1),AD393),AB393)))</f>
        <v/>
      </c>
      <c r="CD393" s="21" t="str">
        <f t="shared" si="437"/>
        <v/>
      </c>
      <c r="CE393" s="21" t="str">
        <f>IF(BX393="","",MAX(CE$12:CE392)+1)</f>
        <v/>
      </c>
      <c r="CF393" s="21" t="str">
        <f t="shared" si="438"/>
        <v/>
      </c>
      <c r="CG393" s="46" t="str">
        <f t="shared" si="439"/>
        <v/>
      </c>
      <c r="CH393" s="27" t="s">
        <v>0</v>
      </c>
      <c r="CI393" s="14" t="str">
        <f t="shared" si="440"/>
        <v/>
      </c>
      <c r="CJ393" s="27" t="s">
        <v>0</v>
      </c>
      <c r="CK393" s="157" t="str">
        <f>IF(BN393="","",IF(AND(BO393&lt;&gt;"",BO393&lt;&gt;"NEMA",BS393=1),BR393,IFERROR(INDEX(CK$12:CK392,MATCH(BN393,BN$12:BN392,0)),IF(BX393&lt;&gt;"",BX393,BT393))))</f>
        <v/>
      </c>
      <c r="CL393" s="210" t="str">
        <f>IF(BN393="","",IF(BT393&lt;&gt;BN393,INDEX(regKlub_id,MATCH(BT393,regKlub_naziv,0)),IF(AND(BO393&lt;&gt;"",BO393&lt;&gt;"NEMA"),BO393,IF(CF393&lt;&gt;"",CF393,IF(CB393&lt;&gt;"",CB393,IFERROR(INDEX(CL$12:CL392,MATCH(BN393,BN$12:BN392,0)),"GREŠKA"))))))</f>
        <v/>
      </c>
      <c r="CM393" s="108" t="str">
        <f>IF(BP393="","",IF(BP393&lt;&gt;"NEMA",BP393,IF(CE393&lt;&gt;"",CE393,IFERROR(INDEX(CM$12:CM392,MATCH(BN393,BN$12:BN392,0)),""))))</f>
        <v/>
      </c>
      <c r="CN393" s="27" t="s">
        <v>0</v>
      </c>
      <c r="CO393" s="38" t="str">
        <f t="shared" si="441"/>
        <v/>
      </c>
      <c r="CP393" s="53" t="str">
        <f t="shared" si="442"/>
        <v/>
      </c>
      <c r="CQ393" s="164" t="str">
        <f t="shared" si="443"/>
        <v/>
      </c>
      <c r="CR393" s="165" t="str">
        <f t="shared" si="469"/>
        <v/>
      </c>
      <c r="CS393" s="108" t="str">
        <f t="shared" si="395"/>
        <v/>
      </c>
      <c r="CT393" s="27" t="s">
        <v>0</v>
      </c>
      <c r="CU393" s="224" t="str">
        <f t="shared" si="444"/>
        <v xml:space="preserve">
</v>
      </c>
      <c r="CV393" s="27" t="s">
        <v>0</v>
      </c>
      <c r="CW393" s="184" t="str">
        <f t="shared" si="396"/>
        <v/>
      </c>
      <c r="CX393" t="s">
        <v>0</v>
      </c>
      <c r="CY393" s="86" t="str">
        <f t="shared" si="397"/>
        <v/>
      </c>
      <c r="CZ393" t="s">
        <v>0</v>
      </c>
      <c r="DA393" s="32" t="str">
        <f t="shared" si="398"/>
        <v/>
      </c>
      <c r="DB393" s="46" t="str">
        <f t="shared" si="399"/>
        <v/>
      </c>
      <c r="DC393" t="s">
        <v>0</v>
      </c>
      <c r="DD393" s="14" t="str">
        <f t="shared" si="445"/>
        <v/>
      </c>
      <c r="DE393" s="27" t="s">
        <v>0</v>
      </c>
      <c r="DF393" s="14" t="str">
        <f t="shared" si="446"/>
        <v/>
      </c>
      <c r="DG393" s="27" t="s">
        <v>0</v>
      </c>
      <c r="DH393" s="32" t="str">
        <f t="shared" si="447"/>
        <v/>
      </c>
      <c r="DI393" s="33" t="str">
        <f t="shared" si="448"/>
        <v/>
      </c>
      <c r="DJ393" s="27" t="s">
        <v>0</v>
      </c>
      <c r="DK393" s="32" t="str">
        <f t="shared" si="449"/>
        <v/>
      </c>
      <c r="DL393" s="33" t="str">
        <f t="shared" si="450"/>
        <v/>
      </c>
      <c r="DM393" s="27" t="s">
        <v>0</v>
      </c>
      <c r="DN393" s="32" t="str">
        <f t="shared" si="451"/>
        <v/>
      </c>
      <c r="DO393" s="33" t="str">
        <f t="shared" si="452"/>
        <v/>
      </c>
      <c r="DP393" s="27" t="s">
        <v>0</v>
      </c>
      <c r="DQ393" s="38" t="str">
        <f t="shared" si="453"/>
        <v/>
      </c>
      <c r="DR393" s="33" t="str" cm="1">
        <f t="array" ref="DR393">IF(DQ393&lt;&gt;"",INDEX(regNatjecatelj_id,DQ393,0),IF(BF393&lt;&gt;"",BF393,""))</f>
        <v/>
      </c>
      <c r="DS393" s="27" t="s">
        <v>0</v>
      </c>
      <c r="DT393" s="38" t="str">
        <f t="shared" si="454"/>
        <v/>
      </c>
      <c r="DU393" s="53" t="str">
        <f t="shared" si="400"/>
        <v/>
      </c>
      <c r="DV393" s="53" t="str">
        <f t="shared" si="455"/>
        <v/>
      </c>
      <c r="DW393" s="53" t="str">
        <f t="shared" si="456"/>
        <v/>
      </c>
      <c r="DX393" s="46" t="str">
        <f t="shared" si="457"/>
        <v/>
      </c>
      <c r="DY393" s="27" t="s">
        <v>0</v>
      </c>
      <c r="DZ393" s="38" t="str">
        <f>IF(AN393="","",MAX(DZ$12:DZ392)+1)</f>
        <v/>
      </c>
      <c r="EA393" s="53" t="str">
        <f t="shared" si="458"/>
        <v/>
      </c>
      <c r="EB393" s="53" t="str">
        <f t="shared" si="459"/>
        <v/>
      </c>
      <c r="EC393" s="53" t="str">
        <f t="shared" si="460"/>
        <v/>
      </c>
      <c r="ED393" s="53" t="str">
        <f t="shared" si="461"/>
        <v/>
      </c>
      <c r="EE393" s="53" t="str">
        <f t="shared" si="401"/>
        <v/>
      </c>
      <c r="EF393" s="53" t="str">
        <f t="shared" si="462"/>
        <v/>
      </c>
      <c r="EG393" s="53" t="str">
        <f t="shared" si="463"/>
        <v/>
      </c>
      <c r="EH393" s="53" t="str">
        <f t="shared" si="402"/>
        <v/>
      </c>
      <c r="EI393" s="53" t="str">
        <f t="shared" si="464"/>
        <v/>
      </c>
      <c r="EJ393" s="33" t="str">
        <f t="shared" si="465"/>
        <v/>
      </c>
      <c r="EK393" s="27" t="s">
        <v>0</v>
      </c>
      <c r="EL393" s="14" t="str">
        <f t="shared" si="466"/>
        <v/>
      </c>
      <c r="EM393" s="27" t="s">
        <v>0</v>
      </c>
      <c r="EN393" s="14" t="str">
        <f t="shared" si="403"/>
        <v/>
      </c>
      <c r="EO393" s="27" t="s">
        <v>0</v>
      </c>
      <c r="EP393" s="115" t="str">
        <f t="shared" si="467"/>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72" t="str">
        <f t="shared" si="404"/>
        <v/>
      </c>
      <c r="P394" s="27"/>
      <c r="Q394" s="32" t="str">
        <f t="shared" si="405"/>
        <v/>
      </c>
      <c r="R394" s="53" t="str">
        <f>IF(Q394="","",IF(COUNTIF(Q$12:Q393,Q394)=0,R393+1,R393))</f>
        <v/>
      </c>
      <c r="S394" s="53" t="str">
        <f t="shared" si="406"/>
        <v/>
      </c>
      <c r="T394" s="53" t="str">
        <f t="shared" si="407"/>
        <v/>
      </c>
      <c r="U394" s="46" t="str">
        <f t="shared" si="408"/>
        <v/>
      </c>
      <c r="V394" s="27" t="s">
        <v>0</v>
      </c>
      <c r="W394" s="157" t="str">
        <f t="shared" si="409"/>
        <v/>
      </c>
      <c r="X394" s="207" t="str">
        <f t="shared" si="410"/>
        <v/>
      </c>
      <c r="Y394" s="158" t="str">
        <f t="shared" si="392"/>
        <v/>
      </c>
      <c r="Z394" s="27" t="s">
        <v>0</v>
      </c>
      <c r="AA394" s="32" t="str">
        <f t="shared" si="411"/>
        <v/>
      </c>
      <c r="AB394" s="53" t="str">
        <f t="shared" si="412"/>
        <v/>
      </c>
      <c r="AC394" s="21" t="str">
        <f>IF(OR(AB394="",AB394&lt;&gt;"NEMA"),"",IF(IFERROR(MATCH(AA394,AA$12:AA393,0),0)&lt;&gt;0,"",AA394))</f>
        <v/>
      </c>
      <c r="AD394" s="46" t="str">
        <f>IF(AC394="","",MAX(AD$12:AD393)+1)</f>
        <v/>
      </c>
      <c r="AE394" s="27" t="s">
        <v>0</v>
      </c>
      <c r="AF394" s="84"/>
      <c r="AG394" s="27" t="s">
        <v>0</v>
      </c>
      <c r="AH394" s="14" t="str">
        <f t="shared" si="413"/>
        <v/>
      </c>
      <c r="AI394" s="27" t="s">
        <v>0</v>
      </c>
      <c r="AJ394" s="157" t="str">
        <f t="shared" si="414"/>
        <v/>
      </c>
      <c r="AK394" s="108" t="str">
        <f t="shared" si="415"/>
        <v/>
      </c>
      <c r="AL394" s="27"/>
      <c r="AM394" s="32" t="str">
        <f t="shared" si="416"/>
        <v/>
      </c>
      <c r="AN394" s="21" t="str">
        <f t="shared" si="417"/>
        <v/>
      </c>
      <c r="AO394" s="53" t="str">
        <f t="shared" si="418"/>
        <v/>
      </c>
      <c r="AP394" s="53" t="str">
        <f t="shared" si="419"/>
        <v/>
      </c>
      <c r="AQ394" s="21" t="str">
        <f t="shared" si="420"/>
        <v/>
      </c>
      <c r="AR394" s="46" t="str">
        <f t="shared" si="421"/>
        <v/>
      </c>
      <c r="AS394" s="27" t="s">
        <v>0</v>
      </c>
      <c r="AT394" s="62" t="str">
        <f t="shared" si="422"/>
        <v/>
      </c>
      <c r="AU394" s="27" t="s">
        <v>0</v>
      </c>
      <c r="AV394" s="228" t="str">
        <f t="shared" si="468"/>
        <v/>
      </c>
      <c r="AW394" s="27" t="s">
        <v>0</v>
      </c>
      <c r="AX394" s="79"/>
      <c r="AY394" s="80"/>
      <c r="AZ394" s="27" t="s">
        <v>0</v>
      </c>
      <c r="BA394" s="184" t="str">
        <f t="shared" si="423"/>
        <v/>
      </c>
      <c r="BB394" s="27" t="s">
        <v>0</v>
      </c>
      <c r="BC394" s="32" t="str">
        <f t="shared" si="424"/>
        <v/>
      </c>
      <c r="BD394" s="53" t="str">
        <f>IF(AX394&amp;AY394="","",MAX(BD$12:BD393)+1)</f>
        <v/>
      </c>
      <c r="BE394" s="196" t="str">
        <f t="shared" si="425"/>
        <v/>
      </c>
      <c r="BF394" s="33" t="str">
        <f>IF(AND(AO394="NEMA",AP394="NEMA",OR(AX394&amp;AY394="",BE394="NEMA")),MAX(BF$12:BF393)+1,"")</f>
        <v/>
      </c>
      <c r="BG394" s="27" t="s">
        <v>0</v>
      </c>
      <c r="BH394" s="32" t="str">
        <f t="shared" si="426"/>
        <v/>
      </c>
      <c r="BI394" s="21" t="str">
        <f t="shared" si="427"/>
        <v/>
      </c>
      <c r="BJ394" s="53" t="str">
        <f t="shared" si="428"/>
        <v/>
      </c>
      <c r="BK394" s="33" t="str">
        <f t="shared" si="429"/>
        <v/>
      </c>
      <c r="BL394" s="27" t="s">
        <v>0</v>
      </c>
      <c r="BM394" s="32" t="str">
        <f t="shared" si="430"/>
        <v/>
      </c>
      <c r="BN394" s="21" t="str">
        <f t="shared" si="431"/>
        <v/>
      </c>
      <c r="BO394" s="53" t="str">
        <f t="shared" si="432"/>
        <v/>
      </c>
      <c r="BP394" s="53" t="str">
        <f t="shared" si="393"/>
        <v/>
      </c>
      <c r="BQ394" s="21" t="str">
        <f t="shared" si="394"/>
        <v/>
      </c>
      <c r="BR394" s="21" t="str" cm="1">
        <f t="array" ref="BR394">IFERROR(""&amp;INDEX(regNatjecatelj_klub,DI394),"")</f>
        <v/>
      </c>
      <c r="BS394" s="66" t="str">
        <f t="shared" si="433"/>
        <v/>
      </c>
      <c r="BT394" s="46" t="str">
        <f t="shared" si="434"/>
        <v/>
      </c>
      <c r="BU394" s="27" t="s">
        <v>0</v>
      </c>
      <c r="BV394" s="62" t="str">
        <f>IF(BP394&lt;&gt;"NEMA","",IF(IFERROR(MATCH(BN394,BN$12:BN393,0),0)&lt;&gt;0,"",BN394))</f>
        <v/>
      </c>
      <c r="BW394" s="27" t="s">
        <v>0</v>
      </c>
      <c r="BX394" s="84"/>
      <c r="BY394" s="27" t="s">
        <v>0</v>
      </c>
      <c r="BZ394" s="38" t="str">
        <f t="shared" si="435"/>
        <v/>
      </c>
      <c r="CA394" s="21" t="str">
        <f t="shared" si="436"/>
        <v/>
      </c>
      <c r="CB394" s="21" t="str">
        <f>IF(CA394="","",MAX(CB$12:CB393)+1)</f>
        <v/>
      </c>
      <c r="CC394" s="21" t="str">
        <f>IF(CA394="","",IF(AB394="","",IF(AB394="NEMA",IF(AD394="",INDEX(AD$12:AD393,MATCH(AA394,AA$12:AA393,0),1),AD394),AB394)))</f>
        <v/>
      </c>
      <c r="CD394" s="21" t="str">
        <f t="shared" si="437"/>
        <v/>
      </c>
      <c r="CE394" s="21" t="str">
        <f>IF(BX394="","",MAX(CE$12:CE393)+1)</f>
        <v/>
      </c>
      <c r="CF394" s="21" t="str">
        <f t="shared" si="438"/>
        <v/>
      </c>
      <c r="CG394" s="46" t="str">
        <f t="shared" si="439"/>
        <v/>
      </c>
      <c r="CH394" s="27" t="s">
        <v>0</v>
      </c>
      <c r="CI394" s="14" t="str">
        <f t="shared" si="440"/>
        <v/>
      </c>
      <c r="CJ394" s="27" t="s">
        <v>0</v>
      </c>
      <c r="CK394" s="157" t="str">
        <f>IF(BN394="","",IF(AND(BO394&lt;&gt;"",BO394&lt;&gt;"NEMA",BS394=1),BR394,IFERROR(INDEX(CK$12:CK393,MATCH(BN394,BN$12:BN393,0)),IF(BX394&lt;&gt;"",BX394,BT394))))</f>
        <v/>
      </c>
      <c r="CL394" s="210" t="str">
        <f>IF(BN394="","",IF(BT394&lt;&gt;BN394,INDEX(regKlub_id,MATCH(BT394,regKlub_naziv,0)),IF(AND(BO394&lt;&gt;"",BO394&lt;&gt;"NEMA"),BO394,IF(CF394&lt;&gt;"",CF394,IF(CB394&lt;&gt;"",CB394,IFERROR(INDEX(CL$12:CL393,MATCH(BN394,BN$12:BN393,0)),"GREŠKA"))))))</f>
        <v/>
      </c>
      <c r="CM394" s="108" t="str">
        <f>IF(BP394="","",IF(BP394&lt;&gt;"NEMA",BP394,IF(CE394&lt;&gt;"",CE394,IFERROR(INDEX(CM$12:CM393,MATCH(BN394,BN$12:BN393,0)),""))))</f>
        <v/>
      </c>
      <c r="CN394" s="27" t="s">
        <v>0</v>
      </c>
      <c r="CO394" s="38" t="str">
        <f t="shared" si="441"/>
        <v/>
      </c>
      <c r="CP394" s="53" t="str">
        <f t="shared" si="442"/>
        <v/>
      </c>
      <c r="CQ394" s="164" t="str">
        <f t="shared" si="443"/>
        <v/>
      </c>
      <c r="CR394" s="165" t="str">
        <f t="shared" si="469"/>
        <v/>
      </c>
      <c r="CS394" s="108" t="str">
        <f t="shared" si="395"/>
        <v/>
      </c>
      <c r="CT394" s="27" t="s">
        <v>0</v>
      </c>
      <c r="CU394" s="224" t="str">
        <f t="shared" si="444"/>
        <v xml:space="preserve">
</v>
      </c>
      <c r="CV394" s="27" t="s">
        <v>0</v>
      </c>
      <c r="CW394" s="184" t="str">
        <f t="shared" si="396"/>
        <v/>
      </c>
      <c r="CX394" t="s">
        <v>0</v>
      </c>
      <c r="CY394" s="86" t="str">
        <f t="shared" si="397"/>
        <v/>
      </c>
      <c r="CZ394" t="s">
        <v>0</v>
      </c>
      <c r="DA394" s="32" t="str">
        <f t="shared" si="398"/>
        <v/>
      </c>
      <c r="DB394" s="46" t="str">
        <f t="shared" si="399"/>
        <v/>
      </c>
      <c r="DC394" t="s">
        <v>0</v>
      </c>
      <c r="DD394" s="14" t="str">
        <f t="shared" si="445"/>
        <v/>
      </c>
      <c r="DE394" s="27" t="s">
        <v>0</v>
      </c>
      <c r="DF394" s="14" t="str">
        <f t="shared" si="446"/>
        <v/>
      </c>
      <c r="DG394" s="27" t="s">
        <v>0</v>
      </c>
      <c r="DH394" s="32" t="str">
        <f t="shared" si="447"/>
        <v/>
      </c>
      <c r="DI394" s="33" t="str">
        <f t="shared" si="448"/>
        <v/>
      </c>
      <c r="DJ394" s="27" t="s">
        <v>0</v>
      </c>
      <c r="DK394" s="32" t="str">
        <f t="shared" si="449"/>
        <v/>
      </c>
      <c r="DL394" s="33" t="str">
        <f t="shared" si="450"/>
        <v/>
      </c>
      <c r="DM394" s="27" t="s">
        <v>0</v>
      </c>
      <c r="DN394" s="32" t="str">
        <f t="shared" si="451"/>
        <v/>
      </c>
      <c r="DO394" s="33" t="str">
        <f t="shared" si="452"/>
        <v/>
      </c>
      <c r="DP394" s="27" t="s">
        <v>0</v>
      </c>
      <c r="DQ394" s="38" t="str">
        <f t="shared" si="453"/>
        <v/>
      </c>
      <c r="DR394" s="33" t="str" cm="1">
        <f t="array" ref="DR394">IF(DQ394&lt;&gt;"",INDEX(regNatjecatelj_id,DQ394,0),IF(BF394&lt;&gt;"",BF394,""))</f>
        <v/>
      </c>
      <c r="DS394" s="27" t="s">
        <v>0</v>
      </c>
      <c r="DT394" s="38" t="str">
        <f t="shared" si="454"/>
        <v/>
      </c>
      <c r="DU394" s="53" t="str">
        <f t="shared" si="400"/>
        <v/>
      </c>
      <c r="DV394" s="53" t="str">
        <f t="shared" si="455"/>
        <v/>
      </c>
      <c r="DW394" s="53" t="str">
        <f t="shared" si="456"/>
        <v/>
      </c>
      <c r="DX394" s="46" t="str">
        <f t="shared" si="457"/>
        <v/>
      </c>
      <c r="DY394" s="27" t="s">
        <v>0</v>
      </c>
      <c r="DZ394" s="38" t="str">
        <f>IF(AN394="","",MAX(DZ$12:DZ393)+1)</f>
        <v/>
      </c>
      <c r="EA394" s="53" t="str">
        <f t="shared" si="458"/>
        <v/>
      </c>
      <c r="EB394" s="53" t="str">
        <f t="shared" si="459"/>
        <v/>
      </c>
      <c r="EC394" s="53" t="str">
        <f t="shared" si="460"/>
        <v/>
      </c>
      <c r="ED394" s="53" t="str">
        <f t="shared" si="461"/>
        <v/>
      </c>
      <c r="EE394" s="53" t="str">
        <f t="shared" si="401"/>
        <v/>
      </c>
      <c r="EF394" s="53" t="str">
        <f t="shared" si="462"/>
        <v/>
      </c>
      <c r="EG394" s="53" t="str">
        <f t="shared" si="463"/>
        <v/>
      </c>
      <c r="EH394" s="53" t="str">
        <f t="shared" si="402"/>
        <v/>
      </c>
      <c r="EI394" s="53" t="str">
        <f t="shared" si="464"/>
        <v/>
      </c>
      <c r="EJ394" s="33" t="str">
        <f t="shared" si="465"/>
        <v/>
      </c>
      <c r="EK394" s="27" t="s">
        <v>0</v>
      </c>
      <c r="EL394" s="14" t="str">
        <f t="shared" si="466"/>
        <v/>
      </c>
      <c r="EM394" s="27" t="s">
        <v>0</v>
      </c>
      <c r="EN394" s="14" t="str">
        <f t="shared" si="403"/>
        <v/>
      </c>
      <c r="EO394" s="27" t="s">
        <v>0</v>
      </c>
      <c r="EP394" s="115" t="str">
        <f t="shared" si="467"/>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72" t="str">
        <f t="shared" si="404"/>
        <v/>
      </c>
      <c r="P395" s="27"/>
      <c r="Q395" s="32" t="str">
        <f t="shared" si="405"/>
        <v/>
      </c>
      <c r="R395" s="53" t="str">
        <f>IF(Q395="","",IF(COUNTIF(Q$12:Q394,Q395)=0,R394+1,R394))</f>
        <v/>
      </c>
      <c r="S395" s="53" t="str">
        <f t="shared" si="406"/>
        <v/>
      </c>
      <c r="T395" s="53" t="str">
        <f t="shared" si="407"/>
        <v/>
      </c>
      <c r="U395" s="46" t="str">
        <f t="shared" si="408"/>
        <v/>
      </c>
      <c r="V395" s="27" t="s">
        <v>0</v>
      </c>
      <c r="W395" s="157" t="str">
        <f t="shared" si="409"/>
        <v/>
      </c>
      <c r="X395" s="207" t="str">
        <f t="shared" si="410"/>
        <v/>
      </c>
      <c r="Y395" s="158" t="str">
        <f t="shared" si="392"/>
        <v/>
      </c>
      <c r="Z395" s="27" t="s">
        <v>0</v>
      </c>
      <c r="AA395" s="32" t="str">
        <f t="shared" si="411"/>
        <v/>
      </c>
      <c r="AB395" s="53" t="str">
        <f t="shared" si="412"/>
        <v/>
      </c>
      <c r="AC395" s="21" t="str">
        <f>IF(OR(AB395="",AB395&lt;&gt;"NEMA"),"",IF(IFERROR(MATCH(AA395,AA$12:AA394,0),0)&lt;&gt;0,"",AA395))</f>
        <v/>
      </c>
      <c r="AD395" s="46" t="str">
        <f>IF(AC395="","",MAX(AD$12:AD394)+1)</f>
        <v/>
      </c>
      <c r="AE395" s="27" t="s">
        <v>0</v>
      </c>
      <c r="AF395" s="84"/>
      <c r="AG395" s="27" t="s">
        <v>0</v>
      </c>
      <c r="AH395" s="14" t="str">
        <f t="shared" si="413"/>
        <v/>
      </c>
      <c r="AI395" s="27" t="s">
        <v>0</v>
      </c>
      <c r="AJ395" s="157" t="str">
        <f t="shared" si="414"/>
        <v/>
      </c>
      <c r="AK395" s="108" t="str">
        <f t="shared" si="415"/>
        <v/>
      </c>
      <c r="AL395" s="27"/>
      <c r="AM395" s="32" t="str">
        <f t="shared" si="416"/>
        <v/>
      </c>
      <c r="AN395" s="21" t="str">
        <f t="shared" si="417"/>
        <v/>
      </c>
      <c r="AO395" s="53" t="str">
        <f t="shared" si="418"/>
        <v/>
      </c>
      <c r="AP395" s="53" t="str">
        <f t="shared" si="419"/>
        <v/>
      </c>
      <c r="AQ395" s="21" t="str">
        <f t="shared" si="420"/>
        <v/>
      </c>
      <c r="AR395" s="46" t="str">
        <f t="shared" si="421"/>
        <v/>
      </c>
      <c r="AS395" s="27" t="s">
        <v>0</v>
      </c>
      <c r="AT395" s="62" t="str">
        <f t="shared" si="422"/>
        <v/>
      </c>
      <c r="AU395" s="27" t="s">
        <v>0</v>
      </c>
      <c r="AV395" s="228" t="str">
        <f t="shared" si="468"/>
        <v/>
      </c>
      <c r="AW395" s="27" t="s">
        <v>0</v>
      </c>
      <c r="AX395" s="79"/>
      <c r="AY395" s="80"/>
      <c r="AZ395" s="27" t="s">
        <v>0</v>
      </c>
      <c r="BA395" s="184" t="str">
        <f t="shared" si="423"/>
        <v/>
      </c>
      <c r="BB395" s="27" t="s">
        <v>0</v>
      </c>
      <c r="BC395" s="32" t="str">
        <f t="shared" si="424"/>
        <v/>
      </c>
      <c r="BD395" s="53" t="str">
        <f>IF(AX395&amp;AY395="","",MAX(BD$12:BD394)+1)</f>
        <v/>
      </c>
      <c r="BE395" s="196" t="str">
        <f t="shared" si="425"/>
        <v/>
      </c>
      <c r="BF395" s="33" t="str">
        <f>IF(AND(AO395="NEMA",AP395="NEMA",OR(AX395&amp;AY395="",BE395="NEMA")),MAX(BF$12:BF394)+1,"")</f>
        <v/>
      </c>
      <c r="BG395" s="27" t="s">
        <v>0</v>
      </c>
      <c r="BH395" s="32" t="str">
        <f t="shared" si="426"/>
        <v/>
      </c>
      <c r="BI395" s="21" t="str">
        <f t="shared" si="427"/>
        <v/>
      </c>
      <c r="BJ395" s="53" t="str">
        <f t="shared" si="428"/>
        <v/>
      </c>
      <c r="BK395" s="33" t="str">
        <f t="shared" si="429"/>
        <v/>
      </c>
      <c r="BL395" s="27" t="s">
        <v>0</v>
      </c>
      <c r="BM395" s="32" t="str">
        <f t="shared" si="430"/>
        <v/>
      </c>
      <c r="BN395" s="21" t="str">
        <f t="shared" si="431"/>
        <v/>
      </c>
      <c r="BO395" s="53" t="str">
        <f t="shared" si="432"/>
        <v/>
      </c>
      <c r="BP395" s="53" t="str">
        <f t="shared" si="393"/>
        <v/>
      </c>
      <c r="BQ395" s="21" t="str">
        <f t="shared" si="394"/>
        <v/>
      </c>
      <c r="BR395" s="21" t="str" cm="1">
        <f t="array" ref="BR395">IFERROR(""&amp;INDEX(regNatjecatelj_klub,DI395),"")</f>
        <v/>
      </c>
      <c r="BS395" s="66" t="str">
        <f t="shared" si="433"/>
        <v/>
      </c>
      <c r="BT395" s="46" t="str">
        <f t="shared" si="434"/>
        <v/>
      </c>
      <c r="BU395" s="27" t="s">
        <v>0</v>
      </c>
      <c r="BV395" s="62" t="str">
        <f>IF(BP395&lt;&gt;"NEMA","",IF(IFERROR(MATCH(BN395,BN$12:BN394,0),0)&lt;&gt;0,"",BN395))</f>
        <v/>
      </c>
      <c r="BW395" s="27" t="s">
        <v>0</v>
      </c>
      <c r="BX395" s="84"/>
      <c r="BY395" s="27" t="s">
        <v>0</v>
      </c>
      <c r="BZ395" s="38" t="str">
        <f t="shared" si="435"/>
        <v/>
      </c>
      <c r="CA395" s="21" t="str">
        <f t="shared" si="436"/>
        <v/>
      </c>
      <c r="CB395" s="21" t="str">
        <f>IF(CA395="","",MAX(CB$12:CB394)+1)</f>
        <v/>
      </c>
      <c r="CC395" s="21" t="str">
        <f>IF(CA395="","",IF(AB395="","",IF(AB395="NEMA",IF(AD395="",INDEX(AD$12:AD394,MATCH(AA395,AA$12:AA394,0),1),AD395),AB395)))</f>
        <v/>
      </c>
      <c r="CD395" s="21" t="str">
        <f t="shared" si="437"/>
        <v/>
      </c>
      <c r="CE395" s="21" t="str">
        <f>IF(BX395="","",MAX(CE$12:CE394)+1)</f>
        <v/>
      </c>
      <c r="CF395" s="21" t="str">
        <f t="shared" si="438"/>
        <v/>
      </c>
      <c r="CG395" s="46" t="str">
        <f t="shared" si="439"/>
        <v/>
      </c>
      <c r="CH395" s="27" t="s">
        <v>0</v>
      </c>
      <c r="CI395" s="14" t="str">
        <f t="shared" si="440"/>
        <v/>
      </c>
      <c r="CJ395" s="27" t="s">
        <v>0</v>
      </c>
      <c r="CK395" s="157" t="str">
        <f>IF(BN395="","",IF(AND(BO395&lt;&gt;"",BO395&lt;&gt;"NEMA",BS395=1),BR395,IFERROR(INDEX(CK$12:CK394,MATCH(BN395,BN$12:BN394,0)),IF(BX395&lt;&gt;"",BX395,BT395))))</f>
        <v/>
      </c>
      <c r="CL395" s="210" t="str">
        <f>IF(BN395="","",IF(BT395&lt;&gt;BN395,INDEX(regKlub_id,MATCH(BT395,regKlub_naziv,0)),IF(AND(BO395&lt;&gt;"",BO395&lt;&gt;"NEMA"),BO395,IF(CF395&lt;&gt;"",CF395,IF(CB395&lt;&gt;"",CB395,IFERROR(INDEX(CL$12:CL394,MATCH(BN395,BN$12:BN394,0)),"GREŠKA"))))))</f>
        <v/>
      </c>
      <c r="CM395" s="108" t="str">
        <f>IF(BP395="","",IF(BP395&lt;&gt;"NEMA",BP395,IF(CE395&lt;&gt;"",CE395,IFERROR(INDEX(CM$12:CM394,MATCH(BN395,BN$12:BN394,0)),""))))</f>
        <v/>
      </c>
      <c r="CN395" s="27" t="s">
        <v>0</v>
      </c>
      <c r="CO395" s="38" t="str">
        <f t="shared" si="441"/>
        <v/>
      </c>
      <c r="CP395" s="53" t="str">
        <f t="shared" si="442"/>
        <v/>
      </c>
      <c r="CQ395" s="164" t="str">
        <f t="shared" si="443"/>
        <v/>
      </c>
      <c r="CR395" s="165" t="str">
        <f t="shared" si="469"/>
        <v/>
      </c>
      <c r="CS395" s="108" t="str">
        <f t="shared" si="395"/>
        <v/>
      </c>
      <c r="CT395" s="27" t="s">
        <v>0</v>
      </c>
      <c r="CU395" s="224" t="str">
        <f t="shared" si="444"/>
        <v xml:space="preserve">
</v>
      </c>
      <c r="CV395" s="27" t="s">
        <v>0</v>
      </c>
      <c r="CW395" s="184" t="str">
        <f t="shared" si="396"/>
        <v/>
      </c>
      <c r="CX395" t="s">
        <v>0</v>
      </c>
      <c r="CY395" s="86" t="str">
        <f t="shared" si="397"/>
        <v/>
      </c>
      <c r="CZ395" t="s">
        <v>0</v>
      </c>
      <c r="DA395" s="32" t="str">
        <f t="shared" si="398"/>
        <v/>
      </c>
      <c r="DB395" s="46" t="str">
        <f t="shared" si="399"/>
        <v/>
      </c>
      <c r="DC395" t="s">
        <v>0</v>
      </c>
      <c r="DD395" s="14" t="str">
        <f t="shared" si="445"/>
        <v/>
      </c>
      <c r="DE395" s="27" t="s">
        <v>0</v>
      </c>
      <c r="DF395" s="14" t="str">
        <f t="shared" si="446"/>
        <v/>
      </c>
      <c r="DG395" s="27" t="s">
        <v>0</v>
      </c>
      <c r="DH395" s="32" t="str">
        <f t="shared" si="447"/>
        <v/>
      </c>
      <c r="DI395" s="33" t="str">
        <f t="shared" si="448"/>
        <v/>
      </c>
      <c r="DJ395" s="27" t="s">
        <v>0</v>
      </c>
      <c r="DK395" s="32" t="str">
        <f t="shared" si="449"/>
        <v/>
      </c>
      <c r="DL395" s="33" t="str">
        <f t="shared" si="450"/>
        <v/>
      </c>
      <c r="DM395" s="27" t="s">
        <v>0</v>
      </c>
      <c r="DN395" s="32" t="str">
        <f t="shared" si="451"/>
        <v/>
      </c>
      <c r="DO395" s="33" t="str">
        <f t="shared" si="452"/>
        <v/>
      </c>
      <c r="DP395" s="27" t="s">
        <v>0</v>
      </c>
      <c r="DQ395" s="38" t="str">
        <f t="shared" si="453"/>
        <v/>
      </c>
      <c r="DR395" s="33" t="str" cm="1">
        <f t="array" ref="DR395">IF(DQ395&lt;&gt;"",INDEX(regNatjecatelj_id,DQ395,0),IF(BF395&lt;&gt;"",BF395,""))</f>
        <v/>
      </c>
      <c r="DS395" s="27" t="s">
        <v>0</v>
      </c>
      <c r="DT395" s="38" t="str">
        <f t="shared" si="454"/>
        <v/>
      </c>
      <c r="DU395" s="53" t="str">
        <f t="shared" si="400"/>
        <v/>
      </c>
      <c r="DV395" s="53" t="str">
        <f t="shared" si="455"/>
        <v/>
      </c>
      <c r="DW395" s="53" t="str">
        <f t="shared" si="456"/>
        <v/>
      </c>
      <c r="DX395" s="46" t="str">
        <f t="shared" si="457"/>
        <v/>
      </c>
      <c r="DY395" s="27" t="s">
        <v>0</v>
      </c>
      <c r="DZ395" s="38" t="str">
        <f>IF(AN395="","",MAX(DZ$12:DZ394)+1)</f>
        <v/>
      </c>
      <c r="EA395" s="53" t="str">
        <f t="shared" si="458"/>
        <v/>
      </c>
      <c r="EB395" s="53" t="str">
        <f t="shared" si="459"/>
        <v/>
      </c>
      <c r="EC395" s="53" t="str">
        <f t="shared" si="460"/>
        <v/>
      </c>
      <c r="ED395" s="53" t="str">
        <f t="shared" si="461"/>
        <v/>
      </c>
      <c r="EE395" s="53" t="str">
        <f t="shared" si="401"/>
        <v/>
      </c>
      <c r="EF395" s="53" t="str">
        <f t="shared" si="462"/>
        <v/>
      </c>
      <c r="EG395" s="53" t="str">
        <f t="shared" si="463"/>
        <v/>
      </c>
      <c r="EH395" s="53" t="str">
        <f t="shared" si="402"/>
        <v/>
      </c>
      <c r="EI395" s="53" t="str">
        <f t="shared" si="464"/>
        <v/>
      </c>
      <c r="EJ395" s="33" t="str">
        <f t="shared" si="465"/>
        <v/>
      </c>
      <c r="EK395" s="27" t="s">
        <v>0</v>
      </c>
      <c r="EL395" s="14" t="str">
        <f t="shared" si="466"/>
        <v/>
      </c>
      <c r="EM395" s="27" t="s">
        <v>0</v>
      </c>
      <c r="EN395" s="14" t="str">
        <f t="shared" si="403"/>
        <v/>
      </c>
      <c r="EO395" s="27" t="s">
        <v>0</v>
      </c>
      <c r="EP395" s="115" t="str">
        <f t="shared" si="467"/>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72" t="str">
        <f t="shared" si="404"/>
        <v/>
      </c>
      <c r="P396" s="27"/>
      <c r="Q396" s="32" t="str">
        <f t="shared" si="405"/>
        <v/>
      </c>
      <c r="R396" s="53" t="str">
        <f>IF(Q396="","",IF(COUNTIF(Q$12:Q395,Q396)=0,R395+1,R395))</f>
        <v/>
      </c>
      <c r="S396" s="53" t="str">
        <f t="shared" si="406"/>
        <v/>
      </c>
      <c r="T396" s="53" t="str">
        <f t="shared" si="407"/>
        <v/>
      </c>
      <c r="U396" s="46" t="str">
        <f t="shared" si="408"/>
        <v/>
      </c>
      <c r="V396" s="27" t="s">
        <v>0</v>
      </c>
      <c r="W396" s="157" t="str">
        <f t="shared" si="409"/>
        <v/>
      </c>
      <c r="X396" s="207" t="str">
        <f t="shared" si="410"/>
        <v/>
      </c>
      <c r="Y396" s="158" t="str">
        <f t="shared" si="392"/>
        <v/>
      </c>
      <c r="Z396" s="27" t="s">
        <v>0</v>
      </c>
      <c r="AA396" s="32" t="str">
        <f t="shared" si="411"/>
        <v/>
      </c>
      <c r="AB396" s="53" t="str">
        <f t="shared" si="412"/>
        <v/>
      </c>
      <c r="AC396" s="21" t="str">
        <f>IF(OR(AB396="",AB396&lt;&gt;"NEMA"),"",IF(IFERROR(MATCH(AA396,AA$12:AA395,0),0)&lt;&gt;0,"",AA396))</f>
        <v/>
      </c>
      <c r="AD396" s="46" t="str">
        <f>IF(AC396="","",MAX(AD$12:AD395)+1)</f>
        <v/>
      </c>
      <c r="AE396" s="27" t="s">
        <v>0</v>
      </c>
      <c r="AF396" s="84"/>
      <c r="AG396" s="27" t="s">
        <v>0</v>
      </c>
      <c r="AH396" s="14" t="str">
        <f t="shared" si="413"/>
        <v/>
      </c>
      <c r="AI396" s="27" t="s">
        <v>0</v>
      </c>
      <c r="AJ396" s="157" t="str">
        <f t="shared" si="414"/>
        <v/>
      </c>
      <c r="AK396" s="108" t="str">
        <f t="shared" si="415"/>
        <v/>
      </c>
      <c r="AL396" s="27"/>
      <c r="AM396" s="32" t="str">
        <f t="shared" si="416"/>
        <v/>
      </c>
      <c r="AN396" s="21" t="str">
        <f t="shared" si="417"/>
        <v/>
      </c>
      <c r="AO396" s="53" t="str">
        <f t="shared" si="418"/>
        <v/>
      </c>
      <c r="AP396" s="53" t="str">
        <f t="shared" si="419"/>
        <v/>
      </c>
      <c r="AQ396" s="21" t="str">
        <f t="shared" si="420"/>
        <v/>
      </c>
      <c r="AR396" s="46" t="str">
        <f t="shared" si="421"/>
        <v/>
      </c>
      <c r="AS396" s="27" t="s">
        <v>0</v>
      </c>
      <c r="AT396" s="62" t="str">
        <f t="shared" si="422"/>
        <v/>
      </c>
      <c r="AU396" s="27" t="s">
        <v>0</v>
      </c>
      <c r="AV396" s="228" t="str">
        <f t="shared" si="468"/>
        <v/>
      </c>
      <c r="AW396" s="27" t="s">
        <v>0</v>
      </c>
      <c r="AX396" s="79"/>
      <c r="AY396" s="80"/>
      <c r="AZ396" s="27" t="s">
        <v>0</v>
      </c>
      <c r="BA396" s="184" t="str">
        <f t="shared" si="423"/>
        <v/>
      </c>
      <c r="BB396" s="27" t="s">
        <v>0</v>
      </c>
      <c r="BC396" s="32" t="str">
        <f t="shared" si="424"/>
        <v/>
      </c>
      <c r="BD396" s="53" t="str">
        <f>IF(AX396&amp;AY396="","",MAX(BD$12:BD395)+1)</f>
        <v/>
      </c>
      <c r="BE396" s="196" t="str">
        <f t="shared" si="425"/>
        <v/>
      </c>
      <c r="BF396" s="33" t="str">
        <f>IF(AND(AO396="NEMA",AP396="NEMA",OR(AX396&amp;AY396="",BE396="NEMA")),MAX(BF$12:BF395)+1,"")</f>
        <v/>
      </c>
      <c r="BG396" s="27" t="s">
        <v>0</v>
      </c>
      <c r="BH396" s="32" t="str">
        <f t="shared" si="426"/>
        <v/>
      </c>
      <c r="BI396" s="21" t="str">
        <f t="shared" si="427"/>
        <v/>
      </c>
      <c r="BJ396" s="53" t="str">
        <f t="shared" si="428"/>
        <v/>
      </c>
      <c r="BK396" s="33" t="str">
        <f t="shared" si="429"/>
        <v/>
      </c>
      <c r="BL396" s="27" t="s">
        <v>0</v>
      </c>
      <c r="BM396" s="32" t="str">
        <f t="shared" si="430"/>
        <v/>
      </c>
      <c r="BN396" s="21" t="str">
        <f t="shared" si="431"/>
        <v/>
      </c>
      <c r="BO396" s="53" t="str">
        <f t="shared" si="432"/>
        <v/>
      </c>
      <c r="BP396" s="53" t="str">
        <f t="shared" si="393"/>
        <v/>
      </c>
      <c r="BQ396" s="21" t="str">
        <f t="shared" si="394"/>
        <v/>
      </c>
      <c r="BR396" s="21" t="str" cm="1">
        <f t="array" ref="BR396">IFERROR(""&amp;INDEX(regNatjecatelj_klub,DI396),"")</f>
        <v/>
      </c>
      <c r="BS396" s="66" t="str">
        <f t="shared" si="433"/>
        <v/>
      </c>
      <c r="BT396" s="46" t="str">
        <f t="shared" si="434"/>
        <v/>
      </c>
      <c r="BU396" s="27" t="s">
        <v>0</v>
      </c>
      <c r="BV396" s="62" t="str">
        <f>IF(BP396&lt;&gt;"NEMA","",IF(IFERROR(MATCH(BN396,BN$12:BN395,0),0)&lt;&gt;0,"",BN396))</f>
        <v/>
      </c>
      <c r="BW396" s="27" t="s">
        <v>0</v>
      </c>
      <c r="BX396" s="84"/>
      <c r="BY396" s="27" t="s">
        <v>0</v>
      </c>
      <c r="BZ396" s="38" t="str">
        <f t="shared" si="435"/>
        <v/>
      </c>
      <c r="CA396" s="21" t="str">
        <f t="shared" si="436"/>
        <v/>
      </c>
      <c r="CB396" s="21" t="str">
        <f>IF(CA396="","",MAX(CB$12:CB395)+1)</f>
        <v/>
      </c>
      <c r="CC396" s="21" t="str">
        <f>IF(CA396="","",IF(AB396="","",IF(AB396="NEMA",IF(AD396="",INDEX(AD$12:AD395,MATCH(AA396,AA$12:AA395,0),1),AD396),AB396)))</f>
        <v/>
      </c>
      <c r="CD396" s="21" t="str">
        <f t="shared" si="437"/>
        <v/>
      </c>
      <c r="CE396" s="21" t="str">
        <f>IF(BX396="","",MAX(CE$12:CE395)+1)</f>
        <v/>
      </c>
      <c r="CF396" s="21" t="str">
        <f t="shared" si="438"/>
        <v/>
      </c>
      <c r="CG396" s="46" t="str">
        <f t="shared" si="439"/>
        <v/>
      </c>
      <c r="CH396" s="27" t="s">
        <v>0</v>
      </c>
      <c r="CI396" s="14" t="str">
        <f t="shared" si="440"/>
        <v/>
      </c>
      <c r="CJ396" s="27" t="s">
        <v>0</v>
      </c>
      <c r="CK396" s="157" t="str">
        <f>IF(BN396="","",IF(AND(BO396&lt;&gt;"",BO396&lt;&gt;"NEMA",BS396=1),BR396,IFERROR(INDEX(CK$12:CK395,MATCH(BN396,BN$12:BN395,0)),IF(BX396&lt;&gt;"",BX396,BT396))))</f>
        <v/>
      </c>
      <c r="CL396" s="210" t="str">
        <f>IF(BN396="","",IF(BT396&lt;&gt;BN396,INDEX(regKlub_id,MATCH(BT396,regKlub_naziv,0)),IF(AND(BO396&lt;&gt;"",BO396&lt;&gt;"NEMA"),BO396,IF(CF396&lt;&gt;"",CF396,IF(CB396&lt;&gt;"",CB396,IFERROR(INDEX(CL$12:CL395,MATCH(BN396,BN$12:BN395,0)),"GREŠKA"))))))</f>
        <v/>
      </c>
      <c r="CM396" s="108" t="str">
        <f>IF(BP396="","",IF(BP396&lt;&gt;"NEMA",BP396,IF(CE396&lt;&gt;"",CE396,IFERROR(INDEX(CM$12:CM395,MATCH(BN396,BN$12:BN395,0)),""))))</f>
        <v/>
      </c>
      <c r="CN396" s="27" t="s">
        <v>0</v>
      </c>
      <c r="CO396" s="38" t="str">
        <f t="shared" si="441"/>
        <v/>
      </c>
      <c r="CP396" s="53" t="str">
        <f t="shared" si="442"/>
        <v/>
      </c>
      <c r="CQ396" s="164" t="str">
        <f t="shared" si="443"/>
        <v/>
      </c>
      <c r="CR396" s="165" t="str">
        <f t="shared" si="469"/>
        <v/>
      </c>
      <c r="CS396" s="108" t="str">
        <f t="shared" si="395"/>
        <v/>
      </c>
      <c r="CT396" s="27" t="s">
        <v>0</v>
      </c>
      <c r="CU396" s="224" t="str">
        <f t="shared" si="444"/>
        <v xml:space="preserve">
</v>
      </c>
      <c r="CV396" s="27" t="s">
        <v>0</v>
      </c>
      <c r="CW396" s="184" t="str">
        <f t="shared" si="396"/>
        <v/>
      </c>
      <c r="CX396" t="s">
        <v>0</v>
      </c>
      <c r="CY396" s="86" t="str">
        <f t="shared" si="397"/>
        <v/>
      </c>
      <c r="CZ396" t="s">
        <v>0</v>
      </c>
      <c r="DA396" s="32" t="str">
        <f t="shared" si="398"/>
        <v/>
      </c>
      <c r="DB396" s="46" t="str">
        <f t="shared" si="399"/>
        <v/>
      </c>
      <c r="DC396" t="s">
        <v>0</v>
      </c>
      <c r="DD396" s="14" t="str">
        <f t="shared" si="445"/>
        <v/>
      </c>
      <c r="DE396" s="27" t="s">
        <v>0</v>
      </c>
      <c r="DF396" s="14" t="str">
        <f t="shared" si="446"/>
        <v/>
      </c>
      <c r="DG396" s="27" t="s">
        <v>0</v>
      </c>
      <c r="DH396" s="32" t="str">
        <f t="shared" si="447"/>
        <v/>
      </c>
      <c r="DI396" s="33" t="str">
        <f t="shared" si="448"/>
        <v/>
      </c>
      <c r="DJ396" s="27" t="s">
        <v>0</v>
      </c>
      <c r="DK396" s="32" t="str">
        <f t="shared" si="449"/>
        <v/>
      </c>
      <c r="DL396" s="33" t="str">
        <f t="shared" si="450"/>
        <v/>
      </c>
      <c r="DM396" s="27" t="s">
        <v>0</v>
      </c>
      <c r="DN396" s="32" t="str">
        <f t="shared" si="451"/>
        <v/>
      </c>
      <c r="DO396" s="33" t="str">
        <f t="shared" si="452"/>
        <v/>
      </c>
      <c r="DP396" s="27" t="s">
        <v>0</v>
      </c>
      <c r="DQ396" s="38" t="str">
        <f t="shared" si="453"/>
        <v/>
      </c>
      <c r="DR396" s="33" t="str" cm="1">
        <f t="array" ref="DR396">IF(DQ396&lt;&gt;"",INDEX(regNatjecatelj_id,DQ396,0),IF(BF396&lt;&gt;"",BF396,""))</f>
        <v/>
      </c>
      <c r="DS396" s="27" t="s">
        <v>0</v>
      </c>
      <c r="DT396" s="38" t="str">
        <f t="shared" si="454"/>
        <v/>
      </c>
      <c r="DU396" s="53" t="str">
        <f t="shared" si="400"/>
        <v/>
      </c>
      <c r="DV396" s="53" t="str">
        <f t="shared" si="455"/>
        <v/>
      </c>
      <c r="DW396" s="53" t="str">
        <f t="shared" si="456"/>
        <v/>
      </c>
      <c r="DX396" s="46" t="str">
        <f t="shared" si="457"/>
        <v/>
      </c>
      <c r="DY396" s="27" t="s">
        <v>0</v>
      </c>
      <c r="DZ396" s="38" t="str">
        <f>IF(AN396="","",MAX(DZ$12:DZ395)+1)</f>
        <v/>
      </c>
      <c r="EA396" s="53" t="str">
        <f t="shared" si="458"/>
        <v/>
      </c>
      <c r="EB396" s="53" t="str">
        <f t="shared" si="459"/>
        <v/>
      </c>
      <c r="EC396" s="53" t="str">
        <f t="shared" si="460"/>
        <v/>
      </c>
      <c r="ED396" s="53" t="str">
        <f t="shared" si="461"/>
        <v/>
      </c>
      <c r="EE396" s="53" t="str">
        <f t="shared" si="401"/>
        <v/>
      </c>
      <c r="EF396" s="53" t="str">
        <f t="shared" si="462"/>
        <v/>
      </c>
      <c r="EG396" s="53" t="str">
        <f t="shared" si="463"/>
        <v/>
      </c>
      <c r="EH396" s="53" t="str">
        <f t="shared" si="402"/>
        <v/>
      </c>
      <c r="EI396" s="53" t="str">
        <f t="shared" si="464"/>
        <v/>
      </c>
      <c r="EJ396" s="33" t="str">
        <f t="shared" si="465"/>
        <v/>
      </c>
      <c r="EK396" s="27" t="s">
        <v>0</v>
      </c>
      <c r="EL396" s="14" t="str">
        <f t="shared" si="466"/>
        <v/>
      </c>
      <c r="EM396" s="27" t="s">
        <v>0</v>
      </c>
      <c r="EN396" s="14" t="str">
        <f t="shared" si="403"/>
        <v/>
      </c>
      <c r="EO396" s="27" t="s">
        <v>0</v>
      </c>
      <c r="EP396" s="115" t="str">
        <f t="shared" si="467"/>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72" t="str">
        <f t="shared" si="404"/>
        <v/>
      </c>
      <c r="P397" s="27"/>
      <c r="Q397" s="32" t="str">
        <f t="shared" si="405"/>
        <v/>
      </c>
      <c r="R397" s="53" t="str">
        <f>IF(Q397="","",IF(COUNTIF(Q$12:Q396,Q397)=0,R396+1,R396))</f>
        <v/>
      </c>
      <c r="S397" s="53" t="str">
        <f t="shared" si="406"/>
        <v/>
      </c>
      <c r="T397" s="53" t="str">
        <f t="shared" si="407"/>
        <v/>
      </c>
      <c r="U397" s="46" t="str">
        <f t="shared" si="408"/>
        <v/>
      </c>
      <c r="V397" s="27" t="s">
        <v>0</v>
      </c>
      <c r="W397" s="157" t="str">
        <f t="shared" si="409"/>
        <v/>
      </c>
      <c r="X397" s="207" t="str">
        <f t="shared" si="410"/>
        <v/>
      </c>
      <c r="Y397" s="158" t="str">
        <f t="shared" ref="Y397:Y412" si="470">IF(W397="","",INDEX(natKategorija_aliasId,MATCH(X397,natKategorija_stazaKatId,0)))</f>
        <v/>
      </c>
      <c r="Z397" s="27" t="s">
        <v>0</v>
      </c>
      <c r="AA397" s="32" t="str">
        <f t="shared" si="411"/>
        <v/>
      </c>
      <c r="AB397" s="53" t="str">
        <f t="shared" si="412"/>
        <v/>
      </c>
      <c r="AC397" s="21" t="str">
        <f>IF(OR(AB397="",AB397&lt;&gt;"NEMA"),"",IF(IFERROR(MATCH(AA397,AA$12:AA396,0),0)&lt;&gt;0,"",AA397))</f>
        <v/>
      </c>
      <c r="AD397" s="46" t="str">
        <f>IF(AC397="","",MAX(AD$12:AD396)+1)</f>
        <v/>
      </c>
      <c r="AE397" s="27" t="s">
        <v>0</v>
      </c>
      <c r="AF397" s="84"/>
      <c r="AG397" s="27" t="s">
        <v>0</v>
      </c>
      <c r="AH397" s="14" t="str">
        <f t="shared" si="413"/>
        <v/>
      </c>
      <c r="AI397" s="27" t="s">
        <v>0</v>
      </c>
      <c r="AJ397" s="157" t="str">
        <f t="shared" si="414"/>
        <v/>
      </c>
      <c r="AK397" s="108" t="str">
        <f t="shared" si="415"/>
        <v/>
      </c>
      <c r="AL397" s="27"/>
      <c r="AM397" s="32" t="str">
        <f t="shared" si="416"/>
        <v/>
      </c>
      <c r="AN397" s="21" t="str">
        <f t="shared" si="417"/>
        <v/>
      </c>
      <c r="AO397" s="53" t="str">
        <f t="shared" si="418"/>
        <v/>
      </c>
      <c r="AP397" s="53" t="str">
        <f t="shared" si="419"/>
        <v/>
      </c>
      <c r="AQ397" s="21" t="str">
        <f t="shared" si="420"/>
        <v/>
      </c>
      <c r="AR397" s="46" t="str">
        <f t="shared" si="421"/>
        <v/>
      </c>
      <c r="AS397" s="27" t="s">
        <v>0</v>
      </c>
      <c r="AT397" s="62" t="str">
        <f t="shared" si="422"/>
        <v/>
      </c>
      <c r="AU397" s="27" t="s">
        <v>0</v>
      </c>
      <c r="AV397" s="228" t="str">
        <f t="shared" si="468"/>
        <v/>
      </c>
      <c r="AW397" s="27" t="s">
        <v>0</v>
      </c>
      <c r="AX397" s="79"/>
      <c r="AY397" s="80"/>
      <c r="AZ397" s="27" t="s">
        <v>0</v>
      </c>
      <c r="BA397" s="184" t="str">
        <f t="shared" si="423"/>
        <v/>
      </c>
      <c r="BB397" s="27" t="s">
        <v>0</v>
      </c>
      <c r="BC397" s="32" t="str">
        <f t="shared" si="424"/>
        <v/>
      </c>
      <c r="BD397" s="53" t="str">
        <f>IF(AX397&amp;AY397="","",MAX(BD$12:BD396)+1)</f>
        <v/>
      </c>
      <c r="BE397" s="196" t="str">
        <f t="shared" si="425"/>
        <v/>
      </c>
      <c r="BF397" s="33" t="str">
        <f>IF(AND(AO397="NEMA",AP397="NEMA",OR(AX397&amp;AY397="",BE397="NEMA")),MAX(BF$12:BF396)+1,"")</f>
        <v/>
      </c>
      <c r="BG397" s="27" t="s">
        <v>0</v>
      </c>
      <c r="BH397" s="32" t="str">
        <f t="shared" si="426"/>
        <v/>
      </c>
      <c r="BI397" s="21" t="str">
        <f t="shared" si="427"/>
        <v/>
      </c>
      <c r="BJ397" s="53" t="str">
        <f t="shared" si="428"/>
        <v/>
      </c>
      <c r="BK397" s="33" t="str">
        <f t="shared" si="429"/>
        <v/>
      </c>
      <c r="BL397" s="27" t="s">
        <v>0</v>
      </c>
      <c r="BM397" s="32" t="str">
        <f t="shared" si="430"/>
        <v/>
      </c>
      <c r="BN397" s="21" t="str">
        <f t="shared" si="431"/>
        <v/>
      </c>
      <c r="BO397" s="53" t="str">
        <f t="shared" si="432"/>
        <v/>
      </c>
      <c r="BP397" s="53" t="str">
        <f t="shared" ref="BP397:BP412" si="471">IF(BN397="","",IF(IFERROR(MATCH(BN397,regKlub_naziv,0),"")&lt;&gt;"","",IFERROR(INDEX(regKlub_alias_id,MATCH(BN397,regKlub_alias_alias,0)),"NEMA")))</f>
        <v/>
      </c>
      <c r="BQ397" s="21" t="str">
        <f t="shared" ref="BQ397:BQ412" si="472">IF(BP397="",""&amp;BN397,IF(BP397="NEMA",BN397,INDEX(regKlub_naziv,MATCH(INDEX(regKlub_alias_klubId,MATCH(BP397,regKlub_alias_id,0)),regKlub_id,0))))</f>
        <v/>
      </c>
      <c r="BR397" s="21" t="str" cm="1">
        <f t="array" ref="BR397">IFERROR(""&amp;INDEX(regNatjecatelj_klub,DI397),"")</f>
        <v/>
      </c>
      <c r="BS397" s="66" t="str">
        <f t="shared" si="433"/>
        <v/>
      </c>
      <c r="BT397" s="46" t="str">
        <f t="shared" si="434"/>
        <v/>
      </c>
      <c r="BU397" s="27" t="s">
        <v>0</v>
      </c>
      <c r="BV397" s="62" t="str">
        <f>IF(BP397&lt;&gt;"NEMA","",IF(IFERROR(MATCH(BN397,BN$12:BN396,0),0)&lt;&gt;0,"",BN397))</f>
        <v/>
      </c>
      <c r="BW397" s="27" t="s">
        <v>0</v>
      </c>
      <c r="BX397" s="84"/>
      <c r="BY397" s="27" t="s">
        <v>0</v>
      </c>
      <c r="BZ397" s="38" t="str">
        <f t="shared" si="435"/>
        <v/>
      </c>
      <c r="CA397" s="21" t="str">
        <f t="shared" si="436"/>
        <v/>
      </c>
      <c r="CB397" s="21" t="str">
        <f>IF(CA397="","",MAX(CB$12:CB396)+1)</f>
        <v/>
      </c>
      <c r="CC397" s="21" t="str">
        <f>IF(CA397="","",IF(AB397="","",IF(AB397="NEMA",IF(AD397="",INDEX(AD$12:AD396,MATCH(AA397,AA$12:AA396,0),1),AD397),AB397)))</f>
        <v/>
      </c>
      <c r="CD397" s="21" t="str">
        <f t="shared" si="437"/>
        <v/>
      </c>
      <c r="CE397" s="21" t="str">
        <f>IF(BX397="","",MAX(CE$12:CE396)+1)</f>
        <v/>
      </c>
      <c r="CF397" s="21" t="str">
        <f t="shared" si="438"/>
        <v/>
      </c>
      <c r="CG397" s="46" t="str">
        <f t="shared" si="439"/>
        <v/>
      </c>
      <c r="CH397" s="27" t="s">
        <v>0</v>
      </c>
      <c r="CI397" s="14" t="str">
        <f t="shared" si="440"/>
        <v/>
      </c>
      <c r="CJ397" s="27" t="s">
        <v>0</v>
      </c>
      <c r="CK397" s="157" t="str">
        <f>IF(BN397="","",IF(AND(BO397&lt;&gt;"",BO397&lt;&gt;"NEMA",BS397=1),BR397,IFERROR(INDEX(CK$12:CK396,MATCH(BN397,BN$12:BN396,0)),IF(BX397&lt;&gt;"",BX397,BT397))))</f>
        <v/>
      </c>
      <c r="CL397" s="210" t="str">
        <f>IF(BN397="","",IF(BT397&lt;&gt;BN397,INDEX(regKlub_id,MATCH(BT397,regKlub_naziv,0)),IF(AND(BO397&lt;&gt;"",BO397&lt;&gt;"NEMA"),BO397,IF(CF397&lt;&gt;"",CF397,IF(CB397&lt;&gt;"",CB397,IFERROR(INDEX(CL$12:CL396,MATCH(BN397,BN$12:BN396,0)),"GREŠKA"))))))</f>
        <v/>
      </c>
      <c r="CM397" s="108" t="str">
        <f>IF(BP397="","",IF(BP397&lt;&gt;"NEMA",BP397,IF(CE397&lt;&gt;"",CE397,IFERROR(INDEX(CM$12:CM396,MATCH(BN397,BN$12:BN396,0)),""))))</f>
        <v/>
      </c>
      <c r="CN397" s="27" t="s">
        <v>0</v>
      </c>
      <c r="CO397" s="38" t="str">
        <f t="shared" si="441"/>
        <v/>
      </c>
      <c r="CP397" s="53" t="str">
        <f t="shared" si="442"/>
        <v/>
      </c>
      <c r="CQ397" s="164" t="str">
        <f t="shared" si="443"/>
        <v/>
      </c>
      <c r="CR397" s="165" t="str">
        <f t="shared" si="469"/>
        <v/>
      </c>
      <c r="CS397" s="108" t="str">
        <f t="shared" ref="CS397:CS412" si="473">IF(DH397="","",IF(AND(CP397="0",N(CR397)&gt;data_max_minuta*60),2,INDEX(regStatusRezultat_id,MATCH(VALUE(CP397),regStatusRezultat_oEvent,0))))</f>
        <v/>
      </c>
      <c r="CT397" s="27" t="s">
        <v>0</v>
      </c>
      <c r="CU397" s="224" t="str">
        <f t="shared" si="444"/>
        <v xml:space="preserve">
</v>
      </c>
      <c r="CV397" s="27" t="s">
        <v>0</v>
      </c>
      <c r="CW397" s="184" t="str">
        <f t="shared" ref="CW397:CW412" si="474">IF(BF397="","",IF(AND(CY397&lt;&gt;"M",CY397&lt;&gt;"Ž"),1,""))</f>
        <v/>
      </c>
      <c r="CX397" t="s">
        <v>0</v>
      </c>
      <c r="CY397" s="86" t="str">
        <f t="shared" ref="CY397:CY412" si="475">IF(Q397="","",LEFT(INDEX(regKategorija_oznaka,MATCH(S397,regKategorija_id,0)),1))</f>
        <v/>
      </c>
      <c r="CZ397" t="s">
        <v>0</v>
      </c>
      <c r="DA397" s="32" t="str">
        <f t="shared" ref="DA397:DA412" si="476">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7">IF(BF397="","","INSERT INTO imeprezime (id,osoba_id,rbr,ime,prezime,klub_id,identitet_id,sintaksa_id,info,aktivno,dnevnik_id) VALUES ("&amp;BF397&amp;","&amp;IF(DA397="","Null",BF397)&amp;",1,'"&amp;BH397&amp;"','"&amp;BI397&amp;"',"&amp;IF(CL397="","Null",CL397)&amp;",Null,1,'',1,"&amp;data_dnevnik_id&amp;");")</f>
        <v/>
      </c>
      <c r="DC397" t="s">
        <v>0</v>
      </c>
      <c r="DD397" s="14" t="str">
        <f t="shared" si="445"/>
        <v/>
      </c>
      <c r="DE397" s="27" t="s">
        <v>0</v>
      </c>
      <c r="DF397" s="14" t="str">
        <f t="shared" si="446"/>
        <v/>
      </c>
      <c r="DG397" s="27" t="s">
        <v>0</v>
      </c>
      <c r="DH397" s="32" t="str">
        <f t="shared" si="447"/>
        <v/>
      </c>
      <c r="DI397" s="33" t="str">
        <f t="shared" si="448"/>
        <v/>
      </c>
      <c r="DJ397" s="27" t="s">
        <v>0</v>
      </c>
      <c r="DK397" s="32" t="str">
        <f t="shared" si="449"/>
        <v/>
      </c>
      <c r="DL397" s="33" t="str">
        <f t="shared" si="450"/>
        <v/>
      </c>
      <c r="DM397" s="27" t="s">
        <v>0</v>
      </c>
      <c r="DN397" s="32" t="str">
        <f t="shared" si="451"/>
        <v/>
      </c>
      <c r="DO397" s="33" t="str">
        <f t="shared" si="452"/>
        <v/>
      </c>
      <c r="DP397" s="27" t="s">
        <v>0</v>
      </c>
      <c r="DQ397" s="38" t="str">
        <f t="shared" si="453"/>
        <v/>
      </c>
      <c r="DR397" s="33" t="str" cm="1">
        <f t="array" ref="DR397">IF(DQ397&lt;&gt;"",INDEX(regNatjecatelj_id,DQ397,0),IF(BF397&lt;&gt;"",BF397,""))</f>
        <v/>
      </c>
      <c r="DS397" s="27" t="s">
        <v>0</v>
      </c>
      <c r="DT397" s="38" t="str">
        <f t="shared" si="454"/>
        <v/>
      </c>
      <c r="DU397" s="53" t="str">
        <f t="shared" ref="DU397:DU412" si="478">IF(AN397="","",IF(BN397="",IF(BR397&lt;&gt;"","(raz-klu)",IF(IFERROR(INDEX(regNatjecatelj_klub,MATCH(DR397,regNatjecatelj_id,0)),"NEMA")="","klu","")),IF(OR(AND(BP397&lt;&gt;"",BP397&lt;&gt;"NEMA"),CF397&lt;&gt;""),"klu(ali)",IF(AND(BR397&lt;&gt;"",BR397&lt;&gt;BQ397),"(raz-klu)","klu"))))</f>
        <v/>
      </c>
      <c r="DV397" s="53" t="str">
        <f t="shared" si="455"/>
        <v/>
      </c>
      <c r="DW397" s="53" t="str">
        <f t="shared" si="456"/>
        <v/>
      </c>
      <c r="DX397" s="46" t="str">
        <f t="shared" si="457"/>
        <v/>
      </c>
      <c r="DY397" s="27" t="s">
        <v>0</v>
      </c>
      <c r="DZ397" s="38" t="str">
        <f>IF(AN397="","",MAX(DZ$12:DZ396)+1)</f>
        <v/>
      </c>
      <c r="EA397" s="53" t="str">
        <f t="shared" si="458"/>
        <v/>
      </c>
      <c r="EB397" s="53" t="str">
        <f t="shared" si="459"/>
        <v/>
      </c>
      <c r="EC397" s="53" t="str">
        <f t="shared" si="460"/>
        <v/>
      </c>
      <c r="ED397" s="53" t="str">
        <f t="shared" si="461"/>
        <v/>
      </c>
      <c r="EE397" s="53" t="str">
        <f t="shared" ref="EE397:EE412" si="479">IF(O397="","",IF(data_trka_je_rangirana=0,0,IF(OR(DO397="",DO397="NEMA"),0,1)))</f>
        <v/>
      </c>
      <c r="EF397" s="53" t="str">
        <f t="shared" si="462"/>
        <v/>
      </c>
      <c r="EG397" s="53" t="str">
        <f t="shared" si="463"/>
        <v/>
      </c>
      <c r="EH397" s="53" t="str">
        <f t="shared" ref="EH397:EH412" si="480">IF(OR(AP397="",AP397="NEMA"),BD397,INDEX(regNatjecatelj_alias_id,MATCH(AP397,regNatjecatelj_alias_natjecateljId,0)))</f>
        <v/>
      </c>
      <c r="EI397" s="53" t="str">
        <f t="shared" si="464"/>
        <v/>
      </c>
      <c r="EJ397" s="33" t="str">
        <f t="shared" si="465"/>
        <v/>
      </c>
      <c r="EK397" s="27" t="s">
        <v>0</v>
      </c>
      <c r="EL397" s="14" t="str">
        <f t="shared" si="466"/>
        <v/>
      </c>
      <c r="EM397" s="27" t="s">
        <v>0</v>
      </c>
      <c r="EN397" s="14" t="str">
        <f t="shared" ref="EN397:EN412" si="481">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15" t="str">
        <f t="shared" si="467"/>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72" t="str">
        <f t="shared" ref="O398:O412" si="482">IF(E398="","","ok")</f>
        <v/>
      </c>
      <c r="P398" s="27"/>
      <c r="Q398" s="32" t="str">
        <f t="shared" ref="Q398:Q412" si="483">IF(B398="","",B398)</f>
        <v/>
      </c>
      <c r="R398" s="53" t="str">
        <f>IF(Q398="","",IF(COUNTIF(Q$12:Q397,Q398)=0,R397+1,R397))</f>
        <v/>
      </c>
      <c r="S398" s="53" t="str">
        <f t="shared" ref="S398:S412" si="484">IF(Q398="","",IFERROR(INDEX(regKategorija_id,MATCH(Q398,regKategorija_oznaka,0)),IFERROR(INDEX(regKategorija_alias_kategorijaId,MATCH(Q398,regKategorija_alias_oznaka,0)),INDEX(natKategorija_katRegId,MATCH(Q398,natKategorija_kategorija,0)))))</f>
        <v/>
      </c>
      <c r="T398" s="53" t="str">
        <f t="shared" ref="T398:T412" si="485">IF(Q398="","",IFERROR(INDEX(natStaza_id,MATCH(Q398,natStaza_kategorija,0)),""))</f>
        <v/>
      </c>
      <c r="U398" s="46" t="str">
        <f t="shared" ref="U398:U412" si="486">IF(T398="","",INDEX(natStaza_naziv,MATCH(T398,natStaza_id,0)))</f>
        <v/>
      </c>
      <c r="V398" s="27" t="s">
        <v>0</v>
      </c>
      <c r="W398" s="157" t="str">
        <f t="shared" ref="W398:W412" si="487">IF(O398="","",INDEX(regKategorija_oznaka,MATCH(S398,regKategorija_id,0)))</f>
        <v/>
      </c>
      <c r="X398" s="207" t="str">
        <f t="shared" ref="X398:X412" si="488">IF(W398="","",INDEX(natKategorija_stazaKatId,MATCH(S398,natKategorija_katRegId,0)))</f>
        <v/>
      </c>
      <c r="Y398" s="158" t="str">
        <f t="shared" si="470"/>
        <v/>
      </c>
      <c r="Z398" s="27" t="s">
        <v>0</v>
      </c>
      <c r="AA398" s="32" t="str">
        <f t="shared" ref="AA398:AA412" si="489">IF(O398="","",M398)</f>
        <v/>
      </c>
      <c r="AB398" s="53" t="str">
        <f t="shared" ref="AB398:AB412" si="490">IF(AA398="","",IFERROR(INDEX(regDrzava_id,MATCH(AA398,regDrzava_oznaka,0)),"NEMA"))</f>
        <v/>
      </c>
      <c r="AC398" s="21" t="str">
        <f>IF(OR(AB398="",AB398&lt;&gt;"NEMA"),"",IF(IFERROR(MATCH(AA398,AA$12:AA397,0),0)&lt;&gt;0,"",AA398))</f>
        <v/>
      </c>
      <c r="AD398" s="46" t="str">
        <f>IF(AC398="","",MAX(AD$12:AD397)+1)</f>
        <v/>
      </c>
      <c r="AE398" s="27" t="s">
        <v>0</v>
      </c>
      <c r="AF398" s="84"/>
      <c r="AG398" s="27" t="s">
        <v>0</v>
      </c>
      <c r="AH398" s="14" t="str">
        <f t="shared" ref="AH398:AH412" si="491">IF(AC398="","","INSERT INTO drzava(id,naziv,oznaka) VALUES ("&amp;AD398&amp;",'"&amp;AF398&amp;"','"&amp;UPPER(LEFT(AC398,1))&amp;LOWER(RIGHT(AC398,2))&amp;"');")</f>
        <v/>
      </c>
      <c r="AI398" s="27" t="s">
        <v>0</v>
      </c>
      <c r="AJ398" s="157" t="str">
        <f t="shared" ref="AJ398:AJ412" si="492">IF(AB398="","",IF(AB398="NEMA",AC398,AA398))</f>
        <v/>
      </c>
      <c r="AK398" s="108" t="str">
        <f t="shared" ref="AK398:AK412" si="493">IF(AB398="","",IF(AB398="NEMA",AD398,AB398))</f>
        <v/>
      </c>
      <c r="AL398" s="27"/>
      <c r="AM398" s="32" t="str">
        <f t="shared" ref="AM398:AM412" si="494">IF(O398="","",D398)</f>
        <v/>
      </c>
      <c r="AN398" s="21" t="str">
        <f t="shared" ref="AN398:AN412" si="495">IF(O398="","",E398)</f>
        <v/>
      </c>
      <c r="AO398" s="53" t="str">
        <f t="shared" ref="AO398:AO412" si="496">IF(AN398="","",IFERROR(INDEX(regNatjecatelj_id,MATCH(AM398&amp;" – "&amp;AN398,regNatjecatelj_imePrezime,0)),"NEMA"))</f>
        <v/>
      </c>
      <c r="AP398" s="53" t="str">
        <f t="shared" ref="AP398:AP412" si="497">IF(AO398&lt;&gt;"NEMA","",IFERROR(INDEX(regNatjecatelj_alias_natjecateljId,MATCH(AM398&amp;" "&amp;AN398,regNatjecatelj_alias_alias,0)),"NEMA"))</f>
        <v/>
      </c>
      <c r="AQ398" s="21" t="str">
        <f t="shared" ref="AQ398:AQ412" si="498">IF(O398="","",IF(OR(AP398="",AP398="NEMA"),AM398,INDEX(regNatjecatelj_ime,MATCH(AP398,regNatjecatelj_id,0))))</f>
        <v/>
      </c>
      <c r="AR398" s="46" t="str">
        <f t="shared" ref="AR398:AR412" si="499">IF(O398="","",IF(OR(AP398="",AP398="NEMA"),AN398,INDEX(regNatjecatelj_prezime,MATCH(AP398,regNatjecatelj_id,0))))</f>
        <v/>
      </c>
      <c r="AS398" s="27" t="s">
        <v>0</v>
      </c>
      <c r="AT398" s="62" t="str">
        <f t="shared" ref="AT398:AT412" si="500">IF(OR(O398="",AP398&lt;&gt;"NEMA"),"",AM398&amp;" "&amp;AN398)</f>
        <v/>
      </c>
      <c r="AU398" s="27" t="s">
        <v>0</v>
      </c>
      <c r="AV398" s="228" t="str">
        <f t="shared" si="468"/>
        <v/>
      </c>
      <c r="AW398" s="27" t="s">
        <v>0</v>
      </c>
      <c r="AX398" s="79"/>
      <c r="AY398" s="80"/>
      <c r="AZ398" s="27" t="s">
        <v>0</v>
      </c>
      <c r="BA398" s="184" t="str">
        <f t="shared" ref="BA398:BA412" si="501">IF(AND(AX398="",AY398&lt;&gt;""),"FALI IME",IF(AND(AX398&lt;&gt;"",AY398=""),"FALI PREZIME",IF(OR(AO398="",AND(AO398="NEMA",AP398="NEMA"),AX398&amp;AY398=""),"","GREŠKA")))</f>
        <v/>
      </c>
      <c r="BB398" s="27" t="s">
        <v>0</v>
      </c>
      <c r="BC398" s="32" t="str">
        <f t="shared" ref="BC398:BC412" si="502">IF(AX398&amp;AY398="","",AT398)</f>
        <v/>
      </c>
      <c r="BD398" s="53" t="str">
        <f>IF(AX398&amp;AY398="","",MAX(BD$12:BD397)+1)</f>
        <v/>
      </c>
      <c r="BE398" s="196" t="str">
        <f t="shared" ref="BE398:BE412" si="503">IF(AX398&amp;AY398="","",IFERROR(INDEX(regNatjecatelj_id,MATCH(AX398&amp;" – "&amp;AY398,regNatjecatelj_imePrezime,0)),"NEMA"))</f>
        <v/>
      </c>
      <c r="BF398" s="33" t="str">
        <f>IF(AND(AO398="NEMA",AP398="NEMA",OR(AX398&amp;AY398="",BE398="NEMA")),MAX(BF$12:BF397)+1,"")</f>
        <v/>
      </c>
      <c r="BG398" s="27" t="s">
        <v>0</v>
      </c>
      <c r="BH398" s="32" t="str">
        <f t="shared" ref="BH398:BH412" si="504">IF(O398="","",IF(BE398="",AQ398,IF(BE398="NEMA",AX398,INDEX(regNatjecatelj_ime,MATCH(BE398,regNatjecatelj_id,0)))))</f>
        <v/>
      </c>
      <c r="BI398" s="21" t="str">
        <f t="shared" ref="BI398:BI412" si="505">IF(O398="","",IF(BE398="",AR398,IF(BE398="NEMA",AY398,INDEX(regNatjecatelj_prezime,MATCH(BE398,regNatjecatelj_id,0)))))</f>
        <v/>
      </c>
      <c r="BJ398" s="53" t="str">
        <f t="shared" ref="BJ398:BJ412" si="506">IF(AND(AP398&lt;&gt;"",AP398&lt;&gt;"NEMA"),AP398,IF(BD398&lt;&gt;"",BD398,""))</f>
        <v/>
      </c>
      <c r="BK398" s="33" t="str">
        <f t="shared" ref="BK398:BK412" si="507">IF(AND(AO398&lt;&gt;"",AO398&lt;&gt;"NEMA"),AO398,IF(AND(BE398&lt;&gt;"",BE398&lt;&gt;"NEMA"),BE398,IF(BF398&lt;&gt;"",BF398,"")))</f>
        <v/>
      </c>
      <c r="BL398" s="27" t="s">
        <v>0</v>
      </c>
      <c r="BM398" s="32" t="str">
        <f t="shared" ref="BM398:BM412" si="508">IF(O398="","",J398)</f>
        <v/>
      </c>
      <c r="BN398" s="21" t="str">
        <f t="shared" ref="BN398:BN412" si="509">IF(O398="","",K398)</f>
        <v/>
      </c>
      <c r="BO398" s="53" t="str">
        <f t="shared" ref="BO398:BO412" si="510">IF(BN398="","",IFERROR(INDEX(regKlub_id,MATCH(BN398,regKlub_naziv,0)),"NEMA"))</f>
        <v/>
      </c>
      <c r="BP398" s="53" t="str">
        <f t="shared" si="471"/>
        <v/>
      </c>
      <c r="BQ398" s="21" t="str">
        <f t="shared" si="472"/>
        <v/>
      </c>
      <c r="BR398" s="21" t="str" cm="1">
        <f t="array" ref="BR398">IFERROR(""&amp;INDEX(regNatjecatelj_klub,DI398),"")</f>
        <v/>
      </c>
      <c r="BS398" s="66" t="str">
        <f t="shared" ref="BS398:BS412" si="511">IF(BQ398=BR398,"",IF(BR398="","",1))</f>
        <v/>
      </c>
      <c r="BT398" s="46" t="str">
        <f t="shared" ref="BT398:BT412" si="512">IF(AND(BR398&lt;&gt;"",BR398&lt;&gt;BQ398),BR398,""&amp;BQ398)</f>
        <v/>
      </c>
      <c r="BU398" s="27" t="s">
        <v>0</v>
      </c>
      <c r="BV398" s="62" t="str">
        <f>IF(BP398&lt;&gt;"NEMA","",IF(IFERROR(MATCH(BN398,BN$12:BN397,0),0)&lt;&gt;0,"",BN398))</f>
        <v/>
      </c>
      <c r="BW398" s="27" t="s">
        <v>0</v>
      </c>
      <c r="BX398" s="84"/>
      <c r="BY398" s="27" t="s">
        <v>0</v>
      </c>
      <c r="BZ398" s="38" t="str">
        <f t="shared" ref="BZ398:BZ412" si="513">IF(BX398="","",IFERROR(INDEX(regKlub_id,MATCH(BX398,regKlub_naziv,0)),"NEMA"))</f>
        <v/>
      </c>
      <c r="CA398" s="21" t="str">
        <f t="shared" ref="CA398:CA412" si="514">IF(BV398="","",IF(BX398="",BV398,IF(BZ398="NEMA",BX398,"")))</f>
        <v/>
      </c>
      <c r="CB398" s="21" t="str">
        <f>IF(CA398="","",MAX(CB$12:CB397)+1)</f>
        <v/>
      </c>
      <c r="CC398" s="21" t="str">
        <f>IF(CA398="","",IF(AB398="","",IF(AB398="NEMA",IF(AD398="",INDEX(AD$12:AD397,MATCH(AA398,AA$12:AA397,0),1),AD398),AB398)))</f>
        <v/>
      </c>
      <c r="CD398" s="21" t="str">
        <f t="shared" ref="CD398:CD412" si="515">IF(CA398="","","INSERT INTO klub(id,naziv,drzava_id,aktivan) VALUES ("&amp;CB398&amp;",'"&amp;CA398&amp;"',"&amp;CC398&amp;",1);")</f>
        <v/>
      </c>
      <c r="CE398" s="21" t="str">
        <f>IF(BX398="","",MAX(CE$12:CE397)+1)</f>
        <v/>
      </c>
      <c r="CF398" s="21" t="str">
        <f t="shared" ref="CF398:CF412" si="516">IF(BX398="","",IF(CB398="",INDEX(regKlub_id,MATCH(BX398,regKlub_naziv,0)),CB398))</f>
        <v/>
      </c>
      <c r="CG398" s="46" t="str">
        <f t="shared" ref="CG398:CG412" si="517">IF(BX398="","","INSERT INTO klub_alias(id,alias,klub_id) VALUES ("&amp;CE398&amp;",'"&amp;BV398&amp;"',"&amp;CF398&amp;");")</f>
        <v/>
      </c>
      <c r="CH398" s="27" t="s">
        <v>0</v>
      </c>
      <c r="CI398" s="14" t="str">
        <f t="shared" ref="CI398:CI412" si="518">""&amp;CD398&amp;IF(AND(CD398&lt;&gt;"",CG398&lt;&gt;""),"
","")&amp;CG398</f>
        <v/>
      </c>
      <c r="CJ398" s="27" t="s">
        <v>0</v>
      </c>
      <c r="CK398" s="157" t="str">
        <f>IF(BN398="","",IF(AND(BO398&lt;&gt;"",BO398&lt;&gt;"NEMA",BS398=1),BR398,IFERROR(INDEX(CK$12:CK397,MATCH(BN398,BN$12:BN397,0)),IF(BX398&lt;&gt;"",BX398,BT398))))</f>
        <v/>
      </c>
      <c r="CL398" s="210" t="str">
        <f>IF(BN398="","",IF(BT398&lt;&gt;BN398,INDEX(regKlub_id,MATCH(BT398,regKlub_naziv,0)),IF(AND(BO398&lt;&gt;"",BO398&lt;&gt;"NEMA"),BO398,IF(CF398&lt;&gt;"",CF398,IF(CB398&lt;&gt;"",CB398,IFERROR(INDEX(CL$12:CL397,MATCH(BN398,BN$12:BN397,0)),"GREŠKA"))))))</f>
        <v/>
      </c>
      <c r="CM398" s="108" t="str">
        <f>IF(BP398="","",IF(BP398&lt;&gt;"NEMA",BP398,IF(CE398&lt;&gt;"",CE398,IFERROR(INDEX(CM$12:CM397,MATCH(BN398,BN$12:BN397,0)),""))))</f>
        <v/>
      </c>
      <c r="CN398" s="27" t="s">
        <v>0</v>
      </c>
      <c r="CO398" s="38" t="str">
        <f t="shared" ref="CO398:CO412" si="519">IF(G398="","",G398)</f>
        <v/>
      </c>
      <c r="CP398" s="53" t="str">
        <f t="shared" ref="CP398:CP412" si="520">IF(H398="","",H398)</f>
        <v/>
      </c>
      <c r="CQ398" s="164" t="str">
        <f t="shared" ref="CQ398:CQ412" si="521">IF(CO398="",IF(OR(O398="",CP398&lt;&gt;"0"),"","GREŠKA-1"),IF(AND(65535&gt;=VALUE(LEFT(CO398,SEARCH(":",CO398)-1))*60+VALUE(RIGHT(CO398,2)),OR(CP398="0",CP398="1",CP398="2",CP398="3",CP398="4")),IF(VALUE(RIGHT(CO398,2))&gt;=60,"GREŠKA-2",""),"GREŠKA-3"))</f>
        <v/>
      </c>
      <c r="CR398" s="165" t="str">
        <f t="shared" si="469"/>
        <v/>
      </c>
      <c r="CS398" s="108" t="str">
        <f t="shared" si="473"/>
        <v/>
      </c>
      <c r="CT398" s="27" t="s">
        <v>0</v>
      </c>
      <c r="CU398" s="224" t="str">
        <f t="shared" ref="CU398:CU412" si="522">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184" t="str">
        <f t="shared" si="474"/>
        <v/>
      </c>
      <c r="CX398" t="s">
        <v>0</v>
      </c>
      <c r="CY398" s="86" t="str">
        <f t="shared" si="475"/>
        <v/>
      </c>
      <c r="CZ398" t="s">
        <v>0</v>
      </c>
      <c r="DA398" s="32" t="str">
        <f t="shared" si="476"/>
        <v/>
      </c>
      <c r="DB398" s="46" t="str">
        <f t="shared" si="477"/>
        <v/>
      </c>
      <c r="DC398" t="s">
        <v>0</v>
      </c>
      <c r="DD398" s="14" t="str">
        <f t="shared" ref="DD398:DD412" si="523">IF(DA398="",DB398,DA398&amp;" "&amp;DB398)</f>
        <v/>
      </c>
      <c r="DE398" s="27" t="s">
        <v>0</v>
      </c>
      <c r="DF398" s="14" t="str">
        <f t="shared" ref="DF398:DF412" si="524">IF(BC398="","","INSERT INTO imeprezime_alias(id,alias,imeprezime_id) VALUES ("&amp;BD398&amp;",'"&amp;BC398&amp;"',"&amp;IF(BE398="NEMA",BF398,BE398)&amp;");")</f>
        <v/>
      </c>
      <c r="DG398" s="27" t="s">
        <v>0</v>
      </c>
      <c r="DH398" s="32" t="str">
        <f t="shared" ref="DH398:DH412" si="525">IF(O398="","",BH398&amp;" – "&amp;BI398)</f>
        <v/>
      </c>
      <c r="DI398" s="33" t="str">
        <f t="shared" ref="DI398:DI412" si="526">IF(DH398="","",IFERROR(MATCH(DH398,regNatjecatelj_imePrezime,0),"NEMA"))</f>
        <v/>
      </c>
      <c r="DJ398" s="27" t="s">
        <v>0</v>
      </c>
      <c r="DK398" s="32" t="str">
        <f t="shared" ref="DK398:DK412" si="527">IF(O398="","",DH398 &amp; IF(CK398="",""," – " &amp; CK398))</f>
        <v/>
      </c>
      <c r="DL398" s="33" t="str">
        <f t="shared" ref="DL398:DL412" si="528">IF(DK398="","",IFERROR(MATCH(DK398,regNatjecatelj_imePrezimeKlub,0),"NEMA"))</f>
        <v/>
      </c>
      <c r="DM398" s="27" t="s">
        <v>0</v>
      </c>
      <c r="DN398" s="32" t="str">
        <f t="shared" ref="DN398:DN412" si="529">IF(O398="","",DK398 &amp; IF(W398="",""," – " &amp; W398))</f>
        <v/>
      </c>
      <c r="DO398" s="33" t="str">
        <f t="shared" ref="DO398:DO412" si="530">IF(DN398="","",IFERROR(MATCH(DN398,regNatjecatelj_imePrezimeKlubKategorija,0),"NEMA"))</f>
        <v/>
      </c>
      <c r="DP398" s="27" t="s">
        <v>0</v>
      </c>
      <c r="DQ398" s="38" t="str">
        <f t="shared" ref="DQ398:DQ412" si="531">IF(DO398="","",IF(DO398&lt;&gt;"NEMA",DO398,IF(DL398&lt;&gt;"NEMA",DL398,IF(DI398&lt;&gt;"NEMA",DI398,""))))</f>
        <v/>
      </c>
      <c r="DR398" s="33" t="str" cm="1">
        <f t="array" ref="DR398">IF(DQ398&lt;&gt;"",INDEX(regNatjecatelj_id,DQ398,0),IF(BF398&lt;&gt;"",BF398,""))</f>
        <v/>
      </c>
      <c r="DS398" s="27" t="s">
        <v>0</v>
      </c>
      <c r="DT398" s="38" t="str">
        <f t="shared" ref="DT398:DT412" si="532">IF(AN398="","",IF(BF398&lt;&gt;"","novo",IF(AP398="","imepre","imepre(ali)")))</f>
        <v/>
      </c>
      <c r="DU398" s="53" t="str">
        <f t="shared" si="478"/>
        <v/>
      </c>
      <c r="DV398" s="53" t="str">
        <f t="shared" ref="DV398:DV412" si="533">IF(AN398="","","kat"&amp;IF(AND(W398&lt;&gt;Q398,Q398&lt;&gt;"Open"),"(ali)",""))</f>
        <v/>
      </c>
      <c r="DW398" s="53" t="str">
        <f t="shared" ref="DW398:DW412" si="534">IF(OR(CQ398&lt;&gt;"",CS398=2),"ot","")</f>
        <v/>
      </c>
      <c r="DX398" s="46" t="str">
        <f t="shared" ref="DX398:DX412" si="535">IF(AN398="","",DT398&amp;IF(DT398="novo","","-"&amp;DU398&amp;"-"&amp;DV398)&amp;IF(DW398="","","-"&amp;DW398))</f>
        <v/>
      </c>
      <c r="DY398" s="27" t="s">
        <v>0</v>
      </c>
      <c r="DZ398" s="38" t="str">
        <f>IF(AN398="","",MAX(DZ$12:DZ397)+1)</f>
        <v/>
      </c>
      <c r="EA398" s="53" t="str">
        <f t="shared" ref="EA398:EA412" si="536">IF(AQ398="","",X398)</f>
        <v/>
      </c>
      <c r="EB398" s="53" t="str">
        <f t="shared" ref="EB398:EB412" si="537">IF(DR398="","",DR398)</f>
        <v/>
      </c>
      <c r="EC398" s="53" t="str">
        <f t="shared" ref="EC398:EC412" si="538">IF(CR398="","",CR398)</f>
        <v/>
      </c>
      <c r="ED398" s="53" t="str">
        <f t="shared" ref="ED398:ED412" si="539">IF(CS398="","",IF(AND(EC398="",CS398=1),6,CS398))</f>
        <v/>
      </c>
      <c r="EE398" s="53" t="str">
        <f t="shared" si="479"/>
        <v/>
      </c>
      <c r="EF398" s="53" t="str">
        <f t="shared" ref="EF398:EF412" si="540">IF(DZ398="","",INDEX(regUparivanje_id,MATCH(DX398,regUparivanje_oznaka,0)))</f>
        <v/>
      </c>
      <c r="EG398" s="53" t="str">
        <f t="shared" ref="EG398:EG412" si="541">IF(CS398="","",CP398)</f>
        <v/>
      </c>
      <c r="EH398" s="53" t="str">
        <f t="shared" si="480"/>
        <v/>
      </c>
      <c r="EI398" s="53" t="str">
        <f t="shared" ref="EI398:EI412" si="542">IF(CM398="","",CM398)</f>
        <v/>
      </c>
      <c r="EJ398" s="33" t="str">
        <f t="shared" ref="EJ398:EJ412" si="543">IF(Y398="","",Y398)</f>
        <v/>
      </c>
      <c r="EK398" s="27" t="s">
        <v>0</v>
      </c>
      <c r="EL398" s="14" t="str">
        <f t="shared" ref="EL398:EL412" si="544">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1"/>
        <v/>
      </c>
      <c r="EO398" s="27" t="s">
        <v>0</v>
      </c>
      <c r="EP398" s="115" t="str">
        <f t="shared" ref="EP398:EP412" si="545">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72" t="str">
        <f t="shared" si="482"/>
        <v/>
      </c>
      <c r="P399" s="27"/>
      <c r="Q399" s="32" t="str">
        <f t="shared" si="483"/>
        <v/>
      </c>
      <c r="R399" s="53" t="str">
        <f>IF(Q399="","",IF(COUNTIF(Q$12:Q398,Q399)=0,R398+1,R398))</f>
        <v/>
      </c>
      <c r="S399" s="53" t="str">
        <f t="shared" si="484"/>
        <v/>
      </c>
      <c r="T399" s="53" t="str">
        <f t="shared" si="485"/>
        <v/>
      </c>
      <c r="U399" s="46" t="str">
        <f t="shared" si="486"/>
        <v/>
      </c>
      <c r="V399" s="27" t="s">
        <v>0</v>
      </c>
      <c r="W399" s="157" t="str">
        <f t="shared" si="487"/>
        <v/>
      </c>
      <c r="X399" s="207" t="str">
        <f t="shared" si="488"/>
        <v/>
      </c>
      <c r="Y399" s="158" t="str">
        <f t="shared" si="470"/>
        <v/>
      </c>
      <c r="Z399" s="27" t="s">
        <v>0</v>
      </c>
      <c r="AA399" s="32" t="str">
        <f t="shared" si="489"/>
        <v/>
      </c>
      <c r="AB399" s="53" t="str">
        <f t="shared" si="490"/>
        <v/>
      </c>
      <c r="AC399" s="21" t="str">
        <f>IF(OR(AB399="",AB399&lt;&gt;"NEMA"),"",IF(IFERROR(MATCH(AA399,AA$12:AA398,0),0)&lt;&gt;0,"",AA399))</f>
        <v/>
      </c>
      <c r="AD399" s="46" t="str">
        <f>IF(AC399="","",MAX(AD$12:AD398)+1)</f>
        <v/>
      </c>
      <c r="AE399" s="27" t="s">
        <v>0</v>
      </c>
      <c r="AF399" s="84"/>
      <c r="AG399" s="27" t="s">
        <v>0</v>
      </c>
      <c r="AH399" s="14" t="str">
        <f t="shared" si="491"/>
        <v/>
      </c>
      <c r="AI399" s="27" t="s">
        <v>0</v>
      </c>
      <c r="AJ399" s="157" t="str">
        <f t="shared" si="492"/>
        <v/>
      </c>
      <c r="AK399" s="108" t="str">
        <f t="shared" si="493"/>
        <v/>
      </c>
      <c r="AL399" s="27"/>
      <c r="AM399" s="32" t="str">
        <f t="shared" si="494"/>
        <v/>
      </c>
      <c r="AN399" s="21" t="str">
        <f t="shared" si="495"/>
        <v/>
      </c>
      <c r="AO399" s="53" t="str">
        <f t="shared" si="496"/>
        <v/>
      </c>
      <c r="AP399" s="53" t="str">
        <f t="shared" si="497"/>
        <v/>
      </c>
      <c r="AQ399" s="21" t="str">
        <f t="shared" si="498"/>
        <v/>
      </c>
      <c r="AR399" s="46" t="str">
        <f t="shared" si="499"/>
        <v/>
      </c>
      <c r="AS399" s="27" t="s">
        <v>0</v>
      </c>
      <c r="AT399" s="62" t="str">
        <f t="shared" si="500"/>
        <v/>
      </c>
      <c r="AU399" s="27" t="s">
        <v>0</v>
      </c>
      <c r="AV399" s="228" t="str">
        <f t="shared" si="468"/>
        <v/>
      </c>
      <c r="AW399" s="27" t="s">
        <v>0</v>
      </c>
      <c r="AX399" s="79"/>
      <c r="AY399" s="80"/>
      <c r="AZ399" s="27" t="s">
        <v>0</v>
      </c>
      <c r="BA399" s="184" t="str">
        <f t="shared" si="501"/>
        <v/>
      </c>
      <c r="BB399" s="27" t="s">
        <v>0</v>
      </c>
      <c r="BC399" s="32" t="str">
        <f t="shared" si="502"/>
        <v/>
      </c>
      <c r="BD399" s="53" t="str">
        <f>IF(AX399&amp;AY399="","",MAX(BD$12:BD398)+1)</f>
        <v/>
      </c>
      <c r="BE399" s="196" t="str">
        <f t="shared" si="503"/>
        <v/>
      </c>
      <c r="BF399" s="33" t="str">
        <f>IF(AND(AO399="NEMA",AP399="NEMA",OR(AX399&amp;AY399="",BE399="NEMA")),MAX(BF$12:BF398)+1,"")</f>
        <v/>
      </c>
      <c r="BG399" s="27" t="s">
        <v>0</v>
      </c>
      <c r="BH399" s="32" t="str">
        <f t="shared" si="504"/>
        <v/>
      </c>
      <c r="BI399" s="21" t="str">
        <f t="shared" si="505"/>
        <v/>
      </c>
      <c r="BJ399" s="53" t="str">
        <f t="shared" si="506"/>
        <v/>
      </c>
      <c r="BK399" s="33" t="str">
        <f t="shared" si="507"/>
        <v/>
      </c>
      <c r="BL399" s="27" t="s">
        <v>0</v>
      </c>
      <c r="BM399" s="32" t="str">
        <f t="shared" si="508"/>
        <v/>
      </c>
      <c r="BN399" s="21" t="str">
        <f t="shared" si="509"/>
        <v/>
      </c>
      <c r="BO399" s="53" t="str">
        <f t="shared" si="510"/>
        <v/>
      </c>
      <c r="BP399" s="53" t="str">
        <f t="shared" si="471"/>
        <v/>
      </c>
      <c r="BQ399" s="21" t="str">
        <f t="shared" si="472"/>
        <v/>
      </c>
      <c r="BR399" s="21" t="str" cm="1">
        <f t="array" ref="BR399">IFERROR(""&amp;INDEX(regNatjecatelj_klub,DI399),"")</f>
        <v/>
      </c>
      <c r="BS399" s="66" t="str">
        <f t="shared" si="511"/>
        <v/>
      </c>
      <c r="BT399" s="46" t="str">
        <f t="shared" si="512"/>
        <v/>
      </c>
      <c r="BU399" s="27" t="s">
        <v>0</v>
      </c>
      <c r="BV399" s="62" t="str">
        <f>IF(BP399&lt;&gt;"NEMA","",IF(IFERROR(MATCH(BN399,BN$12:BN398,0),0)&lt;&gt;0,"",BN399))</f>
        <v/>
      </c>
      <c r="BW399" s="27" t="s">
        <v>0</v>
      </c>
      <c r="BX399" s="84"/>
      <c r="BY399" s="27" t="s">
        <v>0</v>
      </c>
      <c r="BZ399" s="38" t="str">
        <f t="shared" si="513"/>
        <v/>
      </c>
      <c r="CA399" s="21" t="str">
        <f t="shared" si="514"/>
        <v/>
      </c>
      <c r="CB399" s="21" t="str">
        <f>IF(CA399="","",MAX(CB$12:CB398)+1)</f>
        <v/>
      </c>
      <c r="CC399" s="21" t="str">
        <f>IF(CA399="","",IF(AB399="","",IF(AB399="NEMA",IF(AD399="",INDEX(AD$12:AD398,MATCH(AA399,AA$12:AA398,0),1),AD399),AB399)))</f>
        <v/>
      </c>
      <c r="CD399" s="21" t="str">
        <f t="shared" si="515"/>
        <v/>
      </c>
      <c r="CE399" s="21" t="str">
        <f>IF(BX399="","",MAX(CE$12:CE398)+1)</f>
        <v/>
      </c>
      <c r="CF399" s="21" t="str">
        <f t="shared" si="516"/>
        <v/>
      </c>
      <c r="CG399" s="46" t="str">
        <f t="shared" si="517"/>
        <v/>
      </c>
      <c r="CH399" s="27" t="s">
        <v>0</v>
      </c>
      <c r="CI399" s="14" t="str">
        <f t="shared" si="518"/>
        <v/>
      </c>
      <c r="CJ399" s="27" t="s">
        <v>0</v>
      </c>
      <c r="CK399" s="157" t="str">
        <f>IF(BN399="","",IF(AND(BO399&lt;&gt;"",BO399&lt;&gt;"NEMA",BS399=1),BR399,IFERROR(INDEX(CK$12:CK398,MATCH(BN399,BN$12:BN398,0)),IF(BX399&lt;&gt;"",BX399,BT399))))</f>
        <v/>
      </c>
      <c r="CL399" s="210" t="str">
        <f>IF(BN399="","",IF(BT399&lt;&gt;BN399,INDEX(regKlub_id,MATCH(BT399,regKlub_naziv,0)),IF(AND(BO399&lt;&gt;"",BO399&lt;&gt;"NEMA"),BO399,IF(CF399&lt;&gt;"",CF399,IF(CB399&lt;&gt;"",CB399,IFERROR(INDEX(CL$12:CL398,MATCH(BN399,BN$12:BN398,0)),"GREŠKA"))))))</f>
        <v/>
      </c>
      <c r="CM399" s="108" t="str">
        <f>IF(BP399="","",IF(BP399&lt;&gt;"NEMA",BP399,IF(CE399&lt;&gt;"",CE399,IFERROR(INDEX(CM$12:CM398,MATCH(BN399,BN$12:BN398,0)),""))))</f>
        <v/>
      </c>
      <c r="CN399" s="27" t="s">
        <v>0</v>
      </c>
      <c r="CO399" s="38" t="str">
        <f t="shared" si="519"/>
        <v/>
      </c>
      <c r="CP399" s="53" t="str">
        <f t="shared" si="520"/>
        <v/>
      </c>
      <c r="CQ399" s="164" t="str">
        <f t="shared" si="521"/>
        <v/>
      </c>
      <c r="CR399" s="165" t="str">
        <f t="shared" si="469"/>
        <v/>
      </c>
      <c r="CS399" s="108" t="str">
        <f t="shared" si="473"/>
        <v/>
      </c>
      <c r="CT399" s="27" t="s">
        <v>0</v>
      </c>
      <c r="CU399" s="224" t="str">
        <f t="shared" si="522"/>
        <v xml:space="preserve">
</v>
      </c>
      <c r="CV399" s="27" t="s">
        <v>0</v>
      </c>
      <c r="CW399" s="184" t="str">
        <f t="shared" si="474"/>
        <v/>
      </c>
      <c r="CX399" t="s">
        <v>0</v>
      </c>
      <c r="CY399" s="86" t="str">
        <f t="shared" si="475"/>
        <v/>
      </c>
      <c r="CZ399" t="s">
        <v>0</v>
      </c>
      <c r="DA399" s="32" t="str">
        <f t="shared" si="476"/>
        <v/>
      </c>
      <c r="DB399" s="46" t="str">
        <f t="shared" si="477"/>
        <v/>
      </c>
      <c r="DC399" t="s">
        <v>0</v>
      </c>
      <c r="DD399" s="14" t="str">
        <f t="shared" si="523"/>
        <v/>
      </c>
      <c r="DE399" s="27" t="s">
        <v>0</v>
      </c>
      <c r="DF399" s="14" t="str">
        <f t="shared" si="524"/>
        <v/>
      </c>
      <c r="DG399" s="27" t="s">
        <v>0</v>
      </c>
      <c r="DH399" s="32" t="str">
        <f t="shared" si="525"/>
        <v/>
      </c>
      <c r="DI399" s="33" t="str">
        <f t="shared" si="526"/>
        <v/>
      </c>
      <c r="DJ399" s="27" t="s">
        <v>0</v>
      </c>
      <c r="DK399" s="32" t="str">
        <f t="shared" si="527"/>
        <v/>
      </c>
      <c r="DL399" s="33" t="str">
        <f t="shared" si="528"/>
        <v/>
      </c>
      <c r="DM399" s="27" t="s">
        <v>0</v>
      </c>
      <c r="DN399" s="32" t="str">
        <f t="shared" si="529"/>
        <v/>
      </c>
      <c r="DO399" s="33" t="str">
        <f t="shared" si="530"/>
        <v/>
      </c>
      <c r="DP399" s="27" t="s">
        <v>0</v>
      </c>
      <c r="DQ399" s="38" t="str">
        <f t="shared" si="531"/>
        <v/>
      </c>
      <c r="DR399" s="33" t="str" cm="1">
        <f t="array" ref="DR399">IF(DQ399&lt;&gt;"",INDEX(regNatjecatelj_id,DQ399,0),IF(BF399&lt;&gt;"",BF399,""))</f>
        <v/>
      </c>
      <c r="DS399" s="27" t="s">
        <v>0</v>
      </c>
      <c r="DT399" s="38" t="str">
        <f t="shared" si="532"/>
        <v/>
      </c>
      <c r="DU399" s="53" t="str">
        <f t="shared" si="478"/>
        <v/>
      </c>
      <c r="DV399" s="53" t="str">
        <f t="shared" si="533"/>
        <v/>
      </c>
      <c r="DW399" s="53" t="str">
        <f t="shared" si="534"/>
        <v/>
      </c>
      <c r="DX399" s="46" t="str">
        <f t="shared" si="535"/>
        <v/>
      </c>
      <c r="DY399" s="27" t="s">
        <v>0</v>
      </c>
      <c r="DZ399" s="38" t="str">
        <f>IF(AN399="","",MAX(DZ$12:DZ398)+1)</f>
        <v/>
      </c>
      <c r="EA399" s="53" t="str">
        <f t="shared" si="536"/>
        <v/>
      </c>
      <c r="EB399" s="53" t="str">
        <f t="shared" si="537"/>
        <v/>
      </c>
      <c r="EC399" s="53" t="str">
        <f t="shared" si="538"/>
        <v/>
      </c>
      <c r="ED399" s="53" t="str">
        <f t="shared" si="539"/>
        <v/>
      </c>
      <c r="EE399" s="53" t="str">
        <f t="shared" si="479"/>
        <v/>
      </c>
      <c r="EF399" s="53" t="str">
        <f t="shared" si="540"/>
        <v/>
      </c>
      <c r="EG399" s="53" t="str">
        <f t="shared" si="541"/>
        <v/>
      </c>
      <c r="EH399" s="53" t="str">
        <f t="shared" si="480"/>
        <v/>
      </c>
      <c r="EI399" s="53" t="str">
        <f t="shared" si="542"/>
        <v/>
      </c>
      <c r="EJ399" s="33" t="str">
        <f t="shared" si="543"/>
        <v/>
      </c>
      <c r="EK399" s="27" t="s">
        <v>0</v>
      </c>
      <c r="EL399" s="14" t="str">
        <f t="shared" si="544"/>
        <v/>
      </c>
      <c r="EM399" s="27" t="s">
        <v>0</v>
      </c>
      <c r="EN399" s="14" t="str">
        <f t="shared" si="481"/>
        <v/>
      </c>
      <c r="EO399" s="27" t="s">
        <v>0</v>
      </c>
      <c r="EP399" s="115" t="str">
        <f t="shared" si="545"/>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72" t="str">
        <f t="shared" si="482"/>
        <v/>
      </c>
      <c r="P400" s="27"/>
      <c r="Q400" s="32" t="str">
        <f t="shared" si="483"/>
        <v/>
      </c>
      <c r="R400" s="53" t="str">
        <f>IF(Q400="","",IF(COUNTIF(Q$12:Q399,Q400)=0,R399+1,R399))</f>
        <v/>
      </c>
      <c r="S400" s="53" t="str">
        <f t="shared" si="484"/>
        <v/>
      </c>
      <c r="T400" s="53" t="str">
        <f t="shared" si="485"/>
        <v/>
      </c>
      <c r="U400" s="46" t="str">
        <f t="shared" si="486"/>
        <v/>
      </c>
      <c r="V400" s="27" t="s">
        <v>0</v>
      </c>
      <c r="W400" s="157" t="str">
        <f t="shared" si="487"/>
        <v/>
      </c>
      <c r="X400" s="207" t="str">
        <f t="shared" si="488"/>
        <v/>
      </c>
      <c r="Y400" s="158" t="str">
        <f t="shared" si="470"/>
        <v/>
      </c>
      <c r="Z400" s="27" t="s">
        <v>0</v>
      </c>
      <c r="AA400" s="32" t="str">
        <f t="shared" si="489"/>
        <v/>
      </c>
      <c r="AB400" s="53" t="str">
        <f t="shared" si="490"/>
        <v/>
      </c>
      <c r="AC400" s="21" t="str">
        <f>IF(OR(AB400="",AB400&lt;&gt;"NEMA"),"",IF(IFERROR(MATCH(AA400,AA$12:AA399,0),0)&lt;&gt;0,"",AA400))</f>
        <v/>
      </c>
      <c r="AD400" s="46" t="str">
        <f>IF(AC400="","",MAX(AD$12:AD399)+1)</f>
        <v/>
      </c>
      <c r="AE400" s="27" t="s">
        <v>0</v>
      </c>
      <c r="AF400" s="84"/>
      <c r="AG400" s="27" t="s">
        <v>0</v>
      </c>
      <c r="AH400" s="14" t="str">
        <f t="shared" si="491"/>
        <v/>
      </c>
      <c r="AI400" s="27" t="s">
        <v>0</v>
      </c>
      <c r="AJ400" s="157" t="str">
        <f t="shared" si="492"/>
        <v/>
      </c>
      <c r="AK400" s="108" t="str">
        <f t="shared" si="493"/>
        <v/>
      </c>
      <c r="AL400" s="27"/>
      <c r="AM400" s="32" t="str">
        <f t="shared" si="494"/>
        <v/>
      </c>
      <c r="AN400" s="21" t="str">
        <f t="shared" si="495"/>
        <v/>
      </c>
      <c r="AO400" s="53" t="str">
        <f t="shared" si="496"/>
        <v/>
      </c>
      <c r="AP400" s="53" t="str">
        <f t="shared" si="497"/>
        <v/>
      </c>
      <c r="AQ400" s="21" t="str">
        <f t="shared" si="498"/>
        <v/>
      </c>
      <c r="AR400" s="46" t="str">
        <f t="shared" si="499"/>
        <v/>
      </c>
      <c r="AS400" s="27" t="s">
        <v>0</v>
      </c>
      <c r="AT400" s="62" t="str">
        <f t="shared" si="500"/>
        <v/>
      </c>
      <c r="AU400" s="27" t="s">
        <v>0</v>
      </c>
      <c r="AV400" s="228" t="str">
        <f t="shared" si="468"/>
        <v/>
      </c>
      <c r="AW400" s="27" t="s">
        <v>0</v>
      </c>
      <c r="AX400" s="79"/>
      <c r="AY400" s="80"/>
      <c r="AZ400" s="27" t="s">
        <v>0</v>
      </c>
      <c r="BA400" s="184" t="str">
        <f t="shared" si="501"/>
        <v/>
      </c>
      <c r="BB400" s="27" t="s">
        <v>0</v>
      </c>
      <c r="BC400" s="32" t="str">
        <f t="shared" si="502"/>
        <v/>
      </c>
      <c r="BD400" s="53" t="str">
        <f>IF(AX400&amp;AY400="","",MAX(BD$12:BD399)+1)</f>
        <v/>
      </c>
      <c r="BE400" s="196" t="str">
        <f t="shared" si="503"/>
        <v/>
      </c>
      <c r="BF400" s="33" t="str">
        <f>IF(AND(AO400="NEMA",AP400="NEMA",OR(AX400&amp;AY400="",BE400="NEMA")),MAX(BF$12:BF399)+1,"")</f>
        <v/>
      </c>
      <c r="BG400" s="27" t="s">
        <v>0</v>
      </c>
      <c r="BH400" s="32" t="str">
        <f t="shared" si="504"/>
        <v/>
      </c>
      <c r="BI400" s="21" t="str">
        <f t="shared" si="505"/>
        <v/>
      </c>
      <c r="BJ400" s="53" t="str">
        <f t="shared" si="506"/>
        <v/>
      </c>
      <c r="BK400" s="33" t="str">
        <f t="shared" si="507"/>
        <v/>
      </c>
      <c r="BL400" s="27" t="s">
        <v>0</v>
      </c>
      <c r="BM400" s="32" t="str">
        <f t="shared" si="508"/>
        <v/>
      </c>
      <c r="BN400" s="21" t="str">
        <f t="shared" si="509"/>
        <v/>
      </c>
      <c r="BO400" s="53" t="str">
        <f t="shared" si="510"/>
        <v/>
      </c>
      <c r="BP400" s="53" t="str">
        <f t="shared" si="471"/>
        <v/>
      </c>
      <c r="BQ400" s="21" t="str">
        <f t="shared" si="472"/>
        <v/>
      </c>
      <c r="BR400" s="21" t="str" cm="1">
        <f t="array" ref="BR400">IFERROR(""&amp;INDEX(regNatjecatelj_klub,DI400),"")</f>
        <v/>
      </c>
      <c r="BS400" s="66" t="str">
        <f t="shared" si="511"/>
        <v/>
      </c>
      <c r="BT400" s="46" t="str">
        <f t="shared" si="512"/>
        <v/>
      </c>
      <c r="BU400" s="27" t="s">
        <v>0</v>
      </c>
      <c r="BV400" s="62" t="str">
        <f>IF(BP400&lt;&gt;"NEMA","",IF(IFERROR(MATCH(BN400,BN$12:BN399,0),0)&lt;&gt;0,"",BN400))</f>
        <v/>
      </c>
      <c r="BW400" s="27" t="s">
        <v>0</v>
      </c>
      <c r="BX400" s="84"/>
      <c r="BY400" s="27" t="s">
        <v>0</v>
      </c>
      <c r="BZ400" s="38" t="str">
        <f t="shared" si="513"/>
        <v/>
      </c>
      <c r="CA400" s="21" t="str">
        <f t="shared" si="514"/>
        <v/>
      </c>
      <c r="CB400" s="21" t="str">
        <f>IF(CA400="","",MAX(CB$12:CB399)+1)</f>
        <v/>
      </c>
      <c r="CC400" s="21" t="str">
        <f>IF(CA400="","",IF(AB400="","",IF(AB400="NEMA",IF(AD400="",INDEX(AD$12:AD399,MATCH(AA400,AA$12:AA399,0),1),AD400),AB400)))</f>
        <v/>
      </c>
      <c r="CD400" s="21" t="str">
        <f t="shared" si="515"/>
        <v/>
      </c>
      <c r="CE400" s="21" t="str">
        <f>IF(BX400="","",MAX(CE$12:CE399)+1)</f>
        <v/>
      </c>
      <c r="CF400" s="21" t="str">
        <f t="shared" si="516"/>
        <v/>
      </c>
      <c r="CG400" s="46" t="str">
        <f t="shared" si="517"/>
        <v/>
      </c>
      <c r="CH400" s="27" t="s">
        <v>0</v>
      </c>
      <c r="CI400" s="14" t="str">
        <f t="shared" si="518"/>
        <v/>
      </c>
      <c r="CJ400" s="27" t="s">
        <v>0</v>
      </c>
      <c r="CK400" s="157" t="str">
        <f>IF(BN400="","",IF(AND(BO400&lt;&gt;"",BO400&lt;&gt;"NEMA",BS400=1),BR400,IFERROR(INDEX(CK$12:CK399,MATCH(BN400,BN$12:BN399,0)),IF(BX400&lt;&gt;"",BX400,BT400))))</f>
        <v/>
      </c>
      <c r="CL400" s="210" t="str">
        <f>IF(BN400="","",IF(BT400&lt;&gt;BN400,INDEX(regKlub_id,MATCH(BT400,regKlub_naziv,0)),IF(AND(BO400&lt;&gt;"",BO400&lt;&gt;"NEMA"),BO400,IF(CF400&lt;&gt;"",CF400,IF(CB400&lt;&gt;"",CB400,IFERROR(INDEX(CL$12:CL399,MATCH(BN400,BN$12:BN399,0)),"GREŠKA"))))))</f>
        <v/>
      </c>
      <c r="CM400" s="108" t="str">
        <f>IF(BP400="","",IF(BP400&lt;&gt;"NEMA",BP400,IF(CE400&lt;&gt;"",CE400,IFERROR(INDEX(CM$12:CM399,MATCH(BN400,BN$12:BN399,0)),""))))</f>
        <v/>
      </c>
      <c r="CN400" s="27" t="s">
        <v>0</v>
      </c>
      <c r="CO400" s="38" t="str">
        <f t="shared" si="519"/>
        <v/>
      </c>
      <c r="CP400" s="53" t="str">
        <f t="shared" si="520"/>
        <v/>
      </c>
      <c r="CQ400" s="164" t="str">
        <f t="shared" si="521"/>
        <v/>
      </c>
      <c r="CR400" s="165" t="str">
        <f t="shared" si="469"/>
        <v/>
      </c>
      <c r="CS400" s="108" t="str">
        <f t="shared" si="473"/>
        <v/>
      </c>
      <c r="CT400" s="27" t="s">
        <v>0</v>
      </c>
      <c r="CU400" s="224" t="str">
        <f t="shared" si="522"/>
        <v xml:space="preserve">
</v>
      </c>
      <c r="CV400" s="27" t="s">
        <v>0</v>
      </c>
      <c r="CW400" s="184" t="str">
        <f t="shared" si="474"/>
        <v/>
      </c>
      <c r="CX400" t="s">
        <v>0</v>
      </c>
      <c r="CY400" s="86" t="str">
        <f t="shared" si="475"/>
        <v/>
      </c>
      <c r="CZ400" t="s">
        <v>0</v>
      </c>
      <c r="DA400" s="32" t="str">
        <f t="shared" si="476"/>
        <v/>
      </c>
      <c r="DB400" s="46" t="str">
        <f t="shared" si="477"/>
        <v/>
      </c>
      <c r="DC400" t="s">
        <v>0</v>
      </c>
      <c r="DD400" s="14" t="str">
        <f t="shared" si="523"/>
        <v/>
      </c>
      <c r="DE400" s="27" t="s">
        <v>0</v>
      </c>
      <c r="DF400" s="14" t="str">
        <f t="shared" si="524"/>
        <v/>
      </c>
      <c r="DG400" s="27" t="s">
        <v>0</v>
      </c>
      <c r="DH400" s="32" t="str">
        <f t="shared" si="525"/>
        <v/>
      </c>
      <c r="DI400" s="33" t="str">
        <f t="shared" si="526"/>
        <v/>
      </c>
      <c r="DJ400" s="27" t="s">
        <v>0</v>
      </c>
      <c r="DK400" s="32" t="str">
        <f t="shared" si="527"/>
        <v/>
      </c>
      <c r="DL400" s="33" t="str">
        <f t="shared" si="528"/>
        <v/>
      </c>
      <c r="DM400" s="27" t="s">
        <v>0</v>
      </c>
      <c r="DN400" s="32" t="str">
        <f t="shared" si="529"/>
        <v/>
      </c>
      <c r="DO400" s="33" t="str">
        <f t="shared" si="530"/>
        <v/>
      </c>
      <c r="DP400" s="27" t="s">
        <v>0</v>
      </c>
      <c r="DQ400" s="38" t="str">
        <f t="shared" si="531"/>
        <v/>
      </c>
      <c r="DR400" s="33" t="str" cm="1">
        <f t="array" ref="DR400">IF(DQ400&lt;&gt;"",INDEX(regNatjecatelj_id,DQ400,0),IF(BF400&lt;&gt;"",BF400,""))</f>
        <v/>
      </c>
      <c r="DS400" s="27" t="s">
        <v>0</v>
      </c>
      <c r="DT400" s="38" t="str">
        <f t="shared" si="532"/>
        <v/>
      </c>
      <c r="DU400" s="53" t="str">
        <f t="shared" si="478"/>
        <v/>
      </c>
      <c r="DV400" s="53" t="str">
        <f t="shared" si="533"/>
        <v/>
      </c>
      <c r="DW400" s="53" t="str">
        <f t="shared" si="534"/>
        <v/>
      </c>
      <c r="DX400" s="46" t="str">
        <f t="shared" si="535"/>
        <v/>
      </c>
      <c r="DY400" s="27" t="s">
        <v>0</v>
      </c>
      <c r="DZ400" s="38" t="str">
        <f>IF(AN400="","",MAX(DZ$12:DZ399)+1)</f>
        <v/>
      </c>
      <c r="EA400" s="53" t="str">
        <f t="shared" si="536"/>
        <v/>
      </c>
      <c r="EB400" s="53" t="str">
        <f t="shared" si="537"/>
        <v/>
      </c>
      <c r="EC400" s="53" t="str">
        <f t="shared" si="538"/>
        <v/>
      </c>
      <c r="ED400" s="53" t="str">
        <f t="shared" si="539"/>
        <v/>
      </c>
      <c r="EE400" s="53" t="str">
        <f t="shared" si="479"/>
        <v/>
      </c>
      <c r="EF400" s="53" t="str">
        <f t="shared" si="540"/>
        <v/>
      </c>
      <c r="EG400" s="53" t="str">
        <f t="shared" si="541"/>
        <v/>
      </c>
      <c r="EH400" s="53" t="str">
        <f t="shared" si="480"/>
        <v/>
      </c>
      <c r="EI400" s="53" t="str">
        <f t="shared" si="542"/>
        <v/>
      </c>
      <c r="EJ400" s="33" t="str">
        <f t="shared" si="543"/>
        <v/>
      </c>
      <c r="EK400" s="27" t="s">
        <v>0</v>
      </c>
      <c r="EL400" s="14" t="str">
        <f t="shared" si="544"/>
        <v/>
      </c>
      <c r="EM400" s="27" t="s">
        <v>0</v>
      </c>
      <c r="EN400" s="14" t="str">
        <f t="shared" si="481"/>
        <v/>
      </c>
      <c r="EO400" s="27" t="s">
        <v>0</v>
      </c>
      <c r="EP400" s="115" t="str">
        <f t="shared" si="545"/>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72" t="str">
        <f t="shared" si="482"/>
        <v/>
      </c>
      <c r="P401" s="27"/>
      <c r="Q401" s="32" t="str">
        <f t="shared" si="483"/>
        <v/>
      </c>
      <c r="R401" s="53" t="str">
        <f>IF(Q401="","",IF(COUNTIF(Q$12:Q400,Q401)=0,R400+1,R400))</f>
        <v/>
      </c>
      <c r="S401" s="53" t="str">
        <f t="shared" si="484"/>
        <v/>
      </c>
      <c r="T401" s="53" t="str">
        <f t="shared" si="485"/>
        <v/>
      </c>
      <c r="U401" s="46" t="str">
        <f t="shared" si="486"/>
        <v/>
      </c>
      <c r="V401" s="27" t="s">
        <v>0</v>
      </c>
      <c r="W401" s="157" t="str">
        <f t="shared" si="487"/>
        <v/>
      </c>
      <c r="X401" s="207" t="str">
        <f t="shared" si="488"/>
        <v/>
      </c>
      <c r="Y401" s="158" t="str">
        <f t="shared" si="470"/>
        <v/>
      </c>
      <c r="Z401" s="27" t="s">
        <v>0</v>
      </c>
      <c r="AA401" s="32" t="str">
        <f t="shared" si="489"/>
        <v/>
      </c>
      <c r="AB401" s="53" t="str">
        <f t="shared" si="490"/>
        <v/>
      </c>
      <c r="AC401" s="21" t="str">
        <f>IF(OR(AB401="",AB401&lt;&gt;"NEMA"),"",IF(IFERROR(MATCH(AA401,AA$12:AA400,0),0)&lt;&gt;0,"",AA401))</f>
        <v/>
      </c>
      <c r="AD401" s="46" t="str">
        <f>IF(AC401="","",MAX(AD$12:AD400)+1)</f>
        <v/>
      </c>
      <c r="AE401" s="27" t="s">
        <v>0</v>
      </c>
      <c r="AF401" s="84"/>
      <c r="AG401" s="27" t="s">
        <v>0</v>
      </c>
      <c r="AH401" s="14" t="str">
        <f t="shared" si="491"/>
        <v/>
      </c>
      <c r="AI401" s="27" t="s">
        <v>0</v>
      </c>
      <c r="AJ401" s="157" t="str">
        <f t="shared" si="492"/>
        <v/>
      </c>
      <c r="AK401" s="108" t="str">
        <f t="shared" si="493"/>
        <v/>
      </c>
      <c r="AL401" s="27"/>
      <c r="AM401" s="32" t="str">
        <f t="shared" si="494"/>
        <v/>
      </c>
      <c r="AN401" s="21" t="str">
        <f t="shared" si="495"/>
        <v/>
      </c>
      <c r="AO401" s="53" t="str">
        <f t="shared" si="496"/>
        <v/>
      </c>
      <c r="AP401" s="53" t="str">
        <f t="shared" si="497"/>
        <v/>
      </c>
      <c r="AQ401" s="21" t="str">
        <f t="shared" si="498"/>
        <v/>
      </c>
      <c r="AR401" s="46" t="str">
        <f t="shared" si="499"/>
        <v/>
      </c>
      <c r="AS401" s="27" t="s">
        <v>0</v>
      </c>
      <c r="AT401" s="62" t="str">
        <f t="shared" si="500"/>
        <v/>
      </c>
      <c r="AU401" s="27" t="s">
        <v>0</v>
      </c>
      <c r="AV401" s="228" t="str">
        <f t="shared" si="468"/>
        <v/>
      </c>
      <c r="AW401" s="27" t="s">
        <v>0</v>
      </c>
      <c r="AX401" s="79"/>
      <c r="AY401" s="80"/>
      <c r="AZ401" s="27" t="s">
        <v>0</v>
      </c>
      <c r="BA401" s="184" t="str">
        <f t="shared" si="501"/>
        <v/>
      </c>
      <c r="BB401" s="27" t="s">
        <v>0</v>
      </c>
      <c r="BC401" s="32" t="str">
        <f t="shared" si="502"/>
        <v/>
      </c>
      <c r="BD401" s="53" t="str">
        <f>IF(AX401&amp;AY401="","",MAX(BD$12:BD400)+1)</f>
        <v/>
      </c>
      <c r="BE401" s="196" t="str">
        <f t="shared" si="503"/>
        <v/>
      </c>
      <c r="BF401" s="33" t="str">
        <f>IF(AND(AO401="NEMA",AP401="NEMA",OR(AX401&amp;AY401="",BE401="NEMA")),MAX(BF$12:BF400)+1,"")</f>
        <v/>
      </c>
      <c r="BG401" s="27" t="s">
        <v>0</v>
      </c>
      <c r="BH401" s="32" t="str">
        <f t="shared" si="504"/>
        <v/>
      </c>
      <c r="BI401" s="21" t="str">
        <f t="shared" si="505"/>
        <v/>
      </c>
      <c r="BJ401" s="53" t="str">
        <f t="shared" si="506"/>
        <v/>
      </c>
      <c r="BK401" s="33" t="str">
        <f t="shared" si="507"/>
        <v/>
      </c>
      <c r="BL401" s="27" t="s">
        <v>0</v>
      </c>
      <c r="BM401" s="32" t="str">
        <f t="shared" si="508"/>
        <v/>
      </c>
      <c r="BN401" s="21" t="str">
        <f t="shared" si="509"/>
        <v/>
      </c>
      <c r="BO401" s="53" t="str">
        <f t="shared" si="510"/>
        <v/>
      </c>
      <c r="BP401" s="53" t="str">
        <f t="shared" si="471"/>
        <v/>
      </c>
      <c r="BQ401" s="21" t="str">
        <f t="shared" si="472"/>
        <v/>
      </c>
      <c r="BR401" s="21" t="str" cm="1">
        <f t="array" ref="BR401">IFERROR(""&amp;INDEX(regNatjecatelj_klub,DI401),"")</f>
        <v/>
      </c>
      <c r="BS401" s="66" t="str">
        <f t="shared" si="511"/>
        <v/>
      </c>
      <c r="BT401" s="46" t="str">
        <f t="shared" si="512"/>
        <v/>
      </c>
      <c r="BU401" s="27" t="s">
        <v>0</v>
      </c>
      <c r="BV401" s="62" t="str">
        <f>IF(BP401&lt;&gt;"NEMA","",IF(IFERROR(MATCH(BN401,BN$12:BN400,0),0)&lt;&gt;0,"",BN401))</f>
        <v/>
      </c>
      <c r="BW401" s="27" t="s">
        <v>0</v>
      </c>
      <c r="BX401" s="84"/>
      <c r="BY401" s="27" t="s">
        <v>0</v>
      </c>
      <c r="BZ401" s="38" t="str">
        <f t="shared" si="513"/>
        <v/>
      </c>
      <c r="CA401" s="21" t="str">
        <f t="shared" si="514"/>
        <v/>
      </c>
      <c r="CB401" s="21" t="str">
        <f>IF(CA401="","",MAX(CB$12:CB400)+1)</f>
        <v/>
      </c>
      <c r="CC401" s="21" t="str">
        <f>IF(CA401="","",IF(AB401="","",IF(AB401="NEMA",IF(AD401="",INDEX(AD$12:AD400,MATCH(AA401,AA$12:AA400,0),1),AD401),AB401)))</f>
        <v/>
      </c>
      <c r="CD401" s="21" t="str">
        <f t="shared" si="515"/>
        <v/>
      </c>
      <c r="CE401" s="21" t="str">
        <f>IF(BX401="","",MAX(CE$12:CE400)+1)</f>
        <v/>
      </c>
      <c r="CF401" s="21" t="str">
        <f t="shared" si="516"/>
        <v/>
      </c>
      <c r="CG401" s="46" t="str">
        <f t="shared" si="517"/>
        <v/>
      </c>
      <c r="CH401" s="27" t="s">
        <v>0</v>
      </c>
      <c r="CI401" s="14" t="str">
        <f t="shared" si="518"/>
        <v/>
      </c>
      <c r="CJ401" s="27" t="s">
        <v>0</v>
      </c>
      <c r="CK401" s="157" t="str">
        <f>IF(BN401="","",IF(AND(BO401&lt;&gt;"",BO401&lt;&gt;"NEMA",BS401=1),BR401,IFERROR(INDEX(CK$12:CK400,MATCH(BN401,BN$12:BN400,0)),IF(BX401&lt;&gt;"",BX401,BT401))))</f>
        <v/>
      </c>
      <c r="CL401" s="210" t="str">
        <f>IF(BN401="","",IF(BT401&lt;&gt;BN401,INDEX(regKlub_id,MATCH(BT401,regKlub_naziv,0)),IF(AND(BO401&lt;&gt;"",BO401&lt;&gt;"NEMA"),BO401,IF(CF401&lt;&gt;"",CF401,IF(CB401&lt;&gt;"",CB401,IFERROR(INDEX(CL$12:CL400,MATCH(BN401,BN$12:BN400,0)),"GREŠKA"))))))</f>
        <v/>
      </c>
      <c r="CM401" s="108" t="str">
        <f>IF(BP401="","",IF(BP401&lt;&gt;"NEMA",BP401,IF(CE401&lt;&gt;"",CE401,IFERROR(INDEX(CM$12:CM400,MATCH(BN401,BN$12:BN400,0)),""))))</f>
        <v/>
      </c>
      <c r="CN401" s="27" t="s">
        <v>0</v>
      </c>
      <c r="CO401" s="38" t="str">
        <f t="shared" si="519"/>
        <v/>
      </c>
      <c r="CP401" s="53" t="str">
        <f t="shared" si="520"/>
        <v/>
      </c>
      <c r="CQ401" s="164" t="str">
        <f t="shared" si="521"/>
        <v/>
      </c>
      <c r="CR401" s="165" t="str">
        <f t="shared" si="469"/>
        <v/>
      </c>
      <c r="CS401" s="108" t="str">
        <f t="shared" si="473"/>
        <v/>
      </c>
      <c r="CT401" s="27" t="s">
        <v>0</v>
      </c>
      <c r="CU401" s="224" t="str">
        <f t="shared" si="522"/>
        <v xml:space="preserve">
</v>
      </c>
      <c r="CV401" s="27" t="s">
        <v>0</v>
      </c>
      <c r="CW401" s="184" t="str">
        <f t="shared" si="474"/>
        <v/>
      </c>
      <c r="CX401" t="s">
        <v>0</v>
      </c>
      <c r="CY401" s="86" t="str">
        <f t="shared" si="475"/>
        <v/>
      </c>
      <c r="CZ401" t="s">
        <v>0</v>
      </c>
      <c r="DA401" s="32" t="str">
        <f t="shared" si="476"/>
        <v/>
      </c>
      <c r="DB401" s="46" t="str">
        <f t="shared" si="477"/>
        <v/>
      </c>
      <c r="DC401" t="s">
        <v>0</v>
      </c>
      <c r="DD401" s="14" t="str">
        <f t="shared" si="523"/>
        <v/>
      </c>
      <c r="DE401" s="27" t="s">
        <v>0</v>
      </c>
      <c r="DF401" s="14" t="str">
        <f t="shared" si="524"/>
        <v/>
      </c>
      <c r="DG401" s="27" t="s">
        <v>0</v>
      </c>
      <c r="DH401" s="32" t="str">
        <f t="shared" si="525"/>
        <v/>
      </c>
      <c r="DI401" s="33" t="str">
        <f t="shared" si="526"/>
        <v/>
      </c>
      <c r="DJ401" s="27" t="s">
        <v>0</v>
      </c>
      <c r="DK401" s="32" t="str">
        <f t="shared" si="527"/>
        <v/>
      </c>
      <c r="DL401" s="33" t="str">
        <f t="shared" si="528"/>
        <v/>
      </c>
      <c r="DM401" s="27" t="s">
        <v>0</v>
      </c>
      <c r="DN401" s="32" t="str">
        <f t="shared" si="529"/>
        <v/>
      </c>
      <c r="DO401" s="33" t="str">
        <f t="shared" si="530"/>
        <v/>
      </c>
      <c r="DP401" s="27" t="s">
        <v>0</v>
      </c>
      <c r="DQ401" s="38" t="str">
        <f t="shared" si="531"/>
        <v/>
      </c>
      <c r="DR401" s="33" t="str" cm="1">
        <f t="array" ref="DR401">IF(DQ401&lt;&gt;"",INDEX(regNatjecatelj_id,DQ401,0),IF(BF401&lt;&gt;"",BF401,""))</f>
        <v/>
      </c>
      <c r="DS401" s="27" t="s">
        <v>0</v>
      </c>
      <c r="DT401" s="38" t="str">
        <f t="shared" si="532"/>
        <v/>
      </c>
      <c r="DU401" s="53" t="str">
        <f t="shared" si="478"/>
        <v/>
      </c>
      <c r="DV401" s="53" t="str">
        <f t="shared" si="533"/>
        <v/>
      </c>
      <c r="DW401" s="53" t="str">
        <f t="shared" si="534"/>
        <v/>
      </c>
      <c r="DX401" s="46" t="str">
        <f t="shared" si="535"/>
        <v/>
      </c>
      <c r="DY401" s="27" t="s">
        <v>0</v>
      </c>
      <c r="DZ401" s="38" t="str">
        <f>IF(AN401="","",MAX(DZ$12:DZ400)+1)</f>
        <v/>
      </c>
      <c r="EA401" s="53" t="str">
        <f t="shared" si="536"/>
        <v/>
      </c>
      <c r="EB401" s="53" t="str">
        <f t="shared" si="537"/>
        <v/>
      </c>
      <c r="EC401" s="53" t="str">
        <f t="shared" si="538"/>
        <v/>
      </c>
      <c r="ED401" s="53" t="str">
        <f t="shared" si="539"/>
        <v/>
      </c>
      <c r="EE401" s="53" t="str">
        <f t="shared" si="479"/>
        <v/>
      </c>
      <c r="EF401" s="53" t="str">
        <f t="shared" si="540"/>
        <v/>
      </c>
      <c r="EG401" s="53" t="str">
        <f t="shared" si="541"/>
        <v/>
      </c>
      <c r="EH401" s="53" t="str">
        <f t="shared" si="480"/>
        <v/>
      </c>
      <c r="EI401" s="53" t="str">
        <f t="shared" si="542"/>
        <v/>
      </c>
      <c r="EJ401" s="33" t="str">
        <f t="shared" si="543"/>
        <v/>
      </c>
      <c r="EK401" s="27" t="s">
        <v>0</v>
      </c>
      <c r="EL401" s="14" t="str">
        <f t="shared" si="544"/>
        <v/>
      </c>
      <c r="EM401" s="27" t="s">
        <v>0</v>
      </c>
      <c r="EN401" s="14" t="str">
        <f t="shared" si="481"/>
        <v/>
      </c>
      <c r="EO401" s="27" t="s">
        <v>0</v>
      </c>
      <c r="EP401" s="115" t="str">
        <f t="shared" si="545"/>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72" t="str">
        <f t="shared" si="482"/>
        <v/>
      </c>
      <c r="P402" s="27"/>
      <c r="Q402" s="32" t="str">
        <f t="shared" si="483"/>
        <v/>
      </c>
      <c r="R402" s="53" t="str">
        <f>IF(Q402="","",IF(COUNTIF(Q$12:Q401,Q402)=0,R401+1,R401))</f>
        <v/>
      </c>
      <c r="S402" s="53" t="str">
        <f t="shared" si="484"/>
        <v/>
      </c>
      <c r="T402" s="53" t="str">
        <f t="shared" si="485"/>
        <v/>
      </c>
      <c r="U402" s="46" t="str">
        <f t="shared" si="486"/>
        <v/>
      </c>
      <c r="V402" s="27" t="s">
        <v>0</v>
      </c>
      <c r="W402" s="157" t="str">
        <f t="shared" si="487"/>
        <v/>
      </c>
      <c r="X402" s="207" t="str">
        <f t="shared" si="488"/>
        <v/>
      </c>
      <c r="Y402" s="158" t="str">
        <f t="shared" si="470"/>
        <v/>
      </c>
      <c r="Z402" s="27" t="s">
        <v>0</v>
      </c>
      <c r="AA402" s="32" t="str">
        <f t="shared" si="489"/>
        <v/>
      </c>
      <c r="AB402" s="53" t="str">
        <f t="shared" si="490"/>
        <v/>
      </c>
      <c r="AC402" s="21" t="str">
        <f>IF(OR(AB402="",AB402&lt;&gt;"NEMA"),"",IF(IFERROR(MATCH(AA402,AA$12:AA401,0),0)&lt;&gt;0,"",AA402))</f>
        <v/>
      </c>
      <c r="AD402" s="46" t="str">
        <f>IF(AC402="","",MAX(AD$12:AD401)+1)</f>
        <v/>
      </c>
      <c r="AE402" s="27" t="s">
        <v>0</v>
      </c>
      <c r="AF402" s="84"/>
      <c r="AG402" s="27" t="s">
        <v>0</v>
      </c>
      <c r="AH402" s="14" t="str">
        <f t="shared" si="491"/>
        <v/>
      </c>
      <c r="AI402" s="27" t="s">
        <v>0</v>
      </c>
      <c r="AJ402" s="157" t="str">
        <f t="shared" si="492"/>
        <v/>
      </c>
      <c r="AK402" s="108" t="str">
        <f t="shared" si="493"/>
        <v/>
      </c>
      <c r="AL402" s="27"/>
      <c r="AM402" s="32" t="str">
        <f t="shared" si="494"/>
        <v/>
      </c>
      <c r="AN402" s="21" t="str">
        <f t="shared" si="495"/>
        <v/>
      </c>
      <c r="AO402" s="53" t="str">
        <f t="shared" si="496"/>
        <v/>
      </c>
      <c r="AP402" s="53" t="str">
        <f t="shared" si="497"/>
        <v/>
      </c>
      <c r="AQ402" s="21" t="str">
        <f t="shared" si="498"/>
        <v/>
      </c>
      <c r="AR402" s="46" t="str">
        <f t="shared" si="499"/>
        <v/>
      </c>
      <c r="AS402" s="27" t="s">
        <v>0</v>
      </c>
      <c r="AT402" s="62" t="str">
        <f t="shared" si="500"/>
        <v/>
      </c>
      <c r="AU402" s="27" t="s">
        <v>0</v>
      </c>
      <c r="AV402" s="228" t="str">
        <f t="shared" si="468"/>
        <v/>
      </c>
      <c r="AW402" s="27" t="s">
        <v>0</v>
      </c>
      <c r="AX402" s="79"/>
      <c r="AY402" s="80"/>
      <c r="AZ402" s="27" t="s">
        <v>0</v>
      </c>
      <c r="BA402" s="184" t="str">
        <f t="shared" si="501"/>
        <v/>
      </c>
      <c r="BB402" s="27" t="s">
        <v>0</v>
      </c>
      <c r="BC402" s="32" t="str">
        <f t="shared" si="502"/>
        <v/>
      </c>
      <c r="BD402" s="53" t="str">
        <f>IF(AX402&amp;AY402="","",MAX(BD$12:BD401)+1)</f>
        <v/>
      </c>
      <c r="BE402" s="196" t="str">
        <f t="shared" si="503"/>
        <v/>
      </c>
      <c r="BF402" s="33" t="str">
        <f>IF(AND(AO402="NEMA",AP402="NEMA",OR(AX402&amp;AY402="",BE402="NEMA")),MAX(BF$12:BF401)+1,"")</f>
        <v/>
      </c>
      <c r="BG402" s="27" t="s">
        <v>0</v>
      </c>
      <c r="BH402" s="32" t="str">
        <f t="shared" si="504"/>
        <v/>
      </c>
      <c r="BI402" s="21" t="str">
        <f t="shared" si="505"/>
        <v/>
      </c>
      <c r="BJ402" s="53" t="str">
        <f t="shared" si="506"/>
        <v/>
      </c>
      <c r="BK402" s="33" t="str">
        <f t="shared" si="507"/>
        <v/>
      </c>
      <c r="BL402" s="27" t="s">
        <v>0</v>
      </c>
      <c r="BM402" s="32" t="str">
        <f t="shared" si="508"/>
        <v/>
      </c>
      <c r="BN402" s="21" t="str">
        <f t="shared" si="509"/>
        <v/>
      </c>
      <c r="BO402" s="53" t="str">
        <f t="shared" si="510"/>
        <v/>
      </c>
      <c r="BP402" s="53" t="str">
        <f t="shared" si="471"/>
        <v/>
      </c>
      <c r="BQ402" s="21" t="str">
        <f t="shared" si="472"/>
        <v/>
      </c>
      <c r="BR402" s="21" t="str" cm="1">
        <f t="array" ref="BR402">IFERROR(""&amp;INDEX(regNatjecatelj_klub,DI402),"")</f>
        <v/>
      </c>
      <c r="BS402" s="66" t="str">
        <f t="shared" si="511"/>
        <v/>
      </c>
      <c r="BT402" s="46" t="str">
        <f t="shared" si="512"/>
        <v/>
      </c>
      <c r="BU402" s="27" t="s">
        <v>0</v>
      </c>
      <c r="BV402" s="62" t="str">
        <f>IF(BP402&lt;&gt;"NEMA","",IF(IFERROR(MATCH(BN402,BN$12:BN401,0),0)&lt;&gt;0,"",BN402))</f>
        <v/>
      </c>
      <c r="BW402" s="27" t="s">
        <v>0</v>
      </c>
      <c r="BX402" s="84"/>
      <c r="BY402" s="27" t="s">
        <v>0</v>
      </c>
      <c r="BZ402" s="38" t="str">
        <f t="shared" si="513"/>
        <v/>
      </c>
      <c r="CA402" s="21" t="str">
        <f t="shared" si="514"/>
        <v/>
      </c>
      <c r="CB402" s="21" t="str">
        <f>IF(CA402="","",MAX(CB$12:CB401)+1)</f>
        <v/>
      </c>
      <c r="CC402" s="21" t="str">
        <f>IF(CA402="","",IF(AB402="","",IF(AB402="NEMA",IF(AD402="",INDEX(AD$12:AD401,MATCH(AA402,AA$12:AA401,0),1),AD402),AB402)))</f>
        <v/>
      </c>
      <c r="CD402" s="21" t="str">
        <f t="shared" si="515"/>
        <v/>
      </c>
      <c r="CE402" s="21" t="str">
        <f>IF(BX402="","",MAX(CE$12:CE401)+1)</f>
        <v/>
      </c>
      <c r="CF402" s="21" t="str">
        <f t="shared" si="516"/>
        <v/>
      </c>
      <c r="CG402" s="46" t="str">
        <f t="shared" si="517"/>
        <v/>
      </c>
      <c r="CH402" s="27" t="s">
        <v>0</v>
      </c>
      <c r="CI402" s="14" t="str">
        <f t="shared" si="518"/>
        <v/>
      </c>
      <c r="CJ402" s="27" t="s">
        <v>0</v>
      </c>
      <c r="CK402" s="157" t="str">
        <f>IF(BN402="","",IF(AND(BO402&lt;&gt;"",BO402&lt;&gt;"NEMA",BS402=1),BR402,IFERROR(INDEX(CK$12:CK401,MATCH(BN402,BN$12:BN401,0)),IF(BX402&lt;&gt;"",BX402,BT402))))</f>
        <v/>
      </c>
      <c r="CL402" s="210" t="str">
        <f>IF(BN402="","",IF(BT402&lt;&gt;BN402,INDEX(regKlub_id,MATCH(BT402,regKlub_naziv,0)),IF(AND(BO402&lt;&gt;"",BO402&lt;&gt;"NEMA"),BO402,IF(CF402&lt;&gt;"",CF402,IF(CB402&lt;&gt;"",CB402,IFERROR(INDEX(CL$12:CL401,MATCH(BN402,BN$12:BN401,0)),"GREŠKA"))))))</f>
        <v/>
      </c>
      <c r="CM402" s="108" t="str">
        <f>IF(BP402="","",IF(BP402&lt;&gt;"NEMA",BP402,IF(CE402&lt;&gt;"",CE402,IFERROR(INDEX(CM$12:CM401,MATCH(BN402,BN$12:BN401,0)),""))))</f>
        <v/>
      </c>
      <c r="CN402" s="27" t="s">
        <v>0</v>
      </c>
      <c r="CO402" s="38" t="str">
        <f t="shared" si="519"/>
        <v/>
      </c>
      <c r="CP402" s="53" t="str">
        <f t="shared" si="520"/>
        <v/>
      </c>
      <c r="CQ402" s="164" t="str">
        <f t="shared" si="521"/>
        <v/>
      </c>
      <c r="CR402" s="165" t="str">
        <f t="shared" si="469"/>
        <v/>
      </c>
      <c r="CS402" s="108" t="str">
        <f t="shared" si="473"/>
        <v/>
      </c>
      <c r="CT402" s="27" t="s">
        <v>0</v>
      </c>
      <c r="CU402" s="224" t="str">
        <f t="shared" si="522"/>
        <v xml:space="preserve">
</v>
      </c>
      <c r="CV402" s="27" t="s">
        <v>0</v>
      </c>
      <c r="CW402" s="184" t="str">
        <f t="shared" si="474"/>
        <v/>
      </c>
      <c r="CX402" t="s">
        <v>0</v>
      </c>
      <c r="CY402" s="86" t="str">
        <f t="shared" si="475"/>
        <v/>
      </c>
      <c r="CZ402" t="s">
        <v>0</v>
      </c>
      <c r="DA402" s="32" t="str">
        <f t="shared" si="476"/>
        <v/>
      </c>
      <c r="DB402" s="46" t="str">
        <f t="shared" si="477"/>
        <v/>
      </c>
      <c r="DC402" t="s">
        <v>0</v>
      </c>
      <c r="DD402" s="14" t="str">
        <f t="shared" si="523"/>
        <v/>
      </c>
      <c r="DE402" s="27" t="s">
        <v>0</v>
      </c>
      <c r="DF402" s="14" t="str">
        <f t="shared" si="524"/>
        <v/>
      </c>
      <c r="DG402" s="27" t="s">
        <v>0</v>
      </c>
      <c r="DH402" s="32" t="str">
        <f t="shared" si="525"/>
        <v/>
      </c>
      <c r="DI402" s="33" t="str">
        <f t="shared" si="526"/>
        <v/>
      </c>
      <c r="DJ402" s="27" t="s">
        <v>0</v>
      </c>
      <c r="DK402" s="32" t="str">
        <f t="shared" si="527"/>
        <v/>
      </c>
      <c r="DL402" s="33" t="str">
        <f t="shared" si="528"/>
        <v/>
      </c>
      <c r="DM402" s="27" t="s">
        <v>0</v>
      </c>
      <c r="DN402" s="32" t="str">
        <f t="shared" si="529"/>
        <v/>
      </c>
      <c r="DO402" s="33" t="str">
        <f t="shared" si="530"/>
        <v/>
      </c>
      <c r="DP402" s="27" t="s">
        <v>0</v>
      </c>
      <c r="DQ402" s="38" t="str">
        <f t="shared" si="531"/>
        <v/>
      </c>
      <c r="DR402" s="33" t="str" cm="1">
        <f t="array" ref="DR402">IF(DQ402&lt;&gt;"",INDEX(regNatjecatelj_id,DQ402,0),IF(BF402&lt;&gt;"",BF402,""))</f>
        <v/>
      </c>
      <c r="DS402" s="27" t="s">
        <v>0</v>
      </c>
      <c r="DT402" s="38" t="str">
        <f t="shared" si="532"/>
        <v/>
      </c>
      <c r="DU402" s="53" t="str">
        <f t="shared" si="478"/>
        <v/>
      </c>
      <c r="DV402" s="53" t="str">
        <f t="shared" si="533"/>
        <v/>
      </c>
      <c r="DW402" s="53" t="str">
        <f t="shared" si="534"/>
        <v/>
      </c>
      <c r="DX402" s="46" t="str">
        <f t="shared" si="535"/>
        <v/>
      </c>
      <c r="DY402" s="27" t="s">
        <v>0</v>
      </c>
      <c r="DZ402" s="38" t="str">
        <f>IF(AN402="","",MAX(DZ$12:DZ401)+1)</f>
        <v/>
      </c>
      <c r="EA402" s="53" t="str">
        <f t="shared" si="536"/>
        <v/>
      </c>
      <c r="EB402" s="53" t="str">
        <f t="shared" si="537"/>
        <v/>
      </c>
      <c r="EC402" s="53" t="str">
        <f t="shared" si="538"/>
        <v/>
      </c>
      <c r="ED402" s="53" t="str">
        <f t="shared" si="539"/>
        <v/>
      </c>
      <c r="EE402" s="53" t="str">
        <f t="shared" si="479"/>
        <v/>
      </c>
      <c r="EF402" s="53" t="str">
        <f t="shared" si="540"/>
        <v/>
      </c>
      <c r="EG402" s="53" t="str">
        <f t="shared" si="541"/>
        <v/>
      </c>
      <c r="EH402" s="53" t="str">
        <f t="shared" si="480"/>
        <v/>
      </c>
      <c r="EI402" s="53" t="str">
        <f t="shared" si="542"/>
        <v/>
      </c>
      <c r="EJ402" s="33" t="str">
        <f t="shared" si="543"/>
        <v/>
      </c>
      <c r="EK402" s="27" t="s">
        <v>0</v>
      </c>
      <c r="EL402" s="14" t="str">
        <f t="shared" si="544"/>
        <v/>
      </c>
      <c r="EM402" s="27" t="s">
        <v>0</v>
      </c>
      <c r="EN402" s="14" t="str">
        <f t="shared" si="481"/>
        <v/>
      </c>
      <c r="EO402" s="27" t="s">
        <v>0</v>
      </c>
      <c r="EP402" s="115" t="str">
        <f t="shared" si="545"/>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72" t="str">
        <f t="shared" si="482"/>
        <v/>
      </c>
      <c r="P403" s="27"/>
      <c r="Q403" s="32" t="str">
        <f t="shared" si="483"/>
        <v/>
      </c>
      <c r="R403" s="53" t="str">
        <f>IF(Q403="","",IF(COUNTIF(Q$12:Q402,Q403)=0,R402+1,R402))</f>
        <v/>
      </c>
      <c r="S403" s="53" t="str">
        <f t="shared" si="484"/>
        <v/>
      </c>
      <c r="T403" s="53" t="str">
        <f t="shared" si="485"/>
        <v/>
      </c>
      <c r="U403" s="46" t="str">
        <f t="shared" si="486"/>
        <v/>
      </c>
      <c r="V403" s="27" t="s">
        <v>0</v>
      </c>
      <c r="W403" s="157" t="str">
        <f t="shared" si="487"/>
        <v/>
      </c>
      <c r="X403" s="207" t="str">
        <f t="shared" si="488"/>
        <v/>
      </c>
      <c r="Y403" s="158" t="str">
        <f t="shared" si="470"/>
        <v/>
      </c>
      <c r="Z403" s="27" t="s">
        <v>0</v>
      </c>
      <c r="AA403" s="32" t="str">
        <f t="shared" si="489"/>
        <v/>
      </c>
      <c r="AB403" s="53" t="str">
        <f t="shared" si="490"/>
        <v/>
      </c>
      <c r="AC403" s="21" t="str">
        <f>IF(OR(AB403="",AB403&lt;&gt;"NEMA"),"",IF(IFERROR(MATCH(AA403,AA$12:AA402,0),0)&lt;&gt;0,"",AA403))</f>
        <v/>
      </c>
      <c r="AD403" s="46" t="str">
        <f>IF(AC403="","",MAX(AD$12:AD402)+1)</f>
        <v/>
      </c>
      <c r="AE403" s="27" t="s">
        <v>0</v>
      </c>
      <c r="AF403" s="84"/>
      <c r="AG403" s="27" t="s">
        <v>0</v>
      </c>
      <c r="AH403" s="14" t="str">
        <f t="shared" si="491"/>
        <v/>
      </c>
      <c r="AI403" s="27" t="s">
        <v>0</v>
      </c>
      <c r="AJ403" s="157" t="str">
        <f t="shared" si="492"/>
        <v/>
      </c>
      <c r="AK403" s="108" t="str">
        <f t="shared" si="493"/>
        <v/>
      </c>
      <c r="AL403" s="27"/>
      <c r="AM403" s="32" t="str">
        <f t="shared" si="494"/>
        <v/>
      </c>
      <c r="AN403" s="21" t="str">
        <f t="shared" si="495"/>
        <v/>
      </c>
      <c r="AO403" s="53" t="str">
        <f t="shared" si="496"/>
        <v/>
      </c>
      <c r="AP403" s="53" t="str">
        <f t="shared" si="497"/>
        <v/>
      </c>
      <c r="AQ403" s="21" t="str">
        <f t="shared" si="498"/>
        <v/>
      </c>
      <c r="AR403" s="46" t="str">
        <f t="shared" si="499"/>
        <v/>
      </c>
      <c r="AS403" s="27" t="s">
        <v>0</v>
      </c>
      <c r="AT403" s="62" t="str">
        <f t="shared" si="500"/>
        <v/>
      </c>
      <c r="AU403" s="27" t="s">
        <v>0</v>
      </c>
      <c r="AV403" s="228" t="str">
        <f t="shared" si="468"/>
        <v/>
      </c>
      <c r="AW403" s="27" t="s">
        <v>0</v>
      </c>
      <c r="AX403" s="79"/>
      <c r="AY403" s="80"/>
      <c r="AZ403" s="27" t="s">
        <v>0</v>
      </c>
      <c r="BA403" s="184" t="str">
        <f t="shared" si="501"/>
        <v/>
      </c>
      <c r="BB403" s="27" t="s">
        <v>0</v>
      </c>
      <c r="BC403" s="32" t="str">
        <f t="shared" si="502"/>
        <v/>
      </c>
      <c r="BD403" s="53" t="str">
        <f>IF(AX403&amp;AY403="","",MAX(BD$12:BD402)+1)</f>
        <v/>
      </c>
      <c r="BE403" s="196" t="str">
        <f t="shared" si="503"/>
        <v/>
      </c>
      <c r="BF403" s="33" t="str">
        <f>IF(AND(AO403="NEMA",AP403="NEMA",OR(AX403&amp;AY403="",BE403="NEMA")),MAX(BF$12:BF402)+1,"")</f>
        <v/>
      </c>
      <c r="BG403" s="27" t="s">
        <v>0</v>
      </c>
      <c r="BH403" s="32" t="str">
        <f t="shared" si="504"/>
        <v/>
      </c>
      <c r="BI403" s="21" t="str">
        <f t="shared" si="505"/>
        <v/>
      </c>
      <c r="BJ403" s="53" t="str">
        <f t="shared" si="506"/>
        <v/>
      </c>
      <c r="BK403" s="33" t="str">
        <f t="shared" si="507"/>
        <v/>
      </c>
      <c r="BL403" s="27" t="s">
        <v>0</v>
      </c>
      <c r="BM403" s="32" t="str">
        <f t="shared" si="508"/>
        <v/>
      </c>
      <c r="BN403" s="21" t="str">
        <f t="shared" si="509"/>
        <v/>
      </c>
      <c r="BO403" s="53" t="str">
        <f t="shared" si="510"/>
        <v/>
      </c>
      <c r="BP403" s="53" t="str">
        <f t="shared" si="471"/>
        <v/>
      </c>
      <c r="BQ403" s="21" t="str">
        <f t="shared" si="472"/>
        <v/>
      </c>
      <c r="BR403" s="21" t="str" cm="1">
        <f t="array" ref="BR403">IFERROR(""&amp;INDEX(regNatjecatelj_klub,DI403),"")</f>
        <v/>
      </c>
      <c r="BS403" s="66" t="str">
        <f t="shared" si="511"/>
        <v/>
      </c>
      <c r="BT403" s="46" t="str">
        <f t="shared" si="512"/>
        <v/>
      </c>
      <c r="BU403" s="27" t="s">
        <v>0</v>
      </c>
      <c r="BV403" s="62" t="str">
        <f>IF(BP403&lt;&gt;"NEMA","",IF(IFERROR(MATCH(BN403,BN$12:BN402,0),0)&lt;&gt;0,"",BN403))</f>
        <v/>
      </c>
      <c r="BW403" s="27" t="s">
        <v>0</v>
      </c>
      <c r="BX403" s="84"/>
      <c r="BY403" s="27" t="s">
        <v>0</v>
      </c>
      <c r="BZ403" s="38" t="str">
        <f t="shared" si="513"/>
        <v/>
      </c>
      <c r="CA403" s="21" t="str">
        <f t="shared" si="514"/>
        <v/>
      </c>
      <c r="CB403" s="21" t="str">
        <f>IF(CA403="","",MAX(CB$12:CB402)+1)</f>
        <v/>
      </c>
      <c r="CC403" s="21" t="str">
        <f>IF(CA403="","",IF(AB403="","",IF(AB403="NEMA",IF(AD403="",INDEX(AD$12:AD402,MATCH(AA403,AA$12:AA402,0),1),AD403),AB403)))</f>
        <v/>
      </c>
      <c r="CD403" s="21" t="str">
        <f t="shared" si="515"/>
        <v/>
      </c>
      <c r="CE403" s="21" t="str">
        <f>IF(BX403="","",MAX(CE$12:CE402)+1)</f>
        <v/>
      </c>
      <c r="CF403" s="21" t="str">
        <f t="shared" si="516"/>
        <v/>
      </c>
      <c r="CG403" s="46" t="str">
        <f t="shared" si="517"/>
        <v/>
      </c>
      <c r="CH403" s="27" t="s">
        <v>0</v>
      </c>
      <c r="CI403" s="14" t="str">
        <f t="shared" si="518"/>
        <v/>
      </c>
      <c r="CJ403" s="27" t="s">
        <v>0</v>
      </c>
      <c r="CK403" s="157" t="str">
        <f>IF(BN403="","",IF(AND(BO403&lt;&gt;"",BO403&lt;&gt;"NEMA",BS403=1),BR403,IFERROR(INDEX(CK$12:CK402,MATCH(BN403,BN$12:BN402,0)),IF(BX403&lt;&gt;"",BX403,BT403))))</f>
        <v/>
      </c>
      <c r="CL403" s="210" t="str">
        <f>IF(BN403="","",IF(BT403&lt;&gt;BN403,INDEX(regKlub_id,MATCH(BT403,regKlub_naziv,0)),IF(AND(BO403&lt;&gt;"",BO403&lt;&gt;"NEMA"),BO403,IF(CF403&lt;&gt;"",CF403,IF(CB403&lt;&gt;"",CB403,IFERROR(INDEX(CL$12:CL402,MATCH(BN403,BN$12:BN402,0)),"GREŠKA"))))))</f>
        <v/>
      </c>
      <c r="CM403" s="108" t="str">
        <f>IF(BP403="","",IF(BP403&lt;&gt;"NEMA",BP403,IF(CE403&lt;&gt;"",CE403,IFERROR(INDEX(CM$12:CM402,MATCH(BN403,BN$12:BN402,0)),""))))</f>
        <v/>
      </c>
      <c r="CN403" s="27" t="s">
        <v>0</v>
      </c>
      <c r="CO403" s="38" t="str">
        <f t="shared" si="519"/>
        <v/>
      </c>
      <c r="CP403" s="53" t="str">
        <f t="shared" si="520"/>
        <v/>
      </c>
      <c r="CQ403" s="164" t="str">
        <f t="shared" si="521"/>
        <v/>
      </c>
      <c r="CR403" s="165" t="str">
        <f t="shared" si="469"/>
        <v/>
      </c>
      <c r="CS403" s="108" t="str">
        <f t="shared" si="473"/>
        <v/>
      </c>
      <c r="CT403" s="27" t="s">
        <v>0</v>
      </c>
      <c r="CU403" s="224" t="str">
        <f t="shared" si="522"/>
        <v xml:space="preserve">
</v>
      </c>
      <c r="CV403" s="27" t="s">
        <v>0</v>
      </c>
      <c r="CW403" s="184" t="str">
        <f t="shared" si="474"/>
        <v/>
      </c>
      <c r="CX403" t="s">
        <v>0</v>
      </c>
      <c r="CY403" s="86" t="str">
        <f t="shared" si="475"/>
        <v/>
      </c>
      <c r="CZ403" t="s">
        <v>0</v>
      </c>
      <c r="DA403" s="32" t="str">
        <f t="shared" si="476"/>
        <v/>
      </c>
      <c r="DB403" s="46" t="str">
        <f t="shared" si="477"/>
        <v/>
      </c>
      <c r="DC403" t="s">
        <v>0</v>
      </c>
      <c r="DD403" s="14" t="str">
        <f t="shared" si="523"/>
        <v/>
      </c>
      <c r="DE403" s="27" t="s">
        <v>0</v>
      </c>
      <c r="DF403" s="14" t="str">
        <f t="shared" si="524"/>
        <v/>
      </c>
      <c r="DG403" s="27" t="s">
        <v>0</v>
      </c>
      <c r="DH403" s="32" t="str">
        <f t="shared" si="525"/>
        <v/>
      </c>
      <c r="DI403" s="33" t="str">
        <f t="shared" si="526"/>
        <v/>
      </c>
      <c r="DJ403" s="27" t="s">
        <v>0</v>
      </c>
      <c r="DK403" s="32" t="str">
        <f t="shared" si="527"/>
        <v/>
      </c>
      <c r="DL403" s="33" t="str">
        <f t="shared" si="528"/>
        <v/>
      </c>
      <c r="DM403" s="27" t="s">
        <v>0</v>
      </c>
      <c r="DN403" s="32" t="str">
        <f t="shared" si="529"/>
        <v/>
      </c>
      <c r="DO403" s="33" t="str">
        <f t="shared" si="530"/>
        <v/>
      </c>
      <c r="DP403" s="27" t="s">
        <v>0</v>
      </c>
      <c r="DQ403" s="38" t="str">
        <f t="shared" si="531"/>
        <v/>
      </c>
      <c r="DR403" s="33" t="str" cm="1">
        <f t="array" ref="DR403">IF(DQ403&lt;&gt;"",INDEX(regNatjecatelj_id,DQ403,0),IF(BF403&lt;&gt;"",BF403,""))</f>
        <v/>
      </c>
      <c r="DS403" s="27" t="s">
        <v>0</v>
      </c>
      <c r="DT403" s="38" t="str">
        <f t="shared" si="532"/>
        <v/>
      </c>
      <c r="DU403" s="53" t="str">
        <f t="shared" si="478"/>
        <v/>
      </c>
      <c r="DV403" s="53" t="str">
        <f t="shared" si="533"/>
        <v/>
      </c>
      <c r="DW403" s="53" t="str">
        <f t="shared" si="534"/>
        <v/>
      </c>
      <c r="DX403" s="46" t="str">
        <f t="shared" si="535"/>
        <v/>
      </c>
      <c r="DY403" s="27" t="s">
        <v>0</v>
      </c>
      <c r="DZ403" s="38" t="str">
        <f>IF(AN403="","",MAX(DZ$12:DZ402)+1)</f>
        <v/>
      </c>
      <c r="EA403" s="53" t="str">
        <f t="shared" si="536"/>
        <v/>
      </c>
      <c r="EB403" s="53" t="str">
        <f t="shared" si="537"/>
        <v/>
      </c>
      <c r="EC403" s="53" t="str">
        <f t="shared" si="538"/>
        <v/>
      </c>
      <c r="ED403" s="53" t="str">
        <f t="shared" si="539"/>
        <v/>
      </c>
      <c r="EE403" s="53" t="str">
        <f t="shared" si="479"/>
        <v/>
      </c>
      <c r="EF403" s="53" t="str">
        <f t="shared" si="540"/>
        <v/>
      </c>
      <c r="EG403" s="53" t="str">
        <f t="shared" si="541"/>
        <v/>
      </c>
      <c r="EH403" s="53" t="str">
        <f t="shared" si="480"/>
        <v/>
      </c>
      <c r="EI403" s="53" t="str">
        <f t="shared" si="542"/>
        <v/>
      </c>
      <c r="EJ403" s="33" t="str">
        <f t="shared" si="543"/>
        <v/>
      </c>
      <c r="EK403" s="27" t="s">
        <v>0</v>
      </c>
      <c r="EL403" s="14" t="str">
        <f t="shared" si="544"/>
        <v/>
      </c>
      <c r="EM403" s="27" t="s">
        <v>0</v>
      </c>
      <c r="EN403" s="14" t="str">
        <f t="shared" si="481"/>
        <v/>
      </c>
      <c r="EO403" s="27" t="s">
        <v>0</v>
      </c>
      <c r="EP403" s="115" t="str">
        <f t="shared" si="545"/>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72" t="str">
        <f t="shared" si="482"/>
        <v/>
      </c>
      <c r="P404" s="27"/>
      <c r="Q404" s="32" t="str">
        <f t="shared" si="483"/>
        <v/>
      </c>
      <c r="R404" s="53" t="str">
        <f>IF(Q404="","",IF(COUNTIF(Q$12:Q403,Q404)=0,R403+1,R403))</f>
        <v/>
      </c>
      <c r="S404" s="53" t="str">
        <f t="shared" si="484"/>
        <v/>
      </c>
      <c r="T404" s="53" t="str">
        <f t="shared" si="485"/>
        <v/>
      </c>
      <c r="U404" s="46" t="str">
        <f t="shared" si="486"/>
        <v/>
      </c>
      <c r="V404" s="27" t="s">
        <v>0</v>
      </c>
      <c r="W404" s="157" t="str">
        <f t="shared" si="487"/>
        <v/>
      </c>
      <c r="X404" s="207" t="str">
        <f t="shared" si="488"/>
        <v/>
      </c>
      <c r="Y404" s="158" t="str">
        <f t="shared" si="470"/>
        <v/>
      </c>
      <c r="Z404" s="27" t="s">
        <v>0</v>
      </c>
      <c r="AA404" s="32" t="str">
        <f t="shared" si="489"/>
        <v/>
      </c>
      <c r="AB404" s="53" t="str">
        <f t="shared" si="490"/>
        <v/>
      </c>
      <c r="AC404" s="21" t="str">
        <f>IF(OR(AB404="",AB404&lt;&gt;"NEMA"),"",IF(IFERROR(MATCH(AA404,AA$12:AA403,0),0)&lt;&gt;0,"",AA404))</f>
        <v/>
      </c>
      <c r="AD404" s="46" t="str">
        <f>IF(AC404="","",MAX(AD$12:AD403)+1)</f>
        <v/>
      </c>
      <c r="AE404" s="27" t="s">
        <v>0</v>
      </c>
      <c r="AF404" s="84"/>
      <c r="AG404" s="27" t="s">
        <v>0</v>
      </c>
      <c r="AH404" s="14" t="str">
        <f t="shared" si="491"/>
        <v/>
      </c>
      <c r="AI404" s="27" t="s">
        <v>0</v>
      </c>
      <c r="AJ404" s="157" t="str">
        <f t="shared" si="492"/>
        <v/>
      </c>
      <c r="AK404" s="108" t="str">
        <f t="shared" si="493"/>
        <v/>
      </c>
      <c r="AL404" s="27"/>
      <c r="AM404" s="32" t="str">
        <f t="shared" si="494"/>
        <v/>
      </c>
      <c r="AN404" s="21" t="str">
        <f t="shared" si="495"/>
        <v/>
      </c>
      <c r="AO404" s="53" t="str">
        <f t="shared" si="496"/>
        <v/>
      </c>
      <c r="AP404" s="53" t="str">
        <f t="shared" si="497"/>
        <v/>
      </c>
      <c r="AQ404" s="21" t="str">
        <f t="shared" si="498"/>
        <v/>
      </c>
      <c r="AR404" s="46" t="str">
        <f t="shared" si="499"/>
        <v/>
      </c>
      <c r="AS404" s="27" t="s">
        <v>0</v>
      </c>
      <c r="AT404" s="62" t="str">
        <f t="shared" si="500"/>
        <v/>
      </c>
      <c r="AU404" s="27" t="s">
        <v>0</v>
      </c>
      <c r="AV404" s="228" t="str">
        <f t="shared" si="468"/>
        <v/>
      </c>
      <c r="AW404" s="27" t="s">
        <v>0</v>
      </c>
      <c r="AX404" s="79"/>
      <c r="AY404" s="80"/>
      <c r="AZ404" s="27" t="s">
        <v>0</v>
      </c>
      <c r="BA404" s="184" t="str">
        <f t="shared" si="501"/>
        <v/>
      </c>
      <c r="BB404" s="27" t="s">
        <v>0</v>
      </c>
      <c r="BC404" s="32" t="str">
        <f t="shared" si="502"/>
        <v/>
      </c>
      <c r="BD404" s="53" t="str">
        <f>IF(AX404&amp;AY404="","",MAX(BD$12:BD403)+1)</f>
        <v/>
      </c>
      <c r="BE404" s="196" t="str">
        <f t="shared" si="503"/>
        <v/>
      </c>
      <c r="BF404" s="33" t="str">
        <f>IF(AND(AO404="NEMA",AP404="NEMA",OR(AX404&amp;AY404="",BE404="NEMA")),MAX(BF$12:BF403)+1,"")</f>
        <v/>
      </c>
      <c r="BG404" s="27" t="s">
        <v>0</v>
      </c>
      <c r="BH404" s="32" t="str">
        <f t="shared" si="504"/>
        <v/>
      </c>
      <c r="BI404" s="21" t="str">
        <f t="shared" si="505"/>
        <v/>
      </c>
      <c r="BJ404" s="53" t="str">
        <f t="shared" si="506"/>
        <v/>
      </c>
      <c r="BK404" s="33" t="str">
        <f t="shared" si="507"/>
        <v/>
      </c>
      <c r="BL404" s="27" t="s">
        <v>0</v>
      </c>
      <c r="BM404" s="32" t="str">
        <f t="shared" si="508"/>
        <v/>
      </c>
      <c r="BN404" s="21" t="str">
        <f t="shared" si="509"/>
        <v/>
      </c>
      <c r="BO404" s="53" t="str">
        <f t="shared" si="510"/>
        <v/>
      </c>
      <c r="BP404" s="53" t="str">
        <f t="shared" si="471"/>
        <v/>
      </c>
      <c r="BQ404" s="21" t="str">
        <f t="shared" si="472"/>
        <v/>
      </c>
      <c r="BR404" s="21" t="str" cm="1">
        <f t="array" ref="BR404">IFERROR(""&amp;INDEX(regNatjecatelj_klub,DI404),"")</f>
        <v/>
      </c>
      <c r="BS404" s="66" t="str">
        <f t="shared" si="511"/>
        <v/>
      </c>
      <c r="BT404" s="46" t="str">
        <f t="shared" si="512"/>
        <v/>
      </c>
      <c r="BU404" s="27" t="s">
        <v>0</v>
      </c>
      <c r="BV404" s="62" t="str">
        <f>IF(BP404&lt;&gt;"NEMA","",IF(IFERROR(MATCH(BN404,BN$12:BN403,0),0)&lt;&gt;0,"",BN404))</f>
        <v/>
      </c>
      <c r="BW404" s="27" t="s">
        <v>0</v>
      </c>
      <c r="BX404" s="84"/>
      <c r="BY404" s="27" t="s">
        <v>0</v>
      </c>
      <c r="BZ404" s="38" t="str">
        <f t="shared" si="513"/>
        <v/>
      </c>
      <c r="CA404" s="21" t="str">
        <f t="shared" si="514"/>
        <v/>
      </c>
      <c r="CB404" s="21" t="str">
        <f>IF(CA404="","",MAX(CB$12:CB403)+1)</f>
        <v/>
      </c>
      <c r="CC404" s="21" t="str">
        <f>IF(CA404="","",IF(AB404="","",IF(AB404="NEMA",IF(AD404="",INDEX(AD$12:AD403,MATCH(AA404,AA$12:AA403,0),1),AD404),AB404)))</f>
        <v/>
      </c>
      <c r="CD404" s="21" t="str">
        <f t="shared" si="515"/>
        <v/>
      </c>
      <c r="CE404" s="21" t="str">
        <f>IF(BX404="","",MAX(CE$12:CE403)+1)</f>
        <v/>
      </c>
      <c r="CF404" s="21" t="str">
        <f t="shared" si="516"/>
        <v/>
      </c>
      <c r="CG404" s="46" t="str">
        <f t="shared" si="517"/>
        <v/>
      </c>
      <c r="CH404" s="27" t="s">
        <v>0</v>
      </c>
      <c r="CI404" s="14" t="str">
        <f t="shared" si="518"/>
        <v/>
      </c>
      <c r="CJ404" s="27" t="s">
        <v>0</v>
      </c>
      <c r="CK404" s="157" t="str">
        <f>IF(BN404="","",IF(AND(BO404&lt;&gt;"",BO404&lt;&gt;"NEMA",BS404=1),BR404,IFERROR(INDEX(CK$12:CK403,MATCH(BN404,BN$12:BN403,0)),IF(BX404&lt;&gt;"",BX404,BT404))))</f>
        <v/>
      </c>
      <c r="CL404" s="210" t="str">
        <f>IF(BN404="","",IF(BT404&lt;&gt;BN404,INDEX(regKlub_id,MATCH(BT404,regKlub_naziv,0)),IF(AND(BO404&lt;&gt;"",BO404&lt;&gt;"NEMA"),BO404,IF(CF404&lt;&gt;"",CF404,IF(CB404&lt;&gt;"",CB404,IFERROR(INDEX(CL$12:CL403,MATCH(BN404,BN$12:BN403,0)),"GREŠKA"))))))</f>
        <v/>
      </c>
      <c r="CM404" s="108" t="str">
        <f>IF(BP404="","",IF(BP404&lt;&gt;"NEMA",BP404,IF(CE404&lt;&gt;"",CE404,IFERROR(INDEX(CM$12:CM403,MATCH(BN404,BN$12:BN403,0)),""))))</f>
        <v/>
      </c>
      <c r="CN404" s="27" t="s">
        <v>0</v>
      </c>
      <c r="CO404" s="38" t="str">
        <f t="shared" si="519"/>
        <v/>
      </c>
      <c r="CP404" s="53" t="str">
        <f t="shared" si="520"/>
        <v/>
      </c>
      <c r="CQ404" s="164" t="str">
        <f t="shared" si="521"/>
        <v/>
      </c>
      <c r="CR404" s="165" t="str">
        <f t="shared" si="469"/>
        <v/>
      </c>
      <c r="CS404" s="108" t="str">
        <f t="shared" si="473"/>
        <v/>
      </c>
      <c r="CT404" s="27" t="s">
        <v>0</v>
      </c>
      <c r="CU404" s="224" t="str">
        <f t="shared" si="522"/>
        <v xml:space="preserve">
</v>
      </c>
      <c r="CV404" s="27" t="s">
        <v>0</v>
      </c>
      <c r="CW404" s="184" t="str">
        <f t="shared" si="474"/>
        <v/>
      </c>
      <c r="CX404" t="s">
        <v>0</v>
      </c>
      <c r="CY404" s="86" t="str">
        <f t="shared" si="475"/>
        <v/>
      </c>
      <c r="CZ404" t="s">
        <v>0</v>
      </c>
      <c r="DA404" s="32" t="str">
        <f t="shared" si="476"/>
        <v/>
      </c>
      <c r="DB404" s="46" t="str">
        <f t="shared" si="477"/>
        <v/>
      </c>
      <c r="DC404" t="s">
        <v>0</v>
      </c>
      <c r="DD404" s="14" t="str">
        <f t="shared" si="523"/>
        <v/>
      </c>
      <c r="DE404" s="27" t="s">
        <v>0</v>
      </c>
      <c r="DF404" s="14" t="str">
        <f t="shared" si="524"/>
        <v/>
      </c>
      <c r="DG404" s="27" t="s">
        <v>0</v>
      </c>
      <c r="DH404" s="32" t="str">
        <f t="shared" si="525"/>
        <v/>
      </c>
      <c r="DI404" s="33" t="str">
        <f t="shared" si="526"/>
        <v/>
      </c>
      <c r="DJ404" s="27" t="s">
        <v>0</v>
      </c>
      <c r="DK404" s="32" t="str">
        <f t="shared" si="527"/>
        <v/>
      </c>
      <c r="DL404" s="33" t="str">
        <f t="shared" si="528"/>
        <v/>
      </c>
      <c r="DM404" s="27" t="s">
        <v>0</v>
      </c>
      <c r="DN404" s="32" t="str">
        <f t="shared" si="529"/>
        <v/>
      </c>
      <c r="DO404" s="33" t="str">
        <f t="shared" si="530"/>
        <v/>
      </c>
      <c r="DP404" s="27" t="s">
        <v>0</v>
      </c>
      <c r="DQ404" s="38" t="str">
        <f t="shared" si="531"/>
        <v/>
      </c>
      <c r="DR404" s="33" t="str" cm="1">
        <f t="array" ref="DR404">IF(DQ404&lt;&gt;"",INDEX(regNatjecatelj_id,DQ404,0),IF(BF404&lt;&gt;"",BF404,""))</f>
        <v/>
      </c>
      <c r="DS404" s="27" t="s">
        <v>0</v>
      </c>
      <c r="DT404" s="38" t="str">
        <f t="shared" si="532"/>
        <v/>
      </c>
      <c r="DU404" s="53" t="str">
        <f t="shared" si="478"/>
        <v/>
      </c>
      <c r="DV404" s="53" t="str">
        <f t="shared" si="533"/>
        <v/>
      </c>
      <c r="DW404" s="53" t="str">
        <f t="shared" si="534"/>
        <v/>
      </c>
      <c r="DX404" s="46" t="str">
        <f t="shared" si="535"/>
        <v/>
      </c>
      <c r="DY404" s="27" t="s">
        <v>0</v>
      </c>
      <c r="DZ404" s="38" t="str">
        <f>IF(AN404="","",MAX(DZ$12:DZ403)+1)</f>
        <v/>
      </c>
      <c r="EA404" s="53" t="str">
        <f t="shared" si="536"/>
        <v/>
      </c>
      <c r="EB404" s="53" t="str">
        <f t="shared" si="537"/>
        <v/>
      </c>
      <c r="EC404" s="53" t="str">
        <f t="shared" si="538"/>
        <v/>
      </c>
      <c r="ED404" s="53" t="str">
        <f t="shared" si="539"/>
        <v/>
      </c>
      <c r="EE404" s="53" t="str">
        <f t="shared" si="479"/>
        <v/>
      </c>
      <c r="EF404" s="53" t="str">
        <f t="shared" si="540"/>
        <v/>
      </c>
      <c r="EG404" s="53" t="str">
        <f t="shared" si="541"/>
        <v/>
      </c>
      <c r="EH404" s="53" t="str">
        <f t="shared" si="480"/>
        <v/>
      </c>
      <c r="EI404" s="53" t="str">
        <f t="shared" si="542"/>
        <v/>
      </c>
      <c r="EJ404" s="33" t="str">
        <f t="shared" si="543"/>
        <v/>
      </c>
      <c r="EK404" s="27" t="s">
        <v>0</v>
      </c>
      <c r="EL404" s="14" t="str">
        <f t="shared" si="544"/>
        <v/>
      </c>
      <c r="EM404" s="27" t="s">
        <v>0</v>
      </c>
      <c r="EN404" s="14" t="str">
        <f t="shared" si="481"/>
        <v/>
      </c>
      <c r="EO404" s="27" t="s">
        <v>0</v>
      </c>
      <c r="EP404" s="115" t="str">
        <f t="shared" si="545"/>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72" t="str">
        <f t="shared" si="482"/>
        <v/>
      </c>
      <c r="P405" s="27"/>
      <c r="Q405" s="32" t="str">
        <f t="shared" si="483"/>
        <v/>
      </c>
      <c r="R405" s="53" t="str">
        <f>IF(Q405="","",IF(COUNTIF(Q$12:Q404,Q405)=0,R404+1,R404))</f>
        <v/>
      </c>
      <c r="S405" s="53" t="str">
        <f t="shared" si="484"/>
        <v/>
      </c>
      <c r="T405" s="53" t="str">
        <f t="shared" si="485"/>
        <v/>
      </c>
      <c r="U405" s="46" t="str">
        <f t="shared" si="486"/>
        <v/>
      </c>
      <c r="V405" s="27" t="s">
        <v>0</v>
      </c>
      <c r="W405" s="157" t="str">
        <f t="shared" si="487"/>
        <v/>
      </c>
      <c r="X405" s="207" t="str">
        <f t="shared" si="488"/>
        <v/>
      </c>
      <c r="Y405" s="158" t="str">
        <f t="shared" si="470"/>
        <v/>
      </c>
      <c r="Z405" s="27" t="s">
        <v>0</v>
      </c>
      <c r="AA405" s="32" t="str">
        <f t="shared" si="489"/>
        <v/>
      </c>
      <c r="AB405" s="53" t="str">
        <f t="shared" si="490"/>
        <v/>
      </c>
      <c r="AC405" s="21" t="str">
        <f>IF(OR(AB405="",AB405&lt;&gt;"NEMA"),"",IF(IFERROR(MATCH(AA405,AA$12:AA404,0),0)&lt;&gt;0,"",AA405))</f>
        <v/>
      </c>
      <c r="AD405" s="46" t="str">
        <f>IF(AC405="","",MAX(AD$12:AD404)+1)</f>
        <v/>
      </c>
      <c r="AE405" s="27" t="s">
        <v>0</v>
      </c>
      <c r="AF405" s="84"/>
      <c r="AG405" s="27" t="s">
        <v>0</v>
      </c>
      <c r="AH405" s="14" t="str">
        <f t="shared" si="491"/>
        <v/>
      </c>
      <c r="AI405" s="27" t="s">
        <v>0</v>
      </c>
      <c r="AJ405" s="157" t="str">
        <f t="shared" si="492"/>
        <v/>
      </c>
      <c r="AK405" s="108" t="str">
        <f t="shared" si="493"/>
        <v/>
      </c>
      <c r="AL405" s="27"/>
      <c r="AM405" s="32" t="str">
        <f t="shared" si="494"/>
        <v/>
      </c>
      <c r="AN405" s="21" t="str">
        <f t="shared" si="495"/>
        <v/>
      </c>
      <c r="AO405" s="53" t="str">
        <f t="shared" si="496"/>
        <v/>
      </c>
      <c r="AP405" s="53" t="str">
        <f t="shared" si="497"/>
        <v/>
      </c>
      <c r="AQ405" s="21" t="str">
        <f t="shared" si="498"/>
        <v/>
      </c>
      <c r="AR405" s="46" t="str">
        <f t="shared" si="499"/>
        <v/>
      </c>
      <c r="AS405" s="27" t="s">
        <v>0</v>
      </c>
      <c r="AT405" s="62" t="str">
        <f t="shared" si="500"/>
        <v/>
      </c>
      <c r="AU405" s="27" t="s">
        <v>0</v>
      </c>
      <c r="AV405" s="228" t="str">
        <f t="shared" si="468"/>
        <v/>
      </c>
      <c r="AW405" s="27" t="s">
        <v>0</v>
      </c>
      <c r="AX405" s="79"/>
      <c r="AY405" s="80"/>
      <c r="AZ405" s="27" t="s">
        <v>0</v>
      </c>
      <c r="BA405" s="184" t="str">
        <f t="shared" si="501"/>
        <v/>
      </c>
      <c r="BB405" s="27" t="s">
        <v>0</v>
      </c>
      <c r="BC405" s="32" t="str">
        <f t="shared" si="502"/>
        <v/>
      </c>
      <c r="BD405" s="53" t="str">
        <f>IF(AX405&amp;AY405="","",MAX(BD$12:BD404)+1)</f>
        <v/>
      </c>
      <c r="BE405" s="196" t="str">
        <f t="shared" si="503"/>
        <v/>
      </c>
      <c r="BF405" s="33" t="str">
        <f>IF(AND(AO405="NEMA",AP405="NEMA",OR(AX405&amp;AY405="",BE405="NEMA")),MAX(BF$12:BF404)+1,"")</f>
        <v/>
      </c>
      <c r="BG405" s="27" t="s">
        <v>0</v>
      </c>
      <c r="BH405" s="32" t="str">
        <f t="shared" si="504"/>
        <v/>
      </c>
      <c r="BI405" s="21" t="str">
        <f t="shared" si="505"/>
        <v/>
      </c>
      <c r="BJ405" s="53" t="str">
        <f t="shared" si="506"/>
        <v/>
      </c>
      <c r="BK405" s="33" t="str">
        <f t="shared" si="507"/>
        <v/>
      </c>
      <c r="BL405" s="27" t="s">
        <v>0</v>
      </c>
      <c r="BM405" s="32" t="str">
        <f t="shared" si="508"/>
        <v/>
      </c>
      <c r="BN405" s="21" t="str">
        <f t="shared" si="509"/>
        <v/>
      </c>
      <c r="BO405" s="53" t="str">
        <f t="shared" si="510"/>
        <v/>
      </c>
      <c r="BP405" s="53" t="str">
        <f t="shared" si="471"/>
        <v/>
      </c>
      <c r="BQ405" s="21" t="str">
        <f t="shared" si="472"/>
        <v/>
      </c>
      <c r="BR405" s="21" t="str" cm="1">
        <f t="array" ref="BR405">IFERROR(""&amp;INDEX(regNatjecatelj_klub,DI405),"")</f>
        <v/>
      </c>
      <c r="BS405" s="66" t="str">
        <f t="shared" si="511"/>
        <v/>
      </c>
      <c r="BT405" s="46" t="str">
        <f t="shared" si="512"/>
        <v/>
      </c>
      <c r="BU405" s="27" t="s">
        <v>0</v>
      </c>
      <c r="BV405" s="62" t="str">
        <f>IF(BP405&lt;&gt;"NEMA","",IF(IFERROR(MATCH(BN405,BN$12:BN404,0),0)&lt;&gt;0,"",BN405))</f>
        <v/>
      </c>
      <c r="BW405" s="27" t="s">
        <v>0</v>
      </c>
      <c r="BX405" s="84"/>
      <c r="BY405" s="27" t="s">
        <v>0</v>
      </c>
      <c r="BZ405" s="38" t="str">
        <f t="shared" si="513"/>
        <v/>
      </c>
      <c r="CA405" s="21" t="str">
        <f t="shared" si="514"/>
        <v/>
      </c>
      <c r="CB405" s="21" t="str">
        <f>IF(CA405="","",MAX(CB$12:CB404)+1)</f>
        <v/>
      </c>
      <c r="CC405" s="21" t="str">
        <f>IF(CA405="","",IF(AB405="","",IF(AB405="NEMA",IF(AD405="",INDEX(AD$12:AD404,MATCH(AA405,AA$12:AA404,0),1),AD405),AB405)))</f>
        <v/>
      </c>
      <c r="CD405" s="21" t="str">
        <f t="shared" si="515"/>
        <v/>
      </c>
      <c r="CE405" s="21" t="str">
        <f>IF(BX405="","",MAX(CE$12:CE404)+1)</f>
        <v/>
      </c>
      <c r="CF405" s="21" t="str">
        <f t="shared" si="516"/>
        <v/>
      </c>
      <c r="CG405" s="46" t="str">
        <f t="shared" si="517"/>
        <v/>
      </c>
      <c r="CH405" s="27" t="s">
        <v>0</v>
      </c>
      <c r="CI405" s="14" t="str">
        <f t="shared" si="518"/>
        <v/>
      </c>
      <c r="CJ405" s="27" t="s">
        <v>0</v>
      </c>
      <c r="CK405" s="157" t="str">
        <f>IF(BN405="","",IF(AND(BO405&lt;&gt;"",BO405&lt;&gt;"NEMA",BS405=1),BR405,IFERROR(INDEX(CK$12:CK404,MATCH(BN405,BN$12:BN404,0)),IF(BX405&lt;&gt;"",BX405,BT405))))</f>
        <v/>
      </c>
      <c r="CL405" s="210" t="str">
        <f>IF(BN405="","",IF(BT405&lt;&gt;BN405,INDEX(regKlub_id,MATCH(BT405,regKlub_naziv,0)),IF(AND(BO405&lt;&gt;"",BO405&lt;&gt;"NEMA"),BO405,IF(CF405&lt;&gt;"",CF405,IF(CB405&lt;&gt;"",CB405,IFERROR(INDEX(CL$12:CL404,MATCH(BN405,BN$12:BN404,0)),"GREŠKA"))))))</f>
        <v/>
      </c>
      <c r="CM405" s="108" t="str">
        <f>IF(BP405="","",IF(BP405&lt;&gt;"NEMA",BP405,IF(CE405&lt;&gt;"",CE405,IFERROR(INDEX(CM$12:CM404,MATCH(BN405,BN$12:BN404,0)),""))))</f>
        <v/>
      </c>
      <c r="CN405" s="27" t="s">
        <v>0</v>
      </c>
      <c r="CO405" s="38" t="str">
        <f t="shared" si="519"/>
        <v/>
      </c>
      <c r="CP405" s="53" t="str">
        <f t="shared" si="520"/>
        <v/>
      </c>
      <c r="CQ405" s="164" t="str">
        <f t="shared" si="521"/>
        <v/>
      </c>
      <c r="CR405" s="165" t="str">
        <f t="shared" si="469"/>
        <v/>
      </c>
      <c r="CS405" s="108" t="str">
        <f t="shared" si="473"/>
        <v/>
      </c>
      <c r="CT405" s="27" t="s">
        <v>0</v>
      </c>
      <c r="CU405" s="224" t="str">
        <f t="shared" si="522"/>
        <v xml:space="preserve">
</v>
      </c>
      <c r="CV405" s="27" t="s">
        <v>0</v>
      </c>
      <c r="CW405" s="184" t="str">
        <f t="shared" si="474"/>
        <v/>
      </c>
      <c r="CX405" t="s">
        <v>0</v>
      </c>
      <c r="CY405" s="86" t="str">
        <f t="shared" si="475"/>
        <v/>
      </c>
      <c r="CZ405" t="s">
        <v>0</v>
      </c>
      <c r="DA405" s="32" t="str">
        <f t="shared" si="476"/>
        <v/>
      </c>
      <c r="DB405" s="46" t="str">
        <f t="shared" si="477"/>
        <v/>
      </c>
      <c r="DC405" t="s">
        <v>0</v>
      </c>
      <c r="DD405" s="14" t="str">
        <f t="shared" si="523"/>
        <v/>
      </c>
      <c r="DE405" s="27" t="s">
        <v>0</v>
      </c>
      <c r="DF405" s="14" t="str">
        <f t="shared" si="524"/>
        <v/>
      </c>
      <c r="DG405" s="27" t="s">
        <v>0</v>
      </c>
      <c r="DH405" s="32" t="str">
        <f t="shared" si="525"/>
        <v/>
      </c>
      <c r="DI405" s="33" t="str">
        <f t="shared" si="526"/>
        <v/>
      </c>
      <c r="DJ405" s="27" t="s">
        <v>0</v>
      </c>
      <c r="DK405" s="32" t="str">
        <f t="shared" si="527"/>
        <v/>
      </c>
      <c r="DL405" s="33" t="str">
        <f t="shared" si="528"/>
        <v/>
      </c>
      <c r="DM405" s="27" t="s">
        <v>0</v>
      </c>
      <c r="DN405" s="32" t="str">
        <f t="shared" si="529"/>
        <v/>
      </c>
      <c r="DO405" s="33" t="str">
        <f t="shared" si="530"/>
        <v/>
      </c>
      <c r="DP405" s="27" t="s">
        <v>0</v>
      </c>
      <c r="DQ405" s="38" t="str">
        <f t="shared" si="531"/>
        <v/>
      </c>
      <c r="DR405" s="33" t="str" cm="1">
        <f t="array" ref="DR405">IF(DQ405&lt;&gt;"",INDEX(regNatjecatelj_id,DQ405,0),IF(BF405&lt;&gt;"",BF405,""))</f>
        <v/>
      </c>
      <c r="DS405" s="27" t="s">
        <v>0</v>
      </c>
      <c r="DT405" s="38" t="str">
        <f t="shared" si="532"/>
        <v/>
      </c>
      <c r="DU405" s="53" t="str">
        <f t="shared" si="478"/>
        <v/>
      </c>
      <c r="DV405" s="53" t="str">
        <f t="shared" si="533"/>
        <v/>
      </c>
      <c r="DW405" s="53" t="str">
        <f t="shared" si="534"/>
        <v/>
      </c>
      <c r="DX405" s="46" t="str">
        <f t="shared" si="535"/>
        <v/>
      </c>
      <c r="DY405" s="27" t="s">
        <v>0</v>
      </c>
      <c r="DZ405" s="38" t="str">
        <f>IF(AN405="","",MAX(DZ$12:DZ404)+1)</f>
        <v/>
      </c>
      <c r="EA405" s="53" t="str">
        <f t="shared" si="536"/>
        <v/>
      </c>
      <c r="EB405" s="53" t="str">
        <f t="shared" si="537"/>
        <v/>
      </c>
      <c r="EC405" s="53" t="str">
        <f t="shared" si="538"/>
        <v/>
      </c>
      <c r="ED405" s="53" t="str">
        <f t="shared" si="539"/>
        <v/>
      </c>
      <c r="EE405" s="53" t="str">
        <f t="shared" si="479"/>
        <v/>
      </c>
      <c r="EF405" s="53" t="str">
        <f t="shared" si="540"/>
        <v/>
      </c>
      <c r="EG405" s="53" t="str">
        <f t="shared" si="541"/>
        <v/>
      </c>
      <c r="EH405" s="53" t="str">
        <f t="shared" si="480"/>
        <v/>
      </c>
      <c r="EI405" s="53" t="str">
        <f t="shared" si="542"/>
        <v/>
      </c>
      <c r="EJ405" s="33" t="str">
        <f t="shared" si="543"/>
        <v/>
      </c>
      <c r="EK405" s="27" t="s">
        <v>0</v>
      </c>
      <c r="EL405" s="14" t="str">
        <f t="shared" si="544"/>
        <v/>
      </c>
      <c r="EM405" s="27" t="s">
        <v>0</v>
      </c>
      <c r="EN405" s="14" t="str">
        <f t="shared" si="481"/>
        <v/>
      </c>
      <c r="EO405" s="27" t="s">
        <v>0</v>
      </c>
      <c r="EP405" s="115" t="str">
        <f t="shared" si="545"/>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72" t="str">
        <f t="shared" si="482"/>
        <v/>
      </c>
      <c r="P406" s="27"/>
      <c r="Q406" s="32" t="str">
        <f t="shared" si="483"/>
        <v/>
      </c>
      <c r="R406" s="53" t="str">
        <f>IF(Q406="","",IF(COUNTIF(Q$12:Q405,Q406)=0,R405+1,R405))</f>
        <v/>
      </c>
      <c r="S406" s="53" t="str">
        <f t="shared" si="484"/>
        <v/>
      </c>
      <c r="T406" s="53" t="str">
        <f t="shared" si="485"/>
        <v/>
      </c>
      <c r="U406" s="46" t="str">
        <f t="shared" si="486"/>
        <v/>
      </c>
      <c r="V406" s="27" t="s">
        <v>0</v>
      </c>
      <c r="W406" s="157" t="str">
        <f t="shared" si="487"/>
        <v/>
      </c>
      <c r="X406" s="207" t="str">
        <f t="shared" si="488"/>
        <v/>
      </c>
      <c r="Y406" s="158" t="str">
        <f t="shared" si="470"/>
        <v/>
      </c>
      <c r="Z406" s="27" t="s">
        <v>0</v>
      </c>
      <c r="AA406" s="32" t="str">
        <f t="shared" si="489"/>
        <v/>
      </c>
      <c r="AB406" s="53" t="str">
        <f t="shared" si="490"/>
        <v/>
      </c>
      <c r="AC406" s="21" t="str">
        <f>IF(OR(AB406="",AB406&lt;&gt;"NEMA"),"",IF(IFERROR(MATCH(AA406,AA$12:AA405,0),0)&lt;&gt;0,"",AA406))</f>
        <v/>
      </c>
      <c r="AD406" s="46" t="str">
        <f>IF(AC406="","",MAX(AD$12:AD405)+1)</f>
        <v/>
      </c>
      <c r="AE406" s="27" t="s">
        <v>0</v>
      </c>
      <c r="AF406" s="84"/>
      <c r="AG406" s="27" t="s">
        <v>0</v>
      </c>
      <c r="AH406" s="14" t="str">
        <f t="shared" si="491"/>
        <v/>
      </c>
      <c r="AI406" s="27" t="s">
        <v>0</v>
      </c>
      <c r="AJ406" s="157" t="str">
        <f t="shared" si="492"/>
        <v/>
      </c>
      <c r="AK406" s="108" t="str">
        <f t="shared" si="493"/>
        <v/>
      </c>
      <c r="AL406" s="27"/>
      <c r="AM406" s="32" t="str">
        <f t="shared" si="494"/>
        <v/>
      </c>
      <c r="AN406" s="21" t="str">
        <f t="shared" si="495"/>
        <v/>
      </c>
      <c r="AO406" s="53" t="str">
        <f t="shared" si="496"/>
        <v/>
      </c>
      <c r="AP406" s="53" t="str">
        <f t="shared" si="497"/>
        <v/>
      </c>
      <c r="AQ406" s="21" t="str">
        <f t="shared" si="498"/>
        <v/>
      </c>
      <c r="AR406" s="46" t="str">
        <f t="shared" si="499"/>
        <v/>
      </c>
      <c r="AS406" s="27" t="s">
        <v>0</v>
      </c>
      <c r="AT406" s="62" t="str">
        <f t="shared" si="500"/>
        <v/>
      </c>
      <c r="AU406" s="27" t="s">
        <v>0</v>
      </c>
      <c r="AV406" s="228" t="str">
        <f t="shared" si="468"/>
        <v/>
      </c>
      <c r="AW406" s="27" t="s">
        <v>0</v>
      </c>
      <c r="AX406" s="79"/>
      <c r="AY406" s="80"/>
      <c r="AZ406" s="27" t="s">
        <v>0</v>
      </c>
      <c r="BA406" s="184" t="str">
        <f t="shared" si="501"/>
        <v/>
      </c>
      <c r="BB406" s="27" t="s">
        <v>0</v>
      </c>
      <c r="BC406" s="32" t="str">
        <f t="shared" si="502"/>
        <v/>
      </c>
      <c r="BD406" s="53" t="str">
        <f>IF(AX406&amp;AY406="","",MAX(BD$12:BD405)+1)</f>
        <v/>
      </c>
      <c r="BE406" s="196" t="str">
        <f t="shared" si="503"/>
        <v/>
      </c>
      <c r="BF406" s="33" t="str">
        <f>IF(AND(AO406="NEMA",AP406="NEMA",OR(AX406&amp;AY406="",BE406="NEMA")),MAX(BF$12:BF405)+1,"")</f>
        <v/>
      </c>
      <c r="BG406" s="27" t="s">
        <v>0</v>
      </c>
      <c r="BH406" s="32" t="str">
        <f t="shared" si="504"/>
        <v/>
      </c>
      <c r="BI406" s="21" t="str">
        <f t="shared" si="505"/>
        <v/>
      </c>
      <c r="BJ406" s="53" t="str">
        <f t="shared" si="506"/>
        <v/>
      </c>
      <c r="BK406" s="33" t="str">
        <f t="shared" si="507"/>
        <v/>
      </c>
      <c r="BL406" s="27" t="s">
        <v>0</v>
      </c>
      <c r="BM406" s="32" t="str">
        <f t="shared" si="508"/>
        <v/>
      </c>
      <c r="BN406" s="21" t="str">
        <f t="shared" si="509"/>
        <v/>
      </c>
      <c r="BO406" s="53" t="str">
        <f t="shared" si="510"/>
        <v/>
      </c>
      <c r="BP406" s="53" t="str">
        <f t="shared" si="471"/>
        <v/>
      </c>
      <c r="BQ406" s="21" t="str">
        <f t="shared" si="472"/>
        <v/>
      </c>
      <c r="BR406" s="21" t="str" cm="1">
        <f t="array" ref="BR406">IFERROR(""&amp;INDEX(regNatjecatelj_klub,DI406),"")</f>
        <v/>
      </c>
      <c r="BS406" s="66" t="str">
        <f t="shared" si="511"/>
        <v/>
      </c>
      <c r="BT406" s="46" t="str">
        <f t="shared" si="512"/>
        <v/>
      </c>
      <c r="BU406" s="27" t="s">
        <v>0</v>
      </c>
      <c r="BV406" s="62" t="str">
        <f>IF(BP406&lt;&gt;"NEMA","",IF(IFERROR(MATCH(BN406,BN$12:BN405,0),0)&lt;&gt;0,"",BN406))</f>
        <v/>
      </c>
      <c r="BW406" s="27" t="s">
        <v>0</v>
      </c>
      <c r="BX406" s="84"/>
      <c r="BY406" s="27" t="s">
        <v>0</v>
      </c>
      <c r="BZ406" s="38" t="str">
        <f t="shared" si="513"/>
        <v/>
      </c>
      <c r="CA406" s="21" t="str">
        <f t="shared" si="514"/>
        <v/>
      </c>
      <c r="CB406" s="21" t="str">
        <f>IF(CA406="","",MAX(CB$12:CB405)+1)</f>
        <v/>
      </c>
      <c r="CC406" s="21" t="str">
        <f>IF(CA406="","",IF(AB406="","",IF(AB406="NEMA",IF(AD406="",INDEX(AD$12:AD405,MATCH(AA406,AA$12:AA405,0),1),AD406),AB406)))</f>
        <v/>
      </c>
      <c r="CD406" s="21" t="str">
        <f t="shared" si="515"/>
        <v/>
      </c>
      <c r="CE406" s="21" t="str">
        <f>IF(BX406="","",MAX(CE$12:CE405)+1)</f>
        <v/>
      </c>
      <c r="CF406" s="21" t="str">
        <f t="shared" si="516"/>
        <v/>
      </c>
      <c r="CG406" s="46" t="str">
        <f t="shared" si="517"/>
        <v/>
      </c>
      <c r="CH406" s="27" t="s">
        <v>0</v>
      </c>
      <c r="CI406" s="14" t="str">
        <f t="shared" si="518"/>
        <v/>
      </c>
      <c r="CJ406" s="27" t="s">
        <v>0</v>
      </c>
      <c r="CK406" s="157" t="str">
        <f>IF(BN406="","",IF(AND(BO406&lt;&gt;"",BO406&lt;&gt;"NEMA",BS406=1),BR406,IFERROR(INDEX(CK$12:CK405,MATCH(BN406,BN$12:BN405,0)),IF(BX406&lt;&gt;"",BX406,BT406))))</f>
        <v/>
      </c>
      <c r="CL406" s="210" t="str">
        <f>IF(BN406="","",IF(BT406&lt;&gt;BN406,INDEX(regKlub_id,MATCH(BT406,regKlub_naziv,0)),IF(AND(BO406&lt;&gt;"",BO406&lt;&gt;"NEMA"),BO406,IF(CF406&lt;&gt;"",CF406,IF(CB406&lt;&gt;"",CB406,IFERROR(INDEX(CL$12:CL405,MATCH(BN406,BN$12:BN405,0)),"GREŠKA"))))))</f>
        <v/>
      </c>
      <c r="CM406" s="108" t="str">
        <f>IF(BP406="","",IF(BP406&lt;&gt;"NEMA",BP406,IF(CE406&lt;&gt;"",CE406,IFERROR(INDEX(CM$12:CM405,MATCH(BN406,BN$12:BN405,0)),""))))</f>
        <v/>
      </c>
      <c r="CN406" s="27" t="s">
        <v>0</v>
      </c>
      <c r="CO406" s="38" t="str">
        <f t="shared" si="519"/>
        <v/>
      </c>
      <c r="CP406" s="53" t="str">
        <f t="shared" si="520"/>
        <v/>
      </c>
      <c r="CQ406" s="164" t="str">
        <f t="shared" si="521"/>
        <v/>
      </c>
      <c r="CR406" s="165" t="str">
        <f t="shared" si="469"/>
        <v/>
      </c>
      <c r="CS406" s="108" t="str">
        <f t="shared" si="473"/>
        <v/>
      </c>
      <c r="CT406" s="27" t="s">
        <v>0</v>
      </c>
      <c r="CU406" s="224" t="str">
        <f t="shared" si="522"/>
        <v xml:space="preserve">
</v>
      </c>
      <c r="CV406" s="27" t="s">
        <v>0</v>
      </c>
      <c r="CW406" s="184" t="str">
        <f t="shared" si="474"/>
        <v/>
      </c>
      <c r="CX406" t="s">
        <v>0</v>
      </c>
      <c r="CY406" s="86" t="str">
        <f t="shared" si="475"/>
        <v/>
      </c>
      <c r="CZ406" t="s">
        <v>0</v>
      </c>
      <c r="DA406" s="32" t="str">
        <f t="shared" si="476"/>
        <v/>
      </c>
      <c r="DB406" s="46" t="str">
        <f t="shared" si="477"/>
        <v/>
      </c>
      <c r="DC406" t="s">
        <v>0</v>
      </c>
      <c r="DD406" s="14" t="str">
        <f t="shared" si="523"/>
        <v/>
      </c>
      <c r="DE406" s="27" t="s">
        <v>0</v>
      </c>
      <c r="DF406" s="14" t="str">
        <f t="shared" si="524"/>
        <v/>
      </c>
      <c r="DG406" s="27" t="s">
        <v>0</v>
      </c>
      <c r="DH406" s="32" t="str">
        <f t="shared" si="525"/>
        <v/>
      </c>
      <c r="DI406" s="33" t="str">
        <f t="shared" si="526"/>
        <v/>
      </c>
      <c r="DJ406" s="27" t="s">
        <v>0</v>
      </c>
      <c r="DK406" s="32" t="str">
        <f t="shared" si="527"/>
        <v/>
      </c>
      <c r="DL406" s="33" t="str">
        <f t="shared" si="528"/>
        <v/>
      </c>
      <c r="DM406" s="27" t="s">
        <v>0</v>
      </c>
      <c r="DN406" s="32" t="str">
        <f t="shared" si="529"/>
        <v/>
      </c>
      <c r="DO406" s="33" t="str">
        <f t="shared" si="530"/>
        <v/>
      </c>
      <c r="DP406" s="27" t="s">
        <v>0</v>
      </c>
      <c r="DQ406" s="38" t="str">
        <f t="shared" si="531"/>
        <v/>
      </c>
      <c r="DR406" s="33" t="str" cm="1">
        <f t="array" ref="DR406">IF(DQ406&lt;&gt;"",INDEX(regNatjecatelj_id,DQ406,0),IF(BF406&lt;&gt;"",BF406,""))</f>
        <v/>
      </c>
      <c r="DS406" s="27" t="s">
        <v>0</v>
      </c>
      <c r="DT406" s="38" t="str">
        <f t="shared" si="532"/>
        <v/>
      </c>
      <c r="DU406" s="53" t="str">
        <f t="shared" si="478"/>
        <v/>
      </c>
      <c r="DV406" s="53" t="str">
        <f t="shared" si="533"/>
        <v/>
      </c>
      <c r="DW406" s="53" t="str">
        <f t="shared" si="534"/>
        <v/>
      </c>
      <c r="DX406" s="46" t="str">
        <f t="shared" si="535"/>
        <v/>
      </c>
      <c r="DY406" s="27" t="s">
        <v>0</v>
      </c>
      <c r="DZ406" s="38" t="str">
        <f>IF(AN406="","",MAX(DZ$12:DZ405)+1)</f>
        <v/>
      </c>
      <c r="EA406" s="53" t="str">
        <f t="shared" si="536"/>
        <v/>
      </c>
      <c r="EB406" s="53" t="str">
        <f t="shared" si="537"/>
        <v/>
      </c>
      <c r="EC406" s="53" t="str">
        <f t="shared" si="538"/>
        <v/>
      </c>
      <c r="ED406" s="53" t="str">
        <f t="shared" si="539"/>
        <v/>
      </c>
      <c r="EE406" s="53" t="str">
        <f t="shared" si="479"/>
        <v/>
      </c>
      <c r="EF406" s="53" t="str">
        <f t="shared" si="540"/>
        <v/>
      </c>
      <c r="EG406" s="53" t="str">
        <f t="shared" si="541"/>
        <v/>
      </c>
      <c r="EH406" s="53" t="str">
        <f t="shared" si="480"/>
        <v/>
      </c>
      <c r="EI406" s="53" t="str">
        <f t="shared" si="542"/>
        <v/>
      </c>
      <c r="EJ406" s="33" t="str">
        <f t="shared" si="543"/>
        <v/>
      </c>
      <c r="EK406" s="27" t="s">
        <v>0</v>
      </c>
      <c r="EL406" s="14" t="str">
        <f t="shared" si="544"/>
        <v/>
      </c>
      <c r="EM406" s="27" t="s">
        <v>0</v>
      </c>
      <c r="EN406" s="14" t="str">
        <f t="shared" si="481"/>
        <v/>
      </c>
      <c r="EO406" s="27" t="s">
        <v>0</v>
      </c>
      <c r="EP406" s="115" t="str">
        <f t="shared" si="545"/>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72" t="str">
        <f t="shared" si="482"/>
        <v/>
      </c>
      <c r="P407" s="27"/>
      <c r="Q407" s="32" t="str">
        <f t="shared" si="483"/>
        <v/>
      </c>
      <c r="R407" s="53" t="str">
        <f>IF(Q407="","",IF(COUNTIF(Q$12:Q406,Q407)=0,R406+1,R406))</f>
        <v/>
      </c>
      <c r="S407" s="53" t="str">
        <f t="shared" si="484"/>
        <v/>
      </c>
      <c r="T407" s="53" t="str">
        <f t="shared" si="485"/>
        <v/>
      </c>
      <c r="U407" s="46" t="str">
        <f t="shared" si="486"/>
        <v/>
      </c>
      <c r="V407" s="27" t="s">
        <v>0</v>
      </c>
      <c r="W407" s="157" t="str">
        <f t="shared" si="487"/>
        <v/>
      </c>
      <c r="X407" s="207" t="str">
        <f t="shared" si="488"/>
        <v/>
      </c>
      <c r="Y407" s="158" t="str">
        <f t="shared" si="470"/>
        <v/>
      </c>
      <c r="Z407" s="27" t="s">
        <v>0</v>
      </c>
      <c r="AA407" s="32" t="str">
        <f t="shared" si="489"/>
        <v/>
      </c>
      <c r="AB407" s="53" t="str">
        <f t="shared" si="490"/>
        <v/>
      </c>
      <c r="AC407" s="21" t="str">
        <f>IF(OR(AB407="",AB407&lt;&gt;"NEMA"),"",IF(IFERROR(MATCH(AA407,AA$12:AA406,0),0)&lt;&gt;0,"",AA407))</f>
        <v/>
      </c>
      <c r="AD407" s="46" t="str">
        <f>IF(AC407="","",MAX(AD$12:AD406)+1)</f>
        <v/>
      </c>
      <c r="AE407" s="27" t="s">
        <v>0</v>
      </c>
      <c r="AF407" s="84"/>
      <c r="AG407" s="27" t="s">
        <v>0</v>
      </c>
      <c r="AH407" s="14" t="str">
        <f t="shared" si="491"/>
        <v/>
      </c>
      <c r="AI407" s="27" t="s">
        <v>0</v>
      </c>
      <c r="AJ407" s="157" t="str">
        <f t="shared" si="492"/>
        <v/>
      </c>
      <c r="AK407" s="108" t="str">
        <f t="shared" si="493"/>
        <v/>
      </c>
      <c r="AL407" s="27"/>
      <c r="AM407" s="32" t="str">
        <f t="shared" si="494"/>
        <v/>
      </c>
      <c r="AN407" s="21" t="str">
        <f t="shared" si="495"/>
        <v/>
      </c>
      <c r="AO407" s="53" t="str">
        <f t="shared" si="496"/>
        <v/>
      </c>
      <c r="AP407" s="53" t="str">
        <f t="shared" si="497"/>
        <v/>
      </c>
      <c r="AQ407" s="21" t="str">
        <f t="shared" si="498"/>
        <v/>
      </c>
      <c r="AR407" s="46" t="str">
        <f t="shared" si="499"/>
        <v/>
      </c>
      <c r="AS407" s="27" t="s">
        <v>0</v>
      </c>
      <c r="AT407" s="62" t="str">
        <f t="shared" si="500"/>
        <v/>
      </c>
      <c r="AU407" s="27" t="s">
        <v>0</v>
      </c>
      <c r="AV407" s="228" t="str">
        <f t="shared" si="468"/>
        <v/>
      </c>
      <c r="AW407" s="27" t="s">
        <v>0</v>
      </c>
      <c r="AX407" s="79"/>
      <c r="AY407" s="80"/>
      <c r="AZ407" s="27" t="s">
        <v>0</v>
      </c>
      <c r="BA407" s="184" t="str">
        <f t="shared" si="501"/>
        <v/>
      </c>
      <c r="BB407" s="27" t="s">
        <v>0</v>
      </c>
      <c r="BC407" s="32" t="str">
        <f t="shared" si="502"/>
        <v/>
      </c>
      <c r="BD407" s="53" t="str">
        <f>IF(AX407&amp;AY407="","",MAX(BD$12:BD406)+1)</f>
        <v/>
      </c>
      <c r="BE407" s="196" t="str">
        <f t="shared" si="503"/>
        <v/>
      </c>
      <c r="BF407" s="33" t="str">
        <f>IF(AND(AO407="NEMA",AP407="NEMA",OR(AX407&amp;AY407="",BE407="NEMA")),MAX(BF$12:BF406)+1,"")</f>
        <v/>
      </c>
      <c r="BG407" s="27" t="s">
        <v>0</v>
      </c>
      <c r="BH407" s="32" t="str">
        <f t="shared" si="504"/>
        <v/>
      </c>
      <c r="BI407" s="21" t="str">
        <f t="shared" si="505"/>
        <v/>
      </c>
      <c r="BJ407" s="53" t="str">
        <f t="shared" si="506"/>
        <v/>
      </c>
      <c r="BK407" s="33" t="str">
        <f t="shared" si="507"/>
        <v/>
      </c>
      <c r="BL407" s="27" t="s">
        <v>0</v>
      </c>
      <c r="BM407" s="32" t="str">
        <f t="shared" si="508"/>
        <v/>
      </c>
      <c r="BN407" s="21" t="str">
        <f t="shared" si="509"/>
        <v/>
      </c>
      <c r="BO407" s="53" t="str">
        <f t="shared" si="510"/>
        <v/>
      </c>
      <c r="BP407" s="53" t="str">
        <f t="shared" si="471"/>
        <v/>
      </c>
      <c r="BQ407" s="21" t="str">
        <f t="shared" si="472"/>
        <v/>
      </c>
      <c r="BR407" s="21" t="str" cm="1">
        <f t="array" ref="BR407">IFERROR(""&amp;INDEX(regNatjecatelj_klub,DI407),"")</f>
        <v/>
      </c>
      <c r="BS407" s="66" t="str">
        <f t="shared" si="511"/>
        <v/>
      </c>
      <c r="BT407" s="46" t="str">
        <f t="shared" si="512"/>
        <v/>
      </c>
      <c r="BU407" s="27" t="s">
        <v>0</v>
      </c>
      <c r="BV407" s="62" t="str">
        <f>IF(BP407&lt;&gt;"NEMA","",IF(IFERROR(MATCH(BN407,BN$12:BN406,0),0)&lt;&gt;0,"",BN407))</f>
        <v/>
      </c>
      <c r="BW407" s="27" t="s">
        <v>0</v>
      </c>
      <c r="BX407" s="84"/>
      <c r="BY407" s="27" t="s">
        <v>0</v>
      </c>
      <c r="BZ407" s="38" t="str">
        <f t="shared" si="513"/>
        <v/>
      </c>
      <c r="CA407" s="21" t="str">
        <f t="shared" si="514"/>
        <v/>
      </c>
      <c r="CB407" s="21" t="str">
        <f>IF(CA407="","",MAX(CB$12:CB406)+1)</f>
        <v/>
      </c>
      <c r="CC407" s="21" t="str">
        <f>IF(CA407="","",IF(AB407="","",IF(AB407="NEMA",IF(AD407="",INDEX(AD$12:AD406,MATCH(AA407,AA$12:AA406,0),1),AD407),AB407)))</f>
        <v/>
      </c>
      <c r="CD407" s="21" t="str">
        <f t="shared" si="515"/>
        <v/>
      </c>
      <c r="CE407" s="21" t="str">
        <f>IF(BX407="","",MAX(CE$12:CE406)+1)</f>
        <v/>
      </c>
      <c r="CF407" s="21" t="str">
        <f t="shared" si="516"/>
        <v/>
      </c>
      <c r="CG407" s="46" t="str">
        <f t="shared" si="517"/>
        <v/>
      </c>
      <c r="CH407" s="27" t="s">
        <v>0</v>
      </c>
      <c r="CI407" s="14" t="str">
        <f t="shared" si="518"/>
        <v/>
      </c>
      <c r="CJ407" s="27" t="s">
        <v>0</v>
      </c>
      <c r="CK407" s="157" t="str">
        <f>IF(BN407="","",IF(AND(BO407&lt;&gt;"",BO407&lt;&gt;"NEMA",BS407=1),BR407,IFERROR(INDEX(CK$12:CK406,MATCH(BN407,BN$12:BN406,0)),IF(BX407&lt;&gt;"",BX407,BT407))))</f>
        <v/>
      </c>
      <c r="CL407" s="210" t="str">
        <f>IF(BN407="","",IF(BT407&lt;&gt;BN407,INDEX(regKlub_id,MATCH(BT407,regKlub_naziv,0)),IF(AND(BO407&lt;&gt;"",BO407&lt;&gt;"NEMA"),BO407,IF(CF407&lt;&gt;"",CF407,IF(CB407&lt;&gt;"",CB407,IFERROR(INDEX(CL$12:CL406,MATCH(BN407,BN$12:BN406,0)),"GREŠKA"))))))</f>
        <v/>
      </c>
      <c r="CM407" s="108" t="str">
        <f>IF(BP407="","",IF(BP407&lt;&gt;"NEMA",BP407,IF(CE407&lt;&gt;"",CE407,IFERROR(INDEX(CM$12:CM406,MATCH(BN407,BN$12:BN406,0)),""))))</f>
        <v/>
      </c>
      <c r="CN407" s="27" t="s">
        <v>0</v>
      </c>
      <c r="CO407" s="38" t="str">
        <f t="shared" si="519"/>
        <v/>
      </c>
      <c r="CP407" s="53" t="str">
        <f t="shared" si="520"/>
        <v/>
      </c>
      <c r="CQ407" s="164" t="str">
        <f t="shared" si="521"/>
        <v/>
      </c>
      <c r="CR407" s="165" t="str">
        <f t="shared" si="469"/>
        <v/>
      </c>
      <c r="CS407" s="108" t="str">
        <f t="shared" si="473"/>
        <v/>
      </c>
      <c r="CT407" s="27" t="s">
        <v>0</v>
      </c>
      <c r="CU407" s="224" t="str">
        <f t="shared" si="522"/>
        <v xml:space="preserve">
</v>
      </c>
      <c r="CV407" s="27" t="s">
        <v>0</v>
      </c>
      <c r="CW407" s="184" t="str">
        <f t="shared" si="474"/>
        <v/>
      </c>
      <c r="CX407" t="s">
        <v>0</v>
      </c>
      <c r="CY407" s="86" t="str">
        <f t="shared" si="475"/>
        <v/>
      </c>
      <c r="CZ407" t="s">
        <v>0</v>
      </c>
      <c r="DA407" s="32" t="str">
        <f t="shared" si="476"/>
        <v/>
      </c>
      <c r="DB407" s="46" t="str">
        <f t="shared" si="477"/>
        <v/>
      </c>
      <c r="DC407" t="s">
        <v>0</v>
      </c>
      <c r="DD407" s="14" t="str">
        <f t="shared" si="523"/>
        <v/>
      </c>
      <c r="DE407" s="27" t="s">
        <v>0</v>
      </c>
      <c r="DF407" s="14" t="str">
        <f t="shared" si="524"/>
        <v/>
      </c>
      <c r="DG407" s="27" t="s">
        <v>0</v>
      </c>
      <c r="DH407" s="32" t="str">
        <f t="shared" si="525"/>
        <v/>
      </c>
      <c r="DI407" s="33" t="str">
        <f t="shared" si="526"/>
        <v/>
      </c>
      <c r="DJ407" s="27" t="s">
        <v>0</v>
      </c>
      <c r="DK407" s="32" t="str">
        <f t="shared" si="527"/>
        <v/>
      </c>
      <c r="DL407" s="33" t="str">
        <f t="shared" si="528"/>
        <v/>
      </c>
      <c r="DM407" s="27" t="s">
        <v>0</v>
      </c>
      <c r="DN407" s="32" t="str">
        <f t="shared" si="529"/>
        <v/>
      </c>
      <c r="DO407" s="33" t="str">
        <f t="shared" si="530"/>
        <v/>
      </c>
      <c r="DP407" s="27" t="s">
        <v>0</v>
      </c>
      <c r="DQ407" s="38" t="str">
        <f t="shared" si="531"/>
        <v/>
      </c>
      <c r="DR407" s="33" t="str" cm="1">
        <f t="array" ref="DR407">IF(DQ407&lt;&gt;"",INDEX(regNatjecatelj_id,DQ407,0),IF(BF407&lt;&gt;"",BF407,""))</f>
        <v/>
      </c>
      <c r="DS407" s="27" t="s">
        <v>0</v>
      </c>
      <c r="DT407" s="38" t="str">
        <f t="shared" si="532"/>
        <v/>
      </c>
      <c r="DU407" s="53" t="str">
        <f t="shared" si="478"/>
        <v/>
      </c>
      <c r="DV407" s="53" t="str">
        <f t="shared" si="533"/>
        <v/>
      </c>
      <c r="DW407" s="53" t="str">
        <f t="shared" si="534"/>
        <v/>
      </c>
      <c r="DX407" s="46" t="str">
        <f t="shared" si="535"/>
        <v/>
      </c>
      <c r="DY407" s="27" t="s">
        <v>0</v>
      </c>
      <c r="DZ407" s="38" t="str">
        <f>IF(AN407="","",MAX(DZ$12:DZ406)+1)</f>
        <v/>
      </c>
      <c r="EA407" s="53" t="str">
        <f t="shared" si="536"/>
        <v/>
      </c>
      <c r="EB407" s="53" t="str">
        <f t="shared" si="537"/>
        <v/>
      </c>
      <c r="EC407" s="53" t="str">
        <f t="shared" si="538"/>
        <v/>
      </c>
      <c r="ED407" s="53" t="str">
        <f t="shared" si="539"/>
        <v/>
      </c>
      <c r="EE407" s="53" t="str">
        <f t="shared" si="479"/>
        <v/>
      </c>
      <c r="EF407" s="53" t="str">
        <f t="shared" si="540"/>
        <v/>
      </c>
      <c r="EG407" s="53" t="str">
        <f t="shared" si="541"/>
        <v/>
      </c>
      <c r="EH407" s="53" t="str">
        <f t="shared" si="480"/>
        <v/>
      </c>
      <c r="EI407" s="53" t="str">
        <f t="shared" si="542"/>
        <v/>
      </c>
      <c r="EJ407" s="33" t="str">
        <f t="shared" si="543"/>
        <v/>
      </c>
      <c r="EK407" s="27" t="s">
        <v>0</v>
      </c>
      <c r="EL407" s="14" t="str">
        <f t="shared" si="544"/>
        <v/>
      </c>
      <c r="EM407" s="27" t="s">
        <v>0</v>
      </c>
      <c r="EN407" s="14" t="str">
        <f t="shared" si="481"/>
        <v/>
      </c>
      <c r="EO407" s="27" t="s">
        <v>0</v>
      </c>
      <c r="EP407" s="115" t="str">
        <f t="shared" si="545"/>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72" t="str">
        <f t="shared" si="482"/>
        <v/>
      </c>
      <c r="P408" s="27"/>
      <c r="Q408" s="32" t="str">
        <f t="shared" si="483"/>
        <v/>
      </c>
      <c r="R408" s="53" t="str">
        <f>IF(Q408="","",IF(COUNTIF(Q$12:Q407,Q408)=0,R407+1,R407))</f>
        <v/>
      </c>
      <c r="S408" s="53" t="str">
        <f t="shared" si="484"/>
        <v/>
      </c>
      <c r="T408" s="53" t="str">
        <f t="shared" si="485"/>
        <v/>
      </c>
      <c r="U408" s="46" t="str">
        <f t="shared" si="486"/>
        <v/>
      </c>
      <c r="V408" s="27" t="s">
        <v>0</v>
      </c>
      <c r="W408" s="157" t="str">
        <f t="shared" si="487"/>
        <v/>
      </c>
      <c r="X408" s="207" t="str">
        <f t="shared" si="488"/>
        <v/>
      </c>
      <c r="Y408" s="158" t="str">
        <f t="shared" si="470"/>
        <v/>
      </c>
      <c r="Z408" s="27" t="s">
        <v>0</v>
      </c>
      <c r="AA408" s="32" t="str">
        <f t="shared" si="489"/>
        <v/>
      </c>
      <c r="AB408" s="53" t="str">
        <f t="shared" si="490"/>
        <v/>
      </c>
      <c r="AC408" s="21" t="str">
        <f>IF(OR(AB408="",AB408&lt;&gt;"NEMA"),"",IF(IFERROR(MATCH(AA408,AA$12:AA407,0),0)&lt;&gt;0,"",AA408))</f>
        <v/>
      </c>
      <c r="AD408" s="46" t="str">
        <f>IF(AC408="","",MAX(AD$12:AD407)+1)</f>
        <v/>
      </c>
      <c r="AE408" s="27" t="s">
        <v>0</v>
      </c>
      <c r="AF408" s="84"/>
      <c r="AG408" s="27" t="s">
        <v>0</v>
      </c>
      <c r="AH408" s="14" t="str">
        <f t="shared" si="491"/>
        <v/>
      </c>
      <c r="AI408" s="27" t="s">
        <v>0</v>
      </c>
      <c r="AJ408" s="157" t="str">
        <f t="shared" si="492"/>
        <v/>
      </c>
      <c r="AK408" s="108" t="str">
        <f t="shared" si="493"/>
        <v/>
      </c>
      <c r="AL408" s="27"/>
      <c r="AM408" s="32" t="str">
        <f t="shared" si="494"/>
        <v/>
      </c>
      <c r="AN408" s="21" t="str">
        <f t="shared" si="495"/>
        <v/>
      </c>
      <c r="AO408" s="53" t="str">
        <f t="shared" si="496"/>
        <v/>
      </c>
      <c r="AP408" s="53" t="str">
        <f t="shared" si="497"/>
        <v/>
      </c>
      <c r="AQ408" s="21" t="str">
        <f t="shared" si="498"/>
        <v/>
      </c>
      <c r="AR408" s="46" t="str">
        <f t="shared" si="499"/>
        <v/>
      </c>
      <c r="AS408" s="27" t="s">
        <v>0</v>
      </c>
      <c r="AT408" s="62" t="str">
        <f t="shared" si="500"/>
        <v/>
      </c>
      <c r="AU408" s="27" t="s">
        <v>0</v>
      </c>
      <c r="AV408" s="228" t="str">
        <f t="shared" si="468"/>
        <v/>
      </c>
      <c r="AW408" s="27" t="s">
        <v>0</v>
      </c>
      <c r="AX408" s="79"/>
      <c r="AY408" s="80"/>
      <c r="AZ408" s="27" t="s">
        <v>0</v>
      </c>
      <c r="BA408" s="184" t="str">
        <f t="shared" si="501"/>
        <v/>
      </c>
      <c r="BB408" s="27" t="s">
        <v>0</v>
      </c>
      <c r="BC408" s="32" t="str">
        <f t="shared" si="502"/>
        <v/>
      </c>
      <c r="BD408" s="53" t="str">
        <f>IF(AX408&amp;AY408="","",MAX(BD$12:BD407)+1)</f>
        <v/>
      </c>
      <c r="BE408" s="196" t="str">
        <f t="shared" si="503"/>
        <v/>
      </c>
      <c r="BF408" s="33" t="str">
        <f>IF(AND(AO408="NEMA",AP408="NEMA",OR(AX408&amp;AY408="",BE408="NEMA")),MAX(BF$12:BF407)+1,"")</f>
        <v/>
      </c>
      <c r="BG408" s="27" t="s">
        <v>0</v>
      </c>
      <c r="BH408" s="32" t="str">
        <f t="shared" si="504"/>
        <v/>
      </c>
      <c r="BI408" s="21" t="str">
        <f t="shared" si="505"/>
        <v/>
      </c>
      <c r="BJ408" s="53" t="str">
        <f t="shared" si="506"/>
        <v/>
      </c>
      <c r="BK408" s="33" t="str">
        <f t="shared" si="507"/>
        <v/>
      </c>
      <c r="BL408" s="27" t="s">
        <v>0</v>
      </c>
      <c r="BM408" s="32" t="str">
        <f t="shared" si="508"/>
        <v/>
      </c>
      <c r="BN408" s="21" t="str">
        <f t="shared" si="509"/>
        <v/>
      </c>
      <c r="BO408" s="53" t="str">
        <f t="shared" si="510"/>
        <v/>
      </c>
      <c r="BP408" s="53" t="str">
        <f t="shared" si="471"/>
        <v/>
      </c>
      <c r="BQ408" s="21" t="str">
        <f t="shared" si="472"/>
        <v/>
      </c>
      <c r="BR408" s="21" t="str" cm="1">
        <f t="array" ref="BR408">IFERROR(""&amp;INDEX(regNatjecatelj_klub,DI408),"")</f>
        <v/>
      </c>
      <c r="BS408" s="66" t="str">
        <f t="shared" si="511"/>
        <v/>
      </c>
      <c r="BT408" s="46" t="str">
        <f t="shared" si="512"/>
        <v/>
      </c>
      <c r="BU408" s="27" t="s">
        <v>0</v>
      </c>
      <c r="BV408" s="62" t="str">
        <f>IF(BP408&lt;&gt;"NEMA","",IF(IFERROR(MATCH(BN408,BN$12:BN407,0),0)&lt;&gt;0,"",BN408))</f>
        <v/>
      </c>
      <c r="BW408" s="27" t="s">
        <v>0</v>
      </c>
      <c r="BX408" s="84"/>
      <c r="BY408" s="27" t="s">
        <v>0</v>
      </c>
      <c r="BZ408" s="38" t="str">
        <f t="shared" si="513"/>
        <v/>
      </c>
      <c r="CA408" s="21" t="str">
        <f t="shared" si="514"/>
        <v/>
      </c>
      <c r="CB408" s="21" t="str">
        <f>IF(CA408="","",MAX(CB$12:CB407)+1)</f>
        <v/>
      </c>
      <c r="CC408" s="21" t="str">
        <f>IF(CA408="","",IF(AB408="","",IF(AB408="NEMA",IF(AD408="",INDEX(AD$12:AD407,MATCH(AA408,AA$12:AA407,0),1),AD408),AB408)))</f>
        <v/>
      </c>
      <c r="CD408" s="21" t="str">
        <f t="shared" si="515"/>
        <v/>
      </c>
      <c r="CE408" s="21" t="str">
        <f>IF(BX408="","",MAX(CE$12:CE407)+1)</f>
        <v/>
      </c>
      <c r="CF408" s="21" t="str">
        <f t="shared" si="516"/>
        <v/>
      </c>
      <c r="CG408" s="46" t="str">
        <f t="shared" si="517"/>
        <v/>
      </c>
      <c r="CH408" s="27" t="s">
        <v>0</v>
      </c>
      <c r="CI408" s="14" t="str">
        <f t="shared" si="518"/>
        <v/>
      </c>
      <c r="CJ408" s="27" t="s">
        <v>0</v>
      </c>
      <c r="CK408" s="157" t="str">
        <f>IF(BN408="","",IF(AND(BO408&lt;&gt;"",BO408&lt;&gt;"NEMA",BS408=1),BR408,IFERROR(INDEX(CK$12:CK407,MATCH(BN408,BN$12:BN407,0)),IF(BX408&lt;&gt;"",BX408,BT408))))</f>
        <v/>
      </c>
      <c r="CL408" s="210" t="str">
        <f>IF(BN408="","",IF(BT408&lt;&gt;BN408,INDEX(regKlub_id,MATCH(BT408,regKlub_naziv,0)),IF(AND(BO408&lt;&gt;"",BO408&lt;&gt;"NEMA"),BO408,IF(CF408&lt;&gt;"",CF408,IF(CB408&lt;&gt;"",CB408,IFERROR(INDEX(CL$12:CL407,MATCH(BN408,BN$12:BN407,0)),"GREŠKA"))))))</f>
        <v/>
      </c>
      <c r="CM408" s="108" t="str">
        <f>IF(BP408="","",IF(BP408&lt;&gt;"NEMA",BP408,IF(CE408&lt;&gt;"",CE408,IFERROR(INDEX(CM$12:CM407,MATCH(BN408,BN$12:BN407,0)),""))))</f>
        <v/>
      </c>
      <c r="CN408" s="27" t="s">
        <v>0</v>
      </c>
      <c r="CO408" s="38" t="str">
        <f t="shared" si="519"/>
        <v/>
      </c>
      <c r="CP408" s="53" t="str">
        <f t="shared" si="520"/>
        <v/>
      </c>
      <c r="CQ408" s="164" t="str">
        <f t="shared" si="521"/>
        <v/>
      </c>
      <c r="CR408" s="165" t="str">
        <f t="shared" si="469"/>
        <v/>
      </c>
      <c r="CS408" s="108" t="str">
        <f t="shared" si="473"/>
        <v/>
      </c>
      <c r="CT408" s="27" t="s">
        <v>0</v>
      </c>
      <c r="CU408" s="224" t="str">
        <f t="shared" si="522"/>
        <v xml:space="preserve">
</v>
      </c>
      <c r="CV408" s="27" t="s">
        <v>0</v>
      </c>
      <c r="CW408" s="184" t="str">
        <f t="shared" si="474"/>
        <v/>
      </c>
      <c r="CX408" t="s">
        <v>0</v>
      </c>
      <c r="CY408" s="86" t="str">
        <f t="shared" si="475"/>
        <v/>
      </c>
      <c r="CZ408" t="s">
        <v>0</v>
      </c>
      <c r="DA408" s="32" t="str">
        <f t="shared" si="476"/>
        <v/>
      </c>
      <c r="DB408" s="46" t="str">
        <f t="shared" si="477"/>
        <v/>
      </c>
      <c r="DC408" t="s">
        <v>0</v>
      </c>
      <c r="DD408" s="14" t="str">
        <f t="shared" si="523"/>
        <v/>
      </c>
      <c r="DE408" s="27" t="s">
        <v>0</v>
      </c>
      <c r="DF408" s="14" t="str">
        <f t="shared" si="524"/>
        <v/>
      </c>
      <c r="DG408" s="27" t="s">
        <v>0</v>
      </c>
      <c r="DH408" s="32" t="str">
        <f t="shared" si="525"/>
        <v/>
      </c>
      <c r="DI408" s="33" t="str">
        <f t="shared" si="526"/>
        <v/>
      </c>
      <c r="DJ408" s="27" t="s">
        <v>0</v>
      </c>
      <c r="DK408" s="32" t="str">
        <f t="shared" si="527"/>
        <v/>
      </c>
      <c r="DL408" s="33" t="str">
        <f t="shared" si="528"/>
        <v/>
      </c>
      <c r="DM408" s="27" t="s">
        <v>0</v>
      </c>
      <c r="DN408" s="32" t="str">
        <f t="shared" si="529"/>
        <v/>
      </c>
      <c r="DO408" s="33" t="str">
        <f t="shared" si="530"/>
        <v/>
      </c>
      <c r="DP408" s="27" t="s">
        <v>0</v>
      </c>
      <c r="DQ408" s="38" t="str">
        <f t="shared" si="531"/>
        <v/>
      </c>
      <c r="DR408" s="33" t="str" cm="1">
        <f t="array" ref="DR408">IF(DQ408&lt;&gt;"",INDEX(regNatjecatelj_id,DQ408,0),IF(BF408&lt;&gt;"",BF408,""))</f>
        <v/>
      </c>
      <c r="DS408" s="27" t="s">
        <v>0</v>
      </c>
      <c r="DT408" s="38" t="str">
        <f t="shared" si="532"/>
        <v/>
      </c>
      <c r="DU408" s="53" t="str">
        <f t="shared" si="478"/>
        <v/>
      </c>
      <c r="DV408" s="53" t="str">
        <f t="shared" si="533"/>
        <v/>
      </c>
      <c r="DW408" s="53" t="str">
        <f t="shared" si="534"/>
        <v/>
      </c>
      <c r="DX408" s="46" t="str">
        <f t="shared" si="535"/>
        <v/>
      </c>
      <c r="DY408" s="27" t="s">
        <v>0</v>
      </c>
      <c r="DZ408" s="38" t="str">
        <f>IF(AN408="","",MAX(DZ$12:DZ407)+1)</f>
        <v/>
      </c>
      <c r="EA408" s="53" t="str">
        <f t="shared" si="536"/>
        <v/>
      </c>
      <c r="EB408" s="53" t="str">
        <f t="shared" si="537"/>
        <v/>
      </c>
      <c r="EC408" s="53" t="str">
        <f t="shared" si="538"/>
        <v/>
      </c>
      <c r="ED408" s="53" t="str">
        <f t="shared" si="539"/>
        <v/>
      </c>
      <c r="EE408" s="53" t="str">
        <f t="shared" si="479"/>
        <v/>
      </c>
      <c r="EF408" s="53" t="str">
        <f t="shared" si="540"/>
        <v/>
      </c>
      <c r="EG408" s="53" t="str">
        <f t="shared" si="541"/>
        <v/>
      </c>
      <c r="EH408" s="53" t="str">
        <f t="shared" si="480"/>
        <v/>
      </c>
      <c r="EI408" s="53" t="str">
        <f t="shared" si="542"/>
        <v/>
      </c>
      <c r="EJ408" s="33" t="str">
        <f t="shared" si="543"/>
        <v/>
      </c>
      <c r="EK408" s="27" t="s">
        <v>0</v>
      </c>
      <c r="EL408" s="14" t="str">
        <f t="shared" si="544"/>
        <v/>
      </c>
      <c r="EM408" s="27" t="s">
        <v>0</v>
      </c>
      <c r="EN408" s="14" t="str">
        <f t="shared" si="481"/>
        <v/>
      </c>
      <c r="EO408" s="27" t="s">
        <v>0</v>
      </c>
      <c r="EP408" s="115" t="str">
        <f t="shared" si="545"/>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72" t="str">
        <f t="shared" si="482"/>
        <v/>
      </c>
      <c r="P409" s="27"/>
      <c r="Q409" s="32" t="str">
        <f t="shared" si="483"/>
        <v/>
      </c>
      <c r="R409" s="53" t="str">
        <f>IF(Q409="","",IF(COUNTIF(Q$12:Q408,Q409)=0,R408+1,R408))</f>
        <v/>
      </c>
      <c r="S409" s="53" t="str">
        <f t="shared" si="484"/>
        <v/>
      </c>
      <c r="T409" s="53" t="str">
        <f t="shared" si="485"/>
        <v/>
      </c>
      <c r="U409" s="46" t="str">
        <f t="shared" si="486"/>
        <v/>
      </c>
      <c r="V409" s="27" t="s">
        <v>0</v>
      </c>
      <c r="W409" s="157" t="str">
        <f t="shared" si="487"/>
        <v/>
      </c>
      <c r="X409" s="207" t="str">
        <f t="shared" si="488"/>
        <v/>
      </c>
      <c r="Y409" s="158" t="str">
        <f t="shared" si="470"/>
        <v/>
      </c>
      <c r="Z409" s="27" t="s">
        <v>0</v>
      </c>
      <c r="AA409" s="32" t="str">
        <f t="shared" si="489"/>
        <v/>
      </c>
      <c r="AB409" s="53" t="str">
        <f t="shared" si="490"/>
        <v/>
      </c>
      <c r="AC409" s="21" t="str">
        <f>IF(OR(AB409="",AB409&lt;&gt;"NEMA"),"",IF(IFERROR(MATCH(AA409,AA$12:AA408,0),0)&lt;&gt;0,"",AA409))</f>
        <v/>
      </c>
      <c r="AD409" s="46" t="str">
        <f>IF(AC409="","",MAX(AD$12:AD408)+1)</f>
        <v/>
      </c>
      <c r="AE409" s="27" t="s">
        <v>0</v>
      </c>
      <c r="AF409" s="84"/>
      <c r="AG409" s="27" t="s">
        <v>0</v>
      </c>
      <c r="AH409" s="14" t="str">
        <f t="shared" si="491"/>
        <v/>
      </c>
      <c r="AI409" s="27" t="s">
        <v>0</v>
      </c>
      <c r="AJ409" s="157" t="str">
        <f t="shared" si="492"/>
        <v/>
      </c>
      <c r="AK409" s="108" t="str">
        <f t="shared" si="493"/>
        <v/>
      </c>
      <c r="AL409" s="27"/>
      <c r="AM409" s="32" t="str">
        <f t="shared" si="494"/>
        <v/>
      </c>
      <c r="AN409" s="21" t="str">
        <f t="shared" si="495"/>
        <v/>
      </c>
      <c r="AO409" s="53" t="str">
        <f t="shared" si="496"/>
        <v/>
      </c>
      <c r="AP409" s="53" t="str">
        <f t="shared" si="497"/>
        <v/>
      </c>
      <c r="AQ409" s="21" t="str">
        <f t="shared" si="498"/>
        <v/>
      </c>
      <c r="AR409" s="46" t="str">
        <f t="shared" si="499"/>
        <v/>
      </c>
      <c r="AS409" s="27" t="s">
        <v>0</v>
      </c>
      <c r="AT409" s="62" t="str">
        <f t="shared" si="500"/>
        <v/>
      </c>
      <c r="AU409" s="27" t="s">
        <v>0</v>
      </c>
      <c r="AV409" s="228" t="str">
        <f t="shared" si="468"/>
        <v/>
      </c>
      <c r="AW409" s="27" t="s">
        <v>0</v>
      </c>
      <c r="AX409" s="79"/>
      <c r="AY409" s="80"/>
      <c r="AZ409" s="27" t="s">
        <v>0</v>
      </c>
      <c r="BA409" s="184" t="str">
        <f t="shared" si="501"/>
        <v/>
      </c>
      <c r="BB409" s="27" t="s">
        <v>0</v>
      </c>
      <c r="BC409" s="32" t="str">
        <f t="shared" si="502"/>
        <v/>
      </c>
      <c r="BD409" s="53" t="str">
        <f>IF(AX409&amp;AY409="","",MAX(BD$12:BD408)+1)</f>
        <v/>
      </c>
      <c r="BE409" s="196" t="str">
        <f t="shared" si="503"/>
        <v/>
      </c>
      <c r="BF409" s="33" t="str">
        <f>IF(AND(AO409="NEMA",AP409="NEMA",OR(AX409&amp;AY409="",BE409="NEMA")),MAX(BF$12:BF408)+1,"")</f>
        <v/>
      </c>
      <c r="BG409" s="27" t="s">
        <v>0</v>
      </c>
      <c r="BH409" s="32" t="str">
        <f t="shared" si="504"/>
        <v/>
      </c>
      <c r="BI409" s="21" t="str">
        <f t="shared" si="505"/>
        <v/>
      </c>
      <c r="BJ409" s="53" t="str">
        <f t="shared" si="506"/>
        <v/>
      </c>
      <c r="BK409" s="33" t="str">
        <f t="shared" si="507"/>
        <v/>
      </c>
      <c r="BL409" s="27" t="s">
        <v>0</v>
      </c>
      <c r="BM409" s="32" t="str">
        <f t="shared" si="508"/>
        <v/>
      </c>
      <c r="BN409" s="21" t="str">
        <f t="shared" si="509"/>
        <v/>
      </c>
      <c r="BO409" s="53" t="str">
        <f t="shared" si="510"/>
        <v/>
      </c>
      <c r="BP409" s="53" t="str">
        <f t="shared" si="471"/>
        <v/>
      </c>
      <c r="BQ409" s="21" t="str">
        <f t="shared" si="472"/>
        <v/>
      </c>
      <c r="BR409" s="21" t="str" cm="1">
        <f t="array" ref="BR409">IFERROR(""&amp;INDEX(regNatjecatelj_klub,DI409),"")</f>
        <v/>
      </c>
      <c r="BS409" s="66" t="str">
        <f t="shared" si="511"/>
        <v/>
      </c>
      <c r="BT409" s="46" t="str">
        <f t="shared" si="512"/>
        <v/>
      </c>
      <c r="BU409" s="27" t="s">
        <v>0</v>
      </c>
      <c r="BV409" s="62" t="str">
        <f>IF(BP409&lt;&gt;"NEMA","",IF(IFERROR(MATCH(BN409,BN$12:BN408,0),0)&lt;&gt;0,"",BN409))</f>
        <v/>
      </c>
      <c r="BW409" s="27" t="s">
        <v>0</v>
      </c>
      <c r="BX409" s="84"/>
      <c r="BY409" s="27" t="s">
        <v>0</v>
      </c>
      <c r="BZ409" s="38" t="str">
        <f t="shared" si="513"/>
        <v/>
      </c>
      <c r="CA409" s="21" t="str">
        <f t="shared" si="514"/>
        <v/>
      </c>
      <c r="CB409" s="21" t="str">
        <f>IF(CA409="","",MAX(CB$12:CB408)+1)</f>
        <v/>
      </c>
      <c r="CC409" s="21" t="str">
        <f>IF(CA409="","",IF(AB409="","",IF(AB409="NEMA",IF(AD409="",INDEX(AD$12:AD408,MATCH(AA409,AA$12:AA408,0),1),AD409),AB409)))</f>
        <v/>
      </c>
      <c r="CD409" s="21" t="str">
        <f t="shared" si="515"/>
        <v/>
      </c>
      <c r="CE409" s="21" t="str">
        <f>IF(BX409="","",MAX(CE$12:CE408)+1)</f>
        <v/>
      </c>
      <c r="CF409" s="21" t="str">
        <f t="shared" si="516"/>
        <v/>
      </c>
      <c r="CG409" s="46" t="str">
        <f t="shared" si="517"/>
        <v/>
      </c>
      <c r="CH409" s="27" t="s">
        <v>0</v>
      </c>
      <c r="CI409" s="14" t="str">
        <f t="shared" si="518"/>
        <v/>
      </c>
      <c r="CJ409" s="27" t="s">
        <v>0</v>
      </c>
      <c r="CK409" s="157" t="str">
        <f>IF(BN409="","",IF(AND(BO409&lt;&gt;"",BO409&lt;&gt;"NEMA",BS409=1),BR409,IFERROR(INDEX(CK$12:CK408,MATCH(BN409,BN$12:BN408,0)),IF(BX409&lt;&gt;"",BX409,BT409))))</f>
        <v/>
      </c>
      <c r="CL409" s="210" t="str">
        <f>IF(BN409="","",IF(BT409&lt;&gt;BN409,INDEX(regKlub_id,MATCH(BT409,regKlub_naziv,0)),IF(AND(BO409&lt;&gt;"",BO409&lt;&gt;"NEMA"),BO409,IF(CF409&lt;&gt;"",CF409,IF(CB409&lt;&gt;"",CB409,IFERROR(INDEX(CL$12:CL408,MATCH(BN409,BN$12:BN408,0)),"GREŠKA"))))))</f>
        <v/>
      </c>
      <c r="CM409" s="108" t="str">
        <f>IF(BP409="","",IF(BP409&lt;&gt;"NEMA",BP409,IF(CE409&lt;&gt;"",CE409,IFERROR(INDEX(CM$12:CM408,MATCH(BN409,BN$12:BN408,0)),""))))</f>
        <v/>
      </c>
      <c r="CN409" s="27" t="s">
        <v>0</v>
      </c>
      <c r="CO409" s="38" t="str">
        <f t="shared" si="519"/>
        <v/>
      </c>
      <c r="CP409" s="53" t="str">
        <f t="shared" si="520"/>
        <v/>
      </c>
      <c r="CQ409" s="164" t="str">
        <f t="shared" si="521"/>
        <v/>
      </c>
      <c r="CR409" s="165" t="str">
        <f t="shared" si="469"/>
        <v/>
      </c>
      <c r="CS409" s="108" t="str">
        <f t="shared" si="473"/>
        <v/>
      </c>
      <c r="CT409" s="27" t="s">
        <v>0</v>
      </c>
      <c r="CU409" s="224" t="str">
        <f t="shared" si="522"/>
        <v xml:space="preserve">
</v>
      </c>
      <c r="CV409" s="27" t="s">
        <v>0</v>
      </c>
      <c r="CW409" s="184" t="str">
        <f t="shared" si="474"/>
        <v/>
      </c>
      <c r="CX409" t="s">
        <v>0</v>
      </c>
      <c r="CY409" s="86" t="str">
        <f t="shared" si="475"/>
        <v/>
      </c>
      <c r="CZ409" t="s">
        <v>0</v>
      </c>
      <c r="DA409" s="32" t="str">
        <f t="shared" si="476"/>
        <v/>
      </c>
      <c r="DB409" s="46" t="str">
        <f t="shared" si="477"/>
        <v/>
      </c>
      <c r="DC409" t="s">
        <v>0</v>
      </c>
      <c r="DD409" s="14" t="str">
        <f t="shared" si="523"/>
        <v/>
      </c>
      <c r="DE409" s="27" t="s">
        <v>0</v>
      </c>
      <c r="DF409" s="14" t="str">
        <f t="shared" si="524"/>
        <v/>
      </c>
      <c r="DG409" s="27" t="s">
        <v>0</v>
      </c>
      <c r="DH409" s="32" t="str">
        <f t="shared" si="525"/>
        <v/>
      </c>
      <c r="DI409" s="33" t="str">
        <f t="shared" si="526"/>
        <v/>
      </c>
      <c r="DJ409" s="27" t="s">
        <v>0</v>
      </c>
      <c r="DK409" s="32" t="str">
        <f t="shared" si="527"/>
        <v/>
      </c>
      <c r="DL409" s="33" t="str">
        <f t="shared" si="528"/>
        <v/>
      </c>
      <c r="DM409" s="27" t="s">
        <v>0</v>
      </c>
      <c r="DN409" s="32" t="str">
        <f t="shared" si="529"/>
        <v/>
      </c>
      <c r="DO409" s="33" t="str">
        <f t="shared" si="530"/>
        <v/>
      </c>
      <c r="DP409" s="27" t="s">
        <v>0</v>
      </c>
      <c r="DQ409" s="38" t="str">
        <f t="shared" si="531"/>
        <v/>
      </c>
      <c r="DR409" s="33" t="str" cm="1">
        <f t="array" ref="DR409">IF(DQ409&lt;&gt;"",INDEX(regNatjecatelj_id,DQ409,0),IF(BF409&lt;&gt;"",BF409,""))</f>
        <v/>
      </c>
      <c r="DS409" s="27" t="s">
        <v>0</v>
      </c>
      <c r="DT409" s="38" t="str">
        <f t="shared" si="532"/>
        <v/>
      </c>
      <c r="DU409" s="53" t="str">
        <f t="shared" si="478"/>
        <v/>
      </c>
      <c r="DV409" s="53" t="str">
        <f t="shared" si="533"/>
        <v/>
      </c>
      <c r="DW409" s="53" t="str">
        <f t="shared" si="534"/>
        <v/>
      </c>
      <c r="DX409" s="46" t="str">
        <f t="shared" si="535"/>
        <v/>
      </c>
      <c r="DY409" s="27" t="s">
        <v>0</v>
      </c>
      <c r="DZ409" s="38" t="str">
        <f>IF(AN409="","",MAX(DZ$12:DZ408)+1)</f>
        <v/>
      </c>
      <c r="EA409" s="53" t="str">
        <f t="shared" si="536"/>
        <v/>
      </c>
      <c r="EB409" s="53" t="str">
        <f t="shared" si="537"/>
        <v/>
      </c>
      <c r="EC409" s="53" t="str">
        <f t="shared" si="538"/>
        <v/>
      </c>
      <c r="ED409" s="53" t="str">
        <f t="shared" si="539"/>
        <v/>
      </c>
      <c r="EE409" s="53" t="str">
        <f t="shared" si="479"/>
        <v/>
      </c>
      <c r="EF409" s="53" t="str">
        <f t="shared" si="540"/>
        <v/>
      </c>
      <c r="EG409" s="53" t="str">
        <f t="shared" si="541"/>
        <v/>
      </c>
      <c r="EH409" s="53" t="str">
        <f t="shared" si="480"/>
        <v/>
      </c>
      <c r="EI409" s="53" t="str">
        <f t="shared" si="542"/>
        <v/>
      </c>
      <c r="EJ409" s="33" t="str">
        <f t="shared" si="543"/>
        <v/>
      </c>
      <c r="EK409" s="27" t="s">
        <v>0</v>
      </c>
      <c r="EL409" s="14" t="str">
        <f t="shared" si="544"/>
        <v/>
      </c>
      <c r="EM409" s="27" t="s">
        <v>0</v>
      </c>
      <c r="EN409" s="14" t="str">
        <f t="shared" si="481"/>
        <v/>
      </c>
      <c r="EO409" s="27" t="s">
        <v>0</v>
      </c>
      <c r="EP409" s="115" t="str">
        <f t="shared" si="545"/>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72" t="str">
        <f t="shared" si="482"/>
        <v/>
      </c>
      <c r="P410" s="27"/>
      <c r="Q410" s="32" t="str">
        <f t="shared" si="483"/>
        <v/>
      </c>
      <c r="R410" s="53" t="str">
        <f>IF(Q410="","",IF(COUNTIF(Q$12:Q409,Q410)=0,R409+1,R409))</f>
        <v/>
      </c>
      <c r="S410" s="53" t="str">
        <f t="shared" si="484"/>
        <v/>
      </c>
      <c r="T410" s="53" t="str">
        <f t="shared" si="485"/>
        <v/>
      </c>
      <c r="U410" s="46" t="str">
        <f t="shared" si="486"/>
        <v/>
      </c>
      <c r="V410" s="27" t="s">
        <v>0</v>
      </c>
      <c r="W410" s="157" t="str">
        <f t="shared" si="487"/>
        <v/>
      </c>
      <c r="X410" s="207" t="str">
        <f t="shared" si="488"/>
        <v/>
      </c>
      <c r="Y410" s="158" t="str">
        <f t="shared" si="470"/>
        <v/>
      </c>
      <c r="Z410" s="27" t="s">
        <v>0</v>
      </c>
      <c r="AA410" s="32" t="str">
        <f t="shared" si="489"/>
        <v/>
      </c>
      <c r="AB410" s="53" t="str">
        <f t="shared" si="490"/>
        <v/>
      </c>
      <c r="AC410" s="21" t="str">
        <f>IF(OR(AB410="",AB410&lt;&gt;"NEMA"),"",IF(IFERROR(MATCH(AA410,AA$12:AA409,0),0)&lt;&gt;0,"",AA410))</f>
        <v/>
      </c>
      <c r="AD410" s="46" t="str">
        <f>IF(AC410="","",MAX(AD$12:AD409)+1)</f>
        <v/>
      </c>
      <c r="AE410" s="27" t="s">
        <v>0</v>
      </c>
      <c r="AF410" s="84"/>
      <c r="AG410" s="27" t="s">
        <v>0</v>
      </c>
      <c r="AH410" s="14" t="str">
        <f t="shared" si="491"/>
        <v/>
      </c>
      <c r="AI410" s="27" t="s">
        <v>0</v>
      </c>
      <c r="AJ410" s="157" t="str">
        <f t="shared" si="492"/>
        <v/>
      </c>
      <c r="AK410" s="108" t="str">
        <f t="shared" si="493"/>
        <v/>
      </c>
      <c r="AL410" s="27"/>
      <c r="AM410" s="32" t="str">
        <f t="shared" si="494"/>
        <v/>
      </c>
      <c r="AN410" s="21" t="str">
        <f t="shared" si="495"/>
        <v/>
      </c>
      <c r="AO410" s="53" t="str">
        <f t="shared" si="496"/>
        <v/>
      </c>
      <c r="AP410" s="53" t="str">
        <f t="shared" si="497"/>
        <v/>
      </c>
      <c r="AQ410" s="21" t="str">
        <f t="shared" si="498"/>
        <v/>
      </c>
      <c r="AR410" s="46" t="str">
        <f t="shared" si="499"/>
        <v/>
      </c>
      <c r="AS410" s="27" t="s">
        <v>0</v>
      </c>
      <c r="AT410" s="62" t="str">
        <f t="shared" si="500"/>
        <v/>
      </c>
      <c r="AU410" s="27" t="s">
        <v>0</v>
      </c>
      <c r="AV410" s="228" t="str">
        <f t="shared" si="468"/>
        <v/>
      </c>
      <c r="AW410" s="27" t="s">
        <v>0</v>
      </c>
      <c r="AX410" s="79"/>
      <c r="AY410" s="80"/>
      <c r="AZ410" s="27" t="s">
        <v>0</v>
      </c>
      <c r="BA410" s="184" t="str">
        <f t="shared" si="501"/>
        <v/>
      </c>
      <c r="BB410" s="27" t="s">
        <v>0</v>
      </c>
      <c r="BC410" s="32" t="str">
        <f t="shared" si="502"/>
        <v/>
      </c>
      <c r="BD410" s="53" t="str">
        <f>IF(AX410&amp;AY410="","",MAX(BD$12:BD409)+1)</f>
        <v/>
      </c>
      <c r="BE410" s="196" t="str">
        <f t="shared" si="503"/>
        <v/>
      </c>
      <c r="BF410" s="33" t="str">
        <f>IF(AND(AO410="NEMA",AP410="NEMA",OR(AX410&amp;AY410="",BE410="NEMA")),MAX(BF$12:BF409)+1,"")</f>
        <v/>
      </c>
      <c r="BG410" s="27" t="s">
        <v>0</v>
      </c>
      <c r="BH410" s="32" t="str">
        <f t="shared" si="504"/>
        <v/>
      </c>
      <c r="BI410" s="21" t="str">
        <f t="shared" si="505"/>
        <v/>
      </c>
      <c r="BJ410" s="53" t="str">
        <f t="shared" si="506"/>
        <v/>
      </c>
      <c r="BK410" s="33" t="str">
        <f t="shared" si="507"/>
        <v/>
      </c>
      <c r="BL410" s="27" t="s">
        <v>0</v>
      </c>
      <c r="BM410" s="32" t="str">
        <f t="shared" si="508"/>
        <v/>
      </c>
      <c r="BN410" s="21" t="str">
        <f t="shared" si="509"/>
        <v/>
      </c>
      <c r="BO410" s="53" t="str">
        <f t="shared" si="510"/>
        <v/>
      </c>
      <c r="BP410" s="53" t="str">
        <f t="shared" si="471"/>
        <v/>
      </c>
      <c r="BQ410" s="21" t="str">
        <f t="shared" si="472"/>
        <v/>
      </c>
      <c r="BR410" s="21" t="str" cm="1">
        <f t="array" ref="BR410">IFERROR(""&amp;INDEX(regNatjecatelj_klub,DI410),"")</f>
        <v/>
      </c>
      <c r="BS410" s="66" t="str">
        <f t="shared" si="511"/>
        <v/>
      </c>
      <c r="BT410" s="46" t="str">
        <f t="shared" si="512"/>
        <v/>
      </c>
      <c r="BU410" s="27" t="s">
        <v>0</v>
      </c>
      <c r="BV410" s="62" t="str">
        <f>IF(BP410&lt;&gt;"NEMA","",IF(IFERROR(MATCH(BN410,BN$12:BN409,0),0)&lt;&gt;0,"",BN410))</f>
        <v/>
      </c>
      <c r="BW410" s="27" t="s">
        <v>0</v>
      </c>
      <c r="BX410" s="84"/>
      <c r="BY410" s="27" t="s">
        <v>0</v>
      </c>
      <c r="BZ410" s="38" t="str">
        <f t="shared" si="513"/>
        <v/>
      </c>
      <c r="CA410" s="21" t="str">
        <f t="shared" si="514"/>
        <v/>
      </c>
      <c r="CB410" s="21" t="str">
        <f>IF(CA410="","",MAX(CB$12:CB409)+1)</f>
        <v/>
      </c>
      <c r="CC410" s="21" t="str">
        <f>IF(CA410="","",IF(AB410="","",IF(AB410="NEMA",IF(AD410="",INDEX(AD$12:AD409,MATCH(AA410,AA$12:AA409,0),1),AD410),AB410)))</f>
        <v/>
      </c>
      <c r="CD410" s="21" t="str">
        <f t="shared" si="515"/>
        <v/>
      </c>
      <c r="CE410" s="21" t="str">
        <f>IF(BX410="","",MAX(CE$12:CE409)+1)</f>
        <v/>
      </c>
      <c r="CF410" s="21" t="str">
        <f t="shared" si="516"/>
        <v/>
      </c>
      <c r="CG410" s="46" t="str">
        <f t="shared" si="517"/>
        <v/>
      </c>
      <c r="CH410" s="27" t="s">
        <v>0</v>
      </c>
      <c r="CI410" s="14" t="str">
        <f t="shared" si="518"/>
        <v/>
      </c>
      <c r="CJ410" s="27" t="s">
        <v>0</v>
      </c>
      <c r="CK410" s="157" t="str">
        <f>IF(BN410="","",IF(AND(BO410&lt;&gt;"",BO410&lt;&gt;"NEMA",BS410=1),BR410,IFERROR(INDEX(CK$12:CK409,MATCH(BN410,BN$12:BN409,0)),IF(BX410&lt;&gt;"",BX410,BT410))))</f>
        <v/>
      </c>
      <c r="CL410" s="210" t="str">
        <f>IF(BN410="","",IF(BT410&lt;&gt;BN410,INDEX(regKlub_id,MATCH(BT410,regKlub_naziv,0)),IF(AND(BO410&lt;&gt;"",BO410&lt;&gt;"NEMA"),BO410,IF(CF410&lt;&gt;"",CF410,IF(CB410&lt;&gt;"",CB410,IFERROR(INDEX(CL$12:CL409,MATCH(BN410,BN$12:BN409,0)),"GREŠKA"))))))</f>
        <v/>
      </c>
      <c r="CM410" s="108" t="str">
        <f>IF(BP410="","",IF(BP410&lt;&gt;"NEMA",BP410,IF(CE410&lt;&gt;"",CE410,IFERROR(INDEX(CM$12:CM409,MATCH(BN410,BN$12:BN409,0)),""))))</f>
        <v/>
      </c>
      <c r="CN410" s="27" t="s">
        <v>0</v>
      </c>
      <c r="CO410" s="38" t="str">
        <f t="shared" si="519"/>
        <v/>
      </c>
      <c r="CP410" s="53" t="str">
        <f t="shared" si="520"/>
        <v/>
      </c>
      <c r="CQ410" s="164" t="str">
        <f t="shared" si="521"/>
        <v/>
      </c>
      <c r="CR410" s="165" t="str">
        <f t="shared" si="469"/>
        <v/>
      </c>
      <c r="CS410" s="108" t="str">
        <f t="shared" si="473"/>
        <v/>
      </c>
      <c r="CT410" s="27" t="s">
        <v>0</v>
      </c>
      <c r="CU410" s="224" t="str">
        <f t="shared" si="522"/>
        <v xml:space="preserve">
</v>
      </c>
      <c r="CV410" s="27" t="s">
        <v>0</v>
      </c>
      <c r="CW410" s="184" t="str">
        <f t="shared" si="474"/>
        <v/>
      </c>
      <c r="CX410" t="s">
        <v>0</v>
      </c>
      <c r="CY410" s="86" t="str">
        <f t="shared" si="475"/>
        <v/>
      </c>
      <c r="CZ410" t="s">
        <v>0</v>
      </c>
      <c r="DA410" s="32" t="str">
        <f t="shared" si="476"/>
        <v/>
      </c>
      <c r="DB410" s="46" t="str">
        <f t="shared" si="477"/>
        <v/>
      </c>
      <c r="DC410" t="s">
        <v>0</v>
      </c>
      <c r="DD410" s="14" t="str">
        <f t="shared" si="523"/>
        <v/>
      </c>
      <c r="DE410" s="27" t="s">
        <v>0</v>
      </c>
      <c r="DF410" s="14" t="str">
        <f t="shared" si="524"/>
        <v/>
      </c>
      <c r="DG410" s="27" t="s">
        <v>0</v>
      </c>
      <c r="DH410" s="32" t="str">
        <f t="shared" si="525"/>
        <v/>
      </c>
      <c r="DI410" s="33" t="str">
        <f t="shared" si="526"/>
        <v/>
      </c>
      <c r="DJ410" s="27" t="s">
        <v>0</v>
      </c>
      <c r="DK410" s="32" t="str">
        <f t="shared" si="527"/>
        <v/>
      </c>
      <c r="DL410" s="33" t="str">
        <f t="shared" si="528"/>
        <v/>
      </c>
      <c r="DM410" s="27" t="s">
        <v>0</v>
      </c>
      <c r="DN410" s="32" t="str">
        <f t="shared" si="529"/>
        <v/>
      </c>
      <c r="DO410" s="33" t="str">
        <f t="shared" si="530"/>
        <v/>
      </c>
      <c r="DP410" s="27" t="s">
        <v>0</v>
      </c>
      <c r="DQ410" s="38" t="str">
        <f t="shared" si="531"/>
        <v/>
      </c>
      <c r="DR410" s="33" t="str" cm="1">
        <f t="array" ref="DR410">IF(DQ410&lt;&gt;"",INDEX(regNatjecatelj_id,DQ410,0),IF(BF410&lt;&gt;"",BF410,""))</f>
        <v/>
      </c>
      <c r="DS410" s="27" t="s">
        <v>0</v>
      </c>
      <c r="DT410" s="38" t="str">
        <f t="shared" si="532"/>
        <v/>
      </c>
      <c r="DU410" s="53" t="str">
        <f t="shared" si="478"/>
        <v/>
      </c>
      <c r="DV410" s="53" t="str">
        <f t="shared" si="533"/>
        <v/>
      </c>
      <c r="DW410" s="53" t="str">
        <f t="shared" si="534"/>
        <v/>
      </c>
      <c r="DX410" s="46" t="str">
        <f t="shared" si="535"/>
        <v/>
      </c>
      <c r="DY410" s="27" t="s">
        <v>0</v>
      </c>
      <c r="DZ410" s="38" t="str">
        <f>IF(AN410="","",MAX(DZ$12:DZ409)+1)</f>
        <v/>
      </c>
      <c r="EA410" s="53" t="str">
        <f t="shared" si="536"/>
        <v/>
      </c>
      <c r="EB410" s="53" t="str">
        <f t="shared" si="537"/>
        <v/>
      </c>
      <c r="EC410" s="53" t="str">
        <f t="shared" si="538"/>
        <v/>
      </c>
      <c r="ED410" s="53" t="str">
        <f t="shared" si="539"/>
        <v/>
      </c>
      <c r="EE410" s="53" t="str">
        <f t="shared" si="479"/>
        <v/>
      </c>
      <c r="EF410" s="53" t="str">
        <f t="shared" si="540"/>
        <v/>
      </c>
      <c r="EG410" s="53" t="str">
        <f t="shared" si="541"/>
        <v/>
      </c>
      <c r="EH410" s="53" t="str">
        <f t="shared" si="480"/>
        <v/>
      </c>
      <c r="EI410" s="53" t="str">
        <f t="shared" si="542"/>
        <v/>
      </c>
      <c r="EJ410" s="33" t="str">
        <f t="shared" si="543"/>
        <v/>
      </c>
      <c r="EK410" s="27" t="s">
        <v>0</v>
      </c>
      <c r="EL410" s="14" t="str">
        <f t="shared" si="544"/>
        <v/>
      </c>
      <c r="EM410" s="27" t="s">
        <v>0</v>
      </c>
      <c r="EN410" s="14" t="str">
        <f t="shared" si="481"/>
        <v/>
      </c>
      <c r="EO410" s="27" t="s">
        <v>0</v>
      </c>
      <c r="EP410" s="115" t="str">
        <f t="shared" si="545"/>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72" t="str">
        <f t="shared" si="482"/>
        <v/>
      </c>
      <c r="P411" s="27"/>
      <c r="Q411" s="32" t="str">
        <f t="shared" si="483"/>
        <v/>
      </c>
      <c r="R411" s="53" t="str">
        <f>IF(Q411="","",IF(COUNTIF(Q$12:Q410,Q411)=0,R410+1,R410))</f>
        <v/>
      </c>
      <c r="S411" s="53" t="str">
        <f t="shared" si="484"/>
        <v/>
      </c>
      <c r="T411" s="53" t="str">
        <f t="shared" si="485"/>
        <v/>
      </c>
      <c r="U411" s="46" t="str">
        <f t="shared" si="486"/>
        <v/>
      </c>
      <c r="V411" s="27" t="s">
        <v>0</v>
      </c>
      <c r="W411" s="157" t="str">
        <f t="shared" si="487"/>
        <v/>
      </c>
      <c r="X411" s="207" t="str">
        <f t="shared" si="488"/>
        <v/>
      </c>
      <c r="Y411" s="158" t="str">
        <f t="shared" si="470"/>
        <v/>
      </c>
      <c r="Z411" s="27" t="s">
        <v>0</v>
      </c>
      <c r="AA411" s="32" t="str">
        <f t="shared" si="489"/>
        <v/>
      </c>
      <c r="AB411" s="53" t="str">
        <f t="shared" si="490"/>
        <v/>
      </c>
      <c r="AC411" s="21" t="str">
        <f>IF(OR(AB411="",AB411&lt;&gt;"NEMA"),"",IF(IFERROR(MATCH(AA411,AA$12:AA410,0),0)&lt;&gt;0,"",AA411))</f>
        <v/>
      </c>
      <c r="AD411" s="46" t="str">
        <f>IF(AC411="","",MAX(AD$12:AD410)+1)</f>
        <v/>
      </c>
      <c r="AE411" s="27" t="s">
        <v>0</v>
      </c>
      <c r="AF411" s="84"/>
      <c r="AG411" s="27" t="s">
        <v>0</v>
      </c>
      <c r="AH411" s="14" t="str">
        <f t="shared" si="491"/>
        <v/>
      </c>
      <c r="AI411" s="27" t="s">
        <v>0</v>
      </c>
      <c r="AJ411" s="157" t="str">
        <f t="shared" si="492"/>
        <v/>
      </c>
      <c r="AK411" s="108" t="str">
        <f t="shared" si="493"/>
        <v/>
      </c>
      <c r="AL411" s="27"/>
      <c r="AM411" s="32" t="str">
        <f t="shared" si="494"/>
        <v/>
      </c>
      <c r="AN411" s="21" t="str">
        <f t="shared" si="495"/>
        <v/>
      </c>
      <c r="AO411" s="53" t="str">
        <f t="shared" si="496"/>
        <v/>
      </c>
      <c r="AP411" s="53" t="str">
        <f t="shared" si="497"/>
        <v/>
      </c>
      <c r="AQ411" s="21" t="str">
        <f t="shared" si="498"/>
        <v/>
      </c>
      <c r="AR411" s="46" t="str">
        <f t="shared" si="499"/>
        <v/>
      </c>
      <c r="AS411" s="27" t="s">
        <v>0</v>
      </c>
      <c r="AT411" s="62" t="str">
        <f t="shared" si="500"/>
        <v/>
      </c>
      <c r="AU411" s="27" t="s">
        <v>0</v>
      </c>
      <c r="AV411" s="228" t="str">
        <f t="shared" si="468"/>
        <v/>
      </c>
      <c r="AW411" s="27" t="s">
        <v>0</v>
      </c>
      <c r="AX411" s="79"/>
      <c r="AY411" s="80"/>
      <c r="AZ411" s="27" t="s">
        <v>0</v>
      </c>
      <c r="BA411" s="184" t="str">
        <f t="shared" si="501"/>
        <v/>
      </c>
      <c r="BB411" s="27" t="s">
        <v>0</v>
      </c>
      <c r="BC411" s="32" t="str">
        <f t="shared" si="502"/>
        <v/>
      </c>
      <c r="BD411" s="53" t="str">
        <f>IF(AX411&amp;AY411="","",MAX(BD$12:BD410)+1)</f>
        <v/>
      </c>
      <c r="BE411" s="196" t="str">
        <f t="shared" si="503"/>
        <v/>
      </c>
      <c r="BF411" s="33" t="str">
        <f>IF(AND(AO411="NEMA",AP411="NEMA",OR(AX411&amp;AY411="",BE411="NEMA")),MAX(BF$12:BF410)+1,"")</f>
        <v/>
      </c>
      <c r="BG411" s="27" t="s">
        <v>0</v>
      </c>
      <c r="BH411" s="32" t="str">
        <f t="shared" si="504"/>
        <v/>
      </c>
      <c r="BI411" s="21" t="str">
        <f t="shared" si="505"/>
        <v/>
      </c>
      <c r="BJ411" s="53" t="str">
        <f t="shared" si="506"/>
        <v/>
      </c>
      <c r="BK411" s="33" t="str">
        <f t="shared" si="507"/>
        <v/>
      </c>
      <c r="BL411" s="27" t="s">
        <v>0</v>
      </c>
      <c r="BM411" s="32" t="str">
        <f t="shared" si="508"/>
        <v/>
      </c>
      <c r="BN411" s="21" t="str">
        <f t="shared" si="509"/>
        <v/>
      </c>
      <c r="BO411" s="53" t="str">
        <f t="shared" si="510"/>
        <v/>
      </c>
      <c r="BP411" s="53" t="str">
        <f t="shared" si="471"/>
        <v/>
      </c>
      <c r="BQ411" s="21" t="str">
        <f t="shared" si="472"/>
        <v/>
      </c>
      <c r="BR411" s="21" t="str" cm="1">
        <f t="array" ref="BR411">IFERROR(""&amp;INDEX(regNatjecatelj_klub,DI411),"")</f>
        <v/>
      </c>
      <c r="BS411" s="66" t="str">
        <f t="shared" si="511"/>
        <v/>
      </c>
      <c r="BT411" s="46" t="str">
        <f t="shared" si="512"/>
        <v/>
      </c>
      <c r="BU411" s="27" t="s">
        <v>0</v>
      </c>
      <c r="BV411" s="62" t="str">
        <f>IF(BP411&lt;&gt;"NEMA","",IF(IFERROR(MATCH(BN411,BN$12:BN410,0),0)&lt;&gt;0,"",BN411))</f>
        <v/>
      </c>
      <c r="BW411" s="27" t="s">
        <v>0</v>
      </c>
      <c r="BX411" s="84"/>
      <c r="BY411" s="27" t="s">
        <v>0</v>
      </c>
      <c r="BZ411" s="38" t="str">
        <f t="shared" si="513"/>
        <v/>
      </c>
      <c r="CA411" s="21" t="str">
        <f t="shared" si="514"/>
        <v/>
      </c>
      <c r="CB411" s="21" t="str">
        <f>IF(CA411="","",MAX(CB$12:CB410)+1)</f>
        <v/>
      </c>
      <c r="CC411" s="21" t="str">
        <f>IF(CA411="","",IF(AB411="","",IF(AB411="NEMA",IF(AD411="",INDEX(AD$12:AD410,MATCH(AA411,AA$12:AA410,0),1),AD411),AB411)))</f>
        <v/>
      </c>
      <c r="CD411" s="21" t="str">
        <f t="shared" si="515"/>
        <v/>
      </c>
      <c r="CE411" s="21" t="str">
        <f>IF(BX411="","",MAX(CE$12:CE410)+1)</f>
        <v/>
      </c>
      <c r="CF411" s="21" t="str">
        <f t="shared" si="516"/>
        <v/>
      </c>
      <c r="CG411" s="46" t="str">
        <f t="shared" si="517"/>
        <v/>
      </c>
      <c r="CH411" s="27" t="s">
        <v>0</v>
      </c>
      <c r="CI411" s="14" t="str">
        <f t="shared" si="518"/>
        <v/>
      </c>
      <c r="CJ411" s="27" t="s">
        <v>0</v>
      </c>
      <c r="CK411" s="157" t="str">
        <f>IF(BN411="","",IF(AND(BO411&lt;&gt;"",BO411&lt;&gt;"NEMA",BS411=1),BR411,IFERROR(INDEX(CK$12:CK410,MATCH(BN411,BN$12:BN410,0)),IF(BX411&lt;&gt;"",BX411,BT411))))</f>
        <v/>
      </c>
      <c r="CL411" s="210" t="str">
        <f>IF(BN411="","",IF(BT411&lt;&gt;BN411,INDEX(regKlub_id,MATCH(BT411,regKlub_naziv,0)),IF(AND(BO411&lt;&gt;"",BO411&lt;&gt;"NEMA"),BO411,IF(CF411&lt;&gt;"",CF411,IF(CB411&lt;&gt;"",CB411,IFERROR(INDEX(CL$12:CL410,MATCH(BN411,BN$12:BN410,0)),"GREŠKA"))))))</f>
        <v/>
      </c>
      <c r="CM411" s="108" t="str">
        <f>IF(BP411="","",IF(BP411&lt;&gt;"NEMA",BP411,IF(CE411&lt;&gt;"",CE411,IFERROR(INDEX(CM$12:CM410,MATCH(BN411,BN$12:BN410,0)),""))))</f>
        <v/>
      </c>
      <c r="CN411" s="27" t="s">
        <v>0</v>
      </c>
      <c r="CO411" s="38" t="str">
        <f t="shared" si="519"/>
        <v/>
      </c>
      <c r="CP411" s="53" t="str">
        <f t="shared" si="520"/>
        <v/>
      </c>
      <c r="CQ411" s="164" t="str">
        <f t="shared" si="521"/>
        <v/>
      </c>
      <c r="CR411" s="165" t="str">
        <f t="shared" si="469"/>
        <v/>
      </c>
      <c r="CS411" s="108" t="str">
        <f t="shared" si="473"/>
        <v/>
      </c>
      <c r="CT411" s="27" t="s">
        <v>0</v>
      </c>
      <c r="CU411" s="224" t="str">
        <f t="shared" si="522"/>
        <v xml:space="preserve">
</v>
      </c>
      <c r="CV411" s="27" t="s">
        <v>0</v>
      </c>
      <c r="CW411" s="184" t="str">
        <f t="shared" si="474"/>
        <v/>
      </c>
      <c r="CX411" t="s">
        <v>0</v>
      </c>
      <c r="CY411" s="86" t="str">
        <f t="shared" si="475"/>
        <v/>
      </c>
      <c r="CZ411" t="s">
        <v>0</v>
      </c>
      <c r="DA411" s="32" t="str">
        <f t="shared" si="476"/>
        <v/>
      </c>
      <c r="DB411" s="46" t="str">
        <f t="shared" si="477"/>
        <v/>
      </c>
      <c r="DC411" t="s">
        <v>0</v>
      </c>
      <c r="DD411" s="14" t="str">
        <f t="shared" si="523"/>
        <v/>
      </c>
      <c r="DE411" s="27" t="s">
        <v>0</v>
      </c>
      <c r="DF411" s="14" t="str">
        <f t="shared" si="524"/>
        <v/>
      </c>
      <c r="DG411" s="27" t="s">
        <v>0</v>
      </c>
      <c r="DH411" s="32" t="str">
        <f t="shared" si="525"/>
        <v/>
      </c>
      <c r="DI411" s="33" t="str">
        <f t="shared" si="526"/>
        <v/>
      </c>
      <c r="DJ411" s="27" t="s">
        <v>0</v>
      </c>
      <c r="DK411" s="32" t="str">
        <f t="shared" si="527"/>
        <v/>
      </c>
      <c r="DL411" s="33" t="str">
        <f t="shared" si="528"/>
        <v/>
      </c>
      <c r="DM411" s="27" t="s">
        <v>0</v>
      </c>
      <c r="DN411" s="32" t="str">
        <f t="shared" si="529"/>
        <v/>
      </c>
      <c r="DO411" s="33" t="str">
        <f t="shared" si="530"/>
        <v/>
      </c>
      <c r="DP411" s="27" t="s">
        <v>0</v>
      </c>
      <c r="DQ411" s="38" t="str">
        <f t="shared" si="531"/>
        <v/>
      </c>
      <c r="DR411" s="33" t="str" cm="1">
        <f t="array" ref="DR411">IF(DQ411&lt;&gt;"",INDEX(regNatjecatelj_id,DQ411,0),IF(BF411&lt;&gt;"",BF411,""))</f>
        <v/>
      </c>
      <c r="DS411" s="27" t="s">
        <v>0</v>
      </c>
      <c r="DT411" s="38" t="str">
        <f t="shared" si="532"/>
        <v/>
      </c>
      <c r="DU411" s="53" t="str">
        <f t="shared" si="478"/>
        <v/>
      </c>
      <c r="DV411" s="53" t="str">
        <f t="shared" si="533"/>
        <v/>
      </c>
      <c r="DW411" s="53" t="str">
        <f t="shared" si="534"/>
        <v/>
      </c>
      <c r="DX411" s="46" t="str">
        <f t="shared" si="535"/>
        <v/>
      </c>
      <c r="DY411" s="27" t="s">
        <v>0</v>
      </c>
      <c r="DZ411" s="38" t="str">
        <f>IF(AN411="","",MAX(DZ$12:DZ410)+1)</f>
        <v/>
      </c>
      <c r="EA411" s="53" t="str">
        <f t="shared" si="536"/>
        <v/>
      </c>
      <c r="EB411" s="53" t="str">
        <f t="shared" si="537"/>
        <v/>
      </c>
      <c r="EC411" s="53" t="str">
        <f t="shared" si="538"/>
        <v/>
      </c>
      <c r="ED411" s="53" t="str">
        <f t="shared" si="539"/>
        <v/>
      </c>
      <c r="EE411" s="53" t="str">
        <f t="shared" si="479"/>
        <v/>
      </c>
      <c r="EF411" s="53" t="str">
        <f t="shared" si="540"/>
        <v/>
      </c>
      <c r="EG411" s="53" t="str">
        <f t="shared" si="541"/>
        <v/>
      </c>
      <c r="EH411" s="53" t="str">
        <f t="shared" si="480"/>
        <v/>
      </c>
      <c r="EI411" s="53" t="str">
        <f t="shared" si="542"/>
        <v/>
      </c>
      <c r="EJ411" s="33" t="str">
        <f t="shared" si="543"/>
        <v/>
      </c>
      <c r="EK411" s="27" t="s">
        <v>0</v>
      </c>
      <c r="EL411" s="14" t="str">
        <f t="shared" si="544"/>
        <v/>
      </c>
      <c r="EM411" s="27" t="s">
        <v>0</v>
      </c>
      <c r="EN411" s="14" t="str">
        <f t="shared" si="481"/>
        <v/>
      </c>
      <c r="EO411" s="27" t="s">
        <v>0</v>
      </c>
      <c r="EP411" s="115" t="str">
        <f t="shared" si="545"/>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73" t="str">
        <f t="shared" si="482"/>
        <v/>
      </c>
      <c r="Q412" s="34" t="str">
        <f t="shared" si="483"/>
        <v/>
      </c>
      <c r="R412" s="54" t="str">
        <f>IF(Q412="","",IF(COUNTIF(Q$12:Q411,Q412)=0,R411+1,R411))</f>
        <v/>
      </c>
      <c r="S412" s="54" t="str">
        <f t="shared" si="484"/>
        <v/>
      </c>
      <c r="T412" s="54" t="str">
        <f t="shared" si="485"/>
        <v/>
      </c>
      <c r="U412" s="47" t="str">
        <f t="shared" si="486"/>
        <v/>
      </c>
      <c r="V412" s="27" t="s">
        <v>0</v>
      </c>
      <c r="W412" s="159" t="str">
        <f t="shared" si="487"/>
        <v/>
      </c>
      <c r="X412" s="208" t="str">
        <f t="shared" si="488"/>
        <v/>
      </c>
      <c r="Y412" s="160" t="str">
        <f t="shared" si="470"/>
        <v/>
      </c>
      <c r="Z412" s="27" t="s">
        <v>0</v>
      </c>
      <c r="AA412" s="34" t="str">
        <f t="shared" si="489"/>
        <v/>
      </c>
      <c r="AB412" s="54" t="str">
        <f t="shared" si="490"/>
        <v/>
      </c>
      <c r="AC412" s="23" t="str">
        <f>IF(OR(AB412="",AB412&lt;&gt;"NEMA"),"",IF(IFERROR(MATCH(AA412,AA$12:AA411,0),0)&lt;&gt;0,"",AA412))</f>
        <v/>
      </c>
      <c r="AD412" s="47" t="str">
        <f>IF(AC412="","",MAX(AD$12:AD411)+1)</f>
        <v/>
      </c>
      <c r="AE412" s="27" t="s">
        <v>0</v>
      </c>
      <c r="AF412" s="85"/>
      <c r="AG412" s="27" t="s">
        <v>0</v>
      </c>
      <c r="AH412" s="15" t="str">
        <f t="shared" si="491"/>
        <v/>
      </c>
      <c r="AI412" s="27" t="s">
        <v>0</v>
      </c>
      <c r="AJ412" s="159" t="str">
        <f t="shared" si="492"/>
        <v/>
      </c>
      <c r="AK412" s="109" t="str">
        <f t="shared" si="493"/>
        <v/>
      </c>
      <c r="AM412" s="34" t="str">
        <f t="shared" si="494"/>
        <v/>
      </c>
      <c r="AN412" s="23" t="str">
        <f t="shared" si="495"/>
        <v/>
      </c>
      <c r="AO412" s="54" t="str">
        <f t="shared" si="496"/>
        <v/>
      </c>
      <c r="AP412" s="54" t="str">
        <f t="shared" si="497"/>
        <v/>
      </c>
      <c r="AQ412" s="23" t="str">
        <f t="shared" si="498"/>
        <v/>
      </c>
      <c r="AR412" s="47" t="str">
        <f t="shared" si="499"/>
        <v/>
      </c>
      <c r="AS412" s="27" t="s">
        <v>0</v>
      </c>
      <c r="AT412" s="63" t="str">
        <f t="shared" si="500"/>
        <v/>
      </c>
      <c r="AU412" s="27" t="s">
        <v>0</v>
      </c>
      <c r="AV412" s="229" t="str">
        <f t="shared" si="468"/>
        <v/>
      </c>
      <c r="AW412" s="27" t="s">
        <v>0</v>
      </c>
      <c r="AX412" s="81"/>
      <c r="AY412" s="82"/>
      <c r="AZ412" s="27" t="s">
        <v>0</v>
      </c>
      <c r="BA412" s="187" t="str">
        <f t="shared" si="501"/>
        <v/>
      </c>
      <c r="BB412" s="27" t="s">
        <v>0</v>
      </c>
      <c r="BC412" s="34" t="str">
        <f t="shared" si="502"/>
        <v/>
      </c>
      <c r="BD412" s="54" t="str">
        <f>IF(AX412&amp;AY412="","",MAX(BD$12:BD411)+1)</f>
        <v/>
      </c>
      <c r="BE412" s="197" t="str">
        <f t="shared" si="503"/>
        <v/>
      </c>
      <c r="BF412" s="35" t="str">
        <f>IF(AND(AO412="NEMA",AP412="NEMA",OR(AX412&amp;AY412="",BE412="NEMA")),MAX(BF$12:BF411)+1,"")</f>
        <v/>
      </c>
      <c r="BG412" s="27" t="s">
        <v>0</v>
      </c>
      <c r="BH412" s="34" t="str">
        <f t="shared" si="504"/>
        <v/>
      </c>
      <c r="BI412" s="23" t="str">
        <f t="shared" si="505"/>
        <v/>
      </c>
      <c r="BJ412" s="54" t="str">
        <f t="shared" si="506"/>
        <v/>
      </c>
      <c r="BK412" s="35" t="str">
        <f t="shared" si="507"/>
        <v/>
      </c>
      <c r="BL412" s="27" t="s">
        <v>0</v>
      </c>
      <c r="BM412" s="34" t="str">
        <f t="shared" si="508"/>
        <v/>
      </c>
      <c r="BN412" s="23" t="str">
        <f t="shared" si="509"/>
        <v/>
      </c>
      <c r="BO412" s="54" t="str">
        <f t="shared" si="510"/>
        <v/>
      </c>
      <c r="BP412" s="54" t="str">
        <f t="shared" si="471"/>
        <v/>
      </c>
      <c r="BQ412" s="23" t="str">
        <f t="shared" si="472"/>
        <v/>
      </c>
      <c r="BR412" s="23" t="str" cm="1">
        <f t="array" ref="BR412">IFERROR(""&amp;INDEX(regNatjecatelj_klub,DI412),"")</f>
        <v/>
      </c>
      <c r="BS412" s="67" t="str">
        <f t="shared" si="511"/>
        <v/>
      </c>
      <c r="BT412" s="47" t="str">
        <f t="shared" si="512"/>
        <v/>
      </c>
      <c r="BU412" s="27" t="s">
        <v>0</v>
      </c>
      <c r="BV412" s="63" t="str">
        <f>IF(BP412&lt;&gt;"NEMA","",IF(IFERROR(MATCH(BN412,BN$12:BN411,0),0)&lt;&gt;0,"",BN412))</f>
        <v/>
      </c>
      <c r="BW412" s="27" t="s">
        <v>0</v>
      </c>
      <c r="BX412" s="85"/>
      <c r="BY412" s="27" t="s">
        <v>0</v>
      </c>
      <c r="BZ412" s="39" t="str">
        <f t="shared" si="513"/>
        <v/>
      </c>
      <c r="CA412" s="23" t="str">
        <f t="shared" si="514"/>
        <v/>
      </c>
      <c r="CB412" s="23" t="str">
        <f>IF(CA412="","",MAX(CB$12:CB411)+1)</f>
        <v/>
      </c>
      <c r="CC412" s="23" t="str">
        <f>IF(CA412="","",IF(AB412="","",IF(AB412="NEMA",IF(AD412="",INDEX(AD$12:AD411,MATCH(AA412,AA$12:AA411,0),1),AD412),AB412)))</f>
        <v/>
      </c>
      <c r="CD412" s="23" t="str">
        <f t="shared" si="515"/>
        <v/>
      </c>
      <c r="CE412" s="23" t="str">
        <f>IF(BX412="","",MAX(CE$12:CE411)+1)</f>
        <v/>
      </c>
      <c r="CF412" s="23" t="str">
        <f t="shared" si="516"/>
        <v/>
      </c>
      <c r="CG412" s="47" t="str">
        <f t="shared" si="517"/>
        <v/>
      </c>
      <c r="CH412" s="27" t="s">
        <v>0</v>
      </c>
      <c r="CI412" s="15" t="str">
        <f t="shared" si="518"/>
        <v/>
      </c>
      <c r="CJ412" s="27" t="s">
        <v>0</v>
      </c>
      <c r="CK412" s="159" t="str">
        <f>IF(BN412="","",IF(AND(BO412&lt;&gt;"",BO412&lt;&gt;"NEMA",BS412=1),BR412,IFERROR(INDEX(CK$12:CK411,MATCH(BN412,BN$12:BN411,0)),IF(BX412&lt;&gt;"",BX412,BT412))))</f>
        <v/>
      </c>
      <c r="CL412" s="211" t="str">
        <f>IF(BN412="","",IF(BT412&lt;&gt;BN412,INDEX(regKlub_id,MATCH(BT412,regKlub_naziv,0)),IF(AND(BO412&lt;&gt;"",BO412&lt;&gt;"NEMA"),BO412,IF(CF412&lt;&gt;"",CF412,IF(CB412&lt;&gt;"",CB412,IFERROR(INDEX(CL$12:CL411,MATCH(BN412,BN$12:BN411,0)),"GREŠKA"))))))</f>
        <v/>
      </c>
      <c r="CM412" s="109" t="str">
        <f>IF(BP412="","",IF(BP412&lt;&gt;"NEMA",BP412,IF(CE412&lt;&gt;"",CE412,IFERROR(INDEX(CM$12:CM411,MATCH(BN412,BN$12:BN411,0)),""))))</f>
        <v/>
      </c>
      <c r="CN412" s="27" t="s">
        <v>0</v>
      </c>
      <c r="CO412" s="39" t="str">
        <f t="shared" si="519"/>
        <v/>
      </c>
      <c r="CP412" s="54" t="str">
        <f t="shared" si="520"/>
        <v/>
      </c>
      <c r="CQ412" s="166" t="str">
        <f t="shared" si="521"/>
        <v/>
      </c>
      <c r="CR412" s="167" t="str">
        <f t="shared" si="469"/>
        <v/>
      </c>
      <c r="CS412" s="109" t="str">
        <f t="shared" si="473"/>
        <v/>
      </c>
      <c r="CT412" s="27" t="s">
        <v>0</v>
      </c>
      <c r="CU412" s="225" t="str">
        <f t="shared" si="522"/>
        <v xml:space="preserve">
</v>
      </c>
      <c r="CV412" s="27" t="s">
        <v>0</v>
      </c>
      <c r="CW412" s="187" t="str">
        <f t="shared" si="474"/>
        <v/>
      </c>
      <c r="CX412" s="27" t="s">
        <v>0</v>
      </c>
      <c r="CY412" s="87" t="str">
        <f t="shared" si="475"/>
        <v/>
      </c>
      <c r="CZ412" s="27" t="s">
        <v>0</v>
      </c>
      <c r="DA412" s="34" t="str">
        <f t="shared" si="476"/>
        <v/>
      </c>
      <c r="DB412" s="47" t="str">
        <f t="shared" si="477"/>
        <v/>
      </c>
      <c r="DC412" s="27" t="s">
        <v>0</v>
      </c>
      <c r="DD412" s="15" t="str">
        <f t="shared" si="523"/>
        <v/>
      </c>
      <c r="DE412" s="27" t="s">
        <v>0</v>
      </c>
      <c r="DF412" s="15" t="str">
        <f t="shared" si="524"/>
        <v/>
      </c>
      <c r="DG412" s="27" t="s">
        <v>0</v>
      </c>
      <c r="DH412" s="34" t="str">
        <f t="shared" si="525"/>
        <v/>
      </c>
      <c r="DI412" s="35" t="str">
        <f t="shared" si="526"/>
        <v/>
      </c>
      <c r="DJ412" s="27" t="s">
        <v>0</v>
      </c>
      <c r="DK412" s="34" t="str">
        <f t="shared" si="527"/>
        <v/>
      </c>
      <c r="DL412" s="35" t="str">
        <f t="shared" si="528"/>
        <v/>
      </c>
      <c r="DM412" s="27" t="s">
        <v>0</v>
      </c>
      <c r="DN412" s="34" t="str">
        <f t="shared" si="529"/>
        <v/>
      </c>
      <c r="DO412" s="35" t="str">
        <f t="shared" si="530"/>
        <v/>
      </c>
      <c r="DP412" s="27" t="s">
        <v>0</v>
      </c>
      <c r="DQ412" s="39" t="str">
        <f t="shared" si="531"/>
        <v/>
      </c>
      <c r="DR412" s="35" t="str" cm="1">
        <f t="array" ref="DR412">IF(DQ412&lt;&gt;"",INDEX(regNatjecatelj_id,DQ412,0),IF(BF412&lt;&gt;"",BF412,""))</f>
        <v/>
      </c>
      <c r="DS412" s="27" t="s">
        <v>0</v>
      </c>
      <c r="DT412" s="39" t="str">
        <f t="shared" si="532"/>
        <v/>
      </c>
      <c r="DU412" s="54" t="str">
        <f t="shared" si="478"/>
        <v/>
      </c>
      <c r="DV412" s="54" t="str">
        <f t="shared" si="533"/>
        <v/>
      </c>
      <c r="DW412" s="54" t="str">
        <f t="shared" si="534"/>
        <v/>
      </c>
      <c r="DX412" s="47" t="str">
        <f t="shared" si="535"/>
        <v/>
      </c>
      <c r="DY412" s="27" t="s">
        <v>0</v>
      </c>
      <c r="DZ412" s="39" t="str">
        <f>IF(AN412="","",MAX(DZ$12:DZ411)+1)</f>
        <v/>
      </c>
      <c r="EA412" s="54" t="str">
        <f t="shared" si="536"/>
        <v/>
      </c>
      <c r="EB412" s="54" t="str">
        <f t="shared" si="537"/>
        <v/>
      </c>
      <c r="EC412" s="54" t="str">
        <f t="shared" si="538"/>
        <v/>
      </c>
      <c r="ED412" s="54" t="str">
        <f t="shared" si="539"/>
        <v/>
      </c>
      <c r="EE412" s="54" t="str">
        <f t="shared" si="479"/>
        <v/>
      </c>
      <c r="EF412" s="54" t="str">
        <f t="shared" si="540"/>
        <v/>
      </c>
      <c r="EG412" s="54" t="str">
        <f t="shared" si="541"/>
        <v/>
      </c>
      <c r="EH412" s="54" t="str">
        <f t="shared" si="480"/>
        <v/>
      </c>
      <c r="EI412" s="54" t="str">
        <f t="shared" si="542"/>
        <v/>
      </c>
      <c r="EJ412" s="35" t="str">
        <f t="shared" si="543"/>
        <v/>
      </c>
      <c r="EK412" s="27" t="s">
        <v>0</v>
      </c>
      <c r="EL412" s="15" t="str">
        <f t="shared" si="544"/>
        <v/>
      </c>
      <c r="EM412" s="27" t="s">
        <v>0</v>
      </c>
      <c r="EN412" s="15" t="str">
        <f t="shared" si="481"/>
        <v/>
      </c>
      <c r="EO412" s="27" t="s">
        <v>0</v>
      </c>
      <c r="EP412" s="116" t="str">
        <f t="shared" si="545"/>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mergeCells count="3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 ref="ER22:FC22"/>
    <mergeCell ref="ER23:FC23"/>
    <mergeCell ref="EL4:EP4"/>
    <mergeCell ref="ER14:FC14"/>
    <mergeCell ref="ER17:FC17"/>
    <mergeCell ref="ER16:FC16"/>
    <mergeCell ref="ER15:FC15"/>
    <mergeCell ref="ER20:FC20"/>
    <mergeCell ref="ER21:FC21"/>
    <mergeCell ref="CK9:CM9"/>
    <mergeCell ref="W9:Y9"/>
    <mergeCell ref="AJ9:AK9"/>
    <mergeCell ref="BM9:BT9"/>
    <mergeCell ref="BV9:CI9"/>
    <mergeCell ref="BH9:BK9"/>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workbookViewId="0">
      <selection activeCell="G8" sqref="G8:H29"/>
    </sheetView>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82" t="s">
        <v>44</v>
      </c>
      <c r="C2" s="383"/>
      <c r="D2" s="383"/>
      <c r="E2" s="383"/>
      <c r="F2" s="383"/>
      <c r="G2" s="383"/>
      <c r="H2" s="383"/>
      <c r="I2" s="383"/>
      <c r="J2" s="383"/>
      <c r="K2" s="383"/>
      <c r="L2" s="383"/>
      <c r="M2" s="383"/>
      <c r="N2" s="383"/>
      <c r="O2" s="383"/>
      <c r="P2" s="383"/>
      <c r="Q2" s="383"/>
      <c r="R2" s="383"/>
      <c r="S2" s="383"/>
      <c r="T2" s="383"/>
      <c r="U2" s="383"/>
      <c r="V2" s="383"/>
      <c r="W2" s="383"/>
      <c r="X2" s="383"/>
      <c r="Y2" s="384"/>
    </row>
    <row r="3" spans="1:26" ht="15.75" thickBot="1" x14ac:dyDescent="0.3"/>
    <row r="4" spans="1:26" ht="21.75" thickBot="1" x14ac:dyDescent="0.4">
      <c r="B4" s="385" t="s">
        <v>127</v>
      </c>
      <c r="C4" s="386"/>
      <c r="D4" s="386"/>
      <c r="E4" s="387"/>
      <c r="F4" t="s">
        <v>0</v>
      </c>
      <c r="G4" s="391" t="s">
        <v>128</v>
      </c>
      <c r="H4" s="392"/>
      <c r="J4" s="385" t="s">
        <v>142</v>
      </c>
      <c r="K4" s="386"/>
      <c r="L4" s="386"/>
      <c r="M4" s="386"/>
      <c r="N4" s="386"/>
      <c r="O4" s="386"/>
      <c r="P4" s="386"/>
      <c r="Q4" s="386"/>
      <c r="R4" s="386"/>
      <c r="S4" s="386"/>
      <c r="T4" s="386"/>
      <c r="U4" s="387"/>
      <c r="W4" s="388" t="s">
        <v>45</v>
      </c>
      <c r="X4" s="389"/>
      <c r="Y4" s="390"/>
    </row>
    <row r="5" spans="1:26" x14ac:dyDescent="0.25">
      <c r="F5" t="s">
        <v>0</v>
      </c>
      <c r="X5" t="s">
        <v>0</v>
      </c>
    </row>
    <row r="6" spans="1:26" x14ac:dyDescent="0.25">
      <c r="B6" s="43" t="s">
        <v>72</v>
      </c>
      <c r="C6" s="51" t="s">
        <v>32</v>
      </c>
      <c r="D6" s="51" t="s">
        <v>123</v>
      </c>
      <c r="E6" s="44" t="s">
        <v>124</v>
      </c>
      <c r="F6" t="s">
        <v>0</v>
      </c>
      <c r="G6" s="17" t="s">
        <v>126</v>
      </c>
      <c r="H6" s="18" t="s">
        <v>35</v>
      </c>
      <c r="J6" s="57" t="s">
        <v>174</v>
      </c>
      <c r="L6" s="43" t="s">
        <v>136</v>
      </c>
      <c r="M6" s="48" t="s">
        <v>173</v>
      </c>
      <c r="N6" s="48" t="s">
        <v>33</v>
      </c>
      <c r="O6" s="48" t="s">
        <v>33</v>
      </c>
      <c r="P6" s="51" t="s">
        <v>34</v>
      </c>
      <c r="Q6" s="174" t="s">
        <v>36</v>
      </c>
      <c r="R6" s="174" t="s">
        <v>37</v>
      </c>
      <c r="S6" s="174" t="s">
        <v>125</v>
      </c>
      <c r="T6" s="174" t="s">
        <v>38</v>
      </c>
      <c r="U6" s="152" t="s">
        <v>16</v>
      </c>
      <c r="W6" s="175" t="s">
        <v>48</v>
      </c>
      <c r="X6" t="s">
        <v>0</v>
      </c>
      <c r="Y6" s="175" t="s">
        <v>165</v>
      </c>
      <c r="Z6" t="s">
        <v>0</v>
      </c>
    </row>
    <row r="7" spans="1:26" ht="7.5" customHeight="1" thickBot="1" x14ac:dyDescent="0.3">
      <c r="F7" t="s">
        <v>0</v>
      </c>
      <c r="G7" s="176"/>
      <c r="H7" s="176"/>
      <c r="N7" s="177">
        <f>data_max_id_staza</f>
        <v>412</v>
      </c>
      <c r="O7" s="177">
        <f>data_max_id_staza</f>
        <v>412</v>
      </c>
      <c r="Q7" s="178"/>
      <c r="R7" s="178"/>
      <c r="S7" s="178"/>
      <c r="T7" s="178"/>
      <c r="W7" s="176"/>
      <c r="X7" t="s">
        <v>0</v>
      </c>
      <c r="Y7" s="179"/>
      <c r="Z7" t="s">
        <v>0</v>
      </c>
    </row>
    <row r="8" spans="1:26" ht="16.5" thickTop="1" thickBot="1" x14ac:dyDescent="0.3">
      <c r="B8" s="30" t="str">
        <f>IF(csv!F3="","",csv!T3)</f>
        <v>M12</v>
      </c>
      <c r="C8" s="19" t="str">
        <f>IF(csv!F3="","",csv!AO3)</f>
        <v>M12</v>
      </c>
      <c r="D8" s="19" t="str">
        <f>IF(csv!F3="","",csv!AP3&amp;"–"&amp;csv!AQ3&amp;"–"&amp;csv!AR3)</f>
        <v>1.82–120–7</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33–34–35–37–38–32–100––––––––––––––––––––––</v>
      </c>
      <c r="F8" t="s">
        <v>0</v>
      </c>
      <c r="G8" s="77" t="s">
        <v>698</v>
      </c>
      <c r="H8" s="78" t="s">
        <v>698</v>
      </c>
      <c r="J8" s="180">
        <f t="shared" ref="J8:J39" si="0">IF(U8="","",IF(H8=H7,J7,U8))</f>
        <v>1</v>
      </c>
      <c r="L8" s="30" t="str">
        <f t="shared" ref="L8:L39" si="1">IF(G8="","",INDEX(regKategorija_oznaka,MATCH(INDEX(natKategorija_katRegId,MATCH(G8,natKategorija_kategorija,0)),regKategorija_id,0)))</f>
        <v>M21A</v>
      </c>
      <c r="M8" s="52">
        <f t="shared" ref="M8:M39" si="2">IF(L8="","",INDEX(regKategorija_rbr,MATCH(L8,regKategorija_oznaka,0)))</f>
        <v>1</v>
      </c>
      <c r="N8" s="52">
        <f>IF(H8="","",IF(COUNTIF(H$7:H7,H8)=0,MAX(N$7:N7)+1,MAX(N$7:N7)))</f>
        <v>413</v>
      </c>
      <c r="O8" s="52">
        <f>IF(N8="","",IF(N8&lt;&gt;N7,N8,""))</f>
        <v>413</v>
      </c>
      <c r="P8" s="19" t="str">
        <f t="shared" ref="P8:P39" si="3">IF(L8="","",IF(H8&lt;&gt;H9,L8,L8&amp;" – "&amp;P9))</f>
        <v>M21A</v>
      </c>
      <c r="Q8" s="181" t="str">
        <f t="shared" ref="Q8:Q39" si="4">IF(O8="","",INDEX(csv,MATCH($G8,nat_kategorija,0),41))</f>
        <v>4.63</v>
      </c>
      <c r="R8" s="181">
        <f>IF(Q8="","",VALUE(SUBSTITUTE(Q8,".",","))*1000)</f>
        <v>4630</v>
      </c>
      <c r="S8" s="181" t="str">
        <f t="shared" ref="S8:S39" si="5">IF(O8="","",INDEX(csv,MATCH($G8,nat_kategorija,0),42))</f>
        <v>230</v>
      </c>
      <c r="T8" s="181" t="str">
        <f t="shared" ref="T8:T39" si="6">IF(O8="","",INDEX(csv,MATCH($G8,nat_kategorija,0),43))</f>
        <v>14</v>
      </c>
      <c r="U8" s="20">
        <f t="shared" ref="U8:U39" si="7">IF(L8="","",IF(H8&lt;&gt;H9,M8,MIN(M8,IF(U9="",9999,U9))))</f>
        <v>1</v>
      </c>
      <c r="W8" s="182" t="str">
        <f t="shared" ref="W8:W39" si="8">IF(O8="","","INSERT INTO staza (id,trka_id,naziv,duljina,uspon,broj_kontrola,rbr) VALUES ("&amp;O8&amp;","&amp;data_trka_id&amp;",'"&amp;P8&amp;"',"&amp;R8&amp;","&amp;S8&amp;","&amp;T8&amp;","&amp;U8&amp;");")</f>
        <v>INSERT INTO staza (id,trka_id,naziv,duljina,uspon,broj_kontrola,rbr) VALUES (413,1035,'M21A',4630,230,14,1);</v>
      </c>
      <c r="X8" t="s">
        <v>0</v>
      </c>
      <c r="Y8" s="183" t="str">
        <f t="shared" ref="Y8:Y56" si="9">W8&amp;IF(Y9="","","
"&amp;Y9)</f>
        <v>INSERT INTO staza (id,trka_id,naziv,duljina,uspon,broj_kontrola,rbr) VALUES (413,1035,'M21A',4630,230,14,1);
INSERT INTO staza (id,trka_id,naziv,duljina,uspon,broj_kontrola,rbr) VALUES (414,1035,'Ž21A – M35 – M20',3820,225,12,2);
INSERT INTO staza (id,trka_id,naziv,duljina,uspon,broj_kontrola,rbr) VALUES (415,1035,'M70 – M65 – M14 – Otvorena',2180,145,7,3);
INSERT INTO staza (id,trka_id,naziv,duljina,uspon,broj_kontrola,rbr) VALUES (416,1035,'M55 – Ž45',3140,200,12,5);
INSERT INTO staza (id,trka_id,naziv,duljina,uspon,broj_kontrola,rbr) VALUES (417,1035,'M45 – Ž35 – Ž20',3520,205,8,6);
INSERT INTO staza (id,trka_id,naziv,duljina,uspon,broj_kontrola,rbr) VALUES (418,1035,'M21B – M16',2670,170,10,8);
INSERT INTO staza (id,trka_id,naziv,duljina,uspon,broj_kontrola,rbr) VALUES (419,1035,'M12 – Ž65 – Ž12',1820,120,7,12);
INSERT INTO staza (id,trka_id,naziv,duljina,uspon,broj_kontrola,rbr) VALUES (420,1035,'Ž55',2480,140,8,15);
INSERT INTO staza (id,trka_id,naziv,duljina,uspon,broj_kontrola,rbr) VALUES (421,1035,'Ž21B – Ž16',2290,125,8,18);
INSERT INTO staza (id,trka_id,naziv,duljina,uspon,broj_kontrola,rbr) VALUES (422,1035,'Ž14',1970,130,8,21);</v>
      </c>
      <c r="Z8" t="s">
        <v>0</v>
      </c>
    </row>
    <row r="9" spans="1:26" ht="15.75" thickTop="1" x14ac:dyDescent="0.25">
      <c r="B9" s="32" t="str">
        <f>IF(csv!F4="","",csv!T4)</f>
        <v>M12</v>
      </c>
      <c r="C9" s="21" t="str">
        <f>IF(csv!F4="","",csv!AO4)</f>
        <v>M12</v>
      </c>
      <c r="D9" s="21" t="str">
        <f>IF(csv!F4="","",csv!AP4&amp;"–"&amp;csv!AQ4&amp;"–"&amp;csv!AR4)</f>
        <v>1.82–120–7</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33–34–35–37–38–32–100––––––––––––––––––––––</v>
      </c>
      <c r="F9" t="s">
        <v>0</v>
      </c>
      <c r="G9" s="79" t="s">
        <v>629</v>
      </c>
      <c r="H9" s="80" t="s">
        <v>629</v>
      </c>
      <c r="J9" s="184">
        <f t="shared" si="0"/>
        <v>2</v>
      </c>
      <c r="L9" s="32" t="str">
        <f t="shared" si="1"/>
        <v>Ž21A</v>
      </c>
      <c r="M9" s="53">
        <f t="shared" si="2"/>
        <v>2</v>
      </c>
      <c r="N9" s="53">
        <f>IF(H9="","",IF(COUNTIF(H$7:H8,H9)=0,MAX(N$7:N8)+1,MAX(N$7:N8)))</f>
        <v>414</v>
      </c>
      <c r="O9" s="53">
        <f t="shared" ref="O9:O72" si="10">IF(N9="","",IF(N9&lt;&gt;N8,N9,""))</f>
        <v>414</v>
      </c>
      <c r="P9" s="21" t="str">
        <f t="shared" si="3"/>
        <v>Ž21A – M35 – M20</v>
      </c>
      <c r="Q9" s="185" t="str">
        <f t="shared" si="4"/>
        <v>3.82</v>
      </c>
      <c r="R9" s="185">
        <f t="shared" ref="R9:R57" si="11">IF(Q9="","",VALUE(SUBSTITUTE(Q9,".",","))*1000)</f>
        <v>3820</v>
      </c>
      <c r="S9" s="185" t="str">
        <f t="shared" si="5"/>
        <v>225</v>
      </c>
      <c r="T9" s="185" t="str">
        <f t="shared" si="6"/>
        <v>12</v>
      </c>
      <c r="U9" s="22">
        <f t="shared" si="7"/>
        <v>2</v>
      </c>
      <c r="W9" s="14" t="str">
        <f t="shared" si="8"/>
        <v>INSERT INTO staza (id,trka_id,naziv,duljina,uspon,broj_kontrola,rbr) VALUES (414,1035,'Ž21A – M35 – M20',3820,225,12,2);</v>
      </c>
      <c r="X9" t="s">
        <v>0</v>
      </c>
      <c r="Y9" s="186" t="str">
        <f t="shared" si="9"/>
        <v>INSERT INTO staza (id,trka_id,naziv,duljina,uspon,broj_kontrola,rbr) VALUES (414,1035,'Ž21A – M35 – M20',3820,225,12,2);
INSERT INTO staza (id,trka_id,naziv,duljina,uspon,broj_kontrola,rbr) VALUES (415,1035,'M70 – M65 – M14 – Otvorena',2180,145,7,3);
INSERT INTO staza (id,trka_id,naziv,duljina,uspon,broj_kontrola,rbr) VALUES (416,1035,'M55 – Ž45',3140,200,12,5);
INSERT INTO staza (id,trka_id,naziv,duljina,uspon,broj_kontrola,rbr) VALUES (417,1035,'M45 – Ž35 – Ž20',3520,205,8,6);
INSERT INTO staza (id,trka_id,naziv,duljina,uspon,broj_kontrola,rbr) VALUES (418,1035,'M21B – M16',2670,170,10,8);
INSERT INTO staza (id,trka_id,naziv,duljina,uspon,broj_kontrola,rbr) VALUES (419,1035,'M12 – Ž65 – Ž12',1820,120,7,12);
INSERT INTO staza (id,trka_id,naziv,duljina,uspon,broj_kontrola,rbr) VALUES (420,1035,'Ž55',2480,140,8,15);
INSERT INTO staza (id,trka_id,naziv,duljina,uspon,broj_kontrola,rbr) VALUES (421,1035,'Ž21B – Ž16',2290,125,8,18);
INSERT INTO staza (id,trka_id,naziv,duljina,uspon,broj_kontrola,rbr) VALUES (422,1035,'Ž14',1970,130,8,21);</v>
      </c>
      <c r="Z9" t="s">
        <v>0</v>
      </c>
    </row>
    <row r="10" spans="1:26" x14ac:dyDescent="0.25">
      <c r="A10" s="16"/>
      <c r="B10" s="32" t="str">
        <f>IF(csv!F5="","",csv!T5)</f>
        <v>M12</v>
      </c>
      <c r="C10" s="21" t="str">
        <f>IF(csv!F5="","",csv!AO5)</f>
        <v>M12</v>
      </c>
      <c r="D10" s="21" t="str">
        <f>IF(csv!F5="","",csv!AP5&amp;"–"&amp;csv!AQ5&amp;"–"&amp;csv!AR5)</f>
        <v>1.82–120–7</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33–34–35–37–38–32–100––––––––––––––––––––––</v>
      </c>
      <c r="F10" t="s">
        <v>0</v>
      </c>
      <c r="G10" s="79" t="s">
        <v>868</v>
      </c>
      <c r="H10" s="80" t="s">
        <v>629</v>
      </c>
      <c r="J10" s="184">
        <f t="shared" si="0"/>
        <v>2</v>
      </c>
      <c r="L10" s="32" t="str">
        <f t="shared" si="1"/>
        <v>M35</v>
      </c>
      <c r="M10" s="53">
        <f t="shared" si="2"/>
        <v>7</v>
      </c>
      <c r="N10" s="53">
        <f>IF(H10="","",IF(COUNTIF(H$7:H9,H10)=0,MAX(N$7:N9)+1,MAX(N$7:N9)))</f>
        <v>414</v>
      </c>
      <c r="O10" s="53" t="str">
        <f t="shared" si="10"/>
        <v/>
      </c>
      <c r="P10" s="21" t="str">
        <f t="shared" si="3"/>
        <v>M35 – M20</v>
      </c>
      <c r="Q10" s="185" t="str">
        <f t="shared" si="4"/>
        <v/>
      </c>
      <c r="R10" s="185" t="str">
        <f t="shared" si="11"/>
        <v/>
      </c>
      <c r="S10" s="185" t="str">
        <f t="shared" si="5"/>
        <v/>
      </c>
      <c r="T10" s="185" t="str">
        <f t="shared" si="6"/>
        <v/>
      </c>
      <c r="U10" s="22">
        <f t="shared" si="7"/>
        <v>7</v>
      </c>
      <c r="W10" s="14" t="str">
        <f t="shared" si="8"/>
        <v/>
      </c>
      <c r="X10" t="s">
        <v>0</v>
      </c>
      <c r="Y10" s="14" t="str">
        <f t="shared" si="9"/>
        <v xml:space="preserve">
INSERT INTO staza (id,trka_id,naziv,duljina,uspon,broj_kontrola,rbr) VALUES (415,1035,'M70 – M65 – M14 – Otvorena',2180,145,7,3);
INSERT INTO staza (id,trka_id,naziv,duljina,uspon,broj_kontrola,rbr) VALUES (416,1035,'M55 – Ž45',3140,200,12,5);
INSERT INTO staza (id,trka_id,naziv,duljina,uspon,broj_kontrola,rbr) VALUES (417,1035,'M45 – Ž35 – Ž20',3520,205,8,6);
INSERT INTO staza (id,trka_id,naziv,duljina,uspon,broj_kontrola,rbr) VALUES (418,1035,'M21B – M16',2670,170,10,8);
INSERT INTO staza (id,trka_id,naziv,duljina,uspon,broj_kontrola,rbr) VALUES (419,1035,'M12 – Ž65 – Ž12',1820,120,7,12);
INSERT INTO staza (id,trka_id,naziv,duljina,uspon,broj_kontrola,rbr) VALUES (420,1035,'Ž55',2480,140,8,15);
INSERT INTO staza (id,trka_id,naziv,duljina,uspon,broj_kontrola,rbr) VALUES (421,1035,'Ž21B – Ž16',2290,125,8,18);
INSERT INTO staza (id,trka_id,naziv,duljina,uspon,broj_kontrola,rbr) VALUES (422,1035,'Ž14',1970,130,8,21);</v>
      </c>
      <c r="Z10" t="s">
        <v>0</v>
      </c>
    </row>
    <row r="11" spans="1:26" x14ac:dyDescent="0.25">
      <c r="B11" s="32" t="str">
        <f>IF(csv!F6="","",csv!T6)</f>
        <v>M12</v>
      </c>
      <c r="C11" s="21" t="str">
        <f>IF(csv!F6="","",csv!AO6)</f>
        <v>M12</v>
      </c>
      <c r="D11" s="21" t="str">
        <f>IF(csv!F6="","",csv!AP6&amp;"–"&amp;csv!AQ6&amp;"–"&amp;csv!AR6)</f>
        <v>1.82–120–7</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
      </c>
      <c r="F11" t="s">
        <v>0</v>
      </c>
      <c r="G11" s="79" t="s">
        <v>627</v>
      </c>
      <c r="H11" s="80" t="s">
        <v>629</v>
      </c>
      <c r="J11" s="184">
        <f t="shared" si="0"/>
        <v>2</v>
      </c>
      <c r="L11" s="32" t="str">
        <f t="shared" si="1"/>
        <v>M20</v>
      </c>
      <c r="M11" s="53">
        <f t="shared" si="2"/>
        <v>9</v>
      </c>
      <c r="N11" s="53">
        <f>IF(H11="","",IF(COUNTIF(H$7:H10,H11)=0,MAX(N$7:N10)+1,MAX(N$7:N10)))</f>
        <v>414</v>
      </c>
      <c r="O11" s="53" t="str">
        <f t="shared" si="10"/>
        <v/>
      </c>
      <c r="P11" s="21" t="str">
        <f t="shared" si="3"/>
        <v>M20</v>
      </c>
      <c r="Q11" s="185" t="str">
        <f>IF(O11="","",INDEX(csv,MATCH($G11,nat_kategorija,0),41))</f>
        <v/>
      </c>
      <c r="R11" s="185" t="str">
        <f>IF(Q11="","",VALUE(SUBSTITUTE(Q11,".",","))*1000)</f>
        <v/>
      </c>
      <c r="S11" s="185" t="str">
        <f>IF(O11="","",INDEX(csv,MATCH($G11,nat_kategorija,0),42))</f>
        <v/>
      </c>
      <c r="T11" s="185" t="str">
        <f t="shared" si="6"/>
        <v/>
      </c>
      <c r="U11" s="22">
        <f t="shared" si="7"/>
        <v>9</v>
      </c>
      <c r="W11" s="14" t="str">
        <f t="shared" si="8"/>
        <v/>
      </c>
      <c r="X11" t="s">
        <v>0</v>
      </c>
      <c r="Y11" s="14" t="str">
        <f t="shared" si="9"/>
        <v xml:space="preserve">
INSERT INTO staza (id,trka_id,naziv,duljina,uspon,broj_kontrola,rbr) VALUES (415,1035,'M70 – M65 – M14 – Otvorena',2180,145,7,3);
INSERT INTO staza (id,trka_id,naziv,duljina,uspon,broj_kontrola,rbr) VALUES (416,1035,'M55 – Ž45',3140,200,12,5);
INSERT INTO staza (id,trka_id,naziv,duljina,uspon,broj_kontrola,rbr) VALUES (417,1035,'M45 – Ž35 – Ž20',3520,205,8,6);
INSERT INTO staza (id,trka_id,naziv,duljina,uspon,broj_kontrola,rbr) VALUES (418,1035,'M21B – M16',2670,170,10,8);
INSERT INTO staza (id,trka_id,naziv,duljina,uspon,broj_kontrola,rbr) VALUES (419,1035,'M12 – Ž65 – Ž12',1820,120,7,12);
INSERT INTO staza (id,trka_id,naziv,duljina,uspon,broj_kontrola,rbr) VALUES (420,1035,'Ž55',2480,140,8,15);
INSERT INTO staza (id,trka_id,naziv,duljina,uspon,broj_kontrola,rbr) VALUES (421,1035,'Ž21B – Ž16',2290,125,8,18);
INSERT INTO staza (id,trka_id,naziv,duljina,uspon,broj_kontrola,rbr) VALUES (422,1035,'Ž14',1970,130,8,21);</v>
      </c>
      <c r="Z11" t="s">
        <v>0</v>
      </c>
    </row>
    <row r="12" spans="1:26" x14ac:dyDescent="0.25">
      <c r="A12" t="s">
        <v>0</v>
      </c>
      <c r="B12" s="32" t="str">
        <f>IF(csv!F7="","",csv!T7)</f>
        <v>M14</v>
      </c>
      <c r="C12" s="21" t="str">
        <f>IF(csv!F7="","",csv!AO7)</f>
        <v>M14</v>
      </c>
      <c r="D12" s="21" t="str">
        <f>IF(csv!F7="","",csv!AP7&amp;"–"&amp;csv!AQ7&amp;"–"&amp;csv!AR7)</f>
        <v>2.18–145–7</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47–37–49–39–38–36–100––––––––––––––––––––––</v>
      </c>
      <c r="F12" t="s">
        <v>0</v>
      </c>
      <c r="G12" s="79" t="s">
        <v>1280</v>
      </c>
      <c r="H12" s="80" t="s">
        <v>452</v>
      </c>
      <c r="J12" s="184">
        <f t="shared" si="0"/>
        <v>3</v>
      </c>
      <c r="L12" s="32" t="str">
        <f t="shared" si="1"/>
        <v>M70</v>
      </c>
      <c r="M12" s="53">
        <f t="shared" si="2"/>
        <v>3</v>
      </c>
      <c r="N12" s="53">
        <f>IF(H12="","",IF(COUNTIF(H$7:H11,H12)=0,MAX(N$7:N11)+1,MAX(N$7:N11)))</f>
        <v>415</v>
      </c>
      <c r="O12" s="53">
        <f t="shared" si="10"/>
        <v>415</v>
      </c>
      <c r="P12" s="21" t="str">
        <f t="shared" si="3"/>
        <v>M70 – M65 – M14 – Otvorena</v>
      </c>
      <c r="Q12" s="185" t="str">
        <f>IF(O12="","",INDEX(csv,MATCH($G12,nat_kategorija,0),41))</f>
        <v>2.18</v>
      </c>
      <c r="R12" s="185">
        <f>IF(Q12="","",VALUE(SUBSTITUTE(Q12,".",","))*1000)</f>
        <v>2180</v>
      </c>
      <c r="S12" s="185" t="str">
        <f>IF(O12="","",INDEX(csv,MATCH($G12,nat_kategorija,0),42))</f>
        <v>145</v>
      </c>
      <c r="T12" s="185" t="str">
        <f t="shared" si="6"/>
        <v>7</v>
      </c>
      <c r="U12" s="22">
        <f t="shared" si="7"/>
        <v>3</v>
      </c>
      <c r="W12" s="14" t="str">
        <f t="shared" si="8"/>
        <v>INSERT INTO staza (id,trka_id,naziv,duljina,uspon,broj_kontrola,rbr) VALUES (415,1035,'M70 – M65 – M14 – Otvorena',2180,145,7,3);</v>
      </c>
      <c r="X12" t="s">
        <v>0</v>
      </c>
      <c r="Y12" s="14" t="str">
        <f t="shared" si="9"/>
        <v>INSERT INTO staza (id,trka_id,naziv,duljina,uspon,broj_kontrola,rbr) VALUES (415,1035,'M70 – M65 – M14 – Otvorena',2180,145,7,3);
INSERT INTO staza (id,trka_id,naziv,duljina,uspon,broj_kontrola,rbr) VALUES (416,1035,'M55 – Ž45',3140,200,12,5);
INSERT INTO staza (id,trka_id,naziv,duljina,uspon,broj_kontrola,rbr) VALUES (417,1035,'M45 – Ž35 – Ž20',3520,205,8,6);
INSERT INTO staza (id,trka_id,naziv,duljina,uspon,broj_kontrola,rbr) VALUES (418,1035,'M21B – M16',2670,170,10,8);
INSERT INTO staza (id,trka_id,naziv,duljina,uspon,broj_kontrola,rbr) VALUES (419,1035,'M12 – Ž65 – Ž12',1820,120,7,12);
INSERT INTO staza (id,trka_id,naziv,duljina,uspon,broj_kontrola,rbr) VALUES (420,1035,'Ž55',2480,140,8,15);
INSERT INTO staza (id,trka_id,naziv,duljina,uspon,broj_kontrola,rbr) VALUES (421,1035,'Ž21B – Ž16',2290,125,8,18);
INSERT INTO staza (id,trka_id,naziv,duljina,uspon,broj_kontrola,rbr) VALUES (422,1035,'Ž14',1970,130,8,21);</v>
      </c>
      <c r="Z12" t="s">
        <v>0</v>
      </c>
    </row>
    <row r="13" spans="1:26" x14ac:dyDescent="0.25">
      <c r="A13" t="s">
        <v>0</v>
      </c>
      <c r="B13" s="32" t="str">
        <f>IF(csv!F8="","",csv!T8)</f>
        <v>M14</v>
      </c>
      <c r="C13" s="21" t="str">
        <f>IF(csv!F8="","",csv!AO8)</f>
        <v>M14</v>
      </c>
      <c r="D13" s="21" t="str">
        <f>IF(csv!F8="","",csv!AP8&amp;"–"&amp;csv!AQ8&amp;"–"&amp;csv!AR8)</f>
        <v>2.18–145–7</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
      </c>
      <c r="F13" t="s">
        <v>0</v>
      </c>
      <c r="G13" s="79" t="s">
        <v>1263</v>
      </c>
      <c r="H13" s="80" t="s">
        <v>452</v>
      </c>
      <c r="J13" s="184">
        <f t="shared" si="0"/>
        <v>3</v>
      </c>
      <c r="L13" s="32" t="str">
        <f t="shared" si="1"/>
        <v>M65</v>
      </c>
      <c r="M13" s="53">
        <f t="shared" si="2"/>
        <v>4</v>
      </c>
      <c r="N13" s="53">
        <f>IF(H13="","",IF(COUNTIF(H$7:H12,H13)=0,MAX(N$7:N12)+1,MAX(N$7:N12)))</f>
        <v>415</v>
      </c>
      <c r="O13" s="53" t="str">
        <f t="shared" si="10"/>
        <v/>
      </c>
      <c r="P13" s="21" t="str">
        <f t="shared" si="3"/>
        <v>M65 – M14 – Otvorena</v>
      </c>
      <c r="Q13" s="185" t="str">
        <f>IF(O13="","",INDEX(csv,MATCH($G13,nat_kategorija,0),41))</f>
        <v/>
      </c>
      <c r="R13" s="185" t="str">
        <f>IF(Q13="","",VALUE(SUBSTITUTE(Q13,".",","))*1000)</f>
        <v/>
      </c>
      <c r="S13" s="185" t="str">
        <f>IF(O13="","",INDEX(csv,MATCH($G13,nat_kategorija,0),42))</f>
        <v/>
      </c>
      <c r="T13" s="185" t="str">
        <f t="shared" si="6"/>
        <v/>
      </c>
      <c r="U13" s="22">
        <f t="shared" si="7"/>
        <v>4</v>
      </c>
      <c r="W13" s="14" t="str">
        <f t="shared" si="8"/>
        <v/>
      </c>
      <c r="X13" t="s">
        <v>0</v>
      </c>
      <c r="Y13" s="14" t="str">
        <f t="shared" si="9"/>
        <v xml:space="preserve">
INSERT INTO staza (id,trka_id,naziv,duljina,uspon,broj_kontrola,rbr) VALUES (416,1035,'M55 – Ž45',3140,200,12,5);
INSERT INTO staza (id,trka_id,naziv,duljina,uspon,broj_kontrola,rbr) VALUES (417,1035,'M45 – Ž35 – Ž20',3520,205,8,6);
INSERT INTO staza (id,trka_id,naziv,duljina,uspon,broj_kontrola,rbr) VALUES (418,1035,'M21B – M16',2670,170,10,8);
INSERT INTO staza (id,trka_id,naziv,duljina,uspon,broj_kontrola,rbr) VALUES (419,1035,'M12 – Ž65 – Ž12',1820,120,7,12);
INSERT INTO staza (id,trka_id,naziv,duljina,uspon,broj_kontrola,rbr) VALUES (420,1035,'Ž55',2480,140,8,15);
INSERT INTO staza (id,trka_id,naziv,duljina,uspon,broj_kontrola,rbr) VALUES (421,1035,'Ž21B – Ž16',2290,125,8,18);
INSERT INTO staza (id,trka_id,naziv,duljina,uspon,broj_kontrola,rbr) VALUES (422,1035,'Ž14',1970,130,8,21);</v>
      </c>
      <c r="Z13" t="s">
        <v>0</v>
      </c>
    </row>
    <row r="14" spans="1:26" x14ac:dyDescent="0.25">
      <c r="A14" t="s">
        <v>0</v>
      </c>
      <c r="B14" s="32" t="str">
        <f>IF(csv!F9="","",csv!T9)</f>
        <v>M14</v>
      </c>
      <c r="C14" s="21" t="str">
        <f>IF(csv!F9="","",csv!AO9)</f>
        <v>M14</v>
      </c>
      <c r="D14" s="21" t="str">
        <f>IF(csv!F9="","",csv!AP9&amp;"–"&amp;csv!AQ9&amp;"–"&amp;csv!AR9)</f>
        <v>2.18–145–7</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47–37–––––100––––––––––––––––––––––</v>
      </c>
      <c r="F14" t="s">
        <v>0</v>
      </c>
      <c r="G14" s="79" t="s">
        <v>452</v>
      </c>
      <c r="H14" s="80" t="s">
        <v>452</v>
      </c>
      <c r="J14" s="184">
        <f t="shared" si="0"/>
        <v>3</v>
      </c>
      <c r="L14" s="32" t="str">
        <f t="shared" si="1"/>
        <v>M14</v>
      </c>
      <c r="M14" s="53">
        <f t="shared" si="2"/>
        <v>11</v>
      </c>
      <c r="N14" s="53">
        <f>IF(H14="","",IF(COUNTIF(H$7:H13,H14)=0,MAX(N$7:N13)+1,MAX(N$7:N13)))</f>
        <v>415</v>
      </c>
      <c r="O14" s="53" t="str">
        <f t="shared" si="10"/>
        <v/>
      </c>
      <c r="P14" s="21" t="str">
        <f t="shared" si="3"/>
        <v>M14 – Otvorena</v>
      </c>
      <c r="Q14" s="185" t="str">
        <f>IF(O14="","",INDEX(csv,MATCH($G14,nat_kategorija,0),41))</f>
        <v/>
      </c>
      <c r="R14" s="185" t="str">
        <f>IF(Q14="","",VALUE(SUBSTITUTE(Q14,".",","))*1000)</f>
        <v/>
      </c>
      <c r="S14" s="185" t="str">
        <f>IF(O14="","",INDEX(csv,MATCH($G14,nat_kategorija,0),42))</f>
        <v/>
      </c>
      <c r="T14" s="185" t="str">
        <f t="shared" si="6"/>
        <v/>
      </c>
      <c r="U14" s="22">
        <f t="shared" si="7"/>
        <v>11</v>
      </c>
      <c r="W14" s="14" t="str">
        <f t="shared" si="8"/>
        <v/>
      </c>
      <c r="X14" t="s">
        <v>0</v>
      </c>
      <c r="Y14" s="14" t="str">
        <f t="shared" si="9"/>
        <v xml:space="preserve">
INSERT INTO staza (id,trka_id,naziv,duljina,uspon,broj_kontrola,rbr) VALUES (416,1035,'M55 – Ž45',3140,200,12,5);
INSERT INTO staza (id,trka_id,naziv,duljina,uspon,broj_kontrola,rbr) VALUES (417,1035,'M45 – Ž35 – Ž20',3520,205,8,6);
INSERT INTO staza (id,trka_id,naziv,duljina,uspon,broj_kontrola,rbr) VALUES (418,1035,'M21B – M16',2670,170,10,8);
INSERT INTO staza (id,trka_id,naziv,duljina,uspon,broj_kontrola,rbr) VALUES (419,1035,'M12 – Ž65 – Ž12',1820,120,7,12);
INSERT INTO staza (id,trka_id,naziv,duljina,uspon,broj_kontrola,rbr) VALUES (420,1035,'Ž55',2480,140,8,15);
INSERT INTO staza (id,trka_id,naziv,duljina,uspon,broj_kontrola,rbr) VALUES (421,1035,'Ž21B – Ž16',2290,125,8,18);
INSERT INTO staza (id,trka_id,naziv,duljina,uspon,broj_kontrola,rbr) VALUES (422,1035,'Ž14',1970,130,8,21);</v>
      </c>
      <c r="Z14" t="s">
        <v>0</v>
      </c>
    </row>
    <row r="15" spans="1:26" x14ac:dyDescent="0.25">
      <c r="A15" t="s">
        <v>0</v>
      </c>
      <c r="B15" s="32" t="str">
        <f>IF(csv!F10="","",csv!T10)</f>
        <v>M14</v>
      </c>
      <c r="C15" s="21" t="str">
        <f>IF(csv!F10="","",csv!AO10)</f>
        <v>M14</v>
      </c>
      <c r="D15" s="21" t="str">
        <f>IF(csv!F10="","",csv!AP10&amp;"–"&amp;csv!AQ10&amp;"–"&amp;csv!AR10)</f>
        <v>2.18–145–7</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
      </c>
      <c r="F15" t="s">
        <v>0</v>
      </c>
      <c r="G15" s="79" t="s">
        <v>1310</v>
      </c>
      <c r="H15" s="80" t="s">
        <v>452</v>
      </c>
      <c r="J15" s="184">
        <f t="shared" si="0"/>
        <v>3</v>
      </c>
      <c r="L15" s="32" t="str">
        <f t="shared" si="1"/>
        <v>Otvorena</v>
      </c>
      <c r="M15" s="53">
        <f t="shared" si="2"/>
        <v>23</v>
      </c>
      <c r="N15" s="53">
        <f>IF(H15="","",IF(COUNTIF(H$7:H14,H15)=0,MAX(N$7:N14)+1,MAX(N$7:N14)))</f>
        <v>415</v>
      </c>
      <c r="O15" s="53" t="str">
        <f t="shared" si="10"/>
        <v/>
      </c>
      <c r="P15" s="21" t="str">
        <f t="shared" si="3"/>
        <v>Otvorena</v>
      </c>
      <c r="Q15" s="185" t="str">
        <f>IF(O15="","",INDEX(csv,MATCH($G15,nat_kategorija,0),41))</f>
        <v/>
      </c>
      <c r="R15" s="185" t="str">
        <f>IF(Q15="","",VALUE(SUBSTITUTE(Q15,".",","))*1000)</f>
        <v/>
      </c>
      <c r="S15" s="185" t="str">
        <f>IF(O15="","",INDEX(csv,MATCH($G15,nat_kategorija,0),42))</f>
        <v/>
      </c>
      <c r="T15" s="185" t="str">
        <f t="shared" si="6"/>
        <v/>
      </c>
      <c r="U15" s="22">
        <f t="shared" si="7"/>
        <v>23</v>
      </c>
      <c r="W15" s="14" t="str">
        <f t="shared" si="8"/>
        <v/>
      </c>
      <c r="X15" t="s">
        <v>0</v>
      </c>
      <c r="Y15" s="14" t="str">
        <f t="shared" si="9"/>
        <v xml:space="preserve">
INSERT INTO staza (id,trka_id,naziv,duljina,uspon,broj_kontrola,rbr) VALUES (416,1035,'M55 – Ž45',3140,200,12,5);
INSERT INTO staza (id,trka_id,naziv,duljina,uspon,broj_kontrola,rbr) VALUES (417,1035,'M45 – Ž35 – Ž20',3520,205,8,6);
INSERT INTO staza (id,trka_id,naziv,duljina,uspon,broj_kontrola,rbr) VALUES (418,1035,'M21B – M16',2670,170,10,8);
INSERT INTO staza (id,trka_id,naziv,duljina,uspon,broj_kontrola,rbr) VALUES (419,1035,'M12 – Ž65 – Ž12',1820,120,7,12);
INSERT INTO staza (id,trka_id,naziv,duljina,uspon,broj_kontrola,rbr) VALUES (420,1035,'Ž55',2480,140,8,15);
INSERT INTO staza (id,trka_id,naziv,duljina,uspon,broj_kontrola,rbr) VALUES (421,1035,'Ž21B – Ž16',2290,125,8,18);
INSERT INTO staza (id,trka_id,naziv,duljina,uspon,broj_kontrola,rbr) VALUES (422,1035,'Ž14',1970,130,8,21);</v>
      </c>
      <c r="Z15" t="s">
        <v>0</v>
      </c>
    </row>
    <row r="16" spans="1:26" x14ac:dyDescent="0.25">
      <c r="A16" t="s">
        <v>0</v>
      </c>
      <c r="B16" s="32" t="str">
        <f>IF(csv!F11="","",csv!T11)</f>
        <v>M16</v>
      </c>
      <c r="C16" s="21" t="str">
        <f>IF(csv!F11="","",csv!AO11)</f>
        <v>M16</v>
      </c>
      <c r="D16" s="21" t="str">
        <f>IF(csv!F11="","",csv!AP11&amp;"–"&amp;csv!AQ11&amp;"–"&amp;csv!AR11)</f>
        <v>2.67–170–10</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52–48–50–47–31–39–37–53–49–100–––––––––––––––––––</v>
      </c>
      <c r="F16" t="s">
        <v>0</v>
      </c>
      <c r="G16" s="79" t="s">
        <v>1094</v>
      </c>
      <c r="H16" s="80" t="s">
        <v>1094</v>
      </c>
      <c r="J16" s="184">
        <f t="shared" si="0"/>
        <v>5</v>
      </c>
      <c r="L16" s="32" t="str">
        <f t="shared" si="1"/>
        <v>M55</v>
      </c>
      <c r="M16" s="53">
        <f t="shared" si="2"/>
        <v>5</v>
      </c>
      <c r="N16" s="53">
        <f>IF(H16="","",IF(COUNTIF(H$7:H15,H16)=0,MAX(N$7:N15)+1,MAX(N$7:N15)))</f>
        <v>416</v>
      </c>
      <c r="O16" s="53">
        <f t="shared" si="10"/>
        <v>416</v>
      </c>
      <c r="P16" s="21" t="str">
        <f t="shared" si="3"/>
        <v>M55 – Ž45</v>
      </c>
      <c r="Q16" s="185" t="str">
        <f t="shared" si="4"/>
        <v>3.14</v>
      </c>
      <c r="R16" s="185">
        <f t="shared" si="11"/>
        <v>3140</v>
      </c>
      <c r="S16" s="185" t="str">
        <f t="shared" si="5"/>
        <v>200</v>
      </c>
      <c r="T16" s="185" t="str">
        <f t="shared" si="6"/>
        <v>12</v>
      </c>
      <c r="U16" s="22">
        <f t="shared" si="7"/>
        <v>5</v>
      </c>
      <c r="W16" s="14" t="str">
        <f t="shared" si="8"/>
        <v>INSERT INTO staza (id,trka_id,naziv,duljina,uspon,broj_kontrola,rbr) VALUES (416,1035,'M55 – Ž45',3140,200,12,5);</v>
      </c>
      <c r="X16" t="s">
        <v>0</v>
      </c>
      <c r="Y16" s="14" t="str">
        <f t="shared" si="9"/>
        <v>INSERT INTO staza (id,trka_id,naziv,duljina,uspon,broj_kontrola,rbr) VALUES (416,1035,'M55 – Ž45',3140,200,12,5);
INSERT INTO staza (id,trka_id,naziv,duljina,uspon,broj_kontrola,rbr) VALUES (417,1035,'M45 – Ž35 – Ž20',3520,205,8,6);
INSERT INTO staza (id,trka_id,naziv,duljina,uspon,broj_kontrola,rbr) VALUES (418,1035,'M21B – M16',2670,170,10,8);
INSERT INTO staza (id,trka_id,naziv,duljina,uspon,broj_kontrola,rbr) VALUES (419,1035,'M12 – Ž65 – Ž12',1820,120,7,12);
INSERT INTO staza (id,trka_id,naziv,duljina,uspon,broj_kontrola,rbr) VALUES (420,1035,'Ž55',2480,140,8,15);
INSERT INTO staza (id,trka_id,naziv,duljina,uspon,broj_kontrola,rbr) VALUES (421,1035,'Ž21B – Ž16',2290,125,8,18);
INSERT INTO staza (id,trka_id,naziv,duljina,uspon,broj_kontrola,rbr) VALUES (422,1035,'Ž14',1970,130,8,21);</v>
      </c>
      <c r="Z16" t="s">
        <v>0</v>
      </c>
    </row>
    <row r="17" spans="1:26" x14ac:dyDescent="0.25">
      <c r="A17" t="s">
        <v>0</v>
      </c>
      <c r="B17" s="32" t="str">
        <f>IF(csv!F12="","",csv!T12)</f>
        <v>M16</v>
      </c>
      <c r="C17" s="21" t="str">
        <f>IF(csv!F12="","",csv!AO12)</f>
        <v>M16</v>
      </c>
      <c r="D17" s="21" t="str">
        <f>IF(csv!F12="","",csv!AP12&amp;"–"&amp;csv!AQ12&amp;"–"&amp;csv!AR12)</f>
        <v>2.67–170–10</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52–48–50–47–31–39–37–53–49–100–––––––––––––––––––</v>
      </c>
      <c r="F17" t="s">
        <v>0</v>
      </c>
      <c r="G17" s="79" t="s">
        <v>1833</v>
      </c>
      <c r="H17" s="80" t="s">
        <v>1094</v>
      </c>
      <c r="J17" s="184">
        <f t="shared" si="0"/>
        <v>5</v>
      </c>
      <c r="L17" s="32" t="str">
        <f t="shared" si="1"/>
        <v>Ž45</v>
      </c>
      <c r="M17" s="53">
        <f t="shared" si="2"/>
        <v>16</v>
      </c>
      <c r="N17" s="53">
        <f>IF(H17="","",IF(COUNTIF(H$7:H16,H17)=0,MAX(N$7:N16)+1,MAX(N$7:N16)))</f>
        <v>416</v>
      </c>
      <c r="O17" s="53" t="str">
        <f t="shared" si="10"/>
        <v/>
      </c>
      <c r="P17" s="21" t="str">
        <f t="shared" si="3"/>
        <v>Ž45</v>
      </c>
      <c r="Q17" s="185" t="str">
        <f t="shared" si="4"/>
        <v/>
      </c>
      <c r="R17" s="185" t="str">
        <f t="shared" si="11"/>
        <v/>
      </c>
      <c r="S17" s="185" t="str">
        <f t="shared" si="5"/>
        <v/>
      </c>
      <c r="T17" s="185" t="str">
        <f t="shared" si="6"/>
        <v/>
      </c>
      <c r="U17" s="22">
        <f t="shared" si="7"/>
        <v>16</v>
      </c>
      <c r="W17" s="14" t="str">
        <f t="shared" si="8"/>
        <v/>
      </c>
      <c r="X17" t="s">
        <v>0</v>
      </c>
      <c r="Y17" s="14" t="str">
        <f t="shared" si="9"/>
        <v xml:space="preserve">
INSERT INTO staza (id,trka_id,naziv,duljina,uspon,broj_kontrola,rbr) VALUES (417,1035,'M45 – Ž35 – Ž20',3520,205,8,6);
INSERT INTO staza (id,trka_id,naziv,duljina,uspon,broj_kontrola,rbr) VALUES (418,1035,'M21B – M16',2670,170,10,8);
INSERT INTO staza (id,trka_id,naziv,duljina,uspon,broj_kontrola,rbr) VALUES (419,1035,'M12 – Ž65 – Ž12',1820,120,7,12);
INSERT INTO staza (id,trka_id,naziv,duljina,uspon,broj_kontrola,rbr) VALUES (420,1035,'Ž55',2480,140,8,15);
INSERT INTO staza (id,trka_id,naziv,duljina,uspon,broj_kontrola,rbr) VALUES (421,1035,'Ž21B – Ž16',2290,125,8,18);
INSERT INTO staza (id,trka_id,naziv,duljina,uspon,broj_kontrola,rbr) VALUES (422,1035,'Ž14',1970,130,8,21);</v>
      </c>
      <c r="Z17" t="s">
        <v>0</v>
      </c>
    </row>
    <row r="18" spans="1:26" x14ac:dyDescent="0.25">
      <c r="A18" t="s">
        <v>0</v>
      </c>
      <c r="B18" s="32" t="str">
        <f>IF(csv!F13="","",csv!T13)</f>
        <v>M16</v>
      </c>
      <c r="C18" s="21" t="str">
        <f>IF(csv!F13="","",csv!AO13)</f>
        <v>M16</v>
      </c>
      <c r="D18" s="21" t="str">
        <f>IF(csv!F13="","",csv!AP13&amp;"–"&amp;csv!AQ13&amp;"–"&amp;csv!AR13)</f>
        <v>2.67–170–10</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52–48–50–47–31–39–37–53–49–100–––––––––––––––––––</v>
      </c>
      <c r="F18" t="s">
        <v>0</v>
      </c>
      <c r="G18" s="79" t="s">
        <v>1000</v>
      </c>
      <c r="H18" s="80" t="s">
        <v>1000</v>
      </c>
      <c r="J18" s="184">
        <f t="shared" si="0"/>
        <v>6</v>
      </c>
      <c r="L18" s="32" t="str">
        <f t="shared" si="1"/>
        <v>M45</v>
      </c>
      <c r="M18" s="53">
        <f t="shared" si="2"/>
        <v>6</v>
      </c>
      <c r="N18" s="53">
        <f>IF(H18="","",IF(COUNTIF(H$7:H17,H18)=0,MAX(N$7:N17)+1,MAX(N$7:N17)))</f>
        <v>417</v>
      </c>
      <c r="O18" s="53">
        <f t="shared" si="10"/>
        <v>417</v>
      </c>
      <c r="P18" s="21" t="str">
        <f t="shared" si="3"/>
        <v>M45 – Ž35 – Ž20</v>
      </c>
      <c r="Q18" s="185" t="str">
        <f t="shared" si="4"/>
        <v>3.52</v>
      </c>
      <c r="R18" s="185">
        <f t="shared" si="11"/>
        <v>3520</v>
      </c>
      <c r="S18" s="185" t="str">
        <f t="shared" si="5"/>
        <v>205</v>
      </c>
      <c r="T18" s="185" t="str">
        <f t="shared" si="6"/>
        <v>8</v>
      </c>
      <c r="U18" s="22">
        <f t="shared" si="7"/>
        <v>6</v>
      </c>
      <c r="W18" s="14" t="str">
        <f t="shared" si="8"/>
        <v>INSERT INTO staza (id,trka_id,naziv,duljina,uspon,broj_kontrola,rbr) VALUES (417,1035,'M45 – Ž35 – Ž20',3520,205,8,6);</v>
      </c>
      <c r="X18" t="s">
        <v>0</v>
      </c>
      <c r="Y18" s="14" t="str">
        <f t="shared" si="9"/>
        <v>INSERT INTO staza (id,trka_id,naziv,duljina,uspon,broj_kontrola,rbr) VALUES (417,1035,'M45 – Ž35 – Ž20',3520,205,8,6);
INSERT INTO staza (id,trka_id,naziv,duljina,uspon,broj_kontrola,rbr) VALUES (418,1035,'M21B – M16',2670,170,10,8);
INSERT INTO staza (id,trka_id,naziv,duljina,uspon,broj_kontrola,rbr) VALUES (419,1035,'M12 – Ž65 – Ž12',1820,120,7,12);
INSERT INTO staza (id,trka_id,naziv,duljina,uspon,broj_kontrola,rbr) VALUES (420,1035,'Ž55',2480,140,8,15);
INSERT INTO staza (id,trka_id,naziv,duljina,uspon,broj_kontrola,rbr) VALUES (421,1035,'Ž21B – Ž16',2290,125,8,18);
INSERT INTO staza (id,trka_id,naziv,duljina,uspon,broj_kontrola,rbr) VALUES (422,1035,'Ž14',1970,130,8,21);</v>
      </c>
      <c r="Z18" t="s">
        <v>0</v>
      </c>
    </row>
    <row r="19" spans="1:26" x14ac:dyDescent="0.25">
      <c r="A19" t="s">
        <v>0</v>
      </c>
      <c r="B19" s="32" t="str">
        <f>IF(csv!F14="","",csv!T14)</f>
        <v>M16</v>
      </c>
      <c r="C19" s="21" t="str">
        <f>IF(csv!F14="","",csv!AO14)</f>
        <v>M16</v>
      </c>
      <c r="D19" s="21" t="str">
        <f>IF(csv!F14="","",csv!AP14&amp;"–"&amp;csv!AQ14&amp;"–"&amp;csv!AR14)</f>
        <v>2.67–170–10</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52–48–50–47–31–39–37–53–49–100–––––––––––––––––––</v>
      </c>
      <c r="F19" t="s">
        <v>0</v>
      </c>
      <c r="G19" s="79" t="s">
        <v>1723</v>
      </c>
      <c r="H19" s="80" t="s">
        <v>1000</v>
      </c>
      <c r="J19" s="184">
        <f t="shared" si="0"/>
        <v>6</v>
      </c>
      <c r="L19" s="32" t="str">
        <f t="shared" si="1"/>
        <v>Ž35</v>
      </c>
      <c r="M19" s="53">
        <f t="shared" si="2"/>
        <v>17</v>
      </c>
      <c r="N19" s="53">
        <f>IF(H19="","",IF(COUNTIF(H$7:H18,H19)=0,MAX(N$7:N18)+1,MAX(N$7:N18)))</f>
        <v>417</v>
      </c>
      <c r="O19" s="53" t="str">
        <f t="shared" si="10"/>
        <v/>
      </c>
      <c r="P19" s="21" t="str">
        <f t="shared" si="3"/>
        <v>Ž35 – Ž20</v>
      </c>
      <c r="Q19" s="185" t="str">
        <f t="shared" si="4"/>
        <v/>
      </c>
      <c r="R19" s="185" t="str">
        <f t="shared" si="11"/>
        <v/>
      </c>
      <c r="S19" s="185" t="str">
        <f t="shared" si="5"/>
        <v/>
      </c>
      <c r="T19" s="185" t="str">
        <f t="shared" si="6"/>
        <v/>
      </c>
      <c r="U19" s="22">
        <f t="shared" si="7"/>
        <v>17</v>
      </c>
      <c r="W19" s="14" t="str">
        <f t="shared" si="8"/>
        <v/>
      </c>
      <c r="X19" t="s">
        <v>0</v>
      </c>
      <c r="Y19" s="14" t="str">
        <f t="shared" si="9"/>
        <v xml:space="preserve">
INSERT INTO staza (id,trka_id,naziv,duljina,uspon,broj_kontrola,rbr) VALUES (418,1035,'M21B – M16',2670,170,10,8);
INSERT INTO staza (id,trka_id,naziv,duljina,uspon,broj_kontrola,rbr) VALUES (419,1035,'M12 – Ž65 – Ž12',1820,120,7,12);
INSERT INTO staza (id,trka_id,naziv,duljina,uspon,broj_kontrola,rbr) VALUES (420,1035,'Ž55',2480,140,8,15);
INSERT INTO staza (id,trka_id,naziv,duljina,uspon,broj_kontrola,rbr) VALUES (421,1035,'Ž21B – Ž16',2290,125,8,18);
INSERT INTO staza (id,trka_id,naziv,duljina,uspon,broj_kontrola,rbr) VALUES (422,1035,'Ž14',1970,130,8,21);</v>
      </c>
      <c r="Z19" t="s">
        <v>0</v>
      </c>
    </row>
    <row r="20" spans="1:26" x14ac:dyDescent="0.25">
      <c r="A20" t="s">
        <v>0</v>
      </c>
      <c r="B20" s="32" t="str">
        <f>IF(csv!F15="","",csv!T15)</f>
        <v>M16</v>
      </c>
      <c r="C20" s="21" t="str">
        <f>IF(csv!F15="","",csv!AO15)</f>
        <v>M16</v>
      </c>
      <c r="D20" s="21" t="str">
        <f>IF(csv!F15="","",csv!AP15&amp;"–"&amp;csv!AQ15&amp;"–"&amp;csv!AR15)</f>
        <v>2.67–170–10</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52–48–50–47–31–39–37–53–49–100–––––––––––––––––––</v>
      </c>
      <c r="F20" t="s">
        <v>0</v>
      </c>
      <c r="G20" s="79" t="s">
        <v>1556</v>
      </c>
      <c r="H20" s="80" t="s">
        <v>1000</v>
      </c>
      <c r="J20" s="184">
        <f t="shared" si="0"/>
        <v>6</v>
      </c>
      <c r="L20" s="32" t="str">
        <f t="shared" si="1"/>
        <v>Ž20</v>
      </c>
      <c r="M20" s="53">
        <f t="shared" si="2"/>
        <v>19</v>
      </c>
      <c r="N20" s="53">
        <f>IF(H20="","",IF(COUNTIF(H$7:H19,H20)=0,MAX(N$7:N19)+1,MAX(N$7:N19)))</f>
        <v>417</v>
      </c>
      <c r="O20" s="53" t="str">
        <f t="shared" si="10"/>
        <v/>
      </c>
      <c r="P20" s="21" t="str">
        <f t="shared" si="3"/>
        <v>Ž20</v>
      </c>
      <c r="Q20" s="185" t="str">
        <f t="shared" si="4"/>
        <v/>
      </c>
      <c r="R20" s="185" t="str">
        <f t="shared" si="11"/>
        <v/>
      </c>
      <c r="S20" s="185" t="str">
        <f t="shared" si="5"/>
        <v/>
      </c>
      <c r="T20" s="185" t="str">
        <f t="shared" si="6"/>
        <v/>
      </c>
      <c r="U20" s="22">
        <f t="shared" si="7"/>
        <v>19</v>
      </c>
      <c r="W20" s="14" t="str">
        <f t="shared" si="8"/>
        <v/>
      </c>
      <c r="X20" t="s">
        <v>0</v>
      </c>
      <c r="Y20" s="14" t="str">
        <f t="shared" si="9"/>
        <v xml:space="preserve">
INSERT INTO staza (id,trka_id,naziv,duljina,uspon,broj_kontrola,rbr) VALUES (418,1035,'M21B – M16',2670,170,10,8);
INSERT INTO staza (id,trka_id,naziv,duljina,uspon,broj_kontrola,rbr) VALUES (419,1035,'M12 – Ž65 – Ž12',1820,120,7,12);
INSERT INTO staza (id,trka_id,naziv,duljina,uspon,broj_kontrola,rbr) VALUES (420,1035,'Ž55',2480,140,8,15);
INSERT INTO staza (id,trka_id,naziv,duljina,uspon,broj_kontrola,rbr) VALUES (421,1035,'Ž21B – Ž16',2290,125,8,18);
INSERT INTO staza (id,trka_id,naziv,duljina,uspon,broj_kontrola,rbr) VALUES (422,1035,'Ž14',1970,130,8,21);</v>
      </c>
      <c r="Z20" t="s">
        <v>0</v>
      </c>
    </row>
    <row r="21" spans="1:26" x14ac:dyDescent="0.25">
      <c r="A21" t="s">
        <v>0</v>
      </c>
      <c r="B21" s="32" t="str">
        <f>IF(csv!F16="","",csv!T16)</f>
        <v>M16</v>
      </c>
      <c r="C21" s="21" t="str">
        <f>IF(csv!F16="","",csv!AO16)</f>
        <v>M16</v>
      </c>
      <c r="D21" s="21" t="str">
        <f>IF(csv!F16="","",csv!AP16&amp;"–"&amp;csv!AQ16&amp;"–"&amp;csv!AR16)</f>
        <v>2.67–170–10</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52–48–50–47–31–39–37–53–49–100–––––––––––––––––––</v>
      </c>
      <c r="F21" t="s">
        <v>0</v>
      </c>
      <c r="G21" s="79" t="s">
        <v>808</v>
      </c>
      <c r="H21" s="80" t="s">
        <v>495</v>
      </c>
      <c r="J21" s="184">
        <f t="shared" si="0"/>
        <v>8</v>
      </c>
      <c r="L21" s="32" t="str">
        <f t="shared" si="1"/>
        <v>M21B</v>
      </c>
      <c r="M21" s="53">
        <f t="shared" si="2"/>
        <v>8</v>
      </c>
      <c r="N21" s="53">
        <f>IF(H21="","",IF(COUNTIF(H$7:H20,H21)=0,MAX(N$7:N20)+1,MAX(N$7:N20)))</f>
        <v>418</v>
      </c>
      <c r="O21" s="53">
        <f t="shared" si="10"/>
        <v>418</v>
      </c>
      <c r="P21" s="21" t="str">
        <f t="shared" si="3"/>
        <v>M21B – M16</v>
      </c>
      <c r="Q21" s="185" t="str">
        <f t="shared" si="4"/>
        <v>2.67</v>
      </c>
      <c r="R21" s="185">
        <f t="shared" si="11"/>
        <v>2670</v>
      </c>
      <c r="S21" s="185" t="str">
        <f t="shared" si="5"/>
        <v>170</v>
      </c>
      <c r="T21" s="185" t="str">
        <f t="shared" si="6"/>
        <v>10</v>
      </c>
      <c r="U21" s="22">
        <f t="shared" si="7"/>
        <v>8</v>
      </c>
      <c r="W21" s="14" t="str">
        <f t="shared" si="8"/>
        <v>INSERT INTO staza (id,trka_id,naziv,duljina,uspon,broj_kontrola,rbr) VALUES (418,1035,'M21B – M16',2670,170,10,8);</v>
      </c>
      <c r="X21" t="s">
        <v>0</v>
      </c>
      <c r="Y21" s="14" t="str">
        <f t="shared" si="9"/>
        <v>INSERT INTO staza (id,trka_id,naziv,duljina,uspon,broj_kontrola,rbr) VALUES (418,1035,'M21B – M16',2670,170,10,8);
INSERT INTO staza (id,trka_id,naziv,duljina,uspon,broj_kontrola,rbr) VALUES (419,1035,'M12 – Ž65 – Ž12',1820,120,7,12);
INSERT INTO staza (id,trka_id,naziv,duljina,uspon,broj_kontrola,rbr) VALUES (420,1035,'Ž55',2480,140,8,15);
INSERT INTO staza (id,trka_id,naziv,duljina,uspon,broj_kontrola,rbr) VALUES (421,1035,'Ž21B – Ž16',2290,125,8,18);
INSERT INTO staza (id,trka_id,naziv,duljina,uspon,broj_kontrola,rbr) VALUES (422,1035,'Ž14',1970,130,8,21);</v>
      </c>
      <c r="Z21" t="s">
        <v>0</v>
      </c>
    </row>
    <row r="22" spans="1:26" x14ac:dyDescent="0.25">
      <c r="A22" t="s">
        <v>0</v>
      </c>
      <c r="B22" s="32" t="str">
        <f>IF(csv!F17="","",csv!T17)</f>
        <v>M16</v>
      </c>
      <c r="C22" s="21" t="str">
        <f>IF(csv!F17="","",csv!AO17)</f>
        <v>M16</v>
      </c>
      <c r="D22" s="21" t="str">
        <f>IF(csv!F17="","",csv!AP17&amp;"–"&amp;csv!AQ17&amp;"–"&amp;csv!AR17)</f>
        <v>2.67–170–10</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
      </c>
      <c r="F22" t="s">
        <v>0</v>
      </c>
      <c r="G22" s="79" t="s">
        <v>495</v>
      </c>
      <c r="H22" s="80" t="s">
        <v>495</v>
      </c>
      <c r="J22" s="184">
        <f t="shared" si="0"/>
        <v>8</v>
      </c>
      <c r="L22" s="32" t="str">
        <f t="shared" si="1"/>
        <v>M16</v>
      </c>
      <c r="M22" s="53">
        <f t="shared" si="2"/>
        <v>10</v>
      </c>
      <c r="N22" s="53">
        <f>IF(H22="","",IF(COUNTIF(H$7:H21,H22)=0,MAX(N$7:N21)+1,MAX(N$7:N21)))</f>
        <v>418</v>
      </c>
      <c r="O22" s="53" t="str">
        <f t="shared" si="10"/>
        <v/>
      </c>
      <c r="P22" s="21" t="str">
        <f t="shared" si="3"/>
        <v>M16</v>
      </c>
      <c r="Q22" s="185" t="str">
        <f t="shared" si="4"/>
        <v/>
      </c>
      <c r="R22" s="185" t="str">
        <f t="shared" si="11"/>
        <v/>
      </c>
      <c r="S22" s="185" t="str">
        <f t="shared" si="5"/>
        <v/>
      </c>
      <c r="T22" s="185" t="str">
        <f t="shared" si="6"/>
        <v/>
      </c>
      <c r="U22" s="22">
        <f t="shared" si="7"/>
        <v>10</v>
      </c>
      <c r="W22" s="14" t="str">
        <f t="shared" si="8"/>
        <v/>
      </c>
      <c r="X22" t="s">
        <v>0</v>
      </c>
      <c r="Y22" s="14" t="str">
        <f t="shared" si="9"/>
        <v xml:space="preserve">
INSERT INTO staza (id,trka_id,naziv,duljina,uspon,broj_kontrola,rbr) VALUES (419,1035,'M12 – Ž65 – Ž12',1820,120,7,12);
INSERT INTO staza (id,trka_id,naziv,duljina,uspon,broj_kontrola,rbr) VALUES (420,1035,'Ž55',2480,140,8,15);
INSERT INTO staza (id,trka_id,naziv,duljina,uspon,broj_kontrola,rbr) VALUES (421,1035,'Ž21B – Ž16',2290,125,8,18);
INSERT INTO staza (id,trka_id,naziv,duljina,uspon,broj_kontrola,rbr) VALUES (422,1035,'Ž14',1970,130,8,21);</v>
      </c>
      <c r="Z22" t="s">
        <v>0</v>
      </c>
    </row>
    <row r="23" spans="1:26" x14ac:dyDescent="0.25">
      <c r="A23" t="s">
        <v>0</v>
      </c>
      <c r="B23" s="32" t="str">
        <f>IF(csv!F18="","",csv!T18)</f>
        <v>M16</v>
      </c>
      <c r="C23" s="21" t="str">
        <f>IF(csv!F18="","",csv!AO18)</f>
        <v>M16</v>
      </c>
      <c r="D23" s="21" t="str">
        <f>IF(csv!F18="","",csv!AP18&amp;"–"&amp;csv!AQ18&amp;"–"&amp;csv!AR18)</f>
        <v>2.67–170–10</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
      </c>
      <c r="F23" t="s">
        <v>0</v>
      </c>
      <c r="G23" s="79" t="s">
        <v>380</v>
      </c>
      <c r="H23" s="80" t="s">
        <v>380</v>
      </c>
      <c r="J23" s="184">
        <f t="shared" si="0"/>
        <v>12</v>
      </c>
      <c r="L23" s="32" t="str">
        <f t="shared" si="1"/>
        <v>M12</v>
      </c>
      <c r="M23" s="53">
        <f t="shared" si="2"/>
        <v>12</v>
      </c>
      <c r="N23" s="53">
        <f>IF(H23="","",IF(COUNTIF(H$7:H22,H23)=0,MAX(N$7:N22)+1,MAX(N$7:N22)))</f>
        <v>419</v>
      </c>
      <c r="O23" s="53">
        <f t="shared" si="10"/>
        <v>419</v>
      </c>
      <c r="P23" s="21" t="str">
        <f t="shared" si="3"/>
        <v>M12 – Ž65 – Ž12</v>
      </c>
      <c r="Q23" s="185" t="str">
        <f t="shared" si="4"/>
        <v>1.82</v>
      </c>
      <c r="R23" s="185">
        <f t="shared" si="11"/>
        <v>1820</v>
      </c>
      <c r="S23" s="185" t="str">
        <f t="shared" si="5"/>
        <v>120</v>
      </c>
      <c r="T23" s="185" t="str">
        <f t="shared" si="6"/>
        <v>7</v>
      </c>
      <c r="U23" s="22">
        <f t="shared" si="7"/>
        <v>12</v>
      </c>
      <c r="W23" s="14" t="str">
        <f t="shared" si="8"/>
        <v>INSERT INTO staza (id,trka_id,naziv,duljina,uspon,broj_kontrola,rbr) VALUES (419,1035,'M12 – Ž65 – Ž12',1820,120,7,12);</v>
      </c>
      <c r="X23" t="s">
        <v>0</v>
      </c>
      <c r="Y23" s="14" t="str">
        <f t="shared" si="9"/>
        <v>INSERT INTO staza (id,trka_id,naziv,duljina,uspon,broj_kontrola,rbr) VALUES (419,1035,'M12 – Ž65 – Ž12',1820,120,7,12);
INSERT INTO staza (id,trka_id,naziv,duljina,uspon,broj_kontrola,rbr) VALUES (420,1035,'Ž55',2480,140,8,15);
INSERT INTO staza (id,trka_id,naziv,duljina,uspon,broj_kontrola,rbr) VALUES (421,1035,'Ž21B – Ž16',2290,125,8,18);
INSERT INTO staza (id,trka_id,naziv,duljina,uspon,broj_kontrola,rbr) VALUES (422,1035,'Ž14',1970,130,8,21);</v>
      </c>
      <c r="Z23" t="s">
        <v>0</v>
      </c>
    </row>
    <row r="24" spans="1:26" x14ac:dyDescent="0.25">
      <c r="A24" t="s">
        <v>0</v>
      </c>
      <c r="B24" s="32" t="str">
        <f>IF(csv!F19="","",csv!T19)</f>
        <v>M20</v>
      </c>
      <c r="C24" s="21" t="str">
        <f>IF(csv!F19="","",csv!AO19)</f>
        <v>Ž21A</v>
      </c>
      <c r="D24" s="21" t="str">
        <f>IF(csv!F19="","",csv!AP19&amp;"–"&amp;csv!AQ19&amp;"–"&amp;csv!AR19)</f>
        <v>3.82–225–12</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31–46–43–45–44–41–40–55–48–47–36–100–––––––––––––––––</v>
      </c>
      <c r="F24" t="s">
        <v>0</v>
      </c>
      <c r="G24" s="79" t="s">
        <v>2034</v>
      </c>
      <c r="H24" s="80" t="s">
        <v>380</v>
      </c>
      <c r="J24" s="184">
        <f t="shared" si="0"/>
        <v>12</v>
      </c>
      <c r="L24" s="32" t="str">
        <f t="shared" si="1"/>
        <v>Ž65</v>
      </c>
      <c r="M24" s="53">
        <f t="shared" si="2"/>
        <v>14</v>
      </c>
      <c r="N24" s="53">
        <f>IF(H24="","",IF(COUNTIF(H$7:H23,H24)=0,MAX(N$7:N23)+1,MAX(N$7:N23)))</f>
        <v>419</v>
      </c>
      <c r="O24" s="53" t="str">
        <f t="shared" si="10"/>
        <v/>
      </c>
      <c r="P24" s="21" t="str">
        <f t="shared" si="3"/>
        <v>Ž65 – Ž12</v>
      </c>
      <c r="Q24" s="185" t="str">
        <f t="shared" si="4"/>
        <v/>
      </c>
      <c r="R24" s="185" t="str">
        <f t="shared" si="11"/>
        <v/>
      </c>
      <c r="S24" s="185" t="str">
        <f t="shared" si="5"/>
        <v/>
      </c>
      <c r="T24" s="185" t="str">
        <f t="shared" si="6"/>
        <v/>
      </c>
      <c r="U24" s="22">
        <f t="shared" si="7"/>
        <v>14</v>
      </c>
      <c r="W24" s="14" t="str">
        <f t="shared" si="8"/>
        <v/>
      </c>
      <c r="X24" t="s">
        <v>0</v>
      </c>
      <c r="Y24" s="14" t="str">
        <f t="shared" si="9"/>
        <v xml:space="preserve">
INSERT INTO staza (id,trka_id,naziv,duljina,uspon,broj_kontrola,rbr) VALUES (420,1035,'Ž55',2480,140,8,15);
INSERT INTO staza (id,trka_id,naziv,duljina,uspon,broj_kontrola,rbr) VALUES (421,1035,'Ž21B – Ž16',2290,125,8,18);
INSERT INTO staza (id,trka_id,naziv,duljina,uspon,broj_kontrola,rbr) VALUES (422,1035,'Ž14',1970,130,8,21);</v>
      </c>
      <c r="Z24" t="s">
        <v>0</v>
      </c>
    </row>
    <row r="25" spans="1:26" x14ac:dyDescent="0.25">
      <c r="A25" t="s">
        <v>0</v>
      </c>
      <c r="B25" s="32" t="str">
        <f>IF(csv!F20="","",csv!T20)</f>
        <v>M20</v>
      </c>
      <c r="C25" s="21" t="str">
        <f>IF(csv!F20="","",csv!AO20)</f>
        <v>Ž21A</v>
      </c>
      <c r="D25" s="21" t="str">
        <f>IF(csv!F20="","",csv!AP20&amp;"–"&amp;csv!AQ20&amp;"–"&amp;csv!AR20)</f>
        <v>3.82–225–12</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31–46–43–45–44–41–40–55–48–47–36–100–––––––––––––––––</v>
      </c>
      <c r="F25" t="s">
        <v>0</v>
      </c>
      <c r="G25" s="79" t="s">
        <v>1414</v>
      </c>
      <c r="H25" s="80" t="s">
        <v>380</v>
      </c>
      <c r="J25" s="184">
        <f t="shared" si="0"/>
        <v>12</v>
      </c>
      <c r="L25" s="32" t="str">
        <f t="shared" si="1"/>
        <v>Ž12</v>
      </c>
      <c r="M25" s="53">
        <f t="shared" si="2"/>
        <v>22</v>
      </c>
      <c r="N25" s="53">
        <f>IF(H25="","",IF(COUNTIF(H$7:H24,H25)=0,MAX(N$7:N24)+1,MAX(N$7:N24)))</f>
        <v>419</v>
      </c>
      <c r="O25" s="53" t="str">
        <f t="shared" si="10"/>
        <v/>
      </c>
      <c r="P25" s="21" t="str">
        <f t="shared" si="3"/>
        <v>Ž12</v>
      </c>
      <c r="Q25" s="185" t="str">
        <f t="shared" si="4"/>
        <v/>
      </c>
      <c r="R25" s="185" t="str">
        <f t="shared" si="11"/>
        <v/>
      </c>
      <c r="S25" s="185" t="str">
        <f t="shared" si="5"/>
        <v/>
      </c>
      <c r="T25" s="185" t="str">
        <f t="shared" si="6"/>
        <v/>
      </c>
      <c r="U25" s="22">
        <f t="shared" si="7"/>
        <v>22</v>
      </c>
      <c r="W25" s="14" t="str">
        <f t="shared" si="8"/>
        <v/>
      </c>
      <c r="X25" t="s">
        <v>0</v>
      </c>
      <c r="Y25" s="14" t="str">
        <f t="shared" si="9"/>
        <v xml:space="preserve">
INSERT INTO staza (id,trka_id,naziv,duljina,uspon,broj_kontrola,rbr) VALUES (420,1035,'Ž55',2480,140,8,15);
INSERT INTO staza (id,trka_id,naziv,duljina,uspon,broj_kontrola,rbr) VALUES (421,1035,'Ž21B – Ž16',2290,125,8,18);
INSERT INTO staza (id,trka_id,naziv,duljina,uspon,broj_kontrola,rbr) VALUES (422,1035,'Ž14',1970,130,8,21);</v>
      </c>
      <c r="Z25" t="s">
        <v>0</v>
      </c>
    </row>
    <row r="26" spans="1:26" x14ac:dyDescent="0.25">
      <c r="A26" t="s">
        <v>0</v>
      </c>
      <c r="B26" s="32" t="str">
        <f>IF(csv!F21="","",csv!T21)</f>
        <v>M20</v>
      </c>
      <c r="C26" s="21" t="str">
        <f>IF(csv!F21="","",csv!AO21)</f>
        <v>Ž21A</v>
      </c>
      <c r="D26" s="21" t="str">
        <f>IF(csv!F21="","",csv!AP21&amp;"–"&amp;csv!AQ21&amp;"–"&amp;csv!AR21)</f>
        <v>3.82–225–12</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
      </c>
      <c r="F26" t="s">
        <v>0</v>
      </c>
      <c r="G26" s="79" t="s">
        <v>2003</v>
      </c>
      <c r="H26" s="80" t="s">
        <v>2003</v>
      </c>
      <c r="J26" s="184">
        <f t="shared" si="0"/>
        <v>15</v>
      </c>
      <c r="L26" s="32" t="str">
        <f t="shared" si="1"/>
        <v>Ž55</v>
      </c>
      <c r="M26" s="53">
        <f t="shared" si="2"/>
        <v>15</v>
      </c>
      <c r="N26" s="53">
        <f>IF(H26="","",IF(COUNTIF(H$7:H25,H26)=0,MAX(N$7:N25)+1,MAX(N$7:N25)))</f>
        <v>420</v>
      </c>
      <c r="O26" s="53">
        <f t="shared" si="10"/>
        <v>420</v>
      </c>
      <c r="P26" s="21" t="str">
        <f t="shared" si="3"/>
        <v>Ž55</v>
      </c>
      <c r="Q26" s="185" t="str">
        <f t="shared" si="4"/>
        <v>2.48</v>
      </c>
      <c r="R26" s="185">
        <f t="shared" si="11"/>
        <v>2480</v>
      </c>
      <c r="S26" s="185" t="str">
        <f t="shared" si="5"/>
        <v>140</v>
      </c>
      <c r="T26" s="185" t="str">
        <f t="shared" si="6"/>
        <v>8</v>
      </c>
      <c r="U26" s="22">
        <f t="shared" si="7"/>
        <v>15</v>
      </c>
      <c r="W26" s="14" t="str">
        <f t="shared" si="8"/>
        <v>INSERT INTO staza (id,trka_id,naziv,duljina,uspon,broj_kontrola,rbr) VALUES (420,1035,'Ž55',2480,140,8,15);</v>
      </c>
      <c r="X26" t="s">
        <v>0</v>
      </c>
      <c r="Y26" s="14" t="str">
        <f t="shared" si="9"/>
        <v>INSERT INTO staza (id,trka_id,naziv,duljina,uspon,broj_kontrola,rbr) VALUES (420,1035,'Ž55',2480,140,8,15);
INSERT INTO staza (id,trka_id,naziv,duljina,uspon,broj_kontrola,rbr) VALUES (421,1035,'Ž21B – Ž16',2290,125,8,18);
INSERT INTO staza (id,trka_id,naziv,duljina,uspon,broj_kontrola,rbr) VALUES (422,1035,'Ž14',1970,130,8,21);</v>
      </c>
      <c r="Z26" t="s">
        <v>0</v>
      </c>
    </row>
    <row r="27" spans="1:26" x14ac:dyDescent="0.25">
      <c r="A27" t="s">
        <v>0</v>
      </c>
      <c r="B27" s="32" t="str">
        <f>IF(csv!F22="","",csv!T22)</f>
        <v>M20</v>
      </c>
      <c r="C27" s="21" t="str">
        <f>IF(csv!F22="","",csv!AO22)</f>
        <v>Ž21A</v>
      </c>
      <c r="D27" s="21" t="str">
        <f>IF(csv!F22="","",csv!AP22&amp;"–"&amp;csv!AQ22&amp;"–"&amp;csv!AR22)</f>
        <v>3.82–225–12</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
      </c>
      <c r="F27" t="s">
        <v>0</v>
      </c>
      <c r="G27" s="79" t="s">
        <v>1658</v>
      </c>
      <c r="H27" s="80" t="s">
        <v>1509</v>
      </c>
      <c r="J27" s="184">
        <f t="shared" si="0"/>
        <v>18</v>
      </c>
      <c r="L27" s="32" t="str">
        <f t="shared" si="1"/>
        <v>Ž21B</v>
      </c>
      <c r="M27" s="53">
        <f t="shared" si="2"/>
        <v>18</v>
      </c>
      <c r="N27" s="53">
        <f>IF(H27="","",IF(COUNTIF(H$7:H26,H27)=0,MAX(N$7:N26)+1,MAX(N$7:N26)))</f>
        <v>421</v>
      </c>
      <c r="O27" s="53">
        <f t="shared" si="10"/>
        <v>421</v>
      </c>
      <c r="P27" s="21" t="str">
        <f t="shared" si="3"/>
        <v>Ž21B – Ž16</v>
      </c>
      <c r="Q27" s="185" t="str">
        <f t="shared" si="4"/>
        <v>2.29</v>
      </c>
      <c r="R27" s="185">
        <f t="shared" si="11"/>
        <v>2290</v>
      </c>
      <c r="S27" s="185" t="str">
        <f t="shared" si="5"/>
        <v>125</v>
      </c>
      <c r="T27" s="185" t="str">
        <f t="shared" si="6"/>
        <v>8</v>
      </c>
      <c r="U27" s="22">
        <f t="shared" si="7"/>
        <v>18</v>
      </c>
      <c r="W27" s="14" t="str">
        <f t="shared" si="8"/>
        <v>INSERT INTO staza (id,trka_id,naziv,duljina,uspon,broj_kontrola,rbr) VALUES (421,1035,'Ž21B – Ž16',2290,125,8,18);</v>
      </c>
      <c r="X27" t="s">
        <v>0</v>
      </c>
      <c r="Y27" s="14" t="str">
        <f t="shared" si="9"/>
        <v>INSERT INTO staza (id,trka_id,naziv,duljina,uspon,broj_kontrola,rbr) VALUES (421,1035,'Ž21B – Ž16',2290,125,8,18);
INSERT INTO staza (id,trka_id,naziv,duljina,uspon,broj_kontrola,rbr) VALUES (422,1035,'Ž14',1970,130,8,21);</v>
      </c>
      <c r="Z27" t="s">
        <v>0</v>
      </c>
    </row>
    <row r="28" spans="1:26" x14ac:dyDescent="0.25">
      <c r="A28" t="s">
        <v>0</v>
      </c>
      <c r="B28" s="32" t="str">
        <f>IF(csv!F23="","",csv!T23)</f>
        <v>M20</v>
      </c>
      <c r="C28" s="21" t="str">
        <f>IF(csv!F23="","",csv!AO23)</f>
        <v>Ž21A</v>
      </c>
      <c r="D28" s="21" t="str">
        <f>IF(csv!F23="","",csv!AP23&amp;"–"&amp;csv!AQ23&amp;"–"&amp;csv!AR23)</f>
        <v>3.82–225–12</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31–46–43–45–44–41–40–––––100–––––––––––––––––</v>
      </c>
      <c r="F28" t="s">
        <v>0</v>
      </c>
      <c r="G28" s="79" t="s">
        <v>1509</v>
      </c>
      <c r="H28" s="80" t="s">
        <v>1509</v>
      </c>
      <c r="J28" s="184">
        <f t="shared" si="0"/>
        <v>18</v>
      </c>
      <c r="L28" s="32" t="str">
        <f t="shared" si="1"/>
        <v>Ž16</v>
      </c>
      <c r="M28" s="53">
        <f t="shared" si="2"/>
        <v>20</v>
      </c>
      <c r="N28" s="53">
        <f>IF(H28="","",IF(COUNTIF(H$7:H27,H28)=0,MAX(N$7:N27)+1,MAX(N$7:N27)))</f>
        <v>421</v>
      </c>
      <c r="O28" s="53" t="str">
        <f t="shared" si="10"/>
        <v/>
      </c>
      <c r="P28" s="21" t="str">
        <f t="shared" si="3"/>
        <v>Ž16</v>
      </c>
      <c r="Q28" s="185" t="str">
        <f t="shared" si="4"/>
        <v/>
      </c>
      <c r="R28" s="185" t="str">
        <f t="shared" si="11"/>
        <v/>
      </c>
      <c r="S28" s="185" t="str">
        <f t="shared" si="5"/>
        <v/>
      </c>
      <c r="T28" s="185" t="str">
        <f t="shared" si="6"/>
        <v/>
      </c>
      <c r="U28" s="22">
        <f t="shared" si="7"/>
        <v>20</v>
      </c>
      <c r="W28" s="14" t="str">
        <f t="shared" si="8"/>
        <v/>
      </c>
      <c r="X28" t="s">
        <v>0</v>
      </c>
      <c r="Y28" s="14" t="str">
        <f t="shared" si="9"/>
        <v xml:space="preserve">
INSERT INTO staza (id,trka_id,naziv,duljina,uspon,broj_kontrola,rbr) VALUES (422,1035,'Ž14',1970,130,8,21);</v>
      </c>
      <c r="Z28" t="s">
        <v>0</v>
      </c>
    </row>
    <row r="29" spans="1:26" x14ac:dyDescent="0.25">
      <c r="A29" t="s">
        <v>0</v>
      </c>
      <c r="B29" s="32" t="str">
        <f>IF(csv!F24="","",csv!T24)</f>
        <v>M21A</v>
      </c>
      <c r="C29" s="21" t="str">
        <f>IF(csv!F24="","",csv!AO24)</f>
        <v>M21A</v>
      </c>
      <c r="D29" s="21" t="str">
        <f>IF(csv!F24="","",csv!AP24&amp;"–"&amp;csv!AQ24&amp;"–"&amp;csv!AR24)</f>
        <v>4.63–230–14</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50–40–41–42–43–45–44–39–48–52–51–47–49–100–––––––––––––––</v>
      </c>
      <c r="F29" t="s">
        <v>0</v>
      </c>
      <c r="G29" s="79" t="s">
        <v>1492</v>
      </c>
      <c r="H29" s="80" t="s">
        <v>1492</v>
      </c>
      <c r="J29" s="184">
        <f t="shared" si="0"/>
        <v>21</v>
      </c>
      <c r="L29" s="32" t="str">
        <f t="shared" si="1"/>
        <v>Ž14</v>
      </c>
      <c r="M29" s="53">
        <f t="shared" si="2"/>
        <v>21</v>
      </c>
      <c r="N29" s="53">
        <f>IF(H29="","",IF(COUNTIF(H$7:H28,H29)=0,MAX(N$7:N28)+1,MAX(N$7:N28)))</f>
        <v>422</v>
      </c>
      <c r="O29" s="53">
        <f t="shared" si="10"/>
        <v>422</v>
      </c>
      <c r="P29" s="21" t="str">
        <f t="shared" si="3"/>
        <v>Ž14</v>
      </c>
      <c r="Q29" s="185" t="str">
        <f t="shared" si="4"/>
        <v>1.97</v>
      </c>
      <c r="R29" s="185">
        <f t="shared" si="11"/>
        <v>1970</v>
      </c>
      <c r="S29" s="185" t="str">
        <f t="shared" si="5"/>
        <v>130</v>
      </c>
      <c r="T29" s="185" t="str">
        <f t="shared" si="6"/>
        <v>8</v>
      </c>
      <c r="U29" s="22">
        <f t="shared" si="7"/>
        <v>21</v>
      </c>
      <c r="W29" s="14" t="str">
        <f t="shared" si="8"/>
        <v>INSERT INTO staza (id,trka_id,naziv,duljina,uspon,broj_kontrola,rbr) VALUES (422,1035,'Ž14',1970,130,8,21);</v>
      </c>
      <c r="X29" t="s">
        <v>0</v>
      </c>
      <c r="Y29" s="14" t="str">
        <f t="shared" si="9"/>
        <v>INSERT INTO staza (id,trka_id,naziv,duljina,uspon,broj_kontrola,rbr) VALUES (422,1035,'Ž14',1970,130,8,21);</v>
      </c>
      <c r="Z29" t="s">
        <v>0</v>
      </c>
    </row>
    <row r="30" spans="1:26" x14ac:dyDescent="0.25">
      <c r="A30" t="s">
        <v>0</v>
      </c>
      <c r="B30" s="32" t="str">
        <f>IF(csv!F25="","",csv!T25)</f>
        <v>M21A</v>
      </c>
      <c r="C30" s="21" t="str">
        <f>IF(csv!F25="","",csv!AO25)</f>
        <v>M21A</v>
      </c>
      <c r="D30" s="21" t="str">
        <f>IF(csv!F25="","",csv!AP25&amp;"–"&amp;csv!AQ25&amp;"–"&amp;csv!AR25)</f>
        <v>4.63–230–14</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50–40–41–42–43–45–44–39–48–52–51–47–49–100–––––––––––––––</v>
      </c>
      <c r="F30" t="s">
        <v>0</v>
      </c>
      <c r="G30" s="79"/>
      <c r="H30" s="80"/>
      <c r="J30" s="184" t="str">
        <f t="shared" si="0"/>
        <v/>
      </c>
      <c r="L30" s="32" t="str">
        <f t="shared" si="1"/>
        <v/>
      </c>
      <c r="M30" s="53" t="str">
        <f t="shared" si="2"/>
        <v/>
      </c>
      <c r="N30" s="53" t="str">
        <f>IF(H30="","",IF(COUNTIF(H$7:H29,H30)=0,MAX(N$7:N29)+1,MAX(N$7:N29)))</f>
        <v/>
      </c>
      <c r="O30" s="53" t="str">
        <f t="shared" si="10"/>
        <v/>
      </c>
      <c r="P30" s="21" t="str">
        <f t="shared" si="3"/>
        <v/>
      </c>
      <c r="Q30" s="185" t="str">
        <f t="shared" si="4"/>
        <v/>
      </c>
      <c r="R30" s="185" t="str">
        <f t="shared" si="11"/>
        <v/>
      </c>
      <c r="S30" s="185" t="str">
        <f t="shared" si="5"/>
        <v/>
      </c>
      <c r="T30" s="185" t="str">
        <f t="shared" si="6"/>
        <v/>
      </c>
      <c r="U30" s="22" t="str">
        <f t="shared" si="7"/>
        <v/>
      </c>
      <c r="W30" s="14" t="str">
        <f t="shared" si="8"/>
        <v/>
      </c>
      <c r="X30" t="s">
        <v>0</v>
      </c>
      <c r="Y30" s="14" t="str">
        <f t="shared" si="9"/>
        <v/>
      </c>
      <c r="Z30" t="s">
        <v>0</v>
      </c>
    </row>
    <row r="31" spans="1:26" x14ac:dyDescent="0.25">
      <c r="A31" t="s">
        <v>0</v>
      </c>
      <c r="B31" s="32" t="str">
        <f>IF(csv!F26="","",csv!T26)</f>
        <v>M21A</v>
      </c>
      <c r="C31" s="21" t="str">
        <f>IF(csv!F26="","",csv!AO26)</f>
        <v>M21A</v>
      </c>
      <c r="D31" s="21" t="str">
        <f>IF(csv!F26="","",csv!AP26&amp;"–"&amp;csv!AQ26&amp;"–"&amp;csv!AR26)</f>
        <v>4.63–230–14</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50–40–41–42–43–45–44–39–48–52–51–47–49–100–––––––––––––––</v>
      </c>
      <c r="F31" t="s">
        <v>0</v>
      </c>
      <c r="G31" s="79"/>
      <c r="H31" s="80"/>
      <c r="J31" s="184" t="str">
        <f t="shared" si="0"/>
        <v/>
      </c>
      <c r="L31" s="32" t="str">
        <f t="shared" si="1"/>
        <v/>
      </c>
      <c r="M31" s="53" t="str">
        <f t="shared" si="2"/>
        <v/>
      </c>
      <c r="N31" s="53" t="str">
        <f>IF(H31="","",IF(COUNTIF(H$7:H30,H31)=0,MAX(N$7:N30)+1,MAX(N$7:N30)))</f>
        <v/>
      </c>
      <c r="O31" s="53" t="str">
        <f t="shared" si="10"/>
        <v/>
      </c>
      <c r="P31" s="21" t="str">
        <f t="shared" si="3"/>
        <v/>
      </c>
      <c r="Q31" s="185" t="str">
        <f t="shared" si="4"/>
        <v/>
      </c>
      <c r="R31" s="185" t="str">
        <f t="shared" si="11"/>
        <v/>
      </c>
      <c r="S31" s="185" t="str">
        <f t="shared" si="5"/>
        <v/>
      </c>
      <c r="T31" s="185" t="str">
        <f t="shared" si="6"/>
        <v/>
      </c>
      <c r="U31" s="22" t="str">
        <f t="shared" si="7"/>
        <v/>
      </c>
      <c r="W31" s="14" t="str">
        <f t="shared" si="8"/>
        <v/>
      </c>
      <c r="X31" t="s">
        <v>0</v>
      </c>
      <c r="Y31" s="14" t="str">
        <f t="shared" si="9"/>
        <v/>
      </c>
      <c r="Z31" t="s">
        <v>0</v>
      </c>
    </row>
    <row r="32" spans="1:26" x14ac:dyDescent="0.25">
      <c r="A32" t="s">
        <v>0</v>
      </c>
      <c r="B32" s="32" t="str">
        <f>IF(csv!F27="","",csv!T27)</f>
        <v>M21A</v>
      </c>
      <c r="C32" s="21" t="str">
        <f>IF(csv!F27="","",csv!AO27)</f>
        <v>M21A</v>
      </c>
      <c r="D32" s="21" t="str">
        <f>IF(csv!F27="","",csv!AP27&amp;"–"&amp;csv!AQ27&amp;"–"&amp;csv!AR27)</f>
        <v>4.63–230–14</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50–40–41–42–43–45–44–39–48–52–51–47–49–100–––––––––––––––</v>
      </c>
      <c r="F32" t="s">
        <v>0</v>
      </c>
      <c r="G32" s="79"/>
      <c r="H32" s="80"/>
      <c r="J32" s="184" t="str">
        <f t="shared" si="0"/>
        <v/>
      </c>
      <c r="L32" s="32" t="str">
        <f t="shared" si="1"/>
        <v/>
      </c>
      <c r="M32" s="53" t="str">
        <f t="shared" si="2"/>
        <v/>
      </c>
      <c r="N32" s="53" t="str">
        <f>IF(H32="","",IF(COUNTIF(H$7:H31,H32)=0,MAX(N$7:N31)+1,MAX(N$7:N31)))</f>
        <v/>
      </c>
      <c r="O32" s="53" t="str">
        <f t="shared" si="10"/>
        <v/>
      </c>
      <c r="P32" s="21" t="str">
        <f t="shared" si="3"/>
        <v/>
      </c>
      <c r="Q32" s="185" t="str">
        <f t="shared" si="4"/>
        <v/>
      </c>
      <c r="R32" s="185" t="str">
        <f t="shared" si="11"/>
        <v/>
      </c>
      <c r="S32" s="185" t="str">
        <f t="shared" si="5"/>
        <v/>
      </c>
      <c r="T32" s="185" t="str">
        <f t="shared" si="6"/>
        <v/>
      </c>
      <c r="U32" s="22" t="str">
        <f t="shared" si="7"/>
        <v/>
      </c>
      <c r="W32" s="14" t="str">
        <f t="shared" si="8"/>
        <v/>
      </c>
      <c r="X32" t="s">
        <v>0</v>
      </c>
      <c r="Y32" s="14" t="str">
        <f t="shared" si="9"/>
        <v/>
      </c>
      <c r="Z32" t="s">
        <v>0</v>
      </c>
    </row>
    <row r="33" spans="1:26" x14ac:dyDescent="0.25">
      <c r="A33" t="s">
        <v>0</v>
      </c>
      <c r="B33" s="32" t="str">
        <f>IF(csv!F28="","",csv!T28)</f>
        <v>M21A</v>
      </c>
      <c r="C33" s="21" t="str">
        <f>IF(csv!F28="","",csv!AO28)</f>
        <v>M21A</v>
      </c>
      <c r="D33" s="21" t="str">
        <f>IF(csv!F28="","",csv!AP28&amp;"–"&amp;csv!AQ28&amp;"–"&amp;csv!AR28)</f>
        <v>4.63–230–14</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
      </c>
      <c r="F33" t="s">
        <v>0</v>
      </c>
      <c r="G33" s="79"/>
      <c r="H33" s="80"/>
      <c r="J33" s="184" t="str">
        <f t="shared" si="0"/>
        <v/>
      </c>
      <c r="L33" s="32" t="str">
        <f t="shared" si="1"/>
        <v/>
      </c>
      <c r="M33" s="53" t="str">
        <f t="shared" si="2"/>
        <v/>
      </c>
      <c r="N33" s="53" t="str">
        <f>IF(H33="","",IF(COUNTIF(H$7:H32,H33)=0,MAX(N$7:N32)+1,MAX(N$7:N32)))</f>
        <v/>
      </c>
      <c r="O33" s="53" t="str">
        <f t="shared" si="10"/>
        <v/>
      </c>
      <c r="P33" s="21" t="str">
        <f t="shared" si="3"/>
        <v/>
      </c>
      <c r="Q33" s="185" t="str">
        <f t="shared" si="4"/>
        <v/>
      </c>
      <c r="R33" s="185" t="str">
        <f t="shared" si="11"/>
        <v/>
      </c>
      <c r="S33" s="185" t="str">
        <f t="shared" si="5"/>
        <v/>
      </c>
      <c r="T33" s="185" t="str">
        <f t="shared" si="6"/>
        <v/>
      </c>
      <c r="U33" s="22" t="str">
        <f t="shared" si="7"/>
        <v/>
      </c>
      <c r="W33" s="14" t="str">
        <f t="shared" si="8"/>
        <v/>
      </c>
      <c r="X33" t="s">
        <v>0</v>
      </c>
      <c r="Y33" s="14" t="str">
        <f t="shared" si="9"/>
        <v/>
      </c>
      <c r="Z33" t="s">
        <v>0</v>
      </c>
    </row>
    <row r="34" spans="1:26" x14ac:dyDescent="0.25">
      <c r="A34" t="s">
        <v>0</v>
      </c>
      <c r="B34" s="32" t="str">
        <f>IF(csv!F29="","",csv!T29)</f>
        <v>M21A</v>
      </c>
      <c r="C34" s="21" t="str">
        <f>IF(csv!F29="","",csv!AO29)</f>
        <v>M21A</v>
      </c>
      <c r="D34" s="21" t="str">
        <f>IF(csv!F29="","",csv!AP29&amp;"–"&amp;csv!AQ29&amp;"–"&amp;csv!AR29)</f>
        <v>4.63–230–14</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
      </c>
      <c r="F34" t="s">
        <v>0</v>
      </c>
      <c r="G34" s="79"/>
      <c r="H34" s="80"/>
      <c r="J34" s="184" t="str">
        <f t="shared" si="0"/>
        <v/>
      </c>
      <c r="L34" s="32" t="str">
        <f t="shared" si="1"/>
        <v/>
      </c>
      <c r="M34" s="53" t="str">
        <f t="shared" si="2"/>
        <v/>
      </c>
      <c r="N34" s="53" t="str">
        <f>IF(H34="","",IF(COUNTIF(H$7:H33,H34)=0,MAX(N$7:N33)+1,MAX(N$7:N33)))</f>
        <v/>
      </c>
      <c r="O34" s="53" t="str">
        <f t="shared" si="10"/>
        <v/>
      </c>
      <c r="P34" s="21" t="str">
        <f t="shared" si="3"/>
        <v/>
      </c>
      <c r="Q34" s="185" t="str">
        <f t="shared" si="4"/>
        <v/>
      </c>
      <c r="R34" s="185" t="str">
        <f t="shared" si="11"/>
        <v/>
      </c>
      <c r="S34" s="185" t="str">
        <f t="shared" si="5"/>
        <v/>
      </c>
      <c r="T34" s="185" t="str">
        <f t="shared" si="6"/>
        <v/>
      </c>
      <c r="U34" s="22" t="str">
        <f t="shared" si="7"/>
        <v/>
      </c>
      <c r="W34" s="14" t="str">
        <f t="shared" si="8"/>
        <v/>
      </c>
      <c r="X34" t="s">
        <v>0</v>
      </c>
      <c r="Y34" s="14" t="str">
        <f t="shared" si="9"/>
        <v/>
      </c>
      <c r="Z34" t="s">
        <v>0</v>
      </c>
    </row>
    <row r="35" spans="1:26" x14ac:dyDescent="0.25">
      <c r="A35" t="s">
        <v>0</v>
      </c>
      <c r="B35" s="32" t="str">
        <f>IF(csv!F30="","",csv!T30)</f>
        <v>M21A</v>
      </c>
      <c r="C35" s="21" t="str">
        <f>IF(csv!F30="","",csv!AO30)</f>
        <v>M21A</v>
      </c>
      <c r="D35" s="21" t="str">
        <f>IF(csv!F30="","",csv!AP30&amp;"–"&amp;csv!AQ30&amp;"–"&amp;csv!AR30)</f>
        <v>4.63–230–14</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
      </c>
      <c r="F35" t="s">
        <v>0</v>
      </c>
      <c r="G35" s="79"/>
      <c r="H35" s="80"/>
      <c r="J35" s="184" t="str">
        <f t="shared" si="0"/>
        <v/>
      </c>
      <c r="L35" s="32" t="str">
        <f t="shared" si="1"/>
        <v/>
      </c>
      <c r="M35" s="53" t="str">
        <f t="shared" si="2"/>
        <v/>
      </c>
      <c r="N35" s="53" t="str">
        <f>IF(H35="","",IF(COUNTIF(H$7:H34,H35)=0,MAX(N$7:N34)+1,MAX(N$7:N34)))</f>
        <v/>
      </c>
      <c r="O35" s="53" t="str">
        <f t="shared" si="10"/>
        <v/>
      </c>
      <c r="P35" s="21" t="str">
        <f t="shared" si="3"/>
        <v/>
      </c>
      <c r="Q35" s="185" t="str">
        <f t="shared" si="4"/>
        <v/>
      </c>
      <c r="R35" s="185" t="str">
        <f t="shared" si="11"/>
        <v/>
      </c>
      <c r="S35" s="185" t="str">
        <f t="shared" si="5"/>
        <v/>
      </c>
      <c r="T35" s="185" t="str">
        <f t="shared" si="6"/>
        <v/>
      </c>
      <c r="U35" s="22" t="str">
        <f t="shared" si="7"/>
        <v/>
      </c>
      <c r="W35" s="14" t="str">
        <f t="shared" si="8"/>
        <v/>
      </c>
      <c r="X35" t="s">
        <v>0</v>
      </c>
      <c r="Y35" s="14" t="str">
        <f t="shared" si="9"/>
        <v/>
      </c>
      <c r="Z35" t="s">
        <v>0</v>
      </c>
    </row>
    <row r="36" spans="1:26" x14ac:dyDescent="0.25">
      <c r="A36" t="s">
        <v>0</v>
      </c>
      <c r="B36" s="32" t="str">
        <f>IF(csv!F31="","",csv!T31)</f>
        <v>M21A</v>
      </c>
      <c r="C36" s="21" t="str">
        <f>IF(csv!F31="","",csv!AO31)</f>
        <v>M21A</v>
      </c>
      <c r="D36" s="21" t="str">
        <f>IF(csv!F31="","",csv!AP31&amp;"–"&amp;csv!AQ31&amp;"–"&amp;csv!AR31)</f>
        <v>4.63–230–14</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
      </c>
      <c r="F36" t="s">
        <v>0</v>
      </c>
      <c r="G36" s="79"/>
      <c r="H36" s="80"/>
      <c r="J36" s="184" t="str">
        <f t="shared" si="0"/>
        <v/>
      </c>
      <c r="L36" s="32" t="str">
        <f t="shared" si="1"/>
        <v/>
      </c>
      <c r="M36" s="53" t="str">
        <f t="shared" si="2"/>
        <v/>
      </c>
      <c r="N36" s="53" t="str">
        <f>IF(H36="","",IF(COUNTIF(H$7:H35,H36)=0,MAX(N$7:N35)+1,MAX(N$7:N35)))</f>
        <v/>
      </c>
      <c r="O36" s="53" t="str">
        <f t="shared" si="10"/>
        <v/>
      </c>
      <c r="P36" s="21" t="str">
        <f t="shared" si="3"/>
        <v/>
      </c>
      <c r="Q36" s="185" t="str">
        <f t="shared" si="4"/>
        <v/>
      </c>
      <c r="R36" s="185" t="str">
        <f t="shared" si="11"/>
        <v/>
      </c>
      <c r="S36" s="185" t="str">
        <f t="shared" si="5"/>
        <v/>
      </c>
      <c r="T36" s="185" t="str">
        <f t="shared" si="6"/>
        <v/>
      </c>
      <c r="U36" s="22" t="str">
        <f t="shared" si="7"/>
        <v/>
      </c>
      <c r="W36" s="14" t="str">
        <f t="shared" si="8"/>
        <v/>
      </c>
      <c r="X36" t="s">
        <v>0</v>
      </c>
      <c r="Y36" s="14" t="str">
        <f t="shared" si="9"/>
        <v/>
      </c>
      <c r="Z36" t="s">
        <v>0</v>
      </c>
    </row>
    <row r="37" spans="1:26" x14ac:dyDescent="0.25">
      <c r="A37" t="s">
        <v>0</v>
      </c>
      <c r="B37" s="32" t="str">
        <f>IF(csv!F32="","",csv!T32)</f>
        <v>M21B</v>
      </c>
      <c r="C37" s="21" t="str">
        <f>IF(csv!F32="","",csv!AO32)</f>
        <v>M16</v>
      </c>
      <c r="D37" s="21" t="str">
        <f>IF(csv!F32="","",csv!AP32&amp;"–"&amp;csv!AQ32&amp;"–"&amp;csv!AR32)</f>
        <v>2.67–170–10</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52–48–50–47–31–39–37–53–49–100–––––––––––––––––––</v>
      </c>
      <c r="F37" t="s">
        <v>0</v>
      </c>
      <c r="G37" s="79"/>
      <c r="H37" s="80"/>
      <c r="J37" s="184" t="str">
        <f t="shared" si="0"/>
        <v/>
      </c>
      <c r="L37" s="32" t="str">
        <f t="shared" si="1"/>
        <v/>
      </c>
      <c r="M37" s="53" t="str">
        <f t="shared" si="2"/>
        <v/>
      </c>
      <c r="N37" s="53" t="str">
        <f>IF(H37="","",IF(COUNTIF(H$7:H36,H37)=0,MAX(N$7:N36)+1,MAX(N$7:N36)))</f>
        <v/>
      </c>
      <c r="O37" s="53" t="str">
        <f t="shared" si="10"/>
        <v/>
      </c>
      <c r="P37" s="21" t="str">
        <f t="shared" si="3"/>
        <v/>
      </c>
      <c r="Q37" s="185" t="str">
        <f t="shared" si="4"/>
        <v/>
      </c>
      <c r="R37" s="185" t="str">
        <f t="shared" si="11"/>
        <v/>
      </c>
      <c r="S37" s="185" t="str">
        <f t="shared" si="5"/>
        <v/>
      </c>
      <c r="T37" s="185" t="str">
        <f t="shared" si="6"/>
        <v/>
      </c>
      <c r="U37" s="22" t="str">
        <f t="shared" si="7"/>
        <v/>
      </c>
      <c r="W37" s="14" t="str">
        <f t="shared" si="8"/>
        <v/>
      </c>
      <c r="X37" t="s">
        <v>0</v>
      </c>
      <c r="Y37" s="14" t="str">
        <f t="shared" si="9"/>
        <v/>
      </c>
      <c r="Z37" t="s">
        <v>0</v>
      </c>
    </row>
    <row r="38" spans="1:26" x14ac:dyDescent="0.25">
      <c r="A38" t="s">
        <v>0</v>
      </c>
      <c r="B38" s="32" t="str">
        <f>IF(csv!F33="","",csv!T33)</f>
        <v>M21B</v>
      </c>
      <c r="C38" s="21" t="str">
        <f>IF(csv!F33="","",csv!AO33)</f>
        <v>M16</v>
      </c>
      <c r="D38" s="21" t="str">
        <f>IF(csv!F33="","",csv!AP33&amp;"–"&amp;csv!AQ33&amp;"–"&amp;csv!AR33)</f>
        <v>2.67–170–10</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52–48–50–47–31–39–37–53–49–100–––––––––––––––––––</v>
      </c>
      <c r="F38" t="s">
        <v>0</v>
      </c>
      <c r="G38" s="79"/>
      <c r="H38" s="80"/>
      <c r="J38" s="184" t="str">
        <f t="shared" si="0"/>
        <v/>
      </c>
      <c r="L38" s="32" t="str">
        <f t="shared" si="1"/>
        <v/>
      </c>
      <c r="M38" s="53" t="str">
        <f t="shared" si="2"/>
        <v/>
      </c>
      <c r="N38" s="53" t="str">
        <f>IF(H38="","",IF(COUNTIF(H$7:H37,H38)=0,MAX(N$7:N37)+1,MAX(N$7:N37)))</f>
        <v/>
      </c>
      <c r="O38" s="53" t="str">
        <f t="shared" si="10"/>
        <v/>
      </c>
      <c r="P38" s="21" t="str">
        <f t="shared" si="3"/>
        <v/>
      </c>
      <c r="Q38" s="185" t="str">
        <f t="shared" si="4"/>
        <v/>
      </c>
      <c r="R38" s="185" t="str">
        <f t="shared" si="11"/>
        <v/>
      </c>
      <c r="S38" s="185" t="str">
        <f t="shared" si="5"/>
        <v/>
      </c>
      <c r="T38" s="185" t="str">
        <f t="shared" si="6"/>
        <v/>
      </c>
      <c r="U38" s="22" t="str">
        <f t="shared" si="7"/>
        <v/>
      </c>
      <c r="W38" s="14" t="str">
        <f t="shared" si="8"/>
        <v/>
      </c>
      <c r="X38" t="s">
        <v>0</v>
      </c>
      <c r="Y38" s="14" t="str">
        <f t="shared" si="9"/>
        <v/>
      </c>
      <c r="Z38" t="s">
        <v>0</v>
      </c>
    </row>
    <row r="39" spans="1:26" x14ac:dyDescent="0.25">
      <c r="A39" t="s">
        <v>0</v>
      </c>
      <c r="B39" s="32" t="str">
        <f>IF(csv!F34="","",csv!T34)</f>
        <v>M21B</v>
      </c>
      <c r="C39" s="21" t="str">
        <f>IF(csv!F34="","",csv!AO34)</f>
        <v>M16</v>
      </c>
      <c r="D39" s="21" t="str">
        <f>IF(csv!F34="","",csv!AP34&amp;"–"&amp;csv!AQ34&amp;"–"&amp;csv!AR34)</f>
        <v>2.67–170–10</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
      </c>
      <c r="F39" t="s">
        <v>0</v>
      </c>
      <c r="G39" s="79"/>
      <c r="H39" s="80"/>
      <c r="J39" s="184" t="str">
        <f t="shared" si="0"/>
        <v/>
      </c>
      <c r="L39" s="32" t="str">
        <f t="shared" si="1"/>
        <v/>
      </c>
      <c r="M39" s="53" t="str">
        <f t="shared" si="2"/>
        <v/>
      </c>
      <c r="N39" s="53" t="str">
        <f>IF(H39="","",IF(COUNTIF(H$7:H38,H39)=0,MAX(N$7:N38)+1,MAX(N$7:N38)))</f>
        <v/>
      </c>
      <c r="O39" s="53" t="str">
        <f t="shared" si="10"/>
        <v/>
      </c>
      <c r="P39" s="21" t="str">
        <f t="shared" si="3"/>
        <v/>
      </c>
      <c r="Q39" s="185" t="str">
        <f t="shared" si="4"/>
        <v/>
      </c>
      <c r="R39" s="185" t="str">
        <f t="shared" si="11"/>
        <v/>
      </c>
      <c r="S39" s="185" t="str">
        <f t="shared" si="5"/>
        <v/>
      </c>
      <c r="T39" s="185" t="str">
        <f t="shared" si="6"/>
        <v/>
      </c>
      <c r="U39" s="22" t="str">
        <f t="shared" si="7"/>
        <v/>
      </c>
      <c r="W39" s="14" t="str">
        <f t="shared" si="8"/>
        <v/>
      </c>
      <c r="X39" t="s">
        <v>0</v>
      </c>
      <c r="Y39" s="14" t="str">
        <f t="shared" si="9"/>
        <v/>
      </c>
      <c r="Z39" t="s">
        <v>0</v>
      </c>
    </row>
    <row r="40" spans="1:26" x14ac:dyDescent="0.25">
      <c r="A40" t="s">
        <v>0</v>
      </c>
      <c r="B40" s="32" t="str">
        <f>IF(csv!F35="","",csv!T35)</f>
        <v>M21B</v>
      </c>
      <c r="C40" s="21" t="str">
        <f>IF(csv!F35="","",csv!AO35)</f>
        <v>M16</v>
      </c>
      <c r="D40" s="21" t="str">
        <f>IF(csv!F35="","",csv!AP35&amp;"–"&amp;csv!AQ35&amp;"–"&amp;csv!AR35)</f>
        <v>2.67–170–10</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52–48–50–47–31–39–37–53–49–100–––––––––––––––––––</v>
      </c>
      <c r="F40" t="s">
        <v>0</v>
      </c>
      <c r="G40" s="79"/>
      <c r="H40" s="80"/>
      <c r="J40" s="184"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185" t="str">
        <f t="shared" ref="Q40:Q57" si="16">IF(O40="","",INDEX(csv,MATCH($G40,nat_kategorija,0),41))</f>
        <v/>
      </c>
      <c r="R40" s="185" t="str">
        <f t="shared" si="11"/>
        <v/>
      </c>
      <c r="S40" s="185" t="str">
        <f t="shared" ref="S40:S57" si="17">IF(O40="","",INDEX(csv,MATCH($G40,nat_kategorija,0),42))</f>
        <v/>
      </c>
      <c r="T40" s="185"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M21B</v>
      </c>
      <c r="C41" s="21" t="str">
        <f>IF(csv!F36="","",csv!AO36)</f>
        <v>M16</v>
      </c>
      <c r="D41" s="21" t="str">
        <f>IF(csv!F36="","",csv!AP36&amp;"–"&amp;csv!AQ36&amp;"–"&amp;csv!AR36)</f>
        <v>2.67–170–10</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
      </c>
      <c r="F41" t="s">
        <v>0</v>
      </c>
      <c r="G41" s="79"/>
      <c r="H41" s="80"/>
      <c r="J41" s="184" t="str">
        <f t="shared" si="12"/>
        <v/>
      </c>
      <c r="L41" s="32" t="str">
        <f t="shared" si="13"/>
        <v/>
      </c>
      <c r="M41" s="53" t="str">
        <f t="shared" si="14"/>
        <v/>
      </c>
      <c r="N41" s="53" t="str">
        <f>IF(H41="","",IF(COUNTIF(H$7:H40,H41)=0,MAX(N$7:N40)+1,MAX(N$7:N40)))</f>
        <v/>
      </c>
      <c r="O41" s="53" t="str">
        <f t="shared" si="10"/>
        <v/>
      </c>
      <c r="P41" s="21" t="str">
        <f t="shared" si="15"/>
        <v/>
      </c>
      <c r="Q41" s="185" t="str">
        <f t="shared" si="16"/>
        <v/>
      </c>
      <c r="R41" s="185" t="str">
        <f t="shared" si="11"/>
        <v/>
      </c>
      <c r="S41" s="185" t="str">
        <f t="shared" si="17"/>
        <v/>
      </c>
      <c r="T41" s="185" t="str">
        <f t="shared" si="18"/>
        <v/>
      </c>
      <c r="U41" s="22" t="str">
        <f t="shared" si="19"/>
        <v/>
      </c>
      <c r="W41" s="14" t="str">
        <f t="shared" si="20"/>
        <v/>
      </c>
      <c r="X41" t="s">
        <v>0</v>
      </c>
      <c r="Y41" s="14" t="str">
        <f t="shared" si="9"/>
        <v/>
      </c>
      <c r="Z41" t="s">
        <v>0</v>
      </c>
    </row>
    <row r="42" spans="1:26" x14ac:dyDescent="0.25">
      <c r="A42" t="s">
        <v>0</v>
      </c>
      <c r="B42" s="32" t="str">
        <f>IF(csv!F37="","",csv!T37)</f>
        <v>M35</v>
      </c>
      <c r="C42" s="21" t="str">
        <f>IF(csv!F37="","",csv!AO37)</f>
        <v>Ž21A</v>
      </c>
      <c r="D42" s="21" t="str">
        <f>IF(csv!F37="","",csv!AP37&amp;"–"&amp;csv!AQ37&amp;"–"&amp;csv!AR37)</f>
        <v>3.82–225–12</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31–46–43–45–44–41–40–55–48–47–36–100–––––––––––––––––</v>
      </c>
      <c r="F42" t="s">
        <v>0</v>
      </c>
      <c r="G42" s="79"/>
      <c r="H42" s="80"/>
      <c r="J42" s="184" t="str">
        <f t="shared" si="12"/>
        <v/>
      </c>
      <c r="L42" s="32" t="str">
        <f t="shared" si="13"/>
        <v/>
      </c>
      <c r="M42" s="53" t="str">
        <f t="shared" si="14"/>
        <v/>
      </c>
      <c r="N42" s="53" t="str">
        <f>IF(H42="","",IF(COUNTIF(H$7:H41,H42)=0,MAX(N$7:N41)+1,MAX(N$7:N41)))</f>
        <v/>
      </c>
      <c r="O42" s="53" t="str">
        <f t="shared" si="10"/>
        <v/>
      </c>
      <c r="P42" s="21" t="str">
        <f t="shared" si="15"/>
        <v/>
      </c>
      <c r="Q42" s="185" t="str">
        <f t="shared" si="16"/>
        <v/>
      </c>
      <c r="R42" s="185" t="str">
        <f t="shared" si="11"/>
        <v/>
      </c>
      <c r="S42" s="185" t="str">
        <f t="shared" si="17"/>
        <v/>
      </c>
      <c r="T42" s="185" t="str">
        <f t="shared" si="18"/>
        <v/>
      </c>
      <c r="U42" s="22" t="str">
        <f t="shared" si="19"/>
        <v/>
      </c>
      <c r="W42" s="14" t="str">
        <f t="shared" si="20"/>
        <v/>
      </c>
      <c r="X42" t="s">
        <v>0</v>
      </c>
      <c r="Y42" s="14" t="str">
        <f t="shared" si="9"/>
        <v/>
      </c>
      <c r="Z42" t="s">
        <v>0</v>
      </c>
    </row>
    <row r="43" spans="1:26" x14ac:dyDescent="0.25">
      <c r="A43" t="s">
        <v>0</v>
      </c>
      <c r="B43" s="32" t="str">
        <f>IF(csv!F38="","",csv!T38)</f>
        <v>M35</v>
      </c>
      <c r="C43" s="21" t="str">
        <f>IF(csv!F38="","",csv!AO38)</f>
        <v>Ž21A</v>
      </c>
      <c r="D43" s="21" t="str">
        <f>IF(csv!F38="","",csv!AP38&amp;"–"&amp;csv!AQ38&amp;"–"&amp;csv!AR38)</f>
        <v>3.82–225–12</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31–46–43–45–44–41–40–55–48–47–36–100–––––––––––––––––</v>
      </c>
      <c r="F43" t="s">
        <v>0</v>
      </c>
      <c r="G43" s="79"/>
      <c r="H43" s="80"/>
      <c r="J43" s="184" t="str">
        <f t="shared" si="12"/>
        <v/>
      </c>
      <c r="L43" s="32" t="str">
        <f t="shared" si="13"/>
        <v/>
      </c>
      <c r="M43" s="53" t="str">
        <f t="shared" si="14"/>
        <v/>
      </c>
      <c r="N43" s="53" t="str">
        <f>IF(H43="","",IF(COUNTIF(H$7:H42,H43)=0,MAX(N$7:N42)+1,MAX(N$7:N42)))</f>
        <v/>
      </c>
      <c r="O43" s="53" t="str">
        <f t="shared" si="10"/>
        <v/>
      </c>
      <c r="P43" s="21" t="str">
        <f t="shared" si="15"/>
        <v/>
      </c>
      <c r="Q43" s="185" t="str">
        <f t="shared" si="16"/>
        <v/>
      </c>
      <c r="R43" s="185" t="str">
        <f t="shared" si="11"/>
        <v/>
      </c>
      <c r="S43" s="185" t="str">
        <f t="shared" si="17"/>
        <v/>
      </c>
      <c r="T43" s="185" t="str">
        <f t="shared" si="18"/>
        <v/>
      </c>
      <c r="U43" s="22" t="str">
        <f t="shared" si="19"/>
        <v/>
      </c>
      <c r="W43" s="14" t="str">
        <f t="shared" si="20"/>
        <v/>
      </c>
      <c r="X43" t="s">
        <v>0</v>
      </c>
      <c r="Y43" s="14" t="str">
        <f t="shared" si="9"/>
        <v/>
      </c>
      <c r="Z43" t="s">
        <v>0</v>
      </c>
    </row>
    <row r="44" spans="1:26" x14ac:dyDescent="0.25">
      <c r="A44" t="s">
        <v>0</v>
      </c>
      <c r="B44" s="32" t="str">
        <f>IF(csv!F39="","",csv!T39)</f>
        <v>M35</v>
      </c>
      <c r="C44" s="21" t="str">
        <f>IF(csv!F39="","",csv!AO39)</f>
        <v>Ž21A</v>
      </c>
      <c r="D44" s="21" t="str">
        <f>IF(csv!F39="","",csv!AP39&amp;"–"&amp;csv!AQ39&amp;"–"&amp;csv!AR39)</f>
        <v>3.82–225–12</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31–46–43–45–44–41–40–55–48–47–36–100–––––––––––––––––</v>
      </c>
      <c r="F44" t="s">
        <v>0</v>
      </c>
      <c r="G44" s="79"/>
      <c r="H44" s="80"/>
      <c r="J44" s="184" t="str">
        <f t="shared" si="12"/>
        <v/>
      </c>
      <c r="L44" s="32" t="str">
        <f t="shared" si="13"/>
        <v/>
      </c>
      <c r="M44" s="53" t="str">
        <f t="shared" si="14"/>
        <v/>
      </c>
      <c r="N44" s="53" t="str">
        <f>IF(H44="","",IF(COUNTIF(H$7:H43,H44)=0,MAX(N$7:N43)+1,MAX(N$7:N43)))</f>
        <v/>
      </c>
      <c r="O44" s="53" t="str">
        <f t="shared" si="10"/>
        <v/>
      </c>
      <c r="P44" s="21" t="str">
        <f t="shared" si="15"/>
        <v/>
      </c>
      <c r="Q44" s="185" t="str">
        <f t="shared" si="16"/>
        <v/>
      </c>
      <c r="R44" s="185" t="str">
        <f t="shared" si="11"/>
        <v/>
      </c>
      <c r="S44" s="185" t="str">
        <f t="shared" si="17"/>
        <v/>
      </c>
      <c r="T44" s="185" t="str">
        <f t="shared" si="18"/>
        <v/>
      </c>
      <c r="U44" s="22" t="str">
        <f t="shared" si="19"/>
        <v/>
      </c>
      <c r="W44" s="14" t="str">
        <f t="shared" si="20"/>
        <v/>
      </c>
      <c r="X44" t="s">
        <v>0</v>
      </c>
      <c r="Y44" s="14" t="str">
        <f t="shared" si="9"/>
        <v/>
      </c>
      <c r="Z44" t="s">
        <v>0</v>
      </c>
    </row>
    <row r="45" spans="1:26" x14ac:dyDescent="0.25">
      <c r="A45" t="s">
        <v>0</v>
      </c>
      <c r="B45" s="32" t="str">
        <f>IF(csv!F40="","",csv!T40)</f>
        <v>M35</v>
      </c>
      <c r="C45" s="21" t="str">
        <f>IF(csv!F40="","",csv!AO40)</f>
        <v>Ž21A</v>
      </c>
      <c r="D45" s="21" t="str">
        <f>IF(csv!F40="","",csv!AP40&amp;"–"&amp;csv!AQ40&amp;"–"&amp;csv!AR40)</f>
        <v>3.82–225–12</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31–46–43–45–44–41–40–55–48–47–36–100–––––––––––––––––</v>
      </c>
      <c r="F45" t="s">
        <v>0</v>
      </c>
      <c r="G45" s="79"/>
      <c r="H45" s="80"/>
      <c r="J45" s="184" t="str">
        <f t="shared" si="12"/>
        <v/>
      </c>
      <c r="L45" s="32" t="str">
        <f t="shared" si="13"/>
        <v/>
      </c>
      <c r="M45" s="53" t="str">
        <f t="shared" si="14"/>
        <v/>
      </c>
      <c r="N45" s="53" t="str">
        <f>IF(H45="","",IF(COUNTIF(H$7:H44,H45)=0,MAX(N$7:N44)+1,MAX(N$7:N44)))</f>
        <v/>
      </c>
      <c r="O45" s="53" t="str">
        <f t="shared" si="10"/>
        <v/>
      </c>
      <c r="P45" s="21" t="str">
        <f t="shared" si="15"/>
        <v/>
      </c>
      <c r="Q45" s="185" t="str">
        <f t="shared" si="16"/>
        <v/>
      </c>
      <c r="R45" s="185" t="str">
        <f t="shared" si="11"/>
        <v/>
      </c>
      <c r="S45" s="185" t="str">
        <f t="shared" si="17"/>
        <v/>
      </c>
      <c r="T45" s="185" t="str">
        <f t="shared" si="18"/>
        <v/>
      </c>
      <c r="U45" s="22" t="str">
        <f t="shared" si="19"/>
        <v/>
      </c>
      <c r="W45" s="14" t="str">
        <f t="shared" si="20"/>
        <v/>
      </c>
      <c r="X45" t="s">
        <v>0</v>
      </c>
      <c r="Y45" s="14" t="str">
        <f t="shared" si="9"/>
        <v/>
      </c>
      <c r="Z45" t="s">
        <v>0</v>
      </c>
    </row>
    <row r="46" spans="1:26" x14ac:dyDescent="0.25">
      <c r="A46" t="s">
        <v>0</v>
      </c>
      <c r="B46" s="32" t="str">
        <f>IF(csv!F41="","",csv!T41)</f>
        <v>M35</v>
      </c>
      <c r="C46" s="21" t="str">
        <f>IF(csv!F41="","",csv!AO41)</f>
        <v>Ž21A</v>
      </c>
      <c r="D46" s="21" t="str">
        <f>IF(csv!F41="","",csv!AP41&amp;"–"&amp;csv!AQ41&amp;"–"&amp;csv!AR41)</f>
        <v>3.82–225–12</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31–46–43–45–44–41–40–55–48–47–36–100–––––––––––––––––</v>
      </c>
      <c r="F46" t="s">
        <v>0</v>
      </c>
      <c r="G46" s="79"/>
      <c r="H46" s="80"/>
      <c r="J46" s="184" t="str">
        <f t="shared" si="12"/>
        <v/>
      </c>
      <c r="L46" s="32" t="str">
        <f t="shared" si="13"/>
        <v/>
      </c>
      <c r="M46" s="53" t="str">
        <f t="shared" si="14"/>
        <v/>
      </c>
      <c r="N46" s="53" t="str">
        <f>IF(H46="","",IF(COUNTIF(H$7:H45,H46)=0,MAX(N$7:N45)+1,MAX(N$7:N45)))</f>
        <v/>
      </c>
      <c r="O46" s="53" t="str">
        <f t="shared" si="10"/>
        <v/>
      </c>
      <c r="P46" s="21" t="str">
        <f t="shared" si="15"/>
        <v/>
      </c>
      <c r="Q46" s="185" t="str">
        <f t="shared" si="16"/>
        <v/>
      </c>
      <c r="R46" s="185" t="str">
        <f t="shared" si="11"/>
        <v/>
      </c>
      <c r="S46" s="185" t="str">
        <f t="shared" si="17"/>
        <v/>
      </c>
      <c r="T46" s="185" t="str">
        <f t="shared" si="18"/>
        <v/>
      </c>
      <c r="U46" s="22" t="str">
        <f t="shared" si="19"/>
        <v/>
      </c>
      <c r="W46" s="14" t="str">
        <f t="shared" si="20"/>
        <v/>
      </c>
      <c r="X46" t="s">
        <v>0</v>
      </c>
      <c r="Y46" s="14" t="str">
        <f t="shared" si="9"/>
        <v/>
      </c>
      <c r="Z46" t="s">
        <v>0</v>
      </c>
    </row>
    <row r="47" spans="1:26" x14ac:dyDescent="0.25">
      <c r="A47" t="s">
        <v>0</v>
      </c>
      <c r="B47" s="32" t="str">
        <f>IF(csv!F42="","",csv!T42)</f>
        <v>M35</v>
      </c>
      <c r="C47" s="21" t="str">
        <f>IF(csv!F42="","",csv!AO42)</f>
        <v>Ž21A</v>
      </c>
      <c r="D47" s="21" t="str">
        <f>IF(csv!F42="","",csv!AP42&amp;"–"&amp;csv!AQ42&amp;"–"&amp;csv!AR42)</f>
        <v>3.82–225–12</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31–46–43–45–44–41–40–55–48–47–36–100–––––––––––––––––</v>
      </c>
      <c r="F47" t="s">
        <v>0</v>
      </c>
      <c r="G47" s="79"/>
      <c r="H47" s="80"/>
      <c r="J47" s="184" t="str">
        <f t="shared" si="12"/>
        <v/>
      </c>
      <c r="L47" s="32" t="str">
        <f t="shared" si="13"/>
        <v/>
      </c>
      <c r="M47" s="53" t="str">
        <f t="shared" si="14"/>
        <v/>
      </c>
      <c r="N47" s="53" t="str">
        <f>IF(H47="","",IF(COUNTIF(H$7:H46,H47)=0,MAX(N$7:N46)+1,MAX(N$7:N46)))</f>
        <v/>
      </c>
      <c r="O47" s="53" t="str">
        <f t="shared" si="10"/>
        <v/>
      </c>
      <c r="P47" s="21" t="str">
        <f t="shared" si="15"/>
        <v/>
      </c>
      <c r="Q47" s="185" t="str">
        <f t="shared" si="16"/>
        <v/>
      </c>
      <c r="R47" s="185" t="str">
        <f t="shared" si="11"/>
        <v/>
      </c>
      <c r="S47" s="185" t="str">
        <f t="shared" si="17"/>
        <v/>
      </c>
      <c r="T47" s="185" t="str">
        <f t="shared" si="18"/>
        <v/>
      </c>
      <c r="U47" s="22" t="str">
        <f t="shared" si="19"/>
        <v/>
      </c>
      <c r="W47" s="14" t="str">
        <f t="shared" si="20"/>
        <v/>
      </c>
      <c r="X47" t="s">
        <v>0</v>
      </c>
      <c r="Y47" s="14" t="str">
        <f t="shared" si="9"/>
        <v/>
      </c>
      <c r="Z47" t="s">
        <v>0</v>
      </c>
    </row>
    <row r="48" spans="1:26" x14ac:dyDescent="0.25">
      <c r="A48" t="s">
        <v>0</v>
      </c>
      <c r="B48" s="32" t="str">
        <f>IF(csv!F43="","",csv!T43)</f>
        <v>M35</v>
      </c>
      <c r="C48" s="21" t="str">
        <f>IF(csv!F43="","",csv!AO43)</f>
        <v>Ž21A</v>
      </c>
      <c r="D48" s="21" t="str">
        <f>IF(csv!F43="","",csv!AP43&amp;"–"&amp;csv!AQ43&amp;"–"&amp;csv!AR43)</f>
        <v>3.82–225–12</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31–46–43–45–44–41–40–55–48–47–36–100–––––––––––––––––</v>
      </c>
      <c r="F48" t="s">
        <v>0</v>
      </c>
      <c r="G48" s="79"/>
      <c r="H48" s="80"/>
      <c r="J48" s="184" t="str">
        <f t="shared" si="12"/>
        <v/>
      </c>
      <c r="L48" s="32" t="str">
        <f t="shared" si="13"/>
        <v/>
      </c>
      <c r="M48" s="53" t="str">
        <f t="shared" si="14"/>
        <v/>
      </c>
      <c r="N48" s="53" t="str">
        <f>IF(H48="","",IF(COUNTIF(H$7:H47,H48)=0,MAX(N$7:N47)+1,MAX(N$7:N47)))</f>
        <v/>
      </c>
      <c r="O48" s="53" t="str">
        <f t="shared" si="10"/>
        <v/>
      </c>
      <c r="P48" s="21" t="str">
        <f t="shared" si="15"/>
        <v/>
      </c>
      <c r="Q48" s="185" t="str">
        <f t="shared" si="16"/>
        <v/>
      </c>
      <c r="R48" s="185" t="str">
        <f t="shared" si="11"/>
        <v/>
      </c>
      <c r="S48" s="185" t="str">
        <f t="shared" si="17"/>
        <v/>
      </c>
      <c r="T48" s="185" t="str">
        <f t="shared" si="18"/>
        <v/>
      </c>
      <c r="U48" s="22" t="str">
        <f t="shared" si="19"/>
        <v/>
      </c>
      <c r="W48" s="14" t="str">
        <f t="shared" si="20"/>
        <v/>
      </c>
      <c r="X48" t="s">
        <v>0</v>
      </c>
      <c r="Y48" s="14" t="str">
        <f t="shared" si="9"/>
        <v/>
      </c>
      <c r="Z48" t="s">
        <v>0</v>
      </c>
    </row>
    <row r="49" spans="1:26" x14ac:dyDescent="0.25">
      <c r="A49" t="s">
        <v>0</v>
      </c>
      <c r="B49" s="32" t="str">
        <f>IF(csv!F44="","",csv!T44)</f>
        <v>M35</v>
      </c>
      <c r="C49" s="21" t="str">
        <f>IF(csv!F44="","",csv!AO44)</f>
        <v>Ž21A</v>
      </c>
      <c r="D49" s="21" t="str">
        <f>IF(csv!F44="","",csv!AP44&amp;"–"&amp;csv!AQ44&amp;"–"&amp;csv!AR44)</f>
        <v>3.82–225–12</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
      </c>
      <c r="F49" t="s">
        <v>0</v>
      </c>
      <c r="G49" s="79"/>
      <c r="H49" s="80"/>
      <c r="J49" s="184" t="str">
        <f t="shared" si="12"/>
        <v/>
      </c>
      <c r="L49" s="32" t="str">
        <f t="shared" si="13"/>
        <v/>
      </c>
      <c r="M49" s="53" t="str">
        <f t="shared" si="14"/>
        <v/>
      </c>
      <c r="N49" s="53" t="str">
        <f>IF(H49="","",IF(COUNTIF(H$7:H48,H49)=0,MAX(N$7:N48)+1,MAX(N$7:N48)))</f>
        <v/>
      </c>
      <c r="O49" s="53" t="str">
        <f t="shared" si="10"/>
        <v/>
      </c>
      <c r="P49" s="21" t="str">
        <f t="shared" si="15"/>
        <v/>
      </c>
      <c r="Q49" s="185" t="str">
        <f t="shared" si="16"/>
        <v/>
      </c>
      <c r="R49" s="185" t="str">
        <f t="shared" si="11"/>
        <v/>
      </c>
      <c r="S49" s="185" t="str">
        <f t="shared" si="17"/>
        <v/>
      </c>
      <c r="T49" s="185" t="str">
        <f t="shared" si="18"/>
        <v/>
      </c>
      <c r="U49" s="22" t="str">
        <f t="shared" si="19"/>
        <v/>
      </c>
      <c r="W49" s="14" t="str">
        <f t="shared" si="20"/>
        <v/>
      </c>
      <c r="X49" t="s">
        <v>0</v>
      </c>
      <c r="Y49" s="14" t="str">
        <f t="shared" si="9"/>
        <v/>
      </c>
      <c r="Z49" t="s">
        <v>0</v>
      </c>
    </row>
    <row r="50" spans="1:26" x14ac:dyDescent="0.25">
      <c r="A50" t="s">
        <v>0</v>
      </c>
      <c r="B50" s="32" t="str">
        <f>IF(csv!F45="","",csv!T45)</f>
        <v>M35</v>
      </c>
      <c r="C50" s="21" t="str">
        <f>IF(csv!F45="","",csv!AO45)</f>
        <v>Ž21A</v>
      </c>
      <c r="D50" s="21" t="str">
        <f>IF(csv!F45="","",csv!AP45&amp;"–"&amp;csv!AQ45&amp;"–"&amp;csv!AR45)</f>
        <v>3.82–225–12</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
      </c>
      <c r="F50" t="s">
        <v>0</v>
      </c>
      <c r="G50" s="79"/>
      <c r="H50" s="80"/>
      <c r="J50" s="184" t="str">
        <f t="shared" si="12"/>
        <v/>
      </c>
      <c r="L50" s="32" t="str">
        <f t="shared" si="13"/>
        <v/>
      </c>
      <c r="M50" s="53" t="str">
        <f t="shared" si="14"/>
        <v/>
      </c>
      <c r="N50" s="53" t="str">
        <f>IF(H50="","",IF(COUNTIF(H$7:H49,H50)=0,MAX(N$7:N49)+1,MAX(N$7:N49)))</f>
        <v/>
      </c>
      <c r="O50" s="53" t="str">
        <f t="shared" si="10"/>
        <v/>
      </c>
      <c r="P50" s="21" t="str">
        <f t="shared" si="15"/>
        <v/>
      </c>
      <c r="Q50" s="185" t="str">
        <f t="shared" si="16"/>
        <v/>
      </c>
      <c r="R50" s="185" t="str">
        <f t="shared" si="11"/>
        <v/>
      </c>
      <c r="S50" s="185" t="str">
        <f t="shared" si="17"/>
        <v/>
      </c>
      <c r="T50" s="185" t="str">
        <f t="shared" si="18"/>
        <v/>
      </c>
      <c r="U50" s="22" t="str">
        <f t="shared" si="19"/>
        <v/>
      </c>
      <c r="W50" s="14" t="str">
        <f t="shared" si="20"/>
        <v/>
      </c>
      <c r="X50" t="s">
        <v>0</v>
      </c>
      <c r="Y50" s="14" t="str">
        <f t="shared" si="9"/>
        <v/>
      </c>
      <c r="Z50" t="s">
        <v>0</v>
      </c>
    </row>
    <row r="51" spans="1:26" x14ac:dyDescent="0.25">
      <c r="A51" t="s">
        <v>0</v>
      </c>
      <c r="B51" s="32" t="str">
        <f>IF(csv!F46="","",csv!T46)</f>
        <v>M45</v>
      </c>
      <c r="C51" s="21" t="str">
        <f>IF(csv!F46="","",csv!AO46)</f>
        <v>M45</v>
      </c>
      <c r="D51" s="21" t="str">
        <f>IF(csv!F46="","",csv!AP46&amp;"–"&amp;csv!AQ46&amp;"–"&amp;csv!AR46)</f>
        <v>3.52–205–8</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44–53–48–52–51–50–49–100–––––––––––––––––––––</v>
      </c>
      <c r="F51" t="s">
        <v>0</v>
      </c>
      <c r="G51" s="79"/>
      <c r="H51" s="80"/>
      <c r="J51" s="184" t="str">
        <f t="shared" si="12"/>
        <v/>
      </c>
      <c r="L51" s="32" t="str">
        <f t="shared" si="13"/>
        <v/>
      </c>
      <c r="M51" s="53" t="str">
        <f t="shared" si="14"/>
        <v/>
      </c>
      <c r="N51" s="53" t="str">
        <f>IF(H51="","",IF(COUNTIF(H$7:H50,H51)=0,MAX(N$7:N50)+1,MAX(N$7:N50)))</f>
        <v/>
      </c>
      <c r="O51" s="53" t="str">
        <f t="shared" si="10"/>
        <v/>
      </c>
      <c r="P51" s="21" t="str">
        <f t="shared" si="15"/>
        <v/>
      </c>
      <c r="Q51" s="185" t="str">
        <f t="shared" si="16"/>
        <v/>
      </c>
      <c r="R51" s="185" t="str">
        <f t="shared" si="11"/>
        <v/>
      </c>
      <c r="S51" s="185" t="str">
        <f t="shared" si="17"/>
        <v/>
      </c>
      <c r="T51" s="185" t="str">
        <f t="shared" si="18"/>
        <v/>
      </c>
      <c r="U51" s="22" t="str">
        <f t="shared" si="19"/>
        <v/>
      </c>
      <c r="W51" s="14" t="str">
        <f t="shared" si="20"/>
        <v/>
      </c>
      <c r="X51" t="s">
        <v>0</v>
      </c>
      <c r="Y51" s="14" t="str">
        <f t="shared" si="9"/>
        <v/>
      </c>
      <c r="Z51" t="s">
        <v>0</v>
      </c>
    </row>
    <row r="52" spans="1:26" x14ac:dyDescent="0.25">
      <c r="A52" t="s">
        <v>0</v>
      </c>
      <c r="B52" s="32" t="str">
        <f>IF(csv!F47="","",csv!T47)</f>
        <v>M45</v>
      </c>
      <c r="C52" s="21" t="str">
        <f>IF(csv!F47="","",csv!AO47)</f>
        <v>M45</v>
      </c>
      <c r="D52" s="21" t="str">
        <f>IF(csv!F47="","",csv!AP47&amp;"–"&amp;csv!AQ47&amp;"–"&amp;csv!AR47)</f>
        <v>3.52–205–8</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44–53–48–52–51–50–49–100–––––––––––––––––––––</v>
      </c>
      <c r="F52" t="s">
        <v>0</v>
      </c>
      <c r="G52" s="79"/>
      <c r="H52" s="80"/>
      <c r="J52" s="184" t="str">
        <f t="shared" si="12"/>
        <v/>
      </c>
      <c r="L52" s="32" t="str">
        <f t="shared" si="13"/>
        <v/>
      </c>
      <c r="M52" s="53" t="str">
        <f t="shared" si="14"/>
        <v/>
      </c>
      <c r="N52" s="53" t="str">
        <f>IF(H52="","",IF(COUNTIF(H$7:H51,H52)=0,MAX(N$7:N51)+1,MAX(N$7:N51)))</f>
        <v/>
      </c>
      <c r="O52" s="53" t="str">
        <f t="shared" si="10"/>
        <v/>
      </c>
      <c r="P52" s="21" t="str">
        <f t="shared" si="15"/>
        <v/>
      </c>
      <c r="Q52" s="185" t="str">
        <f t="shared" si="16"/>
        <v/>
      </c>
      <c r="R52" s="185" t="str">
        <f t="shared" si="11"/>
        <v/>
      </c>
      <c r="S52" s="185" t="str">
        <f t="shared" si="17"/>
        <v/>
      </c>
      <c r="T52" s="185" t="str">
        <f t="shared" si="18"/>
        <v/>
      </c>
      <c r="U52" s="22" t="str">
        <f t="shared" si="19"/>
        <v/>
      </c>
      <c r="W52" s="14" t="str">
        <f t="shared" si="20"/>
        <v/>
      </c>
      <c r="X52" t="s">
        <v>0</v>
      </c>
      <c r="Y52" s="14" t="str">
        <f t="shared" si="9"/>
        <v/>
      </c>
      <c r="Z52" t="s">
        <v>0</v>
      </c>
    </row>
    <row r="53" spans="1:26" x14ac:dyDescent="0.25">
      <c r="A53" t="s">
        <v>0</v>
      </c>
      <c r="B53" s="32" t="str">
        <f>IF(csv!F48="","",csv!T48)</f>
        <v>M45</v>
      </c>
      <c r="C53" s="21" t="str">
        <f>IF(csv!F48="","",csv!AO48)</f>
        <v>M45</v>
      </c>
      <c r="D53" s="21" t="str">
        <f>IF(csv!F48="","",csv!AP48&amp;"–"&amp;csv!AQ48&amp;"–"&amp;csv!AR48)</f>
        <v>3.52–205–8</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44–53–48–52–51–50–49–100–––––––––––––––––––––</v>
      </c>
      <c r="F53" t="s">
        <v>0</v>
      </c>
      <c r="G53" s="79"/>
      <c r="H53" s="80"/>
      <c r="J53" s="184" t="str">
        <f t="shared" si="12"/>
        <v/>
      </c>
      <c r="L53" s="32" t="str">
        <f t="shared" si="13"/>
        <v/>
      </c>
      <c r="M53" s="53" t="str">
        <f t="shared" si="14"/>
        <v/>
      </c>
      <c r="N53" s="53" t="str">
        <f>IF(H53="","",IF(COUNTIF(H$7:H52,H53)=0,MAX(N$7:N52)+1,MAX(N$7:N52)))</f>
        <v/>
      </c>
      <c r="O53" s="53" t="str">
        <f t="shared" si="10"/>
        <v/>
      </c>
      <c r="P53" s="21" t="str">
        <f t="shared" si="15"/>
        <v/>
      </c>
      <c r="Q53" s="185" t="str">
        <f t="shared" si="16"/>
        <v/>
      </c>
      <c r="R53" s="185" t="str">
        <f t="shared" si="11"/>
        <v/>
      </c>
      <c r="S53" s="185" t="str">
        <f t="shared" si="17"/>
        <v/>
      </c>
      <c r="T53" s="185" t="str">
        <f t="shared" si="18"/>
        <v/>
      </c>
      <c r="U53" s="22" t="str">
        <f t="shared" si="19"/>
        <v/>
      </c>
      <c r="W53" s="14" t="str">
        <f t="shared" si="20"/>
        <v/>
      </c>
      <c r="X53" t="s">
        <v>0</v>
      </c>
      <c r="Y53" s="14" t="str">
        <f t="shared" si="9"/>
        <v/>
      </c>
      <c r="Z53" t="s">
        <v>0</v>
      </c>
    </row>
    <row r="54" spans="1:26" x14ac:dyDescent="0.25">
      <c r="A54" t="s">
        <v>0</v>
      </c>
      <c r="B54" s="32" t="str">
        <f>IF(csv!F49="","",csv!T49)</f>
        <v>M45</v>
      </c>
      <c r="C54" s="21" t="str">
        <f>IF(csv!F49="","",csv!AO49)</f>
        <v>M45</v>
      </c>
      <c r="D54" s="21" t="str">
        <f>IF(csv!F49="","",csv!AP49&amp;"–"&amp;csv!AQ49&amp;"–"&amp;csv!AR49)</f>
        <v>3.52–205–8</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44–53–48–52–51–50–49–100–––––––––––––––––––––</v>
      </c>
      <c r="F54" t="s">
        <v>0</v>
      </c>
      <c r="G54" s="79"/>
      <c r="H54" s="80"/>
      <c r="J54" s="184" t="str">
        <f t="shared" si="12"/>
        <v/>
      </c>
      <c r="L54" s="32" t="str">
        <f t="shared" si="13"/>
        <v/>
      </c>
      <c r="M54" s="53" t="str">
        <f t="shared" si="14"/>
        <v/>
      </c>
      <c r="N54" s="53" t="str">
        <f>IF(H54="","",IF(COUNTIF(H$7:H53,H54)=0,MAX(N$7:N53)+1,MAX(N$7:N53)))</f>
        <v/>
      </c>
      <c r="O54" s="53" t="str">
        <f t="shared" si="10"/>
        <v/>
      </c>
      <c r="P54" s="21" t="str">
        <f t="shared" si="15"/>
        <v/>
      </c>
      <c r="Q54" s="185" t="str">
        <f t="shared" si="16"/>
        <v/>
      </c>
      <c r="R54" s="185" t="str">
        <f t="shared" si="11"/>
        <v/>
      </c>
      <c r="S54" s="185" t="str">
        <f t="shared" si="17"/>
        <v/>
      </c>
      <c r="T54" s="185" t="str">
        <f t="shared" si="18"/>
        <v/>
      </c>
      <c r="U54" s="22" t="str">
        <f t="shared" si="19"/>
        <v/>
      </c>
      <c r="W54" s="14" t="str">
        <f t="shared" si="20"/>
        <v/>
      </c>
      <c r="X54" t="s">
        <v>0</v>
      </c>
      <c r="Y54" s="14" t="str">
        <f t="shared" si="9"/>
        <v/>
      </c>
      <c r="Z54" t="s">
        <v>0</v>
      </c>
    </row>
    <row r="55" spans="1:26" x14ac:dyDescent="0.25">
      <c r="A55" t="s">
        <v>0</v>
      </c>
      <c r="B55" s="32" t="str">
        <f>IF(csv!F50="","",csv!T50)</f>
        <v>M45</v>
      </c>
      <c r="C55" s="21" t="str">
        <f>IF(csv!F50="","",csv!AO50)</f>
        <v>M45</v>
      </c>
      <c r="D55" s="21" t="str">
        <f>IF(csv!F50="","",csv!AP50&amp;"–"&amp;csv!AQ50&amp;"–"&amp;csv!AR50)</f>
        <v>3.52–205–8</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44–53–48–52–51–50–49–100–––––––––––––––––––––</v>
      </c>
      <c r="F55" t="s">
        <v>0</v>
      </c>
      <c r="G55" s="79"/>
      <c r="H55" s="80"/>
      <c r="J55" s="184" t="str">
        <f t="shared" si="12"/>
        <v/>
      </c>
      <c r="L55" s="32" t="str">
        <f t="shared" si="13"/>
        <v/>
      </c>
      <c r="M55" s="53" t="str">
        <f t="shared" si="14"/>
        <v/>
      </c>
      <c r="N55" s="53" t="str">
        <f>IF(H55="","",IF(COUNTIF(H$7:H54,H55)=0,MAX(N$7:N54)+1,MAX(N$7:N54)))</f>
        <v/>
      </c>
      <c r="O55" s="53" t="str">
        <f t="shared" si="10"/>
        <v/>
      </c>
      <c r="P55" s="21" t="str">
        <f t="shared" si="15"/>
        <v/>
      </c>
      <c r="Q55" s="185" t="str">
        <f t="shared" si="16"/>
        <v/>
      </c>
      <c r="R55" s="185" t="str">
        <f t="shared" si="11"/>
        <v/>
      </c>
      <c r="S55" s="185" t="str">
        <f t="shared" si="17"/>
        <v/>
      </c>
      <c r="T55" s="185" t="str">
        <f t="shared" si="18"/>
        <v/>
      </c>
      <c r="U55" s="22" t="str">
        <f t="shared" si="19"/>
        <v/>
      </c>
      <c r="W55" s="14" t="str">
        <f t="shared" si="20"/>
        <v/>
      </c>
      <c r="X55" t="s">
        <v>0</v>
      </c>
      <c r="Y55" s="14" t="str">
        <f t="shared" si="9"/>
        <v/>
      </c>
      <c r="Z55" t="s">
        <v>0</v>
      </c>
    </row>
    <row r="56" spans="1:26" x14ac:dyDescent="0.25">
      <c r="A56" t="s">
        <v>0</v>
      </c>
      <c r="B56" s="32" t="str">
        <f>IF(csv!F51="","",csv!T51)</f>
        <v>M45</v>
      </c>
      <c r="C56" s="21" t="str">
        <f>IF(csv!F51="","",csv!AO51)</f>
        <v>M45</v>
      </c>
      <c r="D56" s="21" t="str">
        <f>IF(csv!F51="","",csv!AP51&amp;"–"&amp;csv!AQ51&amp;"–"&amp;csv!AR51)</f>
        <v>3.52–205–8</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44–53–48–52–51–50–49–100–––––––––––––––––––––</v>
      </c>
      <c r="F56" t="s">
        <v>0</v>
      </c>
      <c r="G56" s="79"/>
      <c r="H56" s="80"/>
      <c r="J56" s="184" t="str">
        <f t="shared" si="12"/>
        <v/>
      </c>
      <c r="L56" s="32" t="str">
        <f t="shared" si="13"/>
        <v/>
      </c>
      <c r="M56" s="53" t="str">
        <f t="shared" si="14"/>
        <v/>
      </c>
      <c r="N56" s="53" t="str">
        <f>IF(H56="","",IF(COUNTIF(H$7:H55,H56)=0,MAX(N$7:N55)+1,MAX(N$7:N55)))</f>
        <v/>
      </c>
      <c r="O56" s="53" t="str">
        <f t="shared" si="10"/>
        <v/>
      </c>
      <c r="P56" s="21" t="str">
        <f t="shared" si="15"/>
        <v/>
      </c>
      <c r="Q56" s="185" t="str">
        <f t="shared" si="16"/>
        <v/>
      </c>
      <c r="R56" s="185" t="str">
        <f t="shared" si="11"/>
        <v/>
      </c>
      <c r="S56" s="185" t="str">
        <f t="shared" si="17"/>
        <v/>
      </c>
      <c r="T56" s="185" t="str">
        <f t="shared" si="18"/>
        <v/>
      </c>
      <c r="U56" s="22" t="str">
        <f t="shared" si="19"/>
        <v/>
      </c>
      <c r="W56" s="14" t="str">
        <f t="shared" si="20"/>
        <v/>
      </c>
      <c r="X56" t="s">
        <v>0</v>
      </c>
      <c r="Y56" s="14" t="str">
        <f t="shared" si="9"/>
        <v/>
      </c>
      <c r="Z56" t="s">
        <v>0</v>
      </c>
    </row>
    <row r="57" spans="1:26" ht="15.75" thickBot="1" x14ac:dyDescent="0.3">
      <c r="A57" t="s">
        <v>0</v>
      </c>
      <c r="B57" s="32" t="str">
        <f>IF(csv!F52="","",csv!T52)</f>
        <v>M45</v>
      </c>
      <c r="C57" s="21" t="str">
        <f>IF(csv!F52="","",csv!AO52)</f>
        <v>M45</v>
      </c>
      <c r="D57" s="21" t="str">
        <f>IF(csv!F52="","",csv!AP52&amp;"–"&amp;csv!AQ52&amp;"–"&amp;csv!AR52)</f>
        <v>3.52–205–8</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
      </c>
      <c r="F57" t="s">
        <v>0</v>
      </c>
      <c r="G57" s="81"/>
      <c r="H57" s="82"/>
      <c r="J57" s="187" t="str">
        <f t="shared" si="12"/>
        <v/>
      </c>
      <c r="L57" s="34" t="str">
        <f t="shared" si="13"/>
        <v/>
      </c>
      <c r="M57" s="54" t="str">
        <f t="shared" si="14"/>
        <v/>
      </c>
      <c r="N57" s="54" t="str">
        <f>IF(H57="","",IF(COUNTIF(H$7:H56,H57)=0,MAX(N$7:N56)+1,MAX(N$7:N56)))</f>
        <v/>
      </c>
      <c r="O57" s="54" t="str">
        <f t="shared" si="10"/>
        <v/>
      </c>
      <c r="P57" s="23" t="str">
        <f t="shared" si="15"/>
        <v/>
      </c>
      <c r="Q57" s="188" t="str">
        <f t="shared" si="16"/>
        <v/>
      </c>
      <c r="R57" s="188" t="str">
        <f t="shared" si="11"/>
        <v/>
      </c>
      <c r="S57" s="188" t="str">
        <f t="shared" si="17"/>
        <v/>
      </c>
      <c r="T57" s="188" t="str">
        <f t="shared" si="18"/>
        <v/>
      </c>
      <c r="U57" s="24" t="str">
        <f t="shared" si="19"/>
        <v/>
      </c>
      <c r="W57" s="15" t="str">
        <f t="shared" si="20"/>
        <v/>
      </c>
      <c r="X57" t="s">
        <v>0</v>
      </c>
      <c r="Y57" s="15" t="str">
        <f>W57&amp;IF(Y58="","","
"&amp;Y58)</f>
        <v/>
      </c>
      <c r="Z57" t="s">
        <v>0</v>
      </c>
    </row>
    <row r="58" spans="1:26" x14ac:dyDescent="0.25">
      <c r="A58" t="s">
        <v>0</v>
      </c>
      <c r="B58" s="32" t="str">
        <f>IF(csv!F53="","",csv!T53)</f>
        <v>M45</v>
      </c>
      <c r="C58" s="21" t="str">
        <f>IF(csv!F53="","",csv!AO53)</f>
        <v>M45</v>
      </c>
      <c r="D58" s="21" t="str">
        <f>IF(csv!F53="","",csv!AP53&amp;"–"&amp;csv!AQ53&amp;"–"&amp;csv!AR53)</f>
        <v>3.52–205–8</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
      </c>
      <c r="F58" t="s">
        <v>0</v>
      </c>
      <c r="O58" s="1" t="str">
        <f t="shared" si="10"/>
        <v/>
      </c>
      <c r="X58" t="s">
        <v>0</v>
      </c>
    </row>
    <row r="59" spans="1:26" x14ac:dyDescent="0.25">
      <c r="A59" t="s">
        <v>0</v>
      </c>
      <c r="B59" s="32" t="str">
        <f>IF(csv!F54="","",csv!T54)</f>
        <v>M55</v>
      </c>
      <c r="C59" s="21" t="str">
        <f>IF(csv!F54="","",csv!AO54)</f>
        <v>M55</v>
      </c>
      <c r="D59" s="21" t="str">
        <f>IF(csv!F54="","",csv!AP54&amp;"–"&amp;csv!AQ54&amp;"–"&amp;csv!AR54)</f>
        <v>3.14–200–12</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56–48–50–37–42–43–45–41–40–54–49–100–––––––––––––––––</v>
      </c>
      <c r="F59" t="s">
        <v>0</v>
      </c>
      <c r="O59" s="1" t="str">
        <f t="shared" si="10"/>
        <v/>
      </c>
      <c r="X59" t="s">
        <v>0</v>
      </c>
    </row>
    <row r="60" spans="1:26" x14ac:dyDescent="0.25">
      <c r="A60" t="s">
        <v>0</v>
      </c>
      <c r="B60" s="32" t="str">
        <f>IF(csv!F55="","",csv!T55)</f>
        <v>M55</v>
      </c>
      <c r="C60" s="21" t="str">
        <f>IF(csv!F55="","",csv!AO55)</f>
        <v>M55</v>
      </c>
      <c r="D60" s="21" t="str">
        <f>IF(csv!F55="","",csv!AP55&amp;"–"&amp;csv!AQ55&amp;"–"&amp;csv!AR55)</f>
        <v>3.14–200–12</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56–48–50–37–42–43–45–41–40–54–49–100–––––––––––––––––</v>
      </c>
      <c r="F60" t="s">
        <v>0</v>
      </c>
      <c r="O60" s="1" t="str">
        <f t="shared" si="10"/>
        <v/>
      </c>
      <c r="X60" t="s">
        <v>0</v>
      </c>
    </row>
    <row r="61" spans="1:26" x14ac:dyDescent="0.25">
      <c r="A61" t="s">
        <v>0</v>
      </c>
      <c r="B61" s="32" t="str">
        <f>IF(csv!F56="","",csv!T56)</f>
        <v>M55</v>
      </c>
      <c r="C61" s="21" t="str">
        <f>IF(csv!F56="","",csv!AO56)</f>
        <v>M55</v>
      </c>
      <c r="D61" s="21" t="str">
        <f>IF(csv!F56="","",csv!AP56&amp;"–"&amp;csv!AQ56&amp;"–"&amp;csv!AR56)</f>
        <v>3.14–200–12</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56–48–50–37–42–43–45–41–40–54–49–100–––––––––––––––––</v>
      </c>
      <c r="F61" t="s">
        <v>0</v>
      </c>
      <c r="O61" s="1" t="str">
        <f t="shared" si="10"/>
        <v/>
      </c>
      <c r="X61" t="s">
        <v>0</v>
      </c>
    </row>
    <row r="62" spans="1:26" x14ac:dyDescent="0.25">
      <c r="A62" t="s">
        <v>0</v>
      </c>
      <c r="B62" s="32" t="str">
        <f>IF(csv!F57="","",csv!T57)</f>
        <v>M55</v>
      </c>
      <c r="C62" s="21" t="str">
        <f>IF(csv!F57="","",csv!AO57)</f>
        <v>M55</v>
      </c>
      <c r="D62" s="21" t="str">
        <f>IF(csv!F57="","",csv!AP57&amp;"–"&amp;csv!AQ57&amp;"–"&amp;csv!AR57)</f>
        <v>3.14–200–12</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56–48–50–37–42–43–45–41–40–54–49–100–––––––––––––––––</v>
      </c>
      <c r="F62" t="s">
        <v>0</v>
      </c>
      <c r="O62" s="1" t="str">
        <f t="shared" si="10"/>
        <v/>
      </c>
      <c r="X62" t="s">
        <v>0</v>
      </c>
    </row>
    <row r="63" spans="1:26" x14ac:dyDescent="0.25">
      <c r="A63" t="s">
        <v>0</v>
      </c>
      <c r="B63" s="32" t="str">
        <f>IF(csv!F58="","",csv!T58)</f>
        <v>M55</v>
      </c>
      <c r="C63" s="21" t="str">
        <f>IF(csv!F58="","",csv!AO58)</f>
        <v>M55</v>
      </c>
      <c r="D63" s="21" t="str">
        <f>IF(csv!F58="","",csv!AP58&amp;"–"&amp;csv!AQ58&amp;"–"&amp;csv!AR58)</f>
        <v>3.14–200–12</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56–48–50–37–42–43–45–41–40–54–49–100–––––––––––––––––</v>
      </c>
      <c r="F63" t="s">
        <v>0</v>
      </c>
      <c r="O63" s="1" t="str">
        <f t="shared" si="10"/>
        <v/>
      </c>
      <c r="X63" t="s">
        <v>0</v>
      </c>
    </row>
    <row r="64" spans="1:26" x14ac:dyDescent="0.25">
      <c r="A64" t="s">
        <v>0</v>
      </c>
      <c r="B64" s="32" t="str">
        <f>IF(csv!F59="","",csv!T59)</f>
        <v>M55</v>
      </c>
      <c r="C64" s="21" t="str">
        <f>IF(csv!F59="","",csv!AO59)</f>
        <v>M55</v>
      </c>
      <c r="D64" s="21" t="str">
        <f>IF(csv!F59="","",csv!AP59&amp;"–"&amp;csv!AQ59&amp;"–"&amp;csv!AR59)</f>
        <v>3.14–200–12</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56–48–50–37–42–43–45–41–40–54–49–100–––––––––––––––––</v>
      </c>
      <c r="F64" t="s">
        <v>0</v>
      </c>
      <c r="O64" s="1" t="str">
        <f t="shared" si="10"/>
        <v/>
      </c>
      <c r="X64" t="s">
        <v>0</v>
      </c>
    </row>
    <row r="65" spans="1:24" x14ac:dyDescent="0.25">
      <c r="A65" t="s">
        <v>0</v>
      </c>
      <c r="B65" s="32" t="str">
        <f>IF(csv!F60="","",csv!T60)</f>
        <v>M55</v>
      </c>
      <c r="C65" s="21" t="str">
        <f>IF(csv!F60="","",csv!AO60)</f>
        <v>M55</v>
      </c>
      <c r="D65" s="21" t="str">
        <f>IF(csv!F60="","",csv!AP60&amp;"–"&amp;csv!AQ60&amp;"–"&amp;csv!AR60)</f>
        <v>3.14–200–12</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56–48–50–37–42–43–45–41–40–54–49–100–––––––––––––––––</v>
      </c>
      <c r="F65" t="s">
        <v>0</v>
      </c>
      <c r="O65" s="1" t="str">
        <f t="shared" si="10"/>
        <v/>
      </c>
      <c r="X65" t="s">
        <v>0</v>
      </c>
    </row>
    <row r="66" spans="1:24" x14ac:dyDescent="0.25">
      <c r="A66" t="s">
        <v>0</v>
      </c>
      <c r="B66" s="32" t="str">
        <f>IF(csv!F61="","",csv!T61)</f>
        <v>M55</v>
      </c>
      <c r="C66" s="21" t="str">
        <f>IF(csv!F61="","",csv!AO61)</f>
        <v>M55</v>
      </c>
      <c r="D66" s="21" t="str">
        <f>IF(csv!F61="","",csv!AP61&amp;"–"&amp;csv!AQ61&amp;"–"&amp;csv!AR61)</f>
        <v>3.14–200–12</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56–48–50–37–42–43–45–41–40–54–49–100–––––––––––––––––</v>
      </c>
      <c r="F66" t="s">
        <v>0</v>
      </c>
      <c r="O66" s="1" t="str">
        <f t="shared" si="10"/>
        <v/>
      </c>
      <c r="X66" t="s">
        <v>0</v>
      </c>
    </row>
    <row r="67" spans="1:24" x14ac:dyDescent="0.25">
      <c r="A67" t="s">
        <v>0</v>
      </c>
      <c r="B67" s="32" t="str">
        <f>IF(csv!F62="","",csv!T62)</f>
        <v>M55</v>
      </c>
      <c r="C67" s="21" t="str">
        <f>IF(csv!F62="","",csv!AO62)</f>
        <v>M55</v>
      </c>
      <c r="D67" s="21" t="str">
        <f>IF(csv!F62="","",csv!AP62&amp;"–"&amp;csv!AQ62&amp;"–"&amp;csv!AR62)</f>
        <v>3.14–200–12</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56–48–50–37–42–43–45–41–40–54–49–100–––––––––––––––––</v>
      </c>
      <c r="F67" t="s">
        <v>0</v>
      </c>
      <c r="O67" s="1" t="str">
        <f t="shared" si="10"/>
        <v/>
      </c>
      <c r="X67" t="s">
        <v>0</v>
      </c>
    </row>
    <row r="68" spans="1:24" x14ac:dyDescent="0.25">
      <c r="A68" t="s">
        <v>0</v>
      </c>
      <c r="B68" s="32" t="str">
        <f>IF(csv!F63="","",csv!T63)</f>
        <v>M55</v>
      </c>
      <c r="C68" s="21" t="str">
        <f>IF(csv!F63="","",csv!AO63)</f>
        <v>M55</v>
      </c>
      <c r="D68" s="21" t="str">
        <f>IF(csv!F63="","",csv!AP63&amp;"–"&amp;csv!AQ63&amp;"–"&amp;csv!AR63)</f>
        <v>3.14–200–12</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
      </c>
      <c r="F68" t="s">
        <v>0</v>
      </c>
      <c r="O68" s="1" t="str">
        <f t="shared" si="10"/>
        <v/>
      </c>
      <c r="X68" t="s">
        <v>0</v>
      </c>
    </row>
    <row r="69" spans="1:24" x14ac:dyDescent="0.25">
      <c r="A69" t="s">
        <v>0</v>
      </c>
      <c r="B69" s="32" t="str">
        <f>IF(csv!F64="","",csv!T64)</f>
        <v>M55</v>
      </c>
      <c r="C69" s="21" t="str">
        <f>IF(csv!F64="","",csv!AO64)</f>
        <v>M55</v>
      </c>
      <c r="D69" s="21" t="str">
        <f>IF(csv!F64="","",csv!AP64&amp;"–"&amp;csv!AQ64&amp;"–"&amp;csv!AR64)</f>
        <v>3.14–200–12</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
      </c>
      <c r="F69" t="s">
        <v>0</v>
      </c>
      <c r="O69" s="1" t="str">
        <f t="shared" si="10"/>
        <v/>
      </c>
      <c r="X69" t="s">
        <v>0</v>
      </c>
    </row>
    <row r="70" spans="1:24" x14ac:dyDescent="0.25">
      <c r="A70" t="s">
        <v>0</v>
      </c>
      <c r="B70" s="32" t="str">
        <f>IF(csv!F65="","",csv!T65)</f>
        <v>M55</v>
      </c>
      <c r="C70" s="21" t="str">
        <f>IF(csv!F65="","",csv!AO65)</f>
        <v>M55</v>
      </c>
      <c r="D70" s="21" t="str">
        <f>IF(csv!F65="","",csv!AP65&amp;"–"&amp;csv!AQ65&amp;"–"&amp;csv!AR65)</f>
        <v>3.14–200–12</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
      </c>
      <c r="F70" t="s">
        <v>0</v>
      </c>
      <c r="O70" s="1" t="str">
        <f t="shared" si="10"/>
        <v/>
      </c>
      <c r="X70" t="s">
        <v>0</v>
      </c>
    </row>
    <row r="71" spans="1:24" x14ac:dyDescent="0.25">
      <c r="A71" t="s">
        <v>0</v>
      </c>
      <c r="B71" s="32" t="str">
        <f>IF(csv!F66="","",csv!T66)</f>
        <v>M55</v>
      </c>
      <c r="C71" s="21" t="str">
        <f>IF(csv!F66="","",csv!AO66)</f>
        <v>M55</v>
      </c>
      <c r="D71" s="21" t="str">
        <f>IF(csv!F66="","",csv!AP66&amp;"–"&amp;csv!AQ66&amp;"–"&amp;csv!AR66)</f>
        <v>3.14–200–12</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
      </c>
      <c r="F71" t="s">
        <v>0</v>
      </c>
      <c r="O71" s="1" t="str">
        <f t="shared" si="10"/>
        <v/>
      </c>
      <c r="X71" t="s">
        <v>0</v>
      </c>
    </row>
    <row r="72" spans="1:24" x14ac:dyDescent="0.25">
      <c r="A72" t="s">
        <v>0</v>
      </c>
      <c r="B72" s="32" t="str">
        <f>IF(csv!F67="","",csv!T67)</f>
        <v>M65</v>
      </c>
      <c r="C72" s="21" t="str">
        <f>IF(csv!F67="","",csv!AO67)</f>
        <v>M14</v>
      </c>
      <c r="D72" s="21" t="str">
        <f>IF(csv!F67="","",csv!AP67&amp;"–"&amp;csv!AQ67&amp;"–"&amp;csv!AR67)</f>
        <v>2.18–145–7</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47–37–49–39–38–36–100––––––––––––––––––––––</v>
      </c>
      <c r="F72" t="s">
        <v>0</v>
      </c>
      <c r="O72" s="1" t="str">
        <f t="shared" si="10"/>
        <v/>
      </c>
      <c r="X72" t="s">
        <v>0</v>
      </c>
    </row>
    <row r="73" spans="1:24" x14ac:dyDescent="0.25">
      <c r="A73" t="s">
        <v>0</v>
      </c>
      <c r="B73" s="32" t="str">
        <f>IF(csv!F68="","",csv!T68)</f>
        <v>M65</v>
      </c>
      <c r="C73" s="21" t="str">
        <f>IF(csv!F68="","",csv!AO68)</f>
        <v>M14</v>
      </c>
      <c r="D73" s="21" t="str">
        <f>IF(csv!F68="","",csv!AP68&amp;"–"&amp;csv!AQ68&amp;"–"&amp;csv!AR68)</f>
        <v>2.18–145–7</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
      </c>
      <c r="F73" t="s">
        <v>0</v>
      </c>
      <c r="O73" s="1" t="str">
        <f t="shared" ref="O73:O136" si="21">IF(N73="","",IF(N73&lt;&gt;N72,N73,""))</f>
        <v/>
      </c>
      <c r="X73" t="s">
        <v>0</v>
      </c>
    </row>
    <row r="74" spans="1:24" x14ac:dyDescent="0.25">
      <c r="A74" t="s">
        <v>0</v>
      </c>
      <c r="B74" s="32" t="str">
        <f>IF(csv!F69="","",csv!T69)</f>
        <v>M70</v>
      </c>
      <c r="C74" s="21" t="str">
        <f>IF(csv!F69="","",csv!AO69)</f>
        <v>M14</v>
      </c>
      <c r="D74" s="21" t="str">
        <f>IF(csv!F69="","",csv!AP69&amp;"–"&amp;csv!AQ69&amp;"–"&amp;csv!AR69)</f>
        <v>2.18–145–7</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47–37–49–39–38–36–100––––––––––––––––––––––</v>
      </c>
      <c r="F74" t="s">
        <v>0</v>
      </c>
      <c r="O74" s="1" t="str">
        <f t="shared" si="21"/>
        <v/>
      </c>
      <c r="X74" t="s">
        <v>0</v>
      </c>
    </row>
    <row r="75" spans="1:24" x14ac:dyDescent="0.25">
      <c r="A75" t="s">
        <v>0</v>
      </c>
      <c r="B75" s="32" t="str">
        <f>IF(csv!F70="","",csv!T70)</f>
        <v>M70</v>
      </c>
      <c r="C75" s="21" t="str">
        <f>IF(csv!F70="","",csv!AO70)</f>
        <v>M14</v>
      </c>
      <c r="D75" s="21" t="str">
        <f>IF(csv!F70="","",csv!AP70&amp;"–"&amp;csv!AQ70&amp;"–"&amp;csv!AR70)</f>
        <v>2.18–145–7</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47–37–49–39–38–36–100––––––––––––––––––––––</v>
      </c>
      <c r="F75" t="s">
        <v>0</v>
      </c>
      <c r="O75" s="1" t="str">
        <f t="shared" si="21"/>
        <v/>
      </c>
      <c r="X75" t="s">
        <v>0</v>
      </c>
    </row>
    <row r="76" spans="1:24" x14ac:dyDescent="0.25">
      <c r="A76" t="s">
        <v>0</v>
      </c>
      <c r="B76" s="32" t="str">
        <f>IF(csv!F71="","",csv!T71)</f>
        <v>M70</v>
      </c>
      <c r="C76" s="21" t="str">
        <f>IF(csv!F71="","",csv!AO71)</f>
        <v>M14</v>
      </c>
      <c r="D76" s="21" t="str">
        <f>IF(csv!F71="","",csv!AP71&amp;"–"&amp;csv!AQ71&amp;"–"&amp;csv!AR71)</f>
        <v>2.18–145–7</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
      </c>
      <c r="F76" t="s">
        <v>0</v>
      </c>
      <c r="O76" s="1" t="str">
        <f t="shared" si="21"/>
        <v/>
      </c>
      <c r="X76" t="s">
        <v>0</v>
      </c>
    </row>
    <row r="77" spans="1:24" x14ac:dyDescent="0.25">
      <c r="A77" t="s">
        <v>0</v>
      </c>
      <c r="B77" s="32" t="str">
        <f>IF(csv!F72="","",csv!T72)</f>
        <v>OPEN</v>
      </c>
      <c r="C77" s="21" t="str">
        <f>IF(csv!F72="","",csv!AO72)</f>
        <v>M14</v>
      </c>
      <c r="D77" s="21" t="str">
        <f>IF(csv!F72="","",csv!AP72&amp;"–"&amp;csv!AQ72&amp;"–"&amp;csv!AR72)</f>
        <v>2.18–145–7</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47–37–49–39–38–36–100––––––––––––––––––––––</v>
      </c>
      <c r="F77" t="s">
        <v>0</v>
      </c>
      <c r="O77" s="1" t="str">
        <f t="shared" si="21"/>
        <v/>
      </c>
      <c r="X77" t="s">
        <v>0</v>
      </c>
    </row>
    <row r="78" spans="1:24" x14ac:dyDescent="0.25">
      <c r="A78" t="s">
        <v>0</v>
      </c>
      <c r="B78" s="32" t="str">
        <f>IF(csv!F73="","",csv!T73)</f>
        <v>OPEN</v>
      </c>
      <c r="C78" s="21" t="str">
        <f>IF(csv!F73="","",csv!AO73)</f>
        <v>M14</v>
      </c>
      <c r="D78" s="21" t="str">
        <f>IF(csv!F73="","",csv!AP73&amp;"–"&amp;csv!AQ73&amp;"–"&amp;csv!AR73)</f>
        <v>2.18–145–7</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47–37–49–39–38–36–100––––––––––––––––––––––</v>
      </c>
      <c r="F78" t="s">
        <v>0</v>
      </c>
      <c r="O78" s="1" t="str">
        <f t="shared" si="21"/>
        <v/>
      </c>
      <c r="X78" t="s">
        <v>0</v>
      </c>
    </row>
    <row r="79" spans="1:24" x14ac:dyDescent="0.25">
      <c r="A79" t="s">
        <v>0</v>
      </c>
      <c r="B79" s="32" t="str">
        <f>IF(csv!F74="","",csv!T74)</f>
        <v>OPEN</v>
      </c>
      <c r="C79" s="21" t="str">
        <f>IF(csv!F74="","",csv!AO74)</f>
        <v>M14</v>
      </c>
      <c r="D79" s="21" t="str">
        <f>IF(csv!F74="","",csv!AP74&amp;"–"&amp;csv!AQ74&amp;"–"&amp;csv!AR74)</f>
        <v>2.18–145–7</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47–37–49–39–38–36–100––––––––––––––––––––––</v>
      </c>
      <c r="F79" t="s">
        <v>0</v>
      </c>
      <c r="O79" s="1" t="str">
        <f t="shared" si="21"/>
        <v/>
      </c>
      <c r="X79" t="s">
        <v>0</v>
      </c>
    </row>
    <row r="80" spans="1:24" x14ac:dyDescent="0.25">
      <c r="A80" t="s">
        <v>0</v>
      </c>
      <c r="B80" s="32" t="str">
        <f>IF(csv!F75="","",csv!T75)</f>
        <v>OPEN</v>
      </c>
      <c r="C80" s="21" t="str">
        <f>IF(csv!F75="","",csv!AO75)</f>
        <v>M14</v>
      </c>
      <c r="D80" s="21" t="str">
        <f>IF(csv!F75="","",csv!AP75&amp;"–"&amp;csv!AQ75&amp;"–"&amp;csv!AR75)</f>
        <v>2.18–145–7</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47–37–49–39–38–36–100––––––––––––––––––––––</v>
      </c>
      <c r="F80" t="s">
        <v>0</v>
      </c>
      <c r="O80" s="1" t="str">
        <f t="shared" si="21"/>
        <v/>
      </c>
      <c r="X80" t="s">
        <v>0</v>
      </c>
    </row>
    <row r="81" spans="1:24" x14ac:dyDescent="0.25">
      <c r="A81" t="s">
        <v>0</v>
      </c>
      <c r="B81" s="32" t="str">
        <f>IF(csv!F76="","",csv!T76)</f>
        <v>OPEN</v>
      </c>
      <c r="C81" s="21" t="str">
        <f>IF(csv!F76="","",csv!AO76)</f>
        <v>M14</v>
      </c>
      <c r="D81" s="21" t="str">
        <f>IF(csv!F76="","",csv!AP76&amp;"–"&amp;csv!AQ76&amp;"–"&amp;csv!AR76)</f>
        <v>2.18–145–7</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47–37–49–39–38–36–100––––––––––––––––––––––</v>
      </c>
      <c r="F81" t="s">
        <v>0</v>
      </c>
      <c r="O81" s="1" t="str">
        <f t="shared" si="21"/>
        <v/>
      </c>
      <c r="X81" t="s">
        <v>0</v>
      </c>
    </row>
    <row r="82" spans="1:24" x14ac:dyDescent="0.25">
      <c r="A82" t="s">
        <v>0</v>
      </c>
      <c r="B82" s="32" t="str">
        <f>IF(csv!F77="","",csv!T77)</f>
        <v>OPEN</v>
      </c>
      <c r="C82" s="21" t="str">
        <f>IF(csv!F77="","",csv!AO77)</f>
        <v>M14</v>
      </c>
      <c r="D82" s="21" t="str">
        <f>IF(csv!F77="","",csv!AP77&amp;"–"&amp;csv!AQ77&amp;"–"&amp;csv!AR77)</f>
        <v>2.18–145–7</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47–37–49–39–38–36–100––––––––––––––––––––––</v>
      </c>
      <c r="F82" t="s">
        <v>0</v>
      </c>
      <c r="O82" s="1" t="str">
        <f t="shared" si="21"/>
        <v/>
      </c>
      <c r="X82" t="s">
        <v>0</v>
      </c>
    </row>
    <row r="83" spans="1:24" x14ac:dyDescent="0.25">
      <c r="A83" t="s">
        <v>0</v>
      </c>
      <c r="B83" s="32" t="str">
        <f>IF(csv!F78="","",csv!T78)</f>
        <v>OPEN</v>
      </c>
      <c r="C83" s="21" t="str">
        <f>IF(csv!F78="","",csv!AO78)</f>
        <v>M14</v>
      </c>
      <c r="D83" s="21" t="str">
        <f>IF(csv!F78="","",csv!AP78&amp;"–"&amp;csv!AQ78&amp;"–"&amp;csv!AR78)</f>
        <v>2.18–145–7</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
      </c>
      <c r="F83" t="s">
        <v>0</v>
      </c>
      <c r="O83" s="1" t="str">
        <f t="shared" si="21"/>
        <v/>
      </c>
      <c r="X83" t="s">
        <v>0</v>
      </c>
    </row>
    <row r="84" spans="1:24" x14ac:dyDescent="0.25">
      <c r="A84" t="s">
        <v>0</v>
      </c>
      <c r="B84" s="32" t="str">
        <f>IF(csv!F79="","",csv!T79)</f>
        <v>OPEN</v>
      </c>
      <c r="C84" s="21" t="str">
        <f>IF(csv!F79="","",csv!AO79)</f>
        <v>M14</v>
      </c>
      <c r="D84" s="21" t="str">
        <f>IF(csv!F79="","",csv!AP79&amp;"–"&amp;csv!AQ79&amp;"–"&amp;csv!AR79)</f>
        <v>2.18–145–7</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
      </c>
      <c r="F84" t="s">
        <v>0</v>
      </c>
      <c r="O84" s="1" t="str">
        <f t="shared" si="21"/>
        <v/>
      </c>
      <c r="X84" t="s">
        <v>0</v>
      </c>
    </row>
    <row r="85" spans="1:24" x14ac:dyDescent="0.25">
      <c r="A85" t="s">
        <v>0</v>
      </c>
      <c r="B85" s="32" t="str">
        <f>IF(csv!F80="","",csv!T80)</f>
        <v>OPEN</v>
      </c>
      <c r="C85" s="21" t="str">
        <f>IF(csv!F80="","",csv!AO80)</f>
        <v>M14</v>
      </c>
      <c r="D85" s="21" t="str">
        <f>IF(csv!F80="","",csv!AP80&amp;"–"&amp;csv!AQ80&amp;"–"&amp;csv!AR80)</f>
        <v>2.18–145–7</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
      </c>
      <c r="F85" t="s">
        <v>0</v>
      </c>
      <c r="O85" s="1" t="str">
        <f t="shared" si="21"/>
        <v/>
      </c>
      <c r="X85" t="s">
        <v>0</v>
      </c>
    </row>
    <row r="86" spans="1:24" x14ac:dyDescent="0.25">
      <c r="A86" t="s">
        <v>0</v>
      </c>
      <c r="B86" s="32" t="str">
        <f>IF(csv!F81="","",csv!T81)</f>
        <v>OPEN</v>
      </c>
      <c r="C86" s="21" t="str">
        <f>IF(csv!F81="","",csv!AO81)</f>
        <v>M14</v>
      </c>
      <c r="D86" s="21" t="str">
        <f>IF(csv!F81="","",csv!AP81&amp;"–"&amp;csv!AQ81&amp;"–"&amp;csv!AR81)</f>
        <v>2.18–145–7</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
      </c>
      <c r="F86" t="s">
        <v>0</v>
      </c>
      <c r="O86" s="1" t="str">
        <f t="shared" si="21"/>
        <v/>
      </c>
      <c r="X86" t="s">
        <v>0</v>
      </c>
    </row>
    <row r="87" spans="1:24" x14ac:dyDescent="0.25">
      <c r="A87" t="s">
        <v>0</v>
      </c>
      <c r="B87" s="32" t="str">
        <f>IF(csv!F82="","",csv!T82)</f>
        <v>OPEN</v>
      </c>
      <c r="C87" s="21" t="str">
        <f>IF(csv!F82="","",csv!AO82)</f>
        <v>M14</v>
      </c>
      <c r="D87" s="21" t="str">
        <f>IF(csv!F82="","",csv!AP82&amp;"–"&amp;csv!AQ82&amp;"–"&amp;csv!AR82)</f>
        <v>2.18–145–7</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
      </c>
      <c r="F87" t="s">
        <v>0</v>
      </c>
      <c r="O87" s="1" t="str">
        <f t="shared" si="21"/>
        <v/>
      </c>
      <c r="X87" t="s">
        <v>0</v>
      </c>
    </row>
    <row r="88" spans="1:24" x14ac:dyDescent="0.25">
      <c r="A88" t="s">
        <v>0</v>
      </c>
      <c r="B88" s="32" t="str">
        <f>IF(csv!F83="","",csv!T83)</f>
        <v>OPEN</v>
      </c>
      <c r="C88" s="21" t="str">
        <f>IF(csv!F83="","",csv!AO83)</f>
        <v>M14</v>
      </c>
      <c r="D88" s="21" t="str">
        <f>IF(csv!F83="","",csv!AP83&amp;"–"&amp;csv!AQ83&amp;"–"&amp;csv!AR83)</f>
        <v>2.18–145–7</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
      </c>
      <c r="F88" t="s">
        <v>0</v>
      </c>
      <c r="O88" s="1" t="str">
        <f t="shared" si="21"/>
        <v/>
      </c>
      <c r="X88" t="s">
        <v>0</v>
      </c>
    </row>
    <row r="89" spans="1:24" x14ac:dyDescent="0.25">
      <c r="A89" t="s">
        <v>0</v>
      </c>
      <c r="B89" s="32" t="str">
        <f>IF(csv!F84="","",csv!T84)</f>
        <v>OPEN</v>
      </c>
      <c r="C89" s="21" t="str">
        <f>IF(csv!F84="","",csv!AO84)</f>
        <v>M14</v>
      </c>
      <c r="D89" s="21" t="str">
        <f>IF(csv!F84="","",csv!AP84&amp;"–"&amp;csv!AQ84&amp;"–"&amp;csv!AR84)</f>
        <v>2.18–145–7</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
      </c>
      <c r="F89" t="s">
        <v>0</v>
      </c>
      <c r="O89" s="1" t="str">
        <f t="shared" si="21"/>
        <v/>
      </c>
      <c r="X89" t="s">
        <v>0</v>
      </c>
    </row>
    <row r="90" spans="1:24" x14ac:dyDescent="0.25">
      <c r="A90" t="s">
        <v>0</v>
      </c>
      <c r="B90" s="32" t="str">
        <f>IF(csv!F85="","",csv!T85)</f>
        <v>OPEN</v>
      </c>
      <c r="C90" s="21" t="str">
        <f>IF(csv!F85="","",csv!AO85)</f>
        <v>M14</v>
      </c>
      <c r="D90" s="21" t="str">
        <f>IF(csv!F85="","",csv!AP85&amp;"–"&amp;csv!AQ85&amp;"–"&amp;csv!AR85)</f>
        <v>2.18–145–7</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
      </c>
      <c r="F90" t="s">
        <v>0</v>
      </c>
      <c r="O90" s="1" t="str">
        <f t="shared" si="21"/>
        <v/>
      </c>
      <c r="X90" t="s">
        <v>0</v>
      </c>
    </row>
    <row r="91" spans="1:24" x14ac:dyDescent="0.25">
      <c r="A91" t="s">
        <v>0</v>
      </c>
      <c r="B91" s="32" t="str">
        <f>IF(csv!F86="","",csv!T86)</f>
        <v>Ž12</v>
      </c>
      <c r="C91" s="21" t="str">
        <f>IF(csv!F86="","",csv!AO86)</f>
        <v>M12</v>
      </c>
      <c r="D91" s="21" t="str">
        <f>IF(csv!F86="","",csv!AP86&amp;"–"&amp;csv!AQ86&amp;"–"&amp;csv!AR86)</f>
        <v>1.82–120–7</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33–34–35–37–38–32–100––––––––––––––––––––––</v>
      </c>
      <c r="F91" t="s">
        <v>0</v>
      </c>
      <c r="O91" s="1" t="str">
        <f t="shared" si="21"/>
        <v/>
      </c>
      <c r="X91" t="s">
        <v>0</v>
      </c>
    </row>
    <row r="92" spans="1:24" x14ac:dyDescent="0.25">
      <c r="A92" t="s">
        <v>0</v>
      </c>
      <c r="B92" s="32" t="str">
        <f>IF(csv!F87="","",csv!T87)</f>
        <v>Ž12</v>
      </c>
      <c r="C92" s="21" t="str">
        <f>IF(csv!F87="","",csv!AO87)</f>
        <v>M12</v>
      </c>
      <c r="D92" s="21" t="str">
        <f>IF(csv!F87="","",csv!AP87&amp;"–"&amp;csv!AQ87&amp;"–"&amp;csv!AR87)</f>
        <v>1.82–120–7</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33–34–35–37–38–32–100––––––––––––––––––––––</v>
      </c>
      <c r="F92" t="s">
        <v>0</v>
      </c>
      <c r="O92" s="1" t="str">
        <f t="shared" si="21"/>
        <v/>
      </c>
      <c r="X92" t="s">
        <v>0</v>
      </c>
    </row>
    <row r="93" spans="1:24" x14ac:dyDescent="0.25">
      <c r="A93" t="s">
        <v>0</v>
      </c>
      <c r="B93" s="32" t="str">
        <f>IF(csv!F88="","",csv!T88)</f>
        <v>Ž12</v>
      </c>
      <c r="C93" s="21" t="str">
        <f>IF(csv!F88="","",csv!AO88)</f>
        <v>M12</v>
      </c>
      <c r="D93" s="21" t="str">
        <f>IF(csv!F88="","",csv!AP88&amp;"–"&amp;csv!AQ88&amp;"–"&amp;csv!AR88)</f>
        <v>1.82–120–7</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33–34–35–37–38–32–100––––––––––––––––––––––</v>
      </c>
      <c r="F93" t="s">
        <v>0</v>
      </c>
      <c r="O93" s="1" t="str">
        <f t="shared" si="21"/>
        <v/>
      </c>
      <c r="X93" t="s">
        <v>0</v>
      </c>
    </row>
    <row r="94" spans="1:24" x14ac:dyDescent="0.25">
      <c r="A94" t="s">
        <v>0</v>
      </c>
      <c r="B94" s="32" t="str">
        <f>IF(csv!F89="","",csv!T89)</f>
        <v>Ž12</v>
      </c>
      <c r="C94" s="21" t="str">
        <f>IF(csv!F89="","",csv!AO89)</f>
        <v>M12</v>
      </c>
      <c r="D94" s="21" t="str">
        <f>IF(csv!F89="","",csv!AP89&amp;"–"&amp;csv!AQ89&amp;"–"&amp;csv!AR89)</f>
        <v>1.82–120–7</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33–34–35–37–38–32–100––––––––––––––––––––––</v>
      </c>
      <c r="F94" t="s">
        <v>0</v>
      </c>
      <c r="O94" s="1" t="str">
        <f t="shared" si="21"/>
        <v/>
      </c>
      <c r="X94" t="s">
        <v>0</v>
      </c>
    </row>
    <row r="95" spans="1:24" x14ac:dyDescent="0.25">
      <c r="A95" t="s">
        <v>0</v>
      </c>
      <c r="B95" s="32" t="str">
        <f>IF(csv!F90="","",csv!T90)</f>
        <v>Ž12</v>
      </c>
      <c r="C95" s="21" t="str">
        <f>IF(csv!F90="","",csv!AO90)</f>
        <v>M12</v>
      </c>
      <c r="D95" s="21" t="str">
        <f>IF(csv!F90="","",csv!AP90&amp;"–"&amp;csv!AQ90&amp;"–"&amp;csv!AR90)</f>
        <v>1.82–120–7</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33–34–35–37–38–32–100––––––––––––––––––––––</v>
      </c>
      <c r="F95" t="s">
        <v>0</v>
      </c>
      <c r="O95" s="1" t="str">
        <f t="shared" si="21"/>
        <v/>
      </c>
      <c r="X95" t="s">
        <v>0</v>
      </c>
    </row>
    <row r="96" spans="1:24" x14ac:dyDescent="0.25">
      <c r="A96" t="s">
        <v>0</v>
      </c>
      <c r="B96" s="32" t="str">
        <f>IF(csv!F91="","",csv!T91)</f>
        <v>Ž12</v>
      </c>
      <c r="C96" s="21" t="str">
        <f>IF(csv!F91="","",csv!AO91)</f>
        <v>M12</v>
      </c>
      <c r="D96" s="21" t="str">
        <f>IF(csv!F91="","",csv!AP91&amp;"–"&amp;csv!AQ91&amp;"–"&amp;csv!AR91)</f>
        <v>1.82–120–7</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33–34–35–37–38–32–100––––––––––––––––––––––</v>
      </c>
      <c r="F96" t="s">
        <v>0</v>
      </c>
      <c r="O96" s="1" t="str">
        <f t="shared" si="21"/>
        <v/>
      </c>
      <c r="X96" t="s">
        <v>0</v>
      </c>
    </row>
    <row r="97" spans="1:24" x14ac:dyDescent="0.25">
      <c r="A97" t="s">
        <v>0</v>
      </c>
      <c r="B97" s="32" t="str">
        <f>IF(csv!F92="","",csv!T92)</f>
        <v>Ž12</v>
      </c>
      <c r="C97" s="21" t="str">
        <f>IF(csv!F92="","",csv!AO92)</f>
        <v>M12</v>
      </c>
      <c r="D97" s="21" t="str">
        <f>IF(csv!F92="","",csv!AP92&amp;"–"&amp;csv!AQ92&amp;"–"&amp;csv!AR92)</f>
        <v>1.82–120–7</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
      </c>
      <c r="F97" t="s">
        <v>0</v>
      </c>
      <c r="O97" s="1" t="str">
        <f t="shared" si="21"/>
        <v/>
      </c>
      <c r="X97" t="s">
        <v>0</v>
      </c>
    </row>
    <row r="98" spans="1:24" x14ac:dyDescent="0.25">
      <c r="A98" t="s">
        <v>0</v>
      </c>
      <c r="B98" s="32" t="str">
        <f>IF(csv!F93="","",csv!T93)</f>
        <v>Ž14</v>
      </c>
      <c r="C98" s="21" t="str">
        <f>IF(csv!F93="","",csv!AO93)</f>
        <v>Ž14</v>
      </c>
      <c r="D98" s="21" t="str">
        <f>IF(csv!F93="","",csv!AP93&amp;"–"&amp;csv!AQ93&amp;"–"&amp;csv!AR93)</f>
        <v>1.97–130–8</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34–35–37–38–53–54–49–100–––––––––––––––––––––</v>
      </c>
      <c r="F98" t="s">
        <v>0</v>
      </c>
      <c r="O98" s="1" t="str">
        <f t="shared" si="21"/>
        <v/>
      </c>
      <c r="X98" t="s">
        <v>0</v>
      </c>
    </row>
    <row r="99" spans="1:24" x14ac:dyDescent="0.25">
      <c r="A99" t="s">
        <v>0</v>
      </c>
      <c r="B99" s="32" t="str">
        <f>IF(csv!F94="","",csv!T94)</f>
        <v>Ž14</v>
      </c>
      <c r="C99" s="21" t="str">
        <f>IF(csv!F94="","",csv!AO94)</f>
        <v>Ž14</v>
      </c>
      <c r="D99" s="21" t="str">
        <f>IF(csv!F94="","",csv!AP94&amp;"–"&amp;csv!AQ94&amp;"–"&amp;csv!AR94)</f>
        <v>1.97–130–8</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
      </c>
      <c r="F99" t="s">
        <v>0</v>
      </c>
      <c r="O99" s="1" t="str">
        <f t="shared" si="21"/>
        <v/>
      </c>
      <c r="X99" t="s">
        <v>0</v>
      </c>
    </row>
    <row r="100" spans="1:24" x14ac:dyDescent="0.25">
      <c r="A100" t="s">
        <v>0</v>
      </c>
      <c r="B100" s="32" t="str">
        <f>IF(csv!F95="","",csv!T95)</f>
        <v>Ž16</v>
      </c>
      <c r="C100" s="21" t="str">
        <f>IF(csv!F95="","",csv!AO95)</f>
        <v>Ž16</v>
      </c>
      <c r="D100" s="21" t="str">
        <f>IF(csv!F95="","",csv!AP95&amp;"–"&amp;csv!AQ95&amp;"–"&amp;csv!AR95)</f>
        <v>2.29–125–8</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51–47–48–54–53–38–49–100–––––––––––––––––––––</v>
      </c>
      <c r="F100" t="s">
        <v>0</v>
      </c>
      <c r="O100" s="1" t="str">
        <f t="shared" si="21"/>
        <v/>
      </c>
      <c r="X100" t="s">
        <v>0</v>
      </c>
    </row>
    <row r="101" spans="1:24" x14ac:dyDescent="0.25">
      <c r="A101" t="s">
        <v>0</v>
      </c>
      <c r="B101" s="32" t="str">
        <f>IF(csv!F96="","",csv!T96)</f>
        <v>Ž16</v>
      </c>
      <c r="C101" s="21" t="str">
        <f>IF(csv!F96="","",csv!AO96)</f>
        <v>Ž16</v>
      </c>
      <c r="D101" s="21" t="str">
        <f>IF(csv!F96="","",csv!AP96&amp;"–"&amp;csv!AQ96&amp;"–"&amp;csv!AR96)</f>
        <v>2.29–125–8</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51–47–48–54–53–38–49–100–––––––––––––––––––––</v>
      </c>
      <c r="F101" t="s">
        <v>0</v>
      </c>
      <c r="O101" s="1" t="str">
        <f t="shared" si="21"/>
        <v/>
      </c>
      <c r="X101" t="s">
        <v>0</v>
      </c>
    </row>
    <row r="102" spans="1:24" x14ac:dyDescent="0.25">
      <c r="A102" t="s">
        <v>0</v>
      </c>
      <c r="B102" s="32" t="str">
        <f>IF(csv!F97="","",csv!T97)</f>
        <v>Ž16</v>
      </c>
      <c r="C102" s="21" t="str">
        <f>IF(csv!F97="","",csv!AO97)</f>
        <v>Ž16</v>
      </c>
      <c r="D102" s="21" t="str">
        <f>IF(csv!F97="","",csv!AP97&amp;"–"&amp;csv!AQ97&amp;"–"&amp;csv!AR97)</f>
        <v>2.29–125–8</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51–47–48–54–53–38–49–100–––––––––––––––––––––</v>
      </c>
      <c r="F102" t="s">
        <v>0</v>
      </c>
      <c r="O102" s="1" t="str">
        <f t="shared" si="21"/>
        <v/>
      </c>
      <c r="X102" t="s">
        <v>0</v>
      </c>
    </row>
    <row r="103" spans="1:24" x14ac:dyDescent="0.25">
      <c r="A103" t="s">
        <v>0</v>
      </c>
      <c r="B103" s="32" t="str">
        <f>IF(csv!F98="","",csv!T98)</f>
        <v>Ž16</v>
      </c>
      <c r="C103" s="21" t="str">
        <f>IF(csv!F98="","",csv!AO98)</f>
        <v>Ž16</v>
      </c>
      <c r="D103" s="21" t="str">
        <f>IF(csv!F98="","",csv!AP98&amp;"–"&amp;csv!AQ98&amp;"–"&amp;csv!AR98)</f>
        <v>2.29–125–8</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
      </c>
      <c r="F103" t="s">
        <v>0</v>
      </c>
      <c r="O103" s="1" t="str">
        <f t="shared" si="21"/>
        <v/>
      </c>
      <c r="X103" t="s">
        <v>0</v>
      </c>
    </row>
    <row r="104" spans="1:24" x14ac:dyDescent="0.25">
      <c r="A104" t="s">
        <v>0</v>
      </c>
      <c r="B104" s="32" t="str">
        <f>IF(csv!F99="","",csv!T99)</f>
        <v>Ž20</v>
      </c>
      <c r="C104" s="21" t="str">
        <f>IF(csv!F99="","",csv!AO99)</f>
        <v>M45</v>
      </c>
      <c r="D104" s="21" t="str">
        <f>IF(csv!F99="","",csv!AP99&amp;"–"&amp;csv!AQ99&amp;"–"&amp;csv!AR99)</f>
        <v>3.52–205–8</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44–53–48–52–51–50–49–100–––––––––––––––––––––</v>
      </c>
      <c r="F104" t="s">
        <v>0</v>
      </c>
      <c r="O104" s="1" t="str">
        <f t="shared" si="21"/>
        <v/>
      </c>
      <c r="X104" t="s">
        <v>0</v>
      </c>
    </row>
    <row r="105" spans="1:24" x14ac:dyDescent="0.25">
      <c r="A105" t="s">
        <v>0</v>
      </c>
      <c r="B105" s="32" t="str">
        <f>IF(csv!F100="","",csv!T100)</f>
        <v>Ž20</v>
      </c>
      <c r="C105" s="21" t="str">
        <f>IF(csv!F100="","",csv!AO100)</f>
        <v>M45</v>
      </c>
      <c r="D105" s="21" t="str">
        <f>IF(csv!F100="","",csv!AP100&amp;"–"&amp;csv!AQ100&amp;"–"&amp;csv!AR100)</f>
        <v>3.52–205–8</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44–53–48–52–51–50–49–100–––––––––––––––––––––</v>
      </c>
      <c r="F105" t="s">
        <v>0</v>
      </c>
      <c r="O105" s="1" t="str">
        <f t="shared" si="21"/>
        <v/>
      </c>
      <c r="X105" t="s">
        <v>0</v>
      </c>
    </row>
    <row r="106" spans="1:24" x14ac:dyDescent="0.25">
      <c r="A106" t="s">
        <v>0</v>
      </c>
      <c r="B106" s="32" t="str">
        <f>IF(csv!F101="","",csv!T101)</f>
        <v>Ž20</v>
      </c>
      <c r="C106" s="21" t="str">
        <f>IF(csv!F101="","",csv!AO101)</f>
        <v>M45</v>
      </c>
      <c r="D106" s="21" t="str">
        <f>IF(csv!F101="","",csv!AP101&amp;"–"&amp;csv!AQ101&amp;"–"&amp;csv!AR101)</f>
        <v>3.52–205–8</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
      </c>
      <c r="F106" t="s">
        <v>0</v>
      </c>
      <c r="O106" s="1" t="str">
        <f t="shared" si="21"/>
        <v/>
      </c>
      <c r="X106" t="s">
        <v>0</v>
      </c>
    </row>
    <row r="107" spans="1:24" x14ac:dyDescent="0.25">
      <c r="A107" t="s">
        <v>0</v>
      </c>
      <c r="B107" s="32" t="str">
        <f>IF(csv!F102="","",csv!T102)</f>
        <v>Ž21A</v>
      </c>
      <c r="C107" s="21" t="str">
        <f>IF(csv!F102="","",csv!AO102)</f>
        <v>Ž21A</v>
      </c>
      <c r="D107" s="21" t="str">
        <f>IF(csv!F102="","",csv!AP102&amp;"–"&amp;csv!AQ102&amp;"–"&amp;csv!AR102)</f>
        <v>3.82–225–12</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31–46–43–45–44–41–40–55–48–47–36–100–––––––––––––––––</v>
      </c>
      <c r="F107" t="s">
        <v>0</v>
      </c>
      <c r="O107" s="1" t="str">
        <f t="shared" si="21"/>
        <v/>
      </c>
      <c r="X107" t="s">
        <v>0</v>
      </c>
    </row>
    <row r="108" spans="1:24" x14ac:dyDescent="0.25">
      <c r="A108" t="s">
        <v>0</v>
      </c>
      <c r="B108" s="32" t="str">
        <f>IF(csv!F103="","",csv!T103)</f>
        <v>Ž21A</v>
      </c>
      <c r="C108" s="21" t="str">
        <f>IF(csv!F103="","",csv!AO103)</f>
        <v>Ž21A</v>
      </c>
      <c r="D108" s="21" t="str">
        <f>IF(csv!F103="","",csv!AP103&amp;"–"&amp;csv!AQ103&amp;"–"&amp;csv!AR103)</f>
        <v>3.82–225–12</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31–46–43–45–44–41–40–55–48–47–36–100–––––––––––––––––</v>
      </c>
      <c r="F108" t="s">
        <v>0</v>
      </c>
      <c r="O108" s="1" t="str">
        <f t="shared" si="21"/>
        <v/>
      </c>
      <c r="X108" t="s">
        <v>0</v>
      </c>
    </row>
    <row r="109" spans="1:24" x14ac:dyDescent="0.25">
      <c r="A109" t="s">
        <v>0</v>
      </c>
      <c r="B109" s="32" t="str">
        <f>IF(csv!F104="","",csv!T104)</f>
        <v>Ž21A</v>
      </c>
      <c r="C109" s="21" t="str">
        <f>IF(csv!F104="","",csv!AO104)</f>
        <v>Ž21A</v>
      </c>
      <c r="D109" s="21" t="str">
        <f>IF(csv!F104="","",csv!AP104&amp;"–"&amp;csv!AQ104&amp;"–"&amp;csv!AR104)</f>
        <v>3.82–225–12</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31–46–43–45–44–41–40–55–48–47–36–100–––––––––––––––––</v>
      </c>
      <c r="F109" t="s">
        <v>0</v>
      </c>
      <c r="O109" s="1" t="str">
        <f t="shared" si="21"/>
        <v/>
      </c>
      <c r="X109" t="s">
        <v>0</v>
      </c>
    </row>
    <row r="110" spans="1:24" x14ac:dyDescent="0.25">
      <c r="A110" t="s">
        <v>0</v>
      </c>
      <c r="B110" s="32" t="str">
        <f>IF(csv!F105="","",csv!T105)</f>
        <v>Ž21A</v>
      </c>
      <c r="C110" s="21" t="str">
        <f>IF(csv!F105="","",csv!AO105)</f>
        <v>Ž21A</v>
      </c>
      <c r="D110" s="21" t="str">
        <f>IF(csv!F105="","",csv!AP105&amp;"–"&amp;csv!AQ105&amp;"–"&amp;csv!AR105)</f>
        <v>3.82–225–12</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31–46–43–45–44–41–40–55–48–47–36–100–––––––––––––––––</v>
      </c>
      <c r="F110" t="s">
        <v>0</v>
      </c>
      <c r="O110" s="1" t="str">
        <f t="shared" si="21"/>
        <v/>
      </c>
      <c r="X110" t="s">
        <v>0</v>
      </c>
    </row>
    <row r="111" spans="1:24" x14ac:dyDescent="0.25">
      <c r="A111" t="s">
        <v>0</v>
      </c>
      <c r="B111" s="32" t="str">
        <f>IF(csv!F106="","",csv!T106)</f>
        <v>Ž21A</v>
      </c>
      <c r="C111" s="21" t="str">
        <f>IF(csv!F106="","",csv!AO106)</f>
        <v>Ž21A</v>
      </c>
      <c r="D111" s="21" t="str">
        <f>IF(csv!F106="","",csv!AP106&amp;"–"&amp;csv!AQ106&amp;"–"&amp;csv!AR106)</f>
        <v>3.82–225–12</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
      </c>
      <c r="F111" t="s">
        <v>0</v>
      </c>
      <c r="O111" s="1" t="str">
        <f t="shared" si="21"/>
        <v/>
      </c>
      <c r="X111" t="s">
        <v>0</v>
      </c>
    </row>
    <row r="112" spans="1:24" x14ac:dyDescent="0.25">
      <c r="A112" t="s">
        <v>0</v>
      </c>
      <c r="B112" s="32" t="str">
        <f>IF(csv!F107="","",csv!T107)</f>
        <v>Ž21A</v>
      </c>
      <c r="C112" s="21" t="str">
        <f>IF(csv!F107="","",csv!AO107)</f>
        <v>Ž21A</v>
      </c>
      <c r="D112" s="21" t="str">
        <f>IF(csv!F107="","",csv!AP107&amp;"–"&amp;csv!AQ107&amp;"–"&amp;csv!AR107)</f>
        <v>3.82–225–12</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
      </c>
      <c r="F112" t="s">
        <v>0</v>
      </c>
      <c r="O112" s="1" t="str">
        <f t="shared" si="21"/>
        <v/>
      </c>
      <c r="X112" t="s">
        <v>0</v>
      </c>
    </row>
    <row r="113" spans="1:24" x14ac:dyDescent="0.25">
      <c r="A113" t="s">
        <v>0</v>
      </c>
      <c r="B113" s="32" t="str">
        <f>IF(csv!F108="","",csv!T108)</f>
        <v>Ž21B</v>
      </c>
      <c r="C113" s="21" t="str">
        <f>IF(csv!F108="","",csv!AO108)</f>
        <v>Ž16</v>
      </c>
      <c r="D113" s="21" t="str">
        <f>IF(csv!F108="","",csv!AP108&amp;"–"&amp;csv!AQ108&amp;"–"&amp;csv!AR108)</f>
        <v>2.29–125–8</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51–47–48–54–53–38–49–100–––––––––––––––––––––</v>
      </c>
      <c r="F113" t="s">
        <v>0</v>
      </c>
      <c r="O113" s="1" t="str">
        <f t="shared" si="21"/>
        <v/>
      </c>
      <c r="X113" t="s">
        <v>0</v>
      </c>
    </row>
    <row r="114" spans="1:24" x14ac:dyDescent="0.25">
      <c r="A114" t="s">
        <v>0</v>
      </c>
      <c r="B114" s="32" t="str">
        <f>IF(csv!F109="","",csv!T109)</f>
        <v>Ž21B</v>
      </c>
      <c r="C114" s="21" t="str">
        <f>IF(csv!F109="","",csv!AO109)</f>
        <v>Ž16</v>
      </c>
      <c r="D114" s="21" t="str">
        <f>IF(csv!F109="","",csv!AP109&amp;"–"&amp;csv!AQ109&amp;"–"&amp;csv!AR109)</f>
        <v>2.29–125–8</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51–47–48–54–53–38–49–100–––––––––––––––––––––</v>
      </c>
      <c r="F114" t="s">
        <v>0</v>
      </c>
      <c r="O114" s="1" t="str">
        <f t="shared" si="21"/>
        <v/>
      </c>
      <c r="X114" t="s">
        <v>0</v>
      </c>
    </row>
    <row r="115" spans="1:24" x14ac:dyDescent="0.25">
      <c r="A115" t="s">
        <v>0</v>
      </c>
      <c r="B115" s="32" t="str">
        <f>IF(csv!F110="","",csv!T110)</f>
        <v>Ž21B</v>
      </c>
      <c r="C115" s="21" t="str">
        <f>IF(csv!F110="","",csv!AO110)</f>
        <v>Ž16</v>
      </c>
      <c r="D115" s="21" t="str">
        <f>IF(csv!F110="","",csv!AP110&amp;"–"&amp;csv!AQ110&amp;"–"&amp;csv!AR110)</f>
        <v>2.29–125–8</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51–47–48–54–53–38–49–100–––––––––––––––––––––</v>
      </c>
      <c r="F115" t="s">
        <v>0</v>
      </c>
      <c r="O115" s="1" t="str">
        <f t="shared" si="21"/>
        <v/>
      </c>
      <c r="X115" t="s">
        <v>0</v>
      </c>
    </row>
    <row r="116" spans="1:24" x14ac:dyDescent="0.25">
      <c r="A116" t="s">
        <v>0</v>
      </c>
      <c r="B116" s="32" t="str">
        <f>IF(csv!F111="","",csv!T111)</f>
        <v>Ž21B</v>
      </c>
      <c r="C116" s="21" t="str">
        <f>IF(csv!F111="","",csv!AO111)</f>
        <v>Ž16</v>
      </c>
      <c r="D116" s="21" t="str">
        <f>IF(csv!F111="","",csv!AP111&amp;"–"&amp;csv!AQ111&amp;"–"&amp;csv!AR111)</f>
        <v>2.29–125–8</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51–47–48–54–53–38–49–100–––––––––––––––––––––</v>
      </c>
      <c r="F116" t="s">
        <v>0</v>
      </c>
      <c r="O116" s="1" t="str">
        <f t="shared" si="21"/>
        <v/>
      </c>
      <c r="X116" t="s">
        <v>0</v>
      </c>
    </row>
    <row r="117" spans="1:24" x14ac:dyDescent="0.25">
      <c r="A117" t="s">
        <v>0</v>
      </c>
      <c r="B117" s="32" t="str">
        <f>IF(csv!F112="","",csv!T112)</f>
        <v>Ž21B</v>
      </c>
      <c r="C117" s="21" t="str">
        <f>IF(csv!F112="","",csv!AO112)</f>
        <v>Ž16</v>
      </c>
      <c r="D117" s="21" t="str">
        <f>IF(csv!F112="","",csv!AP112&amp;"–"&amp;csv!AQ112&amp;"–"&amp;csv!AR112)</f>
        <v>2.29–125–8</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51–47–48–54–53–38–49–100–––––––––––––––––––––</v>
      </c>
      <c r="F117" t="s">
        <v>0</v>
      </c>
      <c r="O117" s="1" t="str">
        <f t="shared" si="21"/>
        <v/>
      </c>
      <c r="X117" t="s">
        <v>0</v>
      </c>
    </row>
    <row r="118" spans="1:24" x14ac:dyDescent="0.25">
      <c r="A118" t="s">
        <v>0</v>
      </c>
      <c r="B118" s="32" t="str">
        <f>IF(csv!F113="","",csv!T113)</f>
        <v>Ž21B</v>
      </c>
      <c r="C118" s="21" t="str">
        <f>IF(csv!F113="","",csv!AO113)</f>
        <v>Ž16</v>
      </c>
      <c r="D118" s="21" t="str">
        <f>IF(csv!F113="","",csv!AP113&amp;"–"&amp;csv!AQ113&amp;"–"&amp;csv!AR113)</f>
        <v>2.29–125–8</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
      </c>
      <c r="F118" t="s">
        <v>0</v>
      </c>
      <c r="O118" s="1" t="str">
        <f t="shared" si="21"/>
        <v/>
      </c>
      <c r="X118" t="s">
        <v>0</v>
      </c>
    </row>
    <row r="119" spans="1:24" x14ac:dyDescent="0.25">
      <c r="A119" t="s">
        <v>0</v>
      </c>
      <c r="B119" s="32" t="str">
        <f>IF(csv!F114="","",csv!T114)</f>
        <v>Ž35</v>
      </c>
      <c r="C119" s="21" t="str">
        <f>IF(csv!F114="","",csv!AO114)</f>
        <v>M45</v>
      </c>
      <c r="D119" s="21" t="str">
        <f>IF(csv!F114="","",csv!AP114&amp;"–"&amp;csv!AQ114&amp;"–"&amp;csv!AR114)</f>
        <v>3.52–205–8</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44–53–48–52–51–50–49–100–––––––––––––––––––––</v>
      </c>
      <c r="F119" t="s">
        <v>0</v>
      </c>
      <c r="O119" s="1" t="str">
        <f t="shared" si="21"/>
        <v/>
      </c>
      <c r="X119" t="s">
        <v>0</v>
      </c>
    </row>
    <row r="120" spans="1:24" x14ac:dyDescent="0.25">
      <c r="A120" t="s">
        <v>0</v>
      </c>
      <c r="B120" s="32" t="str">
        <f>IF(csv!F115="","",csv!T115)</f>
        <v>Ž35</v>
      </c>
      <c r="C120" s="21" t="str">
        <f>IF(csv!F115="","",csv!AO115)</f>
        <v>M45</v>
      </c>
      <c r="D120" s="21" t="str">
        <f>IF(csv!F115="","",csv!AP115&amp;"–"&amp;csv!AQ115&amp;"–"&amp;csv!AR115)</f>
        <v>3.52–205–8</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44–53–48–52–51–50–49–100–––––––––––––––––––––</v>
      </c>
      <c r="F120" t="s">
        <v>0</v>
      </c>
      <c r="O120" s="1" t="str">
        <f t="shared" si="21"/>
        <v/>
      </c>
      <c r="X120" t="s">
        <v>0</v>
      </c>
    </row>
    <row r="121" spans="1:24" x14ac:dyDescent="0.25">
      <c r="A121" t="s">
        <v>0</v>
      </c>
      <c r="B121" s="32" t="str">
        <f>IF(csv!F116="","",csv!T116)</f>
        <v>Ž35</v>
      </c>
      <c r="C121" s="21" t="str">
        <f>IF(csv!F116="","",csv!AO116)</f>
        <v>M45</v>
      </c>
      <c r="D121" s="21" t="str">
        <f>IF(csv!F116="","",csv!AP116&amp;"–"&amp;csv!AQ116&amp;"–"&amp;csv!AR116)</f>
        <v>3.52–205–8</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44–53–48–52–51–50–49–100–––––––––––––––––––––</v>
      </c>
      <c r="F121" t="s">
        <v>0</v>
      </c>
      <c r="O121" s="1" t="str">
        <f t="shared" si="21"/>
        <v/>
      </c>
      <c r="X121" t="s">
        <v>0</v>
      </c>
    </row>
    <row r="122" spans="1:24" x14ac:dyDescent="0.25">
      <c r="A122" t="s">
        <v>0</v>
      </c>
      <c r="B122" s="32" t="str">
        <f>IF(csv!F117="","",csv!T117)</f>
        <v>Ž35</v>
      </c>
      <c r="C122" s="21" t="str">
        <f>IF(csv!F117="","",csv!AO117)</f>
        <v>M45</v>
      </c>
      <c r="D122" s="21" t="str">
        <f>IF(csv!F117="","",csv!AP117&amp;"–"&amp;csv!AQ117&amp;"–"&amp;csv!AR117)</f>
        <v>3.52–205–8</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44–53–48–52–51–50–49–100–––––––––––––––––––––</v>
      </c>
      <c r="F122" t="s">
        <v>0</v>
      </c>
      <c r="O122" s="1" t="str">
        <f t="shared" si="21"/>
        <v/>
      </c>
      <c r="X122" t="s">
        <v>0</v>
      </c>
    </row>
    <row r="123" spans="1:24" x14ac:dyDescent="0.25">
      <c r="A123" t="s">
        <v>0</v>
      </c>
      <c r="B123" s="32" t="str">
        <f>IF(csv!F118="","",csv!T118)</f>
        <v>Ž35</v>
      </c>
      <c r="C123" s="21" t="str">
        <f>IF(csv!F118="","",csv!AO118)</f>
        <v>M45</v>
      </c>
      <c r="D123" s="21" t="str">
        <f>IF(csv!F118="","",csv!AP118&amp;"–"&amp;csv!AQ118&amp;"–"&amp;csv!AR118)</f>
        <v>3.52–205–8</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44–53–48–52–51–50–49–100–––––––––––––––––––––</v>
      </c>
      <c r="F123" t="s">
        <v>0</v>
      </c>
      <c r="O123" s="1" t="str">
        <f t="shared" si="21"/>
        <v/>
      </c>
      <c r="X123" t="s">
        <v>0</v>
      </c>
    </row>
    <row r="124" spans="1:24" x14ac:dyDescent="0.25">
      <c r="A124" t="s">
        <v>0</v>
      </c>
      <c r="B124" s="32" t="str">
        <f>IF(csv!F119="","",csv!T119)</f>
        <v>Ž35</v>
      </c>
      <c r="C124" s="21" t="str">
        <f>IF(csv!F119="","",csv!AO119)</f>
        <v>M45</v>
      </c>
      <c r="D124" s="21" t="str">
        <f>IF(csv!F119="","",csv!AP119&amp;"–"&amp;csv!AQ119&amp;"–"&amp;csv!AR119)</f>
        <v>3.52–205–8</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44–53–48–52–51–50–49–100–––––––––––––––––––––</v>
      </c>
      <c r="F124" t="s">
        <v>0</v>
      </c>
      <c r="O124" s="1" t="str">
        <f t="shared" si="21"/>
        <v/>
      </c>
      <c r="X124" t="s">
        <v>0</v>
      </c>
    </row>
    <row r="125" spans="1:24" x14ac:dyDescent="0.25">
      <c r="A125" t="s">
        <v>0</v>
      </c>
      <c r="B125" s="32" t="str">
        <f>IF(csv!F120="","",csv!T120)</f>
        <v>Ž35</v>
      </c>
      <c r="C125" s="21" t="str">
        <f>IF(csv!F120="","",csv!AO120)</f>
        <v>M45</v>
      </c>
      <c r="D125" s="21" t="str">
        <f>IF(csv!F120="","",csv!AP120&amp;"–"&amp;csv!AQ120&amp;"–"&amp;csv!AR120)</f>
        <v>3.52–205–8</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44–53–48–52–51–50–49–100–––––––––––––––––––––</v>
      </c>
      <c r="F125" t="s">
        <v>0</v>
      </c>
      <c r="O125" s="1" t="str">
        <f t="shared" si="21"/>
        <v/>
      </c>
      <c r="X125" t="s">
        <v>0</v>
      </c>
    </row>
    <row r="126" spans="1:24" x14ac:dyDescent="0.25">
      <c r="A126" t="s">
        <v>0</v>
      </c>
      <c r="B126" s="32" t="str">
        <f>IF(csv!F121="","",csv!T121)</f>
        <v>Ž35</v>
      </c>
      <c r="C126" s="21" t="str">
        <f>IF(csv!F121="","",csv!AO121)</f>
        <v>M45</v>
      </c>
      <c r="D126" s="21" t="str">
        <f>IF(csv!F121="","",csv!AP121&amp;"–"&amp;csv!AQ121&amp;"–"&amp;csv!AR121)</f>
        <v>3.52–205–8</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
      </c>
      <c r="F126" t="s">
        <v>0</v>
      </c>
      <c r="O126" s="1" t="str">
        <f t="shared" si="21"/>
        <v/>
      </c>
      <c r="X126" t="s">
        <v>0</v>
      </c>
    </row>
    <row r="127" spans="1:24" x14ac:dyDescent="0.25">
      <c r="A127" t="s">
        <v>0</v>
      </c>
      <c r="B127" s="32" t="str">
        <f>IF(csv!F122="","",csv!T122)</f>
        <v>Ž35</v>
      </c>
      <c r="C127" s="21" t="str">
        <f>IF(csv!F122="","",csv!AO122)</f>
        <v>M45</v>
      </c>
      <c r="D127" s="21" t="str">
        <f>IF(csv!F122="","",csv!AP122&amp;"–"&amp;csv!AQ122&amp;"–"&amp;csv!AR122)</f>
        <v>3.52–205–8</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
      </c>
      <c r="F127" t="s">
        <v>0</v>
      </c>
      <c r="O127" s="1" t="str">
        <f t="shared" si="21"/>
        <v/>
      </c>
      <c r="X127" t="s">
        <v>0</v>
      </c>
    </row>
    <row r="128" spans="1:24" x14ac:dyDescent="0.25">
      <c r="A128" t="s">
        <v>0</v>
      </c>
      <c r="B128" s="32" t="str">
        <f>IF(csv!F123="","",csv!T123)</f>
        <v>Ž35</v>
      </c>
      <c r="C128" s="21" t="str">
        <f>IF(csv!F123="","",csv!AO123)</f>
        <v>M45</v>
      </c>
      <c r="D128" s="21" t="str">
        <f>IF(csv!F123="","",csv!AP123&amp;"–"&amp;csv!AQ123&amp;"–"&amp;csv!AR123)</f>
        <v>3.52–205–8</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
      </c>
      <c r="F128" t="s">
        <v>0</v>
      </c>
      <c r="O128" s="1" t="str">
        <f t="shared" si="21"/>
        <v/>
      </c>
      <c r="X128" t="s">
        <v>0</v>
      </c>
    </row>
    <row r="129" spans="1:24" x14ac:dyDescent="0.25">
      <c r="A129" t="s">
        <v>0</v>
      </c>
      <c r="B129" s="32" t="str">
        <f>IF(csv!F124="","",csv!T124)</f>
        <v>Ž35</v>
      </c>
      <c r="C129" s="21" t="str">
        <f>IF(csv!F124="","",csv!AO124)</f>
        <v>M45</v>
      </c>
      <c r="D129" s="21" t="str">
        <f>IF(csv!F124="","",csv!AP124&amp;"–"&amp;csv!AQ124&amp;"–"&amp;csv!AR124)</f>
        <v>3.52–205–8</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
      </c>
      <c r="F129" t="s">
        <v>0</v>
      </c>
      <c r="O129" s="1" t="str">
        <f t="shared" si="21"/>
        <v/>
      </c>
      <c r="X129" t="s">
        <v>0</v>
      </c>
    </row>
    <row r="130" spans="1:24" x14ac:dyDescent="0.25">
      <c r="A130" t="s">
        <v>0</v>
      </c>
      <c r="B130" s="32" t="str">
        <f>IF(csv!F125="","",csv!T125)</f>
        <v>Ž45</v>
      </c>
      <c r="C130" s="21" t="str">
        <f>IF(csv!F125="","",csv!AO125)</f>
        <v>M55</v>
      </c>
      <c r="D130" s="21" t="str">
        <f>IF(csv!F125="","",csv!AP125&amp;"–"&amp;csv!AQ125&amp;"–"&amp;csv!AR125)</f>
        <v>3.14–200–12</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56–48–50–37–42–43–45–41–40–54–49–100–––––––––––––––––</v>
      </c>
      <c r="F130" t="s">
        <v>0</v>
      </c>
      <c r="O130" s="1" t="str">
        <f t="shared" si="21"/>
        <v/>
      </c>
      <c r="X130" t="s">
        <v>0</v>
      </c>
    </row>
    <row r="131" spans="1:24" x14ac:dyDescent="0.25">
      <c r="A131" t="s">
        <v>0</v>
      </c>
      <c r="B131" s="32" t="str">
        <f>IF(csv!F126="","",csv!T126)</f>
        <v>Ž45</v>
      </c>
      <c r="C131" s="21" t="str">
        <f>IF(csv!F126="","",csv!AO126)</f>
        <v>M55</v>
      </c>
      <c r="D131" s="21" t="str">
        <f>IF(csv!F126="","",csv!AP126&amp;"–"&amp;csv!AQ126&amp;"–"&amp;csv!AR126)</f>
        <v>3.14–200–12</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56–48–50–37–42–43–45–41–40–54–49–100–––––––––––––––––</v>
      </c>
      <c r="F131" t="s">
        <v>0</v>
      </c>
      <c r="O131" s="1" t="str">
        <f t="shared" si="21"/>
        <v/>
      </c>
      <c r="X131" t="s">
        <v>0</v>
      </c>
    </row>
    <row r="132" spans="1:24" x14ac:dyDescent="0.25">
      <c r="A132" t="s">
        <v>0</v>
      </c>
      <c r="B132" s="32" t="str">
        <f>IF(csv!F127="","",csv!T127)</f>
        <v>Ž45</v>
      </c>
      <c r="C132" s="21" t="str">
        <f>IF(csv!F127="","",csv!AO127)</f>
        <v>M55</v>
      </c>
      <c r="D132" s="21" t="str">
        <f>IF(csv!F127="","",csv!AP127&amp;"–"&amp;csv!AQ127&amp;"–"&amp;csv!AR127)</f>
        <v>3.14–200–12</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56–48–50–37–42–43–45–41–40–54–49–100–––––––––––––––––</v>
      </c>
      <c r="F132" t="s">
        <v>0</v>
      </c>
      <c r="O132" s="1" t="str">
        <f t="shared" si="21"/>
        <v/>
      </c>
      <c r="X132" t="s">
        <v>0</v>
      </c>
    </row>
    <row r="133" spans="1:24" x14ac:dyDescent="0.25">
      <c r="A133" t="s">
        <v>0</v>
      </c>
      <c r="B133" s="32" t="str">
        <f>IF(csv!F128="","",csv!T128)</f>
        <v>Ž45</v>
      </c>
      <c r="C133" s="21" t="str">
        <f>IF(csv!F128="","",csv!AO128)</f>
        <v>M55</v>
      </c>
      <c r="D133" s="21" t="str">
        <f>IF(csv!F128="","",csv!AP128&amp;"–"&amp;csv!AQ128&amp;"–"&amp;csv!AR128)</f>
        <v>3.14–200–12</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56–48–50–37–42–43–45–41–40–54–49–100–––––––––––––––––</v>
      </c>
      <c r="F133" t="s">
        <v>0</v>
      </c>
      <c r="O133" s="1" t="str">
        <f t="shared" si="21"/>
        <v/>
      </c>
      <c r="X133" t="s">
        <v>0</v>
      </c>
    </row>
    <row r="134" spans="1:24" x14ac:dyDescent="0.25">
      <c r="A134" t="s">
        <v>0</v>
      </c>
      <c r="B134" s="32" t="str">
        <f>IF(csv!F129="","",csv!T129)</f>
        <v>Ž45</v>
      </c>
      <c r="C134" s="21" t="str">
        <f>IF(csv!F129="","",csv!AO129)</f>
        <v>M55</v>
      </c>
      <c r="D134" s="21" t="str">
        <f>IF(csv!F129="","",csv!AP129&amp;"–"&amp;csv!AQ129&amp;"–"&amp;csv!AR129)</f>
        <v>3.14–200–12</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56–48–50–37–42–43–45–41–40–54–49–100–––––––––––––––––</v>
      </c>
      <c r="F134" t="s">
        <v>0</v>
      </c>
      <c r="O134" s="1" t="str">
        <f t="shared" si="21"/>
        <v/>
      </c>
      <c r="X134" t="s">
        <v>0</v>
      </c>
    </row>
    <row r="135" spans="1:24" x14ac:dyDescent="0.25">
      <c r="A135" t="s">
        <v>0</v>
      </c>
      <c r="B135" s="32" t="str">
        <f>IF(csv!F130="","",csv!T130)</f>
        <v>Ž45</v>
      </c>
      <c r="C135" s="21" t="str">
        <f>IF(csv!F130="","",csv!AO130)</f>
        <v>M55</v>
      </c>
      <c r="D135" s="21" t="str">
        <f>IF(csv!F130="","",csv!AP130&amp;"–"&amp;csv!AQ130&amp;"–"&amp;csv!AR130)</f>
        <v>3.14–200–12</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56–48–50–37–42–43–45–41–40–54–49–100–––––––––––––––––</v>
      </c>
      <c r="F135" t="s">
        <v>0</v>
      </c>
      <c r="O135" s="1" t="str">
        <f t="shared" si="21"/>
        <v/>
      </c>
      <c r="X135" t="s">
        <v>0</v>
      </c>
    </row>
    <row r="136" spans="1:24" x14ac:dyDescent="0.25">
      <c r="A136" t="s">
        <v>0</v>
      </c>
      <c r="B136" s="32" t="str">
        <f>IF(csv!F131="","",csv!T131)</f>
        <v>Ž45</v>
      </c>
      <c r="C136" s="21" t="str">
        <f>IF(csv!F131="","",csv!AO131)</f>
        <v>M55</v>
      </c>
      <c r="D136" s="21" t="str">
        <f>IF(csv!F131="","",csv!AP131&amp;"–"&amp;csv!AQ131&amp;"–"&amp;csv!AR131)</f>
        <v>3.14–200–12</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56–48–50–37–42–43–45–41–40–54–49–100–––––––––––––––––</v>
      </c>
      <c r="F136" t="s">
        <v>0</v>
      </c>
      <c r="O136" s="1" t="str">
        <f t="shared" si="21"/>
        <v/>
      </c>
      <c r="X136" t="s">
        <v>0</v>
      </c>
    </row>
    <row r="137" spans="1:24" x14ac:dyDescent="0.25">
      <c r="A137" t="s">
        <v>0</v>
      </c>
      <c r="B137" s="32" t="str">
        <f>IF(csv!F132="","",csv!T132)</f>
        <v>Ž45</v>
      </c>
      <c r="C137" s="21" t="str">
        <f>IF(csv!F132="","",csv!AO132)</f>
        <v>M55</v>
      </c>
      <c r="D137" s="21" t="str">
        <f>IF(csv!F132="","",csv!AP132&amp;"–"&amp;csv!AQ132&amp;"–"&amp;csv!AR132)</f>
        <v>3.14–200–12</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56–48–50–37–42–43–45–41–40–54–49–100–––––––––––––––––</v>
      </c>
      <c r="F137" t="s">
        <v>0</v>
      </c>
      <c r="O137" s="1" t="str">
        <f t="shared" ref="O137:O200" si="22">IF(N137="","",IF(N137&lt;&gt;N136,N137,""))</f>
        <v/>
      </c>
      <c r="X137" t="s">
        <v>0</v>
      </c>
    </row>
    <row r="138" spans="1:24" x14ac:dyDescent="0.25">
      <c r="A138" t="s">
        <v>0</v>
      </c>
      <c r="B138" s="32" t="str">
        <f>IF(csv!F133="","",csv!T133)</f>
        <v>Ž45</v>
      </c>
      <c r="C138" s="21" t="str">
        <f>IF(csv!F133="","",csv!AO133)</f>
        <v>M55</v>
      </c>
      <c r="D138" s="21" t="str">
        <f>IF(csv!F133="","",csv!AP133&amp;"–"&amp;csv!AQ133&amp;"–"&amp;csv!AR133)</f>
        <v>3.14–200–12</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56–48–50–37–42–43–45–41–40–54–49–100–––––––––––––––––</v>
      </c>
      <c r="F138" t="s">
        <v>0</v>
      </c>
      <c r="O138" s="1" t="str">
        <f t="shared" si="22"/>
        <v/>
      </c>
      <c r="X138" t="s">
        <v>0</v>
      </c>
    </row>
    <row r="139" spans="1:24" x14ac:dyDescent="0.25">
      <c r="A139" t="s">
        <v>0</v>
      </c>
      <c r="B139" s="32" t="str">
        <f>IF(csv!F134="","",csv!T134)</f>
        <v>Ž45</v>
      </c>
      <c r="C139" s="21" t="str">
        <f>IF(csv!F134="","",csv!AO134)</f>
        <v>M55</v>
      </c>
      <c r="D139" s="21" t="str">
        <f>IF(csv!F134="","",csv!AP134&amp;"–"&amp;csv!AQ134&amp;"–"&amp;csv!AR134)</f>
        <v>3.14–200–12</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56–48–50–37–42–43–45–41–40–54–49–100–––––––––––––––––</v>
      </c>
      <c r="F139" t="s">
        <v>0</v>
      </c>
      <c r="O139" s="1" t="str">
        <f t="shared" si="22"/>
        <v/>
      </c>
      <c r="X139" t="s">
        <v>0</v>
      </c>
    </row>
    <row r="140" spans="1:24" x14ac:dyDescent="0.25">
      <c r="A140" t="s">
        <v>0</v>
      </c>
      <c r="B140" s="32" t="str">
        <f>IF(csv!F135="","",csv!T135)</f>
        <v>Ž45</v>
      </c>
      <c r="C140" s="21" t="str">
        <f>IF(csv!F135="","",csv!AO135)</f>
        <v>M55</v>
      </c>
      <c r="D140" s="21" t="str">
        <f>IF(csv!F135="","",csv!AP135&amp;"–"&amp;csv!AQ135&amp;"–"&amp;csv!AR135)</f>
        <v>3.14–200–12</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
      </c>
      <c r="F140" t="s">
        <v>0</v>
      </c>
      <c r="O140" s="1" t="str">
        <f t="shared" si="22"/>
        <v/>
      </c>
      <c r="X140" t="s">
        <v>0</v>
      </c>
    </row>
    <row r="141" spans="1:24" x14ac:dyDescent="0.25">
      <c r="A141" t="s">
        <v>0</v>
      </c>
      <c r="B141" s="32" t="str">
        <f>IF(csv!F136="","",csv!T136)</f>
        <v>Ž45</v>
      </c>
      <c r="C141" s="21" t="str">
        <f>IF(csv!F136="","",csv!AO136)</f>
        <v>M55</v>
      </c>
      <c r="D141" s="21" t="str">
        <f>IF(csv!F136="","",csv!AP136&amp;"–"&amp;csv!AQ136&amp;"–"&amp;csv!AR136)</f>
        <v>3.14–200–12</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
      </c>
      <c r="F141" t="s">
        <v>0</v>
      </c>
      <c r="O141" s="1" t="str">
        <f t="shared" si="22"/>
        <v/>
      </c>
      <c r="X141" t="s">
        <v>0</v>
      </c>
    </row>
    <row r="142" spans="1:24" x14ac:dyDescent="0.25">
      <c r="A142" t="s">
        <v>0</v>
      </c>
      <c r="B142" s="32" t="str">
        <f>IF(csv!F137="","",csv!T137)</f>
        <v>Ž45</v>
      </c>
      <c r="C142" s="21" t="str">
        <f>IF(csv!F137="","",csv!AO137)</f>
        <v>M55</v>
      </c>
      <c r="D142" s="21" t="str">
        <f>IF(csv!F137="","",csv!AP137&amp;"–"&amp;csv!AQ137&amp;"–"&amp;csv!AR137)</f>
        <v>3.14–200–12</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
      </c>
      <c r="F142" t="s">
        <v>0</v>
      </c>
      <c r="O142" s="1" t="str">
        <f t="shared" si="22"/>
        <v/>
      </c>
      <c r="X142" t="s">
        <v>0</v>
      </c>
    </row>
    <row r="143" spans="1:24" x14ac:dyDescent="0.25">
      <c r="A143" t="s">
        <v>0</v>
      </c>
      <c r="B143" s="32" t="str">
        <f>IF(csv!F138="","",csv!T138)</f>
        <v>Ž55</v>
      </c>
      <c r="C143" s="21" t="str">
        <f>IF(csv!F138="","",csv!AO138)</f>
        <v>Ž55</v>
      </c>
      <c r="D143" s="21" t="str">
        <f>IF(csv!F138="","",csv!AP138&amp;"–"&amp;csv!AQ138&amp;"–"&amp;csv!AR138)</f>
        <v>2.48–140–8</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52–42–53–36–50–39–55–100–––––––––––––––––––––</v>
      </c>
      <c r="F143" t="s">
        <v>0</v>
      </c>
      <c r="O143" s="1" t="str">
        <f t="shared" si="22"/>
        <v/>
      </c>
      <c r="X143" t="s">
        <v>0</v>
      </c>
    </row>
    <row r="144" spans="1:24" x14ac:dyDescent="0.25">
      <c r="A144" t="s">
        <v>0</v>
      </c>
      <c r="B144" s="32" t="str">
        <f>IF(csv!F139="","",csv!T139)</f>
        <v>Ž55</v>
      </c>
      <c r="C144" s="21" t="str">
        <f>IF(csv!F139="","",csv!AO139)</f>
        <v>Ž55</v>
      </c>
      <c r="D144" s="21" t="str">
        <f>IF(csv!F139="","",csv!AP139&amp;"–"&amp;csv!AQ139&amp;"–"&amp;csv!AR139)</f>
        <v>2.48–140–8</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
      </c>
      <c r="F144" t="s">
        <v>0</v>
      </c>
      <c r="O144" s="1" t="str">
        <f t="shared" si="22"/>
        <v/>
      </c>
      <c r="X144" t="s">
        <v>0</v>
      </c>
    </row>
    <row r="145" spans="1:24" x14ac:dyDescent="0.25">
      <c r="A145" t="s">
        <v>0</v>
      </c>
      <c r="B145" s="32" t="str">
        <f>IF(csv!F140="","",csv!T140)</f>
        <v>Ž55</v>
      </c>
      <c r="C145" s="21" t="str">
        <f>IF(csv!F140="","",csv!AO140)</f>
        <v>Ž55</v>
      </c>
      <c r="D145" s="21" t="str">
        <f>IF(csv!F140="","",csv!AP140&amp;"–"&amp;csv!AQ140&amp;"–"&amp;csv!AR140)</f>
        <v>2.48–140–8</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
      </c>
      <c r="F145" t="s">
        <v>0</v>
      </c>
      <c r="O145" s="1" t="str">
        <f t="shared" si="22"/>
        <v/>
      </c>
      <c r="X145" t="s">
        <v>0</v>
      </c>
    </row>
    <row r="146" spans="1:24" x14ac:dyDescent="0.25">
      <c r="A146" t="s">
        <v>0</v>
      </c>
      <c r="B146" s="32" t="str">
        <f>IF(csv!F141="","",csv!T141)</f>
        <v>Ž55</v>
      </c>
      <c r="C146" s="21" t="str">
        <f>IF(csv!F141="","",csv!AO141)</f>
        <v>Ž55</v>
      </c>
      <c r="D146" s="21" t="str">
        <f>IF(csv!F141="","",csv!AP141&amp;"–"&amp;csv!AQ141&amp;"–"&amp;csv!AR141)</f>
        <v>2.48–140–8</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52––––––––––––––––––––––––––––</v>
      </c>
      <c r="F146" t="s">
        <v>0</v>
      </c>
      <c r="O146" s="1" t="str">
        <f t="shared" si="22"/>
        <v/>
      </c>
      <c r="X146" t="s">
        <v>0</v>
      </c>
    </row>
    <row r="147" spans="1:24" x14ac:dyDescent="0.25">
      <c r="A147" t="s">
        <v>0</v>
      </c>
      <c r="B147" s="32" t="str">
        <f>IF(csv!F142="","",csv!T142)</f>
        <v>Ž65</v>
      </c>
      <c r="C147" s="21" t="str">
        <f>IF(csv!F142="","",csv!AO142)</f>
        <v>M12</v>
      </c>
      <c r="D147" s="21" t="str">
        <f>IF(csv!F142="","",csv!AP142&amp;"–"&amp;csv!AQ142&amp;"–"&amp;csv!AR142)</f>
        <v>1.82–120–7</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33–34–35–37–38–32–100––––––––––––––––––––––</v>
      </c>
      <c r="F147" t="s">
        <v>0</v>
      </c>
      <c r="O147" s="1" t="str">
        <f t="shared" si="22"/>
        <v/>
      </c>
      <c r="X147" t="s">
        <v>0</v>
      </c>
    </row>
    <row r="148" spans="1:24" x14ac:dyDescent="0.25">
      <c r="A148" t="s">
        <v>0</v>
      </c>
      <c r="B148" s="32" t="str">
        <f>IF(csv!F143="","",csv!T143)</f>
        <v>Ž65</v>
      </c>
      <c r="C148" s="21" t="str">
        <f>IF(csv!F143="","",csv!AO143)</f>
        <v>M12</v>
      </c>
      <c r="D148" s="21" t="str">
        <f>IF(csv!F143="","",csv!AP143&amp;"–"&amp;csv!AQ143&amp;"–"&amp;csv!AR143)</f>
        <v>1.82–120–7</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33–34–35–37–38–32–100––––––––––––––––––––––</v>
      </c>
      <c r="F148" t="s">
        <v>0</v>
      </c>
      <c r="O148" s="1" t="str">
        <f t="shared" si="22"/>
        <v/>
      </c>
      <c r="X148" t="s">
        <v>0</v>
      </c>
    </row>
    <row r="149" spans="1:24" x14ac:dyDescent="0.25">
      <c r="A149" t="s">
        <v>0</v>
      </c>
      <c r="B149" s="32" t="str">
        <f>IF(csv!F144="","",csv!T144)</f>
        <v>Ž65</v>
      </c>
      <c r="C149" s="21" t="str">
        <f>IF(csv!F144="","",csv!AO144)</f>
        <v>M12</v>
      </c>
      <c r="D149" s="21" t="str">
        <f>IF(csv!F144="","",csv!AP144&amp;"–"&amp;csv!AQ144&amp;"–"&amp;csv!AR144)</f>
        <v>1.82–120–7</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
      </c>
      <c r="F149" t="s">
        <v>0</v>
      </c>
      <c r="O149" s="1" t="str">
        <f t="shared" si="22"/>
        <v/>
      </c>
      <c r="X149" t="s">
        <v>0</v>
      </c>
    </row>
    <row r="150" spans="1:24" x14ac:dyDescent="0.25">
      <c r="A150" t="s">
        <v>0</v>
      </c>
      <c r="B150" s="32" t="str">
        <f>IF(csv!F145="","",csv!T145)</f>
        <v>Ž65</v>
      </c>
      <c r="C150" s="21" t="str">
        <f>IF(csv!F145="","",csv!AO145)</f>
        <v>M12</v>
      </c>
      <c r="D150" s="21" t="str">
        <f>IF(csv!F145="","",csv!AP145&amp;"–"&amp;csv!AQ145&amp;"–"&amp;csv!AR145)</f>
        <v>1.82–120–7</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
      </c>
      <c r="F150" t="s">
        <v>0</v>
      </c>
      <c r="O150" s="1" t="str">
        <f t="shared" si="22"/>
        <v/>
      </c>
      <c r="X150" t="s">
        <v>0</v>
      </c>
    </row>
    <row r="151" spans="1:24" x14ac:dyDescent="0.25">
      <c r="A151" t="s">
        <v>0</v>
      </c>
      <c r="B151" s="32" t="str">
        <f>IF(csv!F146="","",csv!T146)</f>
        <v/>
      </c>
      <c r="C151" s="21" t="str">
        <f>IF(csv!F146="","",csv!AO146)</f>
        <v/>
      </c>
      <c r="D151" s="21" t="str">
        <f>IF(csv!F146="","",csv!AP146&amp;"–"&amp;csv!AQ146&amp;"–"&amp;csv!AR146)</f>
        <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
      </c>
      <c r="F151" t="s">
        <v>0</v>
      </c>
      <c r="O151" s="1" t="str">
        <f t="shared" si="22"/>
        <v/>
      </c>
      <c r="X151" t="s">
        <v>0</v>
      </c>
    </row>
    <row r="152" spans="1:24" x14ac:dyDescent="0.25">
      <c r="A152" t="s">
        <v>0</v>
      </c>
      <c r="B152" s="32" t="str">
        <f>IF(csv!F147="","",csv!T147)</f>
        <v/>
      </c>
      <c r="C152" s="21" t="str">
        <f>IF(csv!F147="","",csv!AO147)</f>
        <v/>
      </c>
      <c r="D152" s="21" t="str">
        <f>IF(csv!F147="","",csv!AP147&amp;"–"&amp;csv!AQ147&amp;"–"&amp;csv!AR147)</f>
        <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
      </c>
      <c r="F152" t="s">
        <v>0</v>
      </c>
      <c r="O152" s="1" t="str">
        <f t="shared" si="22"/>
        <v/>
      </c>
      <c r="X152" t="s">
        <v>0</v>
      </c>
    </row>
    <row r="153" spans="1:24" x14ac:dyDescent="0.25">
      <c r="A153" t="s">
        <v>0</v>
      </c>
      <c r="B153" s="32" t="str">
        <f>IF(csv!F148="","",csv!T148)</f>
        <v/>
      </c>
      <c r="C153" s="21" t="str">
        <f>IF(csv!F148="","",csv!AO148)</f>
        <v/>
      </c>
      <c r="D153" s="21" t="str">
        <f>IF(csv!F148="","",csv!AP148&amp;"–"&amp;csv!AQ148&amp;"–"&amp;csv!AR148)</f>
        <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
      </c>
      <c r="F153" t="s">
        <v>0</v>
      </c>
      <c r="O153" s="1" t="str">
        <f t="shared" si="22"/>
        <v/>
      </c>
      <c r="X153" t="s">
        <v>0</v>
      </c>
    </row>
    <row r="154" spans="1:24" x14ac:dyDescent="0.25">
      <c r="A154" t="s">
        <v>0</v>
      </c>
      <c r="B154" s="32" t="str">
        <f>IF(csv!F149="","",csv!T149)</f>
        <v/>
      </c>
      <c r="C154" s="21" t="str">
        <f>IF(csv!F149="","",csv!AO149)</f>
        <v/>
      </c>
      <c r="D154" s="21" t="str">
        <f>IF(csv!F149="","",csv!AP149&amp;"–"&amp;csv!AQ149&amp;"–"&amp;csv!AR149)</f>
        <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
      </c>
      <c r="F154" t="s">
        <v>0</v>
      </c>
      <c r="O154" s="1" t="str">
        <f t="shared" si="22"/>
        <v/>
      </c>
      <c r="X154" t="s">
        <v>0</v>
      </c>
    </row>
    <row r="155" spans="1:24" x14ac:dyDescent="0.25">
      <c r="A155" t="s">
        <v>0</v>
      </c>
      <c r="B155" s="32" t="str">
        <f>IF(csv!F150="","",csv!T150)</f>
        <v/>
      </c>
      <c r="C155" s="21" t="str">
        <f>IF(csv!F150="","",csv!AO150)</f>
        <v/>
      </c>
      <c r="D155" s="21" t="str">
        <f>IF(csv!F150="","",csv!AP150&amp;"–"&amp;csv!AQ150&amp;"–"&amp;csv!AR150)</f>
        <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
      </c>
      <c r="F155" t="s">
        <v>0</v>
      </c>
      <c r="O155" s="1" t="str">
        <f t="shared" si="22"/>
        <v/>
      </c>
      <c r="X155" t="s">
        <v>0</v>
      </c>
    </row>
    <row r="156" spans="1:24" x14ac:dyDescent="0.25">
      <c r="A156" t="s">
        <v>0</v>
      </c>
      <c r="B156" s="32" t="str">
        <f>IF(csv!F151="","",csv!T151)</f>
        <v/>
      </c>
      <c r="C156" s="21" t="str">
        <f>IF(csv!F151="","",csv!AO151)</f>
        <v/>
      </c>
      <c r="D156" s="21" t="str">
        <f>IF(csv!F151="","",csv!AP151&amp;"–"&amp;csv!AQ151&amp;"–"&amp;csv!AR151)</f>
        <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
      </c>
      <c r="F156" t="s">
        <v>0</v>
      </c>
      <c r="O156" s="1" t="str">
        <f t="shared" si="22"/>
        <v/>
      </c>
      <c r="X156" t="s">
        <v>0</v>
      </c>
    </row>
    <row r="157" spans="1:24" x14ac:dyDescent="0.25">
      <c r="A157" t="s">
        <v>0</v>
      </c>
      <c r="B157" s="32" t="str">
        <f>IF(csv!F152="","",csv!T152)</f>
        <v/>
      </c>
      <c r="C157" s="21" t="str">
        <f>IF(csv!F152="","",csv!AO152)</f>
        <v/>
      </c>
      <c r="D157" s="21" t="str">
        <f>IF(csv!F152="","",csv!AP152&amp;"–"&amp;csv!AQ152&amp;"–"&amp;csv!AR152)</f>
        <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
      </c>
      <c r="F157" t="s">
        <v>0</v>
      </c>
      <c r="O157" s="1" t="str">
        <f t="shared" si="22"/>
        <v/>
      </c>
      <c r="X157" t="s">
        <v>0</v>
      </c>
    </row>
    <row r="158" spans="1:24" x14ac:dyDescent="0.25">
      <c r="A158" t="s">
        <v>0</v>
      </c>
      <c r="B158" s="32" t="str">
        <f>IF(csv!F153="","",csv!T153)</f>
        <v/>
      </c>
      <c r="C158" s="21" t="str">
        <f>IF(csv!F153="","",csv!AO153)</f>
        <v/>
      </c>
      <c r="D158" s="21" t="str">
        <f>IF(csv!F153="","",csv!AP153&amp;"–"&amp;csv!AQ153&amp;"–"&amp;csv!AR153)</f>
        <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
      </c>
      <c r="F158" t="s">
        <v>0</v>
      </c>
      <c r="O158" s="1" t="str">
        <f t="shared" si="22"/>
        <v/>
      </c>
      <c r="X158" t="s">
        <v>0</v>
      </c>
    </row>
    <row r="159" spans="1:24" x14ac:dyDescent="0.25">
      <c r="A159" t="s">
        <v>0</v>
      </c>
      <c r="B159" s="32" t="str">
        <f>IF(csv!F154="","",csv!T154)</f>
        <v/>
      </c>
      <c r="C159" s="21" t="str">
        <f>IF(csv!F154="","",csv!AO154)</f>
        <v/>
      </c>
      <c r="D159" s="21" t="str">
        <f>IF(csv!F154="","",csv!AP154&amp;"–"&amp;csv!AQ154&amp;"–"&amp;csv!AR154)</f>
        <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
      </c>
      <c r="F159" t="s">
        <v>0</v>
      </c>
      <c r="O159" s="1" t="str">
        <f t="shared" si="22"/>
        <v/>
      </c>
      <c r="X159" t="s">
        <v>0</v>
      </c>
    </row>
    <row r="160" spans="1:24" x14ac:dyDescent="0.25">
      <c r="A160" t="s">
        <v>0</v>
      </c>
      <c r="B160" s="32" t="str">
        <f>IF(csv!F155="","",csv!T155)</f>
        <v/>
      </c>
      <c r="C160" s="21" t="str">
        <f>IF(csv!F155="","",csv!AO155)</f>
        <v/>
      </c>
      <c r="D160" s="21" t="str">
        <f>IF(csv!F155="","",csv!AP155&amp;"–"&amp;csv!AQ155&amp;"–"&amp;csv!AR155)</f>
        <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
      </c>
      <c r="F160" t="s">
        <v>0</v>
      </c>
      <c r="O160" s="1" t="str">
        <f t="shared" si="22"/>
        <v/>
      </c>
      <c r="X160" t="s">
        <v>0</v>
      </c>
    </row>
    <row r="161" spans="1:24" x14ac:dyDescent="0.25">
      <c r="A161" t="s">
        <v>0</v>
      </c>
      <c r="B161" s="32" t="str">
        <f>IF(csv!F156="","",csv!T156)</f>
        <v/>
      </c>
      <c r="C161" s="21" t="str">
        <f>IF(csv!F156="","",csv!AO156)</f>
        <v/>
      </c>
      <c r="D161" s="21" t="str">
        <f>IF(csv!F156="","",csv!AP156&amp;"–"&amp;csv!AQ156&amp;"–"&amp;csv!AR156)</f>
        <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
      </c>
      <c r="F161" t="s">
        <v>0</v>
      </c>
      <c r="O161" s="1" t="str">
        <f t="shared" si="22"/>
        <v/>
      </c>
      <c r="X161" t="s">
        <v>0</v>
      </c>
    </row>
    <row r="162" spans="1:24" x14ac:dyDescent="0.25">
      <c r="A162" t="s">
        <v>0</v>
      </c>
      <c r="B162" s="32" t="str">
        <f>IF(csv!F157="","",csv!T157)</f>
        <v/>
      </c>
      <c r="C162" s="21" t="str">
        <f>IF(csv!F157="","",csv!AO157)</f>
        <v/>
      </c>
      <c r="D162" s="21" t="str">
        <f>IF(csv!F157="","",csv!AP157&amp;"–"&amp;csv!AQ157&amp;"–"&amp;csv!AR157)</f>
        <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
      </c>
      <c r="F162" t="s">
        <v>0</v>
      </c>
      <c r="O162" s="1" t="str">
        <f t="shared" si="22"/>
        <v/>
      </c>
      <c r="X162" t="s">
        <v>0</v>
      </c>
    </row>
    <row r="163" spans="1:24" x14ac:dyDescent="0.25">
      <c r="A163" t="s">
        <v>0</v>
      </c>
      <c r="B163" s="32" t="str">
        <f>IF(csv!F158="","",csv!T158)</f>
        <v/>
      </c>
      <c r="C163" s="21" t="str">
        <f>IF(csv!F158="","",csv!AO158)</f>
        <v/>
      </c>
      <c r="D163" s="21" t="str">
        <f>IF(csv!F158="","",csv!AP158&amp;"–"&amp;csv!AQ158&amp;"–"&amp;csv!AR158)</f>
        <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
      </c>
      <c r="F163" t="s">
        <v>0</v>
      </c>
      <c r="O163" s="1" t="str">
        <f t="shared" si="22"/>
        <v/>
      </c>
      <c r="X163" t="s">
        <v>0</v>
      </c>
    </row>
    <row r="164" spans="1:24" x14ac:dyDescent="0.25">
      <c r="A164" t="s">
        <v>0</v>
      </c>
      <c r="B164" s="32" t="str">
        <f>IF(csv!F159="","",csv!T159)</f>
        <v/>
      </c>
      <c r="C164" s="21" t="str">
        <f>IF(csv!F159="","",csv!AO159)</f>
        <v/>
      </c>
      <c r="D164" s="21" t="str">
        <f>IF(csv!F159="","",csv!AP159&amp;"–"&amp;csv!AQ159&amp;"–"&amp;csv!AR159)</f>
        <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
      </c>
      <c r="F164" t="s">
        <v>0</v>
      </c>
      <c r="O164" s="1" t="str">
        <f t="shared" si="22"/>
        <v/>
      </c>
      <c r="X164" t="s">
        <v>0</v>
      </c>
    </row>
    <row r="165" spans="1:24" x14ac:dyDescent="0.25">
      <c r="A165" t="s">
        <v>0</v>
      </c>
      <c r="B165" s="32" t="str">
        <f>IF(csv!F160="","",csv!T160)</f>
        <v/>
      </c>
      <c r="C165" s="21" t="str">
        <f>IF(csv!F160="","",csv!AO160)</f>
        <v/>
      </c>
      <c r="D165" s="21" t="str">
        <f>IF(csv!F160="","",csv!AP160&amp;"–"&amp;csv!AQ160&amp;"–"&amp;csv!AR160)</f>
        <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
      </c>
      <c r="F165" t="s">
        <v>0</v>
      </c>
      <c r="O165" s="1" t="str">
        <f t="shared" si="22"/>
        <v/>
      </c>
      <c r="X165" t="s">
        <v>0</v>
      </c>
    </row>
    <row r="166" spans="1:24" x14ac:dyDescent="0.25">
      <c r="A166" t="s">
        <v>0</v>
      </c>
      <c r="B166" s="32" t="str">
        <f>IF(csv!F161="","",csv!T161)</f>
        <v/>
      </c>
      <c r="C166" s="21" t="str">
        <f>IF(csv!F161="","",csv!AO161)</f>
        <v/>
      </c>
      <c r="D166" s="21" t="str">
        <f>IF(csv!F161="","",csv!AP161&amp;"–"&amp;csv!AQ161&amp;"–"&amp;csv!AR161)</f>
        <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
      </c>
      <c r="F166" t="s">
        <v>0</v>
      </c>
      <c r="O166" s="1" t="str">
        <f t="shared" si="22"/>
        <v/>
      </c>
      <c r="X166" t="s">
        <v>0</v>
      </c>
    </row>
    <row r="167" spans="1:24" x14ac:dyDescent="0.25">
      <c r="A167" t="s">
        <v>0</v>
      </c>
      <c r="B167" s="32" t="str">
        <f>IF(csv!F162="","",csv!T162)</f>
        <v/>
      </c>
      <c r="C167" s="21" t="str">
        <f>IF(csv!F162="","",csv!AO162)</f>
        <v/>
      </c>
      <c r="D167" s="21" t="str">
        <f>IF(csv!F162="","",csv!AP162&amp;"–"&amp;csv!AQ162&amp;"–"&amp;csv!AR162)</f>
        <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
      </c>
      <c r="F167" t="s">
        <v>0</v>
      </c>
      <c r="O167" s="1" t="str">
        <f t="shared" si="22"/>
        <v/>
      </c>
      <c r="X167" t="s">
        <v>0</v>
      </c>
    </row>
    <row r="168" spans="1:24" x14ac:dyDescent="0.25">
      <c r="A168" t="s">
        <v>0</v>
      </c>
      <c r="B168" s="32" t="str">
        <f>IF(csv!F163="","",csv!T163)</f>
        <v/>
      </c>
      <c r="C168" s="21" t="str">
        <f>IF(csv!F163="","",csv!AO163)</f>
        <v/>
      </c>
      <c r="D168" s="21" t="str">
        <f>IF(csv!F163="","",csv!AP163&amp;"–"&amp;csv!AQ163&amp;"–"&amp;csv!AR163)</f>
        <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
      </c>
      <c r="F168" t="s">
        <v>0</v>
      </c>
      <c r="O168" s="1" t="str">
        <f t="shared" si="22"/>
        <v/>
      </c>
      <c r="X168" t="s">
        <v>0</v>
      </c>
    </row>
    <row r="169" spans="1:24" x14ac:dyDescent="0.25">
      <c r="A169" t="s">
        <v>0</v>
      </c>
      <c r="B169" s="32" t="str">
        <f>IF(csv!F164="","",csv!T164)</f>
        <v/>
      </c>
      <c r="C169" s="21" t="str">
        <f>IF(csv!F164="","",csv!AO164)</f>
        <v/>
      </c>
      <c r="D169" s="21" t="str">
        <f>IF(csv!F164="","",csv!AP164&amp;"–"&amp;csv!AQ164&amp;"–"&amp;csv!AR164)</f>
        <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
      </c>
      <c r="F169" t="s">
        <v>0</v>
      </c>
      <c r="O169" s="1" t="str">
        <f t="shared" si="22"/>
        <v/>
      </c>
      <c r="X169" t="s">
        <v>0</v>
      </c>
    </row>
    <row r="170" spans="1:24" x14ac:dyDescent="0.25">
      <c r="A170" t="s">
        <v>0</v>
      </c>
      <c r="B170" s="32" t="str">
        <f>IF(csv!F165="","",csv!T165)</f>
        <v/>
      </c>
      <c r="C170" s="21" t="str">
        <f>IF(csv!F165="","",csv!AO165)</f>
        <v/>
      </c>
      <c r="D170" s="21" t="str">
        <f>IF(csv!F165="","",csv!AP165&amp;"–"&amp;csv!AQ165&amp;"–"&amp;csv!AR165)</f>
        <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
      </c>
      <c r="F170" t="s">
        <v>0</v>
      </c>
      <c r="O170" s="1" t="str">
        <f t="shared" si="22"/>
        <v/>
      </c>
      <c r="X170" t="s">
        <v>0</v>
      </c>
    </row>
    <row r="171" spans="1:24" x14ac:dyDescent="0.25">
      <c r="A171" t="s">
        <v>0</v>
      </c>
      <c r="B171" s="32" t="str">
        <f>IF(csv!F166="","",csv!T166)</f>
        <v/>
      </c>
      <c r="C171" s="21" t="str">
        <f>IF(csv!F166="","",csv!AO166)</f>
        <v/>
      </c>
      <c r="D171" s="21" t="str">
        <f>IF(csv!F166="","",csv!AP166&amp;"–"&amp;csv!AQ166&amp;"–"&amp;csv!AR166)</f>
        <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
      </c>
      <c r="F171" t="s">
        <v>0</v>
      </c>
      <c r="O171" s="1" t="str">
        <f t="shared" si="22"/>
        <v/>
      </c>
      <c r="X171" t="s">
        <v>0</v>
      </c>
    </row>
    <row r="172" spans="1:24" x14ac:dyDescent="0.25">
      <c r="A172" t="s">
        <v>0</v>
      </c>
      <c r="B172" s="32" t="str">
        <f>IF(csv!F167="","",csv!T167)</f>
        <v/>
      </c>
      <c r="C172" s="21" t="str">
        <f>IF(csv!F167="","",csv!AO167)</f>
        <v/>
      </c>
      <c r="D172" s="21" t="str">
        <f>IF(csv!F167="","",csv!AP167&amp;"–"&amp;csv!AQ167&amp;"–"&amp;csv!AR167)</f>
        <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
      </c>
      <c r="F172" t="s">
        <v>0</v>
      </c>
      <c r="O172" s="1" t="str">
        <f t="shared" si="22"/>
        <v/>
      </c>
      <c r="X172" t="s">
        <v>0</v>
      </c>
    </row>
    <row r="173" spans="1:24" x14ac:dyDescent="0.25">
      <c r="A173" t="s">
        <v>0</v>
      </c>
      <c r="B173" s="32" t="str">
        <f>IF(csv!F168="","",csv!T168)</f>
        <v/>
      </c>
      <c r="C173" s="21" t="str">
        <f>IF(csv!F168="","",csv!AO168)</f>
        <v/>
      </c>
      <c r="D173" s="21" t="str">
        <f>IF(csv!F168="","",csv!AP168&amp;"–"&amp;csv!AQ168&amp;"–"&amp;csv!AR168)</f>
        <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
      </c>
      <c r="F173" t="s">
        <v>0</v>
      </c>
      <c r="O173" s="1" t="str">
        <f t="shared" si="22"/>
        <v/>
      </c>
      <c r="X173" t="s">
        <v>0</v>
      </c>
    </row>
    <row r="174" spans="1:24" x14ac:dyDescent="0.25">
      <c r="A174" t="s">
        <v>0</v>
      </c>
      <c r="B174" s="32" t="str">
        <f>IF(csv!F169="","",csv!T169)</f>
        <v/>
      </c>
      <c r="C174" s="21" t="str">
        <f>IF(csv!F169="","",csv!AO169)</f>
        <v/>
      </c>
      <c r="D174" s="21" t="str">
        <f>IF(csv!F169="","",csv!AP169&amp;"–"&amp;csv!AQ169&amp;"–"&amp;csv!AR169)</f>
        <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
      </c>
      <c r="F174" t="s">
        <v>0</v>
      </c>
      <c r="O174" s="1" t="str">
        <f t="shared" si="22"/>
        <v/>
      </c>
      <c r="X174" t="s">
        <v>0</v>
      </c>
    </row>
    <row r="175" spans="1:24" x14ac:dyDescent="0.25">
      <c r="A175" t="s">
        <v>0</v>
      </c>
      <c r="B175" s="32" t="str">
        <f>IF(csv!F170="","",csv!T170)</f>
        <v/>
      </c>
      <c r="C175" s="21" t="str">
        <f>IF(csv!F170="","",csv!AO170)</f>
        <v/>
      </c>
      <c r="D175" s="21" t="str">
        <f>IF(csv!F170="","",csv!AP170&amp;"–"&amp;csv!AQ170&amp;"–"&amp;csv!AR170)</f>
        <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
      </c>
      <c r="F175" t="s">
        <v>0</v>
      </c>
      <c r="O175" s="1" t="str">
        <f t="shared" si="22"/>
        <v/>
      </c>
      <c r="X175" t="s">
        <v>0</v>
      </c>
    </row>
    <row r="176" spans="1:24" x14ac:dyDescent="0.25">
      <c r="A176" t="s">
        <v>0</v>
      </c>
      <c r="B176" s="32" t="str">
        <f>IF(csv!F171="","",csv!T171)</f>
        <v/>
      </c>
      <c r="C176" s="21" t="str">
        <f>IF(csv!F171="","",csv!AO171)</f>
        <v/>
      </c>
      <c r="D176" s="21" t="str">
        <f>IF(csv!F171="","",csv!AP171&amp;"–"&amp;csv!AQ171&amp;"–"&amp;csv!AR171)</f>
        <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
      </c>
      <c r="F176" t="s">
        <v>0</v>
      </c>
      <c r="O176" s="1" t="str">
        <f t="shared" si="22"/>
        <v/>
      </c>
      <c r="X176" t="s">
        <v>0</v>
      </c>
    </row>
    <row r="177" spans="1:24" x14ac:dyDescent="0.25">
      <c r="A177" t="s">
        <v>0</v>
      </c>
      <c r="B177" s="32" t="str">
        <f>IF(csv!F172="","",csv!T172)</f>
        <v/>
      </c>
      <c r="C177" s="21" t="str">
        <f>IF(csv!F172="","",csv!AO172)</f>
        <v/>
      </c>
      <c r="D177" s="21" t="str">
        <f>IF(csv!F172="","",csv!AP172&amp;"–"&amp;csv!AQ172&amp;"–"&amp;csv!AR172)</f>
        <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
      </c>
      <c r="F177" t="s">
        <v>0</v>
      </c>
      <c r="O177" s="1" t="str">
        <f t="shared" si="22"/>
        <v/>
      </c>
      <c r="X177" t="s">
        <v>0</v>
      </c>
    </row>
    <row r="178" spans="1:24" x14ac:dyDescent="0.25">
      <c r="A178" t="s">
        <v>0</v>
      </c>
      <c r="B178" s="32" t="str">
        <f>IF(csv!F173="","",csv!T173)</f>
        <v/>
      </c>
      <c r="C178" s="21" t="str">
        <f>IF(csv!F173="","",csv!AO173)</f>
        <v/>
      </c>
      <c r="D178" s="21" t="str">
        <f>IF(csv!F173="","",csv!AP173&amp;"–"&amp;csv!AQ173&amp;"–"&amp;csv!AR173)</f>
        <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
      </c>
      <c r="F178" t="s">
        <v>0</v>
      </c>
      <c r="O178" s="1" t="str">
        <f t="shared" si="22"/>
        <v/>
      </c>
      <c r="X178" t="s">
        <v>0</v>
      </c>
    </row>
    <row r="179" spans="1:24" x14ac:dyDescent="0.25">
      <c r="A179" t="s">
        <v>0</v>
      </c>
      <c r="B179" s="32" t="str">
        <f>IF(csv!F174="","",csv!T174)</f>
        <v/>
      </c>
      <c r="C179" s="21" t="str">
        <f>IF(csv!F174="","",csv!AO174)</f>
        <v/>
      </c>
      <c r="D179" s="21" t="str">
        <f>IF(csv!F174="","",csv!AP174&amp;"–"&amp;csv!AQ174&amp;"–"&amp;csv!AR174)</f>
        <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
      </c>
      <c r="F179" t="s">
        <v>0</v>
      </c>
      <c r="O179" s="1" t="str">
        <f t="shared" si="22"/>
        <v/>
      </c>
      <c r="X179" t="s">
        <v>0</v>
      </c>
    </row>
    <row r="180" spans="1:24" x14ac:dyDescent="0.25">
      <c r="A180" t="s">
        <v>0</v>
      </c>
      <c r="B180" s="32" t="str">
        <f>IF(csv!F175="","",csv!T175)</f>
        <v/>
      </c>
      <c r="C180" s="21" t="str">
        <f>IF(csv!F175="","",csv!AO175)</f>
        <v/>
      </c>
      <c r="D180" s="21" t="str">
        <f>IF(csv!F175="","",csv!AP175&amp;"–"&amp;csv!AQ175&amp;"–"&amp;csv!AR175)</f>
        <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
      </c>
      <c r="F180" t="s">
        <v>0</v>
      </c>
      <c r="O180" s="1" t="str">
        <f t="shared" si="22"/>
        <v/>
      </c>
      <c r="X180" t="s">
        <v>0</v>
      </c>
    </row>
    <row r="181" spans="1:24" x14ac:dyDescent="0.25">
      <c r="A181" t="s">
        <v>0</v>
      </c>
      <c r="B181" s="32" t="str">
        <f>IF(csv!F176="","",csv!T176)</f>
        <v/>
      </c>
      <c r="C181" s="21" t="str">
        <f>IF(csv!F176="","",csv!AO176)</f>
        <v/>
      </c>
      <c r="D181" s="21" t="str">
        <f>IF(csv!F176="","",csv!AP176&amp;"–"&amp;csv!AQ176&amp;"–"&amp;csv!AR176)</f>
        <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
      </c>
      <c r="F181" t="s">
        <v>0</v>
      </c>
      <c r="O181" s="1" t="str">
        <f t="shared" si="22"/>
        <v/>
      </c>
      <c r="X181" t="s">
        <v>0</v>
      </c>
    </row>
    <row r="182" spans="1:24" x14ac:dyDescent="0.25">
      <c r="A182" t="s">
        <v>0</v>
      </c>
      <c r="B182" s="32" t="str">
        <f>IF(csv!F177="","",csv!T177)</f>
        <v/>
      </c>
      <c r="C182" s="21" t="str">
        <f>IF(csv!F177="","",csv!AO177)</f>
        <v/>
      </c>
      <c r="D182" s="21" t="str">
        <f>IF(csv!F177="","",csv!AP177&amp;"–"&amp;csv!AQ177&amp;"–"&amp;csv!AR177)</f>
        <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
      </c>
      <c r="F182" t="s">
        <v>0</v>
      </c>
      <c r="O182" s="1" t="str">
        <f t="shared" si="22"/>
        <v/>
      </c>
      <c r="X182" t="s">
        <v>0</v>
      </c>
    </row>
    <row r="183" spans="1:24" x14ac:dyDescent="0.25">
      <c r="A183" t="s">
        <v>0</v>
      </c>
      <c r="B183" s="32" t="str">
        <f>IF(csv!F178="","",csv!T178)</f>
        <v/>
      </c>
      <c r="C183" s="21" t="str">
        <f>IF(csv!F178="","",csv!AO178)</f>
        <v/>
      </c>
      <c r="D183" s="21" t="str">
        <f>IF(csv!F178="","",csv!AP178&amp;"–"&amp;csv!AQ178&amp;"–"&amp;csv!AR178)</f>
        <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
      </c>
      <c r="F183" t="s">
        <v>0</v>
      </c>
      <c r="O183" s="1" t="str">
        <f t="shared" si="22"/>
        <v/>
      </c>
      <c r="X183" t="s">
        <v>0</v>
      </c>
    </row>
    <row r="184" spans="1:24" x14ac:dyDescent="0.25">
      <c r="A184" t="s">
        <v>0</v>
      </c>
      <c r="B184" s="32" t="str">
        <f>IF(csv!F179="","",csv!T179)</f>
        <v/>
      </c>
      <c r="C184" s="21" t="str">
        <f>IF(csv!F179="","",csv!AO179)</f>
        <v/>
      </c>
      <c r="D184" s="21" t="str">
        <f>IF(csv!F179="","",csv!AP179&amp;"–"&amp;csv!AQ179&amp;"–"&amp;csv!AR179)</f>
        <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
      </c>
      <c r="F184" t="s">
        <v>0</v>
      </c>
      <c r="O184" s="1" t="str">
        <f t="shared" si="22"/>
        <v/>
      </c>
      <c r="X184" t="s">
        <v>0</v>
      </c>
    </row>
    <row r="185" spans="1:24" x14ac:dyDescent="0.25">
      <c r="A185" t="s">
        <v>0</v>
      </c>
      <c r="B185" s="32" t="str">
        <f>IF(csv!F180="","",csv!T180)</f>
        <v/>
      </c>
      <c r="C185" s="21" t="str">
        <f>IF(csv!F180="","",csv!AO180)</f>
        <v/>
      </c>
      <c r="D185" s="21" t="str">
        <f>IF(csv!F180="","",csv!AP180&amp;"–"&amp;csv!AQ180&amp;"–"&amp;csv!AR180)</f>
        <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
      </c>
      <c r="F185" t="s">
        <v>0</v>
      </c>
      <c r="O185" s="1" t="str">
        <f t="shared" si="22"/>
        <v/>
      </c>
      <c r="X185" t="s">
        <v>0</v>
      </c>
    </row>
    <row r="186" spans="1:24" x14ac:dyDescent="0.25">
      <c r="A186" t="s">
        <v>0</v>
      </c>
      <c r="B186" s="32" t="str">
        <f>IF(csv!F181="","",csv!T181)</f>
        <v/>
      </c>
      <c r="C186" s="21" t="str">
        <f>IF(csv!F181="","",csv!AO181)</f>
        <v/>
      </c>
      <c r="D186" s="21" t="str">
        <f>IF(csv!F181="","",csv!AP181&amp;"–"&amp;csv!AQ181&amp;"–"&amp;csv!AR181)</f>
        <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
      </c>
      <c r="F186" t="s">
        <v>0</v>
      </c>
      <c r="O186" s="1" t="str">
        <f t="shared" si="22"/>
        <v/>
      </c>
      <c r="X186" t="s">
        <v>0</v>
      </c>
    </row>
    <row r="187" spans="1:24" x14ac:dyDescent="0.25">
      <c r="A187" t="s">
        <v>0</v>
      </c>
      <c r="B187" s="32" t="str">
        <f>IF(csv!F182="","",csv!T182)</f>
        <v/>
      </c>
      <c r="C187" s="21" t="str">
        <f>IF(csv!F182="","",csv!AO182)</f>
        <v/>
      </c>
      <c r="D187" s="21" t="str">
        <f>IF(csv!F182="","",csv!AP182&amp;"–"&amp;csv!AQ182&amp;"–"&amp;csv!AR182)</f>
        <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
      </c>
      <c r="F187" t="s">
        <v>0</v>
      </c>
      <c r="O187" s="1" t="str">
        <f t="shared" si="22"/>
        <v/>
      </c>
      <c r="X187" t="s">
        <v>0</v>
      </c>
    </row>
    <row r="188" spans="1:24" x14ac:dyDescent="0.25">
      <c r="A188" t="s">
        <v>0</v>
      </c>
      <c r="B188" s="32" t="str">
        <f>IF(csv!F183="","",csv!T183)</f>
        <v/>
      </c>
      <c r="C188" s="21" t="str">
        <f>IF(csv!F183="","",csv!AO183)</f>
        <v/>
      </c>
      <c r="D188" s="21" t="str">
        <f>IF(csv!F183="","",csv!AP183&amp;"–"&amp;csv!AQ183&amp;"–"&amp;csv!AR183)</f>
        <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
      </c>
      <c r="F188" t="s">
        <v>0</v>
      </c>
      <c r="O188" s="1" t="str">
        <f t="shared" si="22"/>
        <v/>
      </c>
      <c r="X188" t="s">
        <v>0</v>
      </c>
    </row>
    <row r="189" spans="1:24" x14ac:dyDescent="0.25">
      <c r="A189" t="s">
        <v>0</v>
      </c>
      <c r="B189" s="32" t="str">
        <f>IF(csv!F184="","",csv!T184)</f>
        <v/>
      </c>
      <c r="C189" s="21" t="str">
        <f>IF(csv!F184="","",csv!AO184)</f>
        <v/>
      </c>
      <c r="D189" s="21" t="str">
        <f>IF(csv!F184="","",csv!AP184&amp;"–"&amp;csv!AQ184&amp;"–"&amp;csv!AR184)</f>
        <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
      </c>
      <c r="F189" t="s">
        <v>0</v>
      </c>
      <c r="O189" s="1" t="str">
        <f t="shared" si="22"/>
        <v/>
      </c>
      <c r="X189" t="s">
        <v>0</v>
      </c>
    </row>
    <row r="190" spans="1:24" x14ac:dyDescent="0.25">
      <c r="A190" t="s">
        <v>0</v>
      </c>
      <c r="B190" s="32" t="str">
        <f>IF(csv!F185="","",csv!T185)</f>
        <v/>
      </c>
      <c r="C190" s="21" t="str">
        <f>IF(csv!F185="","",csv!AO185)</f>
        <v/>
      </c>
      <c r="D190" s="21" t="str">
        <f>IF(csv!F185="","",csv!AP185&amp;"–"&amp;csv!AQ185&amp;"–"&amp;csv!AR185)</f>
        <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
      </c>
      <c r="F190" t="s">
        <v>0</v>
      </c>
      <c r="O190" s="1" t="str">
        <f t="shared" si="22"/>
        <v/>
      </c>
      <c r="X190" t="s">
        <v>0</v>
      </c>
    </row>
    <row r="191" spans="1:24" x14ac:dyDescent="0.25">
      <c r="A191" t="s">
        <v>0</v>
      </c>
      <c r="B191" s="32" t="str">
        <f>IF(csv!F186="","",csv!T186)</f>
        <v/>
      </c>
      <c r="C191" s="21" t="str">
        <f>IF(csv!F186="","",csv!AO186)</f>
        <v/>
      </c>
      <c r="D191" s="21" t="str">
        <f>IF(csv!F186="","",csv!AP186&amp;"–"&amp;csv!AQ186&amp;"–"&amp;csv!AR186)</f>
        <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
      </c>
      <c r="F191" t="s">
        <v>0</v>
      </c>
      <c r="O191" s="1" t="str">
        <f t="shared" si="22"/>
        <v/>
      </c>
      <c r="X191" t="s">
        <v>0</v>
      </c>
    </row>
    <row r="192" spans="1:24" x14ac:dyDescent="0.25">
      <c r="A192" t="s">
        <v>0</v>
      </c>
      <c r="B192" s="32" t="str">
        <f>IF(csv!F187="","",csv!T187)</f>
        <v/>
      </c>
      <c r="C192" s="21" t="str">
        <f>IF(csv!F187="","",csv!AO187)</f>
        <v/>
      </c>
      <c r="D192" s="21" t="str">
        <f>IF(csv!F187="","",csv!AP187&amp;"–"&amp;csv!AQ187&amp;"–"&amp;csv!AR187)</f>
        <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
      </c>
      <c r="F192" t="s">
        <v>0</v>
      </c>
      <c r="O192" s="1" t="str">
        <f t="shared" si="22"/>
        <v/>
      </c>
      <c r="X192" t="s">
        <v>0</v>
      </c>
    </row>
    <row r="193" spans="1:24" x14ac:dyDescent="0.25">
      <c r="A193" t="s">
        <v>0</v>
      </c>
      <c r="B193" s="32" t="str">
        <f>IF(csv!F188="","",csv!T188)</f>
        <v/>
      </c>
      <c r="C193" s="21" t="str">
        <f>IF(csv!F188="","",csv!AO188)</f>
        <v/>
      </c>
      <c r="D193" s="21" t="str">
        <f>IF(csv!F188="","",csv!AP188&amp;"–"&amp;csv!AQ188&amp;"–"&amp;csv!AR188)</f>
        <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
      </c>
      <c r="F193" t="s">
        <v>0</v>
      </c>
      <c r="O193" s="1" t="str">
        <f t="shared" si="22"/>
        <v/>
      </c>
      <c r="X193" t="s">
        <v>0</v>
      </c>
    </row>
    <row r="194" spans="1:24" x14ac:dyDescent="0.25">
      <c r="A194" t="s">
        <v>0</v>
      </c>
      <c r="B194" s="32" t="str">
        <f>IF(csv!F189="","",csv!T189)</f>
        <v/>
      </c>
      <c r="C194" s="21" t="str">
        <f>IF(csv!F189="","",csv!AO189)</f>
        <v/>
      </c>
      <c r="D194" s="21" t="str">
        <f>IF(csv!F189="","",csv!AP189&amp;"–"&amp;csv!AQ189&amp;"–"&amp;csv!AR189)</f>
        <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
      </c>
      <c r="F194" t="s">
        <v>0</v>
      </c>
      <c r="O194" s="1" t="str">
        <f t="shared" si="22"/>
        <v/>
      </c>
      <c r="X194" t="s">
        <v>0</v>
      </c>
    </row>
    <row r="195" spans="1:24" x14ac:dyDescent="0.25">
      <c r="A195" t="s">
        <v>0</v>
      </c>
      <c r="B195" s="32" t="str">
        <f>IF(csv!F190="","",csv!T190)</f>
        <v/>
      </c>
      <c r="C195" s="21" t="str">
        <f>IF(csv!F190="","",csv!AO190)</f>
        <v/>
      </c>
      <c r="D195" s="21" t="str">
        <f>IF(csv!F190="","",csv!AP190&amp;"–"&amp;csv!AQ190&amp;"–"&amp;csv!AR190)</f>
        <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
      </c>
      <c r="F195" t="s">
        <v>0</v>
      </c>
      <c r="O195" s="1" t="str">
        <f t="shared" si="22"/>
        <v/>
      </c>
      <c r="X195" t="s">
        <v>0</v>
      </c>
    </row>
    <row r="196" spans="1:24" x14ac:dyDescent="0.25">
      <c r="A196" t="s">
        <v>0</v>
      </c>
      <c r="B196" s="32" t="str">
        <f>IF(csv!F191="","",csv!T191)</f>
        <v/>
      </c>
      <c r="C196" s="21" t="str">
        <f>IF(csv!F191="","",csv!AO191)</f>
        <v/>
      </c>
      <c r="D196" s="21" t="str">
        <f>IF(csv!F191="","",csv!AP191&amp;"–"&amp;csv!AQ191&amp;"–"&amp;csv!AR191)</f>
        <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
      </c>
      <c r="F196" t="s">
        <v>0</v>
      </c>
      <c r="O196" s="1" t="str">
        <f t="shared" si="22"/>
        <v/>
      </c>
      <c r="X196" t="s">
        <v>0</v>
      </c>
    </row>
    <row r="197" spans="1:24" x14ac:dyDescent="0.25">
      <c r="A197" t="s">
        <v>0</v>
      </c>
      <c r="B197" s="32" t="str">
        <f>IF(csv!F192="","",csv!T192)</f>
        <v/>
      </c>
      <c r="C197" s="21" t="str">
        <f>IF(csv!F192="","",csv!AO192)</f>
        <v/>
      </c>
      <c r="D197" s="21" t="str">
        <f>IF(csv!F192="","",csv!AP192&amp;"–"&amp;csv!AQ192&amp;"–"&amp;csv!AR192)</f>
        <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
      </c>
      <c r="F197" t="s">
        <v>0</v>
      </c>
      <c r="O197" s="1" t="str">
        <f t="shared" si="22"/>
        <v/>
      </c>
      <c r="X197" t="s">
        <v>0</v>
      </c>
    </row>
    <row r="198" spans="1:24" x14ac:dyDescent="0.25">
      <c r="A198" t="s">
        <v>0</v>
      </c>
      <c r="B198" s="32" t="str">
        <f>IF(csv!F193="","",csv!T193)</f>
        <v/>
      </c>
      <c r="C198" s="21" t="str">
        <f>IF(csv!F193="","",csv!AO193)</f>
        <v/>
      </c>
      <c r="D198" s="21" t="str">
        <f>IF(csv!F193="","",csv!AP193&amp;"–"&amp;csv!AQ193&amp;"–"&amp;csv!AR193)</f>
        <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
      </c>
      <c r="F198" t="s">
        <v>0</v>
      </c>
      <c r="O198" s="1" t="str">
        <f t="shared" si="22"/>
        <v/>
      </c>
      <c r="X198" t="s">
        <v>0</v>
      </c>
    </row>
    <row r="199" spans="1:24" x14ac:dyDescent="0.25">
      <c r="A199" t="s">
        <v>0</v>
      </c>
      <c r="B199" s="32" t="str">
        <f>IF(csv!F194="","",csv!T194)</f>
        <v/>
      </c>
      <c r="C199" s="21" t="str">
        <f>IF(csv!F194="","",csv!AO194)</f>
        <v/>
      </c>
      <c r="D199" s="21" t="str">
        <f>IF(csv!F194="","",csv!AP194&amp;"–"&amp;csv!AQ194&amp;"–"&amp;csv!AR194)</f>
        <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
      </c>
      <c r="F199" t="s">
        <v>0</v>
      </c>
      <c r="O199" s="1" t="str">
        <f t="shared" si="22"/>
        <v/>
      </c>
      <c r="X199" t="s">
        <v>0</v>
      </c>
    </row>
    <row r="200" spans="1:24" x14ac:dyDescent="0.25">
      <c r="A200" t="s">
        <v>0</v>
      </c>
      <c r="B200" s="32" t="str">
        <f>IF(csv!F195="","",csv!T195)</f>
        <v/>
      </c>
      <c r="C200" s="21" t="str">
        <f>IF(csv!F195="","",csv!AO195)</f>
        <v/>
      </c>
      <c r="D200" s="21" t="str">
        <f>IF(csv!F195="","",csv!AP195&amp;"–"&amp;csv!AQ195&amp;"–"&amp;csv!AR195)</f>
        <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
      </c>
      <c r="F200" t="s">
        <v>0</v>
      </c>
      <c r="O200" s="1" t="str">
        <f t="shared" si="22"/>
        <v/>
      </c>
      <c r="X200" t="s">
        <v>0</v>
      </c>
    </row>
    <row r="201" spans="1:24" x14ac:dyDescent="0.25">
      <c r="A201" t="s">
        <v>0</v>
      </c>
      <c r="B201" s="32" t="str">
        <f>IF(csv!F196="","",csv!T196)</f>
        <v/>
      </c>
      <c r="C201" s="21" t="str">
        <f>IF(csv!F196="","",csv!AO196)</f>
        <v/>
      </c>
      <c r="D201" s="21" t="str">
        <f>IF(csv!F196="","",csv!AP196&amp;"–"&amp;csv!AQ196&amp;"–"&amp;csv!AR196)</f>
        <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
      </c>
      <c r="F201" t="s">
        <v>0</v>
      </c>
      <c r="O201" s="1" t="str">
        <f t="shared" ref="O201:O264" si="23">IF(N201="","",IF(N201&lt;&gt;N200,N201,""))</f>
        <v/>
      </c>
      <c r="X201" t="s">
        <v>0</v>
      </c>
    </row>
    <row r="202" spans="1:24" x14ac:dyDescent="0.25">
      <c r="A202" t="s">
        <v>0</v>
      </c>
      <c r="B202" s="32" t="str">
        <f>IF(csv!F197="","",csv!T197)</f>
        <v/>
      </c>
      <c r="C202" s="21" t="str">
        <f>IF(csv!F197="","",csv!AO197)</f>
        <v/>
      </c>
      <c r="D202" s="21" t="str">
        <f>IF(csv!F197="","",csv!AP197&amp;"–"&amp;csv!AQ197&amp;"–"&amp;csv!AR197)</f>
        <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
      </c>
      <c r="F202" t="s">
        <v>0</v>
      </c>
      <c r="O202" s="1" t="str">
        <f t="shared" si="23"/>
        <v/>
      </c>
      <c r="X202" t="s">
        <v>0</v>
      </c>
    </row>
    <row r="203" spans="1:24" x14ac:dyDescent="0.25">
      <c r="A203" t="s">
        <v>0</v>
      </c>
      <c r="B203" s="32" t="str">
        <f>IF(csv!F198="","",csv!T198)</f>
        <v/>
      </c>
      <c r="C203" s="21" t="str">
        <f>IF(csv!F198="","",csv!AO198)</f>
        <v/>
      </c>
      <c r="D203" s="21" t="str">
        <f>IF(csv!F198="","",csv!AP198&amp;"–"&amp;csv!AQ198&amp;"–"&amp;csv!AR198)</f>
        <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
      </c>
      <c r="F203" t="s">
        <v>0</v>
      </c>
      <c r="O203" s="1" t="str">
        <f t="shared" si="23"/>
        <v/>
      </c>
      <c r="X203" t="s">
        <v>0</v>
      </c>
    </row>
    <row r="204" spans="1:24" x14ac:dyDescent="0.25">
      <c r="A204" t="s">
        <v>0</v>
      </c>
      <c r="B204" s="32" t="str">
        <f>IF(csv!F199="","",csv!T199)</f>
        <v/>
      </c>
      <c r="C204" s="21" t="str">
        <f>IF(csv!F199="","",csv!AO199)</f>
        <v/>
      </c>
      <c r="D204" s="21" t="str">
        <f>IF(csv!F199="","",csv!AP199&amp;"–"&amp;csv!AQ199&amp;"–"&amp;csv!AR199)</f>
        <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
      </c>
      <c r="F204" t="s">
        <v>0</v>
      </c>
      <c r="O204" s="1" t="str">
        <f t="shared" si="23"/>
        <v/>
      </c>
      <c r="X204" t="s">
        <v>0</v>
      </c>
    </row>
    <row r="205" spans="1:24" x14ac:dyDescent="0.25">
      <c r="A205" t="s">
        <v>0</v>
      </c>
      <c r="B205" s="32" t="str">
        <f>IF(csv!F200="","",csv!T200)</f>
        <v/>
      </c>
      <c r="C205" s="21" t="str">
        <f>IF(csv!F200="","",csv!AO200)</f>
        <v/>
      </c>
      <c r="D205" s="21" t="str">
        <f>IF(csv!F200="","",csv!AP200&amp;"–"&amp;csv!AQ200&amp;"–"&amp;csv!AR200)</f>
        <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
      </c>
      <c r="F205" t="s">
        <v>0</v>
      </c>
      <c r="O205" s="1" t="str">
        <f t="shared" si="23"/>
        <v/>
      </c>
      <c r="X205" t="s">
        <v>0</v>
      </c>
    </row>
    <row r="206" spans="1:24" x14ac:dyDescent="0.25">
      <c r="A206" t="s">
        <v>0</v>
      </c>
      <c r="B206" s="32" t="str">
        <f>IF(csv!F201="","",csv!T201)</f>
        <v/>
      </c>
      <c r="C206" s="21" t="str">
        <f>IF(csv!F201="","",csv!AO201)</f>
        <v/>
      </c>
      <c r="D206" s="21" t="str">
        <f>IF(csv!F201="","",csv!AP201&amp;"–"&amp;csv!AQ201&amp;"–"&amp;csv!AR201)</f>
        <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
      </c>
      <c r="F206" t="s">
        <v>0</v>
      </c>
      <c r="O206" s="1" t="str">
        <f t="shared" si="23"/>
        <v/>
      </c>
      <c r="X206" t="s">
        <v>0</v>
      </c>
    </row>
    <row r="207" spans="1:24" x14ac:dyDescent="0.25">
      <c r="A207" t="s">
        <v>0</v>
      </c>
      <c r="B207" s="32" t="str">
        <f>IF(csv!F202="","",csv!T202)</f>
        <v/>
      </c>
      <c r="C207" s="21" t="str">
        <f>IF(csv!F202="","",csv!AO202)</f>
        <v/>
      </c>
      <c r="D207" s="21" t="str">
        <f>IF(csv!F202="","",csv!AP202&amp;"–"&amp;csv!AQ202&amp;"–"&amp;csv!AR202)</f>
        <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
      </c>
      <c r="F207" t="s">
        <v>0</v>
      </c>
      <c r="O207" s="1" t="str">
        <f t="shared" si="23"/>
        <v/>
      </c>
      <c r="X207" t="s">
        <v>0</v>
      </c>
    </row>
    <row r="208" spans="1:24" x14ac:dyDescent="0.25">
      <c r="A208" t="s">
        <v>0</v>
      </c>
      <c r="B208" s="32" t="str">
        <f>IF(csv!F203="","",csv!T203)</f>
        <v/>
      </c>
      <c r="C208" s="21" t="str">
        <f>IF(csv!F203="","",csv!AO203)</f>
        <v/>
      </c>
      <c r="D208" s="21" t="str">
        <f>IF(csv!F203="","",csv!AP203&amp;"–"&amp;csv!AQ203&amp;"–"&amp;csv!AR203)</f>
        <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
      </c>
      <c r="F208" t="s">
        <v>0</v>
      </c>
      <c r="O208" s="1" t="str">
        <f t="shared" si="23"/>
        <v/>
      </c>
      <c r="X208" t="s">
        <v>0</v>
      </c>
    </row>
    <row r="209" spans="1:24" x14ac:dyDescent="0.25">
      <c r="A209" t="s">
        <v>0</v>
      </c>
      <c r="B209" s="32" t="str">
        <f>IF(csv!F204="","",csv!T204)</f>
        <v/>
      </c>
      <c r="C209" s="21" t="str">
        <f>IF(csv!F204="","",csv!AO204)</f>
        <v/>
      </c>
      <c r="D209" s="21" t="str">
        <f>IF(csv!F204="","",csv!AP204&amp;"–"&amp;csv!AQ204&amp;"–"&amp;csv!AR204)</f>
        <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
      </c>
      <c r="F209" t="s">
        <v>0</v>
      </c>
      <c r="O209" s="1" t="str">
        <f t="shared" si="23"/>
        <v/>
      </c>
      <c r="X209" t="s">
        <v>0</v>
      </c>
    </row>
    <row r="210" spans="1:24" x14ac:dyDescent="0.25">
      <c r="A210" t="s">
        <v>0</v>
      </c>
      <c r="B210" s="32" t="str">
        <f>IF(csv!F205="","",csv!T205)</f>
        <v/>
      </c>
      <c r="C210" s="21" t="str">
        <f>IF(csv!F205="","",csv!AO205)</f>
        <v/>
      </c>
      <c r="D210" s="21" t="str">
        <f>IF(csv!F205="","",csv!AP205&amp;"–"&amp;csv!AQ205&amp;"–"&amp;csv!AR205)</f>
        <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
      </c>
      <c r="F210" t="s">
        <v>0</v>
      </c>
      <c r="O210" s="1" t="str">
        <f t="shared" si="23"/>
        <v/>
      </c>
      <c r="X210" t="s">
        <v>0</v>
      </c>
    </row>
    <row r="211" spans="1:24" x14ac:dyDescent="0.25">
      <c r="A211" t="s">
        <v>0</v>
      </c>
      <c r="B211" s="32" t="str">
        <f>IF(csv!F206="","",csv!T206)</f>
        <v/>
      </c>
      <c r="C211" s="21" t="str">
        <f>IF(csv!F206="","",csv!AO206)</f>
        <v/>
      </c>
      <c r="D211" s="21" t="str">
        <f>IF(csv!F206="","",csv!AP206&amp;"–"&amp;csv!AQ206&amp;"–"&amp;csv!AR206)</f>
        <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
      </c>
      <c r="F211" t="s">
        <v>0</v>
      </c>
      <c r="O211" s="1" t="str">
        <f t="shared" si="23"/>
        <v/>
      </c>
      <c r="X211" t="s">
        <v>0</v>
      </c>
    </row>
    <row r="212" spans="1:24" x14ac:dyDescent="0.25">
      <c r="A212" t="s">
        <v>0</v>
      </c>
      <c r="B212" s="32" t="str">
        <f>IF(csv!F207="","",csv!T207)</f>
        <v/>
      </c>
      <c r="C212" s="21" t="str">
        <f>IF(csv!F207="","",csv!AO207)</f>
        <v/>
      </c>
      <c r="D212" s="21" t="str">
        <f>IF(csv!F207="","",csv!AP207&amp;"–"&amp;csv!AQ207&amp;"–"&amp;csv!AR207)</f>
        <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
      </c>
      <c r="F212" t="s">
        <v>0</v>
      </c>
      <c r="O212" s="1" t="str">
        <f t="shared" si="23"/>
        <v/>
      </c>
      <c r="X212" t="s">
        <v>0</v>
      </c>
    </row>
    <row r="213" spans="1:24" x14ac:dyDescent="0.25">
      <c r="A213" t="s">
        <v>0</v>
      </c>
      <c r="B213" s="32" t="str">
        <f>IF(csv!F208="","",csv!T208)</f>
        <v/>
      </c>
      <c r="C213" s="21" t="str">
        <f>IF(csv!F208="","",csv!AO208)</f>
        <v/>
      </c>
      <c r="D213" s="21" t="str">
        <f>IF(csv!F208="","",csv!AP208&amp;"–"&amp;csv!AQ208&amp;"–"&amp;csv!AR208)</f>
        <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
      </c>
      <c r="F213" t="s">
        <v>0</v>
      </c>
      <c r="O213" s="1" t="str">
        <f t="shared" si="23"/>
        <v/>
      </c>
      <c r="X213" t="s">
        <v>0</v>
      </c>
    </row>
    <row r="214" spans="1:24" x14ac:dyDescent="0.25">
      <c r="A214" t="s">
        <v>0</v>
      </c>
      <c r="B214" s="32" t="str">
        <f>IF(csv!F209="","",csv!T209)</f>
        <v/>
      </c>
      <c r="C214" s="21" t="str">
        <f>IF(csv!F209="","",csv!AO209)</f>
        <v/>
      </c>
      <c r="D214" s="21" t="str">
        <f>IF(csv!F209="","",csv!AP209&amp;"–"&amp;csv!AQ209&amp;"–"&amp;csv!AR209)</f>
        <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
      </c>
      <c r="F214" t="s">
        <v>0</v>
      </c>
      <c r="O214" s="1" t="str">
        <f t="shared" si="23"/>
        <v/>
      </c>
      <c r="X214" t="s">
        <v>0</v>
      </c>
    </row>
    <row r="215" spans="1:24" x14ac:dyDescent="0.25">
      <c r="A215" t="s">
        <v>0</v>
      </c>
      <c r="B215" s="32" t="str">
        <f>IF(csv!F210="","",csv!T210)</f>
        <v/>
      </c>
      <c r="C215" s="21" t="str">
        <f>IF(csv!F210="","",csv!AO210)</f>
        <v/>
      </c>
      <c r="D215" s="21" t="str">
        <f>IF(csv!F210="","",csv!AP210&amp;"–"&amp;csv!AQ210&amp;"–"&amp;csv!AR210)</f>
        <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
      </c>
      <c r="F215" t="s">
        <v>0</v>
      </c>
      <c r="O215" s="1" t="str">
        <f t="shared" si="23"/>
        <v/>
      </c>
      <c r="X215" t="s">
        <v>0</v>
      </c>
    </row>
    <row r="216" spans="1:24" x14ac:dyDescent="0.25">
      <c r="A216" t="s">
        <v>0</v>
      </c>
      <c r="B216" s="32" t="str">
        <f>IF(csv!F211="","",csv!T211)</f>
        <v/>
      </c>
      <c r="C216" s="21" t="str">
        <f>IF(csv!F211="","",csv!AO211)</f>
        <v/>
      </c>
      <c r="D216" s="21" t="str">
        <f>IF(csv!F211="","",csv!AP211&amp;"–"&amp;csv!AQ211&amp;"–"&amp;csv!AR211)</f>
        <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
      </c>
      <c r="F216" t="s">
        <v>0</v>
      </c>
      <c r="O216" s="1" t="str">
        <f t="shared" si="23"/>
        <v/>
      </c>
      <c r="X216" t="s">
        <v>0</v>
      </c>
    </row>
    <row r="217" spans="1:24" x14ac:dyDescent="0.25">
      <c r="A217" t="s">
        <v>0</v>
      </c>
      <c r="B217" s="32" t="str">
        <f>IF(csv!F212="","",csv!T212)</f>
        <v/>
      </c>
      <c r="C217" s="21" t="str">
        <f>IF(csv!F212="","",csv!AO212)</f>
        <v/>
      </c>
      <c r="D217" s="21" t="str">
        <f>IF(csv!F212="","",csv!AP212&amp;"–"&amp;csv!AQ212&amp;"–"&amp;csv!AR212)</f>
        <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
      </c>
      <c r="F217" t="s">
        <v>0</v>
      </c>
      <c r="O217" s="1" t="str">
        <f t="shared" si="23"/>
        <v/>
      </c>
      <c r="X217" t="s">
        <v>0</v>
      </c>
    </row>
    <row r="218" spans="1:24" x14ac:dyDescent="0.25">
      <c r="A218" t="s">
        <v>0</v>
      </c>
      <c r="B218" s="32" t="str">
        <f>IF(csv!F213="","",csv!T213)</f>
        <v/>
      </c>
      <c r="C218" s="21" t="str">
        <f>IF(csv!F213="","",csv!AO213)</f>
        <v/>
      </c>
      <c r="D218" s="21" t="str">
        <f>IF(csv!F213="","",csv!AP213&amp;"–"&amp;csv!AQ213&amp;"–"&amp;csv!AR213)</f>
        <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
      </c>
      <c r="F218" t="s">
        <v>0</v>
      </c>
      <c r="O218" s="1" t="str">
        <f t="shared" si="23"/>
        <v/>
      </c>
      <c r="X218" t="s">
        <v>0</v>
      </c>
    </row>
    <row r="219" spans="1:24" x14ac:dyDescent="0.25">
      <c r="A219" t="s">
        <v>0</v>
      </c>
      <c r="B219" s="32" t="str">
        <f>IF(csv!F214="","",csv!T214)</f>
        <v/>
      </c>
      <c r="C219" s="21" t="str">
        <f>IF(csv!F214="","",csv!AO214)</f>
        <v/>
      </c>
      <c r="D219" s="21" t="str">
        <f>IF(csv!F214="","",csv!AP214&amp;"–"&amp;csv!AQ214&amp;"–"&amp;csv!AR214)</f>
        <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
      </c>
      <c r="F219" t="s">
        <v>0</v>
      </c>
      <c r="O219" s="1" t="str">
        <f t="shared" si="23"/>
        <v/>
      </c>
      <c r="X219" t="s">
        <v>0</v>
      </c>
    </row>
    <row r="220" spans="1:24" x14ac:dyDescent="0.25">
      <c r="A220" t="s">
        <v>0</v>
      </c>
      <c r="B220" s="32" t="str">
        <f>IF(csv!F215="","",csv!T215)</f>
        <v/>
      </c>
      <c r="C220" s="21" t="str">
        <f>IF(csv!F215="","",csv!AO215)</f>
        <v/>
      </c>
      <c r="D220" s="21" t="str">
        <f>IF(csv!F215="","",csv!AP215&amp;"–"&amp;csv!AQ215&amp;"–"&amp;csv!AR215)</f>
        <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
      </c>
      <c r="F220" t="s">
        <v>0</v>
      </c>
      <c r="O220" s="1" t="str">
        <f t="shared" si="23"/>
        <v/>
      </c>
      <c r="X220" t="s">
        <v>0</v>
      </c>
    </row>
    <row r="221" spans="1:24" x14ac:dyDescent="0.25">
      <c r="A221" t="s">
        <v>0</v>
      </c>
      <c r="B221" s="32" t="str">
        <f>IF(csv!F216="","",csv!T216)</f>
        <v/>
      </c>
      <c r="C221" s="21" t="str">
        <f>IF(csv!F216="","",csv!AO216)</f>
        <v/>
      </c>
      <c r="D221" s="21" t="str">
        <f>IF(csv!F216="","",csv!AP216&amp;"–"&amp;csv!AQ216&amp;"–"&amp;csv!AR216)</f>
        <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
      </c>
      <c r="F221" t="s">
        <v>0</v>
      </c>
      <c r="O221" s="1" t="str">
        <f t="shared" si="23"/>
        <v/>
      </c>
      <c r="X221" t="s">
        <v>0</v>
      </c>
    </row>
    <row r="222" spans="1:24" x14ac:dyDescent="0.25">
      <c r="A222" t="s">
        <v>0</v>
      </c>
      <c r="B222" s="32" t="str">
        <f>IF(csv!F217="","",csv!T217)</f>
        <v/>
      </c>
      <c r="C222" s="21" t="str">
        <f>IF(csv!F217="","",csv!AO217)</f>
        <v/>
      </c>
      <c r="D222" s="21" t="str">
        <f>IF(csv!F217="","",csv!AP217&amp;"–"&amp;csv!AQ217&amp;"–"&amp;csv!AR217)</f>
        <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
      </c>
      <c r="F222" t="s">
        <v>0</v>
      </c>
      <c r="O222" s="1" t="str">
        <f t="shared" si="23"/>
        <v/>
      </c>
      <c r="X222" t="s">
        <v>0</v>
      </c>
    </row>
    <row r="223" spans="1:24" x14ac:dyDescent="0.25">
      <c r="A223" t="s">
        <v>0</v>
      </c>
      <c r="B223" s="32" t="str">
        <f>IF(csv!F218="","",csv!T218)</f>
        <v/>
      </c>
      <c r="C223" s="21" t="str">
        <f>IF(csv!F218="","",csv!AO218)</f>
        <v/>
      </c>
      <c r="D223" s="21" t="str">
        <f>IF(csv!F218="","",csv!AP218&amp;"–"&amp;csv!AQ218&amp;"–"&amp;csv!AR218)</f>
        <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
      </c>
      <c r="F223" t="s">
        <v>0</v>
      </c>
      <c r="O223" s="1" t="str">
        <f t="shared" si="23"/>
        <v/>
      </c>
      <c r="X223" t="s">
        <v>0</v>
      </c>
    </row>
    <row r="224" spans="1:24" x14ac:dyDescent="0.25">
      <c r="A224" t="s">
        <v>0</v>
      </c>
      <c r="B224" s="32" t="str">
        <f>IF(csv!F219="","",csv!T219)</f>
        <v/>
      </c>
      <c r="C224" s="21" t="str">
        <f>IF(csv!F219="","",csv!AO219)</f>
        <v/>
      </c>
      <c r="D224" s="21" t="str">
        <f>IF(csv!F219="","",csv!AP219&amp;"–"&amp;csv!AQ219&amp;"–"&amp;csv!AR219)</f>
        <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
      </c>
      <c r="F224" t="s">
        <v>0</v>
      </c>
      <c r="O224" s="1" t="str">
        <f t="shared" si="23"/>
        <v/>
      </c>
      <c r="X224" t="s">
        <v>0</v>
      </c>
    </row>
    <row r="225" spans="1:24" x14ac:dyDescent="0.25">
      <c r="A225" t="s">
        <v>0</v>
      </c>
      <c r="B225" s="32" t="str">
        <f>IF(csv!F220="","",csv!T220)</f>
        <v/>
      </c>
      <c r="C225" s="21" t="str">
        <f>IF(csv!F220="","",csv!AO220)</f>
        <v/>
      </c>
      <c r="D225" s="21" t="str">
        <f>IF(csv!F220="","",csv!AP220&amp;"–"&amp;csv!AQ220&amp;"–"&amp;csv!AR220)</f>
        <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
      </c>
      <c r="F225" t="s">
        <v>0</v>
      </c>
      <c r="O225" s="1" t="str">
        <f t="shared" si="23"/>
        <v/>
      </c>
      <c r="X225" t="s">
        <v>0</v>
      </c>
    </row>
    <row r="226" spans="1:24" x14ac:dyDescent="0.25">
      <c r="A226" t="s">
        <v>0</v>
      </c>
      <c r="B226" s="32" t="str">
        <f>IF(csv!F221="","",csv!T221)</f>
        <v/>
      </c>
      <c r="C226" s="21" t="str">
        <f>IF(csv!F221="","",csv!AO221)</f>
        <v/>
      </c>
      <c r="D226" s="21" t="str">
        <f>IF(csv!F221="","",csv!AP221&amp;"–"&amp;csv!AQ221&amp;"–"&amp;csv!AR221)</f>
        <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
      </c>
      <c r="F226" t="s">
        <v>0</v>
      </c>
      <c r="O226" s="1" t="str">
        <f t="shared" si="23"/>
        <v/>
      </c>
      <c r="X226" t="s">
        <v>0</v>
      </c>
    </row>
    <row r="227" spans="1:24" x14ac:dyDescent="0.25">
      <c r="A227" t="s">
        <v>0</v>
      </c>
      <c r="B227" s="32" t="str">
        <f>IF(csv!F222="","",csv!T222)</f>
        <v/>
      </c>
      <c r="C227" s="21" t="str">
        <f>IF(csv!F222="","",csv!AO222)</f>
        <v/>
      </c>
      <c r="D227" s="21" t="str">
        <f>IF(csv!F222="","",csv!AP222&amp;"–"&amp;csv!AQ222&amp;"–"&amp;csv!AR222)</f>
        <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
      </c>
      <c r="F227" t="s">
        <v>0</v>
      </c>
      <c r="O227" s="1" t="str">
        <f t="shared" si="23"/>
        <v/>
      </c>
      <c r="X227" t="s">
        <v>0</v>
      </c>
    </row>
    <row r="228" spans="1:24" x14ac:dyDescent="0.25">
      <c r="A228" t="s">
        <v>0</v>
      </c>
      <c r="B228" s="32" t="str">
        <f>IF(csv!F223="","",csv!T223)</f>
        <v/>
      </c>
      <c r="C228" s="21" t="str">
        <f>IF(csv!F223="","",csv!AO223)</f>
        <v/>
      </c>
      <c r="D228" s="21" t="str">
        <f>IF(csv!F223="","",csv!AP223&amp;"–"&amp;csv!AQ223&amp;"–"&amp;csv!AR223)</f>
        <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
      </c>
      <c r="F228" t="s">
        <v>0</v>
      </c>
      <c r="O228" s="1" t="str">
        <f t="shared" si="23"/>
        <v/>
      </c>
      <c r="X228" t="s">
        <v>0</v>
      </c>
    </row>
    <row r="229" spans="1:24" x14ac:dyDescent="0.25">
      <c r="A229" t="s">
        <v>0</v>
      </c>
      <c r="B229" s="32" t="str">
        <f>IF(csv!F224="","",csv!T224)</f>
        <v/>
      </c>
      <c r="C229" s="21" t="str">
        <f>IF(csv!F224="","",csv!AO224)</f>
        <v/>
      </c>
      <c r="D229" s="21" t="str">
        <f>IF(csv!F224="","",csv!AP224&amp;"–"&amp;csv!AQ224&amp;"–"&amp;csv!AR224)</f>
        <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
      </c>
      <c r="F229" t="s">
        <v>0</v>
      </c>
      <c r="O229" s="1" t="str">
        <f t="shared" si="23"/>
        <v/>
      </c>
      <c r="X229" t="s">
        <v>0</v>
      </c>
    </row>
    <row r="230" spans="1:24" x14ac:dyDescent="0.25">
      <c r="A230" t="s">
        <v>0</v>
      </c>
      <c r="B230" s="32" t="str">
        <f>IF(csv!F225="","",csv!T225)</f>
        <v/>
      </c>
      <c r="C230" s="21" t="str">
        <f>IF(csv!F225="","",csv!AO225)</f>
        <v/>
      </c>
      <c r="D230" s="21" t="str">
        <f>IF(csv!F225="","",csv!AP225&amp;"–"&amp;csv!AQ225&amp;"–"&amp;csv!AR225)</f>
        <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
      </c>
      <c r="F230" t="s">
        <v>0</v>
      </c>
      <c r="O230" s="1" t="str">
        <f t="shared" si="23"/>
        <v/>
      </c>
      <c r="X230" t="s">
        <v>0</v>
      </c>
    </row>
    <row r="231" spans="1:24" x14ac:dyDescent="0.25">
      <c r="A231" t="s">
        <v>0</v>
      </c>
      <c r="B231" s="32" t="str">
        <f>IF(csv!F226="","",csv!T226)</f>
        <v/>
      </c>
      <c r="C231" s="21" t="str">
        <f>IF(csv!F226="","",csv!AO226)</f>
        <v/>
      </c>
      <c r="D231" s="21" t="str">
        <f>IF(csv!F226="","",csv!AP226&amp;"–"&amp;csv!AQ226&amp;"–"&amp;csv!AR226)</f>
        <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
      </c>
      <c r="F231" t="s">
        <v>0</v>
      </c>
      <c r="O231" s="1" t="str">
        <f t="shared" si="23"/>
        <v/>
      </c>
      <c r="X231" t="s">
        <v>0</v>
      </c>
    </row>
    <row r="232" spans="1:24" x14ac:dyDescent="0.25">
      <c r="A232" t="s">
        <v>0</v>
      </c>
      <c r="B232" s="32" t="str">
        <f>IF(csv!F227="","",csv!T227)</f>
        <v/>
      </c>
      <c r="C232" s="21" t="str">
        <f>IF(csv!F227="","",csv!AO227)</f>
        <v/>
      </c>
      <c r="D232" s="21" t="str">
        <f>IF(csv!F227="","",csv!AP227&amp;"–"&amp;csv!AQ227&amp;"–"&amp;csv!AR227)</f>
        <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
      </c>
      <c r="F232" t="s">
        <v>0</v>
      </c>
      <c r="O232" s="1" t="str">
        <f t="shared" si="23"/>
        <v/>
      </c>
      <c r="X232" t="s">
        <v>0</v>
      </c>
    </row>
    <row r="233" spans="1:24" x14ac:dyDescent="0.25">
      <c r="A233" t="s">
        <v>0</v>
      </c>
      <c r="B233" s="32" t="str">
        <f>IF(csv!F228="","",csv!T228)</f>
        <v/>
      </c>
      <c r="C233" s="21" t="str">
        <f>IF(csv!F228="","",csv!AO228)</f>
        <v/>
      </c>
      <c r="D233" s="21" t="str">
        <f>IF(csv!F228="","",csv!AP228&amp;"–"&amp;csv!AQ228&amp;"–"&amp;csv!AR228)</f>
        <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
      </c>
      <c r="F233" t="s">
        <v>0</v>
      </c>
      <c r="O233" s="1" t="str">
        <f t="shared" si="23"/>
        <v/>
      </c>
      <c r="X233" t="s">
        <v>0</v>
      </c>
    </row>
    <row r="234" spans="1:24" x14ac:dyDescent="0.25">
      <c r="A234" t="s">
        <v>0</v>
      </c>
      <c r="B234" s="32" t="str">
        <f>IF(csv!F229="","",csv!T229)</f>
        <v/>
      </c>
      <c r="C234" s="21" t="str">
        <f>IF(csv!F229="","",csv!AO229)</f>
        <v/>
      </c>
      <c r="D234" s="21" t="str">
        <f>IF(csv!F229="","",csv!AP229&amp;"–"&amp;csv!AQ229&amp;"–"&amp;csv!AR229)</f>
        <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
      </c>
      <c r="F234" t="s">
        <v>0</v>
      </c>
      <c r="O234" s="1" t="str">
        <f t="shared" si="23"/>
        <v/>
      </c>
      <c r="X234" t="s">
        <v>0</v>
      </c>
    </row>
    <row r="235" spans="1:24" x14ac:dyDescent="0.25">
      <c r="A235" t="s">
        <v>0</v>
      </c>
      <c r="B235" s="32" t="str">
        <f>IF(csv!F230="","",csv!T230)</f>
        <v/>
      </c>
      <c r="C235" s="21" t="str">
        <f>IF(csv!F230="","",csv!AO230)</f>
        <v/>
      </c>
      <c r="D235" s="21" t="str">
        <f>IF(csv!F230="","",csv!AP230&amp;"–"&amp;csv!AQ230&amp;"–"&amp;csv!AR230)</f>
        <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
      </c>
      <c r="F235" t="s">
        <v>0</v>
      </c>
      <c r="O235" s="1" t="str">
        <f t="shared" si="23"/>
        <v/>
      </c>
      <c r="X235" t="s">
        <v>0</v>
      </c>
    </row>
    <row r="236" spans="1:24" x14ac:dyDescent="0.25">
      <c r="A236" t="s">
        <v>0</v>
      </c>
      <c r="B236" s="32" t="str">
        <f>IF(csv!F231="","",csv!T231)</f>
        <v/>
      </c>
      <c r="C236" s="21" t="str">
        <f>IF(csv!F231="","",csv!AO231)</f>
        <v/>
      </c>
      <c r="D236" s="21" t="str">
        <f>IF(csv!F231="","",csv!AP231&amp;"–"&amp;csv!AQ231&amp;"–"&amp;csv!AR231)</f>
        <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
      </c>
      <c r="F236" t="s">
        <v>0</v>
      </c>
      <c r="O236" s="1" t="str">
        <f t="shared" si="23"/>
        <v/>
      </c>
      <c r="X236" t="s">
        <v>0</v>
      </c>
    </row>
    <row r="237" spans="1:24" x14ac:dyDescent="0.25">
      <c r="A237" t="s">
        <v>0</v>
      </c>
      <c r="B237" s="32" t="str">
        <f>IF(csv!F232="","",csv!T232)</f>
        <v/>
      </c>
      <c r="C237" s="21" t="str">
        <f>IF(csv!F232="","",csv!AO232)</f>
        <v/>
      </c>
      <c r="D237" s="21" t="str">
        <f>IF(csv!F232="","",csv!AP232&amp;"–"&amp;csv!AQ232&amp;"–"&amp;csv!AR232)</f>
        <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
      </c>
      <c r="F237" t="s">
        <v>0</v>
      </c>
      <c r="O237" s="1" t="str">
        <f t="shared" si="23"/>
        <v/>
      </c>
      <c r="X237" t="s">
        <v>0</v>
      </c>
    </row>
    <row r="238" spans="1:24" x14ac:dyDescent="0.25">
      <c r="A238" t="s">
        <v>0</v>
      </c>
      <c r="B238" s="32" t="str">
        <f>IF(csv!F233="","",csv!T233)</f>
        <v/>
      </c>
      <c r="C238" s="21" t="str">
        <f>IF(csv!F233="","",csv!AO233)</f>
        <v/>
      </c>
      <c r="D238" s="21" t="str">
        <f>IF(csv!F233="","",csv!AP233&amp;"–"&amp;csv!AQ233&amp;"–"&amp;csv!AR233)</f>
        <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
      </c>
      <c r="F238" t="s">
        <v>0</v>
      </c>
      <c r="O238" s="1" t="str">
        <f t="shared" si="23"/>
        <v/>
      </c>
      <c r="X238" t="s">
        <v>0</v>
      </c>
    </row>
    <row r="239" spans="1:24" x14ac:dyDescent="0.25">
      <c r="A239" t="s">
        <v>0</v>
      </c>
      <c r="B239" s="32" t="str">
        <f>IF(csv!F234="","",csv!T234)</f>
        <v/>
      </c>
      <c r="C239" s="21" t="str">
        <f>IF(csv!F234="","",csv!AO234)</f>
        <v/>
      </c>
      <c r="D239" s="21" t="str">
        <f>IF(csv!F234="","",csv!AP234&amp;"–"&amp;csv!AQ234&amp;"–"&amp;csv!AR234)</f>
        <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
      </c>
      <c r="F239" t="s">
        <v>0</v>
      </c>
      <c r="O239" s="1" t="str">
        <f t="shared" si="23"/>
        <v/>
      </c>
      <c r="X239" t="s">
        <v>0</v>
      </c>
    </row>
    <row r="240" spans="1:24" x14ac:dyDescent="0.25">
      <c r="A240" t="s">
        <v>0</v>
      </c>
      <c r="B240" s="32" t="str">
        <f>IF(csv!F235="","",csv!T235)</f>
        <v/>
      </c>
      <c r="C240" s="21" t="str">
        <f>IF(csv!F235="","",csv!AO235)</f>
        <v/>
      </c>
      <c r="D240" s="21" t="str">
        <f>IF(csv!F235="","",csv!AP235&amp;"–"&amp;csv!AQ235&amp;"–"&amp;csv!AR235)</f>
        <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
      </c>
      <c r="F240" t="s">
        <v>0</v>
      </c>
      <c r="O240" s="1" t="str">
        <f t="shared" si="23"/>
        <v/>
      </c>
      <c r="X240" t="s">
        <v>0</v>
      </c>
    </row>
    <row r="241" spans="1:24" x14ac:dyDescent="0.25">
      <c r="A241" t="s">
        <v>0</v>
      </c>
      <c r="B241" s="32" t="str">
        <f>IF(csv!F236="","",csv!T236)</f>
        <v/>
      </c>
      <c r="C241" s="21" t="str">
        <f>IF(csv!F236="","",csv!AO236)</f>
        <v/>
      </c>
      <c r="D241" s="21" t="str">
        <f>IF(csv!F236="","",csv!AP236&amp;"–"&amp;csv!AQ236&amp;"–"&amp;csv!AR236)</f>
        <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
      </c>
      <c r="F241" t="s">
        <v>0</v>
      </c>
      <c r="O241" s="1" t="str">
        <f t="shared" si="23"/>
        <v/>
      </c>
      <c r="X241" t="s">
        <v>0</v>
      </c>
    </row>
    <row r="242" spans="1:24" x14ac:dyDescent="0.25">
      <c r="A242" t="s">
        <v>0</v>
      </c>
      <c r="B242" s="32" t="str">
        <f>IF(csv!F237="","",csv!T237)</f>
        <v/>
      </c>
      <c r="C242" s="21" t="str">
        <f>IF(csv!F237="","",csv!AO237)</f>
        <v/>
      </c>
      <c r="D242" s="21" t="str">
        <f>IF(csv!F237="","",csv!AP237&amp;"–"&amp;csv!AQ237&amp;"–"&amp;csv!AR237)</f>
        <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
      </c>
      <c r="F242" t="s">
        <v>0</v>
      </c>
      <c r="O242" s="1" t="str">
        <f t="shared" si="23"/>
        <v/>
      </c>
      <c r="X242" t="s">
        <v>0</v>
      </c>
    </row>
    <row r="243" spans="1:24" x14ac:dyDescent="0.25">
      <c r="A243" t="s">
        <v>0</v>
      </c>
      <c r="B243" s="32" t="str">
        <f>IF(csv!F238="","",csv!T238)</f>
        <v/>
      </c>
      <c r="C243" s="21" t="str">
        <f>IF(csv!F238="","",csv!AO238)</f>
        <v/>
      </c>
      <c r="D243" s="21" t="str">
        <f>IF(csv!F238="","",csv!AP238&amp;"–"&amp;csv!AQ238&amp;"–"&amp;csv!AR238)</f>
        <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
      </c>
      <c r="F243" t="s">
        <v>0</v>
      </c>
      <c r="O243" s="1" t="str">
        <f t="shared" si="23"/>
        <v/>
      </c>
      <c r="X243" t="s">
        <v>0</v>
      </c>
    </row>
    <row r="244" spans="1:24" x14ac:dyDescent="0.25">
      <c r="A244" t="s">
        <v>0</v>
      </c>
      <c r="B244" s="32" t="str">
        <f>IF(csv!F239="","",csv!T239)</f>
        <v/>
      </c>
      <c r="C244" s="21" t="str">
        <f>IF(csv!F239="","",csv!AO239)</f>
        <v/>
      </c>
      <c r="D244" s="21" t="str">
        <f>IF(csv!F239="","",csv!AP239&amp;"–"&amp;csv!AQ239&amp;"–"&amp;csv!AR239)</f>
        <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
      </c>
      <c r="F244" t="s">
        <v>0</v>
      </c>
      <c r="O244" s="1" t="str">
        <f t="shared" si="23"/>
        <v/>
      </c>
      <c r="X244" t="s">
        <v>0</v>
      </c>
    </row>
    <row r="245" spans="1:24" x14ac:dyDescent="0.25">
      <c r="A245" t="s">
        <v>0</v>
      </c>
      <c r="B245" s="32" t="str">
        <f>IF(csv!F240="","",csv!T240)</f>
        <v/>
      </c>
      <c r="C245" s="21" t="str">
        <f>IF(csv!F240="","",csv!AO240)</f>
        <v/>
      </c>
      <c r="D245" s="21" t="str">
        <f>IF(csv!F240="","",csv!AP240&amp;"–"&amp;csv!AQ240&amp;"–"&amp;csv!AR240)</f>
        <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
      </c>
      <c r="F245" t="s">
        <v>0</v>
      </c>
      <c r="O245" s="1" t="str">
        <f t="shared" si="23"/>
        <v/>
      </c>
      <c r="X245" t="s">
        <v>0</v>
      </c>
    </row>
    <row r="246" spans="1:24" x14ac:dyDescent="0.25">
      <c r="A246" t="s">
        <v>0</v>
      </c>
      <c r="B246" s="32" t="str">
        <f>IF(csv!F241="","",csv!T241)</f>
        <v/>
      </c>
      <c r="C246" s="21" t="str">
        <f>IF(csv!F241="","",csv!AO241)</f>
        <v/>
      </c>
      <c r="D246" s="21" t="str">
        <f>IF(csv!F241="","",csv!AP241&amp;"–"&amp;csv!AQ241&amp;"–"&amp;csv!AR241)</f>
        <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
      </c>
      <c r="F246" t="s">
        <v>0</v>
      </c>
      <c r="O246" s="1" t="str">
        <f t="shared" si="23"/>
        <v/>
      </c>
      <c r="X246" t="s">
        <v>0</v>
      </c>
    </row>
    <row r="247" spans="1:24" x14ac:dyDescent="0.25">
      <c r="A247" t="s">
        <v>0</v>
      </c>
      <c r="B247" s="32" t="str">
        <f>IF(csv!F242="","",csv!T242)</f>
        <v/>
      </c>
      <c r="C247" s="21" t="str">
        <f>IF(csv!F242="","",csv!AO242)</f>
        <v/>
      </c>
      <c r="D247" s="21" t="str">
        <f>IF(csv!F242="","",csv!AP242&amp;"–"&amp;csv!AQ242&amp;"–"&amp;csv!AR242)</f>
        <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
      </c>
      <c r="F247" t="s">
        <v>0</v>
      </c>
      <c r="O247" s="1" t="str">
        <f t="shared" si="23"/>
        <v/>
      </c>
      <c r="X247" t="s">
        <v>0</v>
      </c>
    </row>
    <row r="248" spans="1:24" x14ac:dyDescent="0.25">
      <c r="A248" t="s">
        <v>0</v>
      </c>
      <c r="B248" s="32" t="str">
        <f>IF(csv!F243="","",csv!T243)</f>
        <v/>
      </c>
      <c r="C248" s="21" t="str">
        <f>IF(csv!F243="","",csv!AO243)</f>
        <v/>
      </c>
      <c r="D248" s="21" t="str">
        <f>IF(csv!F243="","",csv!AP243&amp;"–"&amp;csv!AQ243&amp;"–"&amp;csv!AR243)</f>
        <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
      </c>
      <c r="F248" t="s">
        <v>0</v>
      </c>
      <c r="O248" s="1" t="str">
        <f t="shared" si="23"/>
        <v/>
      </c>
      <c r="X248" t="s">
        <v>0</v>
      </c>
    </row>
    <row r="249" spans="1:24" x14ac:dyDescent="0.25">
      <c r="A249" t="s">
        <v>0</v>
      </c>
      <c r="B249" s="32" t="str">
        <f>IF(csv!F244="","",csv!T244)</f>
        <v/>
      </c>
      <c r="C249" s="21" t="str">
        <f>IF(csv!F244="","",csv!AO244)</f>
        <v/>
      </c>
      <c r="D249" s="21" t="str">
        <f>IF(csv!F244="","",csv!AP244&amp;"–"&amp;csv!AQ244&amp;"–"&amp;csv!AR244)</f>
        <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
      </c>
      <c r="F249" t="s">
        <v>0</v>
      </c>
      <c r="O249" s="1" t="str">
        <f t="shared" si="23"/>
        <v/>
      </c>
      <c r="X249" t="s">
        <v>0</v>
      </c>
    </row>
    <row r="250" spans="1:24" x14ac:dyDescent="0.25">
      <c r="A250" t="s">
        <v>0</v>
      </c>
      <c r="B250" s="32" t="str">
        <f>IF(csv!F245="","",csv!T245)</f>
        <v/>
      </c>
      <c r="C250" s="21" t="str">
        <f>IF(csv!F245="","",csv!AO245)</f>
        <v/>
      </c>
      <c r="D250" s="21" t="str">
        <f>IF(csv!F245="","",csv!AP245&amp;"–"&amp;csv!AQ245&amp;"–"&amp;csv!AR245)</f>
        <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
      </c>
      <c r="F250" t="s">
        <v>0</v>
      </c>
      <c r="O250" s="1" t="str">
        <f t="shared" si="23"/>
        <v/>
      </c>
      <c r="X250" t="s">
        <v>0</v>
      </c>
    </row>
    <row r="251" spans="1:24" x14ac:dyDescent="0.25">
      <c r="A251" t="s">
        <v>0</v>
      </c>
      <c r="B251" s="32" t="str">
        <f>IF(csv!F246="","",csv!T246)</f>
        <v/>
      </c>
      <c r="C251" s="21" t="str">
        <f>IF(csv!F246="","",csv!AO246)</f>
        <v/>
      </c>
      <c r="D251" s="21" t="str">
        <f>IF(csv!F246="","",csv!AP246&amp;"–"&amp;csv!AQ246&amp;"–"&amp;csv!AR246)</f>
        <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
      </c>
      <c r="F251" t="s">
        <v>0</v>
      </c>
      <c r="O251" s="1" t="str">
        <f t="shared" si="23"/>
        <v/>
      </c>
      <c r="X251" t="s">
        <v>0</v>
      </c>
    </row>
    <row r="252" spans="1:24" x14ac:dyDescent="0.25">
      <c r="A252" t="s">
        <v>0</v>
      </c>
      <c r="B252" s="32" t="str">
        <f>IF(csv!F247="","",csv!T247)</f>
        <v/>
      </c>
      <c r="C252" s="21" t="str">
        <f>IF(csv!F247="","",csv!AO247)</f>
        <v/>
      </c>
      <c r="D252" s="21" t="str">
        <f>IF(csv!F247="","",csv!AP247&amp;"–"&amp;csv!AQ247&amp;"–"&amp;csv!AR247)</f>
        <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
      </c>
      <c r="F252" t="s">
        <v>0</v>
      </c>
      <c r="O252" s="1" t="str">
        <f t="shared" si="23"/>
        <v/>
      </c>
      <c r="X252" t="s">
        <v>0</v>
      </c>
    </row>
    <row r="253" spans="1:24" x14ac:dyDescent="0.25">
      <c r="A253" t="s">
        <v>0</v>
      </c>
      <c r="B253" s="32" t="str">
        <f>IF(csv!F248="","",csv!T248)</f>
        <v/>
      </c>
      <c r="C253" s="21" t="str">
        <f>IF(csv!F248="","",csv!AO248)</f>
        <v/>
      </c>
      <c r="D253" s="21" t="str">
        <f>IF(csv!F248="","",csv!AP248&amp;"–"&amp;csv!AQ248&amp;"–"&amp;csv!AR248)</f>
        <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
      </c>
      <c r="F253" t="s">
        <v>0</v>
      </c>
      <c r="O253" s="1" t="str">
        <f t="shared" si="23"/>
        <v/>
      </c>
      <c r="X253" t="s">
        <v>0</v>
      </c>
    </row>
    <row r="254" spans="1:24" x14ac:dyDescent="0.25">
      <c r="A254" t="s">
        <v>0</v>
      </c>
      <c r="B254" s="32" t="str">
        <f>IF(csv!F249="","",csv!T249)</f>
        <v/>
      </c>
      <c r="C254" s="21" t="str">
        <f>IF(csv!F249="","",csv!AO249)</f>
        <v/>
      </c>
      <c r="D254" s="21" t="str">
        <f>IF(csv!F249="","",csv!AP249&amp;"–"&amp;csv!AQ249&amp;"–"&amp;csv!AR249)</f>
        <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
      </c>
      <c r="F254" t="s">
        <v>0</v>
      </c>
      <c r="O254" s="1" t="str">
        <f t="shared" si="23"/>
        <v/>
      </c>
      <c r="X254" t="s">
        <v>0</v>
      </c>
    </row>
    <row r="255" spans="1:24" x14ac:dyDescent="0.25">
      <c r="A255" t="s">
        <v>0</v>
      </c>
      <c r="B255" s="32" t="str">
        <f>IF(csv!F250="","",csv!T250)</f>
        <v/>
      </c>
      <c r="C255" s="21" t="str">
        <f>IF(csv!F250="","",csv!AO250)</f>
        <v/>
      </c>
      <c r="D255" s="21" t="str">
        <f>IF(csv!F250="","",csv!AP250&amp;"–"&amp;csv!AQ250&amp;"–"&amp;csv!AR250)</f>
        <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
      </c>
      <c r="F255" t="s">
        <v>0</v>
      </c>
      <c r="O255" s="1" t="str">
        <f t="shared" si="23"/>
        <v/>
      </c>
      <c r="X255" t="s">
        <v>0</v>
      </c>
    </row>
    <row r="256" spans="1:24" x14ac:dyDescent="0.25">
      <c r="A256" t="s">
        <v>0</v>
      </c>
      <c r="B256" s="32" t="str">
        <f>IF(csv!F251="","",csv!T251)</f>
        <v/>
      </c>
      <c r="C256" s="21" t="str">
        <f>IF(csv!F251="","",csv!AO251)</f>
        <v/>
      </c>
      <c r="D256" s="21" t="str">
        <f>IF(csv!F251="","",csv!AP251&amp;"–"&amp;csv!AQ251&amp;"–"&amp;csv!AR251)</f>
        <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
      </c>
      <c r="F256" t="s">
        <v>0</v>
      </c>
      <c r="O256" s="1" t="str">
        <f t="shared" si="23"/>
        <v/>
      </c>
      <c r="X256" t="s">
        <v>0</v>
      </c>
    </row>
    <row r="257" spans="1:24" x14ac:dyDescent="0.25">
      <c r="A257" t="s">
        <v>0</v>
      </c>
      <c r="B257" s="32" t="str">
        <f>IF(csv!F252="","",csv!T252)</f>
        <v/>
      </c>
      <c r="C257" s="21" t="str">
        <f>IF(csv!F252="","",csv!AO252)</f>
        <v/>
      </c>
      <c r="D257" s="21" t="str">
        <f>IF(csv!F252="","",csv!AP252&amp;"–"&amp;csv!AQ252&amp;"–"&amp;csv!AR252)</f>
        <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
      </c>
      <c r="F257" t="s">
        <v>0</v>
      </c>
      <c r="O257" s="1" t="str">
        <f t="shared" si="23"/>
        <v/>
      </c>
      <c r="X257" t="s">
        <v>0</v>
      </c>
    </row>
    <row r="258" spans="1:24" x14ac:dyDescent="0.25">
      <c r="A258" t="s">
        <v>0</v>
      </c>
      <c r="B258" s="32" t="str">
        <f>IF(csv!F253="","",csv!T253)</f>
        <v/>
      </c>
      <c r="C258" s="21" t="str">
        <f>IF(csv!F253="","",csv!AO253)</f>
        <v/>
      </c>
      <c r="D258" s="21" t="str">
        <f>IF(csv!F253="","",csv!AP253&amp;"–"&amp;csv!AQ253&amp;"–"&amp;csv!AR253)</f>
        <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
      </c>
      <c r="F258" t="s">
        <v>0</v>
      </c>
      <c r="O258" s="1" t="str">
        <f t="shared" si="23"/>
        <v/>
      </c>
      <c r="X258" t="s">
        <v>0</v>
      </c>
    </row>
    <row r="259" spans="1:24" x14ac:dyDescent="0.25">
      <c r="A259" t="s">
        <v>0</v>
      </c>
      <c r="B259" s="32" t="str">
        <f>IF(csv!F254="","",csv!T254)</f>
        <v/>
      </c>
      <c r="C259" s="21" t="str">
        <f>IF(csv!F254="","",csv!AO254)</f>
        <v/>
      </c>
      <c r="D259" s="21" t="str">
        <f>IF(csv!F254="","",csv!AP254&amp;"–"&amp;csv!AQ254&amp;"–"&amp;csv!AR254)</f>
        <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
      </c>
      <c r="F259" t="s">
        <v>0</v>
      </c>
      <c r="O259" s="1" t="str">
        <f t="shared" si="23"/>
        <v/>
      </c>
      <c r="X259" t="s">
        <v>0</v>
      </c>
    </row>
    <row r="260" spans="1:24" x14ac:dyDescent="0.25">
      <c r="A260" t="s">
        <v>0</v>
      </c>
      <c r="B260" s="32" t="str">
        <f>IF(csv!F255="","",csv!T255)</f>
        <v/>
      </c>
      <c r="C260" s="21" t="str">
        <f>IF(csv!F255="","",csv!AO255)</f>
        <v/>
      </c>
      <c r="D260" s="21" t="str">
        <f>IF(csv!F255="","",csv!AP255&amp;"–"&amp;csv!AQ255&amp;"–"&amp;csv!AR255)</f>
        <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
      </c>
      <c r="F260" t="s">
        <v>0</v>
      </c>
      <c r="O260" s="1" t="str">
        <f t="shared" si="23"/>
        <v/>
      </c>
      <c r="X260" t="s">
        <v>0</v>
      </c>
    </row>
    <row r="261" spans="1:24" x14ac:dyDescent="0.25">
      <c r="A261" t="s">
        <v>0</v>
      </c>
      <c r="B261" s="32" t="str">
        <f>IF(csv!F256="","",csv!T256)</f>
        <v/>
      </c>
      <c r="C261" s="21" t="str">
        <f>IF(csv!F256="","",csv!AO256)</f>
        <v/>
      </c>
      <c r="D261" s="21" t="str">
        <f>IF(csv!F256="","",csv!AP256&amp;"–"&amp;csv!AQ256&amp;"–"&amp;csv!AR256)</f>
        <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
      </c>
      <c r="F261" t="s">
        <v>0</v>
      </c>
      <c r="O261" s="1" t="str">
        <f t="shared" si="23"/>
        <v/>
      </c>
      <c r="X261" t="s">
        <v>0</v>
      </c>
    </row>
    <row r="262" spans="1:24" x14ac:dyDescent="0.25">
      <c r="A262" t="s">
        <v>0</v>
      </c>
      <c r="B262" s="32" t="str">
        <f>IF(csv!F257="","",csv!T257)</f>
        <v/>
      </c>
      <c r="C262" s="21" t="str">
        <f>IF(csv!F257="","",csv!AO257)</f>
        <v/>
      </c>
      <c r="D262" s="21" t="str">
        <f>IF(csv!F257="","",csv!AP257&amp;"–"&amp;csv!AQ257&amp;"–"&amp;csv!AR257)</f>
        <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
      </c>
      <c r="F262" t="s">
        <v>0</v>
      </c>
      <c r="O262" s="1" t="str">
        <f t="shared" si="23"/>
        <v/>
      </c>
      <c r="X262" t="s">
        <v>0</v>
      </c>
    </row>
    <row r="263" spans="1:24" x14ac:dyDescent="0.25">
      <c r="A263" t="s">
        <v>0</v>
      </c>
      <c r="B263" s="32" t="str">
        <f>IF(csv!F258="","",csv!T258)</f>
        <v/>
      </c>
      <c r="C263" s="21" t="str">
        <f>IF(csv!F258="","",csv!AO258)</f>
        <v/>
      </c>
      <c r="D263" s="21" t="str">
        <f>IF(csv!F258="","",csv!AP258&amp;"–"&amp;csv!AQ258&amp;"–"&amp;csv!AR258)</f>
        <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
      </c>
      <c r="F263" t="s">
        <v>0</v>
      </c>
      <c r="O263" s="1" t="str">
        <f t="shared" si="23"/>
        <v/>
      </c>
      <c r="X263" t="s">
        <v>0</v>
      </c>
    </row>
    <row r="264" spans="1:24" x14ac:dyDescent="0.25">
      <c r="A264" t="s">
        <v>0</v>
      </c>
      <c r="B264" s="32" t="str">
        <f>IF(csv!F259="","",csv!T259)</f>
        <v/>
      </c>
      <c r="C264" s="21" t="str">
        <f>IF(csv!F259="","",csv!AO259)</f>
        <v/>
      </c>
      <c r="D264" s="21" t="str">
        <f>IF(csv!F259="","",csv!AP259&amp;"–"&amp;csv!AQ259&amp;"–"&amp;csv!AR259)</f>
        <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
      </c>
      <c r="F264" t="s">
        <v>0</v>
      </c>
      <c r="O264" s="1" t="str">
        <f t="shared" si="23"/>
        <v/>
      </c>
      <c r="X264" t="s">
        <v>0</v>
      </c>
    </row>
    <row r="265" spans="1:24" x14ac:dyDescent="0.25">
      <c r="A265" t="s">
        <v>0</v>
      </c>
      <c r="B265" s="32" t="str">
        <f>IF(csv!F260="","",csv!T260)</f>
        <v/>
      </c>
      <c r="C265" s="21" t="str">
        <f>IF(csv!F260="","",csv!AO260)</f>
        <v/>
      </c>
      <c r="D265" s="21" t="str">
        <f>IF(csv!F260="","",csv!AP260&amp;"–"&amp;csv!AQ260&amp;"–"&amp;csv!AR260)</f>
        <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
      </c>
      <c r="F265" t="s">
        <v>0</v>
      </c>
      <c r="O265" s="1" t="str">
        <f t="shared" ref="O265:O328" si="24">IF(N265="","",IF(N265&lt;&gt;N264,N265,""))</f>
        <v/>
      </c>
      <c r="X265" t="s">
        <v>0</v>
      </c>
    </row>
    <row r="266" spans="1:24" x14ac:dyDescent="0.25">
      <c r="A266" t="s">
        <v>0</v>
      </c>
      <c r="B266" s="32" t="str">
        <f>IF(csv!F261="","",csv!T261)</f>
        <v/>
      </c>
      <c r="C266" s="21" t="str">
        <f>IF(csv!F261="","",csv!AO261)</f>
        <v/>
      </c>
      <c r="D266" s="21" t="str">
        <f>IF(csv!F261="","",csv!AP261&amp;"–"&amp;csv!AQ261&amp;"–"&amp;csv!AR261)</f>
        <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
      </c>
      <c r="F266" t="s">
        <v>0</v>
      </c>
      <c r="O266" s="1" t="str">
        <f t="shared" si="24"/>
        <v/>
      </c>
      <c r="X266" t="s">
        <v>0</v>
      </c>
    </row>
    <row r="267" spans="1:24" x14ac:dyDescent="0.25">
      <c r="A267" t="s">
        <v>0</v>
      </c>
      <c r="B267" s="32" t="str">
        <f>IF(csv!F262="","",csv!T262)</f>
        <v/>
      </c>
      <c r="C267" s="21" t="str">
        <f>IF(csv!F262="","",csv!AO262)</f>
        <v/>
      </c>
      <c r="D267" s="21" t="str">
        <f>IF(csv!F262="","",csv!AP262&amp;"–"&amp;csv!AQ262&amp;"–"&amp;csv!AR262)</f>
        <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
      </c>
      <c r="F267" t="s">
        <v>0</v>
      </c>
      <c r="O267" s="1" t="str">
        <f t="shared" si="24"/>
        <v/>
      </c>
      <c r="X267" t="s">
        <v>0</v>
      </c>
    </row>
    <row r="268" spans="1:24" x14ac:dyDescent="0.25">
      <c r="A268" t="s">
        <v>0</v>
      </c>
      <c r="B268" s="32" t="str">
        <f>IF(csv!F263="","",csv!T263)</f>
        <v/>
      </c>
      <c r="C268" s="21" t="str">
        <f>IF(csv!F263="","",csv!AO263)</f>
        <v/>
      </c>
      <c r="D268" s="21" t="str">
        <f>IF(csv!F263="","",csv!AP263&amp;"–"&amp;csv!AQ263&amp;"–"&amp;csv!AR263)</f>
        <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
      </c>
      <c r="F268" t="s">
        <v>0</v>
      </c>
      <c r="O268" s="1" t="str">
        <f t="shared" si="24"/>
        <v/>
      </c>
      <c r="X268" t="s">
        <v>0</v>
      </c>
    </row>
    <row r="269" spans="1:24" x14ac:dyDescent="0.25">
      <c r="A269" t="s">
        <v>0</v>
      </c>
      <c r="B269" s="32" t="str">
        <f>IF(csv!F264="","",csv!T264)</f>
        <v/>
      </c>
      <c r="C269" s="21" t="str">
        <f>IF(csv!F264="","",csv!AO264)</f>
        <v/>
      </c>
      <c r="D269" s="21" t="str">
        <f>IF(csv!F264="","",csv!AP264&amp;"–"&amp;csv!AQ264&amp;"–"&amp;csv!AR264)</f>
        <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
      </c>
      <c r="F269" t="s">
        <v>0</v>
      </c>
      <c r="O269" s="1" t="str">
        <f t="shared" si="24"/>
        <v/>
      </c>
      <c r="X269" t="s">
        <v>0</v>
      </c>
    </row>
    <row r="270" spans="1:24" x14ac:dyDescent="0.25">
      <c r="A270" t="s">
        <v>0</v>
      </c>
      <c r="B270" s="32" t="str">
        <f>IF(csv!F265="","",csv!T265)</f>
        <v/>
      </c>
      <c r="C270" s="21" t="str">
        <f>IF(csv!F265="","",csv!AO265)</f>
        <v/>
      </c>
      <c r="D270" s="21" t="str">
        <f>IF(csv!F265="","",csv!AP265&amp;"–"&amp;csv!AQ265&amp;"–"&amp;csv!AR265)</f>
        <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
      </c>
      <c r="F270" t="s">
        <v>0</v>
      </c>
      <c r="O270" s="1" t="str">
        <f t="shared" si="24"/>
        <v/>
      </c>
      <c r="X270" t="s">
        <v>0</v>
      </c>
    </row>
    <row r="271" spans="1:24" x14ac:dyDescent="0.25">
      <c r="A271" t="s">
        <v>0</v>
      </c>
      <c r="B271" s="32" t="str">
        <f>IF(csv!F266="","",csv!T266)</f>
        <v/>
      </c>
      <c r="C271" s="21" t="str">
        <f>IF(csv!F266="","",csv!AO266)</f>
        <v/>
      </c>
      <c r="D271" s="21" t="str">
        <f>IF(csv!F266="","",csv!AP266&amp;"–"&amp;csv!AQ266&amp;"–"&amp;csv!AR266)</f>
        <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
      </c>
      <c r="F271" t="s">
        <v>0</v>
      </c>
      <c r="O271" s="1" t="str">
        <f t="shared" si="24"/>
        <v/>
      </c>
      <c r="X271" t="s">
        <v>0</v>
      </c>
    </row>
    <row r="272" spans="1:24" x14ac:dyDescent="0.25">
      <c r="A272" t="s">
        <v>0</v>
      </c>
      <c r="B272" s="32" t="str">
        <f>IF(csv!F267="","",csv!T267)</f>
        <v/>
      </c>
      <c r="C272" s="21" t="str">
        <f>IF(csv!F267="","",csv!AO267)</f>
        <v/>
      </c>
      <c r="D272" s="21" t="str">
        <f>IF(csv!F267="","",csv!AP267&amp;"–"&amp;csv!AQ267&amp;"–"&amp;csv!AR267)</f>
        <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
      </c>
      <c r="F272" t="s">
        <v>0</v>
      </c>
      <c r="O272" s="1" t="str">
        <f t="shared" si="24"/>
        <v/>
      </c>
      <c r="X272" t="s">
        <v>0</v>
      </c>
    </row>
    <row r="273" spans="1:24" x14ac:dyDescent="0.25">
      <c r="A273" t="s">
        <v>0</v>
      </c>
      <c r="B273" s="32" t="str">
        <f>IF(csv!F268="","",csv!T268)</f>
        <v/>
      </c>
      <c r="C273" s="21" t="str">
        <f>IF(csv!F268="","",csv!AO268)</f>
        <v/>
      </c>
      <c r="D273" s="21" t="str">
        <f>IF(csv!F268="","",csv!AP268&amp;"–"&amp;csv!AQ268&amp;"–"&amp;csv!AR268)</f>
        <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
      </c>
      <c r="F273" t="s">
        <v>0</v>
      </c>
      <c r="O273" s="1" t="str">
        <f t="shared" si="24"/>
        <v/>
      </c>
      <c r="X273" t="s">
        <v>0</v>
      </c>
    </row>
    <row r="274" spans="1:24" x14ac:dyDescent="0.25">
      <c r="A274" t="s">
        <v>0</v>
      </c>
      <c r="B274" s="32" t="str">
        <f>IF(csv!F269="","",csv!T269)</f>
        <v/>
      </c>
      <c r="C274" s="21" t="str">
        <f>IF(csv!F269="","",csv!AO269)</f>
        <v/>
      </c>
      <c r="D274" s="21" t="str">
        <f>IF(csv!F269="","",csv!AP269&amp;"–"&amp;csv!AQ269&amp;"–"&amp;csv!AR269)</f>
        <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
      </c>
      <c r="F274" t="s">
        <v>0</v>
      </c>
      <c r="O274" s="1" t="str">
        <f t="shared" si="24"/>
        <v/>
      </c>
      <c r="X274" t="s">
        <v>0</v>
      </c>
    </row>
    <row r="275" spans="1:24" x14ac:dyDescent="0.25">
      <c r="A275" t="s">
        <v>0</v>
      </c>
      <c r="B275" s="32" t="str">
        <f>IF(csv!F270="","",csv!T270)</f>
        <v/>
      </c>
      <c r="C275" s="21" t="str">
        <f>IF(csv!F270="","",csv!AO270)</f>
        <v/>
      </c>
      <c r="D275" s="21" t="str">
        <f>IF(csv!F270="","",csv!AP270&amp;"–"&amp;csv!AQ270&amp;"–"&amp;csv!AR270)</f>
        <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
      </c>
      <c r="F275" t="s">
        <v>0</v>
      </c>
      <c r="O275" s="1" t="str">
        <f t="shared" si="24"/>
        <v/>
      </c>
      <c r="X275" t="s">
        <v>0</v>
      </c>
    </row>
    <row r="276" spans="1:24" x14ac:dyDescent="0.25">
      <c r="A276" t="s">
        <v>0</v>
      </c>
      <c r="B276" s="32" t="str">
        <f>IF(csv!F271="","",csv!T271)</f>
        <v/>
      </c>
      <c r="C276" s="21" t="str">
        <f>IF(csv!F271="","",csv!AO271)</f>
        <v/>
      </c>
      <c r="D276" s="21" t="str">
        <f>IF(csv!F271="","",csv!AP271&amp;"–"&amp;csv!AQ271&amp;"–"&amp;csv!AR271)</f>
        <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
      </c>
      <c r="F276" t="s">
        <v>0</v>
      </c>
      <c r="O276" s="1" t="str">
        <f t="shared" si="24"/>
        <v/>
      </c>
      <c r="X276" t="s">
        <v>0</v>
      </c>
    </row>
    <row r="277" spans="1:24" x14ac:dyDescent="0.25">
      <c r="A277" t="s">
        <v>0</v>
      </c>
      <c r="B277" s="32" t="str">
        <f>IF(csv!F272="","",csv!T272)</f>
        <v/>
      </c>
      <c r="C277" s="21" t="str">
        <f>IF(csv!F272="","",csv!AO272)</f>
        <v/>
      </c>
      <c r="D277" s="21" t="str">
        <f>IF(csv!F272="","",csv!AP272&amp;"–"&amp;csv!AQ272&amp;"–"&amp;csv!AR272)</f>
        <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
      </c>
      <c r="F277" t="s">
        <v>0</v>
      </c>
      <c r="O277" s="1" t="str">
        <f t="shared" si="24"/>
        <v/>
      </c>
      <c r="X277" t="s">
        <v>0</v>
      </c>
    </row>
    <row r="278" spans="1:24" x14ac:dyDescent="0.25">
      <c r="A278" t="s">
        <v>0</v>
      </c>
      <c r="B278" s="32" t="str">
        <f>IF(csv!F273="","",csv!T273)</f>
        <v/>
      </c>
      <c r="C278" s="21" t="str">
        <f>IF(csv!F273="","",csv!AO273)</f>
        <v/>
      </c>
      <c r="D278" s="21" t="str">
        <f>IF(csv!F273="","",csv!AP273&amp;"–"&amp;csv!AQ273&amp;"–"&amp;csv!AR273)</f>
        <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
      </c>
      <c r="F278" t="s">
        <v>0</v>
      </c>
      <c r="O278" s="1" t="str">
        <f t="shared" si="24"/>
        <v/>
      </c>
      <c r="X278" t="s">
        <v>0</v>
      </c>
    </row>
    <row r="279" spans="1:24" x14ac:dyDescent="0.25">
      <c r="A279" t="s">
        <v>0</v>
      </c>
      <c r="B279" s="32" t="str">
        <f>IF(csv!F274="","",csv!T274)</f>
        <v/>
      </c>
      <c r="C279" s="21" t="str">
        <f>IF(csv!F274="","",csv!AO274)</f>
        <v/>
      </c>
      <c r="D279" s="21" t="str">
        <f>IF(csv!F274="","",csv!AP274&amp;"–"&amp;csv!AQ274&amp;"–"&amp;csv!AR274)</f>
        <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
      </c>
      <c r="F279" t="s">
        <v>0</v>
      </c>
      <c r="O279" s="1" t="str">
        <f t="shared" si="24"/>
        <v/>
      </c>
      <c r="X279" t="s">
        <v>0</v>
      </c>
    </row>
    <row r="280" spans="1:24" x14ac:dyDescent="0.25">
      <c r="A280" t="s">
        <v>0</v>
      </c>
      <c r="B280" s="32" t="str">
        <f>IF(csv!F275="","",csv!T275)</f>
        <v/>
      </c>
      <c r="C280" s="21" t="str">
        <f>IF(csv!F275="","",csv!AO275)</f>
        <v/>
      </c>
      <c r="D280" s="21" t="str">
        <f>IF(csv!F275="","",csv!AP275&amp;"–"&amp;csv!AQ275&amp;"–"&amp;csv!AR275)</f>
        <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
      </c>
      <c r="F280" t="s">
        <v>0</v>
      </c>
      <c r="O280" s="1" t="str">
        <f t="shared" si="24"/>
        <v/>
      </c>
      <c r="X280" t="s">
        <v>0</v>
      </c>
    </row>
    <row r="281" spans="1:24" x14ac:dyDescent="0.25">
      <c r="A281" t="s">
        <v>0</v>
      </c>
      <c r="B281" s="32" t="str">
        <f>IF(csv!F276="","",csv!T276)</f>
        <v/>
      </c>
      <c r="C281" s="21" t="str">
        <f>IF(csv!F276="","",csv!AO276)</f>
        <v/>
      </c>
      <c r="D281" s="21" t="str">
        <f>IF(csv!F276="","",csv!AP276&amp;"–"&amp;csv!AQ276&amp;"–"&amp;csv!AR276)</f>
        <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
      </c>
      <c r="F281" t="s">
        <v>0</v>
      </c>
      <c r="O281" s="1" t="str">
        <f t="shared" si="24"/>
        <v/>
      </c>
      <c r="X281" t="s">
        <v>0</v>
      </c>
    </row>
    <row r="282" spans="1:24" x14ac:dyDescent="0.25">
      <c r="A282" t="s">
        <v>0</v>
      </c>
      <c r="B282" s="32" t="str">
        <f>IF(csv!F277="","",csv!T277)</f>
        <v/>
      </c>
      <c r="C282" s="21" t="str">
        <f>IF(csv!F277="","",csv!AO277)</f>
        <v/>
      </c>
      <c r="D282" s="21" t="str">
        <f>IF(csv!F277="","",csv!AP277&amp;"–"&amp;csv!AQ277&amp;"–"&amp;csv!AR277)</f>
        <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
      </c>
      <c r="F282" t="s">
        <v>0</v>
      </c>
      <c r="O282" s="1" t="str">
        <f t="shared" si="24"/>
        <v/>
      </c>
      <c r="X282" t="s">
        <v>0</v>
      </c>
    </row>
    <row r="283" spans="1:24" x14ac:dyDescent="0.25">
      <c r="A283" t="s">
        <v>0</v>
      </c>
      <c r="B283" s="32" t="str">
        <f>IF(csv!F278="","",csv!T278)</f>
        <v/>
      </c>
      <c r="C283" s="21" t="str">
        <f>IF(csv!F278="","",csv!AO278)</f>
        <v/>
      </c>
      <c r="D283" s="21" t="str">
        <f>IF(csv!F278="","",csv!AP278&amp;"–"&amp;csv!AQ278&amp;"–"&amp;csv!AR278)</f>
        <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
      </c>
      <c r="F283" t="s">
        <v>0</v>
      </c>
      <c r="O283" s="1" t="str">
        <f t="shared" si="24"/>
        <v/>
      </c>
      <c r="X283" t="s">
        <v>0</v>
      </c>
    </row>
    <row r="284" spans="1:24" x14ac:dyDescent="0.25">
      <c r="A284" t="s">
        <v>0</v>
      </c>
      <c r="B284" s="32" t="str">
        <f>IF(csv!F279="","",csv!T279)</f>
        <v/>
      </c>
      <c r="C284" s="21" t="str">
        <f>IF(csv!F279="","",csv!AO279)</f>
        <v/>
      </c>
      <c r="D284" s="21" t="str">
        <f>IF(csv!F279="","",csv!AP279&amp;"–"&amp;csv!AQ279&amp;"–"&amp;csv!AR279)</f>
        <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
      </c>
      <c r="F284" t="s">
        <v>0</v>
      </c>
      <c r="O284" s="1" t="str">
        <f t="shared" si="24"/>
        <v/>
      </c>
      <c r="X284" t="s">
        <v>0</v>
      </c>
    </row>
    <row r="285" spans="1:24" x14ac:dyDescent="0.25">
      <c r="A285" t="s">
        <v>0</v>
      </c>
      <c r="B285" s="32" t="str">
        <f>IF(csv!F280="","",csv!T280)</f>
        <v/>
      </c>
      <c r="C285" s="21" t="str">
        <f>IF(csv!F280="","",csv!AO280)</f>
        <v/>
      </c>
      <c r="D285" s="21" t="str">
        <f>IF(csv!F280="","",csv!AP280&amp;"–"&amp;csv!AQ280&amp;"–"&amp;csv!AR280)</f>
        <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
      </c>
      <c r="F285" t="s">
        <v>0</v>
      </c>
      <c r="O285" s="1" t="str">
        <f t="shared" si="24"/>
        <v/>
      </c>
      <c r="X285" t="s">
        <v>0</v>
      </c>
    </row>
    <row r="286" spans="1:24" x14ac:dyDescent="0.25">
      <c r="A286" t="s">
        <v>0</v>
      </c>
      <c r="B286" s="32" t="str">
        <f>IF(csv!F281="","",csv!T281)</f>
        <v/>
      </c>
      <c r="C286" s="21" t="str">
        <f>IF(csv!F281="","",csv!AO281)</f>
        <v/>
      </c>
      <c r="D286" s="21" t="str">
        <f>IF(csv!F281="","",csv!AP281&amp;"–"&amp;csv!AQ281&amp;"–"&amp;csv!AR281)</f>
        <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
      </c>
      <c r="F286" t="s">
        <v>0</v>
      </c>
      <c r="O286" s="1" t="str">
        <f t="shared" si="24"/>
        <v/>
      </c>
      <c r="X286" t="s">
        <v>0</v>
      </c>
    </row>
    <row r="287" spans="1:24" x14ac:dyDescent="0.25">
      <c r="A287" t="s">
        <v>0</v>
      </c>
      <c r="B287" s="32" t="str">
        <f>IF(csv!F282="","",csv!T282)</f>
        <v/>
      </c>
      <c r="C287" s="21" t="str">
        <f>IF(csv!F282="","",csv!AO282)</f>
        <v/>
      </c>
      <c r="D287" s="21" t="str">
        <f>IF(csv!F282="","",csv!AP282&amp;"–"&amp;csv!AQ282&amp;"–"&amp;csv!AR282)</f>
        <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
      </c>
      <c r="F287" t="s">
        <v>0</v>
      </c>
      <c r="O287" s="1" t="str">
        <f t="shared" si="24"/>
        <v/>
      </c>
      <c r="X287" t="s">
        <v>0</v>
      </c>
    </row>
    <row r="288" spans="1:24" x14ac:dyDescent="0.25">
      <c r="A288" t="s">
        <v>0</v>
      </c>
      <c r="B288" s="32" t="str">
        <f>IF(csv!F283="","",csv!T283)</f>
        <v/>
      </c>
      <c r="C288" s="21" t="str">
        <f>IF(csv!F283="","",csv!AO283)</f>
        <v/>
      </c>
      <c r="D288" s="21" t="str">
        <f>IF(csv!F283="","",csv!AP283&amp;"–"&amp;csv!AQ283&amp;"–"&amp;csv!AR283)</f>
        <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
      </c>
      <c r="F288" t="s">
        <v>0</v>
      </c>
      <c r="O288" s="1" t="str">
        <f t="shared" si="24"/>
        <v/>
      </c>
      <c r="X288" t="s">
        <v>0</v>
      </c>
    </row>
    <row r="289" spans="1:24" x14ac:dyDescent="0.25">
      <c r="A289" t="s">
        <v>0</v>
      </c>
      <c r="B289" s="32" t="str">
        <f>IF(csv!F284="","",csv!T284)</f>
        <v/>
      </c>
      <c r="C289" s="21" t="str">
        <f>IF(csv!F284="","",csv!AO284)</f>
        <v/>
      </c>
      <c r="D289" s="21" t="str">
        <f>IF(csv!F284="","",csv!AP284&amp;"–"&amp;csv!AQ284&amp;"–"&amp;csv!AR284)</f>
        <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
      </c>
      <c r="F289" t="s">
        <v>0</v>
      </c>
      <c r="O289" s="1" t="str">
        <f t="shared" si="24"/>
        <v/>
      </c>
      <c r="X289" t="s">
        <v>0</v>
      </c>
    </row>
    <row r="290" spans="1:24" x14ac:dyDescent="0.25">
      <c r="A290" t="s">
        <v>0</v>
      </c>
      <c r="B290" s="32" t="str">
        <f>IF(csv!F285="","",csv!T285)</f>
        <v/>
      </c>
      <c r="C290" s="21" t="str">
        <f>IF(csv!F285="","",csv!AO285)</f>
        <v/>
      </c>
      <c r="D290" s="21" t="str">
        <f>IF(csv!F285="","",csv!AP285&amp;"–"&amp;csv!AQ285&amp;"–"&amp;csv!AR285)</f>
        <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
      </c>
      <c r="F290" t="s">
        <v>0</v>
      </c>
      <c r="O290" s="1" t="str">
        <f t="shared" si="24"/>
        <v/>
      </c>
      <c r="X290" t="s">
        <v>0</v>
      </c>
    </row>
    <row r="291" spans="1:24" x14ac:dyDescent="0.25">
      <c r="A291" t="s">
        <v>0</v>
      </c>
      <c r="B291" s="32" t="str">
        <f>IF(csv!F286="","",csv!T286)</f>
        <v/>
      </c>
      <c r="C291" s="21" t="str">
        <f>IF(csv!F286="","",csv!AO286)</f>
        <v/>
      </c>
      <c r="D291" s="21" t="str">
        <f>IF(csv!F286="","",csv!AP286&amp;"–"&amp;csv!AQ286&amp;"–"&amp;csv!AR286)</f>
        <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
      </c>
      <c r="F291" t="s">
        <v>0</v>
      </c>
      <c r="O291" s="1" t="str">
        <f t="shared" si="24"/>
        <v/>
      </c>
      <c r="X291" t="s">
        <v>0</v>
      </c>
    </row>
    <row r="292" spans="1:24" x14ac:dyDescent="0.25">
      <c r="A292" t="s">
        <v>0</v>
      </c>
      <c r="B292" s="32" t="str">
        <f>IF(csv!F287="","",csv!T287)</f>
        <v/>
      </c>
      <c r="C292" s="21" t="str">
        <f>IF(csv!F287="","",csv!AO287)</f>
        <v/>
      </c>
      <c r="D292" s="21" t="str">
        <f>IF(csv!F287="","",csv!AP287&amp;"–"&amp;csv!AQ287&amp;"–"&amp;csv!AR287)</f>
        <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
      </c>
      <c r="F292" t="s">
        <v>0</v>
      </c>
      <c r="O292" s="1" t="str">
        <f t="shared" si="24"/>
        <v/>
      </c>
      <c r="X292" t="s">
        <v>0</v>
      </c>
    </row>
    <row r="293" spans="1:24" x14ac:dyDescent="0.25">
      <c r="A293" t="s">
        <v>0</v>
      </c>
      <c r="B293" s="32" t="str">
        <f>IF(csv!F288="","",csv!T288)</f>
        <v/>
      </c>
      <c r="C293" s="21" t="str">
        <f>IF(csv!F288="","",csv!AO288)</f>
        <v/>
      </c>
      <c r="D293" s="21" t="str">
        <f>IF(csv!F288="","",csv!AP288&amp;"–"&amp;csv!AQ288&amp;"–"&amp;csv!AR288)</f>
        <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
      </c>
      <c r="F293" t="s">
        <v>0</v>
      </c>
      <c r="O293" s="1" t="str">
        <f t="shared" si="24"/>
        <v/>
      </c>
      <c r="X293" t="s">
        <v>0</v>
      </c>
    </row>
    <row r="294" spans="1:24" x14ac:dyDescent="0.25">
      <c r="A294" t="s">
        <v>0</v>
      </c>
      <c r="B294" s="32" t="str">
        <f>IF(csv!F289="","",csv!T289)</f>
        <v/>
      </c>
      <c r="C294" s="21" t="str">
        <f>IF(csv!F289="","",csv!AO289)</f>
        <v/>
      </c>
      <c r="D294" s="21" t="str">
        <f>IF(csv!F289="","",csv!AP289&amp;"–"&amp;csv!AQ289&amp;"–"&amp;csv!AR289)</f>
        <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
      </c>
      <c r="F294" t="s">
        <v>0</v>
      </c>
      <c r="O294" s="1" t="str">
        <f t="shared" si="24"/>
        <v/>
      </c>
      <c r="X294" t="s">
        <v>0</v>
      </c>
    </row>
    <row r="295" spans="1:24" x14ac:dyDescent="0.25">
      <c r="A295" t="s">
        <v>0</v>
      </c>
      <c r="B295" s="32" t="str">
        <f>IF(csv!F290="","",csv!T290)</f>
        <v/>
      </c>
      <c r="C295" s="21" t="str">
        <f>IF(csv!F290="","",csv!AO290)</f>
        <v/>
      </c>
      <c r="D295" s="21" t="str">
        <f>IF(csv!F290="","",csv!AP290&amp;"–"&amp;csv!AQ290&amp;"–"&amp;csv!AR290)</f>
        <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
      </c>
      <c r="F295" t="s">
        <v>0</v>
      </c>
      <c r="O295" s="1" t="str">
        <f t="shared" si="24"/>
        <v/>
      </c>
      <c r="X295" t="s">
        <v>0</v>
      </c>
    </row>
    <row r="296" spans="1:24" x14ac:dyDescent="0.25">
      <c r="A296" t="s">
        <v>0</v>
      </c>
      <c r="B296" s="32" t="str">
        <f>IF(csv!F291="","",csv!T291)</f>
        <v/>
      </c>
      <c r="C296" s="21" t="str">
        <f>IF(csv!F291="","",csv!AO291)</f>
        <v/>
      </c>
      <c r="D296" s="21" t="str">
        <f>IF(csv!F291="","",csv!AP291&amp;"–"&amp;csv!AQ291&amp;"–"&amp;csv!AR291)</f>
        <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
      </c>
      <c r="F296" t="s">
        <v>0</v>
      </c>
      <c r="O296" s="1" t="str">
        <f t="shared" si="24"/>
        <v/>
      </c>
      <c r="X296" t="s">
        <v>0</v>
      </c>
    </row>
    <row r="297" spans="1:24" x14ac:dyDescent="0.25">
      <c r="A297" t="s">
        <v>0</v>
      </c>
      <c r="B297" s="32" t="str">
        <f>IF(csv!F292="","",csv!T292)</f>
        <v/>
      </c>
      <c r="C297" s="21" t="str">
        <f>IF(csv!F292="","",csv!AO292)</f>
        <v/>
      </c>
      <c r="D297" s="21" t="str">
        <f>IF(csv!F292="","",csv!AP292&amp;"–"&amp;csv!AQ292&amp;"–"&amp;csv!AR292)</f>
        <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
      </c>
      <c r="F297" t="s">
        <v>0</v>
      </c>
      <c r="O297" s="1" t="str">
        <f t="shared" si="24"/>
        <v/>
      </c>
      <c r="X297" t="s">
        <v>0</v>
      </c>
    </row>
    <row r="298" spans="1:24" x14ac:dyDescent="0.25">
      <c r="A298" t="s">
        <v>0</v>
      </c>
      <c r="B298" s="32" t="str">
        <f>IF(csv!F293="","",csv!T293)</f>
        <v/>
      </c>
      <c r="C298" s="21" t="str">
        <f>IF(csv!F293="","",csv!AO293)</f>
        <v/>
      </c>
      <c r="D298" s="21" t="str">
        <f>IF(csv!F293="","",csv!AP293&amp;"–"&amp;csv!AQ293&amp;"–"&amp;csv!AR293)</f>
        <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
      </c>
      <c r="F298" t="s">
        <v>0</v>
      </c>
      <c r="O298" s="1" t="str">
        <f t="shared" si="24"/>
        <v/>
      </c>
      <c r="X298" t="s">
        <v>0</v>
      </c>
    </row>
    <row r="299" spans="1:24" x14ac:dyDescent="0.25">
      <c r="A299" t="s">
        <v>0</v>
      </c>
      <c r="B299" s="32" t="str">
        <f>IF(csv!F294="","",csv!T294)</f>
        <v/>
      </c>
      <c r="C299" s="21" t="str">
        <f>IF(csv!F294="","",csv!AO294)</f>
        <v/>
      </c>
      <c r="D299" s="21" t="str">
        <f>IF(csv!F294="","",csv!AP294&amp;"–"&amp;csv!AQ294&amp;"–"&amp;csv!AR294)</f>
        <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
      </c>
      <c r="F299" t="s">
        <v>0</v>
      </c>
      <c r="O299" s="1" t="str">
        <f t="shared" si="24"/>
        <v/>
      </c>
      <c r="X299" t="s">
        <v>0</v>
      </c>
    </row>
    <row r="300" spans="1:24" x14ac:dyDescent="0.25">
      <c r="A300" t="s">
        <v>0</v>
      </c>
      <c r="B300" s="32" t="str">
        <f>IF(csv!F295="","",csv!T295)</f>
        <v/>
      </c>
      <c r="C300" s="21" t="str">
        <f>IF(csv!F295="","",csv!AO295)</f>
        <v/>
      </c>
      <c r="D300" s="21" t="str">
        <f>IF(csv!F295="","",csv!AP295&amp;"–"&amp;csv!AQ295&amp;"–"&amp;csv!AR295)</f>
        <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
      </c>
      <c r="F300" t="s">
        <v>0</v>
      </c>
      <c r="O300" s="1" t="str">
        <f t="shared" si="24"/>
        <v/>
      </c>
      <c r="X300" t="s">
        <v>0</v>
      </c>
    </row>
    <row r="301" spans="1:24" x14ac:dyDescent="0.25">
      <c r="A301" t="s">
        <v>0</v>
      </c>
      <c r="B301" s="32" t="str">
        <f>IF(csv!F296="","",csv!T296)</f>
        <v/>
      </c>
      <c r="C301" s="21" t="str">
        <f>IF(csv!F296="","",csv!AO296)</f>
        <v/>
      </c>
      <c r="D301" s="21" t="str">
        <f>IF(csv!F296="","",csv!AP296&amp;"–"&amp;csv!AQ296&amp;"–"&amp;csv!AR296)</f>
        <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
      </c>
      <c r="F301" t="s">
        <v>0</v>
      </c>
      <c r="O301" s="1" t="str">
        <f t="shared" si="24"/>
        <v/>
      </c>
      <c r="X301" t="s">
        <v>0</v>
      </c>
    </row>
    <row r="302" spans="1:24" x14ac:dyDescent="0.25">
      <c r="A302" t="s">
        <v>0</v>
      </c>
      <c r="B302" s="32" t="str">
        <f>IF(csv!F297="","",csv!T297)</f>
        <v/>
      </c>
      <c r="C302" s="21" t="str">
        <f>IF(csv!F297="","",csv!AO297)</f>
        <v/>
      </c>
      <c r="D302" s="21" t="str">
        <f>IF(csv!F297="","",csv!AP297&amp;"–"&amp;csv!AQ297&amp;"–"&amp;csv!AR297)</f>
        <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
      </c>
      <c r="F302" t="s">
        <v>0</v>
      </c>
      <c r="O302" s="1" t="str">
        <f t="shared" si="24"/>
        <v/>
      </c>
      <c r="X302" t="s">
        <v>0</v>
      </c>
    </row>
    <row r="303" spans="1:24" x14ac:dyDescent="0.25">
      <c r="A303" t="s">
        <v>0</v>
      </c>
      <c r="B303" s="32" t="str">
        <f>IF(csv!F298="","",csv!T298)</f>
        <v/>
      </c>
      <c r="C303" s="21" t="str">
        <f>IF(csv!F298="","",csv!AO298)</f>
        <v/>
      </c>
      <c r="D303" s="21" t="str">
        <f>IF(csv!F298="","",csv!AP298&amp;"–"&amp;csv!AQ298&amp;"–"&amp;csv!AR298)</f>
        <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
      </c>
      <c r="F303" t="s">
        <v>0</v>
      </c>
      <c r="O303" s="1" t="str">
        <f t="shared" si="24"/>
        <v/>
      </c>
      <c r="X303" t="s">
        <v>0</v>
      </c>
    </row>
    <row r="304" spans="1:24" x14ac:dyDescent="0.25">
      <c r="A304" t="s">
        <v>0</v>
      </c>
      <c r="B304" s="32" t="str">
        <f>IF(csv!F299="","",csv!T299)</f>
        <v/>
      </c>
      <c r="C304" s="21" t="str">
        <f>IF(csv!F299="","",csv!AO299)</f>
        <v/>
      </c>
      <c r="D304" s="21" t="str">
        <f>IF(csv!F299="","",csv!AP299&amp;"–"&amp;csv!AQ299&amp;"–"&amp;csv!AR299)</f>
        <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
      </c>
      <c r="F304" t="s">
        <v>0</v>
      </c>
      <c r="O304" s="1" t="str">
        <f t="shared" si="24"/>
        <v/>
      </c>
      <c r="X304" t="s">
        <v>0</v>
      </c>
    </row>
    <row r="305" spans="1:24" x14ac:dyDescent="0.25">
      <c r="A305" t="s">
        <v>0</v>
      </c>
      <c r="B305" s="32" t="str">
        <f>IF(csv!F300="","",csv!T300)</f>
        <v/>
      </c>
      <c r="C305" s="21" t="str">
        <f>IF(csv!F300="","",csv!AO300)</f>
        <v/>
      </c>
      <c r="D305" s="21" t="str">
        <f>IF(csv!F300="","",csv!AP300&amp;"–"&amp;csv!AQ300&amp;"–"&amp;csv!AR300)</f>
        <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
      </c>
      <c r="F305" t="s">
        <v>0</v>
      </c>
      <c r="O305" s="1" t="str">
        <f t="shared" si="24"/>
        <v/>
      </c>
      <c r="X305" t="s">
        <v>0</v>
      </c>
    </row>
    <row r="306" spans="1:24" x14ac:dyDescent="0.25">
      <c r="A306" t="s">
        <v>0</v>
      </c>
      <c r="B306" s="32" t="str">
        <f>IF(csv!F301="","",csv!T301)</f>
        <v/>
      </c>
      <c r="C306" s="21" t="str">
        <f>IF(csv!F301="","",csv!AO301)</f>
        <v/>
      </c>
      <c r="D306" s="21" t="str">
        <f>IF(csv!F301="","",csv!AP301&amp;"–"&amp;csv!AQ301&amp;"–"&amp;csv!AR301)</f>
        <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
      </c>
      <c r="F306" t="s">
        <v>0</v>
      </c>
      <c r="O306" s="1" t="str">
        <f t="shared" si="24"/>
        <v/>
      </c>
      <c r="X306" t="s">
        <v>0</v>
      </c>
    </row>
    <row r="307" spans="1:24" x14ac:dyDescent="0.25">
      <c r="A307" t="s">
        <v>0</v>
      </c>
      <c r="B307" s="32" t="str">
        <f>IF(csv!F302="","",csv!T302)</f>
        <v/>
      </c>
      <c r="C307" s="21" t="str">
        <f>IF(csv!F302="","",csv!AO302)</f>
        <v/>
      </c>
      <c r="D307" s="21" t="str">
        <f>IF(csv!F302="","",csv!AP302&amp;"–"&amp;csv!AQ302&amp;"–"&amp;csv!AR302)</f>
        <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
      </c>
      <c r="F307" t="s">
        <v>0</v>
      </c>
      <c r="O307" s="1" t="str">
        <f t="shared" si="24"/>
        <v/>
      </c>
      <c r="X307" t="s">
        <v>0</v>
      </c>
    </row>
    <row r="308" spans="1:24" x14ac:dyDescent="0.25">
      <c r="A308" t="s">
        <v>0</v>
      </c>
      <c r="B308" s="32" t="str">
        <f>IF(csv!F303="","",csv!T303)</f>
        <v/>
      </c>
      <c r="C308" s="21" t="str">
        <f>IF(csv!F303="","",csv!AO303)</f>
        <v/>
      </c>
      <c r="D308" s="21" t="str">
        <f>IF(csv!F303="","",csv!AP303&amp;"–"&amp;csv!AQ303&amp;"–"&amp;csv!AR303)</f>
        <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
      </c>
      <c r="F308" t="s">
        <v>0</v>
      </c>
      <c r="O308" s="1" t="str">
        <f t="shared" si="24"/>
        <v/>
      </c>
      <c r="X308" t="s">
        <v>0</v>
      </c>
    </row>
    <row r="309" spans="1:24" x14ac:dyDescent="0.25">
      <c r="A309" t="s">
        <v>0</v>
      </c>
      <c r="B309" s="32" t="str">
        <f>IF(csv!F304="","",csv!T304)</f>
        <v/>
      </c>
      <c r="C309" s="21" t="str">
        <f>IF(csv!F304="","",csv!AO304)</f>
        <v/>
      </c>
      <c r="D309" s="21" t="str">
        <f>IF(csv!F304="","",csv!AP304&amp;"–"&amp;csv!AQ304&amp;"–"&amp;csv!AR304)</f>
        <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
      </c>
      <c r="F309" t="s">
        <v>0</v>
      </c>
      <c r="O309" s="1" t="str">
        <f t="shared" si="24"/>
        <v/>
      </c>
      <c r="X309" t="s">
        <v>0</v>
      </c>
    </row>
    <row r="310" spans="1:24" x14ac:dyDescent="0.25">
      <c r="A310" t="s">
        <v>0</v>
      </c>
      <c r="B310" s="32" t="str">
        <f>IF(csv!F305="","",csv!T305)</f>
        <v/>
      </c>
      <c r="C310" s="21" t="str">
        <f>IF(csv!F305="","",csv!AO305)</f>
        <v/>
      </c>
      <c r="D310" s="21" t="str">
        <f>IF(csv!F305="","",csv!AP305&amp;"–"&amp;csv!AQ305&amp;"–"&amp;csv!AR305)</f>
        <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
      </c>
      <c r="F310" t="s">
        <v>0</v>
      </c>
      <c r="O310" s="1" t="str">
        <f t="shared" si="24"/>
        <v/>
      </c>
      <c r="X310" t="s">
        <v>0</v>
      </c>
    </row>
    <row r="311" spans="1:24" x14ac:dyDescent="0.25">
      <c r="A311" t="s">
        <v>0</v>
      </c>
      <c r="B311" s="32" t="str">
        <f>IF(csv!F306="","",csv!T306)</f>
        <v/>
      </c>
      <c r="C311" s="21" t="str">
        <f>IF(csv!F306="","",csv!AO306)</f>
        <v/>
      </c>
      <c r="D311" s="21" t="str">
        <f>IF(csv!F306="","",csv!AP306&amp;"–"&amp;csv!AQ306&amp;"–"&amp;csv!AR306)</f>
        <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
      </c>
      <c r="F311" t="s">
        <v>0</v>
      </c>
      <c r="O311" s="1" t="str">
        <f t="shared" si="24"/>
        <v/>
      </c>
      <c r="X311" t="s">
        <v>0</v>
      </c>
    </row>
    <row r="312" spans="1:24" x14ac:dyDescent="0.25">
      <c r="A312" t="s">
        <v>0</v>
      </c>
      <c r="B312" s="32" t="str">
        <f>IF(csv!F307="","",csv!T307)</f>
        <v/>
      </c>
      <c r="C312" s="21" t="str">
        <f>IF(csv!F307="","",csv!AO307)</f>
        <v/>
      </c>
      <c r="D312" s="21" t="str">
        <f>IF(csv!F307="","",csv!AP307&amp;"–"&amp;csv!AQ307&amp;"–"&amp;csv!AR307)</f>
        <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
      </c>
      <c r="C313" s="21" t="str">
        <f>IF(csv!F308="","",csv!AO308)</f>
        <v/>
      </c>
      <c r="D313" s="21" t="str">
        <f>IF(csv!F308="","",csv!AP308&amp;"–"&amp;csv!AQ308&amp;"–"&amp;csv!AR308)</f>
        <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
      </c>
      <c r="F313" t="s">
        <v>0</v>
      </c>
      <c r="O313" s="1" t="str">
        <f t="shared" si="24"/>
        <v/>
      </c>
      <c r="X313" t="s">
        <v>0</v>
      </c>
    </row>
    <row r="314" spans="1:24" x14ac:dyDescent="0.25">
      <c r="A314" t="s">
        <v>0</v>
      </c>
      <c r="B314" s="32" t="str">
        <f>IF(csv!F309="","",csv!T309)</f>
        <v/>
      </c>
      <c r="C314" s="21" t="str">
        <f>IF(csv!F309="","",csv!AO309)</f>
        <v/>
      </c>
      <c r="D314" s="21" t="str">
        <f>IF(csv!F309="","",csv!AP309&amp;"–"&amp;csv!AQ309&amp;"–"&amp;csv!AR309)</f>
        <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
      </c>
      <c r="F314" t="s">
        <v>0</v>
      </c>
      <c r="O314" s="1" t="str">
        <f t="shared" si="24"/>
        <v/>
      </c>
      <c r="X314" t="s">
        <v>0</v>
      </c>
    </row>
    <row r="315" spans="1:24" x14ac:dyDescent="0.25">
      <c r="A315" t="s">
        <v>0</v>
      </c>
      <c r="B315" s="32" t="str">
        <f>IF(csv!F310="","",csv!T310)</f>
        <v/>
      </c>
      <c r="C315" s="21" t="str">
        <f>IF(csv!F310="","",csv!AO310)</f>
        <v/>
      </c>
      <c r="D315" s="21" t="str">
        <f>IF(csv!F310="","",csv!AP310&amp;"–"&amp;csv!AQ310&amp;"–"&amp;csv!AR310)</f>
        <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
      </c>
      <c r="F315" t="s">
        <v>0</v>
      </c>
      <c r="O315" s="1" t="str">
        <f t="shared" si="24"/>
        <v/>
      </c>
      <c r="X315" t="s">
        <v>0</v>
      </c>
    </row>
    <row r="316" spans="1:24" x14ac:dyDescent="0.25">
      <c r="A316" t="s">
        <v>0</v>
      </c>
      <c r="B316" s="32" t="str">
        <f>IF(csv!F311="","",csv!T311)</f>
        <v/>
      </c>
      <c r="C316" s="21" t="str">
        <f>IF(csv!F311="","",csv!AO311)</f>
        <v/>
      </c>
      <c r="D316" s="21" t="str">
        <f>IF(csv!F311="","",csv!AP311&amp;"–"&amp;csv!AQ311&amp;"–"&amp;csv!AR311)</f>
        <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
      </c>
      <c r="F316" t="s">
        <v>0</v>
      </c>
      <c r="O316" s="1" t="str">
        <f t="shared" si="24"/>
        <v/>
      </c>
      <c r="X316" t="s">
        <v>0</v>
      </c>
    </row>
    <row r="317" spans="1:24" x14ac:dyDescent="0.25">
      <c r="A317" t="s">
        <v>0</v>
      </c>
      <c r="B317" s="32" t="str">
        <f>IF(csv!F312="","",csv!T312)</f>
        <v/>
      </c>
      <c r="C317" s="21" t="str">
        <f>IF(csv!F312="","",csv!AO312)</f>
        <v/>
      </c>
      <c r="D317" s="21" t="str">
        <f>IF(csv!F312="","",csv!AP312&amp;"–"&amp;csv!AQ312&amp;"–"&amp;csv!AR312)</f>
        <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
      </c>
      <c r="F317" t="s">
        <v>0</v>
      </c>
      <c r="O317" s="1" t="str">
        <f t="shared" si="24"/>
        <v/>
      </c>
      <c r="X317" t="s">
        <v>0</v>
      </c>
    </row>
    <row r="318" spans="1:24" x14ac:dyDescent="0.25">
      <c r="A318" t="s">
        <v>0</v>
      </c>
      <c r="B318" s="32" t="str">
        <f>IF(csv!F313="","",csv!T313)</f>
        <v/>
      </c>
      <c r="C318" s="21" t="str">
        <f>IF(csv!F313="","",csv!AO313)</f>
        <v/>
      </c>
      <c r="D318" s="21" t="str">
        <f>IF(csv!F313="","",csv!AP313&amp;"–"&amp;csv!AQ313&amp;"–"&amp;csv!AR313)</f>
        <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
      </c>
      <c r="F318" t="s">
        <v>0</v>
      </c>
      <c r="O318" s="1" t="str">
        <f t="shared" si="24"/>
        <v/>
      </c>
      <c r="X318" t="s">
        <v>0</v>
      </c>
    </row>
    <row r="319" spans="1:24" x14ac:dyDescent="0.25">
      <c r="A319" t="s">
        <v>0</v>
      </c>
      <c r="B319" s="32" t="str">
        <f>IF(csv!F314="","",csv!T314)</f>
        <v/>
      </c>
      <c r="C319" s="21" t="str">
        <f>IF(csv!F314="","",csv!AO314)</f>
        <v/>
      </c>
      <c r="D319" s="21" t="str">
        <f>IF(csv!F314="","",csv!AP314&amp;"–"&amp;csv!AQ314&amp;"–"&amp;csv!AR314)</f>
        <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
      </c>
      <c r="F319" t="s">
        <v>0</v>
      </c>
      <c r="O319" s="1" t="str">
        <f t="shared" si="24"/>
        <v/>
      </c>
      <c r="X319" t="s">
        <v>0</v>
      </c>
    </row>
    <row r="320" spans="1:24" x14ac:dyDescent="0.25">
      <c r="A320" t="s">
        <v>0</v>
      </c>
      <c r="B320" s="32" t="str">
        <f>IF(csv!F315="","",csv!T315)</f>
        <v/>
      </c>
      <c r="C320" s="21" t="str">
        <f>IF(csv!F315="","",csv!AO315)</f>
        <v/>
      </c>
      <c r="D320" s="21" t="str">
        <f>IF(csv!F315="","",csv!AP315&amp;"–"&amp;csv!AQ315&amp;"–"&amp;csv!AR315)</f>
        <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
      </c>
      <c r="F320" t="s">
        <v>0</v>
      </c>
      <c r="O320" s="1" t="str">
        <f t="shared" si="24"/>
        <v/>
      </c>
      <c r="X320" t="s">
        <v>0</v>
      </c>
    </row>
    <row r="321" spans="1:24" x14ac:dyDescent="0.25">
      <c r="A321" t="s">
        <v>0</v>
      </c>
      <c r="B321" s="32" t="str">
        <f>IF(csv!F316="","",csv!T316)</f>
        <v/>
      </c>
      <c r="C321" s="21" t="str">
        <f>IF(csv!F316="","",csv!AO316)</f>
        <v/>
      </c>
      <c r="D321" s="21" t="str">
        <f>IF(csv!F316="","",csv!AP316&amp;"–"&amp;csv!AQ316&amp;"–"&amp;csv!AR316)</f>
        <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
      </c>
      <c r="F321" t="s">
        <v>0</v>
      </c>
      <c r="O321" s="1" t="str">
        <f t="shared" si="24"/>
        <v/>
      </c>
      <c r="X321" t="s">
        <v>0</v>
      </c>
    </row>
    <row r="322" spans="1:24" x14ac:dyDescent="0.25">
      <c r="A322" t="s">
        <v>0</v>
      </c>
      <c r="B322" s="32" t="str">
        <f>IF(csv!F317="","",csv!T317)</f>
        <v/>
      </c>
      <c r="C322" s="21" t="str">
        <f>IF(csv!F317="","",csv!AO317)</f>
        <v/>
      </c>
      <c r="D322" s="21" t="str">
        <f>IF(csv!F317="","",csv!AP317&amp;"–"&amp;csv!AQ317&amp;"–"&amp;csv!AR317)</f>
        <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
      </c>
      <c r="F322" t="s">
        <v>0</v>
      </c>
      <c r="O322" s="1" t="str">
        <f t="shared" si="24"/>
        <v/>
      </c>
      <c r="X322" t="s">
        <v>0</v>
      </c>
    </row>
    <row r="323" spans="1:24" x14ac:dyDescent="0.25">
      <c r="A323" t="s">
        <v>0</v>
      </c>
      <c r="B323" s="32" t="str">
        <f>IF(csv!F318="","",csv!T318)</f>
        <v/>
      </c>
      <c r="C323" s="21" t="str">
        <f>IF(csv!F318="","",csv!AO318)</f>
        <v/>
      </c>
      <c r="D323" s="21" t="str">
        <f>IF(csv!F318="","",csv!AP318&amp;"–"&amp;csv!AQ318&amp;"–"&amp;csv!AR318)</f>
        <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
      </c>
      <c r="F323" t="s">
        <v>0</v>
      </c>
      <c r="O323" s="1" t="str">
        <f t="shared" si="24"/>
        <v/>
      </c>
      <c r="X323" t="s">
        <v>0</v>
      </c>
    </row>
    <row r="324" spans="1:24" x14ac:dyDescent="0.25">
      <c r="A324" t="s">
        <v>0</v>
      </c>
      <c r="B324" s="32" t="str">
        <f>IF(csv!F319="","",csv!T319)</f>
        <v/>
      </c>
      <c r="C324" s="21" t="str">
        <f>IF(csv!F319="","",csv!AO319)</f>
        <v/>
      </c>
      <c r="D324" s="21" t="str">
        <f>IF(csv!F319="","",csv!AP319&amp;"–"&amp;csv!AQ319&amp;"–"&amp;csv!AR319)</f>
        <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
      </c>
      <c r="F324" t="s">
        <v>0</v>
      </c>
      <c r="O324" s="1" t="str">
        <f t="shared" si="24"/>
        <v/>
      </c>
      <c r="X324" t="s">
        <v>0</v>
      </c>
    </row>
    <row r="325" spans="1:24" x14ac:dyDescent="0.25">
      <c r="A325" t="s">
        <v>0</v>
      </c>
      <c r="B325" s="32" t="str">
        <f>IF(csv!F320="","",csv!T320)</f>
        <v/>
      </c>
      <c r="C325" s="21" t="str">
        <f>IF(csv!F320="","",csv!AO320)</f>
        <v/>
      </c>
      <c r="D325" s="21" t="str">
        <f>IF(csv!F320="","",csv!AP320&amp;"–"&amp;csv!AQ320&amp;"–"&amp;csv!AR320)</f>
        <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
      </c>
      <c r="F325" t="s">
        <v>0</v>
      </c>
      <c r="O325" s="1" t="str">
        <f t="shared" si="24"/>
        <v/>
      </c>
      <c r="X325" t="s">
        <v>0</v>
      </c>
    </row>
    <row r="326" spans="1:24" x14ac:dyDescent="0.25">
      <c r="A326" t="s">
        <v>0</v>
      </c>
      <c r="B326" s="32" t="str">
        <f>IF(csv!F321="","",csv!T321)</f>
        <v/>
      </c>
      <c r="C326" s="21" t="str">
        <f>IF(csv!F321="","",csv!AO321)</f>
        <v/>
      </c>
      <c r="D326" s="21" t="str">
        <f>IF(csv!F321="","",csv!AP321&amp;"–"&amp;csv!AQ321&amp;"–"&amp;csv!AR321)</f>
        <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
      </c>
      <c r="F326" t="s">
        <v>0</v>
      </c>
      <c r="O326" s="1" t="str">
        <f t="shared" si="24"/>
        <v/>
      </c>
      <c r="X326" t="s">
        <v>0</v>
      </c>
    </row>
    <row r="327" spans="1:24" x14ac:dyDescent="0.25">
      <c r="A327" t="s">
        <v>0</v>
      </c>
      <c r="B327" s="32" t="str">
        <f>IF(csv!F322="","",csv!T322)</f>
        <v/>
      </c>
      <c r="C327" s="21" t="str">
        <f>IF(csv!F322="","",csv!AO322)</f>
        <v/>
      </c>
      <c r="D327" s="21" t="str">
        <f>IF(csv!F322="","",csv!AP322&amp;"–"&amp;csv!AQ322&amp;"–"&amp;csv!AR322)</f>
        <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
      </c>
      <c r="F327" t="s">
        <v>0</v>
      </c>
      <c r="O327" s="1" t="str">
        <f t="shared" si="24"/>
        <v/>
      </c>
      <c r="X327" t="s">
        <v>0</v>
      </c>
    </row>
    <row r="328" spans="1:24" x14ac:dyDescent="0.25">
      <c r="A328" t="s">
        <v>0</v>
      </c>
      <c r="B328" s="32" t="str">
        <f>IF(csv!F323="","",csv!T323)</f>
        <v/>
      </c>
      <c r="C328" s="21" t="str">
        <f>IF(csv!F323="","",csv!AO323)</f>
        <v/>
      </c>
      <c r="D328" s="21" t="str">
        <f>IF(csv!F323="","",csv!AP323&amp;"–"&amp;csv!AQ323&amp;"–"&amp;csv!AR323)</f>
        <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
      </c>
      <c r="F328" t="s">
        <v>0</v>
      </c>
      <c r="O328" s="1" t="str">
        <f t="shared" si="24"/>
        <v/>
      </c>
      <c r="X328" t="s">
        <v>0</v>
      </c>
    </row>
    <row r="329" spans="1:24" x14ac:dyDescent="0.25">
      <c r="A329" t="s">
        <v>0</v>
      </c>
      <c r="B329" s="32" t="str">
        <f>IF(csv!F324="","",csv!T324)</f>
        <v/>
      </c>
      <c r="C329" s="21" t="str">
        <f>IF(csv!F324="","",csv!AO324)</f>
        <v/>
      </c>
      <c r="D329" s="21" t="str">
        <f>IF(csv!F324="","",csv!AP324&amp;"–"&amp;csv!AQ324&amp;"–"&amp;csv!AR324)</f>
        <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
      </c>
      <c r="F329" t="s">
        <v>0</v>
      </c>
      <c r="O329" s="1" t="str">
        <f t="shared" ref="O329:O392" si="25">IF(N329="","",IF(N329&lt;&gt;N328,N329,""))</f>
        <v/>
      </c>
      <c r="X329" t="s">
        <v>0</v>
      </c>
    </row>
    <row r="330" spans="1:24" x14ac:dyDescent="0.25">
      <c r="A330" t="s">
        <v>0</v>
      </c>
      <c r="B330" s="32" t="str">
        <f>IF(csv!F325="","",csv!T325)</f>
        <v/>
      </c>
      <c r="C330" s="21" t="str">
        <f>IF(csv!F325="","",csv!AO325)</f>
        <v/>
      </c>
      <c r="D330" s="21" t="str">
        <f>IF(csv!F325="","",csv!AP325&amp;"–"&amp;csv!AQ325&amp;"–"&amp;csv!AR325)</f>
        <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
      </c>
      <c r="F330" t="s">
        <v>0</v>
      </c>
      <c r="O330" s="1" t="str">
        <f t="shared" si="25"/>
        <v/>
      </c>
      <c r="X330" t="s">
        <v>0</v>
      </c>
    </row>
    <row r="331" spans="1:24" x14ac:dyDescent="0.25">
      <c r="A331" t="s">
        <v>0</v>
      </c>
      <c r="B331" s="32" t="str">
        <f>IF(csv!F326="","",csv!T326)</f>
        <v/>
      </c>
      <c r="C331" s="21" t="str">
        <f>IF(csv!F326="","",csv!AO326)</f>
        <v/>
      </c>
      <c r="D331" s="21" t="str">
        <f>IF(csv!F326="","",csv!AP326&amp;"–"&amp;csv!AQ326&amp;"–"&amp;csv!AR326)</f>
        <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
      </c>
      <c r="F331" t="s">
        <v>0</v>
      </c>
      <c r="O331" s="1" t="str">
        <f t="shared" si="25"/>
        <v/>
      </c>
      <c r="X331" t="s">
        <v>0</v>
      </c>
    </row>
    <row r="332" spans="1:24" x14ac:dyDescent="0.25">
      <c r="A332" t="s">
        <v>0</v>
      </c>
      <c r="B332" s="32" t="str">
        <f>IF(csv!F327="","",csv!T327)</f>
        <v/>
      </c>
      <c r="C332" s="21" t="str">
        <f>IF(csv!F327="","",csv!AO327)</f>
        <v/>
      </c>
      <c r="D332" s="21" t="str">
        <f>IF(csv!F327="","",csv!AP327&amp;"–"&amp;csv!AQ327&amp;"–"&amp;csv!AR327)</f>
        <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
      </c>
      <c r="F332" t="s">
        <v>0</v>
      </c>
      <c r="O332" s="1" t="str">
        <f t="shared" si="25"/>
        <v/>
      </c>
      <c r="X332" t="s">
        <v>0</v>
      </c>
    </row>
    <row r="333" spans="1:24" x14ac:dyDescent="0.25">
      <c r="A333" t="s">
        <v>0</v>
      </c>
      <c r="B333" s="32" t="str">
        <f>IF(csv!F328="","",csv!T328)</f>
        <v/>
      </c>
      <c r="C333" s="21" t="str">
        <f>IF(csv!F328="","",csv!AO328)</f>
        <v/>
      </c>
      <c r="D333" s="21" t="str">
        <f>IF(csv!F328="","",csv!AP328&amp;"–"&amp;csv!AQ328&amp;"–"&amp;csv!AR328)</f>
        <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
      </c>
      <c r="F333" t="s">
        <v>0</v>
      </c>
      <c r="O333" s="1" t="str">
        <f t="shared" si="25"/>
        <v/>
      </c>
      <c r="X333" t="s">
        <v>0</v>
      </c>
    </row>
    <row r="334" spans="1:24" x14ac:dyDescent="0.25">
      <c r="A334" t="s">
        <v>0</v>
      </c>
      <c r="B334" s="32" t="str">
        <f>IF(csv!F329="","",csv!T329)</f>
        <v/>
      </c>
      <c r="C334" s="21" t="str">
        <f>IF(csv!F329="","",csv!AO329)</f>
        <v/>
      </c>
      <c r="D334" s="21" t="str">
        <f>IF(csv!F329="","",csv!AP329&amp;"–"&amp;csv!AQ329&amp;"–"&amp;csv!AR329)</f>
        <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
      </c>
      <c r="F334" t="s">
        <v>0</v>
      </c>
      <c r="O334" s="1" t="str">
        <f t="shared" si="25"/>
        <v/>
      </c>
      <c r="X334" t="s">
        <v>0</v>
      </c>
    </row>
    <row r="335" spans="1:24" x14ac:dyDescent="0.25">
      <c r="A335" t="s">
        <v>0</v>
      </c>
      <c r="B335" s="32" t="str">
        <f>IF(csv!F330="","",csv!T330)</f>
        <v/>
      </c>
      <c r="C335" s="21" t="str">
        <f>IF(csv!F330="","",csv!AO330)</f>
        <v/>
      </c>
      <c r="D335" s="21" t="str">
        <f>IF(csv!F330="","",csv!AP330&amp;"–"&amp;csv!AQ330&amp;"–"&amp;csv!AR330)</f>
        <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
      </c>
      <c r="F335" t="s">
        <v>0</v>
      </c>
      <c r="O335" s="1" t="str">
        <f t="shared" si="25"/>
        <v/>
      </c>
      <c r="X335" t="s">
        <v>0</v>
      </c>
    </row>
    <row r="336" spans="1:24" x14ac:dyDescent="0.25">
      <c r="A336" t="s">
        <v>0</v>
      </c>
      <c r="B336" s="32" t="str">
        <f>IF(csv!F331="","",csv!T331)</f>
        <v/>
      </c>
      <c r="C336" s="21" t="str">
        <f>IF(csv!F331="","",csv!AO331)</f>
        <v/>
      </c>
      <c r="D336" s="21" t="str">
        <f>IF(csv!F331="","",csv!AP331&amp;"–"&amp;csv!AQ331&amp;"–"&amp;csv!AR331)</f>
        <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
      </c>
      <c r="F336" t="s">
        <v>0</v>
      </c>
      <c r="O336" s="1" t="str">
        <f t="shared" si="25"/>
        <v/>
      </c>
      <c r="X336" t="s">
        <v>0</v>
      </c>
    </row>
    <row r="337" spans="1:24" x14ac:dyDescent="0.25">
      <c r="A337" t="s">
        <v>0</v>
      </c>
      <c r="B337" s="32" t="str">
        <f>IF(csv!F332="","",csv!T332)</f>
        <v/>
      </c>
      <c r="C337" s="21" t="str">
        <f>IF(csv!F332="","",csv!AO332)</f>
        <v/>
      </c>
      <c r="D337" s="21" t="str">
        <f>IF(csv!F332="","",csv!AP332&amp;"–"&amp;csv!AQ332&amp;"–"&amp;csv!AR332)</f>
        <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
      </c>
      <c r="F337" t="s">
        <v>0</v>
      </c>
      <c r="O337" s="1" t="str">
        <f t="shared" si="25"/>
        <v/>
      </c>
      <c r="X337" t="s">
        <v>0</v>
      </c>
    </row>
    <row r="338" spans="1:24" x14ac:dyDescent="0.25">
      <c r="A338" t="s">
        <v>0</v>
      </c>
      <c r="B338" s="32" t="str">
        <f>IF(csv!F333="","",csv!T333)</f>
        <v/>
      </c>
      <c r="C338" s="21" t="str">
        <f>IF(csv!F333="","",csv!AO333)</f>
        <v/>
      </c>
      <c r="D338" s="21" t="str">
        <f>IF(csv!F333="","",csv!AP333&amp;"–"&amp;csv!AQ333&amp;"–"&amp;csv!AR333)</f>
        <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
      </c>
      <c r="F338" t="s">
        <v>0</v>
      </c>
      <c r="O338" s="1" t="str">
        <f t="shared" si="25"/>
        <v/>
      </c>
      <c r="X338" t="s">
        <v>0</v>
      </c>
    </row>
    <row r="339" spans="1:24" x14ac:dyDescent="0.25">
      <c r="A339" t="s">
        <v>0</v>
      </c>
      <c r="B339" s="32" t="str">
        <f>IF(csv!F334="","",csv!T334)</f>
        <v/>
      </c>
      <c r="C339" s="21" t="str">
        <f>IF(csv!F334="","",csv!AO334)</f>
        <v/>
      </c>
      <c r="D339" s="21" t="str">
        <f>IF(csv!F334="","",csv!AP334&amp;"–"&amp;csv!AQ334&amp;"–"&amp;csv!AR334)</f>
        <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
      </c>
      <c r="F339" t="s">
        <v>0</v>
      </c>
      <c r="O339" s="1" t="str">
        <f t="shared" si="25"/>
        <v/>
      </c>
      <c r="X339" t="s">
        <v>0</v>
      </c>
    </row>
    <row r="340" spans="1:24" x14ac:dyDescent="0.25">
      <c r="A340" t="s">
        <v>0</v>
      </c>
      <c r="B340" s="32" t="str">
        <f>IF(csv!F335="","",csv!T335)</f>
        <v/>
      </c>
      <c r="C340" s="21" t="str">
        <f>IF(csv!F335="","",csv!AO335)</f>
        <v/>
      </c>
      <c r="D340" s="21" t="str">
        <f>IF(csv!F335="","",csv!AP335&amp;"–"&amp;csv!AQ335&amp;"–"&amp;csv!AR335)</f>
        <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
      </c>
      <c r="F340" t="s">
        <v>0</v>
      </c>
      <c r="O340" s="1" t="str">
        <f t="shared" si="25"/>
        <v/>
      </c>
      <c r="X340" t="s">
        <v>0</v>
      </c>
    </row>
    <row r="341" spans="1:24" x14ac:dyDescent="0.25">
      <c r="A341" t="s">
        <v>0</v>
      </c>
      <c r="B341" s="32" t="str">
        <f>IF(csv!F336="","",csv!T336)</f>
        <v/>
      </c>
      <c r="C341" s="21" t="str">
        <f>IF(csv!F336="","",csv!AO336)</f>
        <v/>
      </c>
      <c r="D341" s="21" t="str">
        <f>IF(csv!F336="","",csv!AP336&amp;"–"&amp;csv!AQ336&amp;"–"&amp;csv!AR336)</f>
        <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
      </c>
      <c r="F341" t="s">
        <v>0</v>
      </c>
      <c r="O341" s="1" t="str">
        <f t="shared" si="25"/>
        <v/>
      </c>
      <c r="X341" t="s">
        <v>0</v>
      </c>
    </row>
    <row r="342" spans="1:24" x14ac:dyDescent="0.25">
      <c r="A342" t="s">
        <v>0</v>
      </c>
      <c r="B342" s="32" t="str">
        <f>IF(csv!F337="","",csv!T337)</f>
        <v/>
      </c>
      <c r="C342" s="21" t="str">
        <f>IF(csv!F337="","",csv!AO337)</f>
        <v/>
      </c>
      <c r="D342" s="21" t="str">
        <f>IF(csv!F337="","",csv!AP337&amp;"–"&amp;csv!AQ337&amp;"–"&amp;csv!AR337)</f>
        <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
      </c>
      <c r="F342" t="s">
        <v>0</v>
      </c>
      <c r="O342" s="1" t="str">
        <f t="shared" si="25"/>
        <v/>
      </c>
      <c r="X342" t="s">
        <v>0</v>
      </c>
    </row>
    <row r="343" spans="1:24" x14ac:dyDescent="0.25">
      <c r="A343" t="s">
        <v>0</v>
      </c>
      <c r="B343" s="32" t="str">
        <f>IF(csv!F338="","",csv!T338)</f>
        <v/>
      </c>
      <c r="C343" s="21" t="str">
        <f>IF(csv!F338="","",csv!AO338)</f>
        <v/>
      </c>
      <c r="D343" s="21" t="str">
        <f>IF(csv!F338="","",csv!AP338&amp;"–"&amp;csv!AQ338&amp;"–"&amp;csv!AR338)</f>
        <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
      </c>
      <c r="F343" t="s">
        <v>0</v>
      </c>
      <c r="O343" s="1" t="str">
        <f t="shared" si="25"/>
        <v/>
      </c>
      <c r="X343" t="s">
        <v>0</v>
      </c>
    </row>
    <row r="344" spans="1:24" x14ac:dyDescent="0.25">
      <c r="A344" t="s">
        <v>0</v>
      </c>
      <c r="B344" s="32" t="str">
        <f>IF(csv!F339="","",csv!T339)</f>
        <v/>
      </c>
      <c r="C344" s="21" t="str">
        <f>IF(csv!F339="","",csv!AO339)</f>
        <v/>
      </c>
      <c r="D344" s="21" t="str">
        <f>IF(csv!F339="","",csv!AP339&amp;"–"&amp;csv!AQ339&amp;"–"&amp;csv!AR339)</f>
        <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
      </c>
      <c r="F344" t="s">
        <v>0</v>
      </c>
      <c r="O344" s="1" t="str">
        <f t="shared" si="25"/>
        <v/>
      </c>
      <c r="X344" t="s">
        <v>0</v>
      </c>
    </row>
    <row r="345" spans="1:24" x14ac:dyDescent="0.25">
      <c r="A345" t="s">
        <v>0</v>
      </c>
      <c r="B345" s="32" t="str">
        <f>IF(csv!F340="","",csv!T340)</f>
        <v/>
      </c>
      <c r="C345" s="21" t="str">
        <f>IF(csv!F340="","",csv!AO340)</f>
        <v/>
      </c>
      <c r="D345" s="21" t="str">
        <f>IF(csv!F340="","",csv!AP340&amp;"–"&amp;csv!AQ340&amp;"–"&amp;csv!AR340)</f>
        <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
      </c>
      <c r="F345" t="s">
        <v>0</v>
      </c>
      <c r="O345" s="1" t="str">
        <f t="shared" si="25"/>
        <v/>
      </c>
      <c r="X345" t="s">
        <v>0</v>
      </c>
    </row>
    <row r="346" spans="1:24" x14ac:dyDescent="0.25">
      <c r="A346" t="s">
        <v>0</v>
      </c>
      <c r="B346" s="32" t="str">
        <f>IF(csv!F341="","",csv!T341)</f>
        <v/>
      </c>
      <c r="C346" s="21" t="str">
        <f>IF(csv!F341="","",csv!AO341)</f>
        <v/>
      </c>
      <c r="D346" s="21" t="str">
        <f>IF(csv!F341="","",csv!AP341&amp;"–"&amp;csv!AQ341&amp;"–"&amp;csv!AR341)</f>
        <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
      </c>
      <c r="F346" t="s">
        <v>0</v>
      </c>
      <c r="O346" s="1" t="str">
        <f t="shared" si="25"/>
        <v/>
      </c>
      <c r="X346" t="s">
        <v>0</v>
      </c>
    </row>
    <row r="347" spans="1:24" x14ac:dyDescent="0.25">
      <c r="A347" t="s">
        <v>0</v>
      </c>
      <c r="B347" s="32" t="str">
        <f>IF(csv!F342="","",csv!T342)</f>
        <v/>
      </c>
      <c r="C347" s="21" t="str">
        <f>IF(csv!F342="","",csv!AO342)</f>
        <v/>
      </c>
      <c r="D347" s="21" t="str">
        <f>IF(csv!F342="","",csv!AP342&amp;"–"&amp;csv!AQ342&amp;"–"&amp;csv!AR342)</f>
        <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
      </c>
      <c r="F347" t="s">
        <v>0</v>
      </c>
      <c r="O347" s="1" t="str">
        <f t="shared" si="25"/>
        <v/>
      </c>
      <c r="X347" t="s">
        <v>0</v>
      </c>
    </row>
    <row r="348" spans="1:24" x14ac:dyDescent="0.25">
      <c r="A348" t="s">
        <v>0</v>
      </c>
      <c r="B348" s="32" t="str">
        <f>IF(csv!F343="","",csv!T343)</f>
        <v/>
      </c>
      <c r="C348" s="21" t="str">
        <f>IF(csv!F343="","",csv!AO343)</f>
        <v/>
      </c>
      <c r="D348" s="21" t="str">
        <f>IF(csv!F343="","",csv!AP343&amp;"–"&amp;csv!AQ343&amp;"–"&amp;csv!AR343)</f>
        <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
      </c>
      <c r="F348" t="s">
        <v>0</v>
      </c>
      <c r="O348" s="1" t="str">
        <f t="shared" si="25"/>
        <v/>
      </c>
      <c r="X348" t="s">
        <v>0</v>
      </c>
    </row>
    <row r="349" spans="1:24" x14ac:dyDescent="0.25">
      <c r="A349" t="s">
        <v>0</v>
      </c>
      <c r="B349" s="32" t="str">
        <f>IF(csv!F344="","",csv!T344)</f>
        <v/>
      </c>
      <c r="C349" s="21" t="str">
        <f>IF(csv!F344="","",csv!AO344)</f>
        <v/>
      </c>
      <c r="D349" s="21" t="str">
        <f>IF(csv!F344="","",csv!AP344&amp;"–"&amp;csv!AQ344&amp;"–"&amp;csv!AR344)</f>
        <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
      </c>
      <c r="C350" s="21" t="str">
        <f>IF(csv!F345="","",csv!AO345)</f>
        <v/>
      </c>
      <c r="D350" s="21" t="str">
        <f>IF(csv!F345="","",csv!AP345&amp;"–"&amp;csv!AQ345&amp;"–"&amp;csv!AR345)</f>
        <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
      </c>
      <c r="C351" s="21" t="str">
        <f>IF(csv!F346="","",csv!AO346)</f>
        <v/>
      </c>
      <c r="D351" s="21" t="str">
        <f>IF(csv!F346="","",csv!AP346&amp;"–"&amp;csv!AQ346&amp;"–"&amp;csv!AR346)</f>
        <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
      </c>
      <c r="F351" t="s">
        <v>0</v>
      </c>
      <c r="O351" s="1" t="str">
        <f t="shared" si="25"/>
        <v/>
      </c>
      <c r="X351" t="s">
        <v>0</v>
      </c>
    </row>
    <row r="352" spans="1:24" x14ac:dyDescent="0.25">
      <c r="A352" t="s">
        <v>0</v>
      </c>
      <c r="B352" s="32" t="str">
        <f>IF(csv!F347="","",csv!T347)</f>
        <v/>
      </c>
      <c r="C352" s="21" t="str">
        <f>IF(csv!F347="","",csv!AO347)</f>
        <v/>
      </c>
      <c r="D352" s="21" t="str">
        <f>IF(csv!F347="","",csv!AP347&amp;"–"&amp;csv!AQ347&amp;"–"&amp;csv!AR347)</f>
        <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
      </c>
      <c r="F352" t="s">
        <v>0</v>
      </c>
      <c r="O352" s="1" t="str">
        <f t="shared" si="25"/>
        <v/>
      </c>
      <c r="X352" t="s">
        <v>0</v>
      </c>
    </row>
    <row r="353" spans="1:24" x14ac:dyDescent="0.25">
      <c r="A353" t="s">
        <v>0</v>
      </c>
      <c r="B353" s="32" t="str">
        <f>IF(csv!F348="","",csv!T348)</f>
        <v/>
      </c>
      <c r="C353" s="21" t="str">
        <f>IF(csv!F348="","",csv!AO348)</f>
        <v/>
      </c>
      <c r="D353" s="21" t="str">
        <f>IF(csv!F348="","",csv!AP348&amp;"–"&amp;csv!AQ348&amp;"–"&amp;csv!AR348)</f>
        <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
      </c>
      <c r="F353" t="s">
        <v>0</v>
      </c>
      <c r="O353" s="1" t="str">
        <f t="shared" si="25"/>
        <v/>
      </c>
      <c r="X353" t="s">
        <v>0</v>
      </c>
    </row>
    <row r="354" spans="1:24" x14ac:dyDescent="0.25">
      <c r="A354" t="s">
        <v>0</v>
      </c>
      <c r="B354" s="32" t="str">
        <f>IF(csv!F349="","",csv!T349)</f>
        <v/>
      </c>
      <c r="C354" s="21" t="str">
        <f>IF(csv!F349="","",csv!AO349)</f>
        <v/>
      </c>
      <c r="D354" s="21" t="str">
        <f>IF(csv!F349="","",csv!AP349&amp;"–"&amp;csv!AQ349&amp;"–"&amp;csv!AR349)</f>
        <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
      </c>
      <c r="F354" t="s">
        <v>0</v>
      </c>
      <c r="O354" s="1" t="str">
        <f t="shared" si="25"/>
        <v/>
      </c>
      <c r="X354" t="s">
        <v>0</v>
      </c>
    </row>
    <row r="355" spans="1:24" x14ac:dyDescent="0.25">
      <c r="A355" t="s">
        <v>0</v>
      </c>
      <c r="B355" s="32" t="str">
        <f>IF(csv!F350="","",csv!T350)</f>
        <v/>
      </c>
      <c r="C355" s="21" t="str">
        <f>IF(csv!F350="","",csv!AO350)</f>
        <v/>
      </c>
      <c r="D355" s="21" t="str">
        <f>IF(csv!F350="","",csv!AP350&amp;"–"&amp;csv!AQ350&amp;"–"&amp;csv!AR350)</f>
        <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
      </c>
      <c r="F355" t="s">
        <v>0</v>
      </c>
      <c r="O355" s="1" t="str">
        <f t="shared" si="25"/>
        <v/>
      </c>
      <c r="X355" t="s">
        <v>0</v>
      </c>
    </row>
    <row r="356" spans="1:24" x14ac:dyDescent="0.25">
      <c r="A356" t="s">
        <v>0</v>
      </c>
      <c r="B356" s="32" t="str">
        <f>IF(csv!F351="","",csv!T351)</f>
        <v/>
      </c>
      <c r="C356" s="21" t="str">
        <f>IF(csv!F351="","",csv!AO351)</f>
        <v/>
      </c>
      <c r="D356" s="21" t="str">
        <f>IF(csv!F351="","",csv!AP351&amp;"–"&amp;csv!AQ351&amp;"–"&amp;csv!AR351)</f>
        <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
      </c>
      <c r="F356" t="s">
        <v>0</v>
      </c>
      <c r="O356" s="1" t="str">
        <f t="shared" si="25"/>
        <v/>
      </c>
      <c r="X356" t="s">
        <v>0</v>
      </c>
    </row>
    <row r="357" spans="1:24" x14ac:dyDescent="0.25">
      <c r="A357" t="s">
        <v>0</v>
      </c>
      <c r="B357" s="32" t="str">
        <f>IF(csv!F352="","",csv!T352)</f>
        <v/>
      </c>
      <c r="C357" s="21" t="str">
        <f>IF(csv!F352="","",csv!AO352)</f>
        <v/>
      </c>
      <c r="D357" s="21" t="str">
        <f>IF(csv!F352="","",csv!AP352&amp;"–"&amp;csv!AQ352&amp;"–"&amp;csv!AR352)</f>
        <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
      </c>
      <c r="C358" s="21" t="str">
        <f>IF(csv!F353="","",csv!AO353)</f>
        <v/>
      </c>
      <c r="D358" s="21" t="str">
        <f>IF(csv!F353="","",csv!AP353&amp;"–"&amp;csv!AQ353&amp;"–"&amp;csv!AR353)</f>
        <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heetViews>
  <sheetFormatPr defaultRowHeight="15" x14ac:dyDescent="0.25"/>
  <cols>
    <col min="1" max="1" width="2.85546875" style="92" customWidth="1"/>
    <col min="2" max="2" width="11.42578125" style="92" hidden="1" customWidth="1"/>
    <col min="3" max="3" width="11.42578125" style="92" customWidth="1"/>
    <col min="4" max="4" width="17.140625" style="92" customWidth="1"/>
    <col min="5" max="5" width="11.42578125" style="125" customWidth="1"/>
    <col min="6" max="6" width="19.42578125" style="125" customWidth="1"/>
    <col min="7" max="7" width="11.42578125" style="125" customWidth="1"/>
    <col min="8" max="8" width="2.85546875" style="92" customWidth="1"/>
    <col min="9" max="9" width="18.42578125" style="92" customWidth="1"/>
    <col min="10" max="10" width="2.85546875" style="92" customWidth="1"/>
    <col min="11" max="11" width="13.7109375" style="125" customWidth="1"/>
    <col min="12" max="12" width="17.140625" style="125" customWidth="1"/>
    <col min="13" max="13" width="2.85546875" style="92" customWidth="1"/>
    <col min="14" max="14" width="6.5703125" style="93" customWidth="1"/>
    <col min="15" max="15" width="2.85546875" style="92" customWidth="1"/>
    <col min="16" max="16" width="13.7109375" style="125" customWidth="1"/>
    <col min="17" max="17" width="11.42578125" style="125" customWidth="1"/>
    <col min="18" max="18" width="13.7109375" style="125" customWidth="1"/>
    <col min="19" max="20" width="9.140625" style="125" customWidth="1"/>
    <col min="21" max="21" width="2.85546875" style="92" customWidth="1"/>
    <col min="22" max="22" width="28.5703125" style="92" customWidth="1"/>
    <col min="23" max="23" width="2.85546875" style="92" customWidth="1"/>
    <col min="24" max="24" width="28.5703125" style="92" customWidth="1"/>
    <col min="25" max="25" width="2.85546875" style="92" customWidth="1"/>
    <col min="26" max="16384" width="9.140625" style="92"/>
  </cols>
  <sheetData>
    <row r="1" spans="1:25" ht="15.75" thickBot="1" x14ac:dyDescent="0.3"/>
    <row r="2" spans="1:25" ht="32.25" thickBot="1" x14ac:dyDescent="0.55000000000000004">
      <c r="C2" s="393" t="s">
        <v>119</v>
      </c>
      <c r="D2" s="394"/>
      <c r="E2" s="394"/>
      <c r="F2" s="394"/>
      <c r="G2" s="394"/>
      <c r="H2" s="394"/>
      <c r="I2" s="394"/>
      <c r="J2" s="394"/>
      <c r="K2" s="394"/>
      <c r="L2" s="394"/>
      <c r="M2" s="394"/>
      <c r="N2" s="394"/>
      <c r="O2" s="394"/>
      <c r="P2" s="394"/>
      <c r="Q2" s="394"/>
      <c r="R2" s="394"/>
      <c r="S2" s="394"/>
      <c r="T2" s="394"/>
      <c r="U2" s="394"/>
      <c r="V2" s="394"/>
      <c r="W2" s="394"/>
      <c r="X2" s="395"/>
    </row>
    <row r="3" spans="1:25" ht="15.75" thickBot="1" x14ac:dyDescent="0.3"/>
    <row r="4" spans="1:25" ht="21.75" thickBot="1" x14ac:dyDescent="0.4">
      <c r="C4" s="396"/>
      <c r="D4" s="397"/>
      <c r="E4" s="397"/>
      <c r="F4" s="397"/>
      <c r="G4" s="398"/>
      <c r="I4" s="126"/>
      <c r="K4" s="396"/>
      <c r="L4" s="397"/>
      <c r="M4" s="397"/>
      <c r="N4" s="398"/>
      <c r="P4" s="396"/>
      <c r="Q4" s="397"/>
      <c r="R4" s="397"/>
      <c r="S4" s="397"/>
      <c r="T4" s="398"/>
      <c r="V4" s="396"/>
      <c r="W4" s="397"/>
      <c r="X4" s="398"/>
    </row>
    <row r="6" spans="1:25" x14ac:dyDescent="0.25">
      <c r="A6" s="127" t="s">
        <v>0</v>
      </c>
      <c r="B6" s="128" t="s">
        <v>116</v>
      </c>
      <c r="C6" s="129" t="s">
        <v>242</v>
      </c>
      <c r="D6" s="95" t="s">
        <v>4</v>
      </c>
      <c r="E6" s="130" t="s">
        <v>117</v>
      </c>
      <c r="F6" s="130" t="s">
        <v>240</v>
      </c>
      <c r="G6" s="130" t="s">
        <v>241</v>
      </c>
      <c r="H6" s="127" t="s">
        <v>0</v>
      </c>
      <c r="I6" s="131" t="s">
        <v>243</v>
      </c>
      <c r="J6" s="127" t="s">
        <v>0</v>
      </c>
      <c r="K6" s="132" t="s">
        <v>244</v>
      </c>
      <c r="L6" s="132" t="s">
        <v>245</v>
      </c>
      <c r="M6" s="127" t="s">
        <v>0</v>
      </c>
      <c r="N6" s="96" t="s">
        <v>118</v>
      </c>
      <c r="O6" s="127" t="s">
        <v>0</v>
      </c>
      <c r="P6" s="212" t="s">
        <v>246</v>
      </c>
      <c r="Q6" s="212" t="s">
        <v>33</v>
      </c>
      <c r="R6" s="212" t="s">
        <v>241</v>
      </c>
      <c r="S6" s="212" t="s">
        <v>16</v>
      </c>
      <c r="T6" s="212" t="s">
        <v>115</v>
      </c>
      <c r="U6" s="127" t="s">
        <v>0</v>
      </c>
      <c r="V6" s="96" t="s">
        <v>49</v>
      </c>
      <c r="W6" s="127" t="s">
        <v>0</v>
      </c>
      <c r="X6" s="96" t="s">
        <v>165</v>
      </c>
      <c r="Y6" s="127" t="s">
        <v>0</v>
      </c>
    </row>
    <row r="7" spans="1:25" ht="7.5" customHeight="1" thickBot="1" x14ac:dyDescent="0.3">
      <c r="A7" s="127" t="s">
        <v>0</v>
      </c>
      <c r="D7" s="93"/>
      <c r="H7" s="127" t="s">
        <v>0</v>
      </c>
      <c r="I7" s="93"/>
      <c r="J7" s="127" t="s">
        <v>0</v>
      </c>
      <c r="K7" s="133">
        <f>data_max_id_kategorija_alias</f>
        <v>42</v>
      </c>
      <c r="M7" s="127" t="s">
        <v>0</v>
      </c>
      <c r="O7" s="127" t="s">
        <v>0</v>
      </c>
      <c r="P7" s="133">
        <f>data_max_id_staza_kategorija</f>
        <v>600</v>
      </c>
      <c r="U7" s="127" t="s">
        <v>0</v>
      </c>
      <c r="V7" s="93"/>
      <c r="W7" s="127" t="s">
        <v>0</v>
      </c>
      <c r="X7" s="93"/>
      <c r="Y7" s="127" t="s">
        <v>0</v>
      </c>
    </row>
    <row r="8" spans="1:25" ht="16.5" thickTop="1" thickBot="1" x14ac:dyDescent="0.3">
      <c r="A8" s="127" t="s">
        <v>0</v>
      </c>
      <c r="B8" s="134">
        <v>1</v>
      </c>
      <c r="C8" s="135">
        <f>IF(D8="","",B8)</f>
        <v>1</v>
      </c>
      <c r="D8" s="97" t="str">
        <f t="shared" ref="D8:D39" si="0">IFERROR(INDEX(nat_kategorija,MATCH(B8,nat_katnatid,0)),"")</f>
        <v>M12</v>
      </c>
      <c r="E8" s="136">
        <f t="shared" ref="E8:E39" si="1">IF(D8="","",IFERROR(INDEX(regKategorija_id,MATCH(D8,regKategorija_oznaka,0)),"NEMA"))</f>
        <v>112</v>
      </c>
      <c r="F8" s="136" t="str">
        <f>IF(E8&lt;&gt;"NEMA","",IFERROR(INDEX(regKategorija_alias_kategorijaId,MATCH(D8,regKategorija_alias_oznaka,0)),"NEMA"))</f>
        <v/>
      </c>
      <c r="G8" s="137">
        <f>IF(E8="NEMA",F8,E8)</f>
        <v>112</v>
      </c>
      <c r="H8" s="127" t="s">
        <v>0</v>
      </c>
      <c r="I8" s="83"/>
      <c r="J8" s="127" t="s">
        <v>0</v>
      </c>
      <c r="K8" s="138" t="str">
        <f>IF(I8="","",MAX(K$7:K7)+1)</f>
        <v/>
      </c>
      <c r="L8" s="137" t="str">
        <f t="shared" ref="L8:L39" si="2">IF(I8="","",IFERROR(INDEX(regKategorija_id,MATCH(I8,regKategorija_oznaka,0)),"NEMA"))</f>
        <v/>
      </c>
      <c r="M8" s="127" t="s">
        <v>0</v>
      </c>
      <c r="N8" s="139" t="str">
        <f>IF(K8="","","INSERT INTO kategorija_alias(id,alias,kategorija_id) VALUES ("&amp;K8&amp;",'"&amp;D8&amp;"',"&amp;L8&amp;");")</f>
        <v/>
      </c>
      <c r="O8" s="127" t="s">
        <v>0</v>
      </c>
      <c r="P8" s="213">
        <f>IF(G8="","",MAX(P$7:P7)+1)</f>
        <v>601</v>
      </c>
      <c r="Q8" s="214">
        <f t="shared" ref="Q8:Q39" si="3">IF(G8="","",IFERROR(INDEX(natStaza_id,MATCH(D8,natStaza_kategorija,0)),"NEMA"))</f>
        <v>419</v>
      </c>
      <c r="R8" s="214">
        <f>IF(G8="","",IF(G8&lt;&gt;"NEMA",G8,L8))</f>
        <v>112</v>
      </c>
      <c r="S8" s="214">
        <f t="shared" ref="S8:S39" si="4">IF(G8="","",INDEX(regKategorija_rbr,MATCH(R8,regKategorija_id,0)))</f>
        <v>12</v>
      </c>
      <c r="T8" s="215" t="str">
        <f t="shared" ref="T8:T39" si="5">IF(F8="","",IF(F8="NEMA",K8,INDEX(regKategorija_alias_id,MATCH(F8,regKategorija_alias_kategorijaId,0))))</f>
        <v/>
      </c>
      <c r="U8" s="127" t="s">
        <v>0</v>
      </c>
      <c r="V8" s="98" t="str">
        <f>IF(D8="","",IF(Q8="NEMA","","INSERT INTO staza_kategorija(id, staza_id,kategorija_id,rbr) VALUES ("&amp;P8&amp;","&amp;Q8&amp;","&amp;R8&amp;","&amp;S8&amp;");"))</f>
        <v>INSERT INTO staza_kategorija(id, staza_id,kategorija_id,rbr) VALUES (601,419,112,12);</v>
      </c>
      <c r="W8" s="127" t="s">
        <v>0</v>
      </c>
      <c r="X8" s="117" t="str">
        <f t="shared" ref="X8:X39" si="6">N8&amp;IF(OR(N8="",V8=""),"","
")&amp;V8&amp;IF(X9="","","
"&amp;X9)</f>
        <v>INSERT INTO staza_kategorija(id, staza_id,kategorija_id,rbr) VALUES (601,419,112,12);
INSERT INTO staza_kategorija(id, staza_id,kategorija_id,rbr) VALUES (602,415,111,11);
INSERT INTO staza_kategorija(id, staza_id,kategorija_id,rbr) VALUES (603,418,110,10);
INSERT INTO staza_kategorija(id, staza_id,kategorija_id,rbr) VALUES (604,414,109,9);
INSERT INTO staza_kategorija(id, staza_id,kategorija_id,rbr) VALUES (605,413,101,1);
INSERT INTO staza_kategorija(id, staza_id,kategorija_id,rbr) VALUES (606,418,108,8);
INSERT INTO staza_kategorija(id, staza_id,kategorija_id,rbr) VALUES (607,414,107,7);
INSERT INTO staza_kategorija(id, staza_id,kategorija_id,rbr) VALUES (608,417,106,6);
INSERT INTO staza_kategorija(id, staza_id,kategorija_id,rbr) VALUES (609,416,105,5);
INSERT INTO staza_kategorija(id, staza_id,kategorija_id,rbr) VALUES (610,415,104,4);
INSERT INTO staza_kategorija(id, staza_id,kategorija_id,rbr) VALUES (611,415,103,3);
INSERT INTO staza_kategorija(id, staza_id,kategorija_id,rbr) VALUES (612,415,291,23);
INSERT INTO staza_kategorija(id, staza_id,kategorija_id,rbr) VALUES (613,419,122,22);
INSERT INTO staza_kategorija(id, staza_id,kategorija_id,rbr) VALUES (614,422,121,21);
INSERT INTO staza_kategorija(id, staza_id,kategorija_id,rbr) VALUES (615,421,120,20);
INSERT INTO staza_kategorija(id, staza_id,kategorija_id,rbr) VALUES (616,417,119,19);
INSERT INTO staza_kategorija(id, staza_id,kategorija_id,rbr) VALUES (617,414,102,2);
INSERT INTO staza_kategorija(id, staza_id,kategorija_id,rbr) VALUES (618,421,118,18);
INSERT INTO staza_kategorija(id, staza_id,kategorija_id,rbr) VALUES (619,417,117,17);
INSERT INTO staza_kategorija(id, staza_id,kategorija_id,rbr) VALUES (620,416,116,16);
INSERT INTO staza_kategorija(id, staza_id,kategorija_id,rbr) VALUES (621,420,115,15);
INSERT INTO staza_kategorija(id, staza_id,kategorija_id,rbr) VALUES (622,419,114,14);</v>
      </c>
      <c r="Y8" s="127" t="s">
        <v>0</v>
      </c>
    </row>
    <row r="9" spans="1:25" ht="15.75" thickTop="1" x14ac:dyDescent="0.25">
      <c r="A9" s="127" t="s">
        <v>0</v>
      </c>
      <c r="B9" s="140">
        <f>B8+1</f>
        <v>2</v>
      </c>
      <c r="C9" s="141">
        <f t="shared" ref="C9:C57" si="7">IF(D9="","",B9)</f>
        <v>2</v>
      </c>
      <c r="D9" s="99" t="str">
        <f t="shared" si="0"/>
        <v>M14</v>
      </c>
      <c r="E9" s="142">
        <f t="shared" si="1"/>
        <v>111</v>
      </c>
      <c r="F9" s="142" t="str">
        <f>IF(E9&lt;&gt;"NEMA","",IFERROR(INDEX(regKategorija_alias_kategorijaId,MATCH(D9,regKategorija_alias_oznaka,0)),"NEMA"))</f>
        <v/>
      </c>
      <c r="G9" s="143">
        <f>IF(E9="NEMA",F9,E9)</f>
        <v>111</v>
      </c>
      <c r="H9" s="127" t="s">
        <v>0</v>
      </c>
      <c r="I9" s="84"/>
      <c r="J9" s="127" t="s">
        <v>0</v>
      </c>
      <c r="K9" s="144" t="str">
        <f>IF(I9="","",MAX(K$7:K8)+1)</f>
        <v/>
      </c>
      <c r="L9" s="143" t="str">
        <f t="shared" si="2"/>
        <v/>
      </c>
      <c r="M9" s="127" t="s">
        <v>0</v>
      </c>
      <c r="N9" s="145" t="str">
        <f t="shared" ref="N9:N57" si="8">IF(K9="","","INSERT INTO kategorija_alias(id,alias,kategorija_id) VALUES ("&amp;K9&amp;",'"&amp;D9&amp;"',"&amp;L9&amp;");")</f>
        <v/>
      </c>
      <c r="O9" s="127" t="s">
        <v>0</v>
      </c>
      <c r="P9" s="216">
        <f>IF(G9="","",MAX(P$7:P8)+1)</f>
        <v>602</v>
      </c>
      <c r="Q9" s="217">
        <f t="shared" si="3"/>
        <v>415</v>
      </c>
      <c r="R9" s="217">
        <f t="shared" ref="R9:R57" si="9">IF(G9="","",IF(G9&lt;&gt;"NEMA",G9,L9))</f>
        <v>111</v>
      </c>
      <c r="S9" s="217">
        <f t="shared" si="4"/>
        <v>11</v>
      </c>
      <c r="T9" s="218" t="str">
        <f t="shared" si="5"/>
        <v/>
      </c>
      <c r="U9" s="127" t="s">
        <v>0</v>
      </c>
      <c r="V9" s="100" t="str">
        <f t="shared" ref="V9:V57" si="10">IF(D9="","",IF(Q9="NEMA","","INSERT INTO staza_kategorija(id, staza_id,kategorija_id,rbr) VALUES ("&amp;P9&amp;","&amp;Q9&amp;","&amp;R9&amp;","&amp;S9&amp;");"))</f>
        <v>INSERT INTO staza_kategorija(id, staza_id,kategorija_id,rbr) VALUES (602,415,111,11);</v>
      </c>
      <c r="W9" s="127" t="s">
        <v>0</v>
      </c>
      <c r="X9" s="100" t="str">
        <f t="shared" si="6"/>
        <v>INSERT INTO staza_kategorija(id, staza_id,kategorija_id,rbr) VALUES (602,415,111,11);
INSERT INTO staza_kategorija(id, staza_id,kategorija_id,rbr) VALUES (603,418,110,10);
INSERT INTO staza_kategorija(id, staza_id,kategorija_id,rbr) VALUES (604,414,109,9);
INSERT INTO staza_kategorija(id, staza_id,kategorija_id,rbr) VALUES (605,413,101,1);
INSERT INTO staza_kategorija(id, staza_id,kategorija_id,rbr) VALUES (606,418,108,8);
INSERT INTO staza_kategorija(id, staza_id,kategorija_id,rbr) VALUES (607,414,107,7);
INSERT INTO staza_kategorija(id, staza_id,kategorija_id,rbr) VALUES (608,417,106,6);
INSERT INTO staza_kategorija(id, staza_id,kategorija_id,rbr) VALUES (609,416,105,5);
INSERT INTO staza_kategorija(id, staza_id,kategorija_id,rbr) VALUES (610,415,104,4);
INSERT INTO staza_kategorija(id, staza_id,kategorija_id,rbr) VALUES (611,415,103,3);
INSERT INTO staza_kategorija(id, staza_id,kategorija_id,rbr) VALUES (612,415,291,23);
INSERT INTO staza_kategorija(id, staza_id,kategorija_id,rbr) VALUES (613,419,122,22);
INSERT INTO staza_kategorija(id, staza_id,kategorija_id,rbr) VALUES (614,422,121,21);
INSERT INTO staza_kategorija(id, staza_id,kategorija_id,rbr) VALUES (615,421,120,20);
INSERT INTO staza_kategorija(id, staza_id,kategorija_id,rbr) VALUES (616,417,119,19);
INSERT INTO staza_kategorija(id, staza_id,kategorija_id,rbr) VALUES (617,414,102,2);
INSERT INTO staza_kategorija(id, staza_id,kategorija_id,rbr) VALUES (618,421,118,18);
INSERT INTO staza_kategorija(id, staza_id,kategorija_id,rbr) VALUES (619,417,117,17);
INSERT INTO staza_kategorija(id, staza_id,kategorija_id,rbr) VALUES (620,416,116,16);
INSERT INTO staza_kategorija(id, staza_id,kategorija_id,rbr) VALUES (621,420,115,15);
INSERT INTO staza_kategorija(id, staza_id,kategorija_id,rbr) VALUES (622,419,114,14);</v>
      </c>
      <c r="Y9" s="127" t="s">
        <v>0</v>
      </c>
    </row>
    <row r="10" spans="1:25" x14ac:dyDescent="0.25">
      <c r="A10" s="127" t="s">
        <v>0</v>
      </c>
      <c r="B10" s="140">
        <f t="shared" ref="B10:B57" si="11">B9+1</f>
        <v>3</v>
      </c>
      <c r="C10" s="141">
        <f t="shared" si="7"/>
        <v>3</v>
      </c>
      <c r="D10" s="99" t="str">
        <f t="shared" si="0"/>
        <v>M16</v>
      </c>
      <c r="E10" s="142">
        <f t="shared" si="1"/>
        <v>110</v>
      </c>
      <c r="F10" s="142" t="str">
        <f>IF(E10&lt;&gt;"NEMA","",IFERROR(INDEX(regKategorija_alias_kategorijaId,MATCH(D10,regKategorija_alias_oznaka,0)),"NEMA"))</f>
        <v/>
      </c>
      <c r="G10" s="143">
        <f>IF(E10="NEMA",F10,E10)</f>
        <v>110</v>
      </c>
      <c r="H10" s="127" t="s">
        <v>0</v>
      </c>
      <c r="I10" s="84"/>
      <c r="J10" s="127" t="s">
        <v>0</v>
      </c>
      <c r="K10" s="144" t="str">
        <f>IF(I10="","",MAX(K$7:K9)+1)</f>
        <v/>
      </c>
      <c r="L10" s="143" t="str">
        <f t="shared" si="2"/>
        <v/>
      </c>
      <c r="M10" s="127" t="s">
        <v>0</v>
      </c>
      <c r="N10" s="145" t="str">
        <f t="shared" si="8"/>
        <v/>
      </c>
      <c r="O10" s="127" t="s">
        <v>0</v>
      </c>
      <c r="P10" s="216">
        <f>IF(G10="","",MAX(P$7:P9)+1)</f>
        <v>603</v>
      </c>
      <c r="Q10" s="217">
        <f t="shared" si="3"/>
        <v>418</v>
      </c>
      <c r="R10" s="217">
        <f t="shared" si="9"/>
        <v>110</v>
      </c>
      <c r="S10" s="217">
        <f t="shared" si="4"/>
        <v>10</v>
      </c>
      <c r="T10" s="218" t="str">
        <f t="shared" si="5"/>
        <v/>
      </c>
      <c r="U10" s="127" t="s">
        <v>0</v>
      </c>
      <c r="V10" s="100" t="str">
        <f t="shared" si="10"/>
        <v>INSERT INTO staza_kategorija(id, staza_id,kategorija_id,rbr) VALUES (603,418,110,10);</v>
      </c>
      <c r="W10" s="127" t="s">
        <v>0</v>
      </c>
      <c r="X10" s="100" t="str">
        <f t="shared" si="6"/>
        <v>INSERT INTO staza_kategorija(id, staza_id,kategorija_id,rbr) VALUES (603,418,110,10);
INSERT INTO staza_kategorija(id, staza_id,kategorija_id,rbr) VALUES (604,414,109,9);
INSERT INTO staza_kategorija(id, staza_id,kategorija_id,rbr) VALUES (605,413,101,1);
INSERT INTO staza_kategorija(id, staza_id,kategorija_id,rbr) VALUES (606,418,108,8);
INSERT INTO staza_kategorija(id, staza_id,kategorija_id,rbr) VALUES (607,414,107,7);
INSERT INTO staza_kategorija(id, staza_id,kategorija_id,rbr) VALUES (608,417,106,6);
INSERT INTO staza_kategorija(id, staza_id,kategorija_id,rbr) VALUES (609,416,105,5);
INSERT INTO staza_kategorija(id, staza_id,kategorija_id,rbr) VALUES (610,415,104,4);
INSERT INTO staza_kategorija(id, staza_id,kategorija_id,rbr) VALUES (611,415,103,3);
INSERT INTO staza_kategorija(id, staza_id,kategorija_id,rbr) VALUES (612,415,291,23);
INSERT INTO staza_kategorija(id, staza_id,kategorija_id,rbr) VALUES (613,419,122,22);
INSERT INTO staza_kategorija(id, staza_id,kategorija_id,rbr) VALUES (614,422,121,21);
INSERT INTO staza_kategorija(id, staza_id,kategorija_id,rbr) VALUES (615,421,120,20);
INSERT INTO staza_kategorija(id, staza_id,kategorija_id,rbr) VALUES (616,417,119,19);
INSERT INTO staza_kategorija(id, staza_id,kategorija_id,rbr) VALUES (617,414,102,2);
INSERT INTO staza_kategorija(id, staza_id,kategorija_id,rbr) VALUES (618,421,118,18);
INSERT INTO staza_kategorija(id, staza_id,kategorija_id,rbr) VALUES (619,417,117,17);
INSERT INTO staza_kategorija(id, staza_id,kategorija_id,rbr) VALUES (620,416,116,16);
INSERT INTO staza_kategorija(id, staza_id,kategorija_id,rbr) VALUES (621,420,115,15);
INSERT INTO staza_kategorija(id, staza_id,kategorija_id,rbr) VALUES (622,419,114,14);</v>
      </c>
      <c r="Y10" s="127" t="s">
        <v>0</v>
      </c>
    </row>
    <row r="11" spans="1:25" x14ac:dyDescent="0.25">
      <c r="A11" s="127" t="s">
        <v>0</v>
      </c>
      <c r="B11" s="140">
        <f t="shared" si="11"/>
        <v>4</v>
      </c>
      <c r="C11" s="141">
        <f t="shared" si="7"/>
        <v>4</v>
      </c>
      <c r="D11" s="99" t="str">
        <f t="shared" si="0"/>
        <v>M20</v>
      </c>
      <c r="E11" s="142">
        <f t="shared" si="1"/>
        <v>109</v>
      </c>
      <c r="F11" s="142" t="str">
        <f>IF(E11&lt;&gt;"NEMA","",IFERROR(INDEX(regKategorija_alias_kategorijaId,MATCH(D11,regKategorija_alias_oznaka,0)),"NEMA"))</f>
        <v/>
      </c>
      <c r="G11" s="143">
        <f>IF(E11="NEMA",F11,E11)</f>
        <v>109</v>
      </c>
      <c r="H11" s="127" t="s">
        <v>0</v>
      </c>
      <c r="I11" s="84"/>
      <c r="J11" s="127" t="s">
        <v>0</v>
      </c>
      <c r="K11" s="144" t="str">
        <f>IF(I11="","",MAX(K$7:K10)+1)</f>
        <v/>
      </c>
      <c r="L11" s="143" t="str">
        <f t="shared" si="2"/>
        <v/>
      </c>
      <c r="M11" s="127" t="s">
        <v>0</v>
      </c>
      <c r="N11" s="145" t="str">
        <f t="shared" si="8"/>
        <v/>
      </c>
      <c r="O11" s="127" t="s">
        <v>0</v>
      </c>
      <c r="P11" s="216">
        <f>IF(G11="","",MAX(P$7:P10)+1)</f>
        <v>604</v>
      </c>
      <c r="Q11" s="217">
        <f t="shared" si="3"/>
        <v>414</v>
      </c>
      <c r="R11" s="217">
        <f t="shared" si="9"/>
        <v>109</v>
      </c>
      <c r="S11" s="217">
        <f t="shared" si="4"/>
        <v>9</v>
      </c>
      <c r="T11" s="218" t="str">
        <f t="shared" si="5"/>
        <v/>
      </c>
      <c r="U11" s="127" t="s">
        <v>0</v>
      </c>
      <c r="V11" s="100" t="str">
        <f t="shared" si="10"/>
        <v>INSERT INTO staza_kategorija(id, staza_id,kategorija_id,rbr) VALUES (604,414,109,9);</v>
      </c>
      <c r="W11" s="127" t="s">
        <v>0</v>
      </c>
      <c r="X11" s="100" t="str">
        <f t="shared" si="6"/>
        <v>INSERT INTO staza_kategorija(id, staza_id,kategorija_id,rbr) VALUES (604,414,109,9);
INSERT INTO staza_kategorija(id, staza_id,kategorija_id,rbr) VALUES (605,413,101,1);
INSERT INTO staza_kategorija(id, staza_id,kategorija_id,rbr) VALUES (606,418,108,8);
INSERT INTO staza_kategorija(id, staza_id,kategorija_id,rbr) VALUES (607,414,107,7);
INSERT INTO staza_kategorija(id, staza_id,kategorija_id,rbr) VALUES (608,417,106,6);
INSERT INTO staza_kategorija(id, staza_id,kategorija_id,rbr) VALUES (609,416,105,5);
INSERT INTO staza_kategorija(id, staza_id,kategorija_id,rbr) VALUES (610,415,104,4);
INSERT INTO staza_kategorija(id, staza_id,kategorija_id,rbr) VALUES (611,415,103,3);
INSERT INTO staza_kategorija(id, staza_id,kategorija_id,rbr) VALUES (612,415,291,23);
INSERT INTO staza_kategorija(id, staza_id,kategorija_id,rbr) VALUES (613,419,122,22);
INSERT INTO staza_kategorija(id, staza_id,kategorija_id,rbr) VALUES (614,422,121,21);
INSERT INTO staza_kategorija(id, staza_id,kategorija_id,rbr) VALUES (615,421,120,20);
INSERT INTO staza_kategorija(id, staza_id,kategorija_id,rbr) VALUES (616,417,119,19);
INSERT INTO staza_kategorija(id, staza_id,kategorija_id,rbr) VALUES (617,414,102,2);
INSERT INTO staza_kategorija(id, staza_id,kategorija_id,rbr) VALUES (618,421,118,18);
INSERT INTO staza_kategorija(id, staza_id,kategorija_id,rbr) VALUES (619,417,117,17);
INSERT INTO staza_kategorija(id, staza_id,kategorija_id,rbr) VALUES (620,416,116,16);
INSERT INTO staza_kategorija(id, staza_id,kategorija_id,rbr) VALUES (621,420,115,15);
INSERT INTO staza_kategorija(id, staza_id,kategorija_id,rbr) VALUES (622,419,114,14);</v>
      </c>
      <c r="Y11" s="127" t="s">
        <v>0</v>
      </c>
    </row>
    <row r="12" spans="1:25" x14ac:dyDescent="0.25">
      <c r="A12" s="127" t="s">
        <v>0</v>
      </c>
      <c r="B12" s="140">
        <f t="shared" si="11"/>
        <v>5</v>
      </c>
      <c r="C12" s="141">
        <f t="shared" si="7"/>
        <v>5</v>
      </c>
      <c r="D12" s="99" t="str">
        <f t="shared" si="0"/>
        <v>M21A</v>
      </c>
      <c r="E12" s="142">
        <f t="shared" si="1"/>
        <v>101</v>
      </c>
      <c r="F12" s="142" t="str">
        <f t="shared" ref="F12:F39" si="12">IF(E12&lt;&gt;"NEMA","",IFERROR(INDEX(regKategorija_alias_kategorijaId,MATCH(D12,regKategorija_alias_oznaka,0)),"NEMA"))</f>
        <v/>
      </c>
      <c r="G12" s="143">
        <f t="shared" ref="G12:G57" si="13">IF(E12="NEMA",F12,E12)</f>
        <v>101</v>
      </c>
      <c r="H12" s="127" t="s">
        <v>0</v>
      </c>
      <c r="I12" s="84"/>
      <c r="J12" s="127" t="s">
        <v>0</v>
      </c>
      <c r="K12" s="144" t="str">
        <f>IF(I12="","",MAX(K$7:K11)+1)</f>
        <v/>
      </c>
      <c r="L12" s="143" t="str">
        <f t="shared" si="2"/>
        <v/>
      </c>
      <c r="M12" s="127" t="s">
        <v>0</v>
      </c>
      <c r="N12" s="145" t="str">
        <f t="shared" si="8"/>
        <v/>
      </c>
      <c r="O12" s="127" t="s">
        <v>0</v>
      </c>
      <c r="P12" s="216">
        <f>IF(G12="","",MAX(P$7:P11)+1)</f>
        <v>605</v>
      </c>
      <c r="Q12" s="217">
        <f t="shared" si="3"/>
        <v>413</v>
      </c>
      <c r="R12" s="217">
        <f t="shared" si="9"/>
        <v>101</v>
      </c>
      <c r="S12" s="217">
        <f t="shared" si="4"/>
        <v>1</v>
      </c>
      <c r="T12" s="218" t="str">
        <f t="shared" si="5"/>
        <v/>
      </c>
      <c r="U12" s="127" t="s">
        <v>0</v>
      </c>
      <c r="V12" s="100" t="str">
        <f t="shared" si="10"/>
        <v>INSERT INTO staza_kategorija(id, staza_id,kategorija_id,rbr) VALUES (605,413,101,1);</v>
      </c>
      <c r="W12" s="127" t="s">
        <v>0</v>
      </c>
      <c r="X12" s="100" t="str">
        <f t="shared" si="6"/>
        <v>INSERT INTO staza_kategorija(id, staza_id,kategorija_id,rbr) VALUES (605,413,101,1);
INSERT INTO staza_kategorija(id, staza_id,kategorija_id,rbr) VALUES (606,418,108,8);
INSERT INTO staza_kategorija(id, staza_id,kategorija_id,rbr) VALUES (607,414,107,7);
INSERT INTO staza_kategorija(id, staza_id,kategorija_id,rbr) VALUES (608,417,106,6);
INSERT INTO staza_kategorija(id, staza_id,kategorija_id,rbr) VALUES (609,416,105,5);
INSERT INTO staza_kategorija(id, staza_id,kategorija_id,rbr) VALUES (610,415,104,4);
INSERT INTO staza_kategorija(id, staza_id,kategorija_id,rbr) VALUES (611,415,103,3);
INSERT INTO staza_kategorija(id, staza_id,kategorija_id,rbr) VALUES (612,415,291,23);
INSERT INTO staza_kategorija(id, staza_id,kategorija_id,rbr) VALUES (613,419,122,22);
INSERT INTO staza_kategorija(id, staza_id,kategorija_id,rbr) VALUES (614,422,121,21);
INSERT INTO staza_kategorija(id, staza_id,kategorija_id,rbr) VALUES (615,421,120,20);
INSERT INTO staza_kategorija(id, staza_id,kategorija_id,rbr) VALUES (616,417,119,19);
INSERT INTO staza_kategorija(id, staza_id,kategorija_id,rbr) VALUES (617,414,102,2);
INSERT INTO staza_kategorija(id, staza_id,kategorija_id,rbr) VALUES (618,421,118,18);
INSERT INTO staza_kategorija(id, staza_id,kategorija_id,rbr) VALUES (619,417,117,17);
INSERT INTO staza_kategorija(id, staza_id,kategorija_id,rbr) VALUES (620,416,116,16);
INSERT INTO staza_kategorija(id, staza_id,kategorija_id,rbr) VALUES (621,420,115,15);
INSERT INTO staza_kategorija(id, staza_id,kategorija_id,rbr) VALUES (622,419,114,14);</v>
      </c>
      <c r="Y12" s="127" t="s">
        <v>0</v>
      </c>
    </row>
    <row r="13" spans="1:25" x14ac:dyDescent="0.25">
      <c r="A13" s="127" t="s">
        <v>0</v>
      </c>
      <c r="B13" s="140">
        <f t="shared" si="11"/>
        <v>6</v>
      </c>
      <c r="C13" s="141">
        <f t="shared" si="7"/>
        <v>6</v>
      </c>
      <c r="D13" s="99" t="str">
        <f t="shared" si="0"/>
        <v>M21B</v>
      </c>
      <c r="E13" s="142">
        <f t="shared" si="1"/>
        <v>108</v>
      </c>
      <c r="F13" s="142" t="str">
        <f t="shared" si="12"/>
        <v/>
      </c>
      <c r="G13" s="143">
        <f t="shared" si="13"/>
        <v>108</v>
      </c>
      <c r="H13" s="127" t="s">
        <v>0</v>
      </c>
      <c r="I13" s="84"/>
      <c r="J13" s="127" t="s">
        <v>0</v>
      </c>
      <c r="K13" s="144" t="str">
        <f>IF(I13="","",MAX(K$7:K12)+1)</f>
        <v/>
      </c>
      <c r="L13" s="143" t="str">
        <f t="shared" si="2"/>
        <v/>
      </c>
      <c r="M13" s="127" t="s">
        <v>0</v>
      </c>
      <c r="N13" s="145" t="str">
        <f t="shared" si="8"/>
        <v/>
      </c>
      <c r="O13" s="127" t="s">
        <v>0</v>
      </c>
      <c r="P13" s="216">
        <f>IF(G13="","",MAX(P$7:P12)+1)</f>
        <v>606</v>
      </c>
      <c r="Q13" s="217">
        <f t="shared" si="3"/>
        <v>418</v>
      </c>
      <c r="R13" s="217">
        <f t="shared" si="9"/>
        <v>108</v>
      </c>
      <c r="S13" s="217">
        <f t="shared" si="4"/>
        <v>8</v>
      </c>
      <c r="T13" s="218" t="str">
        <f t="shared" si="5"/>
        <v/>
      </c>
      <c r="U13" s="127" t="s">
        <v>0</v>
      </c>
      <c r="V13" s="100" t="str">
        <f t="shared" si="10"/>
        <v>INSERT INTO staza_kategorija(id, staza_id,kategorija_id,rbr) VALUES (606,418,108,8);</v>
      </c>
      <c r="W13" s="127" t="s">
        <v>0</v>
      </c>
      <c r="X13" s="100" t="str">
        <f t="shared" si="6"/>
        <v>INSERT INTO staza_kategorija(id, staza_id,kategorija_id,rbr) VALUES (606,418,108,8);
INSERT INTO staza_kategorija(id, staza_id,kategorija_id,rbr) VALUES (607,414,107,7);
INSERT INTO staza_kategorija(id, staza_id,kategorija_id,rbr) VALUES (608,417,106,6);
INSERT INTO staza_kategorija(id, staza_id,kategorija_id,rbr) VALUES (609,416,105,5);
INSERT INTO staza_kategorija(id, staza_id,kategorija_id,rbr) VALUES (610,415,104,4);
INSERT INTO staza_kategorija(id, staza_id,kategorija_id,rbr) VALUES (611,415,103,3);
INSERT INTO staza_kategorija(id, staza_id,kategorija_id,rbr) VALUES (612,415,291,23);
INSERT INTO staza_kategorija(id, staza_id,kategorija_id,rbr) VALUES (613,419,122,22);
INSERT INTO staza_kategorija(id, staza_id,kategorija_id,rbr) VALUES (614,422,121,21);
INSERT INTO staza_kategorija(id, staza_id,kategorija_id,rbr) VALUES (615,421,120,20);
INSERT INTO staza_kategorija(id, staza_id,kategorija_id,rbr) VALUES (616,417,119,19);
INSERT INTO staza_kategorija(id, staza_id,kategorija_id,rbr) VALUES (617,414,102,2);
INSERT INTO staza_kategorija(id, staza_id,kategorija_id,rbr) VALUES (618,421,118,18);
INSERT INTO staza_kategorija(id, staza_id,kategorija_id,rbr) VALUES (619,417,117,17);
INSERT INTO staza_kategorija(id, staza_id,kategorija_id,rbr) VALUES (620,416,116,16);
INSERT INTO staza_kategorija(id, staza_id,kategorija_id,rbr) VALUES (621,420,115,15);
INSERT INTO staza_kategorija(id, staza_id,kategorija_id,rbr) VALUES (622,419,114,14);</v>
      </c>
      <c r="Y13" s="127" t="s">
        <v>0</v>
      </c>
    </row>
    <row r="14" spans="1:25" x14ac:dyDescent="0.25">
      <c r="A14" s="127" t="s">
        <v>0</v>
      </c>
      <c r="B14" s="140">
        <f t="shared" si="11"/>
        <v>7</v>
      </c>
      <c r="C14" s="141">
        <f t="shared" si="7"/>
        <v>7</v>
      </c>
      <c r="D14" s="99" t="str">
        <f t="shared" si="0"/>
        <v>M35</v>
      </c>
      <c r="E14" s="142">
        <f t="shared" si="1"/>
        <v>107</v>
      </c>
      <c r="F14" s="142" t="str">
        <f t="shared" si="12"/>
        <v/>
      </c>
      <c r="G14" s="143">
        <f t="shared" si="13"/>
        <v>107</v>
      </c>
      <c r="H14" s="127" t="s">
        <v>0</v>
      </c>
      <c r="I14" s="84"/>
      <c r="J14" s="127" t="s">
        <v>0</v>
      </c>
      <c r="K14" s="144" t="str">
        <f>IF(I14="","",MAX(K$7:K13)+1)</f>
        <v/>
      </c>
      <c r="L14" s="143" t="str">
        <f t="shared" si="2"/>
        <v/>
      </c>
      <c r="M14" s="127" t="s">
        <v>0</v>
      </c>
      <c r="N14" s="145" t="str">
        <f t="shared" si="8"/>
        <v/>
      </c>
      <c r="O14" s="127" t="s">
        <v>0</v>
      </c>
      <c r="P14" s="216">
        <f>IF(G14="","",MAX(P$7:P13)+1)</f>
        <v>607</v>
      </c>
      <c r="Q14" s="217">
        <f t="shared" si="3"/>
        <v>414</v>
      </c>
      <c r="R14" s="217">
        <f t="shared" si="9"/>
        <v>107</v>
      </c>
      <c r="S14" s="217">
        <f t="shared" si="4"/>
        <v>7</v>
      </c>
      <c r="T14" s="218" t="str">
        <f t="shared" si="5"/>
        <v/>
      </c>
      <c r="U14" s="127" t="s">
        <v>0</v>
      </c>
      <c r="V14" s="100" t="str">
        <f t="shared" si="10"/>
        <v>INSERT INTO staza_kategorija(id, staza_id,kategorija_id,rbr) VALUES (607,414,107,7);</v>
      </c>
      <c r="W14" s="127" t="s">
        <v>0</v>
      </c>
      <c r="X14" s="100" t="str">
        <f t="shared" si="6"/>
        <v>INSERT INTO staza_kategorija(id, staza_id,kategorija_id,rbr) VALUES (607,414,107,7);
INSERT INTO staza_kategorija(id, staza_id,kategorija_id,rbr) VALUES (608,417,106,6);
INSERT INTO staza_kategorija(id, staza_id,kategorija_id,rbr) VALUES (609,416,105,5);
INSERT INTO staza_kategorija(id, staza_id,kategorija_id,rbr) VALUES (610,415,104,4);
INSERT INTO staza_kategorija(id, staza_id,kategorija_id,rbr) VALUES (611,415,103,3);
INSERT INTO staza_kategorija(id, staza_id,kategorija_id,rbr) VALUES (612,415,291,23);
INSERT INTO staza_kategorija(id, staza_id,kategorija_id,rbr) VALUES (613,419,122,22);
INSERT INTO staza_kategorija(id, staza_id,kategorija_id,rbr) VALUES (614,422,121,21);
INSERT INTO staza_kategorija(id, staza_id,kategorija_id,rbr) VALUES (615,421,120,20);
INSERT INTO staza_kategorija(id, staza_id,kategorija_id,rbr) VALUES (616,417,119,19);
INSERT INTO staza_kategorija(id, staza_id,kategorija_id,rbr) VALUES (617,414,102,2);
INSERT INTO staza_kategorija(id, staza_id,kategorija_id,rbr) VALUES (618,421,118,18);
INSERT INTO staza_kategorija(id, staza_id,kategorija_id,rbr) VALUES (619,417,117,17);
INSERT INTO staza_kategorija(id, staza_id,kategorija_id,rbr) VALUES (620,416,116,16);
INSERT INTO staza_kategorija(id, staza_id,kategorija_id,rbr) VALUES (621,420,115,15);
INSERT INTO staza_kategorija(id, staza_id,kategorija_id,rbr) VALUES (622,419,114,14);</v>
      </c>
      <c r="Y14" s="127" t="s">
        <v>0</v>
      </c>
    </row>
    <row r="15" spans="1:25" x14ac:dyDescent="0.25">
      <c r="A15" s="127" t="s">
        <v>0</v>
      </c>
      <c r="B15" s="140">
        <f t="shared" si="11"/>
        <v>8</v>
      </c>
      <c r="C15" s="141">
        <f t="shared" si="7"/>
        <v>8</v>
      </c>
      <c r="D15" s="99" t="str">
        <f t="shared" si="0"/>
        <v>M45</v>
      </c>
      <c r="E15" s="142">
        <f t="shared" si="1"/>
        <v>106</v>
      </c>
      <c r="F15" s="142" t="str">
        <f t="shared" si="12"/>
        <v/>
      </c>
      <c r="G15" s="143">
        <f t="shared" si="13"/>
        <v>106</v>
      </c>
      <c r="H15" s="127" t="s">
        <v>0</v>
      </c>
      <c r="I15" s="84"/>
      <c r="J15" s="127" t="s">
        <v>0</v>
      </c>
      <c r="K15" s="144" t="str">
        <f>IF(I15="","",MAX(K$7:K14)+1)</f>
        <v/>
      </c>
      <c r="L15" s="143" t="str">
        <f t="shared" si="2"/>
        <v/>
      </c>
      <c r="M15" s="127" t="s">
        <v>0</v>
      </c>
      <c r="N15" s="145" t="str">
        <f t="shared" si="8"/>
        <v/>
      </c>
      <c r="O15" s="127" t="s">
        <v>0</v>
      </c>
      <c r="P15" s="216">
        <f>IF(G15="","",MAX(P$7:P14)+1)</f>
        <v>608</v>
      </c>
      <c r="Q15" s="217">
        <f t="shared" si="3"/>
        <v>417</v>
      </c>
      <c r="R15" s="217">
        <f t="shared" si="9"/>
        <v>106</v>
      </c>
      <c r="S15" s="217">
        <f t="shared" si="4"/>
        <v>6</v>
      </c>
      <c r="T15" s="218" t="str">
        <f t="shared" si="5"/>
        <v/>
      </c>
      <c r="U15" s="127" t="s">
        <v>0</v>
      </c>
      <c r="V15" s="100" t="str">
        <f t="shared" si="10"/>
        <v>INSERT INTO staza_kategorija(id, staza_id,kategorija_id,rbr) VALUES (608,417,106,6);</v>
      </c>
      <c r="W15" s="127" t="s">
        <v>0</v>
      </c>
      <c r="X15" s="100" t="str">
        <f t="shared" si="6"/>
        <v>INSERT INTO staza_kategorija(id, staza_id,kategorija_id,rbr) VALUES (608,417,106,6);
INSERT INTO staza_kategorija(id, staza_id,kategorija_id,rbr) VALUES (609,416,105,5);
INSERT INTO staza_kategorija(id, staza_id,kategorija_id,rbr) VALUES (610,415,104,4);
INSERT INTO staza_kategorija(id, staza_id,kategorija_id,rbr) VALUES (611,415,103,3);
INSERT INTO staza_kategorija(id, staza_id,kategorija_id,rbr) VALUES (612,415,291,23);
INSERT INTO staza_kategorija(id, staza_id,kategorija_id,rbr) VALUES (613,419,122,22);
INSERT INTO staza_kategorija(id, staza_id,kategorija_id,rbr) VALUES (614,422,121,21);
INSERT INTO staza_kategorija(id, staza_id,kategorija_id,rbr) VALUES (615,421,120,20);
INSERT INTO staza_kategorija(id, staza_id,kategorija_id,rbr) VALUES (616,417,119,19);
INSERT INTO staza_kategorija(id, staza_id,kategorija_id,rbr) VALUES (617,414,102,2);
INSERT INTO staza_kategorija(id, staza_id,kategorija_id,rbr) VALUES (618,421,118,18);
INSERT INTO staza_kategorija(id, staza_id,kategorija_id,rbr) VALUES (619,417,117,17);
INSERT INTO staza_kategorija(id, staza_id,kategorija_id,rbr) VALUES (620,416,116,16);
INSERT INTO staza_kategorija(id, staza_id,kategorija_id,rbr) VALUES (621,420,115,15);
INSERT INTO staza_kategorija(id, staza_id,kategorija_id,rbr) VALUES (622,419,114,14);</v>
      </c>
      <c r="Y15" s="127" t="s">
        <v>0</v>
      </c>
    </row>
    <row r="16" spans="1:25" x14ac:dyDescent="0.25">
      <c r="A16" s="127" t="s">
        <v>0</v>
      </c>
      <c r="B16" s="140">
        <f t="shared" si="11"/>
        <v>9</v>
      </c>
      <c r="C16" s="141">
        <f t="shared" si="7"/>
        <v>9</v>
      </c>
      <c r="D16" s="99" t="str">
        <f t="shared" si="0"/>
        <v>M55</v>
      </c>
      <c r="E16" s="142">
        <f t="shared" si="1"/>
        <v>105</v>
      </c>
      <c r="F16" s="142" t="str">
        <f t="shared" si="12"/>
        <v/>
      </c>
      <c r="G16" s="143">
        <f t="shared" si="13"/>
        <v>105</v>
      </c>
      <c r="H16" s="127" t="s">
        <v>0</v>
      </c>
      <c r="I16" s="84"/>
      <c r="J16" s="127" t="s">
        <v>0</v>
      </c>
      <c r="K16" s="144" t="str">
        <f>IF(I16="","",MAX(K$7:K15)+1)</f>
        <v/>
      </c>
      <c r="L16" s="143" t="str">
        <f t="shared" si="2"/>
        <v/>
      </c>
      <c r="M16" s="127" t="s">
        <v>0</v>
      </c>
      <c r="N16" s="145" t="str">
        <f t="shared" si="8"/>
        <v/>
      </c>
      <c r="O16" s="127" t="s">
        <v>0</v>
      </c>
      <c r="P16" s="216">
        <f>IF(G16="","",MAX(P$7:P15)+1)</f>
        <v>609</v>
      </c>
      <c r="Q16" s="217">
        <f t="shared" si="3"/>
        <v>416</v>
      </c>
      <c r="R16" s="217">
        <f t="shared" si="9"/>
        <v>105</v>
      </c>
      <c r="S16" s="217">
        <f t="shared" si="4"/>
        <v>5</v>
      </c>
      <c r="T16" s="218" t="str">
        <f t="shared" si="5"/>
        <v/>
      </c>
      <c r="U16" s="127" t="s">
        <v>0</v>
      </c>
      <c r="V16" s="100" t="str">
        <f t="shared" si="10"/>
        <v>INSERT INTO staza_kategorija(id, staza_id,kategorija_id,rbr) VALUES (609,416,105,5);</v>
      </c>
      <c r="W16" s="127" t="s">
        <v>0</v>
      </c>
      <c r="X16" s="100" t="str">
        <f t="shared" si="6"/>
        <v>INSERT INTO staza_kategorija(id, staza_id,kategorija_id,rbr) VALUES (609,416,105,5);
INSERT INTO staza_kategorija(id, staza_id,kategorija_id,rbr) VALUES (610,415,104,4);
INSERT INTO staza_kategorija(id, staza_id,kategorija_id,rbr) VALUES (611,415,103,3);
INSERT INTO staza_kategorija(id, staza_id,kategorija_id,rbr) VALUES (612,415,291,23);
INSERT INTO staza_kategorija(id, staza_id,kategorija_id,rbr) VALUES (613,419,122,22);
INSERT INTO staza_kategorija(id, staza_id,kategorija_id,rbr) VALUES (614,422,121,21);
INSERT INTO staza_kategorija(id, staza_id,kategorija_id,rbr) VALUES (615,421,120,20);
INSERT INTO staza_kategorija(id, staza_id,kategorija_id,rbr) VALUES (616,417,119,19);
INSERT INTO staza_kategorija(id, staza_id,kategorija_id,rbr) VALUES (617,414,102,2);
INSERT INTO staza_kategorija(id, staza_id,kategorija_id,rbr) VALUES (618,421,118,18);
INSERT INTO staza_kategorija(id, staza_id,kategorija_id,rbr) VALUES (619,417,117,17);
INSERT INTO staza_kategorija(id, staza_id,kategorija_id,rbr) VALUES (620,416,116,16);
INSERT INTO staza_kategorija(id, staza_id,kategorija_id,rbr) VALUES (621,420,115,15);
INSERT INTO staza_kategorija(id, staza_id,kategorija_id,rbr) VALUES (622,419,114,14);</v>
      </c>
      <c r="Y16" s="127" t="s">
        <v>0</v>
      </c>
    </row>
    <row r="17" spans="1:25" x14ac:dyDescent="0.25">
      <c r="A17" s="127" t="s">
        <v>0</v>
      </c>
      <c r="B17" s="140">
        <f t="shared" si="11"/>
        <v>10</v>
      </c>
      <c r="C17" s="141">
        <f t="shared" si="7"/>
        <v>10</v>
      </c>
      <c r="D17" s="99" t="str">
        <f t="shared" si="0"/>
        <v>M65</v>
      </c>
      <c r="E17" s="142">
        <f t="shared" si="1"/>
        <v>104</v>
      </c>
      <c r="F17" s="142" t="str">
        <f t="shared" si="12"/>
        <v/>
      </c>
      <c r="G17" s="143">
        <f t="shared" si="13"/>
        <v>104</v>
      </c>
      <c r="H17" s="127" t="s">
        <v>0</v>
      </c>
      <c r="I17" s="84"/>
      <c r="J17" s="127" t="s">
        <v>0</v>
      </c>
      <c r="K17" s="144" t="str">
        <f>IF(I17="","",MAX(K$7:K16)+1)</f>
        <v/>
      </c>
      <c r="L17" s="143" t="str">
        <f t="shared" si="2"/>
        <v/>
      </c>
      <c r="M17" s="127" t="s">
        <v>0</v>
      </c>
      <c r="N17" s="145" t="str">
        <f t="shared" si="8"/>
        <v/>
      </c>
      <c r="O17" s="127" t="s">
        <v>0</v>
      </c>
      <c r="P17" s="216">
        <f>IF(G17="","",MAX(P$7:P16)+1)</f>
        <v>610</v>
      </c>
      <c r="Q17" s="217">
        <f t="shared" si="3"/>
        <v>415</v>
      </c>
      <c r="R17" s="217">
        <f t="shared" si="9"/>
        <v>104</v>
      </c>
      <c r="S17" s="217">
        <f t="shared" si="4"/>
        <v>4</v>
      </c>
      <c r="T17" s="218" t="str">
        <f t="shared" si="5"/>
        <v/>
      </c>
      <c r="U17" s="127" t="s">
        <v>0</v>
      </c>
      <c r="V17" s="100" t="str">
        <f t="shared" si="10"/>
        <v>INSERT INTO staza_kategorija(id, staza_id,kategorija_id,rbr) VALUES (610,415,104,4);</v>
      </c>
      <c r="W17" s="127" t="s">
        <v>0</v>
      </c>
      <c r="X17" s="100" t="str">
        <f t="shared" si="6"/>
        <v>INSERT INTO staza_kategorija(id, staza_id,kategorija_id,rbr) VALUES (610,415,104,4);
INSERT INTO staza_kategorija(id, staza_id,kategorija_id,rbr) VALUES (611,415,103,3);
INSERT INTO staza_kategorija(id, staza_id,kategorija_id,rbr) VALUES (612,415,291,23);
INSERT INTO staza_kategorija(id, staza_id,kategorija_id,rbr) VALUES (613,419,122,22);
INSERT INTO staza_kategorija(id, staza_id,kategorija_id,rbr) VALUES (614,422,121,21);
INSERT INTO staza_kategorija(id, staza_id,kategorija_id,rbr) VALUES (615,421,120,20);
INSERT INTO staza_kategorija(id, staza_id,kategorija_id,rbr) VALUES (616,417,119,19);
INSERT INTO staza_kategorija(id, staza_id,kategorija_id,rbr) VALUES (617,414,102,2);
INSERT INTO staza_kategorija(id, staza_id,kategorija_id,rbr) VALUES (618,421,118,18);
INSERT INTO staza_kategorija(id, staza_id,kategorija_id,rbr) VALUES (619,417,117,17);
INSERT INTO staza_kategorija(id, staza_id,kategorija_id,rbr) VALUES (620,416,116,16);
INSERT INTO staza_kategorija(id, staza_id,kategorija_id,rbr) VALUES (621,420,115,15);
INSERT INTO staza_kategorija(id, staza_id,kategorija_id,rbr) VALUES (622,419,114,14);</v>
      </c>
      <c r="Y17" s="127" t="s">
        <v>0</v>
      </c>
    </row>
    <row r="18" spans="1:25" x14ac:dyDescent="0.25">
      <c r="A18" s="127" t="s">
        <v>0</v>
      </c>
      <c r="B18" s="140">
        <f t="shared" si="11"/>
        <v>11</v>
      </c>
      <c r="C18" s="141">
        <f t="shared" si="7"/>
        <v>11</v>
      </c>
      <c r="D18" s="99" t="str">
        <f t="shared" si="0"/>
        <v>M70</v>
      </c>
      <c r="E18" s="142">
        <f t="shared" si="1"/>
        <v>103</v>
      </c>
      <c r="F18" s="142" t="str">
        <f t="shared" si="12"/>
        <v/>
      </c>
      <c r="G18" s="143">
        <f t="shared" si="13"/>
        <v>103</v>
      </c>
      <c r="H18" s="127" t="s">
        <v>0</v>
      </c>
      <c r="I18" s="84"/>
      <c r="J18" s="127" t="s">
        <v>0</v>
      </c>
      <c r="K18" s="144" t="str">
        <f>IF(I18="","",MAX(K$7:K17)+1)</f>
        <v/>
      </c>
      <c r="L18" s="143" t="str">
        <f t="shared" si="2"/>
        <v/>
      </c>
      <c r="M18" s="127" t="s">
        <v>0</v>
      </c>
      <c r="N18" s="145" t="str">
        <f t="shared" si="8"/>
        <v/>
      </c>
      <c r="O18" s="127" t="s">
        <v>0</v>
      </c>
      <c r="P18" s="216">
        <f>IF(G18="","",MAX(P$7:P17)+1)</f>
        <v>611</v>
      </c>
      <c r="Q18" s="217">
        <f t="shared" si="3"/>
        <v>415</v>
      </c>
      <c r="R18" s="217">
        <f t="shared" si="9"/>
        <v>103</v>
      </c>
      <c r="S18" s="217">
        <f t="shared" si="4"/>
        <v>3</v>
      </c>
      <c r="T18" s="218" t="str">
        <f t="shared" si="5"/>
        <v/>
      </c>
      <c r="U18" s="127" t="s">
        <v>0</v>
      </c>
      <c r="V18" s="100" t="str">
        <f t="shared" si="10"/>
        <v>INSERT INTO staza_kategorija(id, staza_id,kategorija_id,rbr) VALUES (611,415,103,3);</v>
      </c>
      <c r="W18" s="127" t="s">
        <v>0</v>
      </c>
      <c r="X18" s="100" t="str">
        <f t="shared" si="6"/>
        <v>INSERT INTO staza_kategorija(id, staza_id,kategorija_id,rbr) VALUES (611,415,103,3);
INSERT INTO staza_kategorija(id, staza_id,kategorija_id,rbr) VALUES (612,415,291,23);
INSERT INTO staza_kategorija(id, staza_id,kategorija_id,rbr) VALUES (613,419,122,22);
INSERT INTO staza_kategorija(id, staza_id,kategorija_id,rbr) VALUES (614,422,121,21);
INSERT INTO staza_kategorija(id, staza_id,kategorija_id,rbr) VALUES (615,421,120,20);
INSERT INTO staza_kategorija(id, staza_id,kategorija_id,rbr) VALUES (616,417,119,19);
INSERT INTO staza_kategorija(id, staza_id,kategorija_id,rbr) VALUES (617,414,102,2);
INSERT INTO staza_kategorija(id, staza_id,kategorija_id,rbr) VALUES (618,421,118,18);
INSERT INTO staza_kategorija(id, staza_id,kategorija_id,rbr) VALUES (619,417,117,17);
INSERT INTO staza_kategorija(id, staza_id,kategorija_id,rbr) VALUES (620,416,116,16);
INSERT INTO staza_kategorija(id, staza_id,kategorija_id,rbr) VALUES (621,420,115,15);
INSERT INTO staza_kategorija(id, staza_id,kategorija_id,rbr) VALUES (622,419,114,14);</v>
      </c>
      <c r="Y18" s="127" t="s">
        <v>0</v>
      </c>
    </row>
    <row r="19" spans="1:25" x14ac:dyDescent="0.25">
      <c r="A19" s="127" t="s">
        <v>0</v>
      </c>
      <c r="B19" s="140">
        <f t="shared" si="11"/>
        <v>12</v>
      </c>
      <c r="C19" s="141">
        <f t="shared" si="7"/>
        <v>12</v>
      </c>
      <c r="D19" s="99" t="str">
        <f t="shared" si="0"/>
        <v>OPEN</v>
      </c>
      <c r="E19" s="142" t="str">
        <f t="shared" si="1"/>
        <v>NEMA</v>
      </c>
      <c r="F19" s="142">
        <f t="shared" si="12"/>
        <v>291</v>
      </c>
      <c r="G19" s="143">
        <f t="shared" si="13"/>
        <v>291</v>
      </c>
      <c r="H19" s="127" t="s">
        <v>0</v>
      </c>
      <c r="I19" s="84"/>
      <c r="J19" s="127" t="s">
        <v>0</v>
      </c>
      <c r="K19" s="144" t="str">
        <f>IF(I19="","",MAX(K$7:K18)+1)</f>
        <v/>
      </c>
      <c r="L19" s="143" t="str">
        <f t="shared" si="2"/>
        <v/>
      </c>
      <c r="M19" s="127" t="s">
        <v>0</v>
      </c>
      <c r="N19" s="145" t="str">
        <f t="shared" si="8"/>
        <v/>
      </c>
      <c r="O19" s="127" t="s">
        <v>0</v>
      </c>
      <c r="P19" s="216">
        <f>IF(G19="","",MAX(P$7:P18)+1)</f>
        <v>612</v>
      </c>
      <c r="Q19" s="217">
        <f t="shared" si="3"/>
        <v>415</v>
      </c>
      <c r="R19" s="217">
        <f t="shared" si="9"/>
        <v>291</v>
      </c>
      <c r="S19" s="217">
        <f t="shared" si="4"/>
        <v>23</v>
      </c>
      <c r="T19" s="218">
        <f t="shared" si="5"/>
        <v>19</v>
      </c>
      <c r="U19" s="127" t="s">
        <v>0</v>
      </c>
      <c r="V19" s="100" t="str">
        <f t="shared" si="10"/>
        <v>INSERT INTO staza_kategorija(id, staza_id,kategorija_id,rbr) VALUES (612,415,291,23);</v>
      </c>
      <c r="W19" s="127" t="s">
        <v>0</v>
      </c>
      <c r="X19" s="100" t="str">
        <f t="shared" si="6"/>
        <v>INSERT INTO staza_kategorija(id, staza_id,kategorija_id,rbr) VALUES (612,415,291,23);
INSERT INTO staza_kategorija(id, staza_id,kategorija_id,rbr) VALUES (613,419,122,22);
INSERT INTO staza_kategorija(id, staza_id,kategorija_id,rbr) VALUES (614,422,121,21);
INSERT INTO staza_kategorija(id, staza_id,kategorija_id,rbr) VALUES (615,421,120,20);
INSERT INTO staza_kategorija(id, staza_id,kategorija_id,rbr) VALUES (616,417,119,19);
INSERT INTO staza_kategorija(id, staza_id,kategorija_id,rbr) VALUES (617,414,102,2);
INSERT INTO staza_kategorija(id, staza_id,kategorija_id,rbr) VALUES (618,421,118,18);
INSERT INTO staza_kategorija(id, staza_id,kategorija_id,rbr) VALUES (619,417,117,17);
INSERT INTO staza_kategorija(id, staza_id,kategorija_id,rbr) VALUES (620,416,116,16);
INSERT INTO staza_kategorija(id, staza_id,kategorija_id,rbr) VALUES (621,420,115,15);
INSERT INTO staza_kategorija(id, staza_id,kategorija_id,rbr) VALUES (622,419,114,14);</v>
      </c>
      <c r="Y19" s="127" t="s">
        <v>0</v>
      </c>
    </row>
    <row r="20" spans="1:25" x14ac:dyDescent="0.25">
      <c r="A20" s="127" t="s">
        <v>0</v>
      </c>
      <c r="B20" s="140">
        <f t="shared" si="11"/>
        <v>13</v>
      </c>
      <c r="C20" s="141">
        <f t="shared" si="7"/>
        <v>13</v>
      </c>
      <c r="D20" s="99" t="str">
        <f t="shared" si="0"/>
        <v>Ž12</v>
      </c>
      <c r="E20" s="142">
        <f t="shared" si="1"/>
        <v>122</v>
      </c>
      <c r="F20" s="142" t="str">
        <f t="shared" si="12"/>
        <v/>
      </c>
      <c r="G20" s="143">
        <f t="shared" si="13"/>
        <v>122</v>
      </c>
      <c r="H20" s="127" t="s">
        <v>0</v>
      </c>
      <c r="I20" s="84"/>
      <c r="J20" s="127" t="s">
        <v>0</v>
      </c>
      <c r="K20" s="144" t="str">
        <f>IF(I20="","",MAX(K$7:K19)+1)</f>
        <v/>
      </c>
      <c r="L20" s="143" t="str">
        <f t="shared" si="2"/>
        <v/>
      </c>
      <c r="M20" s="127" t="s">
        <v>0</v>
      </c>
      <c r="N20" s="145" t="str">
        <f t="shared" si="8"/>
        <v/>
      </c>
      <c r="O20" s="127" t="s">
        <v>0</v>
      </c>
      <c r="P20" s="216">
        <f>IF(G20="","",MAX(P$7:P19)+1)</f>
        <v>613</v>
      </c>
      <c r="Q20" s="217">
        <f t="shared" si="3"/>
        <v>419</v>
      </c>
      <c r="R20" s="217">
        <f t="shared" si="9"/>
        <v>122</v>
      </c>
      <c r="S20" s="217">
        <f t="shared" si="4"/>
        <v>22</v>
      </c>
      <c r="T20" s="218" t="str">
        <f t="shared" si="5"/>
        <v/>
      </c>
      <c r="U20" s="127" t="s">
        <v>0</v>
      </c>
      <c r="V20" s="100" t="str">
        <f t="shared" si="10"/>
        <v>INSERT INTO staza_kategorija(id, staza_id,kategorija_id,rbr) VALUES (613,419,122,22);</v>
      </c>
      <c r="W20" s="127" t="s">
        <v>0</v>
      </c>
      <c r="X20" s="100" t="str">
        <f t="shared" si="6"/>
        <v>INSERT INTO staza_kategorija(id, staza_id,kategorija_id,rbr) VALUES (613,419,122,22);
INSERT INTO staza_kategorija(id, staza_id,kategorija_id,rbr) VALUES (614,422,121,21);
INSERT INTO staza_kategorija(id, staza_id,kategorija_id,rbr) VALUES (615,421,120,20);
INSERT INTO staza_kategorija(id, staza_id,kategorija_id,rbr) VALUES (616,417,119,19);
INSERT INTO staza_kategorija(id, staza_id,kategorija_id,rbr) VALUES (617,414,102,2);
INSERT INTO staza_kategorija(id, staza_id,kategorija_id,rbr) VALUES (618,421,118,18);
INSERT INTO staza_kategorija(id, staza_id,kategorija_id,rbr) VALUES (619,417,117,17);
INSERT INTO staza_kategorija(id, staza_id,kategorija_id,rbr) VALUES (620,416,116,16);
INSERT INTO staza_kategorija(id, staza_id,kategorija_id,rbr) VALUES (621,420,115,15);
INSERT INTO staza_kategorija(id, staza_id,kategorija_id,rbr) VALUES (622,419,114,14);</v>
      </c>
      <c r="Y20" s="127" t="s">
        <v>0</v>
      </c>
    </row>
    <row r="21" spans="1:25" x14ac:dyDescent="0.25">
      <c r="A21" s="127" t="s">
        <v>0</v>
      </c>
      <c r="B21" s="140">
        <f t="shared" si="11"/>
        <v>14</v>
      </c>
      <c r="C21" s="141">
        <f t="shared" si="7"/>
        <v>14</v>
      </c>
      <c r="D21" s="99" t="str">
        <f t="shared" si="0"/>
        <v>Ž14</v>
      </c>
      <c r="E21" s="142">
        <f t="shared" si="1"/>
        <v>121</v>
      </c>
      <c r="F21" s="142" t="str">
        <f t="shared" si="12"/>
        <v/>
      </c>
      <c r="G21" s="143">
        <f t="shared" si="13"/>
        <v>121</v>
      </c>
      <c r="H21" s="127" t="s">
        <v>0</v>
      </c>
      <c r="I21" s="84"/>
      <c r="J21" s="127" t="s">
        <v>0</v>
      </c>
      <c r="K21" s="144" t="str">
        <f>IF(I21="","",MAX(K$7:K20)+1)</f>
        <v/>
      </c>
      <c r="L21" s="143" t="str">
        <f t="shared" si="2"/>
        <v/>
      </c>
      <c r="M21" s="127" t="s">
        <v>0</v>
      </c>
      <c r="N21" s="145" t="str">
        <f t="shared" si="8"/>
        <v/>
      </c>
      <c r="O21" s="127" t="s">
        <v>0</v>
      </c>
      <c r="P21" s="216">
        <f>IF(G21="","",MAX(P$7:P20)+1)</f>
        <v>614</v>
      </c>
      <c r="Q21" s="217">
        <f t="shared" si="3"/>
        <v>422</v>
      </c>
      <c r="R21" s="217">
        <f t="shared" si="9"/>
        <v>121</v>
      </c>
      <c r="S21" s="217">
        <f t="shared" si="4"/>
        <v>21</v>
      </c>
      <c r="T21" s="218" t="str">
        <f t="shared" si="5"/>
        <v/>
      </c>
      <c r="U21" s="127" t="s">
        <v>0</v>
      </c>
      <c r="V21" s="100" t="str">
        <f t="shared" si="10"/>
        <v>INSERT INTO staza_kategorija(id, staza_id,kategorija_id,rbr) VALUES (614,422,121,21);</v>
      </c>
      <c r="W21" s="127" t="s">
        <v>0</v>
      </c>
      <c r="X21" s="100" t="str">
        <f t="shared" si="6"/>
        <v>INSERT INTO staza_kategorija(id, staza_id,kategorija_id,rbr) VALUES (614,422,121,21);
INSERT INTO staza_kategorija(id, staza_id,kategorija_id,rbr) VALUES (615,421,120,20);
INSERT INTO staza_kategorija(id, staza_id,kategorija_id,rbr) VALUES (616,417,119,19);
INSERT INTO staza_kategorija(id, staza_id,kategorija_id,rbr) VALUES (617,414,102,2);
INSERT INTO staza_kategorija(id, staza_id,kategorija_id,rbr) VALUES (618,421,118,18);
INSERT INTO staza_kategorija(id, staza_id,kategorija_id,rbr) VALUES (619,417,117,17);
INSERT INTO staza_kategorija(id, staza_id,kategorija_id,rbr) VALUES (620,416,116,16);
INSERT INTO staza_kategorija(id, staza_id,kategorija_id,rbr) VALUES (621,420,115,15);
INSERT INTO staza_kategorija(id, staza_id,kategorija_id,rbr) VALUES (622,419,114,14);</v>
      </c>
      <c r="Y21" s="127" t="s">
        <v>0</v>
      </c>
    </row>
    <row r="22" spans="1:25" x14ac:dyDescent="0.25">
      <c r="A22" s="127" t="s">
        <v>0</v>
      </c>
      <c r="B22" s="140">
        <f t="shared" si="11"/>
        <v>15</v>
      </c>
      <c r="C22" s="141">
        <f t="shared" si="7"/>
        <v>15</v>
      </c>
      <c r="D22" s="99" t="str">
        <f t="shared" si="0"/>
        <v>Ž16</v>
      </c>
      <c r="E22" s="142">
        <f t="shared" si="1"/>
        <v>120</v>
      </c>
      <c r="F22" s="142" t="str">
        <f t="shared" si="12"/>
        <v/>
      </c>
      <c r="G22" s="143">
        <f t="shared" si="13"/>
        <v>120</v>
      </c>
      <c r="H22" s="127" t="s">
        <v>0</v>
      </c>
      <c r="I22" s="84"/>
      <c r="J22" s="127" t="s">
        <v>0</v>
      </c>
      <c r="K22" s="144" t="str">
        <f>IF(I22="","",MAX(K$7:K21)+1)</f>
        <v/>
      </c>
      <c r="L22" s="143" t="str">
        <f t="shared" si="2"/>
        <v/>
      </c>
      <c r="M22" s="127" t="s">
        <v>0</v>
      </c>
      <c r="N22" s="145" t="str">
        <f t="shared" si="8"/>
        <v/>
      </c>
      <c r="O22" s="127" t="s">
        <v>0</v>
      </c>
      <c r="P22" s="216">
        <f>IF(G22="","",MAX(P$7:P21)+1)</f>
        <v>615</v>
      </c>
      <c r="Q22" s="217">
        <f t="shared" si="3"/>
        <v>421</v>
      </c>
      <c r="R22" s="217">
        <f t="shared" si="9"/>
        <v>120</v>
      </c>
      <c r="S22" s="217">
        <f t="shared" si="4"/>
        <v>20</v>
      </c>
      <c r="T22" s="218" t="str">
        <f t="shared" si="5"/>
        <v/>
      </c>
      <c r="U22" s="127" t="s">
        <v>0</v>
      </c>
      <c r="V22" s="100" t="str">
        <f t="shared" si="10"/>
        <v>INSERT INTO staza_kategorija(id, staza_id,kategorija_id,rbr) VALUES (615,421,120,20);</v>
      </c>
      <c r="W22" s="127" t="s">
        <v>0</v>
      </c>
      <c r="X22" s="100" t="str">
        <f t="shared" si="6"/>
        <v>INSERT INTO staza_kategorija(id, staza_id,kategorija_id,rbr) VALUES (615,421,120,20);
INSERT INTO staza_kategorija(id, staza_id,kategorija_id,rbr) VALUES (616,417,119,19);
INSERT INTO staza_kategorija(id, staza_id,kategorija_id,rbr) VALUES (617,414,102,2);
INSERT INTO staza_kategorija(id, staza_id,kategorija_id,rbr) VALUES (618,421,118,18);
INSERT INTO staza_kategorija(id, staza_id,kategorija_id,rbr) VALUES (619,417,117,17);
INSERT INTO staza_kategorija(id, staza_id,kategorija_id,rbr) VALUES (620,416,116,16);
INSERT INTO staza_kategorija(id, staza_id,kategorija_id,rbr) VALUES (621,420,115,15);
INSERT INTO staza_kategorija(id, staza_id,kategorija_id,rbr) VALUES (622,419,114,14);</v>
      </c>
      <c r="Y22" s="127" t="s">
        <v>0</v>
      </c>
    </row>
    <row r="23" spans="1:25" x14ac:dyDescent="0.25">
      <c r="A23" s="127" t="s">
        <v>0</v>
      </c>
      <c r="B23" s="140">
        <f t="shared" si="11"/>
        <v>16</v>
      </c>
      <c r="C23" s="141">
        <f t="shared" si="7"/>
        <v>16</v>
      </c>
      <c r="D23" s="99" t="str">
        <f t="shared" si="0"/>
        <v>Ž20</v>
      </c>
      <c r="E23" s="142">
        <f t="shared" si="1"/>
        <v>119</v>
      </c>
      <c r="F23" s="142" t="str">
        <f t="shared" si="12"/>
        <v/>
      </c>
      <c r="G23" s="143">
        <f t="shared" si="13"/>
        <v>119</v>
      </c>
      <c r="H23" s="127" t="s">
        <v>0</v>
      </c>
      <c r="I23" s="84"/>
      <c r="J23" s="127" t="s">
        <v>0</v>
      </c>
      <c r="K23" s="144" t="str">
        <f>IF(I23="","",MAX(K$7:K22)+1)</f>
        <v/>
      </c>
      <c r="L23" s="143" t="str">
        <f t="shared" si="2"/>
        <v/>
      </c>
      <c r="M23" s="127" t="s">
        <v>0</v>
      </c>
      <c r="N23" s="145" t="str">
        <f t="shared" si="8"/>
        <v/>
      </c>
      <c r="O23" s="127" t="s">
        <v>0</v>
      </c>
      <c r="P23" s="216">
        <f>IF(G23="","",MAX(P$7:P22)+1)</f>
        <v>616</v>
      </c>
      <c r="Q23" s="217">
        <f t="shared" si="3"/>
        <v>417</v>
      </c>
      <c r="R23" s="217">
        <f t="shared" si="9"/>
        <v>119</v>
      </c>
      <c r="S23" s="217">
        <f t="shared" si="4"/>
        <v>19</v>
      </c>
      <c r="T23" s="218" t="str">
        <f t="shared" si="5"/>
        <v/>
      </c>
      <c r="U23" s="127" t="s">
        <v>0</v>
      </c>
      <c r="V23" s="100" t="str">
        <f t="shared" si="10"/>
        <v>INSERT INTO staza_kategorija(id, staza_id,kategorija_id,rbr) VALUES (616,417,119,19);</v>
      </c>
      <c r="W23" s="127" t="s">
        <v>0</v>
      </c>
      <c r="X23" s="100" t="str">
        <f t="shared" si="6"/>
        <v>INSERT INTO staza_kategorija(id, staza_id,kategorija_id,rbr) VALUES (616,417,119,19);
INSERT INTO staza_kategorija(id, staza_id,kategorija_id,rbr) VALUES (617,414,102,2);
INSERT INTO staza_kategorija(id, staza_id,kategorija_id,rbr) VALUES (618,421,118,18);
INSERT INTO staza_kategorija(id, staza_id,kategorija_id,rbr) VALUES (619,417,117,17);
INSERT INTO staza_kategorija(id, staza_id,kategorija_id,rbr) VALUES (620,416,116,16);
INSERT INTO staza_kategorija(id, staza_id,kategorija_id,rbr) VALUES (621,420,115,15);
INSERT INTO staza_kategorija(id, staza_id,kategorija_id,rbr) VALUES (622,419,114,14);</v>
      </c>
      <c r="Y23" s="127" t="s">
        <v>0</v>
      </c>
    </row>
    <row r="24" spans="1:25" x14ac:dyDescent="0.25">
      <c r="A24" s="127" t="s">
        <v>0</v>
      </c>
      <c r="B24" s="140">
        <f t="shared" si="11"/>
        <v>17</v>
      </c>
      <c r="C24" s="141">
        <f t="shared" si="7"/>
        <v>17</v>
      </c>
      <c r="D24" s="99" t="str">
        <f t="shared" si="0"/>
        <v>Ž21A</v>
      </c>
      <c r="E24" s="142">
        <f t="shared" si="1"/>
        <v>102</v>
      </c>
      <c r="F24" s="142" t="str">
        <f t="shared" si="12"/>
        <v/>
      </c>
      <c r="G24" s="143">
        <f t="shared" si="13"/>
        <v>102</v>
      </c>
      <c r="H24" s="127" t="s">
        <v>0</v>
      </c>
      <c r="I24" s="84"/>
      <c r="J24" s="127" t="s">
        <v>0</v>
      </c>
      <c r="K24" s="144" t="str">
        <f>IF(I24="","",MAX(K$7:K23)+1)</f>
        <v/>
      </c>
      <c r="L24" s="143" t="str">
        <f t="shared" si="2"/>
        <v/>
      </c>
      <c r="M24" s="127" t="s">
        <v>0</v>
      </c>
      <c r="N24" s="145" t="str">
        <f t="shared" si="8"/>
        <v/>
      </c>
      <c r="O24" s="127" t="s">
        <v>0</v>
      </c>
      <c r="P24" s="216">
        <f>IF(G24="","",MAX(P$7:P23)+1)</f>
        <v>617</v>
      </c>
      <c r="Q24" s="217">
        <f t="shared" si="3"/>
        <v>414</v>
      </c>
      <c r="R24" s="217">
        <f t="shared" si="9"/>
        <v>102</v>
      </c>
      <c r="S24" s="217">
        <f t="shared" si="4"/>
        <v>2</v>
      </c>
      <c r="T24" s="218" t="str">
        <f t="shared" si="5"/>
        <v/>
      </c>
      <c r="U24" s="127" t="s">
        <v>0</v>
      </c>
      <c r="V24" s="100" t="str">
        <f t="shared" si="10"/>
        <v>INSERT INTO staza_kategorija(id, staza_id,kategorija_id,rbr) VALUES (617,414,102,2);</v>
      </c>
      <c r="W24" s="127" t="s">
        <v>0</v>
      </c>
      <c r="X24" s="100" t="str">
        <f t="shared" si="6"/>
        <v>INSERT INTO staza_kategorija(id, staza_id,kategorija_id,rbr) VALUES (617,414,102,2);
INSERT INTO staza_kategorija(id, staza_id,kategorija_id,rbr) VALUES (618,421,118,18);
INSERT INTO staza_kategorija(id, staza_id,kategorija_id,rbr) VALUES (619,417,117,17);
INSERT INTO staza_kategorija(id, staza_id,kategorija_id,rbr) VALUES (620,416,116,16);
INSERT INTO staza_kategorija(id, staza_id,kategorija_id,rbr) VALUES (621,420,115,15);
INSERT INTO staza_kategorija(id, staza_id,kategorija_id,rbr) VALUES (622,419,114,14);</v>
      </c>
      <c r="Y24" s="127" t="s">
        <v>0</v>
      </c>
    </row>
    <row r="25" spans="1:25" x14ac:dyDescent="0.25">
      <c r="A25" s="127" t="s">
        <v>0</v>
      </c>
      <c r="B25" s="140">
        <f t="shared" si="11"/>
        <v>18</v>
      </c>
      <c r="C25" s="141">
        <f t="shared" si="7"/>
        <v>18</v>
      </c>
      <c r="D25" s="99" t="str">
        <f t="shared" si="0"/>
        <v>Ž21B</v>
      </c>
      <c r="E25" s="142">
        <f t="shared" si="1"/>
        <v>118</v>
      </c>
      <c r="F25" s="142" t="str">
        <f t="shared" si="12"/>
        <v/>
      </c>
      <c r="G25" s="143">
        <f t="shared" si="13"/>
        <v>118</v>
      </c>
      <c r="H25" s="127" t="s">
        <v>0</v>
      </c>
      <c r="I25" s="84"/>
      <c r="J25" s="127" t="s">
        <v>0</v>
      </c>
      <c r="K25" s="144" t="str">
        <f>IF(I25="","",MAX(K$7:K24)+1)</f>
        <v/>
      </c>
      <c r="L25" s="143" t="str">
        <f t="shared" si="2"/>
        <v/>
      </c>
      <c r="M25" s="127" t="s">
        <v>0</v>
      </c>
      <c r="N25" s="145" t="str">
        <f t="shared" si="8"/>
        <v/>
      </c>
      <c r="O25" s="127" t="s">
        <v>0</v>
      </c>
      <c r="P25" s="216">
        <f>IF(G25="","",MAX(P$7:P24)+1)</f>
        <v>618</v>
      </c>
      <c r="Q25" s="217">
        <f t="shared" si="3"/>
        <v>421</v>
      </c>
      <c r="R25" s="217">
        <f t="shared" si="9"/>
        <v>118</v>
      </c>
      <c r="S25" s="217">
        <f t="shared" si="4"/>
        <v>18</v>
      </c>
      <c r="T25" s="218" t="str">
        <f t="shared" si="5"/>
        <v/>
      </c>
      <c r="U25" s="127" t="s">
        <v>0</v>
      </c>
      <c r="V25" s="100" t="str">
        <f t="shared" si="10"/>
        <v>INSERT INTO staza_kategorija(id, staza_id,kategorija_id,rbr) VALUES (618,421,118,18);</v>
      </c>
      <c r="W25" s="127" t="s">
        <v>0</v>
      </c>
      <c r="X25" s="100" t="str">
        <f t="shared" si="6"/>
        <v>INSERT INTO staza_kategorija(id, staza_id,kategorija_id,rbr) VALUES (618,421,118,18);
INSERT INTO staza_kategorija(id, staza_id,kategorija_id,rbr) VALUES (619,417,117,17);
INSERT INTO staza_kategorija(id, staza_id,kategorija_id,rbr) VALUES (620,416,116,16);
INSERT INTO staza_kategorija(id, staza_id,kategorija_id,rbr) VALUES (621,420,115,15);
INSERT INTO staza_kategorija(id, staza_id,kategorija_id,rbr) VALUES (622,419,114,14);</v>
      </c>
      <c r="Y25" s="127" t="s">
        <v>0</v>
      </c>
    </row>
    <row r="26" spans="1:25" x14ac:dyDescent="0.25">
      <c r="A26" s="127" t="s">
        <v>0</v>
      </c>
      <c r="B26" s="140">
        <f t="shared" si="11"/>
        <v>19</v>
      </c>
      <c r="C26" s="141">
        <f t="shared" si="7"/>
        <v>19</v>
      </c>
      <c r="D26" s="99" t="str">
        <f t="shared" si="0"/>
        <v>Ž35</v>
      </c>
      <c r="E26" s="142">
        <f t="shared" si="1"/>
        <v>117</v>
      </c>
      <c r="F26" s="142" t="str">
        <f t="shared" si="12"/>
        <v/>
      </c>
      <c r="G26" s="143">
        <f t="shared" si="13"/>
        <v>117</v>
      </c>
      <c r="H26" s="127" t="s">
        <v>0</v>
      </c>
      <c r="I26" s="84"/>
      <c r="J26" s="127" t="s">
        <v>0</v>
      </c>
      <c r="K26" s="144" t="str">
        <f>IF(I26="","",MAX(K$7:K25)+1)</f>
        <v/>
      </c>
      <c r="L26" s="143" t="str">
        <f t="shared" si="2"/>
        <v/>
      </c>
      <c r="M26" s="127" t="s">
        <v>0</v>
      </c>
      <c r="N26" s="145" t="str">
        <f t="shared" si="8"/>
        <v/>
      </c>
      <c r="O26" s="127" t="s">
        <v>0</v>
      </c>
      <c r="P26" s="216">
        <f>IF(G26="","",MAX(P$7:P25)+1)</f>
        <v>619</v>
      </c>
      <c r="Q26" s="217">
        <f t="shared" si="3"/>
        <v>417</v>
      </c>
      <c r="R26" s="217">
        <f t="shared" si="9"/>
        <v>117</v>
      </c>
      <c r="S26" s="217">
        <f t="shared" si="4"/>
        <v>17</v>
      </c>
      <c r="T26" s="218" t="str">
        <f t="shared" si="5"/>
        <v/>
      </c>
      <c r="U26" s="127" t="s">
        <v>0</v>
      </c>
      <c r="V26" s="100" t="str">
        <f t="shared" si="10"/>
        <v>INSERT INTO staza_kategorija(id, staza_id,kategorija_id,rbr) VALUES (619,417,117,17);</v>
      </c>
      <c r="W26" s="127" t="s">
        <v>0</v>
      </c>
      <c r="X26" s="100" t="str">
        <f t="shared" si="6"/>
        <v>INSERT INTO staza_kategorija(id, staza_id,kategorija_id,rbr) VALUES (619,417,117,17);
INSERT INTO staza_kategorija(id, staza_id,kategorija_id,rbr) VALUES (620,416,116,16);
INSERT INTO staza_kategorija(id, staza_id,kategorija_id,rbr) VALUES (621,420,115,15);
INSERT INTO staza_kategorija(id, staza_id,kategorija_id,rbr) VALUES (622,419,114,14);</v>
      </c>
      <c r="Y26" s="127" t="s">
        <v>0</v>
      </c>
    </row>
    <row r="27" spans="1:25" x14ac:dyDescent="0.25">
      <c r="A27" s="127" t="s">
        <v>0</v>
      </c>
      <c r="B27" s="140">
        <f t="shared" si="11"/>
        <v>20</v>
      </c>
      <c r="C27" s="141">
        <f t="shared" si="7"/>
        <v>20</v>
      </c>
      <c r="D27" s="99" t="str">
        <f t="shared" si="0"/>
        <v>Ž45</v>
      </c>
      <c r="E27" s="142">
        <f t="shared" si="1"/>
        <v>116</v>
      </c>
      <c r="F27" s="142" t="str">
        <f t="shared" si="12"/>
        <v/>
      </c>
      <c r="G27" s="143">
        <f t="shared" si="13"/>
        <v>116</v>
      </c>
      <c r="H27" s="127" t="s">
        <v>0</v>
      </c>
      <c r="I27" s="84"/>
      <c r="J27" s="127" t="s">
        <v>0</v>
      </c>
      <c r="K27" s="144" t="str">
        <f>IF(I27="","",MAX(K$7:K26)+1)</f>
        <v/>
      </c>
      <c r="L27" s="143" t="str">
        <f t="shared" si="2"/>
        <v/>
      </c>
      <c r="M27" s="127" t="s">
        <v>0</v>
      </c>
      <c r="N27" s="145" t="str">
        <f t="shared" si="8"/>
        <v/>
      </c>
      <c r="O27" s="127" t="s">
        <v>0</v>
      </c>
      <c r="P27" s="216">
        <f>IF(G27="","",MAX(P$7:P26)+1)</f>
        <v>620</v>
      </c>
      <c r="Q27" s="217">
        <f t="shared" si="3"/>
        <v>416</v>
      </c>
      <c r="R27" s="217">
        <f t="shared" si="9"/>
        <v>116</v>
      </c>
      <c r="S27" s="217">
        <f t="shared" si="4"/>
        <v>16</v>
      </c>
      <c r="T27" s="218" t="str">
        <f t="shared" si="5"/>
        <v/>
      </c>
      <c r="U27" s="127" t="s">
        <v>0</v>
      </c>
      <c r="V27" s="100" t="str">
        <f t="shared" si="10"/>
        <v>INSERT INTO staza_kategorija(id, staza_id,kategorija_id,rbr) VALUES (620,416,116,16);</v>
      </c>
      <c r="W27" s="127" t="s">
        <v>0</v>
      </c>
      <c r="X27" s="100" t="str">
        <f t="shared" si="6"/>
        <v>INSERT INTO staza_kategorija(id, staza_id,kategorija_id,rbr) VALUES (620,416,116,16);
INSERT INTO staza_kategorija(id, staza_id,kategorija_id,rbr) VALUES (621,420,115,15);
INSERT INTO staza_kategorija(id, staza_id,kategorija_id,rbr) VALUES (622,419,114,14);</v>
      </c>
      <c r="Y27" s="127" t="s">
        <v>0</v>
      </c>
    </row>
    <row r="28" spans="1:25" x14ac:dyDescent="0.25">
      <c r="A28" s="127" t="s">
        <v>0</v>
      </c>
      <c r="B28" s="140">
        <f t="shared" si="11"/>
        <v>21</v>
      </c>
      <c r="C28" s="141">
        <f t="shared" si="7"/>
        <v>21</v>
      </c>
      <c r="D28" s="99" t="str">
        <f t="shared" si="0"/>
        <v>Ž55</v>
      </c>
      <c r="E28" s="142">
        <f t="shared" si="1"/>
        <v>115</v>
      </c>
      <c r="F28" s="142" t="str">
        <f t="shared" si="12"/>
        <v/>
      </c>
      <c r="G28" s="143">
        <f t="shared" si="13"/>
        <v>115</v>
      </c>
      <c r="H28" s="127" t="s">
        <v>0</v>
      </c>
      <c r="I28" s="84"/>
      <c r="J28" s="127" t="s">
        <v>0</v>
      </c>
      <c r="K28" s="144" t="str">
        <f>IF(I28="","",MAX(K$7:K27)+1)</f>
        <v/>
      </c>
      <c r="L28" s="143" t="str">
        <f t="shared" si="2"/>
        <v/>
      </c>
      <c r="M28" s="127" t="s">
        <v>0</v>
      </c>
      <c r="N28" s="145" t="str">
        <f t="shared" si="8"/>
        <v/>
      </c>
      <c r="O28" s="127" t="s">
        <v>0</v>
      </c>
      <c r="P28" s="216">
        <f>IF(G28="","",MAX(P$7:P27)+1)</f>
        <v>621</v>
      </c>
      <c r="Q28" s="217">
        <f t="shared" si="3"/>
        <v>420</v>
      </c>
      <c r="R28" s="217">
        <f t="shared" si="9"/>
        <v>115</v>
      </c>
      <c r="S28" s="217">
        <f t="shared" si="4"/>
        <v>15</v>
      </c>
      <c r="T28" s="218" t="str">
        <f t="shared" si="5"/>
        <v/>
      </c>
      <c r="U28" s="127" t="s">
        <v>0</v>
      </c>
      <c r="V28" s="100" t="str">
        <f t="shared" si="10"/>
        <v>INSERT INTO staza_kategorija(id, staza_id,kategorija_id,rbr) VALUES (621,420,115,15);</v>
      </c>
      <c r="W28" s="127" t="s">
        <v>0</v>
      </c>
      <c r="X28" s="100" t="str">
        <f t="shared" si="6"/>
        <v>INSERT INTO staza_kategorija(id, staza_id,kategorija_id,rbr) VALUES (621,420,115,15);
INSERT INTO staza_kategorija(id, staza_id,kategorija_id,rbr) VALUES (622,419,114,14);</v>
      </c>
      <c r="Y28" s="127" t="s">
        <v>0</v>
      </c>
    </row>
    <row r="29" spans="1:25" x14ac:dyDescent="0.25">
      <c r="A29" s="127" t="s">
        <v>0</v>
      </c>
      <c r="B29" s="140">
        <f t="shared" si="11"/>
        <v>22</v>
      </c>
      <c r="C29" s="141">
        <f t="shared" si="7"/>
        <v>22</v>
      </c>
      <c r="D29" s="99" t="str">
        <f t="shared" si="0"/>
        <v>Ž65</v>
      </c>
      <c r="E29" s="142">
        <f t="shared" si="1"/>
        <v>114</v>
      </c>
      <c r="F29" s="142" t="str">
        <f t="shared" si="12"/>
        <v/>
      </c>
      <c r="G29" s="143">
        <f t="shared" si="13"/>
        <v>114</v>
      </c>
      <c r="H29" s="127" t="s">
        <v>0</v>
      </c>
      <c r="I29" s="84"/>
      <c r="J29" s="127" t="s">
        <v>0</v>
      </c>
      <c r="K29" s="144" t="str">
        <f>IF(I29="","",MAX(K$7:K28)+1)</f>
        <v/>
      </c>
      <c r="L29" s="143" t="str">
        <f t="shared" si="2"/>
        <v/>
      </c>
      <c r="M29" s="127" t="s">
        <v>0</v>
      </c>
      <c r="N29" s="145" t="str">
        <f t="shared" si="8"/>
        <v/>
      </c>
      <c r="O29" s="127" t="s">
        <v>0</v>
      </c>
      <c r="P29" s="216">
        <f>IF(G29="","",MAX(P$7:P28)+1)</f>
        <v>622</v>
      </c>
      <c r="Q29" s="217">
        <f t="shared" si="3"/>
        <v>419</v>
      </c>
      <c r="R29" s="217">
        <f t="shared" si="9"/>
        <v>114</v>
      </c>
      <c r="S29" s="217">
        <f t="shared" si="4"/>
        <v>14</v>
      </c>
      <c r="T29" s="218" t="str">
        <f t="shared" si="5"/>
        <v/>
      </c>
      <c r="U29" s="127" t="s">
        <v>0</v>
      </c>
      <c r="V29" s="100" t="str">
        <f t="shared" si="10"/>
        <v>INSERT INTO staza_kategorija(id, staza_id,kategorija_id,rbr) VALUES (622,419,114,14);</v>
      </c>
      <c r="W29" s="127" t="s">
        <v>0</v>
      </c>
      <c r="X29" s="100" t="str">
        <f t="shared" si="6"/>
        <v>INSERT INTO staza_kategorija(id, staza_id,kategorija_id,rbr) VALUES (622,419,114,14);</v>
      </c>
      <c r="Y29" s="127" t="s">
        <v>0</v>
      </c>
    </row>
    <row r="30" spans="1:25" x14ac:dyDescent="0.25">
      <c r="A30" s="127" t="s">
        <v>0</v>
      </c>
      <c r="B30" s="140">
        <f t="shared" si="11"/>
        <v>23</v>
      </c>
      <c r="C30" s="141" t="str">
        <f t="shared" si="7"/>
        <v/>
      </c>
      <c r="D30" s="99" t="str">
        <f t="shared" si="0"/>
        <v/>
      </c>
      <c r="E30" s="142" t="str">
        <f t="shared" si="1"/>
        <v/>
      </c>
      <c r="F30" s="142" t="str">
        <f t="shared" si="12"/>
        <v/>
      </c>
      <c r="G30" s="143" t="str">
        <f t="shared" si="13"/>
        <v/>
      </c>
      <c r="H30" s="127" t="s">
        <v>0</v>
      </c>
      <c r="I30" s="84"/>
      <c r="J30" s="127" t="s">
        <v>0</v>
      </c>
      <c r="K30" s="144" t="str">
        <f>IF(I30="","",MAX(K$7:K29)+1)</f>
        <v/>
      </c>
      <c r="L30" s="143" t="str">
        <f t="shared" si="2"/>
        <v/>
      </c>
      <c r="M30" s="127" t="s">
        <v>0</v>
      </c>
      <c r="N30" s="145" t="str">
        <f t="shared" si="8"/>
        <v/>
      </c>
      <c r="O30" s="127" t="s">
        <v>0</v>
      </c>
      <c r="P30" s="216" t="str">
        <f>IF(G30="","",MAX(P$7:P29)+1)</f>
        <v/>
      </c>
      <c r="Q30" s="217" t="str">
        <f t="shared" si="3"/>
        <v/>
      </c>
      <c r="R30" s="217" t="str">
        <f t="shared" si="9"/>
        <v/>
      </c>
      <c r="S30" s="217" t="str">
        <f t="shared" si="4"/>
        <v/>
      </c>
      <c r="T30" s="218" t="str">
        <f t="shared" si="5"/>
        <v/>
      </c>
      <c r="U30" s="127" t="s">
        <v>0</v>
      </c>
      <c r="V30" s="100" t="str">
        <f t="shared" si="10"/>
        <v/>
      </c>
      <c r="W30" s="127" t="s">
        <v>0</v>
      </c>
      <c r="X30" s="100" t="str">
        <f t="shared" si="6"/>
        <v/>
      </c>
      <c r="Y30" s="127" t="s">
        <v>0</v>
      </c>
    </row>
    <row r="31" spans="1:25" x14ac:dyDescent="0.25">
      <c r="A31" s="127" t="s">
        <v>0</v>
      </c>
      <c r="B31" s="140">
        <f t="shared" si="11"/>
        <v>24</v>
      </c>
      <c r="C31" s="141" t="str">
        <f t="shared" si="7"/>
        <v/>
      </c>
      <c r="D31" s="99" t="str">
        <f t="shared" si="0"/>
        <v/>
      </c>
      <c r="E31" s="142" t="str">
        <f t="shared" si="1"/>
        <v/>
      </c>
      <c r="F31" s="142" t="str">
        <f t="shared" si="12"/>
        <v/>
      </c>
      <c r="G31" s="143" t="str">
        <f t="shared" si="13"/>
        <v/>
      </c>
      <c r="H31" s="127" t="s">
        <v>0</v>
      </c>
      <c r="I31" s="84"/>
      <c r="J31" s="127" t="s">
        <v>0</v>
      </c>
      <c r="K31" s="144" t="str">
        <f>IF(I31="","",MAX(K$7:K30)+1)</f>
        <v/>
      </c>
      <c r="L31" s="143" t="str">
        <f t="shared" si="2"/>
        <v/>
      </c>
      <c r="M31" s="127" t="s">
        <v>0</v>
      </c>
      <c r="N31" s="145" t="str">
        <f t="shared" si="8"/>
        <v/>
      </c>
      <c r="O31" s="127" t="s">
        <v>0</v>
      </c>
      <c r="P31" s="216" t="str">
        <f>IF(G31="","",MAX(P$7:P30)+1)</f>
        <v/>
      </c>
      <c r="Q31" s="217" t="str">
        <f t="shared" si="3"/>
        <v/>
      </c>
      <c r="R31" s="217" t="str">
        <f t="shared" si="9"/>
        <v/>
      </c>
      <c r="S31" s="217" t="str">
        <f t="shared" si="4"/>
        <v/>
      </c>
      <c r="T31" s="218" t="str">
        <f t="shared" si="5"/>
        <v/>
      </c>
      <c r="U31" s="127" t="s">
        <v>0</v>
      </c>
      <c r="V31" s="100" t="str">
        <f t="shared" si="10"/>
        <v/>
      </c>
      <c r="W31" s="127" t="s">
        <v>0</v>
      </c>
      <c r="X31" s="100" t="str">
        <f t="shared" si="6"/>
        <v/>
      </c>
      <c r="Y31" s="127" t="s">
        <v>0</v>
      </c>
    </row>
    <row r="32" spans="1:25" x14ac:dyDescent="0.25">
      <c r="A32" s="127" t="s">
        <v>0</v>
      </c>
      <c r="B32" s="140">
        <f t="shared" si="11"/>
        <v>25</v>
      </c>
      <c r="C32" s="141" t="str">
        <f t="shared" si="7"/>
        <v/>
      </c>
      <c r="D32" s="99" t="str">
        <f t="shared" si="0"/>
        <v/>
      </c>
      <c r="E32" s="142" t="str">
        <f t="shared" si="1"/>
        <v/>
      </c>
      <c r="F32" s="142" t="str">
        <f t="shared" si="12"/>
        <v/>
      </c>
      <c r="G32" s="143" t="str">
        <f t="shared" si="13"/>
        <v/>
      </c>
      <c r="H32" s="127" t="s">
        <v>0</v>
      </c>
      <c r="I32" s="84"/>
      <c r="J32" s="127" t="s">
        <v>0</v>
      </c>
      <c r="K32" s="144" t="str">
        <f>IF(I32="","",MAX(K$7:K31)+1)</f>
        <v/>
      </c>
      <c r="L32" s="143" t="str">
        <f t="shared" si="2"/>
        <v/>
      </c>
      <c r="M32" s="127" t="s">
        <v>0</v>
      </c>
      <c r="N32" s="145" t="str">
        <f t="shared" si="8"/>
        <v/>
      </c>
      <c r="O32" s="127" t="s">
        <v>0</v>
      </c>
      <c r="P32" s="216" t="str">
        <f>IF(G32="","",MAX(P$7:P31)+1)</f>
        <v/>
      </c>
      <c r="Q32" s="217" t="str">
        <f t="shared" si="3"/>
        <v/>
      </c>
      <c r="R32" s="217" t="str">
        <f t="shared" si="9"/>
        <v/>
      </c>
      <c r="S32" s="217" t="str">
        <f t="shared" si="4"/>
        <v/>
      </c>
      <c r="T32" s="218" t="str">
        <f t="shared" si="5"/>
        <v/>
      </c>
      <c r="U32" s="127" t="s">
        <v>0</v>
      </c>
      <c r="V32" s="100" t="str">
        <f t="shared" si="10"/>
        <v/>
      </c>
      <c r="W32" s="127" t="s">
        <v>0</v>
      </c>
      <c r="X32" s="100" t="str">
        <f t="shared" si="6"/>
        <v/>
      </c>
      <c r="Y32" s="127" t="s">
        <v>0</v>
      </c>
    </row>
    <row r="33" spans="1:25" x14ac:dyDescent="0.25">
      <c r="A33" s="127" t="s">
        <v>0</v>
      </c>
      <c r="B33" s="140">
        <f t="shared" si="11"/>
        <v>26</v>
      </c>
      <c r="C33" s="141" t="str">
        <f t="shared" si="7"/>
        <v/>
      </c>
      <c r="D33" s="99" t="str">
        <f t="shared" si="0"/>
        <v/>
      </c>
      <c r="E33" s="142" t="str">
        <f t="shared" si="1"/>
        <v/>
      </c>
      <c r="F33" s="142" t="str">
        <f t="shared" si="12"/>
        <v/>
      </c>
      <c r="G33" s="143" t="str">
        <f t="shared" si="13"/>
        <v/>
      </c>
      <c r="H33" s="127" t="s">
        <v>0</v>
      </c>
      <c r="I33" s="84"/>
      <c r="J33" s="127" t="s">
        <v>0</v>
      </c>
      <c r="K33" s="144" t="str">
        <f>IF(I33="","",MAX(K$7:K32)+1)</f>
        <v/>
      </c>
      <c r="L33" s="143" t="str">
        <f t="shared" si="2"/>
        <v/>
      </c>
      <c r="M33" s="127" t="s">
        <v>0</v>
      </c>
      <c r="N33" s="145" t="str">
        <f t="shared" si="8"/>
        <v/>
      </c>
      <c r="O33" s="127" t="s">
        <v>0</v>
      </c>
      <c r="P33" s="216" t="str">
        <f>IF(G33="","",MAX(P$7:P32)+1)</f>
        <v/>
      </c>
      <c r="Q33" s="217" t="str">
        <f t="shared" si="3"/>
        <v/>
      </c>
      <c r="R33" s="217" t="str">
        <f t="shared" si="9"/>
        <v/>
      </c>
      <c r="S33" s="217" t="str">
        <f t="shared" si="4"/>
        <v/>
      </c>
      <c r="T33" s="218" t="str">
        <f t="shared" si="5"/>
        <v/>
      </c>
      <c r="U33" s="127" t="s">
        <v>0</v>
      </c>
      <c r="V33" s="100" t="str">
        <f t="shared" si="10"/>
        <v/>
      </c>
      <c r="W33" s="127" t="s">
        <v>0</v>
      </c>
      <c r="X33" s="100" t="str">
        <f t="shared" si="6"/>
        <v/>
      </c>
      <c r="Y33" s="127" t="s">
        <v>0</v>
      </c>
    </row>
    <row r="34" spans="1:25" x14ac:dyDescent="0.25">
      <c r="A34" s="127" t="s">
        <v>0</v>
      </c>
      <c r="B34" s="140">
        <f t="shared" si="11"/>
        <v>27</v>
      </c>
      <c r="C34" s="141" t="str">
        <f t="shared" si="7"/>
        <v/>
      </c>
      <c r="D34" s="99" t="str">
        <f t="shared" si="0"/>
        <v/>
      </c>
      <c r="E34" s="142" t="str">
        <f t="shared" si="1"/>
        <v/>
      </c>
      <c r="F34" s="142" t="str">
        <f t="shared" si="12"/>
        <v/>
      </c>
      <c r="G34" s="143" t="str">
        <f t="shared" si="13"/>
        <v/>
      </c>
      <c r="H34" s="127" t="s">
        <v>0</v>
      </c>
      <c r="I34" s="84"/>
      <c r="J34" s="127" t="s">
        <v>0</v>
      </c>
      <c r="K34" s="144" t="str">
        <f>IF(I34="","",MAX(K$7:K33)+1)</f>
        <v/>
      </c>
      <c r="L34" s="143" t="str">
        <f t="shared" si="2"/>
        <v/>
      </c>
      <c r="M34" s="127" t="s">
        <v>0</v>
      </c>
      <c r="N34" s="145" t="str">
        <f t="shared" si="8"/>
        <v/>
      </c>
      <c r="O34" s="127" t="s">
        <v>0</v>
      </c>
      <c r="P34" s="216" t="str">
        <f>IF(G34="","",MAX(P$7:P33)+1)</f>
        <v/>
      </c>
      <c r="Q34" s="217" t="str">
        <f t="shared" si="3"/>
        <v/>
      </c>
      <c r="R34" s="217" t="str">
        <f t="shared" si="9"/>
        <v/>
      </c>
      <c r="S34" s="217" t="str">
        <f t="shared" si="4"/>
        <v/>
      </c>
      <c r="T34" s="218" t="str">
        <f t="shared" si="5"/>
        <v/>
      </c>
      <c r="U34" s="127" t="s">
        <v>0</v>
      </c>
      <c r="V34" s="100" t="str">
        <f t="shared" si="10"/>
        <v/>
      </c>
      <c r="W34" s="127" t="s">
        <v>0</v>
      </c>
      <c r="X34" s="100" t="str">
        <f t="shared" si="6"/>
        <v/>
      </c>
      <c r="Y34" s="127" t="s">
        <v>0</v>
      </c>
    </row>
    <row r="35" spans="1:25" x14ac:dyDescent="0.25">
      <c r="A35" s="127" t="s">
        <v>0</v>
      </c>
      <c r="B35" s="140">
        <f t="shared" si="11"/>
        <v>28</v>
      </c>
      <c r="C35" s="141" t="str">
        <f t="shared" si="7"/>
        <v/>
      </c>
      <c r="D35" s="99" t="str">
        <f t="shared" si="0"/>
        <v/>
      </c>
      <c r="E35" s="142" t="str">
        <f t="shared" si="1"/>
        <v/>
      </c>
      <c r="F35" s="142" t="str">
        <f t="shared" si="12"/>
        <v/>
      </c>
      <c r="G35" s="143" t="str">
        <f t="shared" si="13"/>
        <v/>
      </c>
      <c r="H35" s="127" t="s">
        <v>0</v>
      </c>
      <c r="I35" s="84"/>
      <c r="J35" s="127" t="s">
        <v>0</v>
      </c>
      <c r="K35" s="144" t="str">
        <f>IF(I35="","",MAX(K$7:K34)+1)</f>
        <v/>
      </c>
      <c r="L35" s="143" t="str">
        <f t="shared" si="2"/>
        <v/>
      </c>
      <c r="M35" s="127" t="s">
        <v>0</v>
      </c>
      <c r="N35" s="145" t="str">
        <f t="shared" si="8"/>
        <v/>
      </c>
      <c r="O35" s="127" t="s">
        <v>0</v>
      </c>
      <c r="P35" s="216" t="str">
        <f>IF(G35="","",MAX(P$7:P34)+1)</f>
        <v/>
      </c>
      <c r="Q35" s="217" t="str">
        <f t="shared" si="3"/>
        <v/>
      </c>
      <c r="R35" s="217" t="str">
        <f t="shared" si="9"/>
        <v/>
      </c>
      <c r="S35" s="217" t="str">
        <f t="shared" si="4"/>
        <v/>
      </c>
      <c r="T35" s="218" t="str">
        <f t="shared" si="5"/>
        <v/>
      </c>
      <c r="U35" s="127" t="s">
        <v>0</v>
      </c>
      <c r="V35" s="100" t="str">
        <f t="shared" si="10"/>
        <v/>
      </c>
      <c r="W35" s="127" t="s">
        <v>0</v>
      </c>
      <c r="X35" s="100" t="str">
        <f t="shared" si="6"/>
        <v/>
      </c>
      <c r="Y35" s="127" t="s">
        <v>0</v>
      </c>
    </row>
    <row r="36" spans="1:25" x14ac:dyDescent="0.25">
      <c r="A36" s="127" t="s">
        <v>0</v>
      </c>
      <c r="B36" s="140">
        <f t="shared" si="11"/>
        <v>29</v>
      </c>
      <c r="C36" s="141" t="str">
        <f t="shared" si="7"/>
        <v/>
      </c>
      <c r="D36" s="99" t="str">
        <f t="shared" si="0"/>
        <v/>
      </c>
      <c r="E36" s="142" t="str">
        <f t="shared" si="1"/>
        <v/>
      </c>
      <c r="F36" s="142" t="str">
        <f t="shared" si="12"/>
        <v/>
      </c>
      <c r="G36" s="143" t="str">
        <f t="shared" si="13"/>
        <v/>
      </c>
      <c r="H36" s="127" t="s">
        <v>0</v>
      </c>
      <c r="I36" s="84"/>
      <c r="J36" s="127" t="s">
        <v>0</v>
      </c>
      <c r="K36" s="144" t="str">
        <f>IF(I36="","",MAX(K$7:K35)+1)</f>
        <v/>
      </c>
      <c r="L36" s="143" t="str">
        <f t="shared" si="2"/>
        <v/>
      </c>
      <c r="M36" s="127" t="s">
        <v>0</v>
      </c>
      <c r="N36" s="145" t="str">
        <f t="shared" si="8"/>
        <v/>
      </c>
      <c r="O36" s="127" t="s">
        <v>0</v>
      </c>
      <c r="P36" s="216" t="str">
        <f>IF(G36="","",MAX(P$7:P35)+1)</f>
        <v/>
      </c>
      <c r="Q36" s="217" t="str">
        <f t="shared" si="3"/>
        <v/>
      </c>
      <c r="R36" s="217" t="str">
        <f t="shared" si="9"/>
        <v/>
      </c>
      <c r="S36" s="217" t="str">
        <f t="shared" si="4"/>
        <v/>
      </c>
      <c r="T36" s="218" t="str">
        <f t="shared" si="5"/>
        <v/>
      </c>
      <c r="U36" s="127" t="s">
        <v>0</v>
      </c>
      <c r="V36" s="100" t="str">
        <f t="shared" si="10"/>
        <v/>
      </c>
      <c r="W36" s="127" t="s">
        <v>0</v>
      </c>
      <c r="X36" s="100" t="str">
        <f t="shared" si="6"/>
        <v/>
      </c>
      <c r="Y36" s="127" t="s">
        <v>0</v>
      </c>
    </row>
    <row r="37" spans="1:25" x14ac:dyDescent="0.25">
      <c r="A37" s="127" t="s">
        <v>0</v>
      </c>
      <c r="B37" s="140">
        <f t="shared" si="11"/>
        <v>30</v>
      </c>
      <c r="C37" s="141" t="str">
        <f t="shared" si="7"/>
        <v/>
      </c>
      <c r="D37" s="99" t="str">
        <f t="shared" si="0"/>
        <v/>
      </c>
      <c r="E37" s="142" t="str">
        <f t="shared" si="1"/>
        <v/>
      </c>
      <c r="F37" s="142" t="str">
        <f t="shared" si="12"/>
        <v/>
      </c>
      <c r="G37" s="143" t="str">
        <f t="shared" si="13"/>
        <v/>
      </c>
      <c r="H37" s="127" t="s">
        <v>0</v>
      </c>
      <c r="I37" s="84"/>
      <c r="J37" s="127" t="s">
        <v>0</v>
      </c>
      <c r="K37" s="144" t="str">
        <f>IF(I37="","",MAX(K$7:K36)+1)</f>
        <v/>
      </c>
      <c r="L37" s="143" t="str">
        <f t="shared" si="2"/>
        <v/>
      </c>
      <c r="M37" s="127" t="s">
        <v>0</v>
      </c>
      <c r="N37" s="145" t="str">
        <f t="shared" si="8"/>
        <v/>
      </c>
      <c r="O37" s="127" t="s">
        <v>0</v>
      </c>
      <c r="P37" s="216" t="str">
        <f>IF(G37="","",MAX(P$7:P36)+1)</f>
        <v/>
      </c>
      <c r="Q37" s="217" t="str">
        <f t="shared" si="3"/>
        <v/>
      </c>
      <c r="R37" s="217" t="str">
        <f t="shared" si="9"/>
        <v/>
      </c>
      <c r="S37" s="217" t="str">
        <f t="shared" si="4"/>
        <v/>
      </c>
      <c r="T37" s="218" t="str">
        <f t="shared" si="5"/>
        <v/>
      </c>
      <c r="U37" s="127" t="s">
        <v>0</v>
      </c>
      <c r="V37" s="100" t="str">
        <f t="shared" si="10"/>
        <v/>
      </c>
      <c r="W37" s="127" t="s">
        <v>0</v>
      </c>
      <c r="X37" s="100" t="str">
        <f t="shared" si="6"/>
        <v/>
      </c>
      <c r="Y37" s="127" t="s">
        <v>0</v>
      </c>
    </row>
    <row r="38" spans="1:25" x14ac:dyDescent="0.25">
      <c r="A38" s="127" t="s">
        <v>0</v>
      </c>
      <c r="B38" s="140">
        <f t="shared" si="11"/>
        <v>31</v>
      </c>
      <c r="C38" s="141" t="str">
        <f t="shared" si="7"/>
        <v/>
      </c>
      <c r="D38" s="99" t="str">
        <f t="shared" si="0"/>
        <v/>
      </c>
      <c r="E38" s="142" t="str">
        <f t="shared" si="1"/>
        <v/>
      </c>
      <c r="F38" s="142" t="str">
        <f t="shared" si="12"/>
        <v/>
      </c>
      <c r="G38" s="143" t="str">
        <f t="shared" si="13"/>
        <v/>
      </c>
      <c r="H38" s="127" t="s">
        <v>0</v>
      </c>
      <c r="I38" s="84"/>
      <c r="J38" s="127" t="s">
        <v>0</v>
      </c>
      <c r="K38" s="144" t="str">
        <f>IF(I38="","",MAX(K$7:K37)+1)</f>
        <v/>
      </c>
      <c r="L38" s="143" t="str">
        <f t="shared" si="2"/>
        <v/>
      </c>
      <c r="M38" s="127" t="s">
        <v>0</v>
      </c>
      <c r="N38" s="145" t="str">
        <f t="shared" si="8"/>
        <v/>
      </c>
      <c r="O38" s="127" t="s">
        <v>0</v>
      </c>
      <c r="P38" s="216" t="str">
        <f>IF(G38="","",MAX(P$7:P37)+1)</f>
        <v/>
      </c>
      <c r="Q38" s="217" t="str">
        <f t="shared" si="3"/>
        <v/>
      </c>
      <c r="R38" s="217" t="str">
        <f t="shared" si="9"/>
        <v/>
      </c>
      <c r="S38" s="217" t="str">
        <f t="shared" si="4"/>
        <v/>
      </c>
      <c r="T38" s="218" t="str">
        <f t="shared" si="5"/>
        <v/>
      </c>
      <c r="U38" s="127" t="s">
        <v>0</v>
      </c>
      <c r="V38" s="100" t="str">
        <f t="shared" si="10"/>
        <v/>
      </c>
      <c r="W38" s="127" t="s">
        <v>0</v>
      </c>
      <c r="X38" s="100" t="str">
        <f t="shared" si="6"/>
        <v/>
      </c>
      <c r="Y38" s="127" t="s">
        <v>0</v>
      </c>
    </row>
    <row r="39" spans="1:25" x14ac:dyDescent="0.25">
      <c r="A39" s="127" t="s">
        <v>0</v>
      </c>
      <c r="B39" s="140">
        <f t="shared" si="11"/>
        <v>32</v>
      </c>
      <c r="C39" s="141" t="str">
        <f t="shared" si="7"/>
        <v/>
      </c>
      <c r="D39" s="99" t="str">
        <f t="shared" si="0"/>
        <v/>
      </c>
      <c r="E39" s="142" t="str">
        <f t="shared" si="1"/>
        <v/>
      </c>
      <c r="F39" s="142" t="str">
        <f t="shared" si="12"/>
        <v/>
      </c>
      <c r="G39" s="143" t="str">
        <f t="shared" si="13"/>
        <v/>
      </c>
      <c r="H39" s="127" t="s">
        <v>0</v>
      </c>
      <c r="I39" s="84"/>
      <c r="J39" s="127" t="s">
        <v>0</v>
      </c>
      <c r="K39" s="144" t="str">
        <f>IF(I39="","",MAX(K$7:K38)+1)</f>
        <v/>
      </c>
      <c r="L39" s="143" t="str">
        <f t="shared" si="2"/>
        <v/>
      </c>
      <c r="M39" s="127" t="s">
        <v>0</v>
      </c>
      <c r="N39" s="145" t="str">
        <f t="shared" si="8"/>
        <v/>
      </c>
      <c r="O39" s="127" t="s">
        <v>0</v>
      </c>
      <c r="P39" s="216" t="str">
        <f>IF(G39="","",MAX(P$7:P38)+1)</f>
        <v/>
      </c>
      <c r="Q39" s="217" t="str">
        <f t="shared" si="3"/>
        <v/>
      </c>
      <c r="R39" s="217" t="str">
        <f t="shared" si="9"/>
        <v/>
      </c>
      <c r="S39" s="217" t="str">
        <f t="shared" si="4"/>
        <v/>
      </c>
      <c r="T39" s="218" t="str">
        <f t="shared" si="5"/>
        <v/>
      </c>
      <c r="U39" s="127" t="s">
        <v>0</v>
      </c>
      <c r="V39" s="100" t="str">
        <f t="shared" si="10"/>
        <v/>
      </c>
      <c r="W39" s="127" t="s">
        <v>0</v>
      </c>
      <c r="X39" s="100" t="str">
        <f t="shared" si="6"/>
        <v/>
      </c>
      <c r="Y39" s="127" t="s">
        <v>0</v>
      </c>
    </row>
    <row r="40" spans="1:25" x14ac:dyDescent="0.25">
      <c r="A40" s="127" t="s">
        <v>0</v>
      </c>
      <c r="B40" s="140">
        <f t="shared" si="11"/>
        <v>33</v>
      </c>
      <c r="C40" s="141" t="str">
        <f t="shared" si="7"/>
        <v/>
      </c>
      <c r="D40" s="99" t="str">
        <f t="shared" ref="D40:D57" si="14">IFERROR(INDEX(nat_kategorija,MATCH(B40,nat_katnatid,0)),"")</f>
        <v/>
      </c>
      <c r="E40" s="142" t="str">
        <f t="shared" ref="E40:E57" si="15">IF(D40="","",IFERROR(INDEX(regKategorija_id,MATCH(D40,regKategorija_oznaka,0)),"NEMA"))</f>
        <v/>
      </c>
      <c r="F40" s="142" t="str">
        <f t="shared" ref="F40:F57" si="16">IF(E40&lt;&gt;"NEMA","",IFERROR(INDEX(regKategorija_alias_kategorijaId,MATCH(D40,regKategorija_alias_oznaka,0)),"NEMA"))</f>
        <v/>
      </c>
      <c r="G40" s="143" t="str">
        <f t="shared" si="13"/>
        <v/>
      </c>
      <c r="H40" s="127" t="s">
        <v>0</v>
      </c>
      <c r="I40" s="84"/>
      <c r="J40" s="127" t="s">
        <v>0</v>
      </c>
      <c r="K40" s="144" t="str">
        <f>IF(I40="","",MAX(K$7:K39)+1)</f>
        <v/>
      </c>
      <c r="L40" s="143" t="str">
        <f t="shared" ref="L40:L57" si="17">IF(I40="","",IFERROR(INDEX(regKategorija_id,MATCH(I40,regKategorija_oznaka,0)),"NEMA"))</f>
        <v/>
      </c>
      <c r="M40" s="127" t="s">
        <v>0</v>
      </c>
      <c r="N40" s="145" t="str">
        <f t="shared" si="8"/>
        <v/>
      </c>
      <c r="O40" s="127" t="s">
        <v>0</v>
      </c>
      <c r="P40" s="216" t="str">
        <f>IF(G40="","",MAX(P$7:P39)+1)</f>
        <v/>
      </c>
      <c r="Q40" s="217" t="str">
        <f t="shared" ref="Q40:Q57" si="18">IF(G40="","",IFERROR(INDEX(natStaza_id,MATCH(D40,natStaza_kategorija,0)),"NEMA"))</f>
        <v/>
      </c>
      <c r="R40" s="217" t="str">
        <f t="shared" si="9"/>
        <v/>
      </c>
      <c r="S40" s="217" t="str">
        <f t="shared" ref="S40:S57" si="19">IF(G40="","",INDEX(regKategorija_rbr,MATCH(R40,regKategorija_id,0)))</f>
        <v/>
      </c>
      <c r="T40" s="218" t="str">
        <f t="shared" ref="T40:T57" si="20">IF(F40="","",IF(F40="NEMA",K40,INDEX(regKategorija_alias_id,MATCH(F40,regKategorija_alias_kategorijaId,0))))</f>
        <v/>
      </c>
      <c r="U40" s="127" t="s">
        <v>0</v>
      </c>
      <c r="V40" s="100" t="str">
        <f t="shared" si="10"/>
        <v/>
      </c>
      <c r="W40" s="127" t="s">
        <v>0</v>
      </c>
      <c r="X40" s="100" t="str">
        <f t="shared" ref="X40:X57" si="21">N40&amp;IF(OR(N40="",V40=""),"","
")&amp;V40&amp;IF(X41="","","
"&amp;X41)</f>
        <v/>
      </c>
      <c r="Y40" s="127" t="s">
        <v>0</v>
      </c>
    </row>
    <row r="41" spans="1:25" x14ac:dyDescent="0.25">
      <c r="A41" s="127" t="s">
        <v>0</v>
      </c>
      <c r="B41" s="140">
        <f t="shared" si="11"/>
        <v>34</v>
      </c>
      <c r="C41" s="141" t="str">
        <f t="shared" si="7"/>
        <v/>
      </c>
      <c r="D41" s="99" t="str">
        <f t="shared" si="14"/>
        <v/>
      </c>
      <c r="E41" s="142" t="str">
        <f t="shared" si="15"/>
        <v/>
      </c>
      <c r="F41" s="142" t="str">
        <f t="shared" si="16"/>
        <v/>
      </c>
      <c r="G41" s="143" t="str">
        <f t="shared" si="13"/>
        <v/>
      </c>
      <c r="H41" s="127" t="s">
        <v>0</v>
      </c>
      <c r="I41" s="84"/>
      <c r="J41" s="127" t="s">
        <v>0</v>
      </c>
      <c r="K41" s="144" t="str">
        <f>IF(I41="","",MAX(K$7:K40)+1)</f>
        <v/>
      </c>
      <c r="L41" s="143" t="str">
        <f t="shared" si="17"/>
        <v/>
      </c>
      <c r="M41" s="127" t="s">
        <v>0</v>
      </c>
      <c r="N41" s="145" t="str">
        <f t="shared" si="8"/>
        <v/>
      </c>
      <c r="O41" s="127" t="s">
        <v>0</v>
      </c>
      <c r="P41" s="216" t="str">
        <f>IF(G41="","",MAX(P$7:P40)+1)</f>
        <v/>
      </c>
      <c r="Q41" s="217" t="str">
        <f t="shared" si="18"/>
        <v/>
      </c>
      <c r="R41" s="217" t="str">
        <f t="shared" si="9"/>
        <v/>
      </c>
      <c r="S41" s="217" t="str">
        <f t="shared" si="19"/>
        <v/>
      </c>
      <c r="T41" s="218" t="str">
        <f t="shared" si="20"/>
        <v/>
      </c>
      <c r="U41" s="127" t="s">
        <v>0</v>
      </c>
      <c r="V41" s="100" t="str">
        <f t="shared" si="10"/>
        <v/>
      </c>
      <c r="W41" s="127" t="s">
        <v>0</v>
      </c>
      <c r="X41" s="100" t="str">
        <f t="shared" si="21"/>
        <v/>
      </c>
      <c r="Y41" s="127" t="s">
        <v>0</v>
      </c>
    </row>
    <row r="42" spans="1:25" x14ac:dyDescent="0.25">
      <c r="A42" s="127" t="s">
        <v>0</v>
      </c>
      <c r="B42" s="140">
        <f t="shared" si="11"/>
        <v>35</v>
      </c>
      <c r="C42" s="141" t="str">
        <f t="shared" si="7"/>
        <v/>
      </c>
      <c r="D42" s="99" t="str">
        <f t="shared" si="14"/>
        <v/>
      </c>
      <c r="E42" s="142" t="str">
        <f t="shared" si="15"/>
        <v/>
      </c>
      <c r="F42" s="142" t="str">
        <f t="shared" si="16"/>
        <v/>
      </c>
      <c r="G42" s="143" t="str">
        <f t="shared" si="13"/>
        <v/>
      </c>
      <c r="H42" s="127" t="s">
        <v>0</v>
      </c>
      <c r="I42" s="84"/>
      <c r="J42" s="127" t="s">
        <v>0</v>
      </c>
      <c r="K42" s="144" t="str">
        <f>IF(I42="","",MAX(K$7:K41)+1)</f>
        <v/>
      </c>
      <c r="L42" s="143" t="str">
        <f t="shared" si="17"/>
        <v/>
      </c>
      <c r="M42" s="127" t="s">
        <v>0</v>
      </c>
      <c r="N42" s="145" t="str">
        <f t="shared" si="8"/>
        <v/>
      </c>
      <c r="O42" s="127" t="s">
        <v>0</v>
      </c>
      <c r="P42" s="216" t="str">
        <f>IF(G42="","",MAX(P$7:P41)+1)</f>
        <v/>
      </c>
      <c r="Q42" s="217" t="str">
        <f t="shared" si="18"/>
        <v/>
      </c>
      <c r="R42" s="217" t="str">
        <f t="shared" si="9"/>
        <v/>
      </c>
      <c r="S42" s="217" t="str">
        <f t="shared" si="19"/>
        <v/>
      </c>
      <c r="T42" s="218" t="str">
        <f t="shared" si="20"/>
        <v/>
      </c>
      <c r="U42" s="127" t="s">
        <v>0</v>
      </c>
      <c r="V42" s="100" t="str">
        <f t="shared" si="10"/>
        <v/>
      </c>
      <c r="W42" s="127" t="s">
        <v>0</v>
      </c>
      <c r="X42" s="100" t="str">
        <f t="shared" si="21"/>
        <v/>
      </c>
      <c r="Y42" s="127" t="s">
        <v>0</v>
      </c>
    </row>
    <row r="43" spans="1:25" x14ac:dyDescent="0.25">
      <c r="A43" s="127" t="s">
        <v>0</v>
      </c>
      <c r="B43" s="140">
        <f t="shared" si="11"/>
        <v>36</v>
      </c>
      <c r="C43" s="141" t="str">
        <f t="shared" si="7"/>
        <v/>
      </c>
      <c r="D43" s="99" t="str">
        <f t="shared" si="14"/>
        <v/>
      </c>
      <c r="E43" s="142" t="str">
        <f t="shared" si="15"/>
        <v/>
      </c>
      <c r="F43" s="142" t="str">
        <f t="shared" si="16"/>
        <v/>
      </c>
      <c r="G43" s="143" t="str">
        <f t="shared" si="13"/>
        <v/>
      </c>
      <c r="H43" s="127" t="s">
        <v>0</v>
      </c>
      <c r="I43" s="84"/>
      <c r="J43" s="127" t="s">
        <v>0</v>
      </c>
      <c r="K43" s="144" t="str">
        <f>IF(I43="","",MAX(K$7:K42)+1)</f>
        <v/>
      </c>
      <c r="L43" s="143" t="str">
        <f t="shared" si="17"/>
        <v/>
      </c>
      <c r="M43" s="127" t="s">
        <v>0</v>
      </c>
      <c r="N43" s="145" t="str">
        <f t="shared" si="8"/>
        <v/>
      </c>
      <c r="O43" s="127" t="s">
        <v>0</v>
      </c>
      <c r="P43" s="216" t="str">
        <f>IF(G43="","",MAX(P$7:P42)+1)</f>
        <v/>
      </c>
      <c r="Q43" s="217" t="str">
        <f t="shared" si="18"/>
        <v/>
      </c>
      <c r="R43" s="217" t="str">
        <f t="shared" si="9"/>
        <v/>
      </c>
      <c r="S43" s="217" t="str">
        <f t="shared" si="19"/>
        <v/>
      </c>
      <c r="T43" s="218" t="str">
        <f t="shared" si="20"/>
        <v/>
      </c>
      <c r="U43" s="127" t="s">
        <v>0</v>
      </c>
      <c r="V43" s="100" t="str">
        <f t="shared" si="10"/>
        <v/>
      </c>
      <c r="W43" s="127" t="s">
        <v>0</v>
      </c>
      <c r="X43" s="100" t="str">
        <f t="shared" si="21"/>
        <v/>
      </c>
      <c r="Y43" s="127" t="s">
        <v>0</v>
      </c>
    </row>
    <row r="44" spans="1:25" x14ac:dyDescent="0.25">
      <c r="A44" s="127" t="s">
        <v>0</v>
      </c>
      <c r="B44" s="140">
        <f t="shared" si="11"/>
        <v>37</v>
      </c>
      <c r="C44" s="141" t="str">
        <f t="shared" si="7"/>
        <v/>
      </c>
      <c r="D44" s="99" t="str">
        <f t="shared" si="14"/>
        <v/>
      </c>
      <c r="E44" s="142" t="str">
        <f t="shared" si="15"/>
        <v/>
      </c>
      <c r="F44" s="142" t="str">
        <f t="shared" si="16"/>
        <v/>
      </c>
      <c r="G44" s="143" t="str">
        <f t="shared" si="13"/>
        <v/>
      </c>
      <c r="H44" s="127" t="s">
        <v>0</v>
      </c>
      <c r="I44" s="84"/>
      <c r="J44" s="127" t="s">
        <v>0</v>
      </c>
      <c r="K44" s="144" t="str">
        <f>IF(I44="","",MAX(K$7:K43)+1)</f>
        <v/>
      </c>
      <c r="L44" s="143" t="str">
        <f t="shared" si="17"/>
        <v/>
      </c>
      <c r="M44" s="127" t="s">
        <v>0</v>
      </c>
      <c r="N44" s="145" t="str">
        <f t="shared" si="8"/>
        <v/>
      </c>
      <c r="O44" s="127" t="s">
        <v>0</v>
      </c>
      <c r="P44" s="216" t="str">
        <f>IF(G44="","",MAX(P$7:P43)+1)</f>
        <v/>
      </c>
      <c r="Q44" s="217" t="str">
        <f t="shared" si="18"/>
        <v/>
      </c>
      <c r="R44" s="217" t="str">
        <f t="shared" si="9"/>
        <v/>
      </c>
      <c r="S44" s="217" t="str">
        <f t="shared" si="19"/>
        <v/>
      </c>
      <c r="T44" s="218" t="str">
        <f t="shared" si="20"/>
        <v/>
      </c>
      <c r="U44" s="127" t="s">
        <v>0</v>
      </c>
      <c r="V44" s="100" t="str">
        <f t="shared" si="10"/>
        <v/>
      </c>
      <c r="W44" s="127" t="s">
        <v>0</v>
      </c>
      <c r="X44" s="100" t="str">
        <f t="shared" si="21"/>
        <v/>
      </c>
      <c r="Y44" s="127" t="s">
        <v>0</v>
      </c>
    </row>
    <row r="45" spans="1:25" x14ac:dyDescent="0.25">
      <c r="A45" s="127" t="s">
        <v>0</v>
      </c>
      <c r="B45" s="140">
        <f t="shared" si="11"/>
        <v>38</v>
      </c>
      <c r="C45" s="141" t="str">
        <f t="shared" si="7"/>
        <v/>
      </c>
      <c r="D45" s="99" t="str">
        <f t="shared" si="14"/>
        <v/>
      </c>
      <c r="E45" s="142" t="str">
        <f t="shared" si="15"/>
        <v/>
      </c>
      <c r="F45" s="142" t="str">
        <f t="shared" si="16"/>
        <v/>
      </c>
      <c r="G45" s="143" t="str">
        <f t="shared" si="13"/>
        <v/>
      </c>
      <c r="H45" s="127" t="s">
        <v>0</v>
      </c>
      <c r="I45" s="84"/>
      <c r="J45" s="127" t="s">
        <v>0</v>
      </c>
      <c r="K45" s="144" t="str">
        <f>IF(I45="","",MAX(K$7:K44)+1)</f>
        <v/>
      </c>
      <c r="L45" s="143" t="str">
        <f t="shared" si="17"/>
        <v/>
      </c>
      <c r="M45" s="127" t="s">
        <v>0</v>
      </c>
      <c r="N45" s="145" t="str">
        <f t="shared" si="8"/>
        <v/>
      </c>
      <c r="O45" s="127" t="s">
        <v>0</v>
      </c>
      <c r="P45" s="216" t="str">
        <f>IF(G45="","",MAX(P$7:P44)+1)</f>
        <v/>
      </c>
      <c r="Q45" s="217" t="str">
        <f t="shared" si="18"/>
        <v/>
      </c>
      <c r="R45" s="217" t="str">
        <f t="shared" si="9"/>
        <v/>
      </c>
      <c r="S45" s="217" t="str">
        <f t="shared" si="19"/>
        <v/>
      </c>
      <c r="T45" s="218" t="str">
        <f t="shared" si="20"/>
        <v/>
      </c>
      <c r="U45" s="127" t="s">
        <v>0</v>
      </c>
      <c r="V45" s="100" t="str">
        <f t="shared" si="10"/>
        <v/>
      </c>
      <c r="W45" s="127" t="s">
        <v>0</v>
      </c>
      <c r="X45" s="100" t="str">
        <f t="shared" si="21"/>
        <v/>
      </c>
      <c r="Y45" s="127" t="s">
        <v>0</v>
      </c>
    </row>
    <row r="46" spans="1:25" x14ac:dyDescent="0.25">
      <c r="A46" s="127" t="s">
        <v>0</v>
      </c>
      <c r="B46" s="140">
        <f t="shared" si="11"/>
        <v>39</v>
      </c>
      <c r="C46" s="141" t="str">
        <f t="shared" si="7"/>
        <v/>
      </c>
      <c r="D46" s="99" t="str">
        <f t="shared" si="14"/>
        <v/>
      </c>
      <c r="E46" s="142" t="str">
        <f t="shared" si="15"/>
        <v/>
      </c>
      <c r="F46" s="142" t="str">
        <f t="shared" si="16"/>
        <v/>
      </c>
      <c r="G46" s="143" t="str">
        <f t="shared" si="13"/>
        <v/>
      </c>
      <c r="H46" s="127" t="s">
        <v>0</v>
      </c>
      <c r="I46" s="84"/>
      <c r="J46" s="127" t="s">
        <v>0</v>
      </c>
      <c r="K46" s="144" t="str">
        <f>IF(I46="","",MAX(K$7:K45)+1)</f>
        <v/>
      </c>
      <c r="L46" s="143" t="str">
        <f t="shared" si="17"/>
        <v/>
      </c>
      <c r="M46" s="127" t="s">
        <v>0</v>
      </c>
      <c r="N46" s="145" t="str">
        <f t="shared" si="8"/>
        <v/>
      </c>
      <c r="O46" s="127" t="s">
        <v>0</v>
      </c>
      <c r="P46" s="216" t="str">
        <f>IF(G46="","",MAX(P$7:P45)+1)</f>
        <v/>
      </c>
      <c r="Q46" s="217" t="str">
        <f t="shared" si="18"/>
        <v/>
      </c>
      <c r="R46" s="217" t="str">
        <f t="shared" si="9"/>
        <v/>
      </c>
      <c r="S46" s="217" t="str">
        <f t="shared" si="19"/>
        <v/>
      </c>
      <c r="T46" s="218" t="str">
        <f t="shared" si="20"/>
        <v/>
      </c>
      <c r="U46" s="127" t="s">
        <v>0</v>
      </c>
      <c r="V46" s="100" t="str">
        <f t="shared" si="10"/>
        <v/>
      </c>
      <c r="W46" s="127" t="s">
        <v>0</v>
      </c>
      <c r="X46" s="100" t="str">
        <f t="shared" si="21"/>
        <v/>
      </c>
      <c r="Y46" s="127" t="s">
        <v>0</v>
      </c>
    </row>
    <row r="47" spans="1:25" x14ac:dyDescent="0.25">
      <c r="A47" s="127" t="s">
        <v>0</v>
      </c>
      <c r="B47" s="140">
        <f t="shared" si="11"/>
        <v>40</v>
      </c>
      <c r="C47" s="141" t="str">
        <f t="shared" si="7"/>
        <v/>
      </c>
      <c r="D47" s="99" t="str">
        <f t="shared" si="14"/>
        <v/>
      </c>
      <c r="E47" s="142" t="str">
        <f t="shared" si="15"/>
        <v/>
      </c>
      <c r="F47" s="142" t="str">
        <f t="shared" si="16"/>
        <v/>
      </c>
      <c r="G47" s="143" t="str">
        <f t="shared" si="13"/>
        <v/>
      </c>
      <c r="H47" s="127" t="s">
        <v>0</v>
      </c>
      <c r="I47" s="84"/>
      <c r="J47" s="127" t="s">
        <v>0</v>
      </c>
      <c r="K47" s="144" t="str">
        <f>IF(I47="","",MAX(K$7:K46)+1)</f>
        <v/>
      </c>
      <c r="L47" s="143" t="str">
        <f t="shared" si="17"/>
        <v/>
      </c>
      <c r="M47" s="127" t="s">
        <v>0</v>
      </c>
      <c r="N47" s="145" t="str">
        <f t="shared" si="8"/>
        <v/>
      </c>
      <c r="O47" s="127" t="s">
        <v>0</v>
      </c>
      <c r="P47" s="216" t="str">
        <f>IF(G47="","",MAX(P$7:P46)+1)</f>
        <v/>
      </c>
      <c r="Q47" s="217" t="str">
        <f t="shared" si="18"/>
        <v/>
      </c>
      <c r="R47" s="217" t="str">
        <f t="shared" si="9"/>
        <v/>
      </c>
      <c r="S47" s="217" t="str">
        <f t="shared" si="19"/>
        <v/>
      </c>
      <c r="T47" s="218" t="str">
        <f t="shared" si="20"/>
        <v/>
      </c>
      <c r="U47" s="127" t="s">
        <v>0</v>
      </c>
      <c r="V47" s="100" t="str">
        <f t="shared" si="10"/>
        <v/>
      </c>
      <c r="W47" s="127" t="s">
        <v>0</v>
      </c>
      <c r="X47" s="100" t="str">
        <f t="shared" si="21"/>
        <v/>
      </c>
      <c r="Y47" s="127" t="s">
        <v>0</v>
      </c>
    </row>
    <row r="48" spans="1:25" x14ac:dyDescent="0.25">
      <c r="A48" s="127" t="s">
        <v>0</v>
      </c>
      <c r="B48" s="140">
        <f t="shared" si="11"/>
        <v>41</v>
      </c>
      <c r="C48" s="141" t="str">
        <f t="shared" si="7"/>
        <v/>
      </c>
      <c r="D48" s="99" t="str">
        <f t="shared" si="14"/>
        <v/>
      </c>
      <c r="E48" s="142" t="str">
        <f t="shared" si="15"/>
        <v/>
      </c>
      <c r="F48" s="142" t="str">
        <f t="shared" si="16"/>
        <v/>
      </c>
      <c r="G48" s="143" t="str">
        <f t="shared" si="13"/>
        <v/>
      </c>
      <c r="H48" s="127" t="s">
        <v>0</v>
      </c>
      <c r="I48" s="84"/>
      <c r="J48" s="127" t="s">
        <v>0</v>
      </c>
      <c r="K48" s="144" t="str">
        <f>IF(I48="","",MAX(K$7:K47)+1)</f>
        <v/>
      </c>
      <c r="L48" s="143" t="str">
        <f t="shared" si="17"/>
        <v/>
      </c>
      <c r="M48" s="127" t="s">
        <v>0</v>
      </c>
      <c r="N48" s="145" t="str">
        <f t="shared" si="8"/>
        <v/>
      </c>
      <c r="O48" s="127" t="s">
        <v>0</v>
      </c>
      <c r="P48" s="216" t="str">
        <f>IF(G48="","",MAX(P$7:P47)+1)</f>
        <v/>
      </c>
      <c r="Q48" s="217" t="str">
        <f t="shared" si="18"/>
        <v/>
      </c>
      <c r="R48" s="217" t="str">
        <f t="shared" si="9"/>
        <v/>
      </c>
      <c r="S48" s="217" t="str">
        <f t="shared" si="19"/>
        <v/>
      </c>
      <c r="T48" s="218" t="str">
        <f t="shared" si="20"/>
        <v/>
      </c>
      <c r="U48" s="127" t="s">
        <v>0</v>
      </c>
      <c r="V48" s="100" t="str">
        <f t="shared" si="10"/>
        <v/>
      </c>
      <c r="W48" s="127" t="s">
        <v>0</v>
      </c>
      <c r="X48" s="100" t="str">
        <f t="shared" si="21"/>
        <v/>
      </c>
      <c r="Y48" s="127" t="s">
        <v>0</v>
      </c>
    </row>
    <row r="49" spans="1:25" x14ac:dyDescent="0.25">
      <c r="A49" s="127" t="s">
        <v>0</v>
      </c>
      <c r="B49" s="140">
        <f t="shared" si="11"/>
        <v>42</v>
      </c>
      <c r="C49" s="141" t="str">
        <f t="shared" si="7"/>
        <v/>
      </c>
      <c r="D49" s="99" t="str">
        <f t="shared" si="14"/>
        <v/>
      </c>
      <c r="E49" s="142" t="str">
        <f t="shared" si="15"/>
        <v/>
      </c>
      <c r="F49" s="142" t="str">
        <f t="shared" si="16"/>
        <v/>
      </c>
      <c r="G49" s="143" t="str">
        <f t="shared" si="13"/>
        <v/>
      </c>
      <c r="H49" s="127" t="s">
        <v>0</v>
      </c>
      <c r="I49" s="84"/>
      <c r="J49" s="127" t="s">
        <v>0</v>
      </c>
      <c r="K49" s="144" t="str">
        <f>IF(I49="","",MAX(K$7:K48)+1)</f>
        <v/>
      </c>
      <c r="L49" s="143" t="str">
        <f t="shared" si="17"/>
        <v/>
      </c>
      <c r="M49" s="127" t="s">
        <v>0</v>
      </c>
      <c r="N49" s="145" t="str">
        <f t="shared" si="8"/>
        <v/>
      </c>
      <c r="O49" s="127" t="s">
        <v>0</v>
      </c>
      <c r="P49" s="216" t="str">
        <f>IF(G49="","",MAX(P$7:P48)+1)</f>
        <v/>
      </c>
      <c r="Q49" s="217" t="str">
        <f t="shared" si="18"/>
        <v/>
      </c>
      <c r="R49" s="217" t="str">
        <f t="shared" si="9"/>
        <v/>
      </c>
      <c r="S49" s="217" t="str">
        <f t="shared" si="19"/>
        <v/>
      </c>
      <c r="T49" s="218" t="str">
        <f t="shared" si="20"/>
        <v/>
      </c>
      <c r="U49" s="127" t="s">
        <v>0</v>
      </c>
      <c r="V49" s="100" t="str">
        <f t="shared" si="10"/>
        <v/>
      </c>
      <c r="W49" s="127" t="s">
        <v>0</v>
      </c>
      <c r="X49" s="100" t="str">
        <f t="shared" si="21"/>
        <v/>
      </c>
      <c r="Y49" s="127" t="s">
        <v>0</v>
      </c>
    </row>
    <row r="50" spans="1:25" x14ac:dyDescent="0.25">
      <c r="A50" s="127" t="s">
        <v>0</v>
      </c>
      <c r="B50" s="140">
        <f t="shared" si="11"/>
        <v>43</v>
      </c>
      <c r="C50" s="141" t="str">
        <f t="shared" si="7"/>
        <v/>
      </c>
      <c r="D50" s="99" t="str">
        <f t="shared" si="14"/>
        <v/>
      </c>
      <c r="E50" s="142" t="str">
        <f t="shared" si="15"/>
        <v/>
      </c>
      <c r="F50" s="142" t="str">
        <f t="shared" si="16"/>
        <v/>
      </c>
      <c r="G50" s="143" t="str">
        <f t="shared" si="13"/>
        <v/>
      </c>
      <c r="H50" s="127" t="s">
        <v>0</v>
      </c>
      <c r="I50" s="84"/>
      <c r="J50" s="127" t="s">
        <v>0</v>
      </c>
      <c r="K50" s="144" t="str">
        <f>IF(I50="","",MAX(K$7:K49)+1)</f>
        <v/>
      </c>
      <c r="L50" s="143" t="str">
        <f t="shared" si="17"/>
        <v/>
      </c>
      <c r="M50" s="127" t="s">
        <v>0</v>
      </c>
      <c r="N50" s="145" t="str">
        <f t="shared" si="8"/>
        <v/>
      </c>
      <c r="O50" s="127" t="s">
        <v>0</v>
      </c>
      <c r="P50" s="216" t="str">
        <f>IF(G50="","",MAX(P$7:P49)+1)</f>
        <v/>
      </c>
      <c r="Q50" s="217" t="str">
        <f t="shared" si="18"/>
        <v/>
      </c>
      <c r="R50" s="217" t="str">
        <f t="shared" si="9"/>
        <v/>
      </c>
      <c r="S50" s="217" t="str">
        <f t="shared" si="19"/>
        <v/>
      </c>
      <c r="T50" s="218" t="str">
        <f t="shared" si="20"/>
        <v/>
      </c>
      <c r="U50" s="127" t="s">
        <v>0</v>
      </c>
      <c r="V50" s="100" t="str">
        <f t="shared" si="10"/>
        <v/>
      </c>
      <c r="W50" s="127" t="s">
        <v>0</v>
      </c>
      <c r="X50" s="100" t="str">
        <f t="shared" si="21"/>
        <v/>
      </c>
      <c r="Y50" s="127" t="s">
        <v>0</v>
      </c>
    </row>
    <row r="51" spans="1:25" x14ac:dyDescent="0.25">
      <c r="A51" s="127" t="s">
        <v>0</v>
      </c>
      <c r="B51" s="140">
        <f t="shared" si="11"/>
        <v>44</v>
      </c>
      <c r="C51" s="141" t="str">
        <f t="shared" si="7"/>
        <v/>
      </c>
      <c r="D51" s="99" t="str">
        <f t="shared" si="14"/>
        <v/>
      </c>
      <c r="E51" s="142" t="str">
        <f t="shared" si="15"/>
        <v/>
      </c>
      <c r="F51" s="142" t="str">
        <f t="shared" si="16"/>
        <v/>
      </c>
      <c r="G51" s="143" t="str">
        <f t="shared" si="13"/>
        <v/>
      </c>
      <c r="H51" s="127" t="s">
        <v>0</v>
      </c>
      <c r="I51" s="84"/>
      <c r="J51" s="127" t="s">
        <v>0</v>
      </c>
      <c r="K51" s="144" t="str">
        <f>IF(I51="","",MAX(K$7:K50)+1)</f>
        <v/>
      </c>
      <c r="L51" s="143" t="str">
        <f t="shared" si="17"/>
        <v/>
      </c>
      <c r="M51" s="127" t="s">
        <v>0</v>
      </c>
      <c r="N51" s="145" t="str">
        <f t="shared" si="8"/>
        <v/>
      </c>
      <c r="O51" s="127" t="s">
        <v>0</v>
      </c>
      <c r="P51" s="216" t="str">
        <f>IF(G51="","",MAX(P$7:P50)+1)</f>
        <v/>
      </c>
      <c r="Q51" s="217" t="str">
        <f t="shared" si="18"/>
        <v/>
      </c>
      <c r="R51" s="217" t="str">
        <f t="shared" si="9"/>
        <v/>
      </c>
      <c r="S51" s="217" t="str">
        <f t="shared" si="19"/>
        <v/>
      </c>
      <c r="T51" s="218" t="str">
        <f t="shared" si="20"/>
        <v/>
      </c>
      <c r="U51" s="127" t="s">
        <v>0</v>
      </c>
      <c r="V51" s="100" t="str">
        <f t="shared" si="10"/>
        <v/>
      </c>
      <c r="W51" s="127" t="s">
        <v>0</v>
      </c>
      <c r="X51" s="100" t="str">
        <f t="shared" si="21"/>
        <v/>
      </c>
      <c r="Y51" s="127" t="s">
        <v>0</v>
      </c>
    </row>
    <row r="52" spans="1:25" x14ac:dyDescent="0.25">
      <c r="A52" s="127" t="s">
        <v>0</v>
      </c>
      <c r="B52" s="140">
        <f t="shared" si="11"/>
        <v>45</v>
      </c>
      <c r="C52" s="141" t="str">
        <f t="shared" si="7"/>
        <v/>
      </c>
      <c r="D52" s="99" t="str">
        <f t="shared" si="14"/>
        <v/>
      </c>
      <c r="E52" s="142" t="str">
        <f t="shared" si="15"/>
        <v/>
      </c>
      <c r="F52" s="142" t="str">
        <f t="shared" si="16"/>
        <v/>
      </c>
      <c r="G52" s="143" t="str">
        <f t="shared" si="13"/>
        <v/>
      </c>
      <c r="H52" s="127" t="s">
        <v>0</v>
      </c>
      <c r="I52" s="84"/>
      <c r="J52" s="127" t="s">
        <v>0</v>
      </c>
      <c r="K52" s="144" t="str">
        <f>IF(I52="","",MAX(K$7:K51)+1)</f>
        <v/>
      </c>
      <c r="L52" s="143" t="str">
        <f t="shared" si="17"/>
        <v/>
      </c>
      <c r="M52" s="127" t="s">
        <v>0</v>
      </c>
      <c r="N52" s="145" t="str">
        <f t="shared" si="8"/>
        <v/>
      </c>
      <c r="O52" s="127" t="s">
        <v>0</v>
      </c>
      <c r="P52" s="216" t="str">
        <f>IF(G52="","",MAX(P$7:P51)+1)</f>
        <v/>
      </c>
      <c r="Q52" s="217" t="str">
        <f t="shared" si="18"/>
        <v/>
      </c>
      <c r="R52" s="217" t="str">
        <f t="shared" si="9"/>
        <v/>
      </c>
      <c r="S52" s="217" t="str">
        <f t="shared" si="19"/>
        <v/>
      </c>
      <c r="T52" s="218" t="str">
        <f t="shared" si="20"/>
        <v/>
      </c>
      <c r="U52" s="127" t="s">
        <v>0</v>
      </c>
      <c r="V52" s="100" t="str">
        <f t="shared" si="10"/>
        <v/>
      </c>
      <c r="W52" s="127" t="s">
        <v>0</v>
      </c>
      <c r="X52" s="100" t="str">
        <f t="shared" si="21"/>
        <v/>
      </c>
      <c r="Y52" s="127" t="s">
        <v>0</v>
      </c>
    </row>
    <row r="53" spans="1:25" x14ac:dyDescent="0.25">
      <c r="A53" s="127" t="s">
        <v>0</v>
      </c>
      <c r="B53" s="140">
        <f t="shared" si="11"/>
        <v>46</v>
      </c>
      <c r="C53" s="141" t="str">
        <f t="shared" si="7"/>
        <v/>
      </c>
      <c r="D53" s="99" t="str">
        <f t="shared" si="14"/>
        <v/>
      </c>
      <c r="E53" s="142" t="str">
        <f t="shared" si="15"/>
        <v/>
      </c>
      <c r="F53" s="142" t="str">
        <f t="shared" si="16"/>
        <v/>
      </c>
      <c r="G53" s="143" t="str">
        <f t="shared" si="13"/>
        <v/>
      </c>
      <c r="H53" s="127" t="s">
        <v>0</v>
      </c>
      <c r="I53" s="84"/>
      <c r="J53" s="127" t="s">
        <v>0</v>
      </c>
      <c r="K53" s="144" t="str">
        <f>IF(I53="","",MAX(K$7:K52)+1)</f>
        <v/>
      </c>
      <c r="L53" s="143" t="str">
        <f t="shared" si="17"/>
        <v/>
      </c>
      <c r="M53" s="127" t="s">
        <v>0</v>
      </c>
      <c r="N53" s="145" t="str">
        <f t="shared" si="8"/>
        <v/>
      </c>
      <c r="O53" s="127" t="s">
        <v>0</v>
      </c>
      <c r="P53" s="216" t="str">
        <f>IF(G53="","",MAX(P$7:P52)+1)</f>
        <v/>
      </c>
      <c r="Q53" s="217" t="str">
        <f t="shared" si="18"/>
        <v/>
      </c>
      <c r="R53" s="217" t="str">
        <f t="shared" si="9"/>
        <v/>
      </c>
      <c r="S53" s="217" t="str">
        <f t="shared" si="19"/>
        <v/>
      </c>
      <c r="T53" s="218" t="str">
        <f t="shared" si="20"/>
        <v/>
      </c>
      <c r="U53" s="127" t="s">
        <v>0</v>
      </c>
      <c r="V53" s="100" t="str">
        <f t="shared" si="10"/>
        <v/>
      </c>
      <c r="W53" s="127" t="s">
        <v>0</v>
      </c>
      <c r="X53" s="100" t="str">
        <f t="shared" si="21"/>
        <v/>
      </c>
      <c r="Y53" s="127" t="s">
        <v>0</v>
      </c>
    </row>
    <row r="54" spans="1:25" x14ac:dyDescent="0.25">
      <c r="A54" s="127" t="s">
        <v>0</v>
      </c>
      <c r="B54" s="140">
        <f t="shared" si="11"/>
        <v>47</v>
      </c>
      <c r="C54" s="141" t="str">
        <f t="shared" si="7"/>
        <v/>
      </c>
      <c r="D54" s="99" t="str">
        <f t="shared" si="14"/>
        <v/>
      </c>
      <c r="E54" s="142" t="str">
        <f t="shared" si="15"/>
        <v/>
      </c>
      <c r="F54" s="142" t="str">
        <f t="shared" si="16"/>
        <v/>
      </c>
      <c r="G54" s="143" t="str">
        <f t="shared" si="13"/>
        <v/>
      </c>
      <c r="H54" s="127" t="s">
        <v>0</v>
      </c>
      <c r="I54" s="84"/>
      <c r="J54" s="127" t="s">
        <v>0</v>
      </c>
      <c r="K54" s="144" t="str">
        <f>IF(I54="","",MAX(K$7:K53)+1)</f>
        <v/>
      </c>
      <c r="L54" s="143" t="str">
        <f t="shared" si="17"/>
        <v/>
      </c>
      <c r="M54" s="127" t="s">
        <v>0</v>
      </c>
      <c r="N54" s="145" t="str">
        <f t="shared" si="8"/>
        <v/>
      </c>
      <c r="O54" s="127" t="s">
        <v>0</v>
      </c>
      <c r="P54" s="216" t="str">
        <f>IF(G54="","",MAX(P$7:P53)+1)</f>
        <v/>
      </c>
      <c r="Q54" s="217" t="str">
        <f t="shared" si="18"/>
        <v/>
      </c>
      <c r="R54" s="217" t="str">
        <f t="shared" si="9"/>
        <v/>
      </c>
      <c r="S54" s="217" t="str">
        <f t="shared" si="19"/>
        <v/>
      </c>
      <c r="T54" s="218" t="str">
        <f t="shared" si="20"/>
        <v/>
      </c>
      <c r="U54" s="127" t="s">
        <v>0</v>
      </c>
      <c r="V54" s="100" t="str">
        <f t="shared" si="10"/>
        <v/>
      </c>
      <c r="W54" s="127" t="s">
        <v>0</v>
      </c>
      <c r="X54" s="100" t="str">
        <f t="shared" si="21"/>
        <v/>
      </c>
      <c r="Y54" s="127" t="s">
        <v>0</v>
      </c>
    </row>
    <row r="55" spans="1:25" x14ac:dyDescent="0.25">
      <c r="A55" s="127" t="s">
        <v>0</v>
      </c>
      <c r="B55" s="140">
        <f t="shared" si="11"/>
        <v>48</v>
      </c>
      <c r="C55" s="141" t="str">
        <f t="shared" si="7"/>
        <v/>
      </c>
      <c r="D55" s="99" t="str">
        <f t="shared" si="14"/>
        <v/>
      </c>
      <c r="E55" s="142" t="str">
        <f t="shared" si="15"/>
        <v/>
      </c>
      <c r="F55" s="142" t="str">
        <f t="shared" si="16"/>
        <v/>
      </c>
      <c r="G55" s="143" t="str">
        <f t="shared" si="13"/>
        <v/>
      </c>
      <c r="H55" s="127" t="s">
        <v>0</v>
      </c>
      <c r="I55" s="84"/>
      <c r="J55" s="127" t="s">
        <v>0</v>
      </c>
      <c r="K55" s="144" t="str">
        <f>IF(I55="","",MAX(K$7:K54)+1)</f>
        <v/>
      </c>
      <c r="L55" s="143" t="str">
        <f t="shared" si="17"/>
        <v/>
      </c>
      <c r="M55" s="127" t="s">
        <v>0</v>
      </c>
      <c r="N55" s="145" t="str">
        <f t="shared" si="8"/>
        <v/>
      </c>
      <c r="O55" s="127" t="s">
        <v>0</v>
      </c>
      <c r="P55" s="216" t="str">
        <f>IF(G55="","",MAX(P$7:P54)+1)</f>
        <v/>
      </c>
      <c r="Q55" s="217" t="str">
        <f t="shared" si="18"/>
        <v/>
      </c>
      <c r="R55" s="217" t="str">
        <f t="shared" si="9"/>
        <v/>
      </c>
      <c r="S55" s="217" t="str">
        <f t="shared" si="19"/>
        <v/>
      </c>
      <c r="T55" s="218" t="str">
        <f t="shared" si="20"/>
        <v/>
      </c>
      <c r="U55" s="127" t="s">
        <v>0</v>
      </c>
      <c r="V55" s="100" t="str">
        <f t="shared" si="10"/>
        <v/>
      </c>
      <c r="W55" s="127" t="s">
        <v>0</v>
      </c>
      <c r="X55" s="100" t="str">
        <f t="shared" si="21"/>
        <v/>
      </c>
      <c r="Y55" s="127" t="s">
        <v>0</v>
      </c>
    </row>
    <row r="56" spans="1:25" x14ac:dyDescent="0.25">
      <c r="A56" s="127" t="s">
        <v>0</v>
      </c>
      <c r="B56" s="140">
        <f t="shared" si="11"/>
        <v>49</v>
      </c>
      <c r="C56" s="141" t="str">
        <f t="shared" si="7"/>
        <v/>
      </c>
      <c r="D56" s="99" t="str">
        <f t="shared" si="14"/>
        <v/>
      </c>
      <c r="E56" s="142" t="str">
        <f t="shared" si="15"/>
        <v/>
      </c>
      <c r="F56" s="142" t="str">
        <f t="shared" si="16"/>
        <v/>
      </c>
      <c r="G56" s="143" t="str">
        <f t="shared" si="13"/>
        <v/>
      </c>
      <c r="H56" s="127" t="s">
        <v>0</v>
      </c>
      <c r="I56" s="84"/>
      <c r="J56" s="127" t="s">
        <v>0</v>
      </c>
      <c r="K56" s="144" t="str">
        <f>IF(I56="","",MAX(K$7:K55)+1)</f>
        <v/>
      </c>
      <c r="L56" s="143" t="str">
        <f t="shared" si="17"/>
        <v/>
      </c>
      <c r="M56" s="127" t="s">
        <v>0</v>
      </c>
      <c r="N56" s="145" t="str">
        <f t="shared" si="8"/>
        <v/>
      </c>
      <c r="O56" s="127" t="s">
        <v>0</v>
      </c>
      <c r="P56" s="216" t="str">
        <f>IF(G56="","",MAX(P$7:P55)+1)</f>
        <v/>
      </c>
      <c r="Q56" s="217" t="str">
        <f t="shared" si="18"/>
        <v/>
      </c>
      <c r="R56" s="217" t="str">
        <f t="shared" si="9"/>
        <v/>
      </c>
      <c r="S56" s="217" t="str">
        <f t="shared" si="19"/>
        <v/>
      </c>
      <c r="T56" s="218" t="str">
        <f t="shared" si="20"/>
        <v/>
      </c>
      <c r="U56" s="127" t="s">
        <v>0</v>
      </c>
      <c r="V56" s="100" t="str">
        <f t="shared" si="10"/>
        <v/>
      </c>
      <c r="W56" s="127" t="s">
        <v>0</v>
      </c>
      <c r="X56" s="100" t="str">
        <f t="shared" si="21"/>
        <v/>
      </c>
      <c r="Y56" s="127" t="s">
        <v>0</v>
      </c>
    </row>
    <row r="57" spans="1:25" ht="15.75" thickBot="1" x14ac:dyDescent="0.3">
      <c r="A57" s="127" t="s">
        <v>0</v>
      </c>
      <c r="B57" s="146">
        <f t="shared" si="11"/>
        <v>50</v>
      </c>
      <c r="C57" s="147" t="str">
        <f t="shared" si="7"/>
        <v/>
      </c>
      <c r="D57" s="101" t="str">
        <f t="shared" si="14"/>
        <v/>
      </c>
      <c r="E57" s="148" t="str">
        <f t="shared" si="15"/>
        <v/>
      </c>
      <c r="F57" s="148" t="str">
        <f t="shared" si="16"/>
        <v/>
      </c>
      <c r="G57" s="149" t="str">
        <f t="shared" si="13"/>
        <v/>
      </c>
      <c r="H57" s="127" t="s">
        <v>0</v>
      </c>
      <c r="I57" s="85"/>
      <c r="J57" s="127" t="s">
        <v>0</v>
      </c>
      <c r="K57" s="150" t="str">
        <f>IF(I57="","",MAX(K$7:K56)+1)</f>
        <v/>
      </c>
      <c r="L57" s="149" t="str">
        <f t="shared" si="17"/>
        <v/>
      </c>
      <c r="M57" s="127" t="s">
        <v>0</v>
      </c>
      <c r="N57" s="151" t="str">
        <f t="shared" si="8"/>
        <v/>
      </c>
      <c r="O57" s="127" t="s">
        <v>0</v>
      </c>
      <c r="P57" s="219" t="str">
        <f>IF(G57="","",MAX(P$7:P56)+1)</f>
        <v/>
      </c>
      <c r="Q57" s="220" t="str">
        <f t="shared" si="18"/>
        <v/>
      </c>
      <c r="R57" s="220" t="str">
        <f t="shared" si="9"/>
        <v/>
      </c>
      <c r="S57" s="220" t="str">
        <f t="shared" si="19"/>
        <v/>
      </c>
      <c r="T57" s="221" t="str">
        <f t="shared" si="20"/>
        <v/>
      </c>
      <c r="U57" s="127" t="s">
        <v>0</v>
      </c>
      <c r="V57" s="102" t="str">
        <f t="shared" si="10"/>
        <v/>
      </c>
      <c r="W57" s="127" t="s">
        <v>0</v>
      </c>
      <c r="X57" s="102" t="str">
        <f t="shared" si="21"/>
        <v/>
      </c>
      <c r="Y57" s="127" t="s">
        <v>0</v>
      </c>
    </row>
    <row r="58" spans="1:25" x14ac:dyDescent="0.25">
      <c r="B58" s="94"/>
      <c r="C58" s="94"/>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O2033"/>
  <sheetViews>
    <sheetView workbookViewId="0">
      <selection activeCell="D34" sqref="D34:L1494"/>
    </sheetView>
  </sheetViews>
  <sheetFormatPr defaultRowHeight="15" x14ac:dyDescent="0.25"/>
  <cols>
    <col min="1" max="1" width="2.85546875" style="92" customWidth="1"/>
    <col min="2" max="2" width="22.85546875" style="93" customWidth="1"/>
    <col min="3" max="3" width="2.85546875" style="92" customWidth="1"/>
    <col min="4" max="12" width="22.85546875" style="92" customWidth="1"/>
    <col min="13" max="14" width="11.42578125" style="92" customWidth="1"/>
    <col min="15" max="16384" width="9.140625" style="92"/>
  </cols>
  <sheetData>
    <row r="1" spans="2:15" ht="15.75" thickBot="1" x14ac:dyDescent="0.3"/>
    <row r="2" spans="2:15" ht="47.25" customHeight="1" thickBot="1" x14ac:dyDescent="0.3">
      <c r="D2" s="399"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max_id_kategorija_alias,
	(SELECT max(id) FROM staza_kategorija) AS max_id_staza_kategorija," &amp; "
	(SELECT max(id) FROM rezultat) AS max_id_rezultat,
	(SELECT max_minuta FROM trka WHERE id = " &amp; data_trka_id &amp; ")
FROM
	trka
		LEFT JOIN
	trka_liga ON trka_liga.trka_id = trka.id
WHERE
	trka.id = " &amp; data_trka_id &amp; "
		And
	(trka_liga.liga_id = " &amp; data_liga_id &amp; " Or trka_liga.liga_id Is Null)"</f>
        <v>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max_id_kategorija_alias,
	(SELECT max(id) FROM staza_kategorija) AS max_id_staza_kategorija,
	(SELECT max(id) FROM rezultat) AS max_id_rezultat,
	(SELECT max_minuta FROM trka WHERE id = 1035)
FROM
	trka
		LEFT JOIN
	trka_liga ON trka_liga.trka_id = trka.id
WHERE
	trka.id = 1035
		And
	(trka_liga.liga_id = 221 Or trka_liga.liga_id Is Null)</v>
      </c>
      <c r="E2" s="400"/>
      <c r="F2" s="400"/>
      <c r="G2" s="400"/>
      <c r="H2" s="400"/>
      <c r="I2" s="400"/>
      <c r="J2" s="400"/>
      <c r="K2" s="400"/>
      <c r="L2" s="400"/>
      <c r="M2" s="400"/>
      <c r="N2" s="401"/>
    </row>
    <row r="4" spans="2:15" x14ac:dyDescent="0.25">
      <c r="D4" s="306" t="s">
        <v>264</v>
      </c>
      <c r="E4" s="263" t="s">
        <v>265</v>
      </c>
      <c r="F4" s="263" t="s">
        <v>266</v>
      </c>
      <c r="G4" s="263" t="s">
        <v>41</v>
      </c>
      <c r="H4" s="263" t="s">
        <v>267</v>
      </c>
      <c r="I4" s="263" t="s">
        <v>268</v>
      </c>
      <c r="J4" s="263" t="s">
        <v>269</v>
      </c>
      <c r="K4" s="263" t="s">
        <v>291</v>
      </c>
      <c r="L4" s="263" t="s">
        <v>292</v>
      </c>
      <c r="M4" s="263" t="s">
        <v>270</v>
      </c>
      <c r="N4" s="307" t="s">
        <v>271</v>
      </c>
      <c r="O4" s="330" t="s">
        <v>0</v>
      </c>
    </row>
    <row r="5" spans="2:15" ht="7.5" customHeight="1" thickBot="1" x14ac:dyDescent="0.3"/>
    <row r="6" spans="2:15" ht="15.75" thickBot="1" x14ac:dyDescent="0.3">
      <c r="D6" s="261">
        <v>44724</v>
      </c>
      <c r="E6" s="250">
        <v>1</v>
      </c>
      <c r="F6" s="250">
        <v>0</v>
      </c>
      <c r="G6" s="250">
        <v>1247</v>
      </c>
      <c r="H6" s="250">
        <v>2289</v>
      </c>
      <c r="I6" s="250">
        <v>2289</v>
      </c>
      <c r="J6" s="250">
        <v>412</v>
      </c>
      <c r="K6" s="250">
        <v>42</v>
      </c>
      <c r="L6" s="250">
        <v>600</v>
      </c>
      <c r="M6" s="250">
        <v>5479</v>
      </c>
      <c r="N6" s="251">
        <v>120</v>
      </c>
    </row>
    <row r="7" spans="2:15" ht="15.75" thickBot="1" x14ac:dyDescent="0.3"/>
    <row r="8" spans="2:15" ht="31.5" hidden="1" customHeight="1" thickBot="1" x14ac:dyDescent="0.3">
      <c r="B8" s="331" t="str">
        <f>legacy_sql_status_rezultat</f>
        <v>SELECT
	id,
	oznaka,
	naziv,
	originalstatus_id AS oevent_classifier
FROM
	status_rezultat
ORDER BY
	id</v>
      </c>
      <c r="D8" s="399" t="s">
        <v>295</v>
      </c>
      <c r="E8" s="400"/>
      <c r="F8" s="400"/>
      <c r="G8" s="400"/>
      <c r="H8" s="400"/>
      <c r="I8" s="400"/>
      <c r="J8" s="400"/>
      <c r="K8" s="400"/>
      <c r="L8" s="400"/>
      <c r="M8" s="400"/>
      <c r="N8" s="401"/>
    </row>
    <row r="9" spans="2:15" ht="15.75" hidden="1" thickBot="1" x14ac:dyDescent="0.3"/>
    <row r="10" spans="2:15" ht="31.5" hidden="1" customHeight="1" thickBot="1" x14ac:dyDescent="0.3">
      <c r="B10" s="331" t="str">
        <f>legacy_sql_uparivanje</f>
        <v>SELECT
	id,
	oznaka
FROM
	uparivanje
ORDER BY
	id</v>
      </c>
      <c r="D10" s="399" t="s">
        <v>294</v>
      </c>
      <c r="E10" s="400"/>
      <c r="F10" s="400"/>
      <c r="G10" s="400"/>
      <c r="H10" s="400"/>
      <c r="I10" s="400"/>
      <c r="J10" s="400"/>
      <c r="K10" s="400"/>
      <c r="L10" s="400"/>
      <c r="M10" s="400"/>
      <c r="N10" s="401"/>
    </row>
    <row r="11" spans="2:15" ht="15.75" hidden="1" thickBot="1" x14ac:dyDescent="0.3"/>
    <row r="12" spans="2:15" ht="31.5" hidden="1" customHeight="1" thickBot="1" x14ac:dyDescent="0.3">
      <c r="B12" s="331" t="str">
        <f>legacy_sql_kategorija_alias</f>
        <v>SELECT
	id,
	alias,
	kategorija_id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v>
      </c>
      <c r="D12" s="399" t="str">
        <f>"SELECT
	'kategorija_alias' as col0,
	alias as col1,
	id as col2,
	kategorija_id as col3,
	'' as col4,
	'' as col5,"&amp;"
	'' as col6,
	'' as col7,
	'' as col8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
"</f>
        <v xml:space="preserve">SELECT
	'kategorija_alias' as col0,
	alias as col1,
	id as col2,
	kategorija_id as col3,
	'' as col4,
	'' as col5,
	'' as col6,
	'' as col7,
	'' as col8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
</v>
      </c>
      <c r="E12" s="400"/>
      <c r="F12" s="400"/>
      <c r="G12" s="400"/>
      <c r="H12" s="400"/>
      <c r="I12" s="400"/>
      <c r="J12" s="400"/>
      <c r="K12" s="400"/>
      <c r="L12" s="400"/>
      <c r="M12" s="400"/>
      <c r="N12" s="401"/>
    </row>
    <row r="13" spans="2:15" ht="15.75" hidden="1" thickBot="1" x14ac:dyDescent="0.3"/>
    <row r="14" spans="2:15" ht="31.5" hidden="1" customHeight="1" thickBot="1" x14ac:dyDescent="0.3">
      <c r="B14" s="331" t="str">
        <f>legacy_sql_kategorija_liga</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D14" s="399" t="str">
        <f>"SELECT
	'kategorija_liga' as col0,
	v_kategorija_liga.kategorija_id as col1,
	v_kategorija_liga.oznaka as col2,
	v_kategorija_liga.spol as col3,
	v_kategorija_liga.min_dob as col4,"&amp;"
	v_kategorija_liga.max_dob as col5,
	v_kategorija_liga.granica as col6,
	vrsta_kategorije.natjecateljska as col7,
	v_kategorija_liga.kategorija_rbr as col8"&amp;"
FROM
	v_kategorija_liga
		LEFT JOIN
	vrsta_kategorije ON vrsta_kategorije.id = v_kategorija_liga.vrstakat_id
WHERE
	v_kategorija_liga.liga_id = "&amp;data_liga_id&amp;"
UNION
SELECT
	'kategorija_liga' as col0,
	kategorija.id as col1,
	kategorija.oznaka as col2,
	kategorija.spol as col3,
	kategorija.min_dob as col4,"&amp;"
	kategorija.max_dob as col5,
	dob.granica as col6,
	vrsta_kategorije.natjecateljska as col7,
	kategorija.id as col8"&amp;"
FROM
	kategorija
		LEFT JOIN
	dob on dob.id = kategorija.dob_id
		LEFT JOIN
	vrsta_kategorije ON vrsta_kategorije.id = kategorija.vrstakat_id
WHERE
	vrsta_kategorije.natjecateljska = 0
		And
	vrsta_kategorije.grana_id = "&amp;data_grana_id&amp;"
"</f>
        <v xml:space="preserve">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v>
      </c>
      <c r="E14" s="400"/>
      <c r="F14" s="400"/>
      <c r="G14" s="400"/>
      <c r="H14" s="400"/>
      <c r="I14" s="400"/>
      <c r="J14" s="400"/>
      <c r="K14" s="400"/>
      <c r="L14" s="400"/>
      <c r="M14" s="400"/>
      <c r="N14" s="401"/>
    </row>
    <row r="15" spans="2:15" ht="15.75" hidden="1" thickBot="1" x14ac:dyDescent="0.3"/>
    <row r="16" spans="2:15" ht="31.5" hidden="1" customHeight="1" thickBot="1" x14ac:dyDescent="0.3">
      <c r="B16" s="331" t="str">
        <f>legacy_sql_drzava</f>
        <v>SELECT
	id,
	naziv,
    oznaka
FROM
	drzava
ORDER BY
	id</v>
      </c>
      <c r="D16" s="399" t="s">
        <v>297</v>
      </c>
      <c r="E16" s="400"/>
      <c r="F16" s="400"/>
      <c r="G16" s="400"/>
      <c r="H16" s="400"/>
      <c r="I16" s="400"/>
      <c r="J16" s="400"/>
      <c r="K16" s="400"/>
      <c r="L16" s="400"/>
      <c r="M16" s="400"/>
      <c r="N16" s="401"/>
    </row>
    <row r="17" spans="2:14" ht="15.75" hidden="1" thickBot="1" x14ac:dyDescent="0.3"/>
    <row r="18" spans="2:14" ht="31.5" hidden="1" customHeight="1" thickBot="1" x14ac:dyDescent="0.3">
      <c r="B18" s="331" t="str">
        <f>legacy_sql_klub_alias</f>
        <v>SELECT
	id,
	alias,
    klub_id
FROM
	klub_alias
ORDER BY
	alias</v>
      </c>
      <c r="D18" s="399" t="s">
        <v>298</v>
      </c>
      <c r="E18" s="400"/>
      <c r="F18" s="400"/>
      <c r="G18" s="400"/>
      <c r="H18" s="400"/>
      <c r="I18" s="400"/>
      <c r="J18" s="400"/>
      <c r="K18" s="400"/>
      <c r="L18" s="400"/>
      <c r="M18" s="400"/>
      <c r="N18" s="401"/>
    </row>
    <row r="19" spans="2:14" ht="15.75" hidden="1" thickBot="1" x14ac:dyDescent="0.3"/>
    <row r="20" spans="2:14" ht="31.5" hidden="1" customHeight="1" thickBot="1" x14ac:dyDescent="0.3">
      <c r="B20" s="331" t="str">
        <f>legacy_sql_klub</f>
        <v>SELECT
	id,
	naziv
FROM
	klub
ORDER BY
	naziv</v>
      </c>
      <c r="D20" s="399" t="s">
        <v>299</v>
      </c>
      <c r="E20" s="400"/>
      <c r="F20" s="400"/>
      <c r="G20" s="400"/>
      <c r="H20" s="400"/>
      <c r="I20" s="400"/>
      <c r="J20" s="400"/>
      <c r="K20" s="400"/>
      <c r="L20" s="400"/>
      <c r="M20" s="400"/>
      <c r="N20" s="401"/>
    </row>
    <row r="21" spans="2:14" ht="15.75" hidden="1" thickBot="1" x14ac:dyDescent="0.3"/>
    <row r="22" spans="2:14" ht="31.5" hidden="1" customHeight="1" thickBot="1" x14ac:dyDescent="0.3">
      <c r="B22" s="331" t="str">
        <f>legacy_sql_imeprezime_alias</f>
        <v>SELECT
	id,
	alias,
    imeprezime_id
FROM
	imeprezime_alias
ORDER BY
	alias</v>
      </c>
      <c r="D22" s="399" t="s">
        <v>300</v>
      </c>
      <c r="E22" s="400"/>
      <c r="F22" s="400"/>
      <c r="G22" s="400"/>
      <c r="H22" s="400"/>
      <c r="I22" s="400"/>
      <c r="J22" s="400"/>
      <c r="K22" s="400"/>
      <c r="L22" s="400"/>
      <c r="M22" s="400"/>
      <c r="N22" s="401"/>
    </row>
    <row r="23" spans="2:14" ht="15.75" hidden="1" thickBot="1" x14ac:dyDescent="0.3"/>
    <row r="24" spans="2:14" ht="31.5" hidden="1" customHeight="1" thickBot="1" x14ac:dyDescent="0.3">
      <c r="B24" s="331" t="str">
        <f>legacy_sql_imeprezime</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221 And 
		 v_registar.datum_od &lt;= 2022-06-12 And 
		(v_registar.datum_do &gt;= 2022-06-12 Or v_registar.datum_do Is Null)
WHERE
	imeprezime.aktivno = 1;</v>
      </c>
      <c r="D24" s="399" t="str">
        <f>"SELECT
	'imeprezime' as col0,
	imeprezime.ime as col1,
	imeprezime.id as col2,
	imeprezime.prezime as col3,
	IfNull(klub.naziv,'') as col4,
	IfNull(v_registar.kategorija,'') as col5,"&amp;"
	v_registar.liga_id as col6,
	v_registar.datum_od as col7,
	v_registar.datum_do as col8"&amp;"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
"</f>
        <v xml:space="preserve">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221 And 
		 v_registar.datum_od &lt;= '2022-06-12' And 
		(v_registar.datum_do &gt;= '2022-06-12' Or v_registar.datum_do Is Null)
WHERE
	imeprezime.aktivno = 1
</v>
      </c>
      <c r="E24" s="400"/>
      <c r="F24" s="400"/>
      <c r="G24" s="400"/>
      <c r="H24" s="400"/>
      <c r="I24" s="400"/>
      <c r="J24" s="400"/>
      <c r="K24" s="400"/>
      <c r="L24" s="400"/>
      <c r="M24" s="400"/>
      <c r="N24" s="401"/>
    </row>
    <row r="25" spans="2:14" ht="15.75" hidden="1" thickBot="1" x14ac:dyDescent="0.3"/>
    <row r="26" spans="2:14" ht="31.5" hidden="1" customHeight="1" thickBot="1" x14ac:dyDescent="0.3">
      <c r="D26" s="399" t="str">
        <f>"
UNION
"</f>
        <v xml:space="preserve">
UNION
</v>
      </c>
      <c r="E26" s="400"/>
      <c r="F26" s="400"/>
      <c r="G26" s="400"/>
      <c r="H26" s="400"/>
      <c r="I26" s="400"/>
      <c r="J26" s="400"/>
      <c r="K26" s="400"/>
      <c r="L26" s="400"/>
      <c r="M26" s="400"/>
      <c r="N26" s="401"/>
    </row>
    <row r="27" spans="2:14" ht="15.75" hidden="1" thickBot="1" x14ac:dyDescent="0.3"/>
    <row r="28" spans="2:14" ht="31.5" hidden="1" customHeight="1" thickBot="1" x14ac:dyDescent="0.3">
      <c r="D28" s="399" t="str">
        <f>"
ORDER BY
	col0, col1;
"</f>
        <v xml:space="preserve">
ORDER BY
	col0, col1;
</v>
      </c>
      <c r="E28" s="400"/>
      <c r="F28" s="400"/>
      <c r="G28" s="400"/>
      <c r="H28" s="400"/>
      <c r="I28" s="400"/>
      <c r="J28" s="400"/>
      <c r="K28" s="400"/>
      <c r="L28" s="400"/>
      <c r="M28" s="400"/>
      <c r="N28" s="401"/>
    </row>
    <row r="29" spans="2:14" ht="15.75" hidden="1" thickBot="1" x14ac:dyDescent="0.3"/>
    <row r="30" spans="2:14" ht="120.75" customHeight="1" thickBot="1" x14ac:dyDescent="0.3">
      <c r="D30" s="399" t="str">
        <f>sql_status_rezultat&amp;union&amp;sql_uparivanje&amp;union&amp;sql_kategorija_alias&amp;union&amp;sql_kategorija_liga&amp;union&amp;sql_drzava&amp;union&amp;sql_klub_alias&amp;union&amp;sql_klub&amp;union&amp;sql_imeprezime_alias&amp;union&amp;sql_imeprezime&amp;order_by</f>
        <v xml:space="preserve">SELECT
	'status_rezultat' as col0,
	id as col1,
	oznaka as col2,
	naziv as col3,
	originalstatus_id as col4,
	'' as col5,
	'' as col6,
	'' as col7,
	'' as col8
FROM
	status_rezultat
UNION
SELECT
	'uparivanje' AS col0,
	id as col1,
	oznaka as col2,
	'' as col3,
	'' as col4,
	'' as col5,
	'' as col6,
	'' as col7,
	'' as col8
FROM
	uparivanje
UNION
SELECT
	'kategorija_alias' as col0,
	alias as col1,
	id as col2,
	kategorija_id as col3,
	'' as col4,
	'' as col5,
	'' as col6,
	'' as col7,
	'' as col8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
UNION
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UNION
SELECT
	'država' as col0,
	naziv as col1,
	id as col2,
	oznaka as col3,
	'' as col4,
	'' as col5,
	'' as col6,
	'' as col7,
	'' as col8
FROM
	drzava
UNION
SELECT
	'klub_alias' as col0,
	alias as col1,
	id as col2,
	klub_id as col3,
	'' as col4,
	'' as col5,
	'' as col6,
	'' as col7,
	'' as col8
FROM
	klub_alias
UNION
SELECT
	'klub' as col0,
	naziv as col1,
	id as col2,
	'' as col3,
	'' as col4,
	'' as col5,
	'' as col6,
	'' as col7,
	'' as col8
FROM
	klub
UNION
SELECT
	'imeprezime_alias' as col0,
	alias as col1,
	id as col2,
	imeprezime_id as col3,
	'' as col4,
	'' as col5,
	'' as col6,
	'' as col7,
	'' as col8
FROM
	imeprezime_alias
UNION
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221 And 
		 v_registar.datum_od &lt;= '2022-06-12' And 
		(v_registar.datum_do &gt;= '2022-06-12' Or v_registar.datum_do Is Null)
WHERE
	imeprezime.aktivno = 1
ORDER BY
	col0, col1;
</v>
      </c>
      <c r="E30" s="400"/>
      <c r="F30" s="400"/>
      <c r="G30" s="400"/>
      <c r="H30" s="400"/>
      <c r="I30" s="400"/>
      <c r="J30" s="400"/>
      <c r="K30" s="400"/>
      <c r="L30" s="400"/>
      <c r="M30" s="400"/>
      <c r="N30" s="401"/>
    </row>
    <row r="32" spans="2:14" x14ac:dyDescent="0.25">
      <c r="D32" s="306" t="s">
        <v>272</v>
      </c>
      <c r="E32" s="263" t="s">
        <v>273</v>
      </c>
      <c r="F32" s="263" t="s">
        <v>274</v>
      </c>
      <c r="G32" s="263" t="s">
        <v>275</v>
      </c>
      <c r="H32" s="263" t="s">
        <v>276</v>
      </c>
      <c r="I32" s="263" t="s">
        <v>277</v>
      </c>
      <c r="J32" s="263" t="s">
        <v>278</v>
      </c>
      <c r="K32" s="263" t="s">
        <v>279</v>
      </c>
      <c r="L32" s="263" t="s">
        <v>280</v>
      </c>
      <c r="M32" s="263" t="s">
        <v>281</v>
      </c>
      <c r="N32" s="307" t="s">
        <v>282</v>
      </c>
    </row>
    <row r="33" spans="2:14" ht="7.5" customHeight="1" thickBot="1" x14ac:dyDescent="0.3"/>
    <row r="34" spans="2:14" x14ac:dyDescent="0.25">
      <c r="B34" s="332" t="str">
        <f>IF(D34="","",D34&amp;"-"&amp;(1+COUNTIF(D$33:D33,D34)))</f>
        <v>država-1</v>
      </c>
      <c r="D34" s="252" t="s">
        <v>105</v>
      </c>
      <c r="E34" s="253" t="s">
        <v>2061</v>
      </c>
      <c r="F34" s="253">
        <v>4</v>
      </c>
      <c r="G34" s="253" t="s">
        <v>2062</v>
      </c>
      <c r="H34" s="253"/>
      <c r="I34" s="253"/>
      <c r="J34" s="253"/>
      <c r="K34" s="253"/>
      <c r="L34" s="253"/>
      <c r="M34" s="253"/>
      <c r="N34" s="254"/>
    </row>
    <row r="35" spans="2:14" x14ac:dyDescent="0.25">
      <c r="B35" s="333" t="str">
        <f>IF(D35="","",D35&amp;"-"&amp;(1+COUNTIF(D$33:D34,D35)))</f>
        <v>država-2</v>
      </c>
      <c r="D35" s="255" t="s">
        <v>105</v>
      </c>
      <c r="E35" s="256" t="s">
        <v>2063</v>
      </c>
      <c r="F35" s="256">
        <v>8</v>
      </c>
      <c r="G35" s="256" t="s">
        <v>2064</v>
      </c>
      <c r="H35" s="256"/>
      <c r="I35" s="256"/>
      <c r="J35" s="256"/>
      <c r="K35" s="256"/>
      <c r="L35" s="256"/>
      <c r="M35" s="256"/>
      <c r="N35" s="257"/>
    </row>
    <row r="36" spans="2:14" x14ac:dyDescent="0.25">
      <c r="B36" s="333" t="str">
        <f>IF(D36="","",D36&amp;"-"&amp;(1+COUNTIF(D$33:D35,D36)))</f>
        <v>država-3</v>
      </c>
      <c r="D36" s="255" t="s">
        <v>105</v>
      </c>
      <c r="E36" s="256" t="s">
        <v>2065</v>
      </c>
      <c r="F36" s="256">
        <v>9</v>
      </c>
      <c r="G36" s="256" t="s">
        <v>2066</v>
      </c>
      <c r="H36" s="256"/>
      <c r="I36" s="256"/>
      <c r="J36" s="256"/>
      <c r="K36" s="256"/>
      <c r="L36" s="256"/>
      <c r="M36" s="256"/>
      <c r="N36" s="257"/>
    </row>
    <row r="37" spans="2:14" x14ac:dyDescent="0.25">
      <c r="B37" s="333" t="str">
        <f>IF(D37="","",D37&amp;"-"&amp;(1+COUNTIF(D$33:D36,D37)))</f>
        <v>država-4</v>
      </c>
      <c r="D37" s="255" t="s">
        <v>105</v>
      </c>
      <c r="E37" s="256" t="s">
        <v>2067</v>
      </c>
      <c r="F37" s="256">
        <v>6</v>
      </c>
      <c r="G37" s="256" t="s">
        <v>2068</v>
      </c>
      <c r="H37" s="256"/>
      <c r="I37" s="256"/>
      <c r="J37" s="256"/>
      <c r="K37" s="256"/>
      <c r="L37" s="256"/>
      <c r="M37" s="256"/>
      <c r="N37" s="257"/>
    </row>
    <row r="38" spans="2:14" x14ac:dyDescent="0.25">
      <c r="B38" s="333" t="str">
        <f>IF(D38="","",D38&amp;"-"&amp;(1+COUNTIF(D$33:D37,D38)))</f>
        <v>država-5</v>
      </c>
      <c r="D38" s="255" t="s">
        <v>105</v>
      </c>
      <c r="E38" s="256" t="s">
        <v>2069</v>
      </c>
      <c r="F38" s="256">
        <v>16</v>
      </c>
      <c r="G38" s="256" t="s">
        <v>2070</v>
      </c>
      <c r="H38" s="256"/>
      <c r="I38" s="256"/>
      <c r="J38" s="256"/>
      <c r="K38" s="256"/>
      <c r="L38" s="256"/>
      <c r="M38" s="256"/>
      <c r="N38" s="257"/>
    </row>
    <row r="39" spans="2:14" x14ac:dyDescent="0.25">
      <c r="B39" s="333" t="str">
        <f>IF(D39="","",D39&amp;"-"&amp;(1+COUNTIF(D$33:D38,D39)))</f>
        <v>država-6</v>
      </c>
      <c r="D39" s="255" t="s">
        <v>105</v>
      </c>
      <c r="E39" s="256" t="s">
        <v>2071</v>
      </c>
      <c r="F39" s="256">
        <v>1</v>
      </c>
      <c r="G39" s="256" t="s">
        <v>2072</v>
      </c>
      <c r="H39" s="256"/>
      <c r="I39" s="256"/>
      <c r="J39" s="256"/>
      <c r="K39" s="256"/>
      <c r="L39" s="256"/>
      <c r="M39" s="256"/>
      <c r="N39" s="257"/>
    </row>
    <row r="40" spans="2:14" x14ac:dyDescent="0.25">
      <c r="B40" s="333" t="str">
        <f>IF(D40="","",D40&amp;"-"&amp;(1+COUNTIF(D$33:D39,D40)))</f>
        <v>država-7</v>
      </c>
      <c r="D40" s="255" t="s">
        <v>105</v>
      </c>
      <c r="E40" s="256" t="s">
        <v>2073</v>
      </c>
      <c r="F40" s="256">
        <v>11</v>
      </c>
      <c r="G40" s="256" t="s">
        <v>2074</v>
      </c>
      <c r="H40" s="256"/>
      <c r="I40" s="256"/>
      <c r="J40" s="256"/>
      <c r="K40" s="256"/>
      <c r="L40" s="256"/>
      <c r="M40" s="256"/>
      <c r="N40" s="257"/>
    </row>
    <row r="41" spans="2:14" ht="15" customHeight="1" x14ac:dyDescent="0.25">
      <c r="B41" s="333" t="str">
        <f>IF(D41="","",D41&amp;"-"&amp;(1+COUNTIF(D$33:D40,D41)))</f>
        <v>država-8</v>
      </c>
      <c r="D41" s="255" t="s">
        <v>105</v>
      </c>
      <c r="E41" s="256" t="s">
        <v>2075</v>
      </c>
      <c r="F41" s="256">
        <v>3</v>
      </c>
      <c r="G41" s="256" t="s">
        <v>2076</v>
      </c>
      <c r="H41" s="256"/>
      <c r="I41" s="256"/>
      <c r="J41" s="256"/>
      <c r="K41" s="256"/>
      <c r="L41" s="256"/>
      <c r="M41" s="256"/>
      <c r="N41" s="257"/>
    </row>
    <row r="42" spans="2:14" x14ac:dyDescent="0.25">
      <c r="B42" s="333" t="str">
        <f>IF(D42="","",D42&amp;"-"&amp;(1+COUNTIF(D$33:D41,D42)))</f>
        <v>država-9</v>
      </c>
      <c r="D42" s="255" t="s">
        <v>105</v>
      </c>
      <c r="E42" s="256" t="s">
        <v>2077</v>
      </c>
      <c r="F42" s="256">
        <v>17</v>
      </c>
      <c r="G42" s="256" t="s">
        <v>2078</v>
      </c>
      <c r="H42" s="256"/>
      <c r="I42" s="256"/>
      <c r="J42" s="256"/>
      <c r="K42" s="256"/>
      <c r="L42" s="256"/>
      <c r="M42" s="256"/>
      <c r="N42" s="257"/>
    </row>
    <row r="43" spans="2:14" x14ac:dyDescent="0.25">
      <c r="B43" s="333" t="str">
        <f>IF(D43="","",D43&amp;"-"&amp;(1+COUNTIF(D$33:D42,D43)))</f>
        <v>država-10</v>
      </c>
      <c r="D43" s="255" t="s">
        <v>105</v>
      </c>
      <c r="E43" s="256" t="s">
        <v>2079</v>
      </c>
      <c r="F43" s="256">
        <v>13</v>
      </c>
      <c r="G43" s="256" t="s">
        <v>2080</v>
      </c>
      <c r="H43" s="256"/>
      <c r="I43" s="256"/>
      <c r="J43" s="256"/>
      <c r="K43" s="256"/>
      <c r="L43" s="256"/>
      <c r="M43" s="256"/>
      <c r="N43" s="257"/>
    </row>
    <row r="44" spans="2:14" x14ac:dyDescent="0.25">
      <c r="B44" s="333" t="str">
        <f>IF(D44="","",D44&amp;"-"&amp;(1+COUNTIF(D$33:D43,D44)))</f>
        <v>država-11</v>
      </c>
      <c r="D44" s="255" t="s">
        <v>105</v>
      </c>
      <c r="E44" s="256" t="s">
        <v>2081</v>
      </c>
      <c r="F44" s="256">
        <v>15</v>
      </c>
      <c r="G44" s="256" t="s">
        <v>2082</v>
      </c>
      <c r="H44" s="256"/>
      <c r="I44" s="256"/>
      <c r="J44" s="256"/>
      <c r="K44" s="256"/>
      <c r="L44" s="256"/>
      <c r="M44" s="256"/>
      <c r="N44" s="257"/>
    </row>
    <row r="45" spans="2:14" x14ac:dyDescent="0.25">
      <c r="B45" s="333" t="str">
        <f>IF(D45="","",D45&amp;"-"&amp;(1+COUNTIF(D$33:D44,D45)))</f>
        <v>država-12</v>
      </c>
      <c r="D45" s="255" t="s">
        <v>105</v>
      </c>
      <c r="E45" s="256" t="s">
        <v>2083</v>
      </c>
      <c r="F45" s="256">
        <v>14</v>
      </c>
      <c r="G45" s="256" t="s">
        <v>2084</v>
      </c>
      <c r="H45" s="256"/>
      <c r="I45" s="256"/>
      <c r="J45" s="256"/>
      <c r="K45" s="256"/>
      <c r="L45" s="256"/>
      <c r="M45" s="256"/>
      <c r="N45" s="257"/>
    </row>
    <row r="46" spans="2:14" x14ac:dyDescent="0.25">
      <c r="B46" s="333" t="str">
        <f>IF(D46="","",D46&amp;"-"&amp;(1+COUNTIF(D$33:D45,D46)))</f>
        <v>država-13</v>
      </c>
      <c r="D46" s="255" t="s">
        <v>105</v>
      </c>
      <c r="E46" s="256" t="s">
        <v>2085</v>
      </c>
      <c r="F46" s="256">
        <v>18</v>
      </c>
      <c r="G46" s="256" t="s">
        <v>2086</v>
      </c>
      <c r="H46" s="256"/>
      <c r="I46" s="256"/>
      <c r="J46" s="256"/>
      <c r="K46" s="256"/>
      <c r="L46" s="256"/>
      <c r="M46" s="256"/>
      <c r="N46" s="257"/>
    </row>
    <row r="47" spans="2:14" x14ac:dyDescent="0.25">
      <c r="B47" s="333" t="str">
        <f>IF(D47="","",D47&amp;"-"&amp;(1+COUNTIF(D$33:D46,D47)))</f>
        <v>država-14</v>
      </c>
      <c r="D47" s="255" t="s">
        <v>105</v>
      </c>
      <c r="E47" s="256" t="s">
        <v>2087</v>
      </c>
      <c r="F47" s="256">
        <v>12</v>
      </c>
      <c r="G47" s="256" t="s">
        <v>2088</v>
      </c>
      <c r="H47" s="256"/>
      <c r="I47" s="256"/>
      <c r="J47" s="256"/>
      <c r="K47" s="256"/>
      <c r="L47" s="256"/>
      <c r="M47" s="256"/>
      <c r="N47" s="257"/>
    </row>
    <row r="48" spans="2:14" ht="15" customHeight="1" x14ac:dyDescent="0.25">
      <c r="B48" s="333" t="str">
        <f>IF(D48="","",D48&amp;"-"&amp;(1+COUNTIF(D$33:D47,D48)))</f>
        <v>država-15</v>
      </c>
      <c r="D48" s="255" t="s">
        <v>105</v>
      </c>
      <c r="E48" s="256" t="s">
        <v>2089</v>
      </c>
      <c r="F48" s="256">
        <v>7</v>
      </c>
      <c r="G48" s="256" t="s">
        <v>2090</v>
      </c>
      <c r="H48" s="256"/>
      <c r="I48" s="256"/>
      <c r="J48" s="256"/>
      <c r="K48" s="256"/>
      <c r="L48" s="256"/>
      <c r="M48" s="256"/>
      <c r="N48" s="257"/>
    </row>
    <row r="49" spans="2:14" x14ac:dyDescent="0.25">
      <c r="B49" s="333" t="str">
        <f>IF(D49="","",D49&amp;"-"&amp;(1+COUNTIF(D$33:D48,D49)))</f>
        <v>država-16</v>
      </c>
      <c r="D49" s="255" t="s">
        <v>105</v>
      </c>
      <c r="E49" s="256" t="s">
        <v>2091</v>
      </c>
      <c r="F49" s="256">
        <v>2</v>
      </c>
      <c r="G49" s="256" t="s">
        <v>2092</v>
      </c>
      <c r="H49" s="256"/>
      <c r="I49" s="256"/>
      <c r="J49" s="256"/>
      <c r="K49" s="256"/>
      <c r="L49" s="256"/>
      <c r="M49" s="256"/>
      <c r="N49" s="257"/>
    </row>
    <row r="50" spans="2:14" x14ac:dyDescent="0.25">
      <c r="B50" s="333" t="str">
        <f>IF(D50="","",D50&amp;"-"&amp;(1+COUNTIF(D$33:D49,D50)))</f>
        <v>država-17</v>
      </c>
      <c r="D50" s="255" t="s">
        <v>105</v>
      </c>
      <c r="E50" s="256" t="s">
        <v>2093</v>
      </c>
      <c r="F50" s="256">
        <v>5</v>
      </c>
      <c r="G50" s="256" t="s">
        <v>2094</v>
      </c>
      <c r="H50" s="256"/>
      <c r="I50" s="256"/>
      <c r="J50" s="256"/>
      <c r="K50" s="256"/>
      <c r="L50" s="256"/>
      <c r="M50" s="256"/>
      <c r="N50" s="257"/>
    </row>
    <row r="51" spans="2:14" x14ac:dyDescent="0.25">
      <c r="B51" s="333" t="str">
        <f>IF(D51="","",D51&amp;"-"&amp;(1+COUNTIF(D$33:D50,D51)))</f>
        <v>država-18</v>
      </c>
      <c r="D51" s="255" t="s">
        <v>105</v>
      </c>
      <c r="E51" s="256" t="s">
        <v>2095</v>
      </c>
      <c r="F51" s="256">
        <v>10</v>
      </c>
      <c r="G51" s="256" t="s">
        <v>2096</v>
      </c>
      <c r="H51" s="256"/>
      <c r="I51" s="256"/>
      <c r="J51" s="256"/>
      <c r="K51" s="329"/>
      <c r="L51" s="256"/>
      <c r="M51" s="256"/>
      <c r="N51" s="257"/>
    </row>
    <row r="52" spans="2:14" x14ac:dyDescent="0.25">
      <c r="B52" s="333" t="str">
        <f>IF(D52="","",D52&amp;"-"&amp;(1+COUNTIF(D$33:D51,D52)))</f>
        <v>imeprezime-1</v>
      </c>
      <c r="D52" s="255" t="s">
        <v>285</v>
      </c>
      <c r="E52" s="256" t="s">
        <v>476</v>
      </c>
      <c r="F52" s="256">
        <v>1050</v>
      </c>
      <c r="G52" s="256" t="s">
        <v>404</v>
      </c>
      <c r="H52" s="256" t="s">
        <v>409</v>
      </c>
      <c r="I52" s="256" t="s">
        <v>452</v>
      </c>
      <c r="J52" s="256">
        <v>221</v>
      </c>
      <c r="K52" s="329">
        <v>44632</v>
      </c>
      <c r="L52" s="256" t="s">
        <v>2097</v>
      </c>
      <c r="M52" s="256"/>
      <c r="N52" s="257"/>
    </row>
    <row r="53" spans="2:14" x14ac:dyDescent="0.25">
      <c r="B53" s="333" t="str">
        <f>IF(D53="","",D53&amp;"-"&amp;(1+COUNTIF(D$33:D52,D53)))</f>
        <v>imeprezime-2</v>
      </c>
      <c r="D53" s="255" t="s">
        <v>285</v>
      </c>
      <c r="E53" s="256" t="s">
        <v>476</v>
      </c>
      <c r="F53" s="256">
        <v>2053</v>
      </c>
      <c r="G53" s="256" t="s">
        <v>2098</v>
      </c>
      <c r="H53" s="256" t="s">
        <v>428</v>
      </c>
      <c r="I53" s="256"/>
      <c r="J53" s="256" t="s">
        <v>2097</v>
      </c>
      <c r="K53" s="256" t="s">
        <v>2097</v>
      </c>
      <c r="L53" s="256" t="s">
        <v>2097</v>
      </c>
      <c r="M53" s="256"/>
      <c r="N53" s="257"/>
    </row>
    <row r="54" spans="2:14" x14ac:dyDescent="0.25">
      <c r="B54" s="333" t="str">
        <f>IF(D54="","",D54&amp;"-"&amp;(1+COUNTIF(D$33:D53,D54)))</f>
        <v>imeprezime-3</v>
      </c>
      <c r="D54" s="255" t="s">
        <v>285</v>
      </c>
      <c r="E54" s="256" t="s">
        <v>2099</v>
      </c>
      <c r="F54" s="256">
        <v>1800</v>
      </c>
      <c r="G54" s="256" t="s">
        <v>2100</v>
      </c>
      <c r="H54" s="256" t="s">
        <v>377</v>
      </c>
      <c r="I54" s="256"/>
      <c r="J54" s="256" t="s">
        <v>2097</v>
      </c>
      <c r="K54" s="256" t="s">
        <v>2097</v>
      </c>
      <c r="L54" s="256" t="s">
        <v>2097</v>
      </c>
      <c r="M54" s="256"/>
      <c r="N54" s="257"/>
    </row>
    <row r="55" spans="2:14" ht="15" customHeight="1" x14ac:dyDescent="0.25">
      <c r="B55" s="333" t="str">
        <f>IF(D55="","",D55&amp;"-"&amp;(1+COUNTIF(D$33:D54,D55)))</f>
        <v>imeprezime-4</v>
      </c>
      <c r="D55" s="255" t="s">
        <v>285</v>
      </c>
      <c r="E55" s="256" t="s">
        <v>1963</v>
      </c>
      <c r="F55" s="256">
        <v>2038</v>
      </c>
      <c r="G55" s="256" t="s">
        <v>1962</v>
      </c>
      <c r="H55" s="256" t="s">
        <v>2101</v>
      </c>
      <c r="I55" s="256"/>
      <c r="J55" s="256" t="s">
        <v>2097</v>
      </c>
      <c r="K55" s="329" t="s">
        <v>2097</v>
      </c>
      <c r="L55" s="256" t="s">
        <v>2097</v>
      </c>
      <c r="M55" s="256"/>
      <c r="N55" s="257"/>
    </row>
    <row r="56" spans="2:14" x14ac:dyDescent="0.25">
      <c r="B56" s="333" t="str">
        <f>IF(D56="","",D56&amp;"-"&amp;(1+COUNTIF(D$33:D55,D56)))</f>
        <v>imeprezime-5</v>
      </c>
      <c r="D56" s="255" t="s">
        <v>285</v>
      </c>
      <c r="E56" s="256" t="s">
        <v>2102</v>
      </c>
      <c r="F56" s="256">
        <v>1331</v>
      </c>
      <c r="G56" s="256" t="s">
        <v>2103</v>
      </c>
      <c r="H56" s="256" t="s">
        <v>807</v>
      </c>
      <c r="I56" s="256" t="s">
        <v>1658</v>
      </c>
      <c r="J56" s="256">
        <v>221</v>
      </c>
      <c r="K56" s="329">
        <v>44627</v>
      </c>
      <c r="L56" s="256" t="s">
        <v>2097</v>
      </c>
      <c r="M56" s="256"/>
      <c r="N56" s="257"/>
    </row>
    <row r="57" spans="2:14" x14ac:dyDescent="0.25">
      <c r="B57" s="333" t="str">
        <f>IF(D57="","",D57&amp;"-"&amp;(1+COUNTIF(D$33:D56,D57)))</f>
        <v>imeprezime-6</v>
      </c>
      <c r="D57" s="255" t="s">
        <v>285</v>
      </c>
      <c r="E57" s="256" t="s">
        <v>2102</v>
      </c>
      <c r="F57" s="256">
        <v>2261</v>
      </c>
      <c r="G57" s="256" t="s">
        <v>2104</v>
      </c>
      <c r="H57" s="256" t="s">
        <v>807</v>
      </c>
      <c r="I57" s="256"/>
      <c r="J57" s="256" t="s">
        <v>2097</v>
      </c>
      <c r="K57" s="329" t="s">
        <v>2097</v>
      </c>
      <c r="L57" s="256" t="s">
        <v>2097</v>
      </c>
      <c r="M57" s="256"/>
      <c r="N57" s="257"/>
    </row>
    <row r="58" spans="2:14" x14ac:dyDescent="0.25">
      <c r="B58" s="333" t="str">
        <f>IF(D58="","",D58&amp;"-"&amp;(1+COUNTIF(D$33:D57,D58)))</f>
        <v>imeprezime-7</v>
      </c>
      <c r="D58" s="255" t="s">
        <v>285</v>
      </c>
      <c r="E58" s="256" t="s">
        <v>2105</v>
      </c>
      <c r="F58" s="256">
        <v>1433</v>
      </c>
      <c r="G58" s="256" t="s">
        <v>2106</v>
      </c>
      <c r="H58" s="256" t="s">
        <v>377</v>
      </c>
      <c r="I58" s="256" t="s">
        <v>1000</v>
      </c>
      <c r="J58" s="256">
        <v>221</v>
      </c>
      <c r="K58" s="329">
        <v>44636</v>
      </c>
      <c r="L58" s="256" t="s">
        <v>2097</v>
      </c>
      <c r="M58" s="256"/>
      <c r="N58" s="257"/>
    </row>
    <row r="59" spans="2:14" x14ac:dyDescent="0.25">
      <c r="B59" s="333" t="str">
        <f>IF(D59="","",D59&amp;"-"&amp;(1+COUNTIF(D$33:D58,D59)))</f>
        <v>imeprezime-8</v>
      </c>
      <c r="D59" s="255" t="s">
        <v>285</v>
      </c>
      <c r="E59" s="256" t="s">
        <v>2105</v>
      </c>
      <c r="F59" s="256">
        <v>1608</v>
      </c>
      <c r="G59" s="256" t="s">
        <v>2107</v>
      </c>
      <c r="H59" s="256" t="s">
        <v>525</v>
      </c>
      <c r="I59" s="256"/>
      <c r="J59" s="256" t="s">
        <v>2097</v>
      </c>
      <c r="K59" s="256" t="s">
        <v>2097</v>
      </c>
      <c r="L59" s="256" t="s">
        <v>2097</v>
      </c>
      <c r="M59" s="256"/>
      <c r="N59" s="257"/>
    </row>
    <row r="60" spans="2:14" x14ac:dyDescent="0.25">
      <c r="B60" s="333" t="str">
        <f>IF(D60="","",D60&amp;"-"&amp;(1+COUNTIF(D$33:D59,D60)))</f>
        <v>imeprezime-9</v>
      </c>
      <c r="D60" s="255" t="s">
        <v>285</v>
      </c>
      <c r="E60" s="256" t="s">
        <v>2108</v>
      </c>
      <c r="F60" s="256">
        <v>1001</v>
      </c>
      <c r="G60" s="256" t="s">
        <v>2109</v>
      </c>
      <c r="H60" s="256" t="s">
        <v>377</v>
      </c>
      <c r="I60" s="256"/>
      <c r="J60" s="256" t="s">
        <v>2097</v>
      </c>
      <c r="K60" s="256" t="s">
        <v>2097</v>
      </c>
      <c r="L60" s="256" t="s">
        <v>2097</v>
      </c>
      <c r="M60" s="256"/>
      <c r="N60" s="257"/>
    </row>
    <row r="61" spans="2:14" x14ac:dyDescent="0.25">
      <c r="B61" s="333" t="str">
        <f>IF(D61="","",D61&amp;"-"&amp;(1+COUNTIF(D$33:D60,D61)))</f>
        <v>imeprezime-10</v>
      </c>
      <c r="D61" s="255" t="s">
        <v>285</v>
      </c>
      <c r="E61" s="256" t="s">
        <v>2110</v>
      </c>
      <c r="F61" s="256">
        <v>1002</v>
      </c>
      <c r="G61" s="256" t="s">
        <v>2111</v>
      </c>
      <c r="H61" s="256" t="s">
        <v>377</v>
      </c>
      <c r="I61" s="256"/>
      <c r="J61" s="256" t="s">
        <v>2097</v>
      </c>
      <c r="K61" s="329" t="s">
        <v>2097</v>
      </c>
      <c r="L61" s="256" t="s">
        <v>2097</v>
      </c>
      <c r="M61" s="256"/>
      <c r="N61" s="257"/>
    </row>
    <row r="62" spans="2:14" ht="15" customHeight="1" x14ac:dyDescent="0.25">
      <c r="B62" s="333" t="str">
        <f>IF(D62="","",D62&amp;"-"&amp;(1+COUNTIF(D$33:D61,D62)))</f>
        <v>imeprezime-11</v>
      </c>
      <c r="D62" s="255" t="s">
        <v>285</v>
      </c>
      <c r="E62" s="256" t="s">
        <v>2112</v>
      </c>
      <c r="F62" s="256">
        <v>1003</v>
      </c>
      <c r="G62" s="256" t="s">
        <v>2113</v>
      </c>
      <c r="H62" s="256" t="s">
        <v>377</v>
      </c>
      <c r="I62" s="256"/>
      <c r="J62" s="256" t="s">
        <v>2097</v>
      </c>
      <c r="K62" s="329" t="s">
        <v>2097</v>
      </c>
      <c r="L62" s="256" t="s">
        <v>2097</v>
      </c>
      <c r="M62" s="256"/>
      <c r="N62" s="257"/>
    </row>
    <row r="63" spans="2:14" x14ac:dyDescent="0.25">
      <c r="B63" s="333" t="str">
        <f>IF(D63="","",D63&amp;"-"&amp;(1+COUNTIF(D$33:D62,D63)))</f>
        <v>imeprezime-12</v>
      </c>
      <c r="D63" s="255" t="s">
        <v>285</v>
      </c>
      <c r="E63" s="256" t="s">
        <v>2114</v>
      </c>
      <c r="F63" s="256">
        <v>1460</v>
      </c>
      <c r="G63" s="256" t="s">
        <v>2115</v>
      </c>
      <c r="H63" s="256" t="s">
        <v>377</v>
      </c>
      <c r="I63" s="256" t="s">
        <v>1658</v>
      </c>
      <c r="J63" s="256">
        <v>221</v>
      </c>
      <c r="K63" s="329">
        <v>44667</v>
      </c>
      <c r="L63" s="256" t="s">
        <v>2097</v>
      </c>
      <c r="M63" s="256"/>
      <c r="N63" s="257"/>
    </row>
    <row r="64" spans="2:14" x14ac:dyDescent="0.25">
      <c r="B64" s="333" t="str">
        <f>IF(D64="","",D64&amp;"-"&amp;(1+COUNTIF(D$33:D63,D64)))</f>
        <v>imeprezime-13</v>
      </c>
      <c r="D64" s="255" t="s">
        <v>285</v>
      </c>
      <c r="E64" s="256" t="s">
        <v>2114</v>
      </c>
      <c r="F64" s="256">
        <v>1199</v>
      </c>
      <c r="G64" s="256" t="s">
        <v>2116</v>
      </c>
      <c r="H64" s="256" t="s">
        <v>377</v>
      </c>
      <c r="I64" s="256" t="s">
        <v>1833</v>
      </c>
      <c r="J64" s="256">
        <v>221</v>
      </c>
      <c r="K64" s="329">
        <v>44636</v>
      </c>
      <c r="L64" s="256" t="s">
        <v>2097</v>
      </c>
      <c r="M64" s="256"/>
      <c r="N64" s="257"/>
    </row>
    <row r="65" spans="2:14" x14ac:dyDescent="0.25">
      <c r="B65" s="333" t="str">
        <f>IF(D65="","",D65&amp;"-"&amp;(1+COUNTIF(D$33:D64,D65)))</f>
        <v>imeprezime-14</v>
      </c>
      <c r="D65" s="255" t="s">
        <v>285</v>
      </c>
      <c r="E65" s="256" t="s">
        <v>2114</v>
      </c>
      <c r="F65" s="256">
        <v>1004</v>
      </c>
      <c r="G65" s="256" t="s">
        <v>2117</v>
      </c>
      <c r="H65" s="256" t="s">
        <v>377</v>
      </c>
      <c r="I65" s="256" t="s">
        <v>1556</v>
      </c>
      <c r="J65" s="256">
        <v>221</v>
      </c>
      <c r="K65" s="329">
        <v>44636</v>
      </c>
      <c r="L65" s="256" t="s">
        <v>2097</v>
      </c>
      <c r="M65" s="256"/>
      <c r="N65" s="257"/>
    </row>
    <row r="66" spans="2:14" x14ac:dyDescent="0.25">
      <c r="B66" s="333" t="str">
        <f>IF(D66="","",D66&amp;"-"&amp;(1+COUNTIF(D$33:D65,D66)))</f>
        <v>imeprezime-15</v>
      </c>
      <c r="D66" s="255" t="s">
        <v>285</v>
      </c>
      <c r="E66" s="256" t="s">
        <v>2118</v>
      </c>
      <c r="F66" s="256">
        <v>1956</v>
      </c>
      <c r="G66" s="256" t="s">
        <v>2119</v>
      </c>
      <c r="H66" s="256" t="s">
        <v>377</v>
      </c>
      <c r="I66" s="256" t="s">
        <v>808</v>
      </c>
      <c r="J66" s="256">
        <v>221</v>
      </c>
      <c r="K66" s="329">
        <v>44697</v>
      </c>
      <c r="L66" s="256" t="s">
        <v>2097</v>
      </c>
      <c r="M66" s="256"/>
      <c r="N66" s="257"/>
    </row>
    <row r="67" spans="2:14" x14ac:dyDescent="0.25">
      <c r="B67" s="333" t="str">
        <f>IF(D67="","",D67&amp;"-"&amp;(1+COUNTIF(D$33:D66,D67)))</f>
        <v>imeprezime-16</v>
      </c>
      <c r="D67" s="255" t="s">
        <v>285</v>
      </c>
      <c r="E67" s="256" t="s">
        <v>2118</v>
      </c>
      <c r="F67" s="256">
        <v>1925</v>
      </c>
      <c r="G67" s="256" t="s">
        <v>2120</v>
      </c>
      <c r="H67" s="256" t="s">
        <v>377</v>
      </c>
      <c r="I67" s="256" t="s">
        <v>1000</v>
      </c>
      <c r="J67" s="256">
        <v>221</v>
      </c>
      <c r="K67" s="329">
        <v>44636</v>
      </c>
      <c r="L67" s="256" t="s">
        <v>2097</v>
      </c>
      <c r="M67" s="256"/>
      <c r="N67" s="257"/>
    </row>
    <row r="68" spans="2:14" x14ac:dyDescent="0.25">
      <c r="B68" s="333" t="str">
        <f>IF(D68="","",D68&amp;"-"&amp;(1+COUNTIF(D$33:D67,D68)))</f>
        <v>imeprezime-17</v>
      </c>
      <c r="D68" s="255" t="s">
        <v>285</v>
      </c>
      <c r="E68" s="256" t="s">
        <v>2121</v>
      </c>
      <c r="F68" s="256">
        <v>1816</v>
      </c>
      <c r="G68" s="256" t="s">
        <v>2122</v>
      </c>
      <c r="H68" s="256" t="s">
        <v>377</v>
      </c>
      <c r="I68" s="256"/>
      <c r="J68" s="256" t="s">
        <v>2097</v>
      </c>
      <c r="K68" s="329" t="s">
        <v>2097</v>
      </c>
      <c r="L68" s="256" t="s">
        <v>2097</v>
      </c>
      <c r="M68" s="256"/>
      <c r="N68" s="257"/>
    </row>
    <row r="69" spans="2:14" ht="15" customHeight="1" x14ac:dyDescent="0.25">
      <c r="B69" s="333" t="str">
        <f>IF(D69="","",D69&amp;"-"&amp;(1+COUNTIF(D$33:D68,D69)))</f>
        <v>imeprezime-18</v>
      </c>
      <c r="D69" s="255" t="s">
        <v>285</v>
      </c>
      <c r="E69" s="256" t="s">
        <v>2123</v>
      </c>
      <c r="F69" s="256">
        <v>2173</v>
      </c>
      <c r="G69" s="256" t="s">
        <v>2124</v>
      </c>
      <c r="H69" s="256" t="s">
        <v>2125</v>
      </c>
      <c r="I69" s="256"/>
      <c r="J69" s="256" t="s">
        <v>2097</v>
      </c>
      <c r="K69" s="329" t="s">
        <v>2097</v>
      </c>
      <c r="L69" s="256" t="s">
        <v>2097</v>
      </c>
      <c r="M69" s="256"/>
      <c r="N69" s="257"/>
    </row>
    <row r="70" spans="2:14" x14ac:dyDescent="0.25">
      <c r="B70" s="333" t="str">
        <f>IF(D70="","",D70&amp;"-"&amp;(1+COUNTIF(D$33:D69,D70)))</f>
        <v>imeprezime-19</v>
      </c>
      <c r="D70" s="255" t="s">
        <v>285</v>
      </c>
      <c r="E70" s="256" t="s">
        <v>2126</v>
      </c>
      <c r="F70" s="256">
        <v>2016</v>
      </c>
      <c r="G70" s="256" t="s">
        <v>2111</v>
      </c>
      <c r="H70" s="256" t="s">
        <v>377</v>
      </c>
      <c r="I70" s="256"/>
      <c r="J70" s="256" t="s">
        <v>2097</v>
      </c>
      <c r="K70" s="256" t="s">
        <v>2097</v>
      </c>
      <c r="L70" s="256" t="s">
        <v>2097</v>
      </c>
      <c r="M70" s="256"/>
      <c r="N70" s="257"/>
    </row>
    <row r="71" spans="2:14" x14ac:dyDescent="0.25">
      <c r="B71" s="333" t="str">
        <f>IF(D71="","",D71&amp;"-"&amp;(1+COUNTIF(D$33:D70,D71)))</f>
        <v>imeprezime-20</v>
      </c>
      <c r="D71" s="255" t="s">
        <v>285</v>
      </c>
      <c r="E71" s="256" t="s">
        <v>2126</v>
      </c>
      <c r="F71" s="256">
        <v>1112</v>
      </c>
      <c r="G71" s="256" t="s">
        <v>2127</v>
      </c>
      <c r="H71" s="256" t="s">
        <v>377</v>
      </c>
      <c r="I71" s="256"/>
      <c r="J71" s="256" t="s">
        <v>2097</v>
      </c>
      <c r="K71" s="329" t="s">
        <v>2097</v>
      </c>
      <c r="L71" s="256" t="s">
        <v>2097</v>
      </c>
      <c r="M71" s="256"/>
      <c r="N71" s="257"/>
    </row>
    <row r="72" spans="2:14" x14ac:dyDescent="0.25">
      <c r="B72" s="333" t="str">
        <f>IF(D72="","",D72&amp;"-"&amp;(1+COUNTIF(D$33:D71,D72)))</f>
        <v>imeprezime-21</v>
      </c>
      <c r="D72" s="255" t="s">
        <v>285</v>
      </c>
      <c r="E72" s="256" t="s">
        <v>2128</v>
      </c>
      <c r="F72" s="256">
        <v>2083</v>
      </c>
      <c r="G72" s="256" t="s">
        <v>2129</v>
      </c>
      <c r="H72" s="256" t="s">
        <v>2130</v>
      </c>
      <c r="I72" s="256"/>
      <c r="J72" s="256" t="s">
        <v>2097</v>
      </c>
      <c r="K72" s="329" t="s">
        <v>2097</v>
      </c>
      <c r="L72" s="256" t="s">
        <v>2097</v>
      </c>
      <c r="M72" s="256"/>
      <c r="N72" s="257"/>
    </row>
    <row r="73" spans="2:14" x14ac:dyDescent="0.25">
      <c r="B73" s="333" t="str">
        <f>IF(D73="","",D73&amp;"-"&amp;(1+COUNTIF(D$33:D72,D73)))</f>
        <v>imeprezime-22</v>
      </c>
      <c r="D73" s="255" t="s">
        <v>285</v>
      </c>
      <c r="E73" s="256" t="s">
        <v>2131</v>
      </c>
      <c r="F73" s="256">
        <v>1429</v>
      </c>
      <c r="G73" s="256" t="s">
        <v>2132</v>
      </c>
      <c r="H73" s="256" t="s">
        <v>563</v>
      </c>
      <c r="I73" s="256" t="s">
        <v>2003</v>
      </c>
      <c r="J73" s="256">
        <v>221</v>
      </c>
      <c r="K73" s="329">
        <v>44646</v>
      </c>
      <c r="L73" s="256" t="s">
        <v>2097</v>
      </c>
      <c r="M73" s="256"/>
      <c r="N73" s="257"/>
    </row>
    <row r="74" spans="2:14" x14ac:dyDescent="0.25">
      <c r="B74" s="333" t="str">
        <f>IF(D74="","",D74&amp;"-"&amp;(1+COUNTIF(D$33:D73,D74)))</f>
        <v>imeprezime-23</v>
      </c>
      <c r="D74" s="255" t="s">
        <v>285</v>
      </c>
      <c r="E74" s="256" t="s">
        <v>2133</v>
      </c>
      <c r="F74" s="256">
        <v>2041</v>
      </c>
      <c r="G74" s="256" t="s">
        <v>2134</v>
      </c>
      <c r="H74" s="256" t="s">
        <v>807</v>
      </c>
      <c r="I74" s="256" t="s">
        <v>1000</v>
      </c>
      <c r="J74" s="256">
        <v>221</v>
      </c>
      <c r="K74" s="329">
        <v>44627</v>
      </c>
      <c r="L74" s="256" t="s">
        <v>2097</v>
      </c>
      <c r="M74" s="256"/>
      <c r="N74" s="257"/>
    </row>
    <row r="75" spans="2:14" x14ac:dyDescent="0.25">
      <c r="B75" s="333" t="str">
        <f>IF(D75="","",D75&amp;"-"&amp;(1+COUNTIF(D$33:D74,D75)))</f>
        <v>imeprezime-24</v>
      </c>
      <c r="D75" s="255" t="s">
        <v>285</v>
      </c>
      <c r="E75" s="256" t="s">
        <v>2135</v>
      </c>
      <c r="F75" s="256">
        <v>1005</v>
      </c>
      <c r="G75" s="256" t="s">
        <v>2136</v>
      </c>
      <c r="H75" s="256" t="s">
        <v>377</v>
      </c>
      <c r="I75" s="256" t="s">
        <v>1658</v>
      </c>
      <c r="J75" s="256">
        <v>221</v>
      </c>
      <c r="K75" s="329">
        <v>44636</v>
      </c>
      <c r="L75" s="256" t="s">
        <v>2097</v>
      </c>
      <c r="M75" s="256"/>
      <c r="N75" s="257"/>
    </row>
    <row r="76" spans="2:14" ht="15" customHeight="1" x14ac:dyDescent="0.25">
      <c r="B76" s="333" t="str">
        <f>IF(D76="","",D76&amp;"-"&amp;(1+COUNTIF(D$33:D75,D76)))</f>
        <v>imeprezime-25</v>
      </c>
      <c r="D76" s="255" t="s">
        <v>285</v>
      </c>
      <c r="E76" s="256" t="s">
        <v>2137</v>
      </c>
      <c r="F76" s="256">
        <v>2237</v>
      </c>
      <c r="G76" s="256" t="s">
        <v>2138</v>
      </c>
      <c r="H76" s="256" t="s">
        <v>377</v>
      </c>
      <c r="I76" s="256" t="s">
        <v>1658</v>
      </c>
      <c r="J76" s="256">
        <v>221</v>
      </c>
      <c r="K76" s="329">
        <v>44692</v>
      </c>
      <c r="L76" s="256" t="s">
        <v>2097</v>
      </c>
      <c r="M76" s="256"/>
      <c r="N76" s="257"/>
    </row>
    <row r="77" spans="2:14" x14ac:dyDescent="0.25">
      <c r="B77" s="333" t="str">
        <f>IF(D77="","",D77&amp;"-"&amp;(1+COUNTIF(D$33:D76,D77)))</f>
        <v>imeprezime-26</v>
      </c>
      <c r="D77" s="255" t="s">
        <v>285</v>
      </c>
      <c r="E77" s="256" t="s">
        <v>2137</v>
      </c>
      <c r="F77" s="256">
        <v>1472</v>
      </c>
      <c r="G77" s="256" t="s">
        <v>2139</v>
      </c>
      <c r="H77" s="256" t="s">
        <v>428</v>
      </c>
      <c r="I77" s="256" t="s">
        <v>629</v>
      </c>
      <c r="J77" s="256">
        <v>221</v>
      </c>
      <c r="K77" s="329">
        <v>44626</v>
      </c>
      <c r="L77" s="256" t="s">
        <v>2097</v>
      </c>
      <c r="M77" s="256"/>
      <c r="N77" s="257"/>
    </row>
    <row r="78" spans="2:14" x14ac:dyDescent="0.25">
      <c r="B78" s="333" t="str">
        <f>IF(D78="","",D78&amp;"-"&amp;(1+COUNTIF(D$33:D77,D78)))</f>
        <v>imeprezime-27</v>
      </c>
      <c r="D78" s="255" t="s">
        <v>285</v>
      </c>
      <c r="E78" s="256" t="s">
        <v>2137</v>
      </c>
      <c r="F78" s="256">
        <v>1917</v>
      </c>
      <c r="G78" s="256" t="s">
        <v>2140</v>
      </c>
      <c r="H78" s="256" t="s">
        <v>377</v>
      </c>
      <c r="I78" s="256"/>
      <c r="J78" s="256" t="s">
        <v>2097</v>
      </c>
      <c r="K78" s="329" t="s">
        <v>2097</v>
      </c>
      <c r="L78" s="256" t="s">
        <v>2097</v>
      </c>
      <c r="M78" s="256"/>
      <c r="N78" s="257"/>
    </row>
    <row r="79" spans="2:14" x14ac:dyDescent="0.25">
      <c r="B79" s="333" t="str">
        <f>IF(D79="","",D79&amp;"-"&amp;(1+COUNTIF(D$33:D78,D79)))</f>
        <v>imeprezime-28</v>
      </c>
      <c r="D79" s="255" t="s">
        <v>285</v>
      </c>
      <c r="E79" s="256" t="s">
        <v>2137</v>
      </c>
      <c r="F79" s="256">
        <v>1182</v>
      </c>
      <c r="G79" s="256" t="s">
        <v>2141</v>
      </c>
      <c r="H79" s="256" t="s">
        <v>377</v>
      </c>
      <c r="I79" s="256" t="s">
        <v>1509</v>
      </c>
      <c r="J79" s="256">
        <v>221</v>
      </c>
      <c r="K79" s="329">
        <v>44636</v>
      </c>
      <c r="L79" s="256" t="s">
        <v>2097</v>
      </c>
      <c r="M79" s="256"/>
      <c r="N79" s="257"/>
    </row>
    <row r="80" spans="2:14" x14ac:dyDescent="0.25">
      <c r="B80" s="333" t="str">
        <f>IF(D80="","",D80&amp;"-"&amp;(1+COUNTIF(D$33:D79,D80)))</f>
        <v>imeprezime-29</v>
      </c>
      <c r="D80" s="255" t="s">
        <v>285</v>
      </c>
      <c r="E80" s="256" t="s">
        <v>2137</v>
      </c>
      <c r="F80" s="256">
        <v>1840</v>
      </c>
      <c r="G80" s="256" t="s">
        <v>2142</v>
      </c>
      <c r="H80" s="256" t="s">
        <v>409</v>
      </c>
      <c r="I80" s="256" t="s">
        <v>629</v>
      </c>
      <c r="J80" s="256">
        <v>221</v>
      </c>
      <c r="K80" s="329">
        <v>44632</v>
      </c>
      <c r="L80" s="256" t="s">
        <v>2097</v>
      </c>
      <c r="M80" s="256"/>
      <c r="N80" s="257"/>
    </row>
    <row r="81" spans="2:14" x14ac:dyDescent="0.25">
      <c r="B81" s="333" t="str">
        <f>IF(D81="","",D81&amp;"-"&amp;(1+COUNTIF(D$33:D80,D81)))</f>
        <v>imeprezime-30</v>
      </c>
      <c r="D81" s="255" t="s">
        <v>285</v>
      </c>
      <c r="E81" s="256" t="s">
        <v>2137</v>
      </c>
      <c r="F81" s="256">
        <v>1709</v>
      </c>
      <c r="G81" s="256" t="s">
        <v>2143</v>
      </c>
      <c r="H81" s="256" t="s">
        <v>377</v>
      </c>
      <c r="I81" s="256"/>
      <c r="J81" s="256" t="s">
        <v>2097</v>
      </c>
      <c r="K81" s="256" t="s">
        <v>2097</v>
      </c>
      <c r="L81" s="256" t="s">
        <v>2097</v>
      </c>
      <c r="M81" s="256"/>
      <c r="N81" s="257"/>
    </row>
    <row r="82" spans="2:14" x14ac:dyDescent="0.25">
      <c r="B82" s="333" t="str">
        <f>IF(D82="","",D82&amp;"-"&amp;(1+COUNTIF(D$33:D81,D82)))</f>
        <v>imeprezime-31</v>
      </c>
      <c r="D82" s="255" t="s">
        <v>285</v>
      </c>
      <c r="E82" s="256" t="s">
        <v>2137</v>
      </c>
      <c r="F82" s="256">
        <v>1276</v>
      </c>
      <c r="G82" s="256" t="s">
        <v>2144</v>
      </c>
      <c r="H82" s="256" t="s">
        <v>525</v>
      </c>
      <c r="I82" s="256" t="s">
        <v>629</v>
      </c>
      <c r="J82" s="256">
        <v>221</v>
      </c>
      <c r="K82" s="329">
        <v>44625</v>
      </c>
      <c r="L82" s="256" t="s">
        <v>2097</v>
      </c>
      <c r="M82" s="256"/>
      <c r="N82" s="257"/>
    </row>
    <row r="83" spans="2:14" ht="15" customHeight="1" x14ac:dyDescent="0.25">
      <c r="B83" s="333" t="str">
        <f>IF(D83="","",D83&amp;"-"&amp;(1+COUNTIF(D$33:D82,D83)))</f>
        <v>imeprezime-32</v>
      </c>
      <c r="D83" s="255" t="s">
        <v>285</v>
      </c>
      <c r="E83" s="256" t="s">
        <v>2137</v>
      </c>
      <c r="F83" s="256">
        <v>2201</v>
      </c>
      <c r="G83" s="256" t="s">
        <v>1424</v>
      </c>
      <c r="H83" s="256" t="s">
        <v>450</v>
      </c>
      <c r="I83" s="256" t="s">
        <v>1723</v>
      </c>
      <c r="J83" s="256">
        <v>221</v>
      </c>
      <c r="K83" s="329">
        <v>44625</v>
      </c>
      <c r="L83" s="256" t="s">
        <v>2097</v>
      </c>
      <c r="M83" s="256"/>
      <c r="N83" s="257"/>
    </row>
    <row r="84" spans="2:14" x14ac:dyDescent="0.25">
      <c r="B84" s="333" t="str">
        <f>IF(D84="","",D84&amp;"-"&amp;(1+COUNTIF(D$33:D83,D84)))</f>
        <v>imeprezime-33</v>
      </c>
      <c r="D84" s="255" t="s">
        <v>285</v>
      </c>
      <c r="E84" s="256" t="s">
        <v>2137</v>
      </c>
      <c r="F84" s="256">
        <v>1838</v>
      </c>
      <c r="G84" s="256" t="s">
        <v>2145</v>
      </c>
      <c r="H84" s="256" t="s">
        <v>2146</v>
      </c>
      <c r="I84" s="256"/>
      <c r="J84" s="256" t="s">
        <v>2097</v>
      </c>
      <c r="K84" s="329" t="s">
        <v>2097</v>
      </c>
      <c r="L84" s="256" t="s">
        <v>2097</v>
      </c>
      <c r="M84" s="256"/>
      <c r="N84" s="257"/>
    </row>
    <row r="85" spans="2:14" x14ac:dyDescent="0.25">
      <c r="B85" s="333" t="str">
        <f>IF(D85="","",D85&amp;"-"&amp;(1+COUNTIF(D$33:D84,D85)))</f>
        <v>imeprezime-34</v>
      </c>
      <c r="D85" s="255" t="s">
        <v>285</v>
      </c>
      <c r="E85" s="256" t="s">
        <v>2137</v>
      </c>
      <c r="F85" s="256">
        <v>1190</v>
      </c>
      <c r="G85" s="256" t="s">
        <v>2147</v>
      </c>
      <c r="H85" s="256" t="s">
        <v>377</v>
      </c>
      <c r="I85" s="256" t="s">
        <v>1658</v>
      </c>
      <c r="J85" s="256">
        <v>221</v>
      </c>
      <c r="K85" s="329">
        <v>44636</v>
      </c>
      <c r="L85" s="256" t="s">
        <v>2097</v>
      </c>
      <c r="M85" s="256"/>
      <c r="N85" s="257"/>
    </row>
    <row r="86" spans="2:14" x14ac:dyDescent="0.25">
      <c r="B86" s="333" t="str">
        <f>IF(D86="","",D86&amp;"-"&amp;(1+COUNTIF(D$33:D85,D86)))</f>
        <v>imeprezime-35</v>
      </c>
      <c r="D86" s="255" t="s">
        <v>285</v>
      </c>
      <c r="E86" s="256" t="s">
        <v>2137</v>
      </c>
      <c r="F86" s="256">
        <v>1717</v>
      </c>
      <c r="G86" s="256" t="s">
        <v>2148</v>
      </c>
      <c r="H86" s="256" t="s">
        <v>377</v>
      </c>
      <c r="I86" s="256"/>
      <c r="J86" s="256" t="s">
        <v>2097</v>
      </c>
      <c r="K86" s="329" t="s">
        <v>2097</v>
      </c>
      <c r="L86" s="256" t="s">
        <v>2097</v>
      </c>
      <c r="M86" s="256"/>
      <c r="N86" s="257"/>
    </row>
    <row r="87" spans="2:14" x14ac:dyDescent="0.25">
      <c r="B87" s="333" t="str">
        <f>IF(D87="","",D87&amp;"-"&amp;(1+COUNTIF(D$33:D86,D87)))</f>
        <v>imeprezime-36</v>
      </c>
      <c r="D87" s="255" t="s">
        <v>285</v>
      </c>
      <c r="E87" s="256" t="s">
        <v>2137</v>
      </c>
      <c r="F87" s="256">
        <v>2037</v>
      </c>
      <c r="G87" s="256" t="s">
        <v>2149</v>
      </c>
      <c r="H87" s="256" t="s">
        <v>807</v>
      </c>
      <c r="I87" s="256" t="s">
        <v>1414</v>
      </c>
      <c r="J87" s="256">
        <v>221</v>
      </c>
      <c r="K87" s="329">
        <v>44627</v>
      </c>
      <c r="L87" s="256" t="s">
        <v>2097</v>
      </c>
      <c r="M87" s="256"/>
      <c r="N87" s="257"/>
    </row>
    <row r="88" spans="2:14" x14ac:dyDescent="0.25">
      <c r="B88" s="333" t="str">
        <f>IF(D88="","",D88&amp;"-"&amp;(1+COUNTIF(D$33:D87,D88)))</f>
        <v>imeprezime-37</v>
      </c>
      <c r="D88" s="255" t="s">
        <v>285</v>
      </c>
      <c r="E88" s="256" t="s">
        <v>2137</v>
      </c>
      <c r="F88" s="256">
        <v>1953</v>
      </c>
      <c r="G88" s="256" t="s">
        <v>2150</v>
      </c>
      <c r="H88" s="256" t="s">
        <v>450</v>
      </c>
      <c r="I88" s="256"/>
      <c r="J88" s="256" t="s">
        <v>2097</v>
      </c>
      <c r="K88" s="329" t="s">
        <v>2097</v>
      </c>
      <c r="L88" s="256" t="s">
        <v>2097</v>
      </c>
      <c r="M88" s="256"/>
      <c r="N88" s="257"/>
    </row>
    <row r="89" spans="2:14" x14ac:dyDescent="0.25">
      <c r="B89" s="333" t="str">
        <f>IF(D89="","",D89&amp;"-"&amp;(1+COUNTIF(D$33:D88,D89)))</f>
        <v>imeprezime-38</v>
      </c>
      <c r="D89" s="255" t="s">
        <v>285</v>
      </c>
      <c r="E89" s="256" t="s">
        <v>2137</v>
      </c>
      <c r="F89" s="256">
        <v>1613</v>
      </c>
      <c r="G89" s="256" t="s">
        <v>2151</v>
      </c>
      <c r="H89" s="256" t="s">
        <v>2152</v>
      </c>
      <c r="I89" s="256"/>
      <c r="J89" s="256" t="s">
        <v>2097</v>
      </c>
      <c r="K89" s="329" t="s">
        <v>2097</v>
      </c>
      <c r="L89" s="256" t="s">
        <v>2097</v>
      </c>
      <c r="M89" s="256"/>
      <c r="N89" s="257"/>
    </row>
    <row r="90" spans="2:14" ht="15" customHeight="1" x14ac:dyDescent="0.25">
      <c r="B90" s="333" t="str">
        <f>IF(D90="","",D90&amp;"-"&amp;(1+COUNTIF(D$33:D89,D90)))</f>
        <v>imeprezime-39</v>
      </c>
      <c r="D90" s="255" t="s">
        <v>285</v>
      </c>
      <c r="E90" s="256" t="s">
        <v>2137</v>
      </c>
      <c r="F90" s="256">
        <v>1634</v>
      </c>
      <c r="G90" s="256" t="s">
        <v>2153</v>
      </c>
      <c r="H90" s="256" t="s">
        <v>2152</v>
      </c>
      <c r="I90" s="256"/>
      <c r="J90" s="256" t="s">
        <v>2097</v>
      </c>
      <c r="K90" s="329" t="s">
        <v>2097</v>
      </c>
      <c r="L90" s="256" t="s">
        <v>2097</v>
      </c>
      <c r="M90" s="256"/>
      <c r="N90" s="257"/>
    </row>
    <row r="91" spans="2:14" x14ac:dyDescent="0.25">
      <c r="B91" s="333" t="str">
        <f>IF(D91="","",D91&amp;"-"&amp;(1+COUNTIF(D$33:D90,D91)))</f>
        <v>imeprezime-40</v>
      </c>
      <c r="D91" s="255" t="s">
        <v>285</v>
      </c>
      <c r="E91" s="256" t="s">
        <v>2137</v>
      </c>
      <c r="F91" s="256">
        <v>1791</v>
      </c>
      <c r="G91" s="256" t="s">
        <v>2154</v>
      </c>
      <c r="H91" s="256" t="s">
        <v>807</v>
      </c>
      <c r="I91" s="256"/>
      <c r="J91" s="256" t="s">
        <v>2097</v>
      </c>
      <c r="K91" s="329" t="s">
        <v>2097</v>
      </c>
      <c r="L91" s="256" t="s">
        <v>2097</v>
      </c>
      <c r="M91" s="256"/>
      <c r="N91" s="257"/>
    </row>
    <row r="92" spans="2:14" x14ac:dyDescent="0.25">
      <c r="B92" s="333" t="str">
        <f>IF(D92="","",D92&amp;"-"&amp;(1+COUNTIF(D$33:D91,D92)))</f>
        <v>imeprezime-41</v>
      </c>
      <c r="D92" s="255" t="s">
        <v>285</v>
      </c>
      <c r="E92" s="256" t="s">
        <v>2137</v>
      </c>
      <c r="F92" s="256">
        <v>1488</v>
      </c>
      <c r="G92" s="256" t="s">
        <v>2155</v>
      </c>
      <c r="H92" s="256" t="s">
        <v>807</v>
      </c>
      <c r="I92" s="256" t="s">
        <v>1723</v>
      </c>
      <c r="J92" s="256">
        <v>221</v>
      </c>
      <c r="K92" s="329">
        <v>44641</v>
      </c>
      <c r="L92" s="256" t="s">
        <v>2097</v>
      </c>
      <c r="M92" s="256"/>
      <c r="N92" s="257"/>
    </row>
    <row r="93" spans="2:14" x14ac:dyDescent="0.25">
      <c r="B93" s="333" t="str">
        <f>IF(D93="","",D93&amp;"-"&amp;(1+COUNTIF(D$33:D92,D93)))</f>
        <v>imeprezime-42</v>
      </c>
      <c r="D93" s="255" t="s">
        <v>285</v>
      </c>
      <c r="E93" s="256" t="s">
        <v>2137</v>
      </c>
      <c r="F93" s="256">
        <v>1305</v>
      </c>
      <c r="G93" s="256" t="s">
        <v>2156</v>
      </c>
      <c r="H93" s="256" t="s">
        <v>450</v>
      </c>
      <c r="I93" s="256" t="s">
        <v>1414</v>
      </c>
      <c r="J93" s="256">
        <v>221</v>
      </c>
      <c r="K93" s="329">
        <v>44625</v>
      </c>
      <c r="L93" s="256" t="s">
        <v>2097</v>
      </c>
      <c r="M93" s="256"/>
      <c r="N93" s="257"/>
    </row>
    <row r="94" spans="2:14" x14ac:dyDescent="0.25">
      <c r="B94" s="333" t="str">
        <f>IF(D94="","",D94&amp;"-"&amp;(1+COUNTIF(D$33:D93,D94)))</f>
        <v>imeprezime-43</v>
      </c>
      <c r="D94" s="255" t="s">
        <v>285</v>
      </c>
      <c r="E94" s="256" t="s">
        <v>2137</v>
      </c>
      <c r="F94" s="256">
        <v>1405</v>
      </c>
      <c r="G94" s="256" t="s">
        <v>2157</v>
      </c>
      <c r="H94" s="256" t="s">
        <v>377</v>
      </c>
      <c r="I94" s="256" t="s">
        <v>1658</v>
      </c>
      <c r="J94" s="256">
        <v>221</v>
      </c>
      <c r="K94" s="329">
        <v>44636</v>
      </c>
      <c r="L94" s="256" t="s">
        <v>2097</v>
      </c>
      <c r="M94" s="256"/>
      <c r="N94" s="257"/>
    </row>
    <row r="95" spans="2:14" x14ac:dyDescent="0.25">
      <c r="B95" s="333" t="str">
        <f>IF(D95="","",D95&amp;"-"&amp;(1+COUNTIF(D$33:D94,D95)))</f>
        <v>imeprezime-44</v>
      </c>
      <c r="D95" s="255" t="s">
        <v>285</v>
      </c>
      <c r="E95" s="256" t="s">
        <v>2137</v>
      </c>
      <c r="F95" s="256">
        <v>1218</v>
      </c>
      <c r="G95" s="256" t="s">
        <v>2158</v>
      </c>
      <c r="H95" s="256" t="s">
        <v>377</v>
      </c>
      <c r="I95" s="256" t="s">
        <v>1723</v>
      </c>
      <c r="J95" s="256">
        <v>221</v>
      </c>
      <c r="K95" s="329">
        <v>44636</v>
      </c>
      <c r="L95" s="256" t="s">
        <v>2097</v>
      </c>
      <c r="M95" s="256"/>
      <c r="N95" s="257"/>
    </row>
    <row r="96" spans="2:14" x14ac:dyDescent="0.25">
      <c r="B96" s="333" t="str">
        <f>IF(D96="","",D96&amp;"-"&amp;(1+COUNTIF(D$33:D95,D96)))</f>
        <v>imeprezime-45</v>
      </c>
      <c r="D96" s="255" t="s">
        <v>285</v>
      </c>
      <c r="E96" s="256" t="s">
        <v>2137</v>
      </c>
      <c r="F96" s="256">
        <v>2262</v>
      </c>
      <c r="G96" s="256" t="s">
        <v>2159</v>
      </c>
      <c r="H96" s="256" t="s">
        <v>807</v>
      </c>
      <c r="I96" s="256"/>
      <c r="J96" s="256" t="s">
        <v>2097</v>
      </c>
      <c r="K96" s="329" t="s">
        <v>2097</v>
      </c>
      <c r="L96" s="256" t="s">
        <v>2097</v>
      </c>
      <c r="M96" s="256"/>
      <c r="N96" s="257"/>
    </row>
    <row r="97" spans="2:14" ht="15" customHeight="1" x14ac:dyDescent="0.25">
      <c r="B97" s="333" t="str">
        <f>IF(D97="","",D97&amp;"-"&amp;(1+COUNTIF(D$33:D96,D97)))</f>
        <v>imeprezime-46</v>
      </c>
      <c r="D97" s="255" t="s">
        <v>285</v>
      </c>
      <c r="E97" s="256" t="s">
        <v>2137</v>
      </c>
      <c r="F97" s="256">
        <v>1380</v>
      </c>
      <c r="G97" s="256" t="s">
        <v>2160</v>
      </c>
      <c r="H97" s="256" t="s">
        <v>377</v>
      </c>
      <c r="I97" s="256"/>
      <c r="J97" s="256" t="s">
        <v>2097</v>
      </c>
      <c r="K97" s="329" t="s">
        <v>2097</v>
      </c>
      <c r="L97" s="256" t="s">
        <v>2097</v>
      </c>
      <c r="M97" s="256"/>
      <c r="N97" s="257"/>
    </row>
    <row r="98" spans="2:14" x14ac:dyDescent="0.25">
      <c r="B98" s="333" t="str">
        <f>IF(D98="","",D98&amp;"-"&amp;(1+COUNTIF(D$33:D97,D98)))</f>
        <v>imeprezime-47</v>
      </c>
      <c r="D98" s="255" t="s">
        <v>285</v>
      </c>
      <c r="E98" s="256" t="s">
        <v>2137</v>
      </c>
      <c r="F98" s="256">
        <v>2043</v>
      </c>
      <c r="G98" s="256" t="s">
        <v>2161</v>
      </c>
      <c r="H98" s="256" t="s">
        <v>807</v>
      </c>
      <c r="I98" s="256" t="s">
        <v>1658</v>
      </c>
      <c r="J98" s="256">
        <v>221</v>
      </c>
      <c r="K98" s="329">
        <v>44627</v>
      </c>
      <c r="L98" s="256" t="s">
        <v>2097</v>
      </c>
      <c r="M98" s="256"/>
      <c r="N98" s="257"/>
    </row>
    <row r="99" spans="2:14" x14ac:dyDescent="0.25">
      <c r="B99" s="333" t="str">
        <f>IF(D99="","",D99&amp;"-"&amp;(1+COUNTIF(D$33:D98,D99)))</f>
        <v>imeprezime-48</v>
      </c>
      <c r="D99" s="255" t="s">
        <v>285</v>
      </c>
      <c r="E99" s="256" t="s">
        <v>2137</v>
      </c>
      <c r="F99" s="256">
        <v>2194</v>
      </c>
      <c r="G99" s="256" t="s">
        <v>2162</v>
      </c>
      <c r="H99" s="256" t="s">
        <v>2163</v>
      </c>
      <c r="I99" s="256"/>
      <c r="J99" s="256" t="s">
        <v>2097</v>
      </c>
      <c r="K99" s="256" t="s">
        <v>2097</v>
      </c>
      <c r="L99" s="256" t="s">
        <v>2097</v>
      </c>
      <c r="M99" s="256"/>
      <c r="N99" s="257"/>
    </row>
    <row r="100" spans="2:14" x14ac:dyDescent="0.25">
      <c r="B100" s="333" t="str">
        <f>IF(D100="","",D100&amp;"-"&amp;(1+COUNTIF(D$33:D99,D100)))</f>
        <v>imeprezime-49</v>
      </c>
      <c r="D100" s="255" t="s">
        <v>285</v>
      </c>
      <c r="E100" s="256" t="s">
        <v>2137</v>
      </c>
      <c r="F100" s="256">
        <v>1046</v>
      </c>
      <c r="G100" s="256" t="s">
        <v>2164</v>
      </c>
      <c r="H100" s="256" t="s">
        <v>409</v>
      </c>
      <c r="I100" s="256"/>
      <c r="J100" s="256" t="s">
        <v>2097</v>
      </c>
      <c r="K100" s="329" t="s">
        <v>2097</v>
      </c>
      <c r="L100" s="256" t="s">
        <v>2097</v>
      </c>
      <c r="M100" s="256"/>
      <c r="N100" s="257"/>
    </row>
    <row r="101" spans="2:14" x14ac:dyDescent="0.25">
      <c r="B101" s="333" t="str">
        <f>IF(D101="","",D101&amp;"-"&amp;(1+COUNTIF(D$33:D100,D101)))</f>
        <v>imeprezime-50</v>
      </c>
      <c r="D101" s="255" t="s">
        <v>285</v>
      </c>
      <c r="E101" s="256" t="s">
        <v>2165</v>
      </c>
      <c r="F101" s="256">
        <v>1189</v>
      </c>
      <c r="G101" s="256" t="s">
        <v>2166</v>
      </c>
      <c r="H101" s="256" t="s">
        <v>377</v>
      </c>
      <c r="I101" s="256" t="s">
        <v>1658</v>
      </c>
      <c r="J101" s="256">
        <v>221</v>
      </c>
      <c r="K101" s="329">
        <v>44636</v>
      </c>
      <c r="L101" s="256" t="s">
        <v>2097</v>
      </c>
      <c r="M101" s="256"/>
      <c r="N101" s="257"/>
    </row>
    <row r="102" spans="2:14" x14ac:dyDescent="0.25">
      <c r="B102" s="333" t="str">
        <f>IF(D102="","",D102&amp;"-"&amp;(1+COUNTIF(D$33:D101,D102)))</f>
        <v>imeprezime-51</v>
      </c>
      <c r="D102" s="255" t="s">
        <v>285</v>
      </c>
      <c r="E102" s="256" t="s">
        <v>2167</v>
      </c>
      <c r="F102" s="256">
        <v>1006</v>
      </c>
      <c r="G102" s="256" t="s">
        <v>2168</v>
      </c>
      <c r="H102" s="256" t="s">
        <v>377</v>
      </c>
      <c r="I102" s="256"/>
      <c r="J102" s="256" t="s">
        <v>2097</v>
      </c>
      <c r="K102" s="329" t="s">
        <v>2097</v>
      </c>
      <c r="L102" s="256" t="s">
        <v>2097</v>
      </c>
      <c r="M102" s="256"/>
      <c r="N102" s="257"/>
    </row>
    <row r="103" spans="2:14" x14ac:dyDescent="0.25">
      <c r="B103" s="333" t="str">
        <f>IF(D103="","",D103&amp;"-"&amp;(1+COUNTIF(D$33:D102,D103)))</f>
        <v>imeprezime-52</v>
      </c>
      <c r="D103" s="255" t="s">
        <v>285</v>
      </c>
      <c r="E103" s="256" t="s">
        <v>2167</v>
      </c>
      <c r="F103" s="256">
        <v>2054</v>
      </c>
      <c r="G103" s="256" t="s">
        <v>2169</v>
      </c>
      <c r="H103" s="256" t="s">
        <v>563</v>
      </c>
      <c r="I103" s="256"/>
      <c r="J103" s="256" t="s">
        <v>2097</v>
      </c>
      <c r="K103" s="329" t="s">
        <v>2097</v>
      </c>
      <c r="L103" s="256" t="s">
        <v>2097</v>
      </c>
      <c r="M103" s="256"/>
      <c r="N103" s="257"/>
    </row>
    <row r="104" spans="2:14" x14ac:dyDescent="0.25">
      <c r="B104" s="333" t="str">
        <f>IF(D104="","",D104&amp;"-"&amp;(1+COUNTIF(D$33:D103,D104)))</f>
        <v>imeprezime-53</v>
      </c>
      <c r="D104" s="255" t="s">
        <v>285</v>
      </c>
      <c r="E104" s="256" t="s">
        <v>2167</v>
      </c>
      <c r="F104" s="256">
        <v>2272</v>
      </c>
      <c r="G104" s="256" t="s">
        <v>2170</v>
      </c>
      <c r="H104" s="256"/>
      <c r="I104" s="256"/>
      <c r="J104" s="256" t="s">
        <v>2097</v>
      </c>
      <c r="K104" s="256" t="s">
        <v>2097</v>
      </c>
      <c r="L104" s="256" t="s">
        <v>2097</v>
      </c>
      <c r="M104" s="256"/>
      <c r="N104" s="257"/>
    </row>
    <row r="105" spans="2:14" x14ac:dyDescent="0.25">
      <c r="B105" s="333" t="str">
        <f>IF(D105="","",D105&amp;"-"&amp;(1+COUNTIF(D$33:D104,D105)))</f>
        <v>imeprezime-54</v>
      </c>
      <c r="D105" s="255" t="s">
        <v>285</v>
      </c>
      <c r="E105" s="256" t="s">
        <v>2171</v>
      </c>
      <c r="F105" s="256">
        <v>2045</v>
      </c>
      <c r="G105" s="256" t="s">
        <v>2172</v>
      </c>
      <c r="H105" s="256" t="s">
        <v>450</v>
      </c>
      <c r="I105" s="256" t="s">
        <v>1414</v>
      </c>
      <c r="J105" s="256">
        <v>221</v>
      </c>
      <c r="K105" s="329">
        <v>44625</v>
      </c>
      <c r="L105" s="256" t="s">
        <v>2097</v>
      </c>
      <c r="M105" s="256"/>
      <c r="N105" s="257"/>
    </row>
    <row r="106" spans="2:14" x14ac:dyDescent="0.25">
      <c r="B106" s="333" t="str">
        <f>IF(D106="","",D106&amp;"-"&amp;(1+COUNTIF(D$33:D105,D106)))</f>
        <v>imeprezime-55</v>
      </c>
      <c r="D106" s="255" t="s">
        <v>285</v>
      </c>
      <c r="E106" s="256" t="s">
        <v>2173</v>
      </c>
      <c r="F106" s="256">
        <v>1008</v>
      </c>
      <c r="G106" s="256" t="s">
        <v>2174</v>
      </c>
      <c r="H106" s="256" t="s">
        <v>377</v>
      </c>
      <c r="I106" s="256"/>
      <c r="J106" s="256" t="s">
        <v>2097</v>
      </c>
      <c r="K106" s="329" t="s">
        <v>2097</v>
      </c>
      <c r="L106" s="256" t="s">
        <v>2097</v>
      </c>
      <c r="M106" s="256"/>
      <c r="N106" s="257"/>
    </row>
    <row r="107" spans="2:14" x14ac:dyDescent="0.25">
      <c r="B107" s="333" t="str">
        <f>IF(D107="","",D107&amp;"-"&amp;(1+COUNTIF(D$33:D106,D107)))</f>
        <v>imeprezime-56</v>
      </c>
      <c r="D107" s="255" t="s">
        <v>285</v>
      </c>
      <c r="E107" s="256" t="s">
        <v>2175</v>
      </c>
      <c r="F107" s="256">
        <v>1861</v>
      </c>
      <c r="G107" s="256" t="s">
        <v>2176</v>
      </c>
      <c r="H107" s="256" t="s">
        <v>807</v>
      </c>
      <c r="I107" s="256" t="s">
        <v>698</v>
      </c>
      <c r="J107" s="256">
        <v>221</v>
      </c>
      <c r="K107" s="329">
        <v>44627</v>
      </c>
      <c r="L107" s="256" t="s">
        <v>2097</v>
      </c>
      <c r="M107" s="256"/>
      <c r="N107" s="257"/>
    </row>
    <row r="108" spans="2:14" x14ac:dyDescent="0.25">
      <c r="B108" s="333" t="str">
        <f>IF(D108="","",D108&amp;"-"&amp;(1+COUNTIF(D$33:D107,D108)))</f>
        <v>imeprezime-57</v>
      </c>
      <c r="D108" s="255" t="s">
        <v>285</v>
      </c>
      <c r="E108" s="256" t="s">
        <v>2177</v>
      </c>
      <c r="F108" s="256">
        <v>1943</v>
      </c>
      <c r="G108" s="256" t="s">
        <v>2176</v>
      </c>
      <c r="H108" s="256" t="s">
        <v>377</v>
      </c>
      <c r="I108" s="256" t="s">
        <v>1658</v>
      </c>
      <c r="J108" s="256">
        <v>221</v>
      </c>
      <c r="K108" s="329">
        <v>44697</v>
      </c>
      <c r="L108" s="256" t="s">
        <v>2097</v>
      </c>
      <c r="M108" s="256"/>
      <c r="N108" s="257"/>
    </row>
    <row r="109" spans="2:14" x14ac:dyDescent="0.25">
      <c r="B109" s="333" t="str">
        <f>IF(D109="","",D109&amp;"-"&amp;(1+COUNTIF(D$33:D108,D109)))</f>
        <v>imeprezime-58</v>
      </c>
      <c r="D109" s="255" t="s">
        <v>285</v>
      </c>
      <c r="E109" s="256" t="s">
        <v>2177</v>
      </c>
      <c r="F109" s="256">
        <v>2114</v>
      </c>
      <c r="G109" s="256" t="s">
        <v>2178</v>
      </c>
      <c r="H109" s="256" t="s">
        <v>2179</v>
      </c>
      <c r="I109" s="256"/>
      <c r="J109" s="256" t="s">
        <v>2097</v>
      </c>
      <c r="K109" s="256" t="s">
        <v>2097</v>
      </c>
      <c r="L109" s="256" t="s">
        <v>2097</v>
      </c>
      <c r="M109" s="256"/>
      <c r="N109" s="257"/>
    </row>
    <row r="110" spans="2:14" x14ac:dyDescent="0.25">
      <c r="B110" s="333" t="str">
        <f>IF(D110="","",D110&amp;"-"&amp;(1+COUNTIF(D$33:D109,D110)))</f>
        <v>imeprezime-59</v>
      </c>
      <c r="D110" s="255" t="s">
        <v>285</v>
      </c>
      <c r="E110" s="256" t="s">
        <v>2177</v>
      </c>
      <c r="F110" s="256">
        <v>1007</v>
      </c>
      <c r="G110" s="256" t="s">
        <v>2180</v>
      </c>
      <c r="H110" s="256" t="s">
        <v>377</v>
      </c>
      <c r="I110" s="256"/>
      <c r="J110" s="256" t="s">
        <v>2097</v>
      </c>
      <c r="K110" s="329" t="s">
        <v>2097</v>
      </c>
      <c r="L110" s="256" t="s">
        <v>2097</v>
      </c>
      <c r="M110" s="256"/>
      <c r="N110" s="257"/>
    </row>
    <row r="111" spans="2:14" x14ac:dyDescent="0.25">
      <c r="B111" s="333" t="str">
        <f>IF(D111="","",D111&amp;"-"&amp;(1+COUNTIF(D$33:D110,D111)))</f>
        <v>imeprezime-60</v>
      </c>
      <c r="D111" s="255" t="s">
        <v>285</v>
      </c>
      <c r="E111" s="256" t="s">
        <v>2177</v>
      </c>
      <c r="F111" s="256">
        <v>2142</v>
      </c>
      <c r="G111" s="256" t="s">
        <v>2181</v>
      </c>
      <c r="H111" s="256" t="s">
        <v>2182</v>
      </c>
      <c r="I111" s="256"/>
      <c r="J111" s="256" t="s">
        <v>2097</v>
      </c>
      <c r="K111" s="329" t="s">
        <v>2097</v>
      </c>
      <c r="L111" s="256" t="s">
        <v>2097</v>
      </c>
      <c r="M111" s="256"/>
      <c r="N111" s="257"/>
    </row>
    <row r="112" spans="2:14" x14ac:dyDescent="0.25">
      <c r="B112" s="333" t="str">
        <f>IF(D112="","",D112&amp;"-"&amp;(1+COUNTIF(D$33:D111,D112)))</f>
        <v>imeprezime-61</v>
      </c>
      <c r="D112" s="255" t="s">
        <v>285</v>
      </c>
      <c r="E112" s="256" t="s">
        <v>2177</v>
      </c>
      <c r="F112" s="256">
        <v>1886</v>
      </c>
      <c r="G112" s="256" t="s">
        <v>2183</v>
      </c>
      <c r="H112" s="256" t="s">
        <v>377</v>
      </c>
      <c r="I112" s="256"/>
      <c r="J112" s="256" t="s">
        <v>2097</v>
      </c>
      <c r="K112" s="329" t="s">
        <v>2097</v>
      </c>
      <c r="L112" s="256" t="s">
        <v>2097</v>
      </c>
      <c r="M112" s="256"/>
      <c r="N112" s="257"/>
    </row>
    <row r="113" spans="2:14" x14ac:dyDescent="0.25">
      <c r="B113" s="333" t="str">
        <f>IF(D113="","",D113&amp;"-"&amp;(1+COUNTIF(D$33:D112,D113)))</f>
        <v>imeprezime-62</v>
      </c>
      <c r="D113" s="255" t="s">
        <v>285</v>
      </c>
      <c r="E113" s="256" t="s">
        <v>2184</v>
      </c>
      <c r="F113" s="256">
        <v>1594</v>
      </c>
      <c r="G113" s="256" t="s">
        <v>2185</v>
      </c>
      <c r="H113" s="256" t="s">
        <v>2152</v>
      </c>
      <c r="I113" s="256"/>
      <c r="J113" s="256" t="s">
        <v>2097</v>
      </c>
      <c r="K113" s="329" t="s">
        <v>2097</v>
      </c>
      <c r="L113" s="256" t="s">
        <v>2097</v>
      </c>
      <c r="M113" s="256"/>
      <c r="N113" s="257"/>
    </row>
    <row r="114" spans="2:14" x14ac:dyDescent="0.25">
      <c r="B114" s="333" t="str">
        <f>IF(D114="","",D114&amp;"-"&amp;(1+COUNTIF(D$33:D113,D114)))</f>
        <v>imeprezime-63</v>
      </c>
      <c r="D114" s="255" t="s">
        <v>285</v>
      </c>
      <c r="E114" s="256" t="s">
        <v>2184</v>
      </c>
      <c r="F114" s="256">
        <v>1758</v>
      </c>
      <c r="G114" s="256" t="s">
        <v>2186</v>
      </c>
      <c r="H114" s="256" t="s">
        <v>409</v>
      </c>
      <c r="I114" s="256"/>
      <c r="J114" s="256" t="s">
        <v>2097</v>
      </c>
      <c r="K114" s="256" t="s">
        <v>2097</v>
      </c>
      <c r="L114" s="256" t="s">
        <v>2097</v>
      </c>
      <c r="M114" s="256"/>
      <c r="N114" s="257"/>
    </row>
    <row r="115" spans="2:14" x14ac:dyDescent="0.25">
      <c r="B115" s="333" t="str">
        <f>IF(D115="","",D115&amp;"-"&amp;(1+COUNTIF(D$33:D114,D115)))</f>
        <v>imeprezime-64</v>
      </c>
      <c r="D115" s="255" t="s">
        <v>285</v>
      </c>
      <c r="E115" s="256" t="s">
        <v>2184</v>
      </c>
      <c r="F115" s="256">
        <v>1833</v>
      </c>
      <c r="G115" s="256" t="s">
        <v>2187</v>
      </c>
      <c r="H115" s="256" t="s">
        <v>2146</v>
      </c>
      <c r="I115" s="256"/>
      <c r="J115" s="256" t="s">
        <v>2097</v>
      </c>
      <c r="K115" s="329" t="s">
        <v>2097</v>
      </c>
      <c r="L115" s="256" t="s">
        <v>2097</v>
      </c>
      <c r="M115" s="256"/>
      <c r="N115" s="257"/>
    </row>
    <row r="116" spans="2:14" x14ac:dyDescent="0.25">
      <c r="B116" s="333" t="str">
        <f>IF(D116="","",D116&amp;"-"&amp;(1+COUNTIF(D$33:D115,D116)))</f>
        <v>imeprezime-65</v>
      </c>
      <c r="D116" s="255" t="s">
        <v>285</v>
      </c>
      <c r="E116" s="256" t="s">
        <v>2184</v>
      </c>
      <c r="F116" s="256">
        <v>1134</v>
      </c>
      <c r="G116" s="256" t="s">
        <v>2188</v>
      </c>
      <c r="H116" s="256" t="s">
        <v>525</v>
      </c>
      <c r="I116" s="256" t="s">
        <v>1000</v>
      </c>
      <c r="J116" s="256">
        <v>221</v>
      </c>
      <c r="K116" s="329">
        <v>44625</v>
      </c>
      <c r="L116" s="256" t="s">
        <v>2097</v>
      </c>
      <c r="M116" s="256"/>
      <c r="N116" s="257"/>
    </row>
    <row r="117" spans="2:14" x14ac:dyDescent="0.25">
      <c r="B117" s="333" t="str">
        <f>IF(D117="","",D117&amp;"-"&amp;(1+COUNTIF(D$33:D116,D117)))</f>
        <v>imeprezime-66</v>
      </c>
      <c r="D117" s="255" t="s">
        <v>285</v>
      </c>
      <c r="E117" s="256" t="s">
        <v>2189</v>
      </c>
      <c r="F117" s="256">
        <v>1967</v>
      </c>
      <c r="G117" s="256" t="s">
        <v>2190</v>
      </c>
      <c r="H117" s="256" t="s">
        <v>2163</v>
      </c>
      <c r="I117" s="256"/>
      <c r="J117" s="256" t="s">
        <v>2097</v>
      </c>
      <c r="K117" s="329" t="s">
        <v>2097</v>
      </c>
      <c r="L117" s="256" t="s">
        <v>2097</v>
      </c>
      <c r="M117" s="256"/>
      <c r="N117" s="257"/>
    </row>
    <row r="118" spans="2:14" x14ac:dyDescent="0.25">
      <c r="B118" s="333" t="str">
        <f>IF(D118="","",D118&amp;"-"&amp;(1+COUNTIF(D$33:D117,D118)))</f>
        <v>imeprezime-67</v>
      </c>
      <c r="D118" s="255" t="s">
        <v>285</v>
      </c>
      <c r="E118" s="256" t="s">
        <v>2189</v>
      </c>
      <c r="F118" s="256">
        <v>2217</v>
      </c>
      <c r="G118" s="256" t="s">
        <v>2191</v>
      </c>
      <c r="H118" s="256" t="s">
        <v>409</v>
      </c>
      <c r="I118" s="256"/>
      <c r="J118" s="256" t="s">
        <v>2097</v>
      </c>
      <c r="K118" s="329" t="s">
        <v>2097</v>
      </c>
      <c r="L118" s="256" t="s">
        <v>2097</v>
      </c>
      <c r="M118" s="256"/>
      <c r="N118" s="257"/>
    </row>
    <row r="119" spans="2:14" x14ac:dyDescent="0.25">
      <c r="B119" s="333" t="str">
        <f>IF(D119="","",D119&amp;"-"&amp;(1+COUNTIF(D$33:D118,D119)))</f>
        <v>imeprezime-68</v>
      </c>
      <c r="D119" s="255" t="s">
        <v>285</v>
      </c>
      <c r="E119" s="256" t="s">
        <v>2192</v>
      </c>
      <c r="F119" s="256">
        <v>2207</v>
      </c>
      <c r="G119" s="256" t="s">
        <v>2193</v>
      </c>
      <c r="H119" s="256" t="s">
        <v>2194</v>
      </c>
      <c r="I119" s="256" t="s">
        <v>698</v>
      </c>
      <c r="J119" s="256">
        <v>221</v>
      </c>
      <c r="K119" s="329">
        <v>44625</v>
      </c>
      <c r="L119" s="256" t="s">
        <v>2097</v>
      </c>
      <c r="M119" s="256"/>
      <c r="N119" s="257"/>
    </row>
    <row r="120" spans="2:14" x14ac:dyDescent="0.25">
      <c r="B120" s="333" t="str">
        <f>IF(D120="","",D120&amp;"-"&amp;(1+COUNTIF(D$33:D119,D120)))</f>
        <v>imeprezime-69</v>
      </c>
      <c r="D120" s="255" t="s">
        <v>285</v>
      </c>
      <c r="E120" s="256" t="s">
        <v>2195</v>
      </c>
      <c r="F120" s="256">
        <v>1010</v>
      </c>
      <c r="G120" s="256" t="s">
        <v>2196</v>
      </c>
      <c r="H120" s="256" t="s">
        <v>377</v>
      </c>
      <c r="I120" s="256"/>
      <c r="J120" s="256" t="s">
        <v>2097</v>
      </c>
      <c r="K120" s="329" t="s">
        <v>2097</v>
      </c>
      <c r="L120" s="256" t="s">
        <v>2097</v>
      </c>
      <c r="M120" s="256"/>
      <c r="N120" s="257"/>
    </row>
    <row r="121" spans="2:14" x14ac:dyDescent="0.25">
      <c r="B121" s="333" t="str">
        <f>IF(D121="","",D121&amp;"-"&amp;(1+COUNTIF(D$33:D120,D121)))</f>
        <v>imeprezime-70</v>
      </c>
      <c r="D121" s="255" t="s">
        <v>285</v>
      </c>
      <c r="E121" s="256" t="s">
        <v>2195</v>
      </c>
      <c r="F121" s="256">
        <v>1009</v>
      </c>
      <c r="G121" s="256" t="s">
        <v>2197</v>
      </c>
      <c r="H121" s="256" t="s">
        <v>377</v>
      </c>
      <c r="I121" s="256"/>
      <c r="J121" s="256" t="s">
        <v>2097</v>
      </c>
      <c r="K121" s="256" t="s">
        <v>2097</v>
      </c>
      <c r="L121" s="256" t="s">
        <v>2097</v>
      </c>
      <c r="M121" s="256"/>
      <c r="N121" s="257"/>
    </row>
    <row r="122" spans="2:14" x14ac:dyDescent="0.25">
      <c r="B122" s="333" t="str">
        <f>IF(D122="","",D122&amp;"-"&amp;(1+COUNTIF(D$33:D121,D122)))</f>
        <v>imeprezime-71</v>
      </c>
      <c r="D122" s="255" t="s">
        <v>285</v>
      </c>
      <c r="E122" s="256" t="s">
        <v>2195</v>
      </c>
      <c r="F122" s="256">
        <v>1074</v>
      </c>
      <c r="G122" s="256" t="s">
        <v>2198</v>
      </c>
      <c r="H122" s="256" t="s">
        <v>377</v>
      </c>
      <c r="I122" s="256" t="s">
        <v>1833</v>
      </c>
      <c r="J122" s="256">
        <v>221</v>
      </c>
      <c r="K122" s="329">
        <v>44636</v>
      </c>
      <c r="L122" s="256" t="s">
        <v>2097</v>
      </c>
      <c r="M122" s="256"/>
      <c r="N122" s="257"/>
    </row>
    <row r="123" spans="2:14" ht="15" customHeight="1" x14ac:dyDescent="0.25">
      <c r="B123" s="333" t="str">
        <f>IF(D123="","",D123&amp;"-"&amp;(1+COUNTIF(D$33:D122,D123)))</f>
        <v>imeprezime-72</v>
      </c>
      <c r="D123" s="255" t="s">
        <v>285</v>
      </c>
      <c r="E123" s="256" t="s">
        <v>2195</v>
      </c>
      <c r="F123" s="256">
        <v>1273</v>
      </c>
      <c r="G123" s="256" t="s">
        <v>2199</v>
      </c>
      <c r="H123" s="256" t="s">
        <v>377</v>
      </c>
      <c r="I123" s="256" t="s">
        <v>1833</v>
      </c>
      <c r="J123" s="256">
        <v>221</v>
      </c>
      <c r="K123" s="329">
        <v>44636</v>
      </c>
      <c r="L123" s="256" t="s">
        <v>2097</v>
      </c>
      <c r="M123" s="256"/>
      <c r="N123" s="257"/>
    </row>
    <row r="124" spans="2:14" x14ac:dyDescent="0.25">
      <c r="B124" s="333" t="str">
        <f>IF(D124="","",D124&amp;"-"&amp;(1+COUNTIF(D$33:D123,D124)))</f>
        <v>imeprezime-73</v>
      </c>
      <c r="D124" s="255" t="s">
        <v>285</v>
      </c>
      <c r="E124" s="256" t="s">
        <v>2195</v>
      </c>
      <c r="F124" s="256">
        <v>2197</v>
      </c>
      <c r="G124" s="256" t="s">
        <v>2200</v>
      </c>
      <c r="H124" s="256"/>
      <c r="I124" s="256"/>
      <c r="J124" s="256" t="s">
        <v>2097</v>
      </c>
      <c r="K124" s="256" t="s">
        <v>2097</v>
      </c>
      <c r="L124" s="256" t="s">
        <v>2097</v>
      </c>
      <c r="M124" s="256"/>
      <c r="N124" s="257"/>
    </row>
    <row r="125" spans="2:14" x14ac:dyDescent="0.25">
      <c r="B125" s="333" t="str">
        <f>IF(D125="","",D125&amp;"-"&amp;(1+COUNTIF(D$33:D124,D125)))</f>
        <v>imeprezime-74</v>
      </c>
      <c r="D125" s="255" t="s">
        <v>285</v>
      </c>
      <c r="E125" s="256" t="s">
        <v>2201</v>
      </c>
      <c r="F125" s="256">
        <v>1646</v>
      </c>
      <c r="G125" s="256" t="s">
        <v>2186</v>
      </c>
      <c r="H125" s="256" t="s">
        <v>409</v>
      </c>
      <c r="I125" s="256"/>
      <c r="J125" s="256" t="s">
        <v>2097</v>
      </c>
      <c r="K125" s="329" t="s">
        <v>2097</v>
      </c>
      <c r="L125" s="256" t="s">
        <v>2097</v>
      </c>
      <c r="M125" s="256"/>
      <c r="N125" s="257"/>
    </row>
    <row r="126" spans="2:14" x14ac:dyDescent="0.25">
      <c r="B126" s="333" t="str">
        <f>IF(D126="","",D126&amp;"-"&amp;(1+COUNTIF(D$33:D125,D126)))</f>
        <v>imeprezime-75</v>
      </c>
      <c r="D126" s="255" t="s">
        <v>285</v>
      </c>
      <c r="E126" s="256" t="s">
        <v>2201</v>
      </c>
      <c r="F126" s="256">
        <v>2145</v>
      </c>
      <c r="G126" s="256" t="s">
        <v>2202</v>
      </c>
      <c r="H126" s="256"/>
      <c r="I126" s="256"/>
      <c r="J126" s="256" t="s">
        <v>2097</v>
      </c>
      <c r="K126" s="256" t="s">
        <v>2097</v>
      </c>
      <c r="L126" s="256" t="s">
        <v>2097</v>
      </c>
      <c r="M126" s="256"/>
      <c r="N126" s="257"/>
    </row>
    <row r="127" spans="2:14" x14ac:dyDescent="0.25">
      <c r="B127" s="333" t="str">
        <f>IF(D127="","",D127&amp;"-"&amp;(1+COUNTIF(D$33:D126,D127)))</f>
        <v>imeprezime-76</v>
      </c>
      <c r="D127" s="255" t="s">
        <v>285</v>
      </c>
      <c r="E127" s="256" t="s">
        <v>2201</v>
      </c>
      <c r="F127" s="256">
        <v>1988</v>
      </c>
      <c r="G127" s="256" t="s">
        <v>2203</v>
      </c>
      <c r="H127" s="256" t="s">
        <v>2163</v>
      </c>
      <c r="I127" s="256"/>
      <c r="J127" s="256" t="s">
        <v>2097</v>
      </c>
      <c r="K127" s="256" t="s">
        <v>2097</v>
      </c>
      <c r="L127" s="256" t="s">
        <v>2097</v>
      </c>
      <c r="M127" s="256"/>
      <c r="N127" s="257"/>
    </row>
    <row r="128" spans="2:14" x14ac:dyDescent="0.25">
      <c r="B128" s="333" t="str">
        <f>IF(D128="","",D128&amp;"-"&amp;(1+COUNTIF(D$33:D127,D128)))</f>
        <v>imeprezime-77</v>
      </c>
      <c r="D128" s="255" t="s">
        <v>285</v>
      </c>
      <c r="E128" s="256" t="s">
        <v>2201</v>
      </c>
      <c r="F128" s="256">
        <v>1843</v>
      </c>
      <c r="G128" s="256" t="s">
        <v>2204</v>
      </c>
      <c r="H128" s="256" t="s">
        <v>450</v>
      </c>
      <c r="I128" s="256"/>
      <c r="J128" s="256" t="s">
        <v>2097</v>
      </c>
      <c r="K128" s="329" t="s">
        <v>2097</v>
      </c>
      <c r="L128" s="256" t="s">
        <v>2097</v>
      </c>
      <c r="M128" s="256"/>
      <c r="N128" s="257"/>
    </row>
    <row r="129" spans="2:14" x14ac:dyDescent="0.25">
      <c r="B129" s="333" t="str">
        <f>IF(D129="","",D129&amp;"-"&amp;(1+COUNTIF(D$33:D128,D129)))</f>
        <v>imeprezime-78</v>
      </c>
      <c r="D129" s="255" t="s">
        <v>285</v>
      </c>
      <c r="E129" s="256" t="s">
        <v>2205</v>
      </c>
      <c r="F129" s="256">
        <v>1258</v>
      </c>
      <c r="G129" s="256" t="s">
        <v>2206</v>
      </c>
      <c r="H129" s="256" t="s">
        <v>807</v>
      </c>
      <c r="I129" s="256" t="s">
        <v>1492</v>
      </c>
      <c r="J129" s="256">
        <v>221</v>
      </c>
      <c r="K129" s="329">
        <v>44627</v>
      </c>
      <c r="L129" s="256" t="s">
        <v>2097</v>
      </c>
      <c r="M129" s="256"/>
      <c r="N129" s="257"/>
    </row>
    <row r="130" spans="2:14" ht="15" customHeight="1" x14ac:dyDescent="0.25">
      <c r="B130" s="333" t="str">
        <f>IF(D130="","",D130&amp;"-"&amp;(1+COUNTIF(D$33:D129,D130)))</f>
        <v>imeprezime-79</v>
      </c>
      <c r="D130" s="255" t="s">
        <v>285</v>
      </c>
      <c r="E130" s="256" t="s">
        <v>2207</v>
      </c>
      <c r="F130" s="256">
        <v>2124</v>
      </c>
      <c r="G130" s="256" t="s">
        <v>2208</v>
      </c>
      <c r="H130" s="256" t="s">
        <v>2209</v>
      </c>
      <c r="I130" s="256"/>
      <c r="J130" s="256" t="s">
        <v>2097</v>
      </c>
      <c r="K130" s="329" t="s">
        <v>2097</v>
      </c>
      <c r="L130" s="256" t="s">
        <v>2097</v>
      </c>
      <c r="M130" s="256"/>
      <c r="N130" s="257"/>
    </row>
    <row r="131" spans="2:14" x14ac:dyDescent="0.25">
      <c r="B131" s="333" t="str">
        <f>IF(D131="","",D131&amp;"-"&amp;(1+COUNTIF(D$33:D130,D131)))</f>
        <v>imeprezime-80</v>
      </c>
      <c r="D131" s="255" t="s">
        <v>285</v>
      </c>
      <c r="E131" s="256" t="s">
        <v>2210</v>
      </c>
      <c r="F131" s="256">
        <v>1796</v>
      </c>
      <c r="G131" s="256" t="s">
        <v>2211</v>
      </c>
      <c r="H131" s="256" t="s">
        <v>377</v>
      </c>
      <c r="I131" s="256"/>
      <c r="J131" s="256" t="s">
        <v>2097</v>
      </c>
      <c r="K131" s="329" t="s">
        <v>2097</v>
      </c>
      <c r="L131" s="256" t="s">
        <v>2097</v>
      </c>
      <c r="M131" s="256"/>
      <c r="N131" s="257"/>
    </row>
    <row r="132" spans="2:14" x14ac:dyDescent="0.25">
      <c r="B132" s="333" t="str">
        <f>IF(D132="","",D132&amp;"-"&amp;(1+COUNTIF(D$33:D131,D132)))</f>
        <v>imeprezime-81</v>
      </c>
      <c r="D132" s="255" t="s">
        <v>285</v>
      </c>
      <c r="E132" s="256" t="s">
        <v>2212</v>
      </c>
      <c r="F132" s="256">
        <v>2103</v>
      </c>
      <c r="G132" s="256" t="s">
        <v>2213</v>
      </c>
      <c r="H132" s="256" t="s">
        <v>2214</v>
      </c>
      <c r="I132" s="256"/>
      <c r="J132" s="256" t="s">
        <v>2097</v>
      </c>
      <c r="K132" s="329" t="s">
        <v>2097</v>
      </c>
      <c r="L132" s="256" t="s">
        <v>2097</v>
      </c>
      <c r="M132" s="256"/>
      <c r="N132" s="257"/>
    </row>
    <row r="133" spans="2:14" x14ac:dyDescent="0.25">
      <c r="B133" s="333" t="str">
        <f>IF(D133="","",D133&amp;"-"&amp;(1+COUNTIF(D$33:D132,D133)))</f>
        <v>imeprezime-82</v>
      </c>
      <c r="D133" s="255" t="s">
        <v>285</v>
      </c>
      <c r="E133" s="256" t="s">
        <v>2215</v>
      </c>
      <c r="F133" s="256">
        <v>1066</v>
      </c>
      <c r="G133" s="256" t="s">
        <v>2198</v>
      </c>
      <c r="H133" s="256" t="s">
        <v>377</v>
      </c>
      <c r="I133" s="256" t="s">
        <v>452</v>
      </c>
      <c r="J133" s="256">
        <v>221</v>
      </c>
      <c r="K133" s="329">
        <v>44636</v>
      </c>
      <c r="L133" s="256" t="s">
        <v>2097</v>
      </c>
      <c r="M133" s="256"/>
      <c r="N133" s="257"/>
    </row>
    <row r="134" spans="2:14" x14ac:dyDescent="0.25">
      <c r="B134" s="333" t="str">
        <f>IF(D134="","",D134&amp;"-"&amp;(1+COUNTIF(D$33:D133,D134)))</f>
        <v>imeprezime-83</v>
      </c>
      <c r="D134" s="255" t="s">
        <v>285</v>
      </c>
      <c r="E134" s="256" t="s">
        <v>2215</v>
      </c>
      <c r="F134" s="256">
        <v>1730</v>
      </c>
      <c r="G134" s="256" t="s">
        <v>2216</v>
      </c>
      <c r="H134" s="256" t="s">
        <v>2152</v>
      </c>
      <c r="I134" s="256"/>
      <c r="J134" s="256" t="s">
        <v>2097</v>
      </c>
      <c r="K134" s="329" t="s">
        <v>2097</v>
      </c>
      <c r="L134" s="256" t="s">
        <v>2097</v>
      </c>
      <c r="M134" s="256"/>
      <c r="N134" s="257"/>
    </row>
    <row r="135" spans="2:14" x14ac:dyDescent="0.25">
      <c r="B135" s="333" t="str">
        <f>IF(D135="","",D135&amp;"-"&amp;(1+COUNTIF(D$33:D134,D135)))</f>
        <v>imeprezime-84</v>
      </c>
      <c r="D135" s="255" t="s">
        <v>285</v>
      </c>
      <c r="E135" s="256" t="s">
        <v>2215</v>
      </c>
      <c r="F135" s="256">
        <v>1377</v>
      </c>
      <c r="G135" s="256" t="s">
        <v>2217</v>
      </c>
      <c r="H135" s="256" t="s">
        <v>2163</v>
      </c>
      <c r="I135" s="256"/>
      <c r="J135" s="256" t="s">
        <v>2097</v>
      </c>
      <c r="K135" s="256" t="s">
        <v>2097</v>
      </c>
      <c r="L135" s="256" t="s">
        <v>2097</v>
      </c>
      <c r="M135" s="256"/>
      <c r="N135" s="257"/>
    </row>
    <row r="136" spans="2:14" x14ac:dyDescent="0.25">
      <c r="B136" s="333" t="str">
        <f>IF(D136="","",D136&amp;"-"&amp;(1+COUNTIF(D$33:D135,D136)))</f>
        <v>imeprezime-85</v>
      </c>
      <c r="D136" s="255" t="s">
        <v>285</v>
      </c>
      <c r="E136" s="256" t="s">
        <v>2215</v>
      </c>
      <c r="F136" s="256">
        <v>1941</v>
      </c>
      <c r="G136" s="256" t="s">
        <v>2218</v>
      </c>
      <c r="H136" s="256" t="s">
        <v>807</v>
      </c>
      <c r="I136" s="256" t="s">
        <v>808</v>
      </c>
      <c r="J136" s="256">
        <v>221</v>
      </c>
      <c r="K136" s="329">
        <v>44627</v>
      </c>
      <c r="L136" s="256" t="s">
        <v>2097</v>
      </c>
      <c r="M136" s="256"/>
      <c r="N136" s="257"/>
    </row>
    <row r="137" spans="2:14" ht="15" customHeight="1" x14ac:dyDescent="0.25">
      <c r="B137" s="333" t="str">
        <f>IF(D137="","",D137&amp;"-"&amp;(1+COUNTIF(D$33:D136,D137)))</f>
        <v>imeprezime-86</v>
      </c>
      <c r="D137" s="255" t="s">
        <v>285</v>
      </c>
      <c r="E137" s="256" t="s">
        <v>2215</v>
      </c>
      <c r="F137" s="256">
        <v>1737</v>
      </c>
      <c r="G137" s="256" t="s">
        <v>2219</v>
      </c>
      <c r="H137" s="256" t="s">
        <v>2152</v>
      </c>
      <c r="I137" s="256"/>
      <c r="J137" s="256" t="s">
        <v>2097</v>
      </c>
      <c r="K137" s="329" t="s">
        <v>2097</v>
      </c>
      <c r="L137" s="256" t="s">
        <v>2097</v>
      </c>
      <c r="M137" s="256"/>
      <c r="N137" s="257"/>
    </row>
    <row r="138" spans="2:14" x14ac:dyDescent="0.25">
      <c r="B138" s="333" t="str">
        <f>IF(D138="","",D138&amp;"-"&amp;(1+COUNTIF(D$33:D137,D138)))</f>
        <v>imeprezime-87</v>
      </c>
      <c r="D138" s="255" t="s">
        <v>285</v>
      </c>
      <c r="E138" s="256" t="s">
        <v>2215</v>
      </c>
      <c r="F138" s="256">
        <v>1949</v>
      </c>
      <c r="G138" s="256" t="s">
        <v>2220</v>
      </c>
      <c r="H138" s="256" t="s">
        <v>525</v>
      </c>
      <c r="I138" s="256" t="s">
        <v>808</v>
      </c>
      <c r="J138" s="256">
        <v>221</v>
      </c>
      <c r="K138" s="329">
        <v>44625</v>
      </c>
      <c r="L138" s="256" t="s">
        <v>2097</v>
      </c>
      <c r="M138" s="256"/>
      <c r="N138" s="257"/>
    </row>
    <row r="139" spans="2:14" x14ac:dyDescent="0.25">
      <c r="B139" s="333" t="str">
        <f>IF(D139="","",D139&amp;"-"&amp;(1+COUNTIF(D$33:D138,D139)))</f>
        <v>imeprezime-88</v>
      </c>
      <c r="D139" s="255" t="s">
        <v>285</v>
      </c>
      <c r="E139" s="256" t="s">
        <v>2221</v>
      </c>
      <c r="F139" s="256">
        <v>2170</v>
      </c>
      <c r="G139" s="256" t="s">
        <v>2222</v>
      </c>
      <c r="H139" s="256" t="s">
        <v>450</v>
      </c>
      <c r="I139" s="256" t="s">
        <v>1492</v>
      </c>
      <c r="J139" s="256">
        <v>221</v>
      </c>
      <c r="K139" s="329">
        <v>44625</v>
      </c>
      <c r="L139" s="256" t="s">
        <v>2097</v>
      </c>
      <c r="M139" s="256"/>
      <c r="N139" s="257"/>
    </row>
    <row r="140" spans="2:14" x14ac:dyDescent="0.25">
      <c r="B140" s="333" t="str">
        <f>IF(D140="","",D140&amp;"-"&amp;(1+COUNTIF(D$33:D139,D140)))</f>
        <v>imeprezime-89</v>
      </c>
      <c r="D140" s="255" t="s">
        <v>285</v>
      </c>
      <c r="E140" s="256" t="s">
        <v>2221</v>
      </c>
      <c r="F140" s="256">
        <v>1222</v>
      </c>
      <c r="G140" s="256" t="s">
        <v>2223</v>
      </c>
      <c r="H140" s="256" t="s">
        <v>807</v>
      </c>
      <c r="I140" s="256" t="s">
        <v>1723</v>
      </c>
      <c r="J140" s="256">
        <v>221</v>
      </c>
      <c r="K140" s="329">
        <v>44627</v>
      </c>
      <c r="L140" s="256" t="s">
        <v>2097</v>
      </c>
      <c r="M140" s="256"/>
      <c r="N140" s="257"/>
    </row>
    <row r="141" spans="2:14" x14ac:dyDescent="0.25">
      <c r="B141" s="333" t="str">
        <f>IF(D141="","",D141&amp;"-"&amp;(1+COUNTIF(D$33:D140,D141)))</f>
        <v>imeprezime-90</v>
      </c>
      <c r="D141" s="255" t="s">
        <v>285</v>
      </c>
      <c r="E141" s="256" t="s">
        <v>2224</v>
      </c>
      <c r="F141" s="256">
        <v>1739</v>
      </c>
      <c r="G141" s="256" t="s">
        <v>2225</v>
      </c>
      <c r="H141" s="256" t="s">
        <v>2152</v>
      </c>
      <c r="I141" s="256"/>
      <c r="J141" s="256" t="s">
        <v>2097</v>
      </c>
      <c r="K141" s="329" t="s">
        <v>2097</v>
      </c>
      <c r="L141" s="256" t="s">
        <v>2097</v>
      </c>
      <c r="M141" s="256"/>
      <c r="N141" s="257"/>
    </row>
    <row r="142" spans="2:14" x14ac:dyDescent="0.25">
      <c r="B142" s="333" t="str">
        <f>IF(D142="","",D142&amp;"-"&amp;(1+COUNTIF(D$33:D141,D142)))</f>
        <v>imeprezime-91</v>
      </c>
      <c r="D142" s="255" t="s">
        <v>285</v>
      </c>
      <c r="E142" s="256" t="s">
        <v>2224</v>
      </c>
      <c r="F142" s="256">
        <v>1051</v>
      </c>
      <c r="G142" s="256" t="s">
        <v>2226</v>
      </c>
      <c r="H142" s="256" t="s">
        <v>409</v>
      </c>
      <c r="I142" s="256"/>
      <c r="J142" s="256" t="s">
        <v>2097</v>
      </c>
      <c r="K142" s="329" t="s">
        <v>2097</v>
      </c>
      <c r="L142" s="256" t="s">
        <v>2097</v>
      </c>
      <c r="M142" s="256"/>
      <c r="N142" s="257"/>
    </row>
    <row r="143" spans="2:14" x14ac:dyDescent="0.25">
      <c r="B143" s="333" t="str">
        <f>IF(D143="","",D143&amp;"-"&amp;(1+COUNTIF(D$33:D142,D143)))</f>
        <v>imeprezime-92</v>
      </c>
      <c r="D143" s="255" t="s">
        <v>285</v>
      </c>
      <c r="E143" s="256" t="s">
        <v>1602</v>
      </c>
      <c r="F143" s="256">
        <v>1146</v>
      </c>
      <c r="G143" s="256" t="s">
        <v>2227</v>
      </c>
      <c r="H143" s="256" t="s">
        <v>377</v>
      </c>
      <c r="I143" s="256" t="s">
        <v>1833</v>
      </c>
      <c r="J143" s="256">
        <v>221</v>
      </c>
      <c r="K143" s="329">
        <v>44636</v>
      </c>
      <c r="L143" s="256" t="s">
        <v>2097</v>
      </c>
      <c r="M143" s="256"/>
      <c r="N143" s="257"/>
    </row>
    <row r="144" spans="2:14" ht="15" customHeight="1" x14ac:dyDescent="0.25">
      <c r="B144" s="333" t="str">
        <f>IF(D144="","",D144&amp;"-"&amp;(1+COUNTIF(D$33:D143,D144)))</f>
        <v>imeprezime-93</v>
      </c>
      <c r="D144" s="255" t="s">
        <v>285</v>
      </c>
      <c r="E144" s="256" t="s">
        <v>1602</v>
      </c>
      <c r="F144" s="256">
        <v>1811</v>
      </c>
      <c r="G144" s="256" t="s">
        <v>2228</v>
      </c>
      <c r="H144" s="256" t="s">
        <v>377</v>
      </c>
      <c r="I144" s="256"/>
      <c r="J144" s="256" t="s">
        <v>2097</v>
      </c>
      <c r="K144" s="329" t="s">
        <v>2097</v>
      </c>
      <c r="L144" s="256" t="s">
        <v>2097</v>
      </c>
      <c r="M144" s="256"/>
      <c r="N144" s="257"/>
    </row>
    <row r="145" spans="2:14" x14ac:dyDescent="0.25">
      <c r="B145" s="333" t="str">
        <f>IF(D145="","",D145&amp;"-"&amp;(1+COUNTIF(D$33:D144,D145)))</f>
        <v>imeprezime-94</v>
      </c>
      <c r="D145" s="255" t="s">
        <v>285</v>
      </c>
      <c r="E145" s="256" t="s">
        <v>1602</v>
      </c>
      <c r="F145" s="256">
        <v>1269</v>
      </c>
      <c r="G145" s="256" t="s">
        <v>1601</v>
      </c>
      <c r="H145" s="256" t="s">
        <v>563</v>
      </c>
      <c r="I145" s="256" t="s">
        <v>629</v>
      </c>
      <c r="J145" s="256">
        <v>221</v>
      </c>
      <c r="K145" s="329">
        <v>44674</v>
      </c>
      <c r="L145" s="256" t="s">
        <v>2097</v>
      </c>
      <c r="M145" s="256"/>
      <c r="N145" s="257"/>
    </row>
    <row r="146" spans="2:14" x14ac:dyDescent="0.25">
      <c r="B146" s="333" t="str">
        <f>IF(D146="","",D146&amp;"-"&amp;(1+COUNTIF(D$33:D145,D146)))</f>
        <v>imeprezime-95</v>
      </c>
      <c r="D146" s="255" t="s">
        <v>285</v>
      </c>
      <c r="E146" s="256" t="s">
        <v>1602</v>
      </c>
      <c r="F146" s="256">
        <v>1732</v>
      </c>
      <c r="G146" s="256" t="s">
        <v>2229</v>
      </c>
      <c r="H146" s="256" t="s">
        <v>2152</v>
      </c>
      <c r="I146" s="256"/>
      <c r="J146" s="256" t="s">
        <v>2097</v>
      </c>
      <c r="K146" s="329" t="s">
        <v>2097</v>
      </c>
      <c r="L146" s="256" t="s">
        <v>2097</v>
      </c>
      <c r="M146" s="256"/>
      <c r="N146" s="257"/>
    </row>
    <row r="147" spans="2:14" x14ac:dyDescent="0.25">
      <c r="B147" s="333" t="str">
        <f>IF(D147="","",D147&amp;"-"&amp;(1+COUNTIF(D$33:D146,D147)))</f>
        <v>imeprezime-96</v>
      </c>
      <c r="D147" s="255" t="s">
        <v>285</v>
      </c>
      <c r="E147" s="256" t="s">
        <v>2230</v>
      </c>
      <c r="F147" s="256">
        <v>1311</v>
      </c>
      <c r="G147" s="256" t="s">
        <v>2231</v>
      </c>
      <c r="H147" s="256" t="s">
        <v>428</v>
      </c>
      <c r="I147" s="256" t="s">
        <v>627</v>
      </c>
      <c r="J147" s="256">
        <v>221</v>
      </c>
      <c r="K147" s="329">
        <v>44626</v>
      </c>
      <c r="L147" s="256" t="s">
        <v>2097</v>
      </c>
      <c r="M147" s="256"/>
      <c r="N147" s="257"/>
    </row>
    <row r="148" spans="2:14" x14ac:dyDescent="0.25">
      <c r="B148" s="333" t="str">
        <f>IF(D148="","",D148&amp;"-"&amp;(1+COUNTIF(D$33:D147,D148)))</f>
        <v>imeprezime-97</v>
      </c>
      <c r="D148" s="255" t="s">
        <v>285</v>
      </c>
      <c r="E148" s="256" t="s">
        <v>2230</v>
      </c>
      <c r="F148" s="256">
        <v>1686</v>
      </c>
      <c r="G148" s="256" t="s">
        <v>2232</v>
      </c>
      <c r="H148" s="256" t="s">
        <v>2233</v>
      </c>
      <c r="I148" s="256"/>
      <c r="J148" s="256" t="s">
        <v>2097</v>
      </c>
      <c r="K148" s="329" t="s">
        <v>2097</v>
      </c>
      <c r="L148" s="256" t="s">
        <v>2097</v>
      </c>
      <c r="M148" s="256"/>
      <c r="N148" s="257"/>
    </row>
    <row r="149" spans="2:14" x14ac:dyDescent="0.25">
      <c r="B149" s="333" t="str">
        <f>IF(D149="","",D149&amp;"-"&amp;(1+COUNTIF(D$33:D148,D149)))</f>
        <v>imeprezime-98</v>
      </c>
      <c r="D149" s="255" t="s">
        <v>285</v>
      </c>
      <c r="E149" s="256" t="s">
        <v>2230</v>
      </c>
      <c r="F149" s="256">
        <v>1707</v>
      </c>
      <c r="G149" s="256" t="s">
        <v>2234</v>
      </c>
      <c r="H149" s="256" t="s">
        <v>377</v>
      </c>
      <c r="I149" s="256"/>
      <c r="J149" s="256" t="s">
        <v>2097</v>
      </c>
      <c r="K149" s="329" t="s">
        <v>2097</v>
      </c>
      <c r="L149" s="256" t="s">
        <v>2097</v>
      </c>
      <c r="M149" s="256"/>
      <c r="N149" s="257"/>
    </row>
    <row r="150" spans="2:14" x14ac:dyDescent="0.25">
      <c r="B150" s="333" t="str">
        <f>IF(D150="","",D150&amp;"-"&amp;(1+COUNTIF(D$33:D149,D150)))</f>
        <v>imeprezime-99</v>
      </c>
      <c r="D150" s="255" t="s">
        <v>285</v>
      </c>
      <c r="E150" s="256" t="s">
        <v>2230</v>
      </c>
      <c r="F150" s="256">
        <v>1599</v>
      </c>
      <c r="G150" s="256" t="s">
        <v>2235</v>
      </c>
      <c r="H150" s="256" t="s">
        <v>2152</v>
      </c>
      <c r="I150" s="256"/>
      <c r="J150" s="256" t="s">
        <v>2097</v>
      </c>
      <c r="K150" s="256" t="s">
        <v>2097</v>
      </c>
      <c r="L150" s="256" t="s">
        <v>2097</v>
      </c>
      <c r="M150" s="256"/>
      <c r="N150" s="257"/>
    </row>
    <row r="151" spans="2:14" ht="15" customHeight="1" x14ac:dyDescent="0.25">
      <c r="B151" s="333" t="str">
        <f>IF(D151="","",D151&amp;"-"&amp;(1+COUNTIF(D$33:D150,D151)))</f>
        <v>imeprezime-100</v>
      </c>
      <c r="D151" s="255" t="s">
        <v>285</v>
      </c>
      <c r="E151" s="256" t="s">
        <v>2236</v>
      </c>
      <c r="F151" s="256">
        <v>1682</v>
      </c>
      <c r="G151" s="256" t="s">
        <v>2144</v>
      </c>
      <c r="H151" s="256" t="s">
        <v>2233</v>
      </c>
      <c r="I151" s="256" t="s">
        <v>808</v>
      </c>
      <c r="J151" s="256">
        <v>221</v>
      </c>
      <c r="K151" s="329">
        <v>44623</v>
      </c>
      <c r="L151" s="256" t="s">
        <v>2097</v>
      </c>
      <c r="M151" s="256"/>
      <c r="N151" s="257"/>
    </row>
    <row r="152" spans="2:14" x14ac:dyDescent="0.25">
      <c r="B152" s="333" t="str">
        <f>IF(D152="","",D152&amp;"-"&amp;(1+COUNTIF(D$33:D151,D152)))</f>
        <v>imeprezime-101</v>
      </c>
      <c r="D152" s="255" t="s">
        <v>285</v>
      </c>
      <c r="E152" s="256" t="s">
        <v>2237</v>
      </c>
      <c r="F152" s="256">
        <v>1250</v>
      </c>
      <c r="G152" s="256" t="s">
        <v>2238</v>
      </c>
      <c r="H152" s="256" t="s">
        <v>525</v>
      </c>
      <c r="I152" s="256" t="s">
        <v>1263</v>
      </c>
      <c r="J152" s="256">
        <v>221</v>
      </c>
      <c r="K152" s="329">
        <v>44625</v>
      </c>
      <c r="L152" s="256" t="s">
        <v>2097</v>
      </c>
      <c r="M152" s="256"/>
      <c r="N152" s="257"/>
    </row>
    <row r="153" spans="2:14" x14ac:dyDescent="0.25">
      <c r="B153" s="333" t="str">
        <f>IF(D153="","",D153&amp;"-"&amp;(1+COUNTIF(D$33:D152,D153)))</f>
        <v>imeprezime-102</v>
      </c>
      <c r="D153" s="255" t="s">
        <v>285</v>
      </c>
      <c r="E153" s="256" t="s">
        <v>2239</v>
      </c>
      <c r="F153" s="256">
        <v>1638</v>
      </c>
      <c r="G153" s="256" t="s">
        <v>2240</v>
      </c>
      <c r="H153" s="256" t="s">
        <v>2152</v>
      </c>
      <c r="I153" s="256"/>
      <c r="J153" s="256" t="s">
        <v>2097</v>
      </c>
      <c r="K153" s="256" t="s">
        <v>2097</v>
      </c>
      <c r="L153" s="256" t="s">
        <v>2097</v>
      </c>
      <c r="M153" s="256"/>
      <c r="N153" s="257"/>
    </row>
    <row r="154" spans="2:14" x14ac:dyDescent="0.25">
      <c r="B154" s="333" t="str">
        <f>IF(D154="","",D154&amp;"-"&amp;(1+COUNTIF(D$33:D153,D154)))</f>
        <v>imeprezime-103</v>
      </c>
      <c r="D154" s="255" t="s">
        <v>285</v>
      </c>
      <c r="E154" s="256" t="s">
        <v>2241</v>
      </c>
      <c r="F154" s="256">
        <v>2102</v>
      </c>
      <c r="G154" s="256" t="s">
        <v>2242</v>
      </c>
      <c r="H154" s="256" t="s">
        <v>2243</v>
      </c>
      <c r="I154" s="256"/>
      <c r="J154" s="256" t="s">
        <v>2097</v>
      </c>
      <c r="K154" s="329" t="s">
        <v>2097</v>
      </c>
      <c r="L154" s="256" t="s">
        <v>2097</v>
      </c>
      <c r="M154" s="256"/>
      <c r="N154" s="257"/>
    </row>
    <row r="155" spans="2:14" x14ac:dyDescent="0.25">
      <c r="B155" s="333" t="str">
        <f>IF(D155="","",D155&amp;"-"&amp;(1+COUNTIF(D$33:D154,D155)))</f>
        <v>imeprezime-104</v>
      </c>
      <c r="D155" s="255" t="s">
        <v>285</v>
      </c>
      <c r="E155" s="256" t="s">
        <v>2244</v>
      </c>
      <c r="F155" s="256">
        <v>1785</v>
      </c>
      <c r="G155" s="256" t="s">
        <v>2245</v>
      </c>
      <c r="H155" s="256" t="s">
        <v>807</v>
      </c>
      <c r="I155" s="256"/>
      <c r="J155" s="256" t="s">
        <v>2097</v>
      </c>
      <c r="K155" s="329" t="s">
        <v>2097</v>
      </c>
      <c r="L155" s="256" t="s">
        <v>2097</v>
      </c>
      <c r="M155" s="256"/>
      <c r="N155" s="257"/>
    </row>
    <row r="156" spans="2:14" x14ac:dyDescent="0.25">
      <c r="B156" s="333" t="str">
        <f>IF(D156="","",D156&amp;"-"&amp;(1+COUNTIF(D$33:D155,D156)))</f>
        <v>imeprezime-105</v>
      </c>
      <c r="D156" s="255" t="s">
        <v>285</v>
      </c>
      <c r="E156" s="256" t="s">
        <v>2246</v>
      </c>
      <c r="F156" s="256">
        <v>1755</v>
      </c>
      <c r="G156" s="256" t="s">
        <v>2247</v>
      </c>
      <c r="H156" s="256" t="s">
        <v>525</v>
      </c>
      <c r="I156" s="256"/>
      <c r="J156" s="256" t="s">
        <v>2097</v>
      </c>
      <c r="K156" s="329" t="s">
        <v>2097</v>
      </c>
      <c r="L156" s="256" t="s">
        <v>2097</v>
      </c>
      <c r="M156" s="256"/>
      <c r="N156" s="257"/>
    </row>
    <row r="157" spans="2:14" x14ac:dyDescent="0.25">
      <c r="B157" s="333" t="str">
        <f>IF(D157="","",D157&amp;"-"&amp;(1+COUNTIF(D$33:D156,D157)))</f>
        <v>imeprezime-106</v>
      </c>
      <c r="D157" s="255" t="s">
        <v>285</v>
      </c>
      <c r="E157" s="256" t="s">
        <v>2248</v>
      </c>
      <c r="F157" s="256">
        <v>2094</v>
      </c>
      <c r="G157" s="256" t="s">
        <v>2249</v>
      </c>
      <c r="H157" s="256" t="s">
        <v>2243</v>
      </c>
      <c r="I157" s="256"/>
      <c r="J157" s="256" t="s">
        <v>2097</v>
      </c>
      <c r="K157" s="329" t="s">
        <v>2097</v>
      </c>
      <c r="L157" s="256" t="s">
        <v>2097</v>
      </c>
      <c r="M157" s="256"/>
      <c r="N157" s="257"/>
    </row>
    <row r="158" spans="2:14" ht="15" customHeight="1" x14ac:dyDescent="0.25">
      <c r="B158" s="333" t="str">
        <f>IF(D158="","",D158&amp;"-"&amp;(1+COUNTIF(D$33:D157,D158)))</f>
        <v>imeprezime-107</v>
      </c>
      <c r="D158" s="255" t="s">
        <v>285</v>
      </c>
      <c r="E158" s="256" t="s">
        <v>2250</v>
      </c>
      <c r="F158" s="256">
        <v>1880</v>
      </c>
      <c r="G158" s="256" t="s">
        <v>2251</v>
      </c>
      <c r="H158" s="256" t="s">
        <v>377</v>
      </c>
      <c r="I158" s="256"/>
      <c r="J158" s="256" t="s">
        <v>2097</v>
      </c>
      <c r="K158" s="256" t="s">
        <v>2097</v>
      </c>
      <c r="L158" s="256" t="s">
        <v>2097</v>
      </c>
      <c r="M158" s="256"/>
      <c r="N158" s="257"/>
    </row>
    <row r="159" spans="2:14" x14ac:dyDescent="0.25">
      <c r="B159" s="333" t="str">
        <f>IF(D159="","",D159&amp;"-"&amp;(1+COUNTIF(D$33:D158,D159)))</f>
        <v>imeprezime-108</v>
      </c>
      <c r="D159" s="255" t="s">
        <v>285</v>
      </c>
      <c r="E159" s="256" t="s">
        <v>2252</v>
      </c>
      <c r="F159" s="256">
        <v>2089</v>
      </c>
      <c r="G159" s="256" t="s">
        <v>2253</v>
      </c>
      <c r="H159" s="256" t="s">
        <v>2182</v>
      </c>
      <c r="I159" s="256"/>
      <c r="J159" s="256" t="s">
        <v>2097</v>
      </c>
      <c r="K159" s="256" t="s">
        <v>2097</v>
      </c>
      <c r="L159" s="256" t="s">
        <v>2097</v>
      </c>
      <c r="M159" s="256"/>
      <c r="N159" s="257"/>
    </row>
    <row r="160" spans="2:14" x14ac:dyDescent="0.25">
      <c r="B160" s="333" t="str">
        <f>IF(D160="","",D160&amp;"-"&amp;(1+COUNTIF(D$33:D159,D160)))</f>
        <v>imeprezime-109</v>
      </c>
      <c r="D160" s="255" t="s">
        <v>285</v>
      </c>
      <c r="E160" s="256" t="s">
        <v>2254</v>
      </c>
      <c r="F160" s="256">
        <v>2127</v>
      </c>
      <c r="G160" s="256" t="s">
        <v>2255</v>
      </c>
      <c r="H160" s="256" t="s">
        <v>2243</v>
      </c>
      <c r="I160" s="256"/>
      <c r="J160" s="256" t="s">
        <v>2097</v>
      </c>
      <c r="K160" s="329" t="s">
        <v>2097</v>
      </c>
      <c r="L160" s="256" t="s">
        <v>2097</v>
      </c>
      <c r="M160" s="256"/>
      <c r="N160" s="257"/>
    </row>
    <row r="161" spans="2:14" x14ac:dyDescent="0.25">
      <c r="B161" s="333" t="str">
        <f>IF(D161="","",D161&amp;"-"&amp;(1+COUNTIF(D$33:D160,D161)))</f>
        <v>imeprezime-110</v>
      </c>
      <c r="D161" s="255" t="s">
        <v>285</v>
      </c>
      <c r="E161" s="256" t="s">
        <v>2254</v>
      </c>
      <c r="F161" s="256">
        <v>1883</v>
      </c>
      <c r="G161" s="256" t="s">
        <v>2256</v>
      </c>
      <c r="H161" s="256" t="s">
        <v>377</v>
      </c>
      <c r="I161" s="256" t="s">
        <v>1658</v>
      </c>
      <c r="J161" s="256">
        <v>221</v>
      </c>
      <c r="K161" s="329">
        <v>44636</v>
      </c>
      <c r="L161" s="256" t="s">
        <v>2097</v>
      </c>
      <c r="M161" s="256"/>
      <c r="N161" s="257"/>
    </row>
    <row r="162" spans="2:14" x14ac:dyDescent="0.25">
      <c r="B162" s="333" t="str">
        <f>IF(D162="","",D162&amp;"-"&amp;(1+COUNTIF(D$33:D161,D162)))</f>
        <v>imeprezime-111</v>
      </c>
      <c r="D162" s="255" t="s">
        <v>285</v>
      </c>
      <c r="E162" s="256" t="s">
        <v>2254</v>
      </c>
      <c r="F162" s="256">
        <v>1750</v>
      </c>
      <c r="G162" s="256" t="s">
        <v>2257</v>
      </c>
      <c r="H162" s="256" t="s">
        <v>377</v>
      </c>
      <c r="I162" s="256"/>
      <c r="J162" s="256" t="s">
        <v>2097</v>
      </c>
      <c r="K162" s="329" t="s">
        <v>2097</v>
      </c>
      <c r="L162" s="256" t="s">
        <v>2097</v>
      </c>
      <c r="M162" s="256"/>
      <c r="N162" s="257"/>
    </row>
    <row r="163" spans="2:14" x14ac:dyDescent="0.25">
      <c r="B163" s="333" t="str">
        <f>IF(D163="","",D163&amp;"-"&amp;(1+COUNTIF(D$33:D162,D163)))</f>
        <v>imeprezime-112</v>
      </c>
      <c r="D163" s="255" t="s">
        <v>285</v>
      </c>
      <c r="E163" s="256" t="s">
        <v>2254</v>
      </c>
      <c r="F163" s="256">
        <v>1716</v>
      </c>
      <c r="G163" s="256" t="s">
        <v>2258</v>
      </c>
      <c r="H163" s="256" t="s">
        <v>377</v>
      </c>
      <c r="I163" s="256"/>
      <c r="J163" s="256" t="s">
        <v>2097</v>
      </c>
      <c r="K163" s="329" t="s">
        <v>2097</v>
      </c>
      <c r="L163" s="256" t="s">
        <v>2097</v>
      </c>
      <c r="M163" s="256"/>
      <c r="N163" s="257"/>
    </row>
    <row r="164" spans="2:14" x14ac:dyDescent="0.25">
      <c r="B164" s="333" t="str">
        <f>IF(D164="","",D164&amp;"-"&amp;(1+COUNTIF(D$33:D163,D164)))</f>
        <v>imeprezime-113</v>
      </c>
      <c r="D164" s="255" t="s">
        <v>285</v>
      </c>
      <c r="E164" s="256" t="s">
        <v>2254</v>
      </c>
      <c r="F164" s="256">
        <v>2205</v>
      </c>
      <c r="G164" s="256" t="s">
        <v>2200</v>
      </c>
      <c r="H164" s="256" t="s">
        <v>807</v>
      </c>
      <c r="I164" s="256" t="s">
        <v>1658</v>
      </c>
      <c r="J164" s="256">
        <v>221</v>
      </c>
      <c r="K164" s="329">
        <v>44627</v>
      </c>
      <c r="L164" s="256" t="s">
        <v>2097</v>
      </c>
      <c r="M164" s="256"/>
      <c r="N164" s="257"/>
    </row>
    <row r="165" spans="2:14" ht="15" customHeight="1" x14ac:dyDescent="0.25">
      <c r="B165" s="333" t="str">
        <f>IF(D165="","",D165&amp;"-"&amp;(1+COUNTIF(D$33:D164,D165)))</f>
        <v>imeprezime-114</v>
      </c>
      <c r="D165" s="255" t="s">
        <v>285</v>
      </c>
      <c r="E165" s="256" t="s">
        <v>2254</v>
      </c>
      <c r="F165" s="256">
        <v>2019</v>
      </c>
      <c r="G165" s="256" t="s">
        <v>2259</v>
      </c>
      <c r="H165" s="256"/>
      <c r="I165" s="256"/>
      <c r="J165" s="256" t="s">
        <v>2097</v>
      </c>
      <c r="K165" s="329" t="s">
        <v>2097</v>
      </c>
      <c r="L165" s="256" t="s">
        <v>2097</v>
      </c>
      <c r="M165" s="256"/>
      <c r="N165" s="257"/>
    </row>
    <row r="166" spans="2:14" x14ac:dyDescent="0.25">
      <c r="B166" s="333" t="str">
        <f>IF(D166="","",D166&amp;"-"&amp;(1+COUNTIF(D$33:D165,D166)))</f>
        <v>imeprezime-115</v>
      </c>
      <c r="D166" s="255" t="s">
        <v>285</v>
      </c>
      <c r="E166" s="256" t="s">
        <v>2260</v>
      </c>
      <c r="F166" s="256">
        <v>2239</v>
      </c>
      <c r="G166" s="256" t="s">
        <v>2261</v>
      </c>
      <c r="H166" s="256"/>
      <c r="I166" s="256"/>
      <c r="J166" s="256" t="s">
        <v>2097</v>
      </c>
      <c r="K166" s="329" t="s">
        <v>2097</v>
      </c>
      <c r="L166" s="256" t="s">
        <v>2097</v>
      </c>
      <c r="M166" s="256"/>
      <c r="N166" s="257"/>
    </row>
    <row r="167" spans="2:14" x14ac:dyDescent="0.25">
      <c r="B167" s="333" t="str">
        <f>IF(D167="","",D167&amp;"-"&amp;(1+COUNTIF(D$33:D166,D167)))</f>
        <v>imeprezime-116</v>
      </c>
      <c r="D167" s="255" t="s">
        <v>285</v>
      </c>
      <c r="E167" s="256" t="s">
        <v>2262</v>
      </c>
      <c r="F167" s="256">
        <v>1704</v>
      </c>
      <c r="G167" s="256" t="s">
        <v>2263</v>
      </c>
      <c r="H167" s="256" t="s">
        <v>377</v>
      </c>
      <c r="I167" s="256"/>
      <c r="J167" s="256" t="s">
        <v>2097</v>
      </c>
      <c r="K167" s="329" t="s">
        <v>2097</v>
      </c>
      <c r="L167" s="256" t="s">
        <v>2097</v>
      </c>
      <c r="M167" s="256"/>
      <c r="N167" s="257"/>
    </row>
    <row r="168" spans="2:14" x14ac:dyDescent="0.25">
      <c r="B168" s="333" t="str">
        <f>IF(D168="","",D168&amp;"-"&amp;(1+COUNTIF(D$33:D167,D168)))</f>
        <v>imeprezime-117</v>
      </c>
      <c r="D168" s="255" t="s">
        <v>285</v>
      </c>
      <c r="E168" s="256" t="s">
        <v>2264</v>
      </c>
      <c r="F168" s="256">
        <v>1867</v>
      </c>
      <c r="G168" s="256" t="s">
        <v>2265</v>
      </c>
      <c r="H168" s="256" t="s">
        <v>807</v>
      </c>
      <c r="I168" s="256" t="s">
        <v>1833</v>
      </c>
      <c r="J168" s="256">
        <v>221</v>
      </c>
      <c r="K168" s="329">
        <v>44627</v>
      </c>
      <c r="L168" s="256" t="s">
        <v>2097</v>
      </c>
      <c r="M168" s="256"/>
      <c r="N168" s="257"/>
    </row>
    <row r="169" spans="2:14" x14ac:dyDescent="0.25">
      <c r="B169" s="333" t="str">
        <f>IF(D169="","",D169&amp;"-"&amp;(1+COUNTIF(D$33:D168,D169)))</f>
        <v>imeprezime-118</v>
      </c>
      <c r="D169" s="255" t="s">
        <v>285</v>
      </c>
      <c r="E169" s="256" t="s">
        <v>2266</v>
      </c>
      <c r="F169" s="256">
        <v>1456</v>
      </c>
      <c r="G169" s="256" t="s">
        <v>2267</v>
      </c>
      <c r="H169" s="256" t="s">
        <v>525</v>
      </c>
      <c r="I169" s="256" t="s">
        <v>1414</v>
      </c>
      <c r="J169" s="256">
        <v>221</v>
      </c>
      <c r="K169" s="329">
        <v>44625</v>
      </c>
      <c r="L169" s="256" t="s">
        <v>2097</v>
      </c>
      <c r="M169" s="256"/>
      <c r="N169" s="257"/>
    </row>
    <row r="170" spans="2:14" x14ac:dyDescent="0.25">
      <c r="B170" s="333" t="str">
        <f>IF(D170="","",D170&amp;"-"&amp;(1+COUNTIF(D$33:D169,D170)))</f>
        <v>imeprezime-119</v>
      </c>
      <c r="D170" s="255" t="s">
        <v>285</v>
      </c>
      <c r="E170" s="256" t="s">
        <v>2268</v>
      </c>
      <c r="F170" s="256">
        <v>2287</v>
      </c>
      <c r="G170" s="256" t="s">
        <v>2170</v>
      </c>
      <c r="H170" s="256" t="s">
        <v>409</v>
      </c>
      <c r="I170" s="256"/>
      <c r="J170" s="256" t="s">
        <v>2097</v>
      </c>
      <c r="K170" s="329" t="s">
        <v>2097</v>
      </c>
      <c r="L170" s="256" t="s">
        <v>2097</v>
      </c>
      <c r="M170" s="256"/>
      <c r="N170" s="257"/>
    </row>
    <row r="171" spans="2:14" x14ac:dyDescent="0.25">
      <c r="B171" s="333" t="str">
        <f>IF(D171="","",D171&amp;"-"&amp;(1+COUNTIF(D$33:D170,D171)))</f>
        <v>imeprezime-120</v>
      </c>
      <c r="D171" s="255" t="s">
        <v>285</v>
      </c>
      <c r="E171" s="256" t="s">
        <v>2269</v>
      </c>
      <c r="F171" s="256">
        <v>1382</v>
      </c>
      <c r="G171" s="256" t="s">
        <v>2270</v>
      </c>
      <c r="H171" s="256" t="s">
        <v>807</v>
      </c>
      <c r="I171" s="256" t="s">
        <v>627</v>
      </c>
      <c r="J171" s="256">
        <v>221</v>
      </c>
      <c r="K171" s="329">
        <v>44627</v>
      </c>
      <c r="L171" s="256" t="s">
        <v>2097</v>
      </c>
      <c r="M171" s="256"/>
      <c r="N171" s="257"/>
    </row>
    <row r="172" spans="2:14" ht="15" customHeight="1" x14ac:dyDescent="0.25">
      <c r="B172" s="333" t="str">
        <f>IF(D172="","",D172&amp;"-"&amp;(1+COUNTIF(D$33:D171,D172)))</f>
        <v>imeprezime-121</v>
      </c>
      <c r="D172" s="255" t="s">
        <v>285</v>
      </c>
      <c r="E172" s="256" t="s">
        <v>2271</v>
      </c>
      <c r="F172" s="256">
        <v>2169</v>
      </c>
      <c r="G172" s="256" t="s">
        <v>2272</v>
      </c>
      <c r="H172" s="256" t="s">
        <v>377</v>
      </c>
      <c r="I172" s="256" t="s">
        <v>808</v>
      </c>
      <c r="J172" s="256">
        <v>221</v>
      </c>
      <c r="K172" s="329">
        <v>44636</v>
      </c>
      <c r="L172" s="256" t="s">
        <v>2097</v>
      </c>
      <c r="M172" s="256"/>
      <c r="N172" s="257"/>
    </row>
    <row r="173" spans="2:14" x14ac:dyDescent="0.25">
      <c r="B173" s="333" t="str">
        <f>IF(D173="","",D173&amp;"-"&amp;(1+COUNTIF(D$33:D172,D173)))</f>
        <v>imeprezime-122</v>
      </c>
      <c r="D173" s="255" t="s">
        <v>285</v>
      </c>
      <c r="E173" s="256" t="s">
        <v>1789</v>
      </c>
      <c r="F173" s="256">
        <v>1326</v>
      </c>
      <c r="G173" s="256" t="s">
        <v>1788</v>
      </c>
      <c r="H173" s="256" t="s">
        <v>377</v>
      </c>
      <c r="I173" s="256" t="s">
        <v>1723</v>
      </c>
      <c r="J173" s="256">
        <v>221</v>
      </c>
      <c r="K173" s="329">
        <v>44636</v>
      </c>
      <c r="L173" s="256" t="s">
        <v>2097</v>
      </c>
      <c r="M173" s="256"/>
      <c r="N173" s="257"/>
    </row>
    <row r="174" spans="2:14" x14ac:dyDescent="0.25">
      <c r="B174" s="333" t="str">
        <f>IF(D174="","",D174&amp;"-"&amp;(1+COUNTIF(D$33:D173,D174)))</f>
        <v>imeprezime-123</v>
      </c>
      <c r="D174" s="255" t="s">
        <v>285</v>
      </c>
      <c r="E174" s="256" t="s">
        <v>2273</v>
      </c>
      <c r="F174" s="256">
        <v>2137</v>
      </c>
      <c r="G174" s="256" t="s">
        <v>2274</v>
      </c>
      <c r="H174" s="256" t="s">
        <v>2275</v>
      </c>
      <c r="I174" s="256"/>
      <c r="J174" s="256" t="s">
        <v>2097</v>
      </c>
      <c r="K174" s="329" t="s">
        <v>2097</v>
      </c>
      <c r="L174" s="256" t="s">
        <v>2097</v>
      </c>
      <c r="M174" s="256"/>
      <c r="N174" s="257"/>
    </row>
    <row r="175" spans="2:14" x14ac:dyDescent="0.25">
      <c r="B175" s="333" t="str">
        <f>IF(D175="","",D175&amp;"-"&amp;(1+COUNTIF(D$33:D174,D175)))</f>
        <v>imeprezime-124</v>
      </c>
      <c r="D175" s="255" t="s">
        <v>285</v>
      </c>
      <c r="E175" s="256" t="s">
        <v>2046</v>
      </c>
      <c r="F175" s="256">
        <v>1551</v>
      </c>
      <c r="G175" s="256" t="s">
        <v>2276</v>
      </c>
      <c r="H175" s="256" t="s">
        <v>409</v>
      </c>
      <c r="I175" s="256"/>
      <c r="J175" s="256" t="s">
        <v>2097</v>
      </c>
      <c r="K175" s="256" t="s">
        <v>2097</v>
      </c>
      <c r="L175" s="256" t="s">
        <v>2097</v>
      </c>
      <c r="M175" s="256"/>
      <c r="N175" s="257"/>
    </row>
    <row r="176" spans="2:14" x14ac:dyDescent="0.25">
      <c r="B176" s="333" t="str">
        <f>IF(D176="","",D176&amp;"-"&amp;(1+COUNTIF(D$33:D175,D176)))</f>
        <v>imeprezime-125</v>
      </c>
      <c r="D176" s="255" t="s">
        <v>285</v>
      </c>
      <c r="E176" s="256" t="s">
        <v>2046</v>
      </c>
      <c r="F176" s="256">
        <v>1324</v>
      </c>
      <c r="G176" s="256" t="s">
        <v>2045</v>
      </c>
      <c r="H176" s="256" t="s">
        <v>377</v>
      </c>
      <c r="I176" s="256" t="s">
        <v>2034</v>
      </c>
      <c r="J176" s="256">
        <v>221</v>
      </c>
      <c r="K176" s="329">
        <v>44668</v>
      </c>
      <c r="L176" s="256" t="s">
        <v>2097</v>
      </c>
      <c r="M176" s="256"/>
      <c r="N176" s="257"/>
    </row>
    <row r="177" spans="2:14" x14ac:dyDescent="0.25">
      <c r="B177" s="333" t="str">
        <f>IF(D177="","",D177&amp;"-"&amp;(1+COUNTIF(D$33:D176,D177)))</f>
        <v>imeprezime-126</v>
      </c>
      <c r="D177" s="255" t="s">
        <v>285</v>
      </c>
      <c r="E177" s="256" t="s">
        <v>2277</v>
      </c>
      <c r="F177" s="256">
        <v>1313</v>
      </c>
      <c r="G177" s="256" t="s">
        <v>2278</v>
      </c>
      <c r="H177" s="256" t="s">
        <v>525</v>
      </c>
      <c r="I177" s="256" t="s">
        <v>1000</v>
      </c>
      <c r="J177" s="256">
        <v>221</v>
      </c>
      <c r="K177" s="329">
        <v>44625</v>
      </c>
      <c r="L177" s="256" t="s">
        <v>2097</v>
      </c>
      <c r="M177" s="256"/>
      <c r="N177" s="257"/>
    </row>
    <row r="178" spans="2:14" x14ac:dyDescent="0.25">
      <c r="B178" s="333" t="str">
        <f>IF(D178="","",D178&amp;"-"&amp;(1+COUNTIF(D$33:D177,D178)))</f>
        <v>imeprezime-127</v>
      </c>
      <c r="D178" s="255" t="s">
        <v>285</v>
      </c>
      <c r="E178" s="256" t="s">
        <v>2277</v>
      </c>
      <c r="F178" s="256">
        <v>1710</v>
      </c>
      <c r="G178" s="256" t="s">
        <v>2279</v>
      </c>
      <c r="H178" s="256" t="s">
        <v>377</v>
      </c>
      <c r="I178" s="256"/>
      <c r="J178" s="256" t="s">
        <v>2097</v>
      </c>
      <c r="K178" s="329" t="s">
        <v>2097</v>
      </c>
      <c r="L178" s="256" t="s">
        <v>2097</v>
      </c>
      <c r="M178" s="256"/>
      <c r="N178" s="257"/>
    </row>
    <row r="179" spans="2:14" ht="15" customHeight="1" x14ac:dyDescent="0.25">
      <c r="B179" s="333" t="str">
        <f>IF(D179="","",D179&amp;"-"&amp;(1+COUNTIF(D$33:D178,D179)))</f>
        <v>imeprezime-128</v>
      </c>
      <c r="D179" s="255" t="s">
        <v>285</v>
      </c>
      <c r="E179" s="256" t="s">
        <v>1914</v>
      </c>
      <c r="F179" s="256">
        <v>1445</v>
      </c>
      <c r="G179" s="256" t="s">
        <v>1913</v>
      </c>
      <c r="H179" s="256" t="s">
        <v>377</v>
      </c>
      <c r="I179" s="256" t="s">
        <v>1833</v>
      </c>
      <c r="J179" s="256">
        <v>221</v>
      </c>
      <c r="K179" s="329">
        <v>44636</v>
      </c>
      <c r="L179" s="256" t="s">
        <v>2097</v>
      </c>
      <c r="M179" s="256"/>
      <c r="N179" s="257"/>
    </row>
    <row r="180" spans="2:14" x14ac:dyDescent="0.25">
      <c r="B180" s="333" t="str">
        <f>IF(D180="","",D180&amp;"-"&amp;(1+COUNTIF(D$33:D179,D180)))</f>
        <v>imeprezime-129</v>
      </c>
      <c r="D180" s="255" t="s">
        <v>285</v>
      </c>
      <c r="E180" s="256" t="s">
        <v>2280</v>
      </c>
      <c r="F180" s="256">
        <v>2084</v>
      </c>
      <c r="G180" s="256" t="s">
        <v>2255</v>
      </c>
      <c r="H180" s="256" t="s">
        <v>2243</v>
      </c>
      <c r="I180" s="256"/>
      <c r="J180" s="256" t="s">
        <v>2097</v>
      </c>
      <c r="K180" s="329" t="s">
        <v>2097</v>
      </c>
      <c r="L180" s="256" t="s">
        <v>2097</v>
      </c>
      <c r="M180" s="256"/>
      <c r="N180" s="257"/>
    </row>
    <row r="181" spans="2:14" x14ac:dyDescent="0.25">
      <c r="B181" s="333" t="str">
        <f>IF(D181="","",D181&amp;"-"&amp;(1+COUNTIF(D$33:D180,D181)))</f>
        <v>imeprezime-130</v>
      </c>
      <c r="D181" s="255" t="s">
        <v>285</v>
      </c>
      <c r="E181" s="256" t="s">
        <v>2280</v>
      </c>
      <c r="F181" s="256">
        <v>1428</v>
      </c>
      <c r="G181" s="256" t="s">
        <v>2281</v>
      </c>
      <c r="H181" s="256" t="s">
        <v>377</v>
      </c>
      <c r="I181" s="256" t="s">
        <v>1000</v>
      </c>
      <c r="J181" s="256">
        <v>221</v>
      </c>
      <c r="K181" s="329">
        <v>44636</v>
      </c>
      <c r="L181" s="256" t="s">
        <v>2097</v>
      </c>
      <c r="M181" s="256"/>
      <c r="N181" s="257"/>
    </row>
    <row r="182" spans="2:14" x14ac:dyDescent="0.25">
      <c r="B182" s="333" t="str">
        <f>IF(D182="","",D182&amp;"-"&amp;(1+COUNTIF(D$33:D181,D182)))</f>
        <v>imeprezime-131</v>
      </c>
      <c r="D182" s="255" t="s">
        <v>285</v>
      </c>
      <c r="E182" s="256" t="s">
        <v>2280</v>
      </c>
      <c r="F182" s="256">
        <v>1069</v>
      </c>
      <c r="G182" s="256" t="s">
        <v>2282</v>
      </c>
      <c r="H182" s="256" t="s">
        <v>377</v>
      </c>
      <c r="I182" s="256" t="s">
        <v>1000</v>
      </c>
      <c r="J182" s="256">
        <v>221</v>
      </c>
      <c r="K182" s="329">
        <v>44636</v>
      </c>
      <c r="L182" s="256" t="s">
        <v>2097</v>
      </c>
      <c r="M182" s="256"/>
      <c r="N182" s="257"/>
    </row>
    <row r="183" spans="2:14" x14ac:dyDescent="0.25">
      <c r="B183" s="333" t="str">
        <f>IF(D183="","",D183&amp;"-"&amp;(1+COUNTIF(D$33:D182,D183)))</f>
        <v>imeprezime-132</v>
      </c>
      <c r="D183" s="255" t="s">
        <v>285</v>
      </c>
      <c r="E183" s="256" t="s">
        <v>680</v>
      </c>
      <c r="F183" s="256">
        <v>1687</v>
      </c>
      <c r="G183" s="256" t="s">
        <v>2283</v>
      </c>
      <c r="H183" s="256" t="s">
        <v>2233</v>
      </c>
      <c r="I183" s="256"/>
      <c r="J183" s="256" t="s">
        <v>2097</v>
      </c>
      <c r="K183" s="329" t="s">
        <v>2097</v>
      </c>
      <c r="L183" s="256" t="s">
        <v>2097</v>
      </c>
      <c r="M183" s="256"/>
      <c r="N183" s="257"/>
    </row>
    <row r="184" spans="2:14" x14ac:dyDescent="0.25">
      <c r="B184" s="333" t="str">
        <f>IF(D184="","",D184&amp;"-"&amp;(1+COUNTIF(D$33:D183,D184)))</f>
        <v>imeprezime-133</v>
      </c>
      <c r="D184" s="255" t="s">
        <v>285</v>
      </c>
      <c r="E184" s="256" t="s">
        <v>680</v>
      </c>
      <c r="F184" s="256">
        <v>2025</v>
      </c>
      <c r="G184" s="256" t="s">
        <v>2284</v>
      </c>
      <c r="H184" s="256"/>
      <c r="I184" s="256"/>
      <c r="J184" s="256" t="s">
        <v>2097</v>
      </c>
      <c r="K184" s="329" t="s">
        <v>2097</v>
      </c>
      <c r="L184" s="256" t="s">
        <v>2097</v>
      </c>
      <c r="M184" s="256"/>
      <c r="N184" s="257"/>
    </row>
    <row r="185" spans="2:14" x14ac:dyDescent="0.25">
      <c r="B185" s="333" t="str">
        <f>IF(D185="","",D185&amp;"-"&amp;(1+COUNTIF(D$33:D184,D185)))</f>
        <v>imeprezime-134</v>
      </c>
      <c r="D185" s="255" t="s">
        <v>285</v>
      </c>
      <c r="E185" s="256" t="s">
        <v>680</v>
      </c>
      <c r="F185" s="256">
        <v>1509</v>
      </c>
      <c r="G185" s="256" t="s">
        <v>2285</v>
      </c>
      <c r="H185" s="256" t="s">
        <v>428</v>
      </c>
      <c r="I185" s="256" t="s">
        <v>698</v>
      </c>
      <c r="J185" s="256">
        <v>221</v>
      </c>
      <c r="K185" s="329">
        <v>44626</v>
      </c>
      <c r="L185" s="256" t="s">
        <v>2097</v>
      </c>
      <c r="M185" s="256"/>
      <c r="N185" s="257"/>
    </row>
    <row r="186" spans="2:14" ht="15" customHeight="1" x14ac:dyDescent="0.25">
      <c r="B186" s="333" t="str">
        <f>IF(D186="","",D186&amp;"-"&amp;(1+COUNTIF(D$33:D185,D186)))</f>
        <v>imeprezime-135</v>
      </c>
      <c r="D186" s="255" t="s">
        <v>285</v>
      </c>
      <c r="E186" s="256" t="s">
        <v>680</v>
      </c>
      <c r="F186" s="256">
        <v>2253</v>
      </c>
      <c r="G186" s="256" t="s">
        <v>2286</v>
      </c>
      <c r="H186" s="256" t="s">
        <v>807</v>
      </c>
      <c r="I186" s="256"/>
      <c r="J186" s="256" t="s">
        <v>2097</v>
      </c>
      <c r="K186" s="329" t="s">
        <v>2097</v>
      </c>
      <c r="L186" s="256" t="s">
        <v>2097</v>
      </c>
      <c r="M186" s="256"/>
      <c r="N186" s="257"/>
    </row>
    <row r="187" spans="2:14" x14ac:dyDescent="0.25">
      <c r="B187" s="333" t="str">
        <f>IF(D187="","",D187&amp;"-"&amp;(1+COUNTIF(D$33:D186,D187)))</f>
        <v>imeprezime-136</v>
      </c>
      <c r="D187" s="255" t="s">
        <v>285</v>
      </c>
      <c r="E187" s="256" t="s">
        <v>680</v>
      </c>
      <c r="F187" s="256">
        <v>1451</v>
      </c>
      <c r="G187" s="256" t="s">
        <v>679</v>
      </c>
      <c r="H187" s="256" t="s">
        <v>450</v>
      </c>
      <c r="I187" s="256" t="s">
        <v>627</v>
      </c>
      <c r="J187" s="256">
        <v>221</v>
      </c>
      <c r="K187" s="329">
        <v>44625</v>
      </c>
      <c r="L187" s="256" t="s">
        <v>2097</v>
      </c>
      <c r="M187" s="256"/>
      <c r="N187" s="257"/>
    </row>
    <row r="188" spans="2:14" x14ac:dyDescent="0.25">
      <c r="B188" s="333" t="str">
        <f>IF(D188="","",D188&amp;"-"&amp;(1+COUNTIF(D$33:D187,D188)))</f>
        <v>imeprezime-137</v>
      </c>
      <c r="D188" s="255" t="s">
        <v>285</v>
      </c>
      <c r="E188" s="256" t="s">
        <v>680</v>
      </c>
      <c r="F188" s="256">
        <v>1132</v>
      </c>
      <c r="G188" s="256" t="s">
        <v>2287</v>
      </c>
      <c r="H188" s="256" t="s">
        <v>409</v>
      </c>
      <c r="I188" s="256"/>
      <c r="J188" s="256" t="s">
        <v>2097</v>
      </c>
      <c r="K188" s="329" t="s">
        <v>2097</v>
      </c>
      <c r="L188" s="256" t="s">
        <v>2097</v>
      </c>
      <c r="M188" s="256"/>
      <c r="N188" s="257"/>
    </row>
    <row r="189" spans="2:14" x14ac:dyDescent="0.25">
      <c r="B189" s="333" t="str">
        <f>IF(D189="","",D189&amp;"-"&amp;(1+COUNTIF(D$33:D188,D189)))</f>
        <v>imeprezime-138</v>
      </c>
      <c r="D189" s="255" t="s">
        <v>285</v>
      </c>
      <c r="E189" s="256" t="s">
        <v>2288</v>
      </c>
      <c r="F189" s="256">
        <v>1446</v>
      </c>
      <c r="G189" s="256" t="s">
        <v>2289</v>
      </c>
      <c r="H189" s="256" t="s">
        <v>377</v>
      </c>
      <c r="I189" s="256" t="s">
        <v>808</v>
      </c>
      <c r="J189" s="256">
        <v>221</v>
      </c>
      <c r="K189" s="329">
        <v>44636</v>
      </c>
      <c r="L189" s="256" t="s">
        <v>2097</v>
      </c>
      <c r="M189" s="256"/>
      <c r="N189" s="257"/>
    </row>
    <row r="190" spans="2:14" x14ac:dyDescent="0.25">
      <c r="B190" s="333" t="str">
        <f>IF(D190="","",D190&amp;"-"&amp;(1+COUNTIF(D$33:D189,D190)))</f>
        <v>imeprezime-139</v>
      </c>
      <c r="D190" s="255" t="s">
        <v>285</v>
      </c>
      <c r="E190" s="256" t="s">
        <v>2290</v>
      </c>
      <c r="F190" s="256">
        <v>1284</v>
      </c>
      <c r="G190" s="256" t="s">
        <v>2291</v>
      </c>
      <c r="H190" s="256" t="s">
        <v>563</v>
      </c>
      <c r="I190" s="256"/>
      <c r="J190" s="256" t="s">
        <v>2097</v>
      </c>
      <c r="K190" s="329" t="s">
        <v>2097</v>
      </c>
      <c r="L190" s="256" t="s">
        <v>2097</v>
      </c>
      <c r="M190" s="256"/>
      <c r="N190" s="257"/>
    </row>
    <row r="191" spans="2:14" x14ac:dyDescent="0.25">
      <c r="B191" s="333" t="str">
        <f>IF(D191="","",D191&amp;"-"&amp;(1+COUNTIF(D$33:D190,D191)))</f>
        <v>imeprezime-140</v>
      </c>
      <c r="D191" s="255" t="s">
        <v>285</v>
      </c>
      <c r="E191" s="256" t="s">
        <v>801</v>
      </c>
      <c r="F191" s="256">
        <v>1729</v>
      </c>
      <c r="G191" s="256" t="s">
        <v>2292</v>
      </c>
      <c r="H191" s="256" t="s">
        <v>2152</v>
      </c>
      <c r="I191" s="256"/>
      <c r="J191" s="256" t="s">
        <v>2097</v>
      </c>
      <c r="K191" s="329" t="s">
        <v>2097</v>
      </c>
      <c r="L191" s="256" t="s">
        <v>2097</v>
      </c>
      <c r="M191" s="256"/>
      <c r="N191" s="257"/>
    </row>
    <row r="192" spans="2:14" x14ac:dyDescent="0.25">
      <c r="B192" s="333" t="str">
        <f>IF(D192="","",D192&amp;"-"&amp;(1+COUNTIF(D$33:D191,D192)))</f>
        <v>imeprezime-141</v>
      </c>
      <c r="D192" s="255" t="s">
        <v>285</v>
      </c>
      <c r="E192" s="256" t="s">
        <v>801</v>
      </c>
      <c r="F192" s="256">
        <v>1823</v>
      </c>
      <c r="G192" s="256" t="s">
        <v>2162</v>
      </c>
      <c r="H192" s="256" t="s">
        <v>2163</v>
      </c>
      <c r="I192" s="256"/>
      <c r="J192" s="256" t="s">
        <v>2097</v>
      </c>
      <c r="K192" s="329" t="s">
        <v>2097</v>
      </c>
      <c r="L192" s="256" t="s">
        <v>2097</v>
      </c>
      <c r="M192" s="256"/>
      <c r="N192" s="257"/>
    </row>
    <row r="193" spans="2:14" ht="15" customHeight="1" x14ac:dyDescent="0.25">
      <c r="B193" s="333" t="str">
        <f>IF(D193="","",D193&amp;"-"&amp;(1+COUNTIF(D$33:D192,D193)))</f>
        <v>imeprezime-142</v>
      </c>
      <c r="D193" s="255" t="s">
        <v>285</v>
      </c>
      <c r="E193" s="256" t="s">
        <v>801</v>
      </c>
      <c r="F193" s="256">
        <v>1350</v>
      </c>
      <c r="G193" s="256" t="s">
        <v>800</v>
      </c>
      <c r="H193" s="256" t="s">
        <v>807</v>
      </c>
      <c r="I193" s="256" t="s">
        <v>808</v>
      </c>
      <c r="J193" s="256">
        <v>221</v>
      </c>
      <c r="K193" s="329">
        <v>44627</v>
      </c>
      <c r="L193" s="256" t="s">
        <v>2097</v>
      </c>
      <c r="M193" s="256"/>
      <c r="N193" s="257"/>
    </row>
    <row r="194" spans="2:14" x14ac:dyDescent="0.25">
      <c r="B194" s="333" t="str">
        <f>IF(D194="","",D194&amp;"-"&amp;(1+COUNTIF(D$33:D193,D194)))</f>
        <v>imeprezime-143</v>
      </c>
      <c r="D194" s="255" t="s">
        <v>285</v>
      </c>
      <c r="E194" s="256" t="s">
        <v>801</v>
      </c>
      <c r="F194" s="256">
        <v>1206</v>
      </c>
      <c r="G194" s="256" t="s">
        <v>866</v>
      </c>
      <c r="H194" s="256" t="s">
        <v>450</v>
      </c>
      <c r="I194" s="256" t="s">
        <v>868</v>
      </c>
      <c r="J194" s="256">
        <v>221</v>
      </c>
      <c r="K194" s="329">
        <v>44625</v>
      </c>
      <c r="L194" s="256" t="s">
        <v>2097</v>
      </c>
      <c r="M194" s="256"/>
      <c r="N194" s="257"/>
    </row>
    <row r="195" spans="2:14" x14ac:dyDescent="0.25">
      <c r="B195" s="333" t="str">
        <f>IF(D195="","",D195&amp;"-"&amp;(1+COUNTIF(D$33:D194,D195)))</f>
        <v>imeprezime-144</v>
      </c>
      <c r="D195" s="255" t="s">
        <v>285</v>
      </c>
      <c r="E195" s="256" t="s">
        <v>2025</v>
      </c>
      <c r="F195" s="256">
        <v>1231</v>
      </c>
      <c r="G195" s="256" t="s">
        <v>2024</v>
      </c>
      <c r="H195" s="256" t="s">
        <v>450</v>
      </c>
      <c r="I195" s="256" t="s">
        <v>2003</v>
      </c>
      <c r="J195" s="256">
        <v>221</v>
      </c>
      <c r="K195" s="329">
        <v>44625</v>
      </c>
      <c r="L195" s="256" t="s">
        <v>2097</v>
      </c>
      <c r="M195" s="256"/>
      <c r="N195" s="257"/>
    </row>
    <row r="196" spans="2:14" x14ac:dyDescent="0.25">
      <c r="B196" s="333" t="str">
        <f>IF(D196="","",D196&amp;"-"&amp;(1+COUNTIF(D$33:D195,D196)))</f>
        <v>imeprezime-145</v>
      </c>
      <c r="D196" s="255" t="s">
        <v>285</v>
      </c>
      <c r="E196" s="256" t="s">
        <v>2293</v>
      </c>
      <c r="F196" s="256">
        <v>1997</v>
      </c>
      <c r="G196" s="256" t="s">
        <v>1462</v>
      </c>
      <c r="H196" s="256" t="s">
        <v>377</v>
      </c>
      <c r="I196" s="256" t="s">
        <v>808</v>
      </c>
      <c r="J196" s="256">
        <v>221</v>
      </c>
      <c r="K196" s="329">
        <v>44636</v>
      </c>
      <c r="L196" s="256" t="s">
        <v>2097</v>
      </c>
      <c r="M196" s="256"/>
      <c r="N196" s="257"/>
    </row>
    <row r="197" spans="2:14" x14ac:dyDescent="0.25">
      <c r="B197" s="333" t="str">
        <f>IF(D197="","",D197&amp;"-"&amp;(1+COUNTIF(D$33:D196,D197)))</f>
        <v>imeprezime-146</v>
      </c>
      <c r="D197" s="255" t="s">
        <v>285</v>
      </c>
      <c r="E197" s="256" t="s">
        <v>2293</v>
      </c>
      <c r="F197" s="256">
        <v>1817</v>
      </c>
      <c r="G197" s="256" t="s">
        <v>2294</v>
      </c>
      <c r="H197" s="256" t="s">
        <v>2163</v>
      </c>
      <c r="I197" s="256"/>
      <c r="J197" s="256" t="s">
        <v>2097</v>
      </c>
      <c r="K197" s="256" t="s">
        <v>2097</v>
      </c>
      <c r="L197" s="256" t="s">
        <v>2097</v>
      </c>
      <c r="M197" s="256"/>
      <c r="N197" s="257"/>
    </row>
    <row r="198" spans="2:14" x14ac:dyDescent="0.25">
      <c r="B198" s="333" t="str">
        <f>IF(D198="","",D198&amp;"-"&amp;(1+COUNTIF(D$33:D197,D198)))</f>
        <v>imeprezime-147</v>
      </c>
      <c r="D198" s="255" t="s">
        <v>285</v>
      </c>
      <c r="E198" s="256" t="s">
        <v>2293</v>
      </c>
      <c r="F198" s="256">
        <v>1219</v>
      </c>
      <c r="G198" s="256" t="s">
        <v>2295</v>
      </c>
      <c r="H198" s="256" t="s">
        <v>807</v>
      </c>
      <c r="I198" s="256" t="s">
        <v>1094</v>
      </c>
      <c r="J198" s="256">
        <v>221</v>
      </c>
      <c r="K198" s="329">
        <v>44627</v>
      </c>
      <c r="L198" s="256" t="s">
        <v>2097</v>
      </c>
      <c r="M198" s="256"/>
      <c r="N198" s="257"/>
    </row>
    <row r="199" spans="2:14" x14ac:dyDescent="0.25">
      <c r="B199" s="333" t="str">
        <f>IF(D199="","",D199&amp;"-"&amp;(1+COUNTIF(D$33:D198,D199)))</f>
        <v>imeprezime-148</v>
      </c>
      <c r="D199" s="255" t="s">
        <v>285</v>
      </c>
      <c r="E199" s="256" t="s">
        <v>2293</v>
      </c>
      <c r="F199" s="256">
        <v>1555</v>
      </c>
      <c r="G199" s="256" t="s">
        <v>2296</v>
      </c>
      <c r="H199" s="256" t="s">
        <v>2163</v>
      </c>
      <c r="I199" s="256"/>
      <c r="J199" s="256" t="s">
        <v>2097</v>
      </c>
      <c r="K199" s="256" t="s">
        <v>2097</v>
      </c>
      <c r="L199" s="256" t="s">
        <v>2097</v>
      </c>
      <c r="M199" s="256"/>
      <c r="N199" s="257"/>
    </row>
    <row r="200" spans="2:14" ht="15" customHeight="1" x14ac:dyDescent="0.25">
      <c r="B200" s="333" t="str">
        <f>IF(D200="","",D200&amp;"-"&amp;(1+COUNTIF(D$33:D199,D200)))</f>
        <v>imeprezime-149</v>
      </c>
      <c r="D200" s="255" t="s">
        <v>285</v>
      </c>
      <c r="E200" s="256" t="s">
        <v>2297</v>
      </c>
      <c r="F200" s="256">
        <v>2198</v>
      </c>
      <c r="G200" s="256" t="s">
        <v>2119</v>
      </c>
      <c r="H200" s="256" t="s">
        <v>377</v>
      </c>
      <c r="I200" s="256"/>
      <c r="J200" s="256" t="s">
        <v>2097</v>
      </c>
      <c r="K200" s="256" t="s">
        <v>2097</v>
      </c>
      <c r="L200" s="256" t="s">
        <v>2097</v>
      </c>
      <c r="M200" s="256"/>
      <c r="N200" s="257"/>
    </row>
    <row r="201" spans="2:14" x14ac:dyDescent="0.25">
      <c r="B201" s="333" t="str">
        <f>IF(D201="","",D201&amp;"-"&amp;(1+COUNTIF(D$33:D200,D201)))</f>
        <v>imeprezime-150</v>
      </c>
      <c r="D201" s="255" t="s">
        <v>285</v>
      </c>
      <c r="E201" s="256" t="s">
        <v>2298</v>
      </c>
      <c r="F201" s="256">
        <v>1411</v>
      </c>
      <c r="G201" s="256" t="s">
        <v>2299</v>
      </c>
      <c r="H201" s="256" t="s">
        <v>377</v>
      </c>
      <c r="I201" s="256" t="s">
        <v>380</v>
      </c>
      <c r="J201" s="256">
        <v>221</v>
      </c>
      <c r="K201" s="329">
        <v>44636</v>
      </c>
      <c r="L201" s="256" t="s">
        <v>2097</v>
      </c>
      <c r="M201" s="256"/>
      <c r="N201" s="257"/>
    </row>
    <row r="202" spans="2:14" x14ac:dyDescent="0.25">
      <c r="B202" s="333" t="str">
        <f>IF(D202="","",D202&amp;"-"&amp;(1+COUNTIF(D$33:D201,D202)))</f>
        <v>imeprezime-151</v>
      </c>
      <c r="D202" s="255" t="s">
        <v>285</v>
      </c>
      <c r="E202" s="256" t="s">
        <v>2298</v>
      </c>
      <c r="F202" s="256">
        <v>1210</v>
      </c>
      <c r="G202" s="256" t="s">
        <v>2276</v>
      </c>
      <c r="H202" s="256" t="s">
        <v>409</v>
      </c>
      <c r="I202" s="256"/>
      <c r="J202" s="256" t="s">
        <v>2097</v>
      </c>
      <c r="K202" s="329" t="s">
        <v>2097</v>
      </c>
      <c r="L202" s="256" t="s">
        <v>2097</v>
      </c>
      <c r="M202" s="256"/>
      <c r="N202" s="257"/>
    </row>
    <row r="203" spans="2:14" x14ac:dyDescent="0.25">
      <c r="B203" s="333" t="str">
        <f>IF(D203="","",D203&amp;"-"&amp;(1+COUNTIF(D$33:D202,D203)))</f>
        <v>imeprezime-152</v>
      </c>
      <c r="D203" s="255" t="s">
        <v>285</v>
      </c>
      <c r="E203" s="256" t="s">
        <v>2298</v>
      </c>
      <c r="F203" s="256">
        <v>1770</v>
      </c>
      <c r="G203" s="256" t="s">
        <v>2300</v>
      </c>
      <c r="H203" s="256" t="s">
        <v>2194</v>
      </c>
      <c r="I203" s="256"/>
      <c r="J203" s="256" t="s">
        <v>2097</v>
      </c>
      <c r="K203" s="329" t="s">
        <v>2097</v>
      </c>
      <c r="L203" s="256" t="s">
        <v>2097</v>
      </c>
      <c r="M203" s="256"/>
      <c r="N203" s="257"/>
    </row>
    <row r="204" spans="2:14" x14ac:dyDescent="0.25">
      <c r="B204" s="333" t="str">
        <f>IF(D204="","",D204&amp;"-"&amp;(1+COUNTIF(D$33:D203,D204)))</f>
        <v>imeprezime-153</v>
      </c>
      <c r="D204" s="255" t="s">
        <v>285</v>
      </c>
      <c r="E204" s="256" t="s">
        <v>2298</v>
      </c>
      <c r="F204" s="256">
        <v>1352</v>
      </c>
      <c r="G204" s="256" t="s">
        <v>2301</v>
      </c>
      <c r="H204" s="256" t="s">
        <v>377</v>
      </c>
      <c r="I204" s="256" t="s">
        <v>868</v>
      </c>
      <c r="J204" s="256">
        <v>221</v>
      </c>
      <c r="K204" s="329">
        <v>44636</v>
      </c>
      <c r="L204" s="256" t="s">
        <v>2097</v>
      </c>
      <c r="M204" s="256"/>
      <c r="N204" s="257"/>
    </row>
    <row r="205" spans="2:14" x14ac:dyDescent="0.25">
      <c r="B205" s="333" t="str">
        <f>IF(D205="","",D205&amp;"-"&amp;(1+COUNTIF(D$33:D204,D205)))</f>
        <v>imeprezime-154</v>
      </c>
      <c r="D205" s="255" t="s">
        <v>285</v>
      </c>
      <c r="E205" s="256" t="s">
        <v>2298</v>
      </c>
      <c r="F205" s="256">
        <v>1348</v>
      </c>
      <c r="G205" s="256" t="s">
        <v>2302</v>
      </c>
      <c r="H205" s="256" t="s">
        <v>807</v>
      </c>
      <c r="I205" s="256" t="s">
        <v>808</v>
      </c>
      <c r="J205" s="256">
        <v>221</v>
      </c>
      <c r="K205" s="329">
        <v>44627</v>
      </c>
      <c r="L205" s="256" t="s">
        <v>2097</v>
      </c>
      <c r="M205" s="256"/>
      <c r="N205" s="257"/>
    </row>
    <row r="206" spans="2:14" x14ac:dyDescent="0.25">
      <c r="B206" s="333" t="str">
        <f>IF(D206="","",D206&amp;"-"&amp;(1+COUNTIF(D$33:D205,D206)))</f>
        <v>imeprezime-155</v>
      </c>
      <c r="D206" s="255" t="s">
        <v>285</v>
      </c>
      <c r="E206" s="256" t="s">
        <v>2303</v>
      </c>
      <c r="F206" s="256">
        <v>2131</v>
      </c>
      <c r="G206" s="256" t="s">
        <v>2304</v>
      </c>
      <c r="H206" s="256" t="s">
        <v>2243</v>
      </c>
      <c r="I206" s="256"/>
      <c r="J206" s="256" t="s">
        <v>2097</v>
      </c>
      <c r="K206" s="329" t="s">
        <v>2097</v>
      </c>
      <c r="L206" s="256" t="s">
        <v>2097</v>
      </c>
      <c r="M206" s="256"/>
      <c r="N206" s="257"/>
    </row>
    <row r="207" spans="2:14" ht="15" customHeight="1" x14ac:dyDescent="0.25">
      <c r="B207" s="333" t="str">
        <f>IF(D207="","",D207&amp;"-"&amp;(1+COUNTIF(D$33:D206,D207)))</f>
        <v>imeprezime-156</v>
      </c>
      <c r="D207" s="255" t="s">
        <v>285</v>
      </c>
      <c r="E207" s="256" t="s">
        <v>2305</v>
      </c>
      <c r="F207" s="256">
        <v>2069</v>
      </c>
      <c r="G207" s="256" t="s">
        <v>2306</v>
      </c>
      <c r="H207" s="256" t="s">
        <v>2307</v>
      </c>
      <c r="I207" s="256"/>
      <c r="J207" s="256" t="s">
        <v>2097</v>
      </c>
      <c r="K207" s="329" t="s">
        <v>2097</v>
      </c>
      <c r="L207" s="256" t="s">
        <v>2097</v>
      </c>
      <c r="M207" s="256"/>
      <c r="N207" s="257"/>
    </row>
    <row r="208" spans="2:14" x14ac:dyDescent="0.25">
      <c r="B208" s="333" t="str">
        <f>IF(D208="","",D208&amp;"-"&amp;(1+COUNTIF(D$33:D207,D208)))</f>
        <v>imeprezime-157</v>
      </c>
      <c r="D208" s="255" t="s">
        <v>285</v>
      </c>
      <c r="E208" s="256" t="s">
        <v>2308</v>
      </c>
      <c r="F208" s="256">
        <v>1983</v>
      </c>
      <c r="G208" s="256" t="s">
        <v>2309</v>
      </c>
      <c r="H208" s="256" t="s">
        <v>2310</v>
      </c>
      <c r="I208" s="256"/>
      <c r="J208" s="256" t="s">
        <v>2097</v>
      </c>
      <c r="K208" s="329" t="s">
        <v>2097</v>
      </c>
      <c r="L208" s="256" t="s">
        <v>2097</v>
      </c>
      <c r="M208" s="256"/>
      <c r="N208" s="257"/>
    </row>
    <row r="209" spans="2:14" x14ac:dyDescent="0.25">
      <c r="B209" s="333" t="str">
        <f>IF(D209="","",D209&amp;"-"&amp;(1+COUNTIF(D$33:D208,D209)))</f>
        <v>imeprezime-158</v>
      </c>
      <c r="D209" s="255" t="s">
        <v>285</v>
      </c>
      <c r="E209" s="256" t="s">
        <v>2311</v>
      </c>
      <c r="F209" s="256">
        <v>2080</v>
      </c>
      <c r="G209" s="256" t="s">
        <v>2312</v>
      </c>
      <c r="H209" s="256" t="s">
        <v>2313</v>
      </c>
      <c r="I209" s="256"/>
      <c r="J209" s="256" t="s">
        <v>2097</v>
      </c>
      <c r="K209" s="329" t="s">
        <v>2097</v>
      </c>
      <c r="L209" s="256" t="s">
        <v>2097</v>
      </c>
      <c r="M209" s="256"/>
      <c r="N209" s="257"/>
    </row>
    <row r="210" spans="2:14" x14ac:dyDescent="0.25">
      <c r="B210" s="333" t="str">
        <f>IF(D210="","",D210&amp;"-"&amp;(1+COUNTIF(D$33:D209,D210)))</f>
        <v>imeprezime-159</v>
      </c>
      <c r="D210" s="255" t="s">
        <v>285</v>
      </c>
      <c r="E210" s="256" t="s">
        <v>2314</v>
      </c>
      <c r="F210" s="256">
        <v>1334</v>
      </c>
      <c r="G210" s="256" t="s">
        <v>2315</v>
      </c>
      <c r="H210" s="256" t="s">
        <v>2163</v>
      </c>
      <c r="I210" s="256"/>
      <c r="J210" s="256" t="s">
        <v>2097</v>
      </c>
      <c r="K210" s="329" t="s">
        <v>2097</v>
      </c>
      <c r="L210" s="256" t="s">
        <v>2097</v>
      </c>
      <c r="M210" s="256"/>
      <c r="N210" s="257"/>
    </row>
    <row r="211" spans="2:14" x14ac:dyDescent="0.25">
      <c r="B211" s="333" t="str">
        <f>IF(D211="","",D211&amp;"-"&amp;(1+COUNTIF(D$33:D210,D211)))</f>
        <v>imeprezime-160</v>
      </c>
      <c r="D211" s="255" t="s">
        <v>285</v>
      </c>
      <c r="E211" s="256" t="s">
        <v>2314</v>
      </c>
      <c r="F211" s="256">
        <v>1590</v>
      </c>
      <c r="G211" s="256" t="s">
        <v>2316</v>
      </c>
      <c r="H211" s="256" t="s">
        <v>2152</v>
      </c>
      <c r="I211" s="256"/>
      <c r="J211" s="256" t="s">
        <v>2097</v>
      </c>
      <c r="K211" s="329" t="s">
        <v>2097</v>
      </c>
      <c r="L211" s="256" t="s">
        <v>2097</v>
      </c>
      <c r="M211" s="256"/>
      <c r="N211" s="257"/>
    </row>
    <row r="212" spans="2:14" x14ac:dyDescent="0.25">
      <c r="B212" s="333" t="str">
        <f>IF(D212="","",D212&amp;"-"&amp;(1+COUNTIF(D$33:D211,D212)))</f>
        <v>imeprezime-161</v>
      </c>
      <c r="D212" s="255" t="s">
        <v>285</v>
      </c>
      <c r="E212" s="256" t="s">
        <v>2314</v>
      </c>
      <c r="F212" s="256">
        <v>1164</v>
      </c>
      <c r="G212" s="256" t="s">
        <v>2317</v>
      </c>
      <c r="H212" s="256" t="s">
        <v>428</v>
      </c>
      <c r="I212" s="256" t="s">
        <v>868</v>
      </c>
      <c r="J212" s="256">
        <v>221</v>
      </c>
      <c r="K212" s="329">
        <v>44626</v>
      </c>
      <c r="L212" s="256" t="s">
        <v>2097</v>
      </c>
      <c r="M212" s="256"/>
      <c r="N212" s="257"/>
    </row>
    <row r="213" spans="2:14" x14ac:dyDescent="0.25">
      <c r="B213" s="333" t="str">
        <f>IF(D213="","",D213&amp;"-"&amp;(1+COUNTIF(D$33:D212,D213)))</f>
        <v>imeprezime-162</v>
      </c>
      <c r="D213" s="255" t="s">
        <v>285</v>
      </c>
      <c r="E213" s="256" t="s">
        <v>2318</v>
      </c>
      <c r="F213" s="256">
        <v>1391</v>
      </c>
      <c r="G213" s="256" t="s">
        <v>1619</v>
      </c>
      <c r="H213" s="256" t="s">
        <v>377</v>
      </c>
      <c r="I213" s="256" t="s">
        <v>1833</v>
      </c>
      <c r="J213" s="256">
        <v>221</v>
      </c>
      <c r="K213" s="329">
        <v>44636</v>
      </c>
      <c r="L213" s="256" t="s">
        <v>2097</v>
      </c>
      <c r="M213" s="256"/>
      <c r="N213" s="257"/>
    </row>
    <row r="214" spans="2:14" ht="15" customHeight="1" x14ac:dyDescent="0.25">
      <c r="B214" s="333" t="str">
        <f>IF(D214="","",D214&amp;"-"&amp;(1+COUNTIF(D$33:D213,D214)))</f>
        <v>imeprezime-163</v>
      </c>
      <c r="D214" s="255" t="s">
        <v>285</v>
      </c>
      <c r="E214" s="256" t="s">
        <v>2319</v>
      </c>
      <c r="F214" s="256">
        <v>2064</v>
      </c>
      <c r="G214" s="256" t="s">
        <v>2320</v>
      </c>
      <c r="H214" s="256" t="s">
        <v>2321</v>
      </c>
      <c r="I214" s="256"/>
      <c r="J214" s="256" t="s">
        <v>2097</v>
      </c>
      <c r="K214" s="329" t="s">
        <v>2097</v>
      </c>
      <c r="L214" s="256" t="s">
        <v>2097</v>
      </c>
      <c r="M214" s="256"/>
      <c r="N214" s="257"/>
    </row>
    <row r="215" spans="2:14" x14ac:dyDescent="0.25">
      <c r="B215" s="333" t="str">
        <f>IF(D215="","",D215&amp;"-"&amp;(1+COUNTIF(D$33:D214,D215)))</f>
        <v>imeprezime-164</v>
      </c>
      <c r="D215" s="255" t="s">
        <v>285</v>
      </c>
      <c r="E215" s="256" t="s">
        <v>959</v>
      </c>
      <c r="F215" s="256">
        <v>1011</v>
      </c>
      <c r="G215" s="256" t="s">
        <v>2117</v>
      </c>
      <c r="H215" s="256" t="s">
        <v>377</v>
      </c>
      <c r="I215" s="256" t="s">
        <v>1000</v>
      </c>
      <c r="J215" s="256">
        <v>221</v>
      </c>
      <c r="K215" s="329">
        <v>44636</v>
      </c>
      <c r="L215" s="256" t="s">
        <v>2097</v>
      </c>
      <c r="M215" s="256"/>
      <c r="N215" s="257"/>
    </row>
    <row r="216" spans="2:14" x14ac:dyDescent="0.25">
      <c r="B216" s="333" t="str">
        <f>IF(D216="","",D216&amp;"-"&amp;(1+COUNTIF(D$33:D215,D216)))</f>
        <v>imeprezime-165</v>
      </c>
      <c r="D216" s="255" t="s">
        <v>285</v>
      </c>
      <c r="E216" s="256" t="s">
        <v>959</v>
      </c>
      <c r="F216" s="256">
        <v>1355</v>
      </c>
      <c r="G216" s="256" t="s">
        <v>421</v>
      </c>
      <c r="H216" s="256" t="s">
        <v>428</v>
      </c>
      <c r="I216" s="256" t="s">
        <v>868</v>
      </c>
      <c r="J216" s="256">
        <v>221</v>
      </c>
      <c r="K216" s="329">
        <v>44626</v>
      </c>
      <c r="L216" s="256" t="s">
        <v>2097</v>
      </c>
      <c r="M216" s="256"/>
      <c r="N216" s="257"/>
    </row>
    <row r="217" spans="2:14" x14ac:dyDescent="0.25">
      <c r="B217" s="333" t="str">
        <f>IF(D217="","",D217&amp;"-"&amp;(1+COUNTIF(D$33:D216,D217)))</f>
        <v>imeprezime-166</v>
      </c>
      <c r="D217" s="255" t="s">
        <v>285</v>
      </c>
      <c r="E217" s="256" t="s">
        <v>959</v>
      </c>
      <c r="F217" s="256">
        <v>1868</v>
      </c>
      <c r="G217" s="256" t="s">
        <v>2322</v>
      </c>
      <c r="H217" s="256" t="s">
        <v>807</v>
      </c>
      <c r="I217" s="256" t="s">
        <v>1094</v>
      </c>
      <c r="J217" s="256">
        <v>221</v>
      </c>
      <c r="K217" s="329">
        <v>44627</v>
      </c>
      <c r="L217" s="256" t="s">
        <v>2097</v>
      </c>
      <c r="M217" s="256"/>
      <c r="N217" s="257"/>
    </row>
    <row r="218" spans="2:14" x14ac:dyDescent="0.25">
      <c r="B218" s="333" t="str">
        <f>IF(D218="","",D218&amp;"-"&amp;(1+COUNTIF(D$33:D217,D218)))</f>
        <v>imeprezime-167</v>
      </c>
      <c r="D218" s="255" t="s">
        <v>285</v>
      </c>
      <c r="E218" s="256" t="s">
        <v>959</v>
      </c>
      <c r="F218" s="256">
        <v>1209</v>
      </c>
      <c r="G218" s="256" t="s">
        <v>784</v>
      </c>
      <c r="H218" s="256" t="s">
        <v>377</v>
      </c>
      <c r="I218" s="256" t="s">
        <v>1000</v>
      </c>
      <c r="J218" s="256">
        <v>221</v>
      </c>
      <c r="K218" s="329">
        <v>44636</v>
      </c>
      <c r="L218" s="256" t="s">
        <v>2097</v>
      </c>
      <c r="M218" s="256"/>
      <c r="N218" s="257"/>
    </row>
    <row r="219" spans="2:14" x14ac:dyDescent="0.25">
      <c r="B219" s="333" t="str">
        <f>IF(D219="","",D219&amp;"-"&amp;(1+COUNTIF(D$33:D218,D219)))</f>
        <v>imeprezime-168</v>
      </c>
      <c r="D219" s="255" t="s">
        <v>285</v>
      </c>
      <c r="E219" s="256" t="s">
        <v>959</v>
      </c>
      <c r="F219" s="256">
        <v>1577</v>
      </c>
      <c r="G219" s="256" t="s">
        <v>2323</v>
      </c>
      <c r="H219" s="256" t="s">
        <v>563</v>
      </c>
      <c r="I219" s="256" t="s">
        <v>868</v>
      </c>
      <c r="J219" s="256">
        <v>221</v>
      </c>
      <c r="K219" s="329">
        <v>44670</v>
      </c>
      <c r="L219" s="256" t="s">
        <v>2097</v>
      </c>
      <c r="M219" s="256"/>
      <c r="N219" s="257"/>
    </row>
    <row r="220" spans="2:14" x14ac:dyDescent="0.25">
      <c r="B220" s="333" t="str">
        <f>IF(D220="","",D220&amp;"-"&amp;(1+COUNTIF(D$33:D219,D220)))</f>
        <v>imeprezime-169</v>
      </c>
      <c r="D220" s="255" t="s">
        <v>285</v>
      </c>
      <c r="E220" s="256" t="s">
        <v>959</v>
      </c>
      <c r="F220" s="256">
        <v>1664</v>
      </c>
      <c r="G220" s="256" t="s">
        <v>2223</v>
      </c>
      <c r="H220" s="256" t="s">
        <v>2194</v>
      </c>
      <c r="I220" s="256"/>
      <c r="J220" s="256" t="s">
        <v>2097</v>
      </c>
      <c r="K220" s="329" t="s">
        <v>2097</v>
      </c>
      <c r="L220" s="256" t="s">
        <v>2097</v>
      </c>
      <c r="M220" s="256"/>
      <c r="N220" s="257"/>
    </row>
    <row r="221" spans="2:14" ht="15" customHeight="1" x14ac:dyDescent="0.25">
      <c r="B221" s="333" t="str">
        <f>IF(D221="","",D221&amp;"-"&amp;(1+COUNTIF(D$33:D220,D221)))</f>
        <v>imeprezime-170</v>
      </c>
      <c r="D221" s="255" t="s">
        <v>285</v>
      </c>
      <c r="E221" s="256" t="s">
        <v>959</v>
      </c>
      <c r="F221" s="256">
        <v>1314</v>
      </c>
      <c r="G221" s="256" t="s">
        <v>2285</v>
      </c>
      <c r="H221" s="256" t="s">
        <v>428</v>
      </c>
      <c r="I221" s="256" t="s">
        <v>698</v>
      </c>
      <c r="J221" s="256">
        <v>221</v>
      </c>
      <c r="K221" s="329">
        <v>44626</v>
      </c>
      <c r="L221" s="256" t="s">
        <v>2097</v>
      </c>
      <c r="M221" s="256"/>
      <c r="N221" s="257"/>
    </row>
    <row r="222" spans="2:14" x14ac:dyDescent="0.25">
      <c r="B222" s="333" t="str">
        <f>IF(D222="","",D222&amp;"-"&amp;(1+COUNTIF(D$33:D221,D222)))</f>
        <v>imeprezime-171</v>
      </c>
      <c r="D222" s="255" t="s">
        <v>285</v>
      </c>
      <c r="E222" s="256" t="s">
        <v>959</v>
      </c>
      <c r="F222" s="256">
        <v>1554</v>
      </c>
      <c r="G222" s="256" t="s">
        <v>2324</v>
      </c>
      <c r="H222" s="256" t="s">
        <v>807</v>
      </c>
      <c r="I222" s="256" t="s">
        <v>1000</v>
      </c>
      <c r="J222" s="256">
        <v>221</v>
      </c>
      <c r="K222" s="329">
        <v>44627</v>
      </c>
      <c r="L222" s="256" t="s">
        <v>2097</v>
      </c>
      <c r="M222" s="256"/>
      <c r="N222" s="257"/>
    </row>
    <row r="223" spans="2:14" x14ac:dyDescent="0.25">
      <c r="B223" s="333" t="str">
        <f>IF(D223="","",D223&amp;"-"&amp;(1+COUNTIF(D$33:D222,D223)))</f>
        <v>imeprezime-172</v>
      </c>
      <c r="D223" s="255" t="s">
        <v>285</v>
      </c>
      <c r="E223" s="256" t="s">
        <v>959</v>
      </c>
      <c r="F223" s="256">
        <v>1776</v>
      </c>
      <c r="G223" s="256" t="s">
        <v>2325</v>
      </c>
      <c r="H223" s="256" t="s">
        <v>450</v>
      </c>
      <c r="I223" s="256"/>
      <c r="J223" s="256" t="s">
        <v>2097</v>
      </c>
      <c r="K223" s="329" t="s">
        <v>2097</v>
      </c>
      <c r="L223" s="256" t="s">
        <v>2097</v>
      </c>
      <c r="M223" s="256"/>
      <c r="N223" s="257"/>
    </row>
    <row r="224" spans="2:14" x14ac:dyDescent="0.25">
      <c r="B224" s="333" t="str">
        <f>IF(D224="","",D224&amp;"-"&amp;(1+COUNTIF(D$33:D223,D224)))</f>
        <v>imeprezime-173</v>
      </c>
      <c r="D224" s="255" t="s">
        <v>285</v>
      </c>
      <c r="E224" s="256" t="s">
        <v>959</v>
      </c>
      <c r="F224" s="256">
        <v>2182</v>
      </c>
      <c r="G224" s="256" t="s">
        <v>2326</v>
      </c>
      <c r="H224" s="256" t="s">
        <v>2163</v>
      </c>
      <c r="I224" s="256"/>
      <c r="J224" s="256" t="s">
        <v>2097</v>
      </c>
      <c r="K224" s="329" t="s">
        <v>2097</v>
      </c>
      <c r="L224" s="256" t="s">
        <v>2097</v>
      </c>
      <c r="M224" s="256"/>
      <c r="N224" s="257"/>
    </row>
    <row r="225" spans="2:14" x14ac:dyDescent="0.25">
      <c r="B225" s="333" t="str">
        <f>IF(D225="","",D225&amp;"-"&amp;(1+COUNTIF(D$33:D224,D225)))</f>
        <v>imeprezime-174</v>
      </c>
      <c r="D225" s="255" t="s">
        <v>285</v>
      </c>
      <c r="E225" s="256" t="s">
        <v>2327</v>
      </c>
      <c r="F225" s="256">
        <v>1615</v>
      </c>
      <c r="G225" s="256" t="s">
        <v>2328</v>
      </c>
      <c r="H225" s="256" t="s">
        <v>428</v>
      </c>
      <c r="I225" s="256" t="s">
        <v>627</v>
      </c>
      <c r="J225" s="256">
        <v>221</v>
      </c>
      <c r="K225" s="329">
        <v>44626</v>
      </c>
      <c r="L225" s="256" t="s">
        <v>2097</v>
      </c>
      <c r="M225" s="256"/>
      <c r="N225" s="257"/>
    </row>
    <row r="226" spans="2:14" x14ac:dyDescent="0.25">
      <c r="B226" s="333" t="str">
        <f>IF(D226="","",D226&amp;"-"&amp;(1+COUNTIF(D$33:D225,D226)))</f>
        <v>imeprezime-175</v>
      </c>
      <c r="D226" s="255" t="s">
        <v>285</v>
      </c>
      <c r="E226" s="256" t="s">
        <v>941</v>
      </c>
      <c r="F226" s="256">
        <v>1254</v>
      </c>
      <c r="G226" s="256" t="s">
        <v>940</v>
      </c>
      <c r="H226" s="256" t="s">
        <v>428</v>
      </c>
      <c r="I226" s="256" t="s">
        <v>868</v>
      </c>
      <c r="J226" s="256">
        <v>221</v>
      </c>
      <c r="K226" s="329">
        <v>44626</v>
      </c>
      <c r="L226" s="256" t="s">
        <v>2097</v>
      </c>
      <c r="M226" s="256"/>
      <c r="N226" s="257"/>
    </row>
    <row r="227" spans="2:14" x14ac:dyDescent="0.25">
      <c r="B227" s="333" t="str">
        <f>IF(D227="","",D227&amp;"-"&amp;(1+COUNTIF(D$33:D226,D227)))</f>
        <v>imeprezime-176</v>
      </c>
      <c r="D227" s="255" t="s">
        <v>285</v>
      </c>
      <c r="E227" s="256" t="s">
        <v>2329</v>
      </c>
      <c r="F227" s="256">
        <v>1316</v>
      </c>
      <c r="G227" s="256" t="s">
        <v>2330</v>
      </c>
      <c r="H227" s="256" t="s">
        <v>450</v>
      </c>
      <c r="I227" s="256" t="s">
        <v>1723</v>
      </c>
      <c r="J227" s="256">
        <v>221</v>
      </c>
      <c r="K227" s="329">
        <v>44625</v>
      </c>
      <c r="L227" s="256" t="s">
        <v>2097</v>
      </c>
      <c r="M227" s="256"/>
      <c r="N227" s="257"/>
    </row>
    <row r="228" spans="2:14" ht="15" customHeight="1" x14ac:dyDescent="0.25">
      <c r="B228" s="333" t="str">
        <f>IF(D228="","",D228&amp;"-"&amp;(1+COUNTIF(D$33:D227,D228)))</f>
        <v>imeprezime-177</v>
      </c>
      <c r="D228" s="255" t="s">
        <v>285</v>
      </c>
      <c r="E228" s="256" t="s">
        <v>2331</v>
      </c>
      <c r="F228" s="256">
        <v>2018</v>
      </c>
      <c r="G228" s="256" t="s">
        <v>2332</v>
      </c>
      <c r="H228" s="256" t="s">
        <v>1324</v>
      </c>
      <c r="I228" s="256"/>
      <c r="J228" s="256" t="s">
        <v>2097</v>
      </c>
      <c r="K228" s="329" t="s">
        <v>2097</v>
      </c>
      <c r="L228" s="256" t="s">
        <v>2097</v>
      </c>
      <c r="M228" s="256"/>
      <c r="N228" s="257"/>
    </row>
    <row r="229" spans="2:14" x14ac:dyDescent="0.25">
      <c r="B229" s="333" t="str">
        <f>IF(D229="","",D229&amp;"-"&amp;(1+COUNTIF(D$33:D228,D229)))</f>
        <v>imeprezime-178</v>
      </c>
      <c r="D229" s="255" t="s">
        <v>285</v>
      </c>
      <c r="E229" s="256" t="s">
        <v>2331</v>
      </c>
      <c r="F229" s="256">
        <v>1714</v>
      </c>
      <c r="G229" s="256" t="s">
        <v>2333</v>
      </c>
      <c r="H229" s="256" t="s">
        <v>377</v>
      </c>
      <c r="I229" s="256"/>
      <c r="J229" s="256" t="s">
        <v>2097</v>
      </c>
      <c r="K229" s="329" t="s">
        <v>2097</v>
      </c>
      <c r="L229" s="256" t="s">
        <v>2097</v>
      </c>
      <c r="M229" s="256"/>
      <c r="N229" s="257"/>
    </row>
    <row r="230" spans="2:14" x14ac:dyDescent="0.25">
      <c r="B230" s="333" t="str">
        <f>IF(D230="","",D230&amp;"-"&amp;(1+COUNTIF(D$33:D229,D230)))</f>
        <v>imeprezime-179</v>
      </c>
      <c r="D230" s="255" t="s">
        <v>285</v>
      </c>
      <c r="E230" s="256" t="s">
        <v>2334</v>
      </c>
      <c r="F230" s="256">
        <v>2061</v>
      </c>
      <c r="G230" s="256" t="s">
        <v>2335</v>
      </c>
      <c r="H230" s="256" t="s">
        <v>2321</v>
      </c>
      <c r="I230" s="256"/>
      <c r="J230" s="256" t="s">
        <v>2097</v>
      </c>
      <c r="K230" s="256" t="s">
        <v>2097</v>
      </c>
      <c r="L230" s="256" t="s">
        <v>2097</v>
      </c>
      <c r="M230" s="256"/>
      <c r="N230" s="257"/>
    </row>
    <row r="231" spans="2:14" x14ac:dyDescent="0.25">
      <c r="B231" s="333" t="str">
        <f>IF(D231="","",D231&amp;"-"&amp;(1+COUNTIF(D$33:D230,D231)))</f>
        <v>imeprezime-180</v>
      </c>
      <c r="D231" s="255" t="s">
        <v>285</v>
      </c>
      <c r="E231" s="256" t="s">
        <v>2334</v>
      </c>
      <c r="F231" s="256">
        <v>1359</v>
      </c>
      <c r="G231" s="256" t="s">
        <v>2336</v>
      </c>
      <c r="H231" s="256" t="s">
        <v>377</v>
      </c>
      <c r="I231" s="256" t="s">
        <v>698</v>
      </c>
      <c r="J231" s="256">
        <v>221</v>
      </c>
      <c r="K231" s="329">
        <v>44656</v>
      </c>
      <c r="L231" s="256" t="s">
        <v>2097</v>
      </c>
      <c r="M231" s="256"/>
      <c r="N231" s="257"/>
    </row>
    <row r="232" spans="2:14" x14ac:dyDescent="0.25">
      <c r="B232" s="333" t="str">
        <f>IF(D232="","",D232&amp;"-"&amp;(1+COUNTIF(D$33:D231,D232)))</f>
        <v>imeprezime-181</v>
      </c>
      <c r="D232" s="255" t="s">
        <v>285</v>
      </c>
      <c r="E232" s="256" t="s">
        <v>2337</v>
      </c>
      <c r="F232" s="256">
        <v>1080</v>
      </c>
      <c r="G232" s="256" t="s">
        <v>1637</v>
      </c>
      <c r="H232" s="256" t="s">
        <v>377</v>
      </c>
      <c r="I232" s="256" t="s">
        <v>1833</v>
      </c>
      <c r="J232" s="256">
        <v>221</v>
      </c>
      <c r="K232" s="329">
        <v>44636</v>
      </c>
      <c r="L232" s="256" t="s">
        <v>2097</v>
      </c>
      <c r="M232" s="256"/>
      <c r="N232" s="257"/>
    </row>
    <row r="233" spans="2:14" x14ac:dyDescent="0.25">
      <c r="B233" s="333" t="str">
        <f>IF(D233="","",D233&amp;"-"&amp;(1+COUNTIF(D$33:D232,D233)))</f>
        <v>imeprezime-182</v>
      </c>
      <c r="D233" s="255" t="s">
        <v>285</v>
      </c>
      <c r="E233" s="256" t="s">
        <v>2338</v>
      </c>
      <c r="F233" s="256">
        <v>1563</v>
      </c>
      <c r="G233" s="256" t="s">
        <v>2193</v>
      </c>
      <c r="H233" s="256" t="s">
        <v>2194</v>
      </c>
      <c r="I233" s="256" t="s">
        <v>1094</v>
      </c>
      <c r="J233" s="256">
        <v>221</v>
      </c>
      <c r="K233" s="329">
        <v>44645</v>
      </c>
      <c r="L233" s="256" t="s">
        <v>2097</v>
      </c>
      <c r="M233" s="256"/>
      <c r="N233" s="257"/>
    </row>
    <row r="234" spans="2:14" x14ac:dyDescent="0.25">
      <c r="B234" s="333" t="str">
        <f>IF(D234="","",D234&amp;"-"&amp;(1+COUNTIF(D$33:D233,D234)))</f>
        <v>imeprezime-183</v>
      </c>
      <c r="D234" s="255" t="s">
        <v>285</v>
      </c>
      <c r="E234" s="256" t="s">
        <v>2338</v>
      </c>
      <c r="F234" s="256">
        <v>1479</v>
      </c>
      <c r="G234" s="256" t="s">
        <v>2339</v>
      </c>
      <c r="H234" s="256" t="s">
        <v>807</v>
      </c>
      <c r="I234" s="256" t="s">
        <v>1094</v>
      </c>
      <c r="J234" s="256">
        <v>221</v>
      </c>
      <c r="K234" s="329">
        <v>44627</v>
      </c>
      <c r="L234" s="256" t="s">
        <v>2097</v>
      </c>
      <c r="M234" s="256"/>
      <c r="N234" s="257"/>
    </row>
    <row r="235" spans="2:14" ht="15" customHeight="1" x14ac:dyDescent="0.25">
      <c r="B235" s="333" t="str">
        <f>IF(D235="","",D235&amp;"-"&amp;(1+COUNTIF(D$33:D234,D235)))</f>
        <v>imeprezime-184</v>
      </c>
      <c r="D235" s="255" t="s">
        <v>285</v>
      </c>
      <c r="E235" s="256" t="s">
        <v>2338</v>
      </c>
      <c r="F235" s="256">
        <v>1900</v>
      </c>
      <c r="G235" s="256" t="s">
        <v>2340</v>
      </c>
      <c r="H235" s="256" t="s">
        <v>377</v>
      </c>
      <c r="I235" s="256" t="s">
        <v>808</v>
      </c>
      <c r="J235" s="256">
        <v>221</v>
      </c>
      <c r="K235" s="329">
        <v>44674</v>
      </c>
      <c r="L235" s="256" t="s">
        <v>2097</v>
      </c>
      <c r="M235" s="256"/>
      <c r="N235" s="257"/>
    </row>
    <row r="236" spans="2:14" x14ac:dyDescent="0.25">
      <c r="B236" s="333" t="str">
        <f>IF(D236="","",D236&amp;"-"&amp;(1+COUNTIF(D$33:D235,D236)))</f>
        <v>imeprezime-185</v>
      </c>
      <c r="D236" s="255" t="s">
        <v>285</v>
      </c>
      <c r="E236" s="256" t="s">
        <v>2338</v>
      </c>
      <c r="F236" s="256">
        <v>1937</v>
      </c>
      <c r="G236" s="256" t="s">
        <v>2341</v>
      </c>
      <c r="H236" s="256" t="s">
        <v>525</v>
      </c>
      <c r="I236" s="256" t="s">
        <v>808</v>
      </c>
      <c r="J236" s="256">
        <v>221</v>
      </c>
      <c r="K236" s="329">
        <v>44625</v>
      </c>
      <c r="L236" s="256" t="s">
        <v>2097</v>
      </c>
      <c r="M236" s="256"/>
      <c r="N236" s="257"/>
    </row>
    <row r="237" spans="2:14" x14ac:dyDescent="0.25">
      <c r="B237" s="333" t="str">
        <f>IF(D237="","",D237&amp;"-"&amp;(1+COUNTIF(D$33:D236,D237)))</f>
        <v>imeprezime-186</v>
      </c>
      <c r="D237" s="255" t="s">
        <v>285</v>
      </c>
      <c r="E237" s="256" t="s">
        <v>2338</v>
      </c>
      <c r="F237" s="256">
        <v>1788</v>
      </c>
      <c r="G237" s="256" t="s">
        <v>2342</v>
      </c>
      <c r="H237" s="256" t="s">
        <v>807</v>
      </c>
      <c r="I237" s="256"/>
      <c r="J237" s="256" t="s">
        <v>2097</v>
      </c>
      <c r="K237" s="256" t="s">
        <v>2097</v>
      </c>
      <c r="L237" s="256" t="s">
        <v>2097</v>
      </c>
      <c r="M237" s="256"/>
      <c r="N237" s="257"/>
    </row>
    <row r="238" spans="2:14" x14ac:dyDescent="0.25">
      <c r="B238" s="333" t="str">
        <f>IF(D238="","",D238&amp;"-"&amp;(1+COUNTIF(D$33:D237,D238)))</f>
        <v>imeprezime-187</v>
      </c>
      <c r="D238" s="255" t="s">
        <v>285</v>
      </c>
      <c r="E238" s="256" t="s">
        <v>2338</v>
      </c>
      <c r="F238" s="256">
        <v>1089</v>
      </c>
      <c r="G238" s="256" t="s">
        <v>2276</v>
      </c>
      <c r="H238" s="256" t="s">
        <v>807</v>
      </c>
      <c r="I238" s="256" t="s">
        <v>808</v>
      </c>
      <c r="J238" s="256">
        <v>221</v>
      </c>
      <c r="K238" s="329">
        <v>44627</v>
      </c>
      <c r="L238" s="256" t="s">
        <v>2097</v>
      </c>
      <c r="M238" s="256"/>
      <c r="N238" s="257"/>
    </row>
    <row r="239" spans="2:14" x14ac:dyDescent="0.25">
      <c r="B239" s="333" t="str">
        <f>IF(D239="","",D239&amp;"-"&amp;(1+COUNTIF(D$33:D238,D239)))</f>
        <v>imeprezime-188</v>
      </c>
      <c r="D239" s="255" t="s">
        <v>285</v>
      </c>
      <c r="E239" s="256" t="s">
        <v>2338</v>
      </c>
      <c r="F239" s="256">
        <v>1574</v>
      </c>
      <c r="G239" s="256" t="s">
        <v>2343</v>
      </c>
      <c r="H239" s="256" t="s">
        <v>2152</v>
      </c>
      <c r="I239" s="256"/>
      <c r="J239" s="256" t="s">
        <v>2097</v>
      </c>
      <c r="K239" s="329" t="s">
        <v>2097</v>
      </c>
      <c r="L239" s="256" t="s">
        <v>2097</v>
      </c>
      <c r="M239" s="256"/>
      <c r="N239" s="257"/>
    </row>
    <row r="240" spans="2:14" x14ac:dyDescent="0.25">
      <c r="B240" s="333" t="str">
        <f>IF(D240="","",D240&amp;"-"&amp;(1+COUNTIF(D$33:D239,D240)))</f>
        <v>imeprezime-189</v>
      </c>
      <c r="D240" s="255" t="s">
        <v>285</v>
      </c>
      <c r="E240" s="256" t="s">
        <v>2344</v>
      </c>
      <c r="F240" s="256">
        <v>1818</v>
      </c>
      <c r="G240" s="256" t="s">
        <v>2345</v>
      </c>
      <c r="H240" s="256" t="s">
        <v>2163</v>
      </c>
      <c r="I240" s="256"/>
      <c r="J240" s="256" t="s">
        <v>2097</v>
      </c>
      <c r="K240" s="329" t="s">
        <v>2097</v>
      </c>
      <c r="L240" s="256" t="s">
        <v>2097</v>
      </c>
      <c r="M240" s="256"/>
      <c r="N240" s="257"/>
    </row>
    <row r="241" spans="2:14" x14ac:dyDescent="0.25">
      <c r="B241" s="333" t="str">
        <f>IF(D241="","",D241&amp;"-"&amp;(1+COUNTIF(D$33:D240,D241)))</f>
        <v>imeprezime-190</v>
      </c>
      <c r="D241" s="255" t="s">
        <v>285</v>
      </c>
      <c r="E241" s="256" t="s">
        <v>2344</v>
      </c>
      <c r="F241" s="256">
        <v>1562</v>
      </c>
      <c r="G241" s="256" t="s">
        <v>2346</v>
      </c>
      <c r="H241" s="256" t="s">
        <v>525</v>
      </c>
      <c r="I241" s="256" t="s">
        <v>1094</v>
      </c>
      <c r="J241" s="256">
        <v>221</v>
      </c>
      <c r="K241" s="329">
        <v>44625</v>
      </c>
      <c r="L241" s="256" t="s">
        <v>2097</v>
      </c>
      <c r="M241" s="256"/>
      <c r="N241" s="257"/>
    </row>
    <row r="242" spans="2:14" ht="15" customHeight="1" x14ac:dyDescent="0.25">
      <c r="B242" s="333" t="str">
        <f>IF(D242="","",D242&amp;"-"&amp;(1+COUNTIF(D$33:D241,D242)))</f>
        <v>imeprezime-191</v>
      </c>
      <c r="D242" s="255" t="s">
        <v>285</v>
      </c>
      <c r="E242" s="256" t="s">
        <v>2344</v>
      </c>
      <c r="F242" s="256">
        <v>1363</v>
      </c>
      <c r="G242" s="256" t="s">
        <v>2347</v>
      </c>
      <c r="H242" s="256" t="s">
        <v>807</v>
      </c>
      <c r="I242" s="256" t="s">
        <v>1094</v>
      </c>
      <c r="J242" s="256">
        <v>221</v>
      </c>
      <c r="K242" s="329">
        <v>44627</v>
      </c>
      <c r="L242" s="256" t="s">
        <v>2097</v>
      </c>
      <c r="M242" s="256"/>
      <c r="N242" s="257"/>
    </row>
    <row r="243" spans="2:14" x14ac:dyDescent="0.25">
      <c r="B243" s="333" t="str">
        <f>IF(D243="","",D243&amp;"-"&amp;(1+COUNTIF(D$33:D242,D243)))</f>
        <v>imeprezime-192</v>
      </c>
      <c r="D243" s="255" t="s">
        <v>285</v>
      </c>
      <c r="E243" s="256" t="s">
        <v>2344</v>
      </c>
      <c r="F243" s="256">
        <v>1558</v>
      </c>
      <c r="G243" s="256" t="s">
        <v>2203</v>
      </c>
      <c r="H243" s="256" t="s">
        <v>2163</v>
      </c>
      <c r="I243" s="256"/>
      <c r="J243" s="256" t="s">
        <v>2097</v>
      </c>
      <c r="K243" s="256" t="s">
        <v>2097</v>
      </c>
      <c r="L243" s="256" t="s">
        <v>2097</v>
      </c>
      <c r="M243" s="256"/>
      <c r="N243" s="257"/>
    </row>
    <row r="244" spans="2:14" x14ac:dyDescent="0.25">
      <c r="B244" s="333" t="str">
        <f>IF(D244="","",D244&amp;"-"&amp;(1+COUNTIF(D$33:D243,D244)))</f>
        <v>imeprezime-193</v>
      </c>
      <c r="D244" s="255" t="s">
        <v>285</v>
      </c>
      <c r="E244" s="256" t="s">
        <v>2344</v>
      </c>
      <c r="F244" s="256">
        <v>1487</v>
      </c>
      <c r="G244" s="256" t="s">
        <v>2348</v>
      </c>
      <c r="H244" s="256" t="s">
        <v>807</v>
      </c>
      <c r="I244" s="256" t="s">
        <v>868</v>
      </c>
      <c r="J244" s="256">
        <v>221</v>
      </c>
      <c r="K244" s="329">
        <v>44641</v>
      </c>
      <c r="L244" s="256" t="s">
        <v>2097</v>
      </c>
      <c r="M244" s="256"/>
      <c r="N244" s="257"/>
    </row>
    <row r="245" spans="2:14" x14ac:dyDescent="0.25">
      <c r="B245" s="333" t="str">
        <f>IF(D245="","",D245&amp;"-"&amp;(1+COUNTIF(D$33:D244,D245)))</f>
        <v>imeprezime-194</v>
      </c>
      <c r="D245" s="255" t="s">
        <v>285</v>
      </c>
      <c r="E245" s="256" t="s">
        <v>2344</v>
      </c>
      <c r="F245" s="256">
        <v>1700</v>
      </c>
      <c r="G245" s="256" t="s">
        <v>2349</v>
      </c>
      <c r="H245" s="256" t="s">
        <v>377</v>
      </c>
      <c r="I245" s="256"/>
      <c r="J245" s="256" t="s">
        <v>2097</v>
      </c>
      <c r="K245" s="329" t="s">
        <v>2097</v>
      </c>
      <c r="L245" s="256" t="s">
        <v>2097</v>
      </c>
      <c r="M245" s="256"/>
      <c r="N245" s="257"/>
    </row>
    <row r="246" spans="2:14" x14ac:dyDescent="0.25">
      <c r="B246" s="333" t="str">
        <f>IF(D246="","",D246&amp;"-"&amp;(1+COUNTIF(D$33:D245,D246)))</f>
        <v>imeprezime-195</v>
      </c>
      <c r="D246" s="255" t="s">
        <v>285</v>
      </c>
      <c r="E246" s="256" t="s">
        <v>2350</v>
      </c>
      <c r="F246" s="256">
        <v>1669</v>
      </c>
      <c r="G246" s="256" t="s">
        <v>2351</v>
      </c>
      <c r="H246" s="256" t="s">
        <v>450</v>
      </c>
      <c r="I246" s="256"/>
      <c r="J246" s="256" t="s">
        <v>2097</v>
      </c>
      <c r="K246" s="329" t="s">
        <v>2097</v>
      </c>
      <c r="L246" s="256" t="s">
        <v>2097</v>
      </c>
      <c r="M246" s="256"/>
      <c r="N246" s="257"/>
    </row>
    <row r="247" spans="2:14" x14ac:dyDescent="0.25">
      <c r="B247" s="333" t="str">
        <f>IF(D247="","",D247&amp;"-"&amp;(1+COUNTIF(D$33:D246,D247)))</f>
        <v>imeprezime-196</v>
      </c>
      <c r="D247" s="255" t="s">
        <v>285</v>
      </c>
      <c r="E247" s="256" t="s">
        <v>2350</v>
      </c>
      <c r="F247" s="256">
        <v>1769</v>
      </c>
      <c r="G247" s="256" t="s">
        <v>2352</v>
      </c>
      <c r="H247" s="256" t="s">
        <v>2194</v>
      </c>
      <c r="I247" s="256"/>
      <c r="J247" s="256" t="s">
        <v>2097</v>
      </c>
      <c r="K247" s="256" t="s">
        <v>2097</v>
      </c>
      <c r="L247" s="256" t="s">
        <v>2097</v>
      </c>
      <c r="M247" s="256"/>
      <c r="N247" s="257"/>
    </row>
    <row r="248" spans="2:14" x14ac:dyDescent="0.25">
      <c r="B248" s="333" t="str">
        <f>IF(D248="","",D248&amp;"-"&amp;(1+COUNTIF(D$33:D247,D248)))</f>
        <v>imeprezime-197</v>
      </c>
      <c r="D248" s="255" t="s">
        <v>285</v>
      </c>
      <c r="E248" s="256" t="s">
        <v>843</v>
      </c>
      <c r="F248" s="256">
        <v>1471</v>
      </c>
      <c r="G248" s="256" t="s">
        <v>2353</v>
      </c>
      <c r="H248" s="256" t="s">
        <v>807</v>
      </c>
      <c r="I248" s="256"/>
      <c r="J248" s="256" t="s">
        <v>2097</v>
      </c>
      <c r="K248" s="329" t="s">
        <v>2097</v>
      </c>
      <c r="L248" s="256" t="s">
        <v>2097</v>
      </c>
      <c r="M248" s="256"/>
      <c r="N248" s="257"/>
    </row>
    <row r="249" spans="2:14" ht="15" customHeight="1" x14ac:dyDescent="0.25">
      <c r="B249" s="333" t="str">
        <f>IF(D249="","",D249&amp;"-"&amp;(1+COUNTIF(D$33:D248,D249)))</f>
        <v>imeprezime-198</v>
      </c>
      <c r="D249" s="255" t="s">
        <v>285</v>
      </c>
      <c r="E249" s="256" t="s">
        <v>843</v>
      </c>
      <c r="F249" s="256">
        <v>1605</v>
      </c>
      <c r="G249" s="256" t="s">
        <v>2354</v>
      </c>
      <c r="H249" s="256" t="s">
        <v>428</v>
      </c>
      <c r="I249" s="256" t="s">
        <v>1000</v>
      </c>
      <c r="J249" s="256">
        <v>221</v>
      </c>
      <c r="K249" s="329">
        <v>44626</v>
      </c>
      <c r="L249" s="256" t="s">
        <v>2097</v>
      </c>
      <c r="M249" s="256"/>
      <c r="N249" s="257"/>
    </row>
    <row r="250" spans="2:14" x14ac:dyDescent="0.25">
      <c r="B250" s="333" t="str">
        <f>IF(D250="","",D250&amp;"-"&amp;(1+COUNTIF(D$33:D249,D250)))</f>
        <v>imeprezime-199</v>
      </c>
      <c r="D250" s="255" t="s">
        <v>285</v>
      </c>
      <c r="E250" s="256" t="s">
        <v>843</v>
      </c>
      <c r="F250" s="256">
        <v>2221</v>
      </c>
      <c r="G250" s="256" t="s">
        <v>842</v>
      </c>
      <c r="H250" s="256" t="s">
        <v>377</v>
      </c>
      <c r="I250" s="256" t="s">
        <v>808</v>
      </c>
      <c r="J250" s="256">
        <v>221</v>
      </c>
      <c r="K250" s="329">
        <v>44667</v>
      </c>
      <c r="L250" s="256" t="s">
        <v>2097</v>
      </c>
      <c r="M250" s="256"/>
      <c r="N250" s="257"/>
    </row>
    <row r="251" spans="2:14" x14ac:dyDescent="0.25">
      <c r="B251" s="333" t="str">
        <f>IF(D251="","",D251&amp;"-"&amp;(1+COUNTIF(D$33:D250,D251)))</f>
        <v>imeprezime-200</v>
      </c>
      <c r="D251" s="255" t="s">
        <v>285</v>
      </c>
      <c r="E251" s="256" t="s">
        <v>843</v>
      </c>
      <c r="F251" s="256">
        <v>2174</v>
      </c>
      <c r="G251" s="256" t="s">
        <v>2355</v>
      </c>
      <c r="H251" s="256" t="s">
        <v>377</v>
      </c>
      <c r="I251" s="256"/>
      <c r="J251" s="256" t="s">
        <v>2097</v>
      </c>
      <c r="K251" s="329" t="s">
        <v>2097</v>
      </c>
      <c r="L251" s="256" t="s">
        <v>2097</v>
      </c>
      <c r="M251" s="256"/>
      <c r="N251" s="257"/>
    </row>
    <row r="252" spans="2:14" x14ac:dyDescent="0.25">
      <c r="B252" s="333" t="str">
        <f>IF(D252="","",D252&amp;"-"&amp;(1+COUNTIF(D$33:D251,D252)))</f>
        <v>imeprezime-201</v>
      </c>
      <c r="D252" s="255" t="s">
        <v>285</v>
      </c>
      <c r="E252" s="256" t="s">
        <v>2356</v>
      </c>
      <c r="F252" s="256">
        <v>1067</v>
      </c>
      <c r="G252" s="256" t="s">
        <v>2142</v>
      </c>
      <c r="H252" s="256" t="s">
        <v>409</v>
      </c>
      <c r="I252" s="256" t="s">
        <v>1833</v>
      </c>
      <c r="J252" s="256">
        <v>221</v>
      </c>
      <c r="K252" s="329">
        <v>44632</v>
      </c>
      <c r="L252" s="256" t="s">
        <v>2097</v>
      </c>
      <c r="M252" s="256"/>
      <c r="N252" s="257"/>
    </row>
    <row r="253" spans="2:14" x14ac:dyDescent="0.25">
      <c r="B253" s="333" t="str">
        <f>IF(D253="","",D253&amp;"-"&amp;(1+COUNTIF(D$33:D252,D253)))</f>
        <v>imeprezime-202</v>
      </c>
      <c r="D253" s="255" t="s">
        <v>285</v>
      </c>
      <c r="E253" s="256" t="s">
        <v>1321</v>
      </c>
      <c r="F253" s="256">
        <v>2020</v>
      </c>
      <c r="G253" s="256" t="s">
        <v>1320</v>
      </c>
      <c r="H253" s="256" t="s">
        <v>1324</v>
      </c>
      <c r="I253" s="256"/>
      <c r="J253" s="256" t="s">
        <v>2097</v>
      </c>
      <c r="K253" s="329" t="s">
        <v>2097</v>
      </c>
      <c r="L253" s="256" t="s">
        <v>2097</v>
      </c>
      <c r="M253" s="256"/>
      <c r="N253" s="257"/>
    </row>
    <row r="254" spans="2:14" x14ac:dyDescent="0.25">
      <c r="B254" s="333" t="str">
        <f>IF(D254="","",D254&amp;"-"&amp;(1+COUNTIF(D$33:D253,D254)))</f>
        <v>imeprezime-203</v>
      </c>
      <c r="D254" s="255" t="s">
        <v>285</v>
      </c>
      <c r="E254" s="256" t="s">
        <v>1321</v>
      </c>
      <c r="F254" s="256">
        <v>1012</v>
      </c>
      <c r="G254" s="256" t="s">
        <v>2357</v>
      </c>
      <c r="H254" s="256" t="s">
        <v>377</v>
      </c>
      <c r="I254" s="256"/>
      <c r="J254" s="256" t="s">
        <v>2097</v>
      </c>
      <c r="K254" s="329" t="s">
        <v>2097</v>
      </c>
      <c r="L254" s="256" t="s">
        <v>2097</v>
      </c>
      <c r="M254" s="256"/>
      <c r="N254" s="257"/>
    </row>
    <row r="255" spans="2:14" x14ac:dyDescent="0.25">
      <c r="B255" s="333" t="str">
        <f>IF(D255="","",D255&amp;"-"&amp;(1+COUNTIF(D$33:D254,D255)))</f>
        <v>imeprezime-204</v>
      </c>
      <c r="D255" s="255" t="s">
        <v>285</v>
      </c>
      <c r="E255" s="256" t="s">
        <v>2358</v>
      </c>
      <c r="F255" s="256">
        <v>1583</v>
      </c>
      <c r="G255" s="256" t="s">
        <v>2359</v>
      </c>
      <c r="H255" s="256" t="s">
        <v>2152</v>
      </c>
      <c r="I255" s="256"/>
      <c r="J255" s="256" t="s">
        <v>2097</v>
      </c>
      <c r="K255" s="329" t="s">
        <v>2097</v>
      </c>
      <c r="L255" s="256" t="s">
        <v>2097</v>
      </c>
      <c r="M255" s="256"/>
      <c r="N255" s="257"/>
    </row>
    <row r="256" spans="2:14" ht="15" customHeight="1" x14ac:dyDescent="0.25">
      <c r="B256" s="333" t="str">
        <f>IF(D256="","",D256&amp;"-"&amp;(1+COUNTIF(D$33:D255,D256)))</f>
        <v>imeprezime-205</v>
      </c>
      <c r="D256" s="255" t="s">
        <v>285</v>
      </c>
      <c r="E256" s="256" t="s">
        <v>2360</v>
      </c>
      <c r="F256" s="256">
        <v>1651</v>
      </c>
      <c r="G256" s="256" t="s">
        <v>2361</v>
      </c>
      <c r="H256" s="256" t="s">
        <v>2152</v>
      </c>
      <c r="I256" s="256"/>
      <c r="J256" s="256" t="s">
        <v>2097</v>
      </c>
      <c r="K256" s="329" t="s">
        <v>2097</v>
      </c>
      <c r="L256" s="256" t="s">
        <v>2097</v>
      </c>
      <c r="M256" s="256"/>
      <c r="N256" s="257"/>
    </row>
    <row r="257" spans="2:14" x14ac:dyDescent="0.25">
      <c r="B257" s="333" t="str">
        <f>IF(D257="","",D257&amp;"-"&amp;(1+COUNTIF(D$33:D256,D257)))</f>
        <v>imeprezime-206</v>
      </c>
      <c r="D257" s="255" t="s">
        <v>285</v>
      </c>
      <c r="E257" s="256" t="s">
        <v>2362</v>
      </c>
      <c r="F257" s="256">
        <v>2138</v>
      </c>
      <c r="G257" s="256" t="s">
        <v>2363</v>
      </c>
      <c r="H257" s="256" t="s">
        <v>2364</v>
      </c>
      <c r="I257" s="256"/>
      <c r="J257" s="256" t="s">
        <v>2097</v>
      </c>
      <c r="K257" s="329" t="s">
        <v>2097</v>
      </c>
      <c r="L257" s="256" t="s">
        <v>2097</v>
      </c>
      <c r="M257" s="256"/>
      <c r="N257" s="257"/>
    </row>
    <row r="258" spans="2:14" x14ac:dyDescent="0.25">
      <c r="B258" s="333" t="str">
        <f>IF(D258="","",D258&amp;"-"&amp;(1+COUNTIF(D$33:D257,D258)))</f>
        <v>imeprezime-207</v>
      </c>
      <c r="D258" s="255" t="s">
        <v>285</v>
      </c>
      <c r="E258" s="256" t="s">
        <v>2365</v>
      </c>
      <c r="F258" s="256">
        <v>1916</v>
      </c>
      <c r="G258" s="256" t="s">
        <v>2366</v>
      </c>
      <c r="H258" s="256" t="s">
        <v>377</v>
      </c>
      <c r="I258" s="256"/>
      <c r="J258" s="256" t="s">
        <v>2097</v>
      </c>
      <c r="K258" s="329" t="s">
        <v>2097</v>
      </c>
      <c r="L258" s="256" t="s">
        <v>2097</v>
      </c>
      <c r="M258" s="256"/>
      <c r="N258" s="257"/>
    </row>
    <row r="259" spans="2:14" x14ac:dyDescent="0.25">
      <c r="B259" s="333" t="str">
        <f>IF(D259="","",D259&amp;"-"&amp;(1+COUNTIF(D$33:D258,D259)))</f>
        <v>imeprezime-208</v>
      </c>
      <c r="D259" s="255" t="s">
        <v>285</v>
      </c>
      <c r="E259" s="256" t="s">
        <v>2367</v>
      </c>
      <c r="F259" s="256">
        <v>1942</v>
      </c>
      <c r="G259" s="256" t="s">
        <v>2235</v>
      </c>
      <c r="H259" s="256" t="s">
        <v>377</v>
      </c>
      <c r="I259" s="256" t="s">
        <v>808</v>
      </c>
      <c r="J259" s="256">
        <v>221</v>
      </c>
      <c r="K259" s="329">
        <v>44636</v>
      </c>
      <c r="L259" s="256" t="s">
        <v>2097</v>
      </c>
      <c r="M259" s="256"/>
      <c r="N259" s="257"/>
    </row>
    <row r="260" spans="2:14" x14ac:dyDescent="0.25">
      <c r="B260" s="333" t="str">
        <f>IF(D260="","",D260&amp;"-"&amp;(1+COUNTIF(D$33:D259,D260)))</f>
        <v>imeprezime-209</v>
      </c>
      <c r="D260" s="255" t="s">
        <v>285</v>
      </c>
      <c r="E260" s="256" t="s">
        <v>2368</v>
      </c>
      <c r="F260" s="256">
        <v>2141</v>
      </c>
      <c r="G260" s="256" t="s">
        <v>2369</v>
      </c>
      <c r="H260" s="256" t="s">
        <v>2370</v>
      </c>
      <c r="I260" s="256"/>
      <c r="J260" s="256" t="s">
        <v>2097</v>
      </c>
      <c r="K260" s="329" t="s">
        <v>2097</v>
      </c>
      <c r="L260" s="256" t="s">
        <v>2097</v>
      </c>
      <c r="M260" s="256"/>
      <c r="N260" s="257"/>
    </row>
    <row r="261" spans="2:14" x14ac:dyDescent="0.25">
      <c r="B261" s="333" t="str">
        <f>IF(D261="","",D261&amp;"-"&amp;(1+COUNTIF(D$33:D260,D261)))</f>
        <v>imeprezime-210</v>
      </c>
      <c r="D261" s="255" t="s">
        <v>285</v>
      </c>
      <c r="E261" s="256" t="s">
        <v>2371</v>
      </c>
      <c r="F261" s="256">
        <v>1622</v>
      </c>
      <c r="G261" s="256" t="s">
        <v>2372</v>
      </c>
      <c r="H261" s="256" t="s">
        <v>2152</v>
      </c>
      <c r="I261" s="256" t="s">
        <v>1723</v>
      </c>
      <c r="J261" s="256">
        <v>221</v>
      </c>
      <c r="K261" s="329">
        <v>44642</v>
      </c>
      <c r="L261" s="256" t="s">
        <v>2097</v>
      </c>
      <c r="M261" s="256"/>
      <c r="N261" s="257"/>
    </row>
    <row r="262" spans="2:14" x14ac:dyDescent="0.25">
      <c r="B262" s="333" t="str">
        <f>IF(D262="","",D262&amp;"-"&amp;(1+COUNTIF(D$33:D261,D262)))</f>
        <v>imeprezime-211</v>
      </c>
      <c r="D262" s="255" t="s">
        <v>285</v>
      </c>
      <c r="E262" s="256" t="s">
        <v>1045</v>
      </c>
      <c r="F262" s="256">
        <v>1300</v>
      </c>
      <c r="G262" s="256" t="s">
        <v>2373</v>
      </c>
      <c r="H262" s="256" t="s">
        <v>807</v>
      </c>
      <c r="I262" s="256" t="s">
        <v>868</v>
      </c>
      <c r="J262" s="256">
        <v>221</v>
      </c>
      <c r="K262" s="329">
        <v>44627</v>
      </c>
      <c r="L262" s="256" t="s">
        <v>2097</v>
      </c>
      <c r="M262" s="256"/>
      <c r="N262" s="257"/>
    </row>
    <row r="263" spans="2:14" ht="15" customHeight="1" x14ac:dyDescent="0.25">
      <c r="B263" s="333" t="str">
        <f>IF(D263="","",D263&amp;"-"&amp;(1+COUNTIF(D$33:D262,D263)))</f>
        <v>imeprezime-212</v>
      </c>
      <c r="D263" s="255" t="s">
        <v>285</v>
      </c>
      <c r="E263" s="256" t="s">
        <v>1045</v>
      </c>
      <c r="F263" s="256">
        <v>1266</v>
      </c>
      <c r="G263" s="256" t="s">
        <v>1044</v>
      </c>
      <c r="H263" s="256" t="s">
        <v>563</v>
      </c>
      <c r="I263" s="256" t="s">
        <v>1000</v>
      </c>
      <c r="J263" s="256">
        <v>221</v>
      </c>
      <c r="K263" s="329">
        <v>44670</v>
      </c>
      <c r="L263" s="256" t="s">
        <v>2097</v>
      </c>
      <c r="M263" s="256"/>
      <c r="N263" s="257"/>
    </row>
    <row r="264" spans="2:14" x14ac:dyDescent="0.25">
      <c r="B264" s="333" t="str">
        <f>IF(D264="","",D264&amp;"-"&amp;(1+COUNTIF(D$33:D263,D264)))</f>
        <v>imeprezime-213</v>
      </c>
      <c r="D264" s="255" t="s">
        <v>285</v>
      </c>
      <c r="E264" s="256" t="s">
        <v>1045</v>
      </c>
      <c r="F264" s="256">
        <v>1921</v>
      </c>
      <c r="G264" s="256" t="s">
        <v>2374</v>
      </c>
      <c r="H264" s="256" t="s">
        <v>377</v>
      </c>
      <c r="I264" s="256"/>
      <c r="J264" s="256" t="s">
        <v>2097</v>
      </c>
      <c r="K264" s="256" t="s">
        <v>2097</v>
      </c>
      <c r="L264" s="256" t="s">
        <v>2097</v>
      </c>
      <c r="M264" s="256"/>
      <c r="N264" s="257"/>
    </row>
    <row r="265" spans="2:14" x14ac:dyDescent="0.25">
      <c r="B265" s="333" t="str">
        <f>IF(D265="","",D265&amp;"-"&amp;(1+COUNTIF(D$33:D264,D265)))</f>
        <v>imeprezime-214</v>
      </c>
      <c r="D265" s="255" t="s">
        <v>285</v>
      </c>
      <c r="E265" s="256" t="s">
        <v>1045</v>
      </c>
      <c r="F265" s="256">
        <v>1293</v>
      </c>
      <c r="G265" s="256" t="s">
        <v>2375</v>
      </c>
      <c r="H265" s="256" t="s">
        <v>428</v>
      </c>
      <c r="I265" s="256" t="s">
        <v>808</v>
      </c>
      <c r="J265" s="256">
        <v>221</v>
      </c>
      <c r="K265" s="329">
        <v>44626</v>
      </c>
      <c r="L265" s="256" t="s">
        <v>2097</v>
      </c>
      <c r="M265" s="256"/>
      <c r="N265" s="257"/>
    </row>
    <row r="266" spans="2:14" x14ac:dyDescent="0.25">
      <c r="B266" s="333" t="str">
        <f>IF(D266="","",D266&amp;"-"&amp;(1+COUNTIF(D$33:D265,D266)))</f>
        <v>imeprezime-215</v>
      </c>
      <c r="D266" s="255" t="s">
        <v>285</v>
      </c>
      <c r="E266" s="256" t="s">
        <v>1045</v>
      </c>
      <c r="F266" s="256">
        <v>1013</v>
      </c>
      <c r="G266" s="256" t="s">
        <v>2376</v>
      </c>
      <c r="H266" s="256" t="s">
        <v>377</v>
      </c>
      <c r="I266" s="256"/>
      <c r="J266" s="256" t="s">
        <v>2097</v>
      </c>
      <c r="K266" s="329" t="s">
        <v>2097</v>
      </c>
      <c r="L266" s="256" t="s">
        <v>2097</v>
      </c>
      <c r="M266" s="256"/>
      <c r="N266" s="257"/>
    </row>
    <row r="267" spans="2:14" x14ac:dyDescent="0.25">
      <c r="B267" s="333" t="str">
        <f>IF(D267="","",D267&amp;"-"&amp;(1+COUNTIF(D$33:D266,D267)))</f>
        <v>imeprezime-216</v>
      </c>
      <c r="D267" s="255" t="s">
        <v>285</v>
      </c>
      <c r="E267" s="256" t="s">
        <v>1045</v>
      </c>
      <c r="F267" s="256">
        <v>1237</v>
      </c>
      <c r="G267" s="256" t="s">
        <v>1619</v>
      </c>
      <c r="H267" s="256" t="s">
        <v>377</v>
      </c>
      <c r="I267" s="256" t="s">
        <v>1000</v>
      </c>
      <c r="J267" s="256">
        <v>221</v>
      </c>
      <c r="K267" s="329">
        <v>44636</v>
      </c>
      <c r="L267" s="256" t="s">
        <v>2097</v>
      </c>
      <c r="M267" s="256"/>
      <c r="N267" s="257"/>
    </row>
    <row r="268" spans="2:14" x14ac:dyDescent="0.25">
      <c r="B268" s="333" t="str">
        <f>IF(D268="","",D268&amp;"-"&amp;(1+COUNTIF(D$33:D267,D268)))</f>
        <v>imeprezime-217</v>
      </c>
      <c r="D268" s="255" t="s">
        <v>285</v>
      </c>
      <c r="E268" s="256" t="s">
        <v>1045</v>
      </c>
      <c r="F268" s="256">
        <v>1302</v>
      </c>
      <c r="G268" s="256" t="s">
        <v>2340</v>
      </c>
      <c r="H268" s="256" t="s">
        <v>807</v>
      </c>
      <c r="I268" s="256" t="s">
        <v>808</v>
      </c>
      <c r="J268" s="256">
        <v>221</v>
      </c>
      <c r="K268" s="329">
        <v>44627</v>
      </c>
      <c r="L268" s="256" t="s">
        <v>2097</v>
      </c>
      <c r="M268" s="256"/>
      <c r="N268" s="257"/>
    </row>
    <row r="269" spans="2:14" x14ac:dyDescent="0.25">
      <c r="B269" s="333" t="str">
        <f>IF(D269="","",D269&amp;"-"&amp;(1+COUNTIF(D$33:D268,D269)))</f>
        <v>imeprezime-218</v>
      </c>
      <c r="D269" s="255" t="s">
        <v>285</v>
      </c>
      <c r="E269" s="256" t="s">
        <v>2377</v>
      </c>
      <c r="F269" s="256">
        <v>1535</v>
      </c>
      <c r="G269" s="256" t="s">
        <v>2378</v>
      </c>
      <c r="H269" s="256" t="s">
        <v>525</v>
      </c>
      <c r="I269" s="256" t="s">
        <v>698</v>
      </c>
      <c r="J269" s="256">
        <v>221</v>
      </c>
      <c r="K269" s="329">
        <v>44625</v>
      </c>
      <c r="L269" s="256" t="s">
        <v>2097</v>
      </c>
      <c r="M269" s="256"/>
      <c r="N269" s="257"/>
    </row>
    <row r="270" spans="2:14" ht="15" customHeight="1" x14ac:dyDescent="0.25">
      <c r="B270" s="333" t="str">
        <f>IF(D270="","",D270&amp;"-"&amp;(1+COUNTIF(D$33:D269,D270)))</f>
        <v>imeprezime-219</v>
      </c>
      <c r="D270" s="255" t="s">
        <v>285</v>
      </c>
      <c r="E270" s="256" t="s">
        <v>2377</v>
      </c>
      <c r="F270" s="256">
        <v>1780</v>
      </c>
      <c r="G270" s="256" t="s">
        <v>2279</v>
      </c>
      <c r="H270" s="256" t="s">
        <v>450</v>
      </c>
      <c r="I270" s="256"/>
      <c r="J270" s="256" t="s">
        <v>2097</v>
      </c>
      <c r="K270" s="329" t="s">
        <v>2097</v>
      </c>
      <c r="L270" s="256" t="s">
        <v>2097</v>
      </c>
      <c r="M270" s="256"/>
      <c r="N270" s="257"/>
    </row>
    <row r="271" spans="2:14" x14ac:dyDescent="0.25">
      <c r="B271" s="333" t="str">
        <f>IF(D271="","",D271&amp;"-"&amp;(1+COUNTIF(D$33:D270,D271)))</f>
        <v>imeprezime-220</v>
      </c>
      <c r="D271" s="255" t="s">
        <v>285</v>
      </c>
      <c r="E271" s="256" t="s">
        <v>2377</v>
      </c>
      <c r="F271" s="256">
        <v>1176</v>
      </c>
      <c r="G271" s="256" t="s">
        <v>2379</v>
      </c>
      <c r="H271" s="256" t="s">
        <v>525</v>
      </c>
      <c r="I271" s="256" t="s">
        <v>698</v>
      </c>
      <c r="J271" s="256">
        <v>221</v>
      </c>
      <c r="K271" s="329">
        <v>44625</v>
      </c>
      <c r="L271" s="256" t="s">
        <v>2097</v>
      </c>
      <c r="M271" s="256"/>
      <c r="N271" s="257"/>
    </row>
    <row r="272" spans="2:14" x14ac:dyDescent="0.25">
      <c r="B272" s="333" t="str">
        <f>IF(D272="","",D272&amp;"-"&amp;(1+COUNTIF(D$33:D271,D272)))</f>
        <v>imeprezime-221</v>
      </c>
      <c r="D272" s="255" t="s">
        <v>285</v>
      </c>
      <c r="E272" s="256" t="s">
        <v>2377</v>
      </c>
      <c r="F272" s="256">
        <v>1789</v>
      </c>
      <c r="G272" s="256" t="s">
        <v>2380</v>
      </c>
      <c r="H272" s="256" t="s">
        <v>807</v>
      </c>
      <c r="I272" s="256"/>
      <c r="J272" s="256" t="s">
        <v>2097</v>
      </c>
      <c r="K272" s="329" t="s">
        <v>2097</v>
      </c>
      <c r="L272" s="256" t="s">
        <v>2097</v>
      </c>
      <c r="M272" s="256"/>
      <c r="N272" s="257"/>
    </row>
    <row r="273" spans="2:14" x14ac:dyDescent="0.25">
      <c r="B273" s="333" t="str">
        <f>IF(D273="","",D273&amp;"-"&amp;(1+COUNTIF(D$33:D272,D273)))</f>
        <v>imeprezime-222</v>
      </c>
      <c r="D273" s="255" t="s">
        <v>285</v>
      </c>
      <c r="E273" s="256" t="s">
        <v>2377</v>
      </c>
      <c r="F273" s="256">
        <v>1961</v>
      </c>
      <c r="G273" s="256" t="s">
        <v>2176</v>
      </c>
      <c r="H273" s="256" t="s">
        <v>807</v>
      </c>
      <c r="I273" s="256"/>
      <c r="J273" s="256" t="s">
        <v>2097</v>
      </c>
      <c r="K273" s="329" t="s">
        <v>2097</v>
      </c>
      <c r="L273" s="256" t="s">
        <v>2097</v>
      </c>
      <c r="M273" s="256"/>
      <c r="N273" s="257"/>
    </row>
    <row r="274" spans="2:14" x14ac:dyDescent="0.25">
      <c r="B274" s="333" t="str">
        <f>IF(D274="","",D274&amp;"-"&amp;(1+COUNTIF(D$33:D273,D274)))</f>
        <v>imeprezime-223</v>
      </c>
      <c r="D274" s="255" t="s">
        <v>285</v>
      </c>
      <c r="E274" s="256" t="s">
        <v>2377</v>
      </c>
      <c r="F274" s="256">
        <v>1998</v>
      </c>
      <c r="G274" s="256" t="s">
        <v>2381</v>
      </c>
      <c r="H274" s="256" t="s">
        <v>525</v>
      </c>
      <c r="I274" s="256"/>
      <c r="J274" s="256" t="s">
        <v>2097</v>
      </c>
      <c r="K274" s="329" t="s">
        <v>2097</v>
      </c>
      <c r="L274" s="256" t="s">
        <v>2097</v>
      </c>
      <c r="M274" s="256"/>
      <c r="N274" s="257"/>
    </row>
    <row r="275" spans="2:14" x14ac:dyDescent="0.25">
      <c r="B275" s="333" t="str">
        <f>IF(D275="","",D275&amp;"-"&amp;(1+COUNTIF(D$33:D274,D275)))</f>
        <v>imeprezime-224</v>
      </c>
      <c r="D275" s="255" t="s">
        <v>285</v>
      </c>
      <c r="E275" s="256" t="s">
        <v>2382</v>
      </c>
      <c r="F275" s="256">
        <v>1904</v>
      </c>
      <c r="G275" s="256" t="s">
        <v>2383</v>
      </c>
      <c r="H275" s="256" t="s">
        <v>377</v>
      </c>
      <c r="I275" s="256"/>
      <c r="J275" s="256" t="s">
        <v>2097</v>
      </c>
      <c r="K275" s="329" t="s">
        <v>2097</v>
      </c>
      <c r="L275" s="256" t="s">
        <v>2097</v>
      </c>
      <c r="M275" s="256"/>
      <c r="N275" s="257"/>
    </row>
    <row r="276" spans="2:14" x14ac:dyDescent="0.25">
      <c r="B276" s="333" t="str">
        <f>IF(D276="","",D276&amp;"-"&amp;(1+COUNTIF(D$33:D275,D276)))</f>
        <v>imeprezime-225</v>
      </c>
      <c r="D276" s="255" t="s">
        <v>285</v>
      </c>
      <c r="E276" s="256" t="s">
        <v>1506</v>
      </c>
      <c r="F276" s="256">
        <v>2202</v>
      </c>
      <c r="G276" s="256" t="s">
        <v>2384</v>
      </c>
      <c r="H276" s="256" t="s">
        <v>409</v>
      </c>
      <c r="I276" s="256" t="s">
        <v>629</v>
      </c>
      <c r="J276" s="256">
        <v>221</v>
      </c>
      <c r="K276" s="329">
        <v>44632</v>
      </c>
      <c r="L276" s="256" t="s">
        <v>2097</v>
      </c>
      <c r="M276" s="256"/>
      <c r="N276" s="257"/>
    </row>
    <row r="277" spans="2:14" ht="15" customHeight="1" x14ac:dyDescent="0.25">
      <c r="B277" s="333" t="str">
        <f>IF(D277="","",D277&amp;"-"&amp;(1+COUNTIF(D$33:D276,D277)))</f>
        <v>imeprezime-226</v>
      </c>
      <c r="D277" s="255" t="s">
        <v>285</v>
      </c>
      <c r="E277" s="256" t="s">
        <v>1506</v>
      </c>
      <c r="F277" s="256">
        <v>1129</v>
      </c>
      <c r="G277" s="256" t="s">
        <v>2285</v>
      </c>
      <c r="H277" s="256" t="s">
        <v>428</v>
      </c>
      <c r="I277" s="256" t="s">
        <v>629</v>
      </c>
      <c r="J277" s="256">
        <v>221</v>
      </c>
      <c r="K277" s="329">
        <v>44626</v>
      </c>
      <c r="L277" s="256" t="s">
        <v>2097</v>
      </c>
      <c r="M277" s="256"/>
      <c r="N277" s="257"/>
    </row>
    <row r="278" spans="2:14" x14ac:dyDescent="0.25">
      <c r="B278" s="333" t="str">
        <f>IF(D278="","",D278&amp;"-"&amp;(1+COUNTIF(D$33:D277,D278)))</f>
        <v>imeprezime-227</v>
      </c>
      <c r="D278" s="255" t="s">
        <v>285</v>
      </c>
      <c r="E278" s="256" t="s">
        <v>1506</v>
      </c>
      <c r="F278" s="256">
        <v>2200</v>
      </c>
      <c r="G278" s="256" t="s">
        <v>1424</v>
      </c>
      <c r="H278" s="256" t="s">
        <v>450</v>
      </c>
      <c r="I278" s="256" t="s">
        <v>1509</v>
      </c>
      <c r="J278" s="256">
        <v>221</v>
      </c>
      <c r="K278" s="329">
        <v>44642</v>
      </c>
      <c r="L278" s="256" t="s">
        <v>2097</v>
      </c>
      <c r="M278" s="256"/>
      <c r="N278" s="257"/>
    </row>
    <row r="279" spans="2:14" x14ac:dyDescent="0.25">
      <c r="B279" s="333" t="str">
        <f>IF(D279="","",D279&amp;"-"&amp;(1+COUNTIF(D$33:D278,D279)))</f>
        <v>imeprezime-228</v>
      </c>
      <c r="D279" s="255" t="s">
        <v>285</v>
      </c>
      <c r="E279" s="256" t="s">
        <v>1506</v>
      </c>
      <c r="F279" s="256">
        <v>1931</v>
      </c>
      <c r="G279" s="256" t="s">
        <v>2385</v>
      </c>
      <c r="H279" s="256" t="s">
        <v>409</v>
      </c>
      <c r="I279" s="256"/>
      <c r="J279" s="256" t="s">
        <v>2097</v>
      </c>
      <c r="K279" s="329" t="s">
        <v>2097</v>
      </c>
      <c r="L279" s="256" t="s">
        <v>2097</v>
      </c>
      <c r="M279" s="256"/>
      <c r="N279" s="257"/>
    </row>
    <row r="280" spans="2:14" x14ac:dyDescent="0.25">
      <c r="B280" s="333" t="str">
        <f>IF(D280="","",D280&amp;"-"&amp;(1+COUNTIF(D$33:D279,D280)))</f>
        <v>imeprezime-229</v>
      </c>
      <c r="D280" s="255" t="s">
        <v>285</v>
      </c>
      <c r="E280" s="256" t="s">
        <v>1506</v>
      </c>
      <c r="F280" s="256">
        <v>1909</v>
      </c>
      <c r="G280" s="256" t="s">
        <v>2386</v>
      </c>
      <c r="H280" s="256" t="s">
        <v>377</v>
      </c>
      <c r="I280" s="256" t="s">
        <v>1509</v>
      </c>
      <c r="J280" s="256">
        <v>221</v>
      </c>
      <c r="K280" s="329">
        <v>44636</v>
      </c>
      <c r="L280" s="256" t="s">
        <v>2097</v>
      </c>
      <c r="M280" s="256"/>
      <c r="N280" s="257"/>
    </row>
    <row r="281" spans="2:14" x14ac:dyDescent="0.25">
      <c r="B281" s="333" t="str">
        <f>IF(D281="","",D281&amp;"-"&amp;(1+COUNTIF(D$33:D280,D281)))</f>
        <v>imeprezime-230</v>
      </c>
      <c r="D281" s="255" t="s">
        <v>285</v>
      </c>
      <c r="E281" s="256" t="s">
        <v>1506</v>
      </c>
      <c r="F281" s="256">
        <v>1442</v>
      </c>
      <c r="G281" s="256" t="s">
        <v>2278</v>
      </c>
      <c r="H281" s="256" t="s">
        <v>525</v>
      </c>
      <c r="I281" s="256" t="s">
        <v>1556</v>
      </c>
      <c r="J281" s="256">
        <v>221</v>
      </c>
      <c r="K281" s="329">
        <v>44625</v>
      </c>
      <c r="L281" s="256" t="s">
        <v>2097</v>
      </c>
      <c r="M281" s="256"/>
      <c r="N281" s="257"/>
    </row>
    <row r="282" spans="2:14" x14ac:dyDescent="0.25">
      <c r="B282" s="333" t="str">
        <f>IF(D282="","",D282&amp;"-"&amp;(1+COUNTIF(D$33:D281,D282)))</f>
        <v>imeprezime-231</v>
      </c>
      <c r="D282" s="255" t="s">
        <v>285</v>
      </c>
      <c r="E282" s="256" t="s">
        <v>1506</v>
      </c>
      <c r="F282" s="256">
        <v>1652</v>
      </c>
      <c r="G282" s="256" t="s">
        <v>2387</v>
      </c>
      <c r="H282" s="256" t="s">
        <v>409</v>
      </c>
      <c r="I282" s="256"/>
      <c r="J282" s="256" t="s">
        <v>2097</v>
      </c>
      <c r="K282" s="329" t="s">
        <v>2097</v>
      </c>
      <c r="L282" s="256" t="s">
        <v>2097</v>
      </c>
      <c r="M282" s="256"/>
      <c r="N282" s="257"/>
    </row>
    <row r="283" spans="2:14" x14ac:dyDescent="0.25">
      <c r="B283" s="333" t="str">
        <f>IF(D283="","",D283&amp;"-"&amp;(1+COUNTIF(D$33:D282,D283)))</f>
        <v>imeprezime-232</v>
      </c>
      <c r="D283" s="255" t="s">
        <v>285</v>
      </c>
      <c r="E283" s="256" t="s">
        <v>1506</v>
      </c>
      <c r="F283" s="256">
        <v>1291</v>
      </c>
      <c r="G283" s="256" t="s">
        <v>2388</v>
      </c>
      <c r="H283" s="256" t="s">
        <v>377</v>
      </c>
      <c r="I283" s="256" t="s">
        <v>1658</v>
      </c>
      <c r="J283" s="256">
        <v>221</v>
      </c>
      <c r="K283" s="329">
        <v>44688</v>
      </c>
      <c r="L283" s="256" t="s">
        <v>2097</v>
      </c>
      <c r="M283" s="256"/>
      <c r="N283" s="257"/>
    </row>
    <row r="284" spans="2:14" ht="15" customHeight="1" x14ac:dyDescent="0.25">
      <c r="B284" s="333" t="str">
        <f>IF(D284="","",D284&amp;"-"&amp;(1+COUNTIF(D$33:D283,D284)))</f>
        <v>imeprezime-233</v>
      </c>
      <c r="D284" s="255" t="s">
        <v>285</v>
      </c>
      <c r="E284" s="256" t="s">
        <v>422</v>
      </c>
      <c r="F284" s="256">
        <v>1362</v>
      </c>
      <c r="G284" s="256" t="s">
        <v>2389</v>
      </c>
      <c r="H284" s="256" t="s">
        <v>409</v>
      </c>
      <c r="I284" s="256"/>
      <c r="J284" s="256" t="s">
        <v>2097</v>
      </c>
      <c r="K284" s="329" t="s">
        <v>2097</v>
      </c>
      <c r="L284" s="256" t="s">
        <v>2097</v>
      </c>
      <c r="M284" s="256"/>
      <c r="N284" s="257"/>
    </row>
    <row r="285" spans="2:14" x14ac:dyDescent="0.25">
      <c r="B285" s="333" t="str">
        <f>IF(D285="","",D285&amp;"-"&amp;(1+COUNTIF(D$33:D284,D285)))</f>
        <v>imeprezime-234</v>
      </c>
      <c r="D285" s="255" t="s">
        <v>285</v>
      </c>
      <c r="E285" s="256" t="s">
        <v>422</v>
      </c>
      <c r="F285" s="256">
        <v>1874</v>
      </c>
      <c r="G285" s="256" t="s">
        <v>421</v>
      </c>
      <c r="H285" s="256" t="s">
        <v>428</v>
      </c>
      <c r="I285" s="256" t="s">
        <v>380</v>
      </c>
      <c r="J285" s="256">
        <v>221</v>
      </c>
      <c r="K285" s="329">
        <v>44626</v>
      </c>
      <c r="L285" s="256" t="s">
        <v>2097</v>
      </c>
      <c r="M285" s="256"/>
      <c r="N285" s="257"/>
    </row>
    <row r="286" spans="2:14" x14ac:dyDescent="0.25">
      <c r="B286" s="333" t="str">
        <f>IF(D286="","",D286&amp;"-"&amp;(1+COUNTIF(D$33:D285,D286)))</f>
        <v>imeprezime-235</v>
      </c>
      <c r="D286" s="255" t="s">
        <v>285</v>
      </c>
      <c r="E286" s="256" t="s">
        <v>2390</v>
      </c>
      <c r="F286" s="256">
        <v>1727</v>
      </c>
      <c r="G286" s="256" t="s">
        <v>2391</v>
      </c>
      <c r="H286" s="256" t="s">
        <v>2152</v>
      </c>
      <c r="I286" s="256"/>
      <c r="J286" s="256" t="s">
        <v>2097</v>
      </c>
      <c r="K286" s="329" t="s">
        <v>2097</v>
      </c>
      <c r="L286" s="256" t="s">
        <v>2097</v>
      </c>
      <c r="M286" s="256"/>
      <c r="N286" s="257"/>
    </row>
    <row r="287" spans="2:14" x14ac:dyDescent="0.25">
      <c r="B287" s="333" t="str">
        <f>IF(D287="","",D287&amp;"-"&amp;(1+COUNTIF(D$33:D286,D287)))</f>
        <v>imeprezime-236</v>
      </c>
      <c r="D287" s="255" t="s">
        <v>285</v>
      </c>
      <c r="E287" s="256" t="s">
        <v>2392</v>
      </c>
      <c r="F287" s="256">
        <v>1966</v>
      </c>
      <c r="G287" s="256" t="s">
        <v>2393</v>
      </c>
      <c r="H287" s="256" t="s">
        <v>2146</v>
      </c>
      <c r="I287" s="256"/>
      <c r="J287" s="256" t="s">
        <v>2097</v>
      </c>
      <c r="K287" s="256" t="s">
        <v>2097</v>
      </c>
      <c r="L287" s="256" t="s">
        <v>2097</v>
      </c>
      <c r="M287" s="256"/>
      <c r="N287" s="257"/>
    </row>
    <row r="288" spans="2:14" x14ac:dyDescent="0.25">
      <c r="B288" s="333" t="str">
        <f>IF(D288="","",D288&amp;"-"&amp;(1+COUNTIF(D$33:D287,D288)))</f>
        <v>imeprezime-237</v>
      </c>
      <c r="D288" s="255" t="s">
        <v>285</v>
      </c>
      <c r="E288" s="256" t="s">
        <v>2394</v>
      </c>
      <c r="F288" s="256">
        <v>1265</v>
      </c>
      <c r="G288" s="256" t="s">
        <v>2395</v>
      </c>
      <c r="H288" s="256" t="s">
        <v>807</v>
      </c>
      <c r="I288" s="256" t="s">
        <v>629</v>
      </c>
      <c r="J288" s="256">
        <v>221</v>
      </c>
      <c r="K288" s="329">
        <v>44627</v>
      </c>
      <c r="L288" s="256" t="s">
        <v>2097</v>
      </c>
      <c r="M288" s="256"/>
      <c r="N288" s="257"/>
    </row>
    <row r="289" spans="2:14" x14ac:dyDescent="0.25">
      <c r="B289" s="333" t="str">
        <f>IF(D289="","",D289&amp;"-"&amp;(1+COUNTIF(D$33:D288,D289)))</f>
        <v>imeprezime-238</v>
      </c>
      <c r="D289" s="255" t="s">
        <v>285</v>
      </c>
      <c r="E289" s="256" t="s">
        <v>2396</v>
      </c>
      <c r="F289" s="256">
        <v>1369</v>
      </c>
      <c r="G289" s="256" t="s">
        <v>2397</v>
      </c>
      <c r="H289" s="256" t="s">
        <v>525</v>
      </c>
      <c r="I289" s="256" t="s">
        <v>1658</v>
      </c>
      <c r="J289" s="256">
        <v>221</v>
      </c>
      <c r="K289" s="329">
        <v>44625</v>
      </c>
      <c r="L289" s="256" t="s">
        <v>2097</v>
      </c>
      <c r="M289" s="256"/>
      <c r="N289" s="257"/>
    </row>
    <row r="290" spans="2:14" x14ac:dyDescent="0.25">
      <c r="B290" s="333" t="str">
        <f>IF(D290="","",D290&amp;"-"&amp;(1+COUNTIF(D$33:D289,D290)))</f>
        <v>imeprezime-239</v>
      </c>
      <c r="D290" s="255" t="s">
        <v>285</v>
      </c>
      <c r="E290" s="256" t="s">
        <v>2398</v>
      </c>
      <c r="F290" s="256">
        <v>1150</v>
      </c>
      <c r="G290" s="256" t="s">
        <v>2151</v>
      </c>
      <c r="H290" s="256" t="s">
        <v>807</v>
      </c>
      <c r="I290" s="256" t="s">
        <v>808</v>
      </c>
      <c r="J290" s="256">
        <v>221</v>
      </c>
      <c r="K290" s="329">
        <v>44627</v>
      </c>
      <c r="L290" s="256" t="s">
        <v>2097</v>
      </c>
      <c r="M290" s="256"/>
      <c r="N290" s="257"/>
    </row>
    <row r="291" spans="2:14" ht="15" customHeight="1" x14ac:dyDescent="0.25">
      <c r="B291" s="333" t="str">
        <f>IF(D291="","",D291&amp;"-"&amp;(1+COUNTIF(D$33:D290,D291)))</f>
        <v>imeprezime-240</v>
      </c>
      <c r="D291" s="255" t="s">
        <v>285</v>
      </c>
      <c r="E291" s="256" t="s">
        <v>2398</v>
      </c>
      <c r="F291" s="256">
        <v>1394</v>
      </c>
      <c r="G291" s="256" t="s">
        <v>2399</v>
      </c>
      <c r="H291" s="256" t="s">
        <v>377</v>
      </c>
      <c r="I291" s="256" t="s">
        <v>1094</v>
      </c>
      <c r="J291" s="256">
        <v>221</v>
      </c>
      <c r="K291" s="329">
        <v>44636</v>
      </c>
      <c r="L291" s="256" t="s">
        <v>2097</v>
      </c>
      <c r="M291" s="256"/>
      <c r="N291" s="257"/>
    </row>
    <row r="292" spans="2:14" x14ac:dyDescent="0.25">
      <c r="B292" s="333" t="str">
        <f>IF(D292="","",D292&amp;"-"&amp;(1+COUNTIF(D$33:D291,D292)))</f>
        <v>imeprezime-241</v>
      </c>
      <c r="D292" s="255" t="s">
        <v>285</v>
      </c>
      <c r="E292" s="256" t="s">
        <v>2400</v>
      </c>
      <c r="F292" s="256">
        <v>1675</v>
      </c>
      <c r="G292" s="256" t="s">
        <v>2401</v>
      </c>
      <c r="H292" s="256" t="s">
        <v>428</v>
      </c>
      <c r="I292" s="256" t="s">
        <v>1000</v>
      </c>
      <c r="J292" s="256">
        <v>221</v>
      </c>
      <c r="K292" s="329">
        <v>44626</v>
      </c>
      <c r="L292" s="256" t="s">
        <v>2097</v>
      </c>
      <c r="M292" s="256"/>
      <c r="N292" s="257"/>
    </row>
    <row r="293" spans="2:14" x14ac:dyDescent="0.25">
      <c r="B293" s="333" t="str">
        <f>IF(D293="","",D293&amp;"-"&amp;(1+COUNTIF(D$33:D292,D293)))</f>
        <v>imeprezime-242</v>
      </c>
      <c r="D293" s="255" t="s">
        <v>285</v>
      </c>
      <c r="E293" s="256" t="s">
        <v>2402</v>
      </c>
      <c r="F293" s="256">
        <v>1416</v>
      </c>
      <c r="G293" s="256" t="s">
        <v>2403</v>
      </c>
      <c r="H293" s="256" t="s">
        <v>428</v>
      </c>
      <c r="I293" s="256" t="s">
        <v>868</v>
      </c>
      <c r="J293" s="256">
        <v>221</v>
      </c>
      <c r="K293" s="329">
        <v>44626</v>
      </c>
      <c r="L293" s="256" t="s">
        <v>2097</v>
      </c>
      <c r="M293" s="256"/>
      <c r="N293" s="257"/>
    </row>
    <row r="294" spans="2:14" x14ac:dyDescent="0.25">
      <c r="B294" s="333" t="str">
        <f>IF(D294="","",D294&amp;"-"&amp;(1+COUNTIF(D$33:D293,D294)))</f>
        <v>imeprezime-243</v>
      </c>
      <c r="D294" s="255" t="s">
        <v>285</v>
      </c>
      <c r="E294" s="256" t="s">
        <v>1142</v>
      </c>
      <c r="F294" s="256">
        <v>2225</v>
      </c>
      <c r="G294" s="256" t="s">
        <v>2404</v>
      </c>
      <c r="H294" s="256" t="s">
        <v>377</v>
      </c>
      <c r="I294" s="256" t="s">
        <v>808</v>
      </c>
      <c r="J294" s="256">
        <v>221</v>
      </c>
      <c r="K294" s="329">
        <v>44667</v>
      </c>
      <c r="L294" s="256" t="s">
        <v>2097</v>
      </c>
      <c r="M294" s="256"/>
      <c r="N294" s="257"/>
    </row>
    <row r="295" spans="2:14" x14ac:dyDescent="0.25">
      <c r="B295" s="333" t="str">
        <f>IF(D295="","",D295&amp;"-"&amp;(1+COUNTIF(D$33:D294,D295)))</f>
        <v>imeprezime-244</v>
      </c>
      <c r="D295" s="255" t="s">
        <v>285</v>
      </c>
      <c r="E295" s="256" t="s">
        <v>1142</v>
      </c>
      <c r="F295" s="256">
        <v>1288</v>
      </c>
      <c r="G295" s="256" t="s">
        <v>2405</v>
      </c>
      <c r="H295" s="256" t="s">
        <v>377</v>
      </c>
      <c r="I295" s="256" t="s">
        <v>808</v>
      </c>
      <c r="J295" s="256">
        <v>221</v>
      </c>
      <c r="K295" s="329">
        <v>44636</v>
      </c>
      <c r="L295" s="256" t="s">
        <v>2097</v>
      </c>
      <c r="M295" s="256"/>
      <c r="N295" s="257"/>
    </row>
    <row r="296" spans="2:14" x14ac:dyDescent="0.25">
      <c r="B296" s="333" t="str">
        <f>IF(D296="","",D296&amp;"-"&amp;(1+COUNTIF(D$33:D295,D296)))</f>
        <v>imeprezime-245</v>
      </c>
      <c r="D296" s="255" t="s">
        <v>285</v>
      </c>
      <c r="E296" s="256" t="s">
        <v>1142</v>
      </c>
      <c r="F296" s="256">
        <v>1914</v>
      </c>
      <c r="G296" s="256" t="s">
        <v>2406</v>
      </c>
      <c r="H296" s="256" t="s">
        <v>377</v>
      </c>
      <c r="I296" s="256"/>
      <c r="J296" s="256" t="s">
        <v>2097</v>
      </c>
      <c r="K296" s="329" t="s">
        <v>2097</v>
      </c>
      <c r="L296" s="256" t="s">
        <v>2097</v>
      </c>
      <c r="M296" s="256"/>
      <c r="N296" s="257"/>
    </row>
    <row r="297" spans="2:14" x14ac:dyDescent="0.25">
      <c r="B297" s="333" t="str">
        <f>IF(D297="","",D297&amp;"-"&amp;(1+COUNTIF(D$33:D296,D297)))</f>
        <v>imeprezime-246</v>
      </c>
      <c r="D297" s="255" t="s">
        <v>285</v>
      </c>
      <c r="E297" s="256" t="s">
        <v>1142</v>
      </c>
      <c r="F297" s="256">
        <v>1447</v>
      </c>
      <c r="G297" s="256" t="s">
        <v>2407</v>
      </c>
      <c r="H297" s="256" t="s">
        <v>377</v>
      </c>
      <c r="I297" s="256" t="s">
        <v>1000</v>
      </c>
      <c r="J297" s="256">
        <v>221</v>
      </c>
      <c r="K297" s="329">
        <v>44636</v>
      </c>
      <c r="L297" s="256" t="s">
        <v>2097</v>
      </c>
      <c r="M297" s="256"/>
      <c r="N297" s="257"/>
    </row>
    <row r="298" spans="2:14" ht="15" customHeight="1" x14ac:dyDescent="0.25">
      <c r="B298" s="333" t="str">
        <f>IF(D298="","",D298&amp;"-"&amp;(1+COUNTIF(D$33:D297,D298)))</f>
        <v>imeprezime-247</v>
      </c>
      <c r="D298" s="255" t="s">
        <v>285</v>
      </c>
      <c r="E298" s="256" t="s">
        <v>1142</v>
      </c>
      <c r="F298" s="256">
        <v>1781</v>
      </c>
      <c r="G298" s="256" t="s">
        <v>2315</v>
      </c>
      <c r="H298" s="256" t="s">
        <v>450</v>
      </c>
      <c r="I298" s="256"/>
      <c r="J298" s="256" t="s">
        <v>2097</v>
      </c>
      <c r="K298" s="329" t="s">
        <v>2097</v>
      </c>
      <c r="L298" s="256" t="s">
        <v>2097</v>
      </c>
      <c r="M298" s="256"/>
      <c r="N298" s="257"/>
    </row>
    <row r="299" spans="2:14" x14ac:dyDescent="0.25">
      <c r="B299" s="333" t="str">
        <f>IF(D299="","",D299&amp;"-"&amp;(1+COUNTIF(D$33:D298,D299)))</f>
        <v>imeprezime-248</v>
      </c>
      <c r="D299" s="255" t="s">
        <v>285</v>
      </c>
      <c r="E299" s="256" t="s">
        <v>1142</v>
      </c>
      <c r="F299" s="256">
        <v>1318</v>
      </c>
      <c r="G299" s="256" t="s">
        <v>1141</v>
      </c>
      <c r="H299" s="256" t="s">
        <v>2163</v>
      </c>
      <c r="I299" s="256" t="s">
        <v>1094</v>
      </c>
      <c r="J299" s="256">
        <v>221</v>
      </c>
      <c r="K299" s="329">
        <v>44642</v>
      </c>
      <c r="L299" s="256" t="s">
        <v>2097</v>
      </c>
      <c r="M299" s="256"/>
      <c r="N299" s="257"/>
    </row>
    <row r="300" spans="2:14" x14ac:dyDescent="0.25">
      <c r="B300" s="333" t="str">
        <f>IF(D300="","",D300&amp;"-"&amp;(1+COUNTIF(D$33:D299,D300)))</f>
        <v>imeprezime-249</v>
      </c>
      <c r="D300" s="255" t="s">
        <v>285</v>
      </c>
      <c r="E300" s="256" t="s">
        <v>1142</v>
      </c>
      <c r="F300" s="256">
        <v>1127</v>
      </c>
      <c r="G300" s="256" t="s">
        <v>2408</v>
      </c>
      <c r="H300" s="256" t="s">
        <v>2163</v>
      </c>
      <c r="I300" s="256"/>
      <c r="J300" s="256" t="s">
        <v>2097</v>
      </c>
      <c r="K300" s="256" t="s">
        <v>2097</v>
      </c>
      <c r="L300" s="256" t="s">
        <v>2097</v>
      </c>
      <c r="M300" s="256"/>
      <c r="N300" s="257"/>
    </row>
    <row r="301" spans="2:14" x14ac:dyDescent="0.25">
      <c r="B301" s="333" t="str">
        <f>IF(D301="","",D301&amp;"-"&amp;(1+COUNTIF(D$33:D300,D301)))</f>
        <v>imeprezime-250</v>
      </c>
      <c r="D301" s="255" t="s">
        <v>285</v>
      </c>
      <c r="E301" s="256" t="s">
        <v>1142</v>
      </c>
      <c r="F301" s="256">
        <v>1238</v>
      </c>
      <c r="G301" s="256" t="s">
        <v>2409</v>
      </c>
      <c r="H301" s="256" t="s">
        <v>807</v>
      </c>
      <c r="I301" s="256" t="s">
        <v>698</v>
      </c>
      <c r="J301" s="256">
        <v>221</v>
      </c>
      <c r="K301" s="329">
        <v>44627</v>
      </c>
      <c r="L301" s="256" t="s">
        <v>2097</v>
      </c>
      <c r="M301" s="256"/>
      <c r="N301" s="257"/>
    </row>
    <row r="302" spans="2:14" x14ac:dyDescent="0.25">
      <c r="B302" s="333" t="str">
        <f>IF(D302="","",D302&amp;"-"&amp;(1+COUNTIF(D$33:D301,D302)))</f>
        <v>imeprezime-251</v>
      </c>
      <c r="D302" s="255" t="s">
        <v>285</v>
      </c>
      <c r="E302" s="256" t="s">
        <v>2410</v>
      </c>
      <c r="F302" s="256">
        <v>1607</v>
      </c>
      <c r="G302" s="256" t="s">
        <v>2411</v>
      </c>
      <c r="H302" s="256" t="s">
        <v>428</v>
      </c>
      <c r="I302" s="256" t="s">
        <v>1833</v>
      </c>
      <c r="J302" s="256">
        <v>221</v>
      </c>
      <c r="K302" s="329">
        <v>44626</v>
      </c>
      <c r="L302" s="256" t="s">
        <v>2097</v>
      </c>
      <c r="M302" s="256"/>
      <c r="N302" s="257"/>
    </row>
    <row r="303" spans="2:14" x14ac:dyDescent="0.25">
      <c r="B303" s="333" t="str">
        <f>IF(D303="","",D303&amp;"-"&amp;(1+COUNTIF(D$33:D302,D303)))</f>
        <v>imeprezime-252</v>
      </c>
      <c r="D303" s="255" t="s">
        <v>285</v>
      </c>
      <c r="E303" s="256" t="s">
        <v>1398</v>
      </c>
      <c r="F303" s="256">
        <v>2289</v>
      </c>
      <c r="G303" s="256" t="s">
        <v>1397</v>
      </c>
      <c r="H303" s="256" t="s">
        <v>2163</v>
      </c>
      <c r="I303" s="256"/>
      <c r="J303" s="256" t="s">
        <v>2097</v>
      </c>
      <c r="K303" s="256" t="s">
        <v>2097</v>
      </c>
      <c r="L303" s="256" t="s">
        <v>2097</v>
      </c>
      <c r="M303" s="256"/>
      <c r="N303" s="257"/>
    </row>
    <row r="304" spans="2:14" x14ac:dyDescent="0.25">
      <c r="B304" s="333" t="str">
        <f>IF(D304="","",D304&amp;"-"&amp;(1+COUNTIF(D$33:D303,D304)))</f>
        <v>imeprezime-253</v>
      </c>
      <c r="D304" s="255" t="s">
        <v>285</v>
      </c>
      <c r="E304" s="256" t="s">
        <v>2412</v>
      </c>
      <c r="F304" s="256">
        <v>1374</v>
      </c>
      <c r="G304" s="256" t="s">
        <v>1524</v>
      </c>
      <c r="H304" s="256" t="s">
        <v>377</v>
      </c>
      <c r="I304" s="256" t="s">
        <v>868</v>
      </c>
      <c r="J304" s="256">
        <v>221</v>
      </c>
      <c r="K304" s="329">
        <v>44636</v>
      </c>
      <c r="L304" s="256" t="s">
        <v>2097</v>
      </c>
      <c r="M304" s="256"/>
      <c r="N304" s="257"/>
    </row>
    <row r="305" spans="2:14" ht="15" customHeight="1" x14ac:dyDescent="0.25">
      <c r="B305" s="333" t="str">
        <f>IF(D305="","",D305&amp;"-"&amp;(1+COUNTIF(D$33:D304,D305)))</f>
        <v>imeprezime-254</v>
      </c>
      <c r="D305" s="255" t="s">
        <v>285</v>
      </c>
      <c r="E305" s="256" t="s">
        <v>2413</v>
      </c>
      <c r="F305" s="256">
        <v>1137</v>
      </c>
      <c r="G305" s="256" t="s">
        <v>2414</v>
      </c>
      <c r="H305" s="256" t="s">
        <v>525</v>
      </c>
      <c r="I305" s="256" t="s">
        <v>1833</v>
      </c>
      <c r="J305" s="256">
        <v>221</v>
      </c>
      <c r="K305" s="329">
        <v>44625</v>
      </c>
      <c r="L305" s="256" t="s">
        <v>2097</v>
      </c>
      <c r="M305" s="256"/>
      <c r="N305" s="257"/>
    </row>
    <row r="306" spans="2:14" x14ac:dyDescent="0.25">
      <c r="B306" s="333" t="str">
        <f>IF(D306="","",D306&amp;"-"&amp;(1+COUNTIF(D$33:D305,D306)))</f>
        <v>imeprezime-255</v>
      </c>
      <c r="D306" s="255" t="s">
        <v>285</v>
      </c>
      <c r="E306" s="256" t="s">
        <v>2413</v>
      </c>
      <c r="F306" s="256">
        <v>1844</v>
      </c>
      <c r="G306" s="256" t="s">
        <v>2415</v>
      </c>
      <c r="H306" s="256" t="s">
        <v>450</v>
      </c>
      <c r="I306" s="256" t="s">
        <v>1414</v>
      </c>
      <c r="J306" s="256">
        <v>221</v>
      </c>
      <c r="K306" s="329">
        <v>44625</v>
      </c>
      <c r="L306" s="256" t="s">
        <v>2097</v>
      </c>
      <c r="M306" s="256"/>
      <c r="N306" s="257"/>
    </row>
    <row r="307" spans="2:14" x14ac:dyDescent="0.25">
      <c r="B307" s="333" t="str">
        <f>IF(D307="","",D307&amp;"-"&amp;(1+COUNTIF(D$33:D306,D307)))</f>
        <v>imeprezime-256</v>
      </c>
      <c r="D307" s="255" t="s">
        <v>285</v>
      </c>
      <c r="E307" s="256" t="s">
        <v>2416</v>
      </c>
      <c r="F307" s="256">
        <v>1506</v>
      </c>
      <c r="G307" s="256" t="s">
        <v>2417</v>
      </c>
      <c r="H307" s="256" t="s">
        <v>450</v>
      </c>
      <c r="I307" s="256" t="s">
        <v>868</v>
      </c>
      <c r="J307" s="256">
        <v>221</v>
      </c>
      <c r="K307" s="329">
        <v>44625</v>
      </c>
      <c r="L307" s="256" t="s">
        <v>2097</v>
      </c>
      <c r="M307" s="256"/>
      <c r="N307" s="257"/>
    </row>
    <row r="308" spans="2:14" x14ac:dyDescent="0.25">
      <c r="B308" s="333" t="str">
        <f>IF(D308="","",D308&amp;"-"&amp;(1+COUNTIF(D$33:D307,D308)))</f>
        <v>imeprezime-257</v>
      </c>
      <c r="D308" s="255" t="s">
        <v>285</v>
      </c>
      <c r="E308" s="256" t="s">
        <v>2418</v>
      </c>
      <c r="F308" s="256">
        <v>1627</v>
      </c>
      <c r="G308" s="256" t="s">
        <v>2315</v>
      </c>
      <c r="H308" s="256" t="s">
        <v>563</v>
      </c>
      <c r="I308" s="256"/>
      <c r="J308" s="256" t="s">
        <v>2097</v>
      </c>
      <c r="K308" s="329" t="s">
        <v>2097</v>
      </c>
      <c r="L308" s="256" t="s">
        <v>2097</v>
      </c>
      <c r="M308" s="256"/>
      <c r="N308" s="257"/>
    </row>
    <row r="309" spans="2:14" x14ac:dyDescent="0.25">
      <c r="B309" s="333" t="str">
        <f>IF(D309="","",D309&amp;"-"&amp;(1+COUNTIF(D$33:D308,D309)))</f>
        <v>imeprezime-258</v>
      </c>
      <c r="D309" s="255" t="s">
        <v>285</v>
      </c>
      <c r="E309" s="256" t="s">
        <v>2418</v>
      </c>
      <c r="F309" s="256">
        <v>1995</v>
      </c>
      <c r="G309" s="256" t="s">
        <v>2419</v>
      </c>
      <c r="H309" s="256" t="s">
        <v>377</v>
      </c>
      <c r="I309" s="256" t="s">
        <v>1000</v>
      </c>
      <c r="J309" s="256">
        <v>221</v>
      </c>
      <c r="K309" s="329">
        <v>44636</v>
      </c>
      <c r="L309" s="256" t="s">
        <v>2097</v>
      </c>
      <c r="M309" s="256"/>
      <c r="N309" s="257"/>
    </row>
    <row r="310" spans="2:14" x14ac:dyDescent="0.25">
      <c r="B310" s="333" t="str">
        <f>IF(D310="","",D310&amp;"-"&amp;(1+COUNTIF(D$33:D309,D310)))</f>
        <v>imeprezime-259</v>
      </c>
      <c r="D310" s="255" t="s">
        <v>285</v>
      </c>
      <c r="E310" s="256" t="s">
        <v>2418</v>
      </c>
      <c r="F310" s="256">
        <v>1423</v>
      </c>
      <c r="G310" s="256" t="s">
        <v>2420</v>
      </c>
      <c r="H310" s="256" t="s">
        <v>377</v>
      </c>
      <c r="I310" s="256" t="s">
        <v>808</v>
      </c>
      <c r="J310" s="256">
        <v>221</v>
      </c>
      <c r="K310" s="329">
        <v>44636</v>
      </c>
      <c r="L310" s="256" t="s">
        <v>2097</v>
      </c>
      <c r="M310" s="256"/>
      <c r="N310" s="257"/>
    </row>
    <row r="311" spans="2:14" x14ac:dyDescent="0.25">
      <c r="B311" s="333" t="str">
        <f>IF(D311="","",D311&amp;"-"&amp;(1+COUNTIF(D$33:D310,D311)))</f>
        <v>imeprezime-260</v>
      </c>
      <c r="D311" s="255" t="s">
        <v>285</v>
      </c>
      <c r="E311" s="256" t="s">
        <v>2421</v>
      </c>
      <c r="F311" s="256">
        <v>2125</v>
      </c>
      <c r="G311" s="256" t="s">
        <v>2422</v>
      </c>
      <c r="H311" s="256" t="s">
        <v>2313</v>
      </c>
      <c r="I311" s="256"/>
      <c r="J311" s="256" t="s">
        <v>2097</v>
      </c>
      <c r="K311" s="329" t="s">
        <v>2097</v>
      </c>
      <c r="L311" s="256" t="s">
        <v>2097</v>
      </c>
      <c r="M311" s="256"/>
      <c r="N311" s="257"/>
    </row>
    <row r="312" spans="2:14" ht="15" customHeight="1" x14ac:dyDescent="0.25">
      <c r="B312" s="333" t="str">
        <f>IF(D312="","",D312&amp;"-"&amp;(1+COUNTIF(D$33:D311,D312)))</f>
        <v>imeprezime-261</v>
      </c>
      <c r="D312" s="255" t="s">
        <v>285</v>
      </c>
      <c r="E312" s="256" t="s">
        <v>2423</v>
      </c>
      <c r="F312" s="256">
        <v>1093</v>
      </c>
      <c r="G312" s="256" t="s">
        <v>2287</v>
      </c>
      <c r="H312" s="256" t="s">
        <v>409</v>
      </c>
      <c r="I312" s="256"/>
      <c r="J312" s="256" t="s">
        <v>2097</v>
      </c>
      <c r="K312" s="256" t="s">
        <v>2097</v>
      </c>
      <c r="L312" s="256" t="s">
        <v>2097</v>
      </c>
      <c r="M312" s="256"/>
      <c r="N312" s="257"/>
    </row>
    <row r="313" spans="2:14" x14ac:dyDescent="0.25">
      <c r="B313" s="333" t="str">
        <f>IF(D313="","",D313&amp;"-"&amp;(1+COUNTIF(D$33:D312,D313)))</f>
        <v>imeprezime-262</v>
      </c>
      <c r="D313" s="255" t="s">
        <v>285</v>
      </c>
      <c r="E313" s="256" t="s">
        <v>2424</v>
      </c>
      <c r="F313" s="256">
        <v>1779</v>
      </c>
      <c r="G313" s="256" t="s">
        <v>2425</v>
      </c>
      <c r="H313" s="256" t="s">
        <v>450</v>
      </c>
      <c r="I313" s="256"/>
      <c r="J313" s="256" t="s">
        <v>2097</v>
      </c>
      <c r="K313" s="256" t="s">
        <v>2097</v>
      </c>
      <c r="L313" s="256" t="s">
        <v>2097</v>
      </c>
      <c r="M313" s="256"/>
      <c r="N313" s="257"/>
    </row>
    <row r="314" spans="2:14" x14ac:dyDescent="0.25">
      <c r="B314" s="333" t="str">
        <f>IF(D314="","",D314&amp;"-"&amp;(1+COUNTIF(D$33:D313,D314)))</f>
        <v>imeprezime-263</v>
      </c>
      <c r="D314" s="255" t="s">
        <v>285</v>
      </c>
      <c r="E314" s="256" t="s">
        <v>2424</v>
      </c>
      <c r="F314" s="256">
        <v>2063</v>
      </c>
      <c r="G314" s="256" t="s">
        <v>2426</v>
      </c>
      <c r="H314" s="256" t="s">
        <v>2321</v>
      </c>
      <c r="I314" s="256"/>
      <c r="J314" s="256" t="s">
        <v>2097</v>
      </c>
      <c r="K314" s="329" t="s">
        <v>2097</v>
      </c>
      <c r="L314" s="256" t="s">
        <v>2097</v>
      </c>
      <c r="M314" s="256"/>
      <c r="N314" s="257"/>
    </row>
    <row r="315" spans="2:14" x14ac:dyDescent="0.25">
      <c r="B315" s="333" t="str">
        <f>IF(D315="","",D315&amp;"-"&amp;(1+COUNTIF(D$33:D314,D315)))</f>
        <v>imeprezime-264</v>
      </c>
      <c r="D315" s="255" t="s">
        <v>285</v>
      </c>
      <c r="E315" s="256" t="s">
        <v>2427</v>
      </c>
      <c r="F315" s="256">
        <v>2122</v>
      </c>
      <c r="G315" s="256" t="s">
        <v>2428</v>
      </c>
      <c r="H315" s="256"/>
      <c r="I315" s="256"/>
      <c r="J315" s="256" t="s">
        <v>2097</v>
      </c>
      <c r="K315" s="329" t="s">
        <v>2097</v>
      </c>
      <c r="L315" s="256" t="s">
        <v>2097</v>
      </c>
      <c r="M315" s="256"/>
      <c r="N315" s="257"/>
    </row>
    <row r="316" spans="2:14" x14ac:dyDescent="0.25">
      <c r="B316" s="333" t="str">
        <f>IF(D316="","",D316&amp;"-"&amp;(1+COUNTIF(D$33:D315,D316)))</f>
        <v>imeprezime-265</v>
      </c>
      <c r="D316" s="255" t="s">
        <v>285</v>
      </c>
      <c r="E316" s="256" t="s">
        <v>2429</v>
      </c>
      <c r="F316" s="256">
        <v>1569</v>
      </c>
      <c r="G316" s="256" t="s">
        <v>2430</v>
      </c>
      <c r="H316" s="256" t="s">
        <v>2194</v>
      </c>
      <c r="I316" s="256" t="s">
        <v>1414</v>
      </c>
      <c r="J316" s="256">
        <v>221</v>
      </c>
      <c r="K316" s="329">
        <v>44645</v>
      </c>
      <c r="L316" s="256" t="s">
        <v>2097</v>
      </c>
      <c r="M316" s="256"/>
      <c r="N316" s="257"/>
    </row>
    <row r="317" spans="2:14" x14ac:dyDescent="0.25">
      <c r="B317" s="333" t="str">
        <f>IF(D317="","",D317&amp;"-"&amp;(1+COUNTIF(D$33:D316,D317)))</f>
        <v>imeprezime-266</v>
      </c>
      <c r="D317" s="255" t="s">
        <v>285</v>
      </c>
      <c r="E317" s="256" t="s">
        <v>2431</v>
      </c>
      <c r="F317" s="256">
        <v>1440</v>
      </c>
      <c r="G317" s="256" t="s">
        <v>617</v>
      </c>
      <c r="H317" s="256" t="s">
        <v>377</v>
      </c>
      <c r="I317" s="256" t="s">
        <v>1414</v>
      </c>
      <c r="J317" s="256">
        <v>221</v>
      </c>
      <c r="K317" s="329">
        <v>44636</v>
      </c>
      <c r="L317" s="256" t="s">
        <v>2097</v>
      </c>
      <c r="M317" s="256"/>
      <c r="N317" s="257"/>
    </row>
    <row r="318" spans="2:14" x14ac:dyDescent="0.25">
      <c r="B318" s="333" t="str">
        <f>IF(D318="","",D318&amp;"-"&amp;(1+COUNTIF(D$33:D317,D318)))</f>
        <v>imeprezime-267</v>
      </c>
      <c r="D318" s="255" t="s">
        <v>285</v>
      </c>
      <c r="E318" s="256" t="s">
        <v>2431</v>
      </c>
      <c r="F318" s="256">
        <v>1042</v>
      </c>
      <c r="G318" s="256" t="s">
        <v>2407</v>
      </c>
      <c r="H318" s="256" t="s">
        <v>377</v>
      </c>
      <c r="I318" s="256"/>
      <c r="J318" s="256" t="s">
        <v>2097</v>
      </c>
      <c r="K318" s="329" t="s">
        <v>2097</v>
      </c>
      <c r="L318" s="256" t="s">
        <v>2097</v>
      </c>
      <c r="M318" s="256"/>
      <c r="N318" s="257"/>
    </row>
    <row r="319" spans="2:14" ht="15" customHeight="1" x14ac:dyDescent="0.25">
      <c r="B319" s="333" t="str">
        <f>IF(D319="","",D319&amp;"-"&amp;(1+COUNTIF(D$33:D318,D319)))</f>
        <v>imeprezime-268</v>
      </c>
      <c r="D319" s="255" t="s">
        <v>285</v>
      </c>
      <c r="E319" s="256" t="s">
        <v>2431</v>
      </c>
      <c r="F319" s="256">
        <v>1186</v>
      </c>
      <c r="G319" s="256" t="s">
        <v>2432</v>
      </c>
      <c r="H319" s="256" t="s">
        <v>409</v>
      </c>
      <c r="I319" s="256" t="s">
        <v>1492</v>
      </c>
      <c r="J319" s="256">
        <v>221</v>
      </c>
      <c r="K319" s="329">
        <v>44632</v>
      </c>
      <c r="L319" s="256" t="s">
        <v>2097</v>
      </c>
      <c r="M319" s="256"/>
      <c r="N319" s="257"/>
    </row>
    <row r="320" spans="2:14" x14ac:dyDescent="0.25">
      <c r="B320" s="333" t="str">
        <f>IF(D320="","",D320&amp;"-"&amp;(1+COUNTIF(D$33:D319,D320)))</f>
        <v>imeprezime-269</v>
      </c>
      <c r="D320" s="255" t="s">
        <v>285</v>
      </c>
      <c r="E320" s="256" t="s">
        <v>2431</v>
      </c>
      <c r="F320" s="256">
        <v>1767</v>
      </c>
      <c r="G320" s="256" t="s">
        <v>2157</v>
      </c>
      <c r="H320" s="256" t="s">
        <v>2194</v>
      </c>
      <c r="I320" s="256"/>
      <c r="J320" s="256" t="s">
        <v>2097</v>
      </c>
      <c r="K320" s="329" t="s">
        <v>2097</v>
      </c>
      <c r="L320" s="256" t="s">
        <v>2097</v>
      </c>
      <c r="M320" s="256"/>
      <c r="N320" s="257"/>
    </row>
    <row r="321" spans="2:14" x14ac:dyDescent="0.25">
      <c r="B321" s="333" t="str">
        <f>IF(D321="","",D321&amp;"-"&amp;(1+COUNTIF(D$33:D320,D321)))</f>
        <v>imeprezime-270</v>
      </c>
      <c r="D321" s="255" t="s">
        <v>285</v>
      </c>
      <c r="E321" s="256" t="s">
        <v>2431</v>
      </c>
      <c r="F321" s="256">
        <v>1744</v>
      </c>
      <c r="G321" s="256" t="s">
        <v>2279</v>
      </c>
      <c r="H321" s="256" t="s">
        <v>2152</v>
      </c>
      <c r="I321" s="256"/>
      <c r="J321" s="256" t="s">
        <v>2097</v>
      </c>
      <c r="K321" s="329" t="s">
        <v>2097</v>
      </c>
      <c r="L321" s="256" t="s">
        <v>2097</v>
      </c>
      <c r="M321" s="256"/>
      <c r="N321" s="257"/>
    </row>
    <row r="322" spans="2:14" x14ac:dyDescent="0.25">
      <c r="B322" s="333" t="str">
        <f>IF(D322="","",D322&amp;"-"&amp;(1+COUNTIF(D$33:D321,D322)))</f>
        <v>imeprezime-271</v>
      </c>
      <c r="D322" s="255" t="s">
        <v>285</v>
      </c>
      <c r="E322" s="256" t="s">
        <v>2431</v>
      </c>
      <c r="F322" s="256">
        <v>1441</v>
      </c>
      <c r="G322" s="256" t="s">
        <v>2433</v>
      </c>
      <c r="H322" s="256" t="s">
        <v>409</v>
      </c>
      <c r="I322" s="256" t="s">
        <v>1556</v>
      </c>
      <c r="J322" s="256">
        <v>221</v>
      </c>
      <c r="K322" s="329">
        <v>44632</v>
      </c>
      <c r="L322" s="256" t="s">
        <v>2097</v>
      </c>
      <c r="M322" s="256"/>
      <c r="N322" s="257"/>
    </row>
    <row r="323" spans="2:14" x14ac:dyDescent="0.25">
      <c r="B323" s="333" t="str">
        <f>IF(D323="","",D323&amp;"-"&amp;(1+COUNTIF(D$33:D322,D323)))</f>
        <v>imeprezime-272</v>
      </c>
      <c r="D323" s="255" t="s">
        <v>285</v>
      </c>
      <c r="E323" s="256" t="s">
        <v>2434</v>
      </c>
      <c r="F323" s="256">
        <v>1757</v>
      </c>
      <c r="G323" s="256" t="s">
        <v>2435</v>
      </c>
      <c r="H323" s="256" t="s">
        <v>409</v>
      </c>
      <c r="I323" s="256"/>
      <c r="J323" s="256" t="s">
        <v>2097</v>
      </c>
      <c r="K323" s="329" t="s">
        <v>2097</v>
      </c>
      <c r="L323" s="256" t="s">
        <v>2097</v>
      </c>
      <c r="M323" s="256"/>
      <c r="N323" s="257"/>
    </row>
    <row r="324" spans="2:14" x14ac:dyDescent="0.25">
      <c r="B324" s="333" t="str">
        <f>IF(D324="","",D324&amp;"-"&amp;(1+COUNTIF(D$33:D323,D324)))</f>
        <v>imeprezime-273</v>
      </c>
      <c r="D324" s="255" t="s">
        <v>285</v>
      </c>
      <c r="E324" s="256" t="s">
        <v>2434</v>
      </c>
      <c r="F324" s="256">
        <v>1147</v>
      </c>
      <c r="G324" s="256" t="s">
        <v>2436</v>
      </c>
      <c r="H324" s="256" t="s">
        <v>409</v>
      </c>
      <c r="I324" s="256"/>
      <c r="J324" s="256" t="s">
        <v>2097</v>
      </c>
      <c r="K324" s="329" t="s">
        <v>2097</v>
      </c>
      <c r="L324" s="256" t="s">
        <v>2097</v>
      </c>
      <c r="M324" s="256"/>
      <c r="N324" s="257"/>
    </row>
    <row r="325" spans="2:14" x14ac:dyDescent="0.25">
      <c r="B325" s="333" t="str">
        <f>IF(D325="","",D325&amp;"-"&amp;(1+COUNTIF(D$33:D324,D325)))</f>
        <v>imeprezime-274</v>
      </c>
      <c r="D325" s="255" t="s">
        <v>285</v>
      </c>
      <c r="E325" s="256" t="s">
        <v>2437</v>
      </c>
      <c r="F325" s="256">
        <v>1246</v>
      </c>
      <c r="G325" s="256" t="s">
        <v>2438</v>
      </c>
      <c r="H325" s="256" t="s">
        <v>2163</v>
      </c>
      <c r="I325" s="256"/>
      <c r="J325" s="256" t="s">
        <v>2097</v>
      </c>
      <c r="K325" s="329" t="s">
        <v>2097</v>
      </c>
      <c r="L325" s="256" t="s">
        <v>2097</v>
      </c>
      <c r="M325" s="256"/>
      <c r="N325" s="257"/>
    </row>
    <row r="326" spans="2:14" ht="15" customHeight="1" x14ac:dyDescent="0.25">
      <c r="B326" s="333" t="str">
        <f>IF(D326="","",D326&amp;"-"&amp;(1+COUNTIF(D$33:D325,D326)))</f>
        <v>imeprezime-275</v>
      </c>
      <c r="D326" s="255" t="s">
        <v>285</v>
      </c>
      <c r="E326" s="256" t="s">
        <v>1073</v>
      </c>
      <c r="F326" s="256">
        <v>1179</v>
      </c>
      <c r="G326" s="256" t="s">
        <v>404</v>
      </c>
      <c r="H326" s="256" t="s">
        <v>409</v>
      </c>
      <c r="I326" s="256" t="s">
        <v>1000</v>
      </c>
      <c r="J326" s="256">
        <v>221</v>
      </c>
      <c r="K326" s="329">
        <v>44632</v>
      </c>
      <c r="L326" s="256" t="s">
        <v>2097</v>
      </c>
      <c r="M326" s="256"/>
      <c r="N326" s="257"/>
    </row>
    <row r="327" spans="2:14" x14ac:dyDescent="0.25">
      <c r="B327" s="333" t="str">
        <f>IF(D327="","",D327&amp;"-"&amp;(1+COUNTIF(D$33:D326,D327)))</f>
        <v>imeprezime-276</v>
      </c>
      <c r="D327" s="255" t="s">
        <v>285</v>
      </c>
      <c r="E327" s="256" t="s">
        <v>1073</v>
      </c>
      <c r="F327" s="256">
        <v>1929</v>
      </c>
      <c r="G327" s="256" t="s">
        <v>2439</v>
      </c>
      <c r="H327" s="256" t="s">
        <v>377</v>
      </c>
      <c r="I327" s="256"/>
      <c r="J327" s="256" t="s">
        <v>2097</v>
      </c>
      <c r="K327" s="329" t="s">
        <v>2097</v>
      </c>
      <c r="L327" s="256" t="s">
        <v>2097</v>
      </c>
      <c r="M327" s="256"/>
      <c r="N327" s="257"/>
    </row>
    <row r="328" spans="2:14" x14ac:dyDescent="0.25">
      <c r="B328" s="333" t="str">
        <f>IF(D328="","",D328&amp;"-"&amp;(1+COUNTIF(D$33:D327,D328)))</f>
        <v>imeprezime-277</v>
      </c>
      <c r="D328" s="255" t="s">
        <v>285</v>
      </c>
      <c r="E328" s="256" t="s">
        <v>2440</v>
      </c>
      <c r="F328" s="256">
        <v>1227</v>
      </c>
      <c r="G328" s="256" t="s">
        <v>2441</v>
      </c>
      <c r="H328" s="256" t="s">
        <v>807</v>
      </c>
      <c r="I328" s="256" t="s">
        <v>2003</v>
      </c>
      <c r="J328" s="256">
        <v>221</v>
      </c>
      <c r="K328" s="329">
        <v>44627</v>
      </c>
      <c r="L328" s="256" t="s">
        <v>2097</v>
      </c>
      <c r="M328" s="256"/>
      <c r="N328" s="257"/>
    </row>
    <row r="329" spans="2:14" x14ac:dyDescent="0.25">
      <c r="B329" s="333" t="str">
        <f>IF(D329="","",D329&amp;"-"&amp;(1+COUNTIF(D$33:D328,D329)))</f>
        <v>imeprezime-278</v>
      </c>
      <c r="D329" s="255" t="s">
        <v>285</v>
      </c>
      <c r="E329" s="256" t="s">
        <v>2442</v>
      </c>
      <c r="F329" s="256">
        <v>1612</v>
      </c>
      <c r="G329" s="256" t="s">
        <v>1913</v>
      </c>
      <c r="H329" s="256" t="s">
        <v>2152</v>
      </c>
      <c r="I329" s="256"/>
      <c r="J329" s="256" t="s">
        <v>2097</v>
      </c>
      <c r="K329" s="329" t="s">
        <v>2097</v>
      </c>
      <c r="L329" s="256" t="s">
        <v>2097</v>
      </c>
      <c r="M329" s="256"/>
      <c r="N329" s="257"/>
    </row>
    <row r="330" spans="2:14" x14ac:dyDescent="0.25">
      <c r="B330" s="333" t="str">
        <f>IF(D330="","",D330&amp;"-"&amp;(1+COUNTIF(D$33:D329,D330)))</f>
        <v>imeprezime-279</v>
      </c>
      <c r="D330" s="255" t="s">
        <v>285</v>
      </c>
      <c r="E330" s="256" t="s">
        <v>2443</v>
      </c>
      <c r="F330" s="256">
        <v>2096</v>
      </c>
      <c r="G330" s="256" t="s">
        <v>2444</v>
      </c>
      <c r="H330" s="256" t="s">
        <v>2243</v>
      </c>
      <c r="I330" s="256"/>
      <c r="J330" s="256" t="s">
        <v>2097</v>
      </c>
      <c r="K330" s="329" t="s">
        <v>2097</v>
      </c>
      <c r="L330" s="256" t="s">
        <v>2097</v>
      </c>
      <c r="M330" s="256"/>
      <c r="N330" s="257"/>
    </row>
    <row r="331" spans="2:14" x14ac:dyDescent="0.25">
      <c r="B331" s="333" t="str">
        <f>IF(D331="","",D331&amp;"-"&amp;(1+COUNTIF(D$33:D330,D331)))</f>
        <v>imeprezime-280</v>
      </c>
      <c r="D331" s="255" t="s">
        <v>285</v>
      </c>
      <c r="E331" s="256" t="s">
        <v>2445</v>
      </c>
      <c r="F331" s="256">
        <v>1846</v>
      </c>
      <c r="G331" s="256" t="s">
        <v>2446</v>
      </c>
      <c r="H331" s="256" t="s">
        <v>450</v>
      </c>
      <c r="I331" s="256" t="s">
        <v>380</v>
      </c>
      <c r="J331" s="256">
        <v>221</v>
      </c>
      <c r="K331" s="329">
        <v>44625</v>
      </c>
      <c r="L331" s="256" t="s">
        <v>2097</v>
      </c>
      <c r="M331" s="256"/>
      <c r="N331" s="257"/>
    </row>
    <row r="332" spans="2:14" x14ac:dyDescent="0.25">
      <c r="B332" s="333" t="str">
        <f>IF(D332="","",D332&amp;"-"&amp;(1+COUNTIF(D$33:D331,D332)))</f>
        <v>imeprezime-281</v>
      </c>
      <c r="D332" s="255" t="s">
        <v>285</v>
      </c>
      <c r="E332" s="256" t="s">
        <v>2447</v>
      </c>
      <c r="F332" s="256">
        <v>2192</v>
      </c>
      <c r="G332" s="256" t="s">
        <v>2448</v>
      </c>
      <c r="H332" s="256" t="s">
        <v>2449</v>
      </c>
      <c r="I332" s="256"/>
      <c r="J332" s="256" t="s">
        <v>2097</v>
      </c>
      <c r="K332" s="329" t="s">
        <v>2097</v>
      </c>
      <c r="L332" s="256" t="s">
        <v>2097</v>
      </c>
      <c r="M332" s="256"/>
      <c r="N332" s="257"/>
    </row>
    <row r="333" spans="2:14" ht="15" customHeight="1" x14ac:dyDescent="0.25">
      <c r="B333" s="333" t="str">
        <f>IF(D333="","",D333&amp;"-"&amp;(1+COUNTIF(D$33:D332,D333)))</f>
        <v>imeprezime-282</v>
      </c>
      <c r="D333" s="255" t="s">
        <v>285</v>
      </c>
      <c r="E333" s="256" t="s">
        <v>2450</v>
      </c>
      <c r="F333" s="256">
        <v>1701</v>
      </c>
      <c r="G333" s="256" t="s">
        <v>2451</v>
      </c>
      <c r="H333" s="256" t="s">
        <v>377</v>
      </c>
      <c r="I333" s="256"/>
      <c r="J333" s="256" t="s">
        <v>2097</v>
      </c>
      <c r="K333" s="329" t="s">
        <v>2097</v>
      </c>
      <c r="L333" s="256" t="s">
        <v>2097</v>
      </c>
      <c r="M333" s="256"/>
      <c r="N333" s="257"/>
    </row>
    <row r="334" spans="2:14" x14ac:dyDescent="0.25">
      <c r="B334" s="333" t="str">
        <f>IF(D334="","",D334&amp;"-"&amp;(1+COUNTIF(D$33:D333,D334)))</f>
        <v>imeprezime-283</v>
      </c>
      <c r="D334" s="255" t="s">
        <v>285</v>
      </c>
      <c r="E334" s="256" t="s">
        <v>1449</v>
      </c>
      <c r="F334" s="256">
        <v>1084</v>
      </c>
      <c r="G334" s="256" t="s">
        <v>2417</v>
      </c>
      <c r="H334" s="256" t="s">
        <v>450</v>
      </c>
      <c r="I334" s="256"/>
      <c r="J334" s="256" t="s">
        <v>2097</v>
      </c>
      <c r="K334" s="256" t="s">
        <v>2097</v>
      </c>
      <c r="L334" s="256" t="s">
        <v>2097</v>
      </c>
      <c r="M334" s="256"/>
      <c r="N334" s="257"/>
    </row>
    <row r="335" spans="2:14" x14ac:dyDescent="0.25">
      <c r="B335" s="333" t="str">
        <f>IF(D335="","",D335&amp;"-"&amp;(1+COUNTIF(D$33:D334,D335)))</f>
        <v>imeprezime-284</v>
      </c>
      <c r="D335" s="255" t="s">
        <v>285</v>
      </c>
      <c r="E335" s="256" t="s">
        <v>1449</v>
      </c>
      <c r="F335" s="256">
        <v>1667</v>
      </c>
      <c r="G335" s="256" t="s">
        <v>2452</v>
      </c>
      <c r="H335" s="256" t="s">
        <v>450</v>
      </c>
      <c r="I335" s="256"/>
      <c r="J335" s="256" t="s">
        <v>2097</v>
      </c>
      <c r="K335" s="329" t="s">
        <v>2097</v>
      </c>
      <c r="L335" s="256" t="s">
        <v>2097</v>
      </c>
      <c r="M335" s="256"/>
      <c r="N335" s="257"/>
    </row>
    <row r="336" spans="2:14" x14ac:dyDescent="0.25">
      <c r="B336" s="333" t="str">
        <f>IF(D336="","",D336&amp;"-"&amp;(1+COUNTIF(D$33:D335,D336)))</f>
        <v>imeprezime-285</v>
      </c>
      <c r="D336" s="255" t="s">
        <v>285</v>
      </c>
      <c r="E336" s="256" t="s">
        <v>1449</v>
      </c>
      <c r="F336" s="256">
        <v>2271</v>
      </c>
      <c r="G336" s="256" t="s">
        <v>2453</v>
      </c>
      <c r="H336" s="256" t="s">
        <v>525</v>
      </c>
      <c r="I336" s="256"/>
      <c r="J336" s="256" t="s">
        <v>2097</v>
      </c>
      <c r="K336" s="329" t="s">
        <v>2097</v>
      </c>
      <c r="L336" s="256" t="s">
        <v>2097</v>
      </c>
      <c r="M336" s="256"/>
      <c r="N336" s="257"/>
    </row>
    <row r="337" spans="2:14" x14ac:dyDescent="0.25">
      <c r="B337" s="333" t="str">
        <f>IF(D337="","",D337&amp;"-"&amp;(1+COUNTIF(D$33:D336,D337)))</f>
        <v>imeprezime-286</v>
      </c>
      <c r="D337" s="255" t="s">
        <v>285</v>
      </c>
      <c r="E337" s="256" t="s">
        <v>1449</v>
      </c>
      <c r="F337" s="256">
        <v>1402</v>
      </c>
      <c r="G337" s="256" t="s">
        <v>822</v>
      </c>
      <c r="H337" s="256" t="s">
        <v>409</v>
      </c>
      <c r="I337" s="256" t="s">
        <v>1414</v>
      </c>
      <c r="J337" s="256">
        <v>221</v>
      </c>
      <c r="K337" s="329">
        <v>44632</v>
      </c>
      <c r="L337" s="256" t="s">
        <v>2097</v>
      </c>
      <c r="M337" s="256"/>
      <c r="N337" s="257"/>
    </row>
    <row r="338" spans="2:14" x14ac:dyDescent="0.25">
      <c r="B338" s="333" t="str">
        <f>IF(D338="","",D338&amp;"-"&amp;(1+COUNTIF(D$33:D337,D338)))</f>
        <v>imeprezime-287</v>
      </c>
      <c r="D338" s="255" t="s">
        <v>285</v>
      </c>
      <c r="E338" s="256" t="s">
        <v>2454</v>
      </c>
      <c r="F338" s="256">
        <v>2139</v>
      </c>
      <c r="G338" s="256" t="s">
        <v>2455</v>
      </c>
      <c r="H338" s="256" t="s">
        <v>2456</v>
      </c>
      <c r="I338" s="256"/>
      <c r="J338" s="256" t="s">
        <v>2097</v>
      </c>
      <c r="K338" s="329" t="s">
        <v>2097</v>
      </c>
      <c r="L338" s="256" t="s">
        <v>2097</v>
      </c>
      <c r="M338" s="256"/>
      <c r="N338" s="257"/>
    </row>
    <row r="339" spans="2:14" x14ac:dyDescent="0.25">
      <c r="B339" s="333" t="str">
        <f>IF(D339="","",D339&amp;"-"&amp;(1+COUNTIF(D$33:D338,D339)))</f>
        <v>imeprezime-288</v>
      </c>
      <c r="D339" s="255" t="s">
        <v>285</v>
      </c>
      <c r="E339" s="256" t="s">
        <v>2457</v>
      </c>
      <c r="F339" s="256">
        <v>1225</v>
      </c>
      <c r="G339" s="256" t="s">
        <v>2458</v>
      </c>
      <c r="H339" s="256" t="s">
        <v>525</v>
      </c>
      <c r="I339" s="256" t="s">
        <v>2003</v>
      </c>
      <c r="J339" s="256">
        <v>221</v>
      </c>
      <c r="K339" s="329">
        <v>44625</v>
      </c>
      <c r="L339" s="256" t="s">
        <v>2097</v>
      </c>
      <c r="M339" s="256"/>
      <c r="N339" s="257"/>
    </row>
    <row r="340" spans="2:14" ht="15" customHeight="1" x14ac:dyDescent="0.25">
      <c r="B340" s="333" t="str">
        <f>IF(D340="","",D340&amp;"-"&amp;(1+COUNTIF(D$33:D339,D340)))</f>
        <v>imeprezime-289</v>
      </c>
      <c r="D340" s="255" t="s">
        <v>285</v>
      </c>
      <c r="E340" s="256" t="s">
        <v>2459</v>
      </c>
      <c r="F340" s="256">
        <v>1062</v>
      </c>
      <c r="G340" s="256" t="s">
        <v>2460</v>
      </c>
      <c r="H340" s="256" t="s">
        <v>525</v>
      </c>
      <c r="I340" s="256" t="s">
        <v>1723</v>
      </c>
      <c r="J340" s="256">
        <v>221</v>
      </c>
      <c r="K340" s="329">
        <v>44625</v>
      </c>
      <c r="L340" s="256" t="s">
        <v>2097</v>
      </c>
      <c r="M340" s="256"/>
      <c r="N340" s="257"/>
    </row>
    <row r="341" spans="2:14" x14ac:dyDescent="0.25">
      <c r="B341" s="333" t="str">
        <f>IF(D341="","",D341&amp;"-"&amp;(1+COUNTIF(D$33:D340,D341)))</f>
        <v>imeprezime-290</v>
      </c>
      <c r="D341" s="255" t="s">
        <v>285</v>
      </c>
      <c r="E341" s="256" t="s">
        <v>2461</v>
      </c>
      <c r="F341" s="256">
        <v>1083</v>
      </c>
      <c r="G341" s="256" t="s">
        <v>1552</v>
      </c>
      <c r="H341" s="256" t="s">
        <v>807</v>
      </c>
      <c r="I341" s="256" t="s">
        <v>452</v>
      </c>
      <c r="J341" s="256">
        <v>221</v>
      </c>
      <c r="K341" s="329">
        <v>44627</v>
      </c>
      <c r="L341" s="256" t="s">
        <v>2097</v>
      </c>
      <c r="M341" s="256"/>
      <c r="N341" s="257"/>
    </row>
    <row r="342" spans="2:14" x14ac:dyDescent="0.25">
      <c r="B342" s="333" t="str">
        <f>IF(D342="","",D342&amp;"-"&amp;(1+COUNTIF(D$33:D341,D342)))</f>
        <v>imeprezime-291</v>
      </c>
      <c r="D342" s="255" t="s">
        <v>285</v>
      </c>
      <c r="E342" s="256" t="s">
        <v>2462</v>
      </c>
      <c r="F342" s="256">
        <v>1852</v>
      </c>
      <c r="G342" s="256" t="s">
        <v>2463</v>
      </c>
      <c r="H342" s="256" t="s">
        <v>807</v>
      </c>
      <c r="I342" s="256" t="s">
        <v>868</v>
      </c>
      <c r="J342" s="256">
        <v>221</v>
      </c>
      <c r="K342" s="329">
        <v>44627</v>
      </c>
      <c r="L342" s="256" t="s">
        <v>2097</v>
      </c>
      <c r="M342" s="256"/>
      <c r="N342" s="257"/>
    </row>
    <row r="343" spans="2:14" x14ac:dyDescent="0.25">
      <c r="B343" s="333" t="str">
        <f>IF(D343="","",D343&amp;"-"&amp;(1+COUNTIF(D$33:D342,D343)))</f>
        <v>imeprezime-292</v>
      </c>
      <c r="D343" s="255" t="s">
        <v>285</v>
      </c>
      <c r="E343" s="256" t="s">
        <v>405</v>
      </c>
      <c r="F343" s="256">
        <v>2181</v>
      </c>
      <c r="G343" s="256" t="s">
        <v>2464</v>
      </c>
      <c r="H343" s="256" t="s">
        <v>2163</v>
      </c>
      <c r="I343" s="256"/>
      <c r="J343" s="256" t="s">
        <v>2097</v>
      </c>
      <c r="K343" s="329" t="s">
        <v>2097</v>
      </c>
      <c r="L343" s="256" t="s">
        <v>2097</v>
      </c>
      <c r="M343" s="256"/>
      <c r="N343" s="257"/>
    </row>
    <row r="344" spans="2:14" x14ac:dyDescent="0.25">
      <c r="B344" s="333" t="str">
        <f>IF(D344="","",D344&amp;"-"&amp;(1+COUNTIF(D$33:D343,D344)))</f>
        <v>imeprezime-293</v>
      </c>
      <c r="D344" s="255" t="s">
        <v>285</v>
      </c>
      <c r="E344" s="256" t="s">
        <v>405</v>
      </c>
      <c r="F344" s="256">
        <v>1153</v>
      </c>
      <c r="G344" s="256" t="s">
        <v>2465</v>
      </c>
      <c r="H344" s="256" t="s">
        <v>377</v>
      </c>
      <c r="I344" s="256"/>
      <c r="J344" s="256" t="s">
        <v>2097</v>
      </c>
      <c r="K344" s="329" t="s">
        <v>2097</v>
      </c>
      <c r="L344" s="256" t="s">
        <v>2097</v>
      </c>
      <c r="M344" s="256"/>
      <c r="N344" s="257"/>
    </row>
    <row r="345" spans="2:14" x14ac:dyDescent="0.25">
      <c r="B345" s="333" t="str">
        <f>IF(D345="","",D345&amp;"-"&amp;(1+COUNTIF(D$33:D344,D345)))</f>
        <v>imeprezime-294</v>
      </c>
      <c r="D345" s="255" t="s">
        <v>285</v>
      </c>
      <c r="E345" s="256" t="s">
        <v>405</v>
      </c>
      <c r="F345" s="256">
        <v>1572</v>
      </c>
      <c r="G345" s="256" t="s">
        <v>2466</v>
      </c>
      <c r="H345" s="256" t="s">
        <v>2152</v>
      </c>
      <c r="I345" s="256"/>
      <c r="J345" s="256" t="s">
        <v>2097</v>
      </c>
      <c r="K345" s="329" t="s">
        <v>2097</v>
      </c>
      <c r="L345" s="256" t="s">
        <v>2097</v>
      </c>
      <c r="M345" s="256"/>
      <c r="N345" s="257"/>
    </row>
    <row r="346" spans="2:14" x14ac:dyDescent="0.25">
      <c r="B346" s="333" t="str">
        <f>IF(D346="","",D346&amp;"-"&amp;(1+COUNTIF(D$33:D345,D346)))</f>
        <v>imeprezime-295</v>
      </c>
      <c r="D346" s="255" t="s">
        <v>285</v>
      </c>
      <c r="E346" s="256" t="s">
        <v>405</v>
      </c>
      <c r="F346" s="256">
        <v>1761</v>
      </c>
      <c r="G346" s="256" t="s">
        <v>2467</v>
      </c>
      <c r="H346" s="256" t="s">
        <v>2194</v>
      </c>
      <c r="I346" s="256"/>
      <c r="J346" s="256" t="s">
        <v>2097</v>
      </c>
      <c r="K346" s="256" t="s">
        <v>2097</v>
      </c>
      <c r="L346" s="256" t="s">
        <v>2097</v>
      </c>
      <c r="M346" s="256"/>
      <c r="N346" s="257"/>
    </row>
    <row r="347" spans="2:14" ht="15" customHeight="1" x14ac:dyDescent="0.25">
      <c r="B347" s="333" t="str">
        <f>IF(D347="","",D347&amp;"-"&amp;(1+COUNTIF(D$33:D346,D347)))</f>
        <v>imeprezime-296</v>
      </c>
      <c r="D347" s="255" t="s">
        <v>285</v>
      </c>
      <c r="E347" s="256" t="s">
        <v>405</v>
      </c>
      <c r="F347" s="256">
        <v>1106</v>
      </c>
      <c r="G347" s="256" t="s">
        <v>404</v>
      </c>
      <c r="H347" s="256" t="s">
        <v>409</v>
      </c>
      <c r="I347" s="256" t="s">
        <v>380</v>
      </c>
      <c r="J347" s="256">
        <v>221</v>
      </c>
      <c r="K347" s="329">
        <v>44632</v>
      </c>
      <c r="L347" s="256" t="s">
        <v>2097</v>
      </c>
      <c r="M347" s="256"/>
      <c r="N347" s="257"/>
    </row>
    <row r="348" spans="2:14" x14ac:dyDescent="0.25">
      <c r="B348" s="333" t="str">
        <f>IF(D348="","",D348&amp;"-"&amp;(1+COUNTIF(D$33:D347,D348)))</f>
        <v>imeprezime-297</v>
      </c>
      <c r="D348" s="255" t="s">
        <v>285</v>
      </c>
      <c r="E348" s="256" t="s">
        <v>405</v>
      </c>
      <c r="F348" s="256">
        <v>1858</v>
      </c>
      <c r="G348" s="256" t="s">
        <v>693</v>
      </c>
      <c r="H348" s="256" t="s">
        <v>450</v>
      </c>
      <c r="I348" s="256" t="s">
        <v>698</v>
      </c>
      <c r="J348" s="256">
        <v>221</v>
      </c>
      <c r="K348" s="329">
        <v>44625</v>
      </c>
      <c r="L348" s="256" t="s">
        <v>2097</v>
      </c>
      <c r="M348" s="256"/>
      <c r="N348" s="257"/>
    </row>
    <row r="349" spans="2:14" x14ac:dyDescent="0.25">
      <c r="B349" s="333" t="str">
        <f>IF(D349="","",D349&amp;"-"&amp;(1+COUNTIF(D$33:D348,D349)))</f>
        <v>imeprezime-298</v>
      </c>
      <c r="D349" s="255" t="s">
        <v>285</v>
      </c>
      <c r="E349" s="256" t="s">
        <v>405</v>
      </c>
      <c r="F349" s="256">
        <v>1408</v>
      </c>
      <c r="G349" s="256" t="s">
        <v>2468</v>
      </c>
      <c r="H349" s="256" t="s">
        <v>377</v>
      </c>
      <c r="I349" s="256" t="s">
        <v>452</v>
      </c>
      <c r="J349" s="256">
        <v>221</v>
      </c>
      <c r="K349" s="329">
        <v>44636</v>
      </c>
      <c r="L349" s="256" t="s">
        <v>2097</v>
      </c>
      <c r="M349" s="256"/>
      <c r="N349" s="257"/>
    </row>
    <row r="350" spans="2:14" x14ac:dyDescent="0.25">
      <c r="B350" s="333" t="str">
        <f>IF(D350="","",D350&amp;"-"&amp;(1+COUNTIF(D$33:D349,D350)))</f>
        <v>imeprezime-299</v>
      </c>
      <c r="D350" s="255" t="s">
        <v>285</v>
      </c>
      <c r="E350" s="256" t="s">
        <v>405</v>
      </c>
      <c r="F350" s="256">
        <v>1601</v>
      </c>
      <c r="G350" s="256" t="s">
        <v>2469</v>
      </c>
      <c r="H350" s="256" t="s">
        <v>409</v>
      </c>
      <c r="I350" s="256"/>
      <c r="J350" s="256" t="s">
        <v>2097</v>
      </c>
      <c r="K350" s="256" t="s">
        <v>2097</v>
      </c>
      <c r="L350" s="256" t="s">
        <v>2097</v>
      </c>
      <c r="M350" s="256"/>
      <c r="N350" s="257"/>
    </row>
    <row r="351" spans="2:14" x14ac:dyDescent="0.25">
      <c r="B351" s="333" t="str">
        <f>IF(D351="","",D351&amp;"-"&amp;(1+COUNTIF(D$33:D350,D351)))</f>
        <v>imeprezime-300</v>
      </c>
      <c r="D351" s="255" t="s">
        <v>285</v>
      </c>
      <c r="E351" s="256" t="s">
        <v>405</v>
      </c>
      <c r="F351" s="256">
        <v>2067</v>
      </c>
      <c r="G351" s="256" t="s">
        <v>2470</v>
      </c>
      <c r="H351" s="256" t="s">
        <v>2321</v>
      </c>
      <c r="I351" s="256"/>
      <c r="J351" s="256" t="s">
        <v>2097</v>
      </c>
      <c r="K351" s="329" t="s">
        <v>2097</v>
      </c>
      <c r="L351" s="256" t="s">
        <v>2097</v>
      </c>
      <c r="M351" s="256"/>
      <c r="N351" s="257"/>
    </row>
    <row r="352" spans="2:14" x14ac:dyDescent="0.25">
      <c r="B352" s="333" t="str">
        <f>IF(D352="","",D352&amp;"-"&amp;(1+COUNTIF(D$33:D351,D352)))</f>
        <v>imeprezime-301</v>
      </c>
      <c r="D352" s="255" t="s">
        <v>285</v>
      </c>
      <c r="E352" s="256" t="s">
        <v>405</v>
      </c>
      <c r="F352" s="256">
        <v>1834</v>
      </c>
      <c r="G352" s="256" t="s">
        <v>1306</v>
      </c>
      <c r="H352" s="256" t="s">
        <v>2163</v>
      </c>
      <c r="I352" s="256"/>
      <c r="J352" s="256" t="s">
        <v>2097</v>
      </c>
      <c r="K352" s="256" t="s">
        <v>2097</v>
      </c>
      <c r="L352" s="256" t="s">
        <v>2097</v>
      </c>
      <c r="M352" s="256"/>
      <c r="N352" s="257"/>
    </row>
    <row r="353" spans="2:14" x14ac:dyDescent="0.25">
      <c r="B353" s="333" t="str">
        <f>IF(D353="","",D353&amp;"-"&amp;(1+COUNTIF(D$33:D352,D353)))</f>
        <v>imeprezime-302</v>
      </c>
      <c r="D353" s="255" t="s">
        <v>285</v>
      </c>
      <c r="E353" s="256" t="s">
        <v>405</v>
      </c>
      <c r="F353" s="256">
        <v>1339</v>
      </c>
      <c r="G353" s="256" t="s">
        <v>2471</v>
      </c>
      <c r="H353" s="256" t="s">
        <v>377</v>
      </c>
      <c r="I353" s="256" t="s">
        <v>808</v>
      </c>
      <c r="J353" s="256">
        <v>221</v>
      </c>
      <c r="K353" s="329">
        <v>44636</v>
      </c>
      <c r="L353" s="256" t="s">
        <v>2097</v>
      </c>
      <c r="M353" s="256"/>
      <c r="N353" s="257"/>
    </row>
    <row r="354" spans="2:14" ht="15" customHeight="1" x14ac:dyDescent="0.25">
      <c r="B354" s="333" t="str">
        <f>IF(D354="","",D354&amp;"-"&amp;(1+COUNTIF(D$33:D353,D354)))</f>
        <v>imeprezime-303</v>
      </c>
      <c r="D354" s="255" t="s">
        <v>285</v>
      </c>
      <c r="E354" s="256" t="s">
        <v>405</v>
      </c>
      <c r="F354" s="256">
        <v>1908</v>
      </c>
      <c r="G354" s="256" t="s">
        <v>2386</v>
      </c>
      <c r="H354" s="256" t="s">
        <v>377</v>
      </c>
      <c r="I354" s="256" t="s">
        <v>627</v>
      </c>
      <c r="J354" s="256">
        <v>221</v>
      </c>
      <c r="K354" s="329">
        <v>44636</v>
      </c>
      <c r="L354" s="256" t="s">
        <v>2097</v>
      </c>
      <c r="M354" s="256"/>
      <c r="N354" s="257"/>
    </row>
    <row r="355" spans="2:14" x14ac:dyDescent="0.25">
      <c r="B355" s="333" t="str">
        <f>IF(D355="","",D355&amp;"-"&amp;(1+COUNTIF(D$33:D354,D355)))</f>
        <v>imeprezime-304</v>
      </c>
      <c r="D355" s="255" t="s">
        <v>285</v>
      </c>
      <c r="E355" s="256" t="s">
        <v>405</v>
      </c>
      <c r="F355" s="256">
        <v>1247</v>
      </c>
      <c r="G355" s="256" t="s">
        <v>2472</v>
      </c>
      <c r="H355" s="256" t="s">
        <v>450</v>
      </c>
      <c r="I355" s="256" t="s">
        <v>698</v>
      </c>
      <c r="J355" s="256">
        <v>221</v>
      </c>
      <c r="K355" s="329">
        <v>44625</v>
      </c>
      <c r="L355" s="256" t="s">
        <v>2097</v>
      </c>
      <c r="M355" s="256"/>
      <c r="N355" s="257"/>
    </row>
    <row r="356" spans="2:14" x14ac:dyDescent="0.25">
      <c r="B356" s="333" t="str">
        <f>IF(D356="","",D356&amp;"-"&amp;(1+COUNTIF(D$33:D355,D356)))</f>
        <v>imeprezime-305</v>
      </c>
      <c r="D356" s="255" t="s">
        <v>285</v>
      </c>
      <c r="E356" s="256" t="s">
        <v>2473</v>
      </c>
      <c r="F356" s="256">
        <v>1748</v>
      </c>
      <c r="G356" s="256" t="s">
        <v>2474</v>
      </c>
      <c r="H356" s="256" t="s">
        <v>377</v>
      </c>
      <c r="I356" s="256"/>
      <c r="J356" s="256" t="s">
        <v>2097</v>
      </c>
      <c r="K356" s="256" t="s">
        <v>2097</v>
      </c>
      <c r="L356" s="256" t="s">
        <v>2097</v>
      </c>
      <c r="M356" s="256"/>
      <c r="N356" s="257"/>
    </row>
    <row r="357" spans="2:14" x14ac:dyDescent="0.25">
      <c r="B357" s="333" t="str">
        <f>IF(D357="","",D357&amp;"-"&amp;(1+COUNTIF(D$33:D356,D357)))</f>
        <v>imeprezime-306</v>
      </c>
      <c r="D357" s="255" t="s">
        <v>285</v>
      </c>
      <c r="E357" s="256" t="s">
        <v>2475</v>
      </c>
      <c r="F357" s="256">
        <v>1965</v>
      </c>
      <c r="G357" s="256" t="s">
        <v>2476</v>
      </c>
      <c r="H357" s="256" t="s">
        <v>525</v>
      </c>
      <c r="I357" s="256"/>
      <c r="J357" s="256" t="s">
        <v>2097</v>
      </c>
      <c r="K357" s="329" t="s">
        <v>2097</v>
      </c>
      <c r="L357" s="256" t="s">
        <v>2097</v>
      </c>
      <c r="M357" s="256"/>
      <c r="N357" s="257"/>
    </row>
    <row r="358" spans="2:14" x14ac:dyDescent="0.25">
      <c r="B358" s="333" t="str">
        <f>IF(D358="","",D358&amp;"-"&amp;(1+COUNTIF(D$33:D357,D358)))</f>
        <v>imeprezime-307</v>
      </c>
      <c r="D358" s="255" t="s">
        <v>285</v>
      </c>
      <c r="E358" s="256" t="s">
        <v>2477</v>
      </c>
      <c r="F358" s="256">
        <v>1088</v>
      </c>
      <c r="G358" s="256" t="s">
        <v>2478</v>
      </c>
      <c r="H358" s="256" t="s">
        <v>450</v>
      </c>
      <c r="I358" s="256"/>
      <c r="J358" s="256" t="s">
        <v>2097</v>
      </c>
      <c r="K358" s="329" t="s">
        <v>2097</v>
      </c>
      <c r="L358" s="256" t="s">
        <v>2097</v>
      </c>
      <c r="M358" s="256"/>
      <c r="N358" s="257"/>
    </row>
    <row r="359" spans="2:14" x14ac:dyDescent="0.25">
      <c r="B359" s="333" t="str">
        <f>IF(D359="","",D359&amp;"-"&amp;(1+COUNTIF(D$33:D358,D359)))</f>
        <v>imeprezime-308</v>
      </c>
      <c r="D359" s="255" t="s">
        <v>285</v>
      </c>
      <c r="E359" s="256" t="s">
        <v>2477</v>
      </c>
      <c r="F359" s="256">
        <v>1703</v>
      </c>
      <c r="G359" s="256" t="s">
        <v>2479</v>
      </c>
      <c r="H359" s="256" t="s">
        <v>377</v>
      </c>
      <c r="I359" s="256"/>
      <c r="J359" s="256" t="s">
        <v>2097</v>
      </c>
      <c r="K359" s="329" t="s">
        <v>2097</v>
      </c>
      <c r="L359" s="256" t="s">
        <v>2097</v>
      </c>
      <c r="M359" s="256"/>
      <c r="N359" s="257"/>
    </row>
    <row r="360" spans="2:14" x14ac:dyDescent="0.25">
      <c r="B360" s="333" t="str">
        <f>IF(D360="","",D360&amp;"-"&amp;(1+COUNTIF(D$33:D359,D360)))</f>
        <v>imeprezime-309</v>
      </c>
      <c r="D360" s="255" t="s">
        <v>285</v>
      </c>
      <c r="E360" s="256" t="s">
        <v>2477</v>
      </c>
      <c r="F360" s="256">
        <v>1810</v>
      </c>
      <c r="G360" s="256" t="s">
        <v>2480</v>
      </c>
      <c r="H360" s="256" t="s">
        <v>377</v>
      </c>
      <c r="I360" s="256"/>
      <c r="J360" s="256" t="s">
        <v>2097</v>
      </c>
      <c r="K360" s="329" t="s">
        <v>2097</v>
      </c>
      <c r="L360" s="256" t="s">
        <v>2097</v>
      </c>
      <c r="M360" s="256"/>
      <c r="N360" s="257"/>
    </row>
    <row r="361" spans="2:14" ht="15" customHeight="1" x14ac:dyDescent="0.25">
      <c r="B361" s="333" t="str">
        <f>IF(D361="","",D361&amp;"-"&amp;(1+COUNTIF(D$33:D360,D361)))</f>
        <v>imeprezime-310</v>
      </c>
      <c r="D361" s="255" t="s">
        <v>285</v>
      </c>
      <c r="E361" s="256" t="s">
        <v>2477</v>
      </c>
      <c r="F361" s="256">
        <v>1539</v>
      </c>
      <c r="G361" s="256" t="s">
        <v>2481</v>
      </c>
      <c r="H361" s="256" t="s">
        <v>409</v>
      </c>
      <c r="I361" s="256" t="s">
        <v>495</v>
      </c>
      <c r="J361" s="256">
        <v>221</v>
      </c>
      <c r="K361" s="329">
        <v>44632</v>
      </c>
      <c r="L361" s="256" t="s">
        <v>2097</v>
      </c>
      <c r="M361" s="256"/>
      <c r="N361" s="257"/>
    </row>
    <row r="362" spans="2:14" x14ac:dyDescent="0.25">
      <c r="B362" s="333" t="str">
        <f>IF(D362="","",D362&amp;"-"&amp;(1+COUNTIF(D$33:D361,D362)))</f>
        <v>imeprezime-311</v>
      </c>
      <c r="D362" s="255" t="s">
        <v>285</v>
      </c>
      <c r="E362" s="256" t="s">
        <v>2482</v>
      </c>
      <c r="F362" s="256">
        <v>1343</v>
      </c>
      <c r="G362" s="256" t="s">
        <v>2483</v>
      </c>
      <c r="H362" s="256" t="s">
        <v>377</v>
      </c>
      <c r="I362" s="256" t="s">
        <v>1000</v>
      </c>
      <c r="J362" s="256">
        <v>221</v>
      </c>
      <c r="K362" s="329">
        <v>44636</v>
      </c>
      <c r="L362" s="256" t="s">
        <v>2097</v>
      </c>
      <c r="M362" s="256"/>
      <c r="N362" s="257"/>
    </row>
    <row r="363" spans="2:14" x14ac:dyDescent="0.25">
      <c r="B363" s="333" t="str">
        <f>IF(D363="","",D363&amp;"-"&amp;(1+COUNTIF(D$33:D362,D363)))</f>
        <v>imeprezime-312</v>
      </c>
      <c r="D363" s="255" t="s">
        <v>285</v>
      </c>
      <c r="E363" s="256" t="s">
        <v>2484</v>
      </c>
      <c r="F363" s="256">
        <v>1139</v>
      </c>
      <c r="G363" s="256" t="s">
        <v>2485</v>
      </c>
      <c r="H363" s="256" t="s">
        <v>450</v>
      </c>
      <c r="I363" s="256" t="s">
        <v>868</v>
      </c>
      <c r="J363" s="256">
        <v>221</v>
      </c>
      <c r="K363" s="329">
        <v>44625</v>
      </c>
      <c r="L363" s="256" t="s">
        <v>2097</v>
      </c>
      <c r="M363" s="256"/>
      <c r="N363" s="257"/>
    </row>
    <row r="364" spans="2:14" x14ac:dyDescent="0.25">
      <c r="B364" s="333" t="str">
        <f>IF(D364="","",D364&amp;"-"&amp;(1+COUNTIF(D$33:D363,D364)))</f>
        <v>imeprezime-313</v>
      </c>
      <c r="D364" s="255" t="s">
        <v>285</v>
      </c>
      <c r="E364" s="256" t="s">
        <v>2484</v>
      </c>
      <c r="F364" s="256">
        <v>1693</v>
      </c>
      <c r="G364" s="256" t="s">
        <v>2486</v>
      </c>
      <c r="H364" s="256" t="s">
        <v>377</v>
      </c>
      <c r="I364" s="256"/>
      <c r="J364" s="256" t="s">
        <v>2097</v>
      </c>
      <c r="K364" s="329" t="s">
        <v>2097</v>
      </c>
      <c r="L364" s="256" t="s">
        <v>2097</v>
      </c>
      <c r="M364" s="256"/>
      <c r="N364" s="257"/>
    </row>
    <row r="365" spans="2:14" x14ac:dyDescent="0.25">
      <c r="B365" s="333" t="str">
        <f>IF(D365="","",D365&amp;"-"&amp;(1+COUNTIF(D$33:D364,D365)))</f>
        <v>imeprezime-314</v>
      </c>
      <c r="D365" s="255" t="s">
        <v>285</v>
      </c>
      <c r="E365" s="256" t="s">
        <v>2487</v>
      </c>
      <c r="F365" s="256">
        <v>1837</v>
      </c>
      <c r="G365" s="256" t="s">
        <v>2488</v>
      </c>
      <c r="H365" s="256" t="s">
        <v>2194</v>
      </c>
      <c r="I365" s="256"/>
      <c r="J365" s="256" t="s">
        <v>2097</v>
      </c>
      <c r="K365" s="329" t="s">
        <v>2097</v>
      </c>
      <c r="L365" s="256" t="s">
        <v>2097</v>
      </c>
      <c r="M365" s="256"/>
      <c r="N365" s="257"/>
    </row>
    <row r="366" spans="2:14" x14ac:dyDescent="0.25">
      <c r="B366" s="333" t="str">
        <f>IF(D366="","",D366&amp;"-"&amp;(1+COUNTIF(D$33:D365,D366)))</f>
        <v>imeprezime-315</v>
      </c>
      <c r="D366" s="255" t="s">
        <v>285</v>
      </c>
      <c r="E366" s="256" t="s">
        <v>2487</v>
      </c>
      <c r="F366" s="256">
        <v>1385</v>
      </c>
      <c r="G366" s="256" t="s">
        <v>2156</v>
      </c>
      <c r="H366" s="256" t="s">
        <v>450</v>
      </c>
      <c r="I366" s="256" t="s">
        <v>1000</v>
      </c>
      <c r="J366" s="256">
        <v>221</v>
      </c>
      <c r="K366" s="329">
        <v>44625</v>
      </c>
      <c r="L366" s="256" t="s">
        <v>2097</v>
      </c>
      <c r="M366" s="256"/>
      <c r="N366" s="257"/>
    </row>
    <row r="367" spans="2:14" x14ac:dyDescent="0.25">
      <c r="B367" s="333" t="str">
        <f>IF(D367="","",D367&amp;"-"&amp;(1+COUNTIF(D$33:D366,D367)))</f>
        <v>imeprezime-316</v>
      </c>
      <c r="D367" s="255" t="s">
        <v>285</v>
      </c>
      <c r="E367" s="256" t="s">
        <v>2487</v>
      </c>
      <c r="F367" s="256">
        <v>1592</v>
      </c>
      <c r="G367" s="256" t="s">
        <v>2489</v>
      </c>
      <c r="H367" s="256" t="s">
        <v>2152</v>
      </c>
      <c r="I367" s="256"/>
      <c r="J367" s="256" t="s">
        <v>2097</v>
      </c>
      <c r="K367" s="329" t="s">
        <v>2097</v>
      </c>
      <c r="L367" s="256" t="s">
        <v>2097</v>
      </c>
      <c r="M367" s="256"/>
      <c r="N367" s="257"/>
    </row>
    <row r="368" spans="2:14" ht="15" customHeight="1" x14ac:dyDescent="0.25">
      <c r="B368" s="333" t="str">
        <f>IF(D368="","",D368&amp;"-"&amp;(1+COUNTIF(D$33:D367,D368)))</f>
        <v>imeprezime-317</v>
      </c>
      <c r="D368" s="255" t="s">
        <v>285</v>
      </c>
      <c r="E368" s="256" t="s">
        <v>2487</v>
      </c>
      <c r="F368" s="256">
        <v>1745</v>
      </c>
      <c r="G368" s="256" t="s">
        <v>2490</v>
      </c>
      <c r="H368" s="256" t="s">
        <v>377</v>
      </c>
      <c r="I368" s="256"/>
      <c r="J368" s="256" t="s">
        <v>2097</v>
      </c>
      <c r="K368" s="329" t="s">
        <v>2097</v>
      </c>
      <c r="L368" s="256" t="s">
        <v>2097</v>
      </c>
      <c r="M368" s="256"/>
      <c r="N368" s="257"/>
    </row>
    <row r="369" spans="2:14" x14ac:dyDescent="0.25">
      <c r="B369" s="333" t="str">
        <f>IF(D369="","",D369&amp;"-"&amp;(1+COUNTIF(D$33:D368,D369)))</f>
        <v>imeprezime-318</v>
      </c>
      <c r="D369" s="255" t="s">
        <v>285</v>
      </c>
      <c r="E369" s="256" t="s">
        <v>2487</v>
      </c>
      <c r="F369" s="256">
        <v>1897</v>
      </c>
      <c r="G369" s="256" t="s">
        <v>2491</v>
      </c>
      <c r="H369" s="256" t="s">
        <v>377</v>
      </c>
      <c r="I369" s="256"/>
      <c r="J369" s="256" t="s">
        <v>2097</v>
      </c>
      <c r="K369" s="329" t="s">
        <v>2097</v>
      </c>
      <c r="L369" s="256" t="s">
        <v>2097</v>
      </c>
      <c r="M369" s="256"/>
      <c r="N369" s="257"/>
    </row>
    <row r="370" spans="2:14" x14ac:dyDescent="0.25">
      <c r="B370" s="333" t="str">
        <f>IF(D370="","",D370&amp;"-"&amp;(1+COUNTIF(D$33:D369,D370)))</f>
        <v>imeprezime-319</v>
      </c>
      <c r="D370" s="255" t="s">
        <v>285</v>
      </c>
      <c r="E370" s="256" t="s">
        <v>2492</v>
      </c>
      <c r="F370" s="256">
        <v>1848</v>
      </c>
      <c r="G370" s="256" t="s">
        <v>2493</v>
      </c>
      <c r="H370" s="256" t="s">
        <v>450</v>
      </c>
      <c r="I370" s="256" t="s">
        <v>1414</v>
      </c>
      <c r="J370" s="256">
        <v>221</v>
      </c>
      <c r="K370" s="329">
        <v>44625</v>
      </c>
      <c r="L370" s="256" t="s">
        <v>2097</v>
      </c>
      <c r="M370" s="256"/>
      <c r="N370" s="257"/>
    </row>
    <row r="371" spans="2:14" x14ac:dyDescent="0.25">
      <c r="B371" s="333" t="str">
        <f>IF(D371="","",D371&amp;"-"&amp;(1+COUNTIF(D$33:D370,D371)))</f>
        <v>imeprezime-320</v>
      </c>
      <c r="D371" s="255" t="s">
        <v>285</v>
      </c>
      <c r="E371" s="256" t="s">
        <v>2494</v>
      </c>
      <c r="F371" s="256">
        <v>1312</v>
      </c>
      <c r="G371" s="256" t="s">
        <v>2495</v>
      </c>
      <c r="H371" s="256" t="s">
        <v>807</v>
      </c>
      <c r="I371" s="256" t="s">
        <v>808</v>
      </c>
      <c r="J371" s="256">
        <v>221</v>
      </c>
      <c r="K371" s="329">
        <v>44627</v>
      </c>
      <c r="L371" s="256" t="s">
        <v>2097</v>
      </c>
      <c r="M371" s="256"/>
      <c r="N371" s="257"/>
    </row>
    <row r="372" spans="2:14" x14ac:dyDescent="0.25">
      <c r="B372" s="333" t="str">
        <f>IF(D372="","",D372&amp;"-"&amp;(1+COUNTIF(D$33:D371,D372)))</f>
        <v>imeprezime-321</v>
      </c>
      <c r="D372" s="255" t="s">
        <v>285</v>
      </c>
      <c r="E372" s="256" t="s">
        <v>1176</v>
      </c>
      <c r="F372" s="256">
        <v>1982</v>
      </c>
      <c r="G372" s="256" t="s">
        <v>2496</v>
      </c>
      <c r="H372" s="256" t="s">
        <v>2179</v>
      </c>
      <c r="I372" s="256"/>
      <c r="J372" s="256" t="s">
        <v>2097</v>
      </c>
      <c r="K372" s="329" t="s">
        <v>2097</v>
      </c>
      <c r="L372" s="256" t="s">
        <v>2097</v>
      </c>
      <c r="M372" s="256"/>
      <c r="N372" s="257"/>
    </row>
    <row r="373" spans="2:14" x14ac:dyDescent="0.25">
      <c r="B373" s="333" t="str">
        <f>IF(D373="","",D373&amp;"-"&amp;(1+COUNTIF(D$33:D372,D373)))</f>
        <v>imeprezime-322</v>
      </c>
      <c r="D373" s="255" t="s">
        <v>285</v>
      </c>
      <c r="E373" s="256" t="s">
        <v>1176</v>
      </c>
      <c r="F373" s="256">
        <v>2082</v>
      </c>
      <c r="G373" s="256" t="s">
        <v>2497</v>
      </c>
      <c r="H373" s="256" t="s">
        <v>2179</v>
      </c>
      <c r="I373" s="256"/>
      <c r="J373" s="256" t="s">
        <v>2097</v>
      </c>
      <c r="K373" s="256" t="s">
        <v>2097</v>
      </c>
      <c r="L373" s="256" t="s">
        <v>2097</v>
      </c>
      <c r="M373" s="256"/>
      <c r="N373" s="257"/>
    </row>
    <row r="374" spans="2:14" x14ac:dyDescent="0.25">
      <c r="B374" s="333" t="str">
        <f>IF(D374="","",D374&amp;"-"&amp;(1+COUNTIF(D$33:D373,D374)))</f>
        <v>imeprezime-323</v>
      </c>
      <c r="D374" s="255" t="s">
        <v>285</v>
      </c>
      <c r="E374" s="256" t="s">
        <v>1176</v>
      </c>
      <c r="F374" s="256">
        <v>1980</v>
      </c>
      <c r="G374" s="256" t="s">
        <v>2498</v>
      </c>
      <c r="H374" s="256" t="s">
        <v>2179</v>
      </c>
      <c r="I374" s="256"/>
      <c r="J374" s="256" t="s">
        <v>2097</v>
      </c>
      <c r="K374" s="329" t="s">
        <v>2097</v>
      </c>
      <c r="L374" s="256" t="s">
        <v>2097</v>
      </c>
      <c r="M374" s="256"/>
      <c r="N374" s="257"/>
    </row>
    <row r="375" spans="2:14" ht="15" customHeight="1" x14ac:dyDescent="0.25">
      <c r="B375" s="333" t="str">
        <f>IF(D375="","",D375&amp;"-"&amp;(1+COUNTIF(D$33:D374,D375)))</f>
        <v>imeprezime-324</v>
      </c>
      <c r="D375" s="255" t="s">
        <v>285</v>
      </c>
      <c r="E375" s="256" t="s">
        <v>1176</v>
      </c>
      <c r="F375" s="256">
        <v>2184</v>
      </c>
      <c r="G375" s="256" t="s">
        <v>1175</v>
      </c>
      <c r="H375" s="256" t="s">
        <v>2101</v>
      </c>
      <c r="I375" s="256"/>
      <c r="J375" s="256" t="s">
        <v>2097</v>
      </c>
      <c r="K375" s="329" t="s">
        <v>2097</v>
      </c>
      <c r="L375" s="256" t="s">
        <v>2097</v>
      </c>
      <c r="M375" s="256"/>
      <c r="N375" s="257"/>
    </row>
    <row r="376" spans="2:14" x14ac:dyDescent="0.25">
      <c r="B376" s="333" t="str">
        <f>IF(D376="","",D376&amp;"-"&amp;(1+COUNTIF(D$33:D375,D376)))</f>
        <v>imeprezime-325</v>
      </c>
      <c r="D376" s="255" t="s">
        <v>285</v>
      </c>
      <c r="E376" s="256" t="s">
        <v>653</v>
      </c>
      <c r="F376" s="256">
        <v>1256</v>
      </c>
      <c r="G376" s="256" t="s">
        <v>652</v>
      </c>
      <c r="H376" s="256" t="s">
        <v>428</v>
      </c>
      <c r="I376" s="256" t="s">
        <v>627</v>
      </c>
      <c r="J376" s="256">
        <v>221</v>
      </c>
      <c r="K376" s="329">
        <v>44626</v>
      </c>
      <c r="L376" s="256" t="s">
        <v>2097</v>
      </c>
      <c r="M376" s="256"/>
      <c r="N376" s="257"/>
    </row>
    <row r="377" spans="2:14" x14ac:dyDescent="0.25">
      <c r="B377" s="333" t="str">
        <f>IF(D377="","",D377&amp;"-"&amp;(1+COUNTIF(D$33:D376,D377)))</f>
        <v>imeprezime-326</v>
      </c>
      <c r="D377" s="255" t="s">
        <v>285</v>
      </c>
      <c r="E377" s="256" t="s">
        <v>540</v>
      </c>
      <c r="F377" s="256">
        <v>1461</v>
      </c>
      <c r="G377" s="256" t="s">
        <v>539</v>
      </c>
      <c r="H377" s="256" t="s">
        <v>428</v>
      </c>
      <c r="I377" s="256" t="s">
        <v>495</v>
      </c>
      <c r="J377" s="256">
        <v>221</v>
      </c>
      <c r="K377" s="329">
        <v>44626</v>
      </c>
      <c r="L377" s="256" t="s">
        <v>2097</v>
      </c>
      <c r="M377" s="256"/>
      <c r="N377" s="257"/>
    </row>
    <row r="378" spans="2:14" x14ac:dyDescent="0.25">
      <c r="B378" s="333" t="str">
        <f>IF(D378="","",D378&amp;"-"&amp;(1+COUNTIF(D$33:D377,D378)))</f>
        <v>imeprezime-327</v>
      </c>
      <c r="D378" s="255" t="s">
        <v>285</v>
      </c>
      <c r="E378" s="256" t="s">
        <v>2499</v>
      </c>
      <c r="F378" s="256">
        <v>1217</v>
      </c>
      <c r="G378" s="256" t="s">
        <v>2500</v>
      </c>
      <c r="H378" s="256" t="s">
        <v>450</v>
      </c>
      <c r="I378" s="256" t="s">
        <v>1833</v>
      </c>
      <c r="J378" s="256">
        <v>221</v>
      </c>
      <c r="K378" s="329">
        <v>44625</v>
      </c>
      <c r="L378" s="256" t="s">
        <v>2097</v>
      </c>
      <c r="M378" s="256"/>
      <c r="N378" s="257"/>
    </row>
    <row r="379" spans="2:14" x14ac:dyDescent="0.25">
      <c r="B379" s="333" t="str">
        <f>IF(D379="","",D379&amp;"-"&amp;(1+COUNTIF(D$33:D378,D379)))</f>
        <v>imeprezime-328</v>
      </c>
      <c r="D379" s="255" t="s">
        <v>285</v>
      </c>
      <c r="E379" s="256" t="s">
        <v>2501</v>
      </c>
      <c r="F379" s="256">
        <v>1014</v>
      </c>
      <c r="G379" s="256" t="s">
        <v>2414</v>
      </c>
      <c r="H379" s="256" t="s">
        <v>525</v>
      </c>
      <c r="I379" s="256"/>
      <c r="J379" s="256" t="s">
        <v>2097</v>
      </c>
      <c r="K379" s="329" t="s">
        <v>2097</v>
      </c>
      <c r="L379" s="256" t="s">
        <v>2097</v>
      </c>
      <c r="M379" s="256"/>
      <c r="N379" s="257"/>
    </row>
    <row r="380" spans="2:14" x14ac:dyDescent="0.25">
      <c r="B380" s="333" t="str">
        <f>IF(D380="","",D380&amp;"-"&amp;(1+COUNTIF(D$33:D379,D380)))</f>
        <v>imeprezime-329</v>
      </c>
      <c r="D380" s="255" t="s">
        <v>285</v>
      </c>
      <c r="E380" s="256" t="s">
        <v>1410</v>
      </c>
      <c r="F380" s="256">
        <v>1542</v>
      </c>
      <c r="G380" s="256" t="s">
        <v>1044</v>
      </c>
      <c r="H380" s="256" t="s">
        <v>563</v>
      </c>
      <c r="I380" s="256" t="s">
        <v>1414</v>
      </c>
      <c r="J380" s="256">
        <v>221</v>
      </c>
      <c r="K380" s="329">
        <v>44670</v>
      </c>
      <c r="L380" s="256" t="s">
        <v>2097</v>
      </c>
      <c r="M380" s="256"/>
      <c r="N380" s="257"/>
    </row>
    <row r="381" spans="2:14" x14ac:dyDescent="0.25">
      <c r="B381" s="333" t="str">
        <f>IF(D381="","",D381&amp;"-"&amp;(1+COUNTIF(D$33:D380,D381)))</f>
        <v>imeprezime-330</v>
      </c>
      <c r="D381" s="255" t="s">
        <v>285</v>
      </c>
      <c r="E381" s="256" t="s">
        <v>1334</v>
      </c>
      <c r="F381" s="256">
        <v>2029</v>
      </c>
      <c r="G381" s="256" t="s">
        <v>2502</v>
      </c>
      <c r="H381" s="256" t="s">
        <v>2163</v>
      </c>
      <c r="I381" s="256"/>
      <c r="J381" s="256" t="s">
        <v>2097</v>
      </c>
      <c r="K381" s="329" t="s">
        <v>2097</v>
      </c>
      <c r="L381" s="256" t="s">
        <v>2097</v>
      </c>
      <c r="M381" s="256"/>
      <c r="N381" s="257"/>
    </row>
    <row r="382" spans="2:14" ht="15" customHeight="1" x14ac:dyDescent="0.25">
      <c r="B382" s="333" t="str">
        <f>IF(D382="","",D382&amp;"-"&amp;(1+COUNTIF(D$33:D381,D382)))</f>
        <v>imeprezime-331</v>
      </c>
      <c r="D382" s="255" t="s">
        <v>285</v>
      </c>
      <c r="E382" s="256" t="s">
        <v>1334</v>
      </c>
      <c r="F382" s="256">
        <v>1927</v>
      </c>
      <c r="G382" s="256" t="s">
        <v>2503</v>
      </c>
      <c r="H382" s="256" t="s">
        <v>377</v>
      </c>
      <c r="I382" s="256" t="s">
        <v>1000</v>
      </c>
      <c r="J382" s="256">
        <v>221</v>
      </c>
      <c r="K382" s="329">
        <v>44636</v>
      </c>
      <c r="L382" s="256" t="s">
        <v>2097</v>
      </c>
      <c r="M382" s="256"/>
      <c r="N382" s="257"/>
    </row>
    <row r="383" spans="2:14" x14ac:dyDescent="0.25">
      <c r="B383" s="333" t="str">
        <f>IF(D383="","",D383&amp;"-"&amp;(1+COUNTIF(D$33:D382,D383)))</f>
        <v>imeprezime-332</v>
      </c>
      <c r="D383" s="255" t="s">
        <v>285</v>
      </c>
      <c r="E383" s="256" t="s">
        <v>1334</v>
      </c>
      <c r="F383" s="256">
        <v>2247</v>
      </c>
      <c r="G383" s="256" t="s">
        <v>1333</v>
      </c>
      <c r="H383" s="256"/>
      <c r="I383" s="256"/>
      <c r="J383" s="256" t="s">
        <v>2097</v>
      </c>
      <c r="K383" s="256" t="s">
        <v>2097</v>
      </c>
      <c r="L383" s="256" t="s">
        <v>2097</v>
      </c>
      <c r="M383" s="256"/>
      <c r="N383" s="257"/>
    </row>
    <row r="384" spans="2:14" x14ac:dyDescent="0.25">
      <c r="B384" s="333" t="str">
        <f>IF(D384="","",D384&amp;"-"&amp;(1+COUNTIF(D$33:D383,D384)))</f>
        <v>imeprezime-333</v>
      </c>
      <c r="D384" s="255" t="s">
        <v>285</v>
      </c>
      <c r="E384" s="256" t="s">
        <v>1334</v>
      </c>
      <c r="F384" s="256">
        <v>2179</v>
      </c>
      <c r="G384" s="256" t="s">
        <v>2504</v>
      </c>
      <c r="H384" s="256" t="s">
        <v>807</v>
      </c>
      <c r="I384" s="256" t="s">
        <v>1094</v>
      </c>
      <c r="J384" s="256">
        <v>221</v>
      </c>
      <c r="K384" s="329">
        <v>44627</v>
      </c>
      <c r="L384" s="256" t="s">
        <v>2097</v>
      </c>
      <c r="M384" s="256"/>
      <c r="N384" s="257"/>
    </row>
    <row r="385" spans="2:14" x14ac:dyDescent="0.25">
      <c r="B385" s="333" t="str">
        <f>IF(D385="","",D385&amp;"-"&amp;(1+COUNTIF(D$33:D384,D385)))</f>
        <v>imeprezime-334</v>
      </c>
      <c r="D385" s="255" t="s">
        <v>285</v>
      </c>
      <c r="E385" s="256" t="s">
        <v>1334</v>
      </c>
      <c r="F385" s="256">
        <v>1971</v>
      </c>
      <c r="G385" s="256" t="s">
        <v>2505</v>
      </c>
      <c r="H385" s="256" t="s">
        <v>563</v>
      </c>
      <c r="I385" s="256"/>
      <c r="J385" s="256" t="s">
        <v>2097</v>
      </c>
      <c r="K385" s="329" t="s">
        <v>2097</v>
      </c>
      <c r="L385" s="256" t="s">
        <v>2097</v>
      </c>
      <c r="M385" s="256"/>
      <c r="N385" s="257"/>
    </row>
    <row r="386" spans="2:14" x14ac:dyDescent="0.25">
      <c r="B386" s="333" t="str">
        <f>IF(D386="","",D386&amp;"-"&amp;(1+COUNTIF(D$33:D385,D386)))</f>
        <v>imeprezime-335</v>
      </c>
      <c r="D386" s="255" t="s">
        <v>285</v>
      </c>
      <c r="E386" s="256" t="s">
        <v>1334</v>
      </c>
      <c r="F386" s="256">
        <v>1107</v>
      </c>
      <c r="G386" s="256" t="s">
        <v>2506</v>
      </c>
      <c r="H386" s="256" t="s">
        <v>428</v>
      </c>
      <c r="I386" s="256" t="s">
        <v>808</v>
      </c>
      <c r="J386" s="256">
        <v>221</v>
      </c>
      <c r="K386" s="329">
        <v>44626</v>
      </c>
      <c r="L386" s="256" t="s">
        <v>2097</v>
      </c>
      <c r="M386" s="256"/>
      <c r="N386" s="257"/>
    </row>
    <row r="387" spans="2:14" x14ac:dyDescent="0.25">
      <c r="B387" s="333" t="str">
        <f>IF(D387="","",D387&amp;"-"&amp;(1+COUNTIF(D$33:D386,D387)))</f>
        <v>imeprezime-336</v>
      </c>
      <c r="D387" s="255" t="s">
        <v>285</v>
      </c>
      <c r="E387" s="256" t="s">
        <v>1334</v>
      </c>
      <c r="F387" s="256">
        <v>1827</v>
      </c>
      <c r="G387" s="256" t="s">
        <v>2145</v>
      </c>
      <c r="H387" s="256" t="s">
        <v>2146</v>
      </c>
      <c r="I387" s="256"/>
      <c r="J387" s="256" t="s">
        <v>2097</v>
      </c>
      <c r="K387" s="329" t="s">
        <v>2097</v>
      </c>
      <c r="L387" s="256" t="s">
        <v>2097</v>
      </c>
      <c r="M387" s="256"/>
      <c r="N387" s="257"/>
    </row>
    <row r="388" spans="2:14" x14ac:dyDescent="0.25">
      <c r="B388" s="333" t="str">
        <f>IF(D388="","",D388&amp;"-"&amp;(1+COUNTIF(D$33:D387,D388)))</f>
        <v>imeprezime-337</v>
      </c>
      <c r="D388" s="255" t="s">
        <v>285</v>
      </c>
      <c r="E388" s="256" t="s">
        <v>1334</v>
      </c>
      <c r="F388" s="256">
        <v>1409</v>
      </c>
      <c r="G388" s="256" t="s">
        <v>2507</v>
      </c>
      <c r="H388" s="256" t="s">
        <v>377</v>
      </c>
      <c r="I388" s="256" t="s">
        <v>1000</v>
      </c>
      <c r="J388" s="256">
        <v>221</v>
      </c>
      <c r="K388" s="329">
        <v>44636</v>
      </c>
      <c r="L388" s="256" t="s">
        <v>2097</v>
      </c>
      <c r="M388" s="256"/>
      <c r="N388" s="257"/>
    </row>
    <row r="389" spans="2:14" ht="15" customHeight="1" x14ac:dyDescent="0.25">
      <c r="B389" s="333" t="str">
        <f>IF(D389="","",D389&amp;"-"&amp;(1+COUNTIF(D$33:D388,D389)))</f>
        <v>imeprezime-338</v>
      </c>
      <c r="D389" s="255" t="s">
        <v>285</v>
      </c>
      <c r="E389" s="256" t="s">
        <v>1334</v>
      </c>
      <c r="F389" s="256">
        <v>1017</v>
      </c>
      <c r="G389" s="256" t="s">
        <v>2508</v>
      </c>
      <c r="H389" s="256" t="s">
        <v>377</v>
      </c>
      <c r="I389" s="256"/>
      <c r="J389" s="256" t="s">
        <v>2097</v>
      </c>
      <c r="K389" s="329" t="s">
        <v>2097</v>
      </c>
      <c r="L389" s="256" t="s">
        <v>2097</v>
      </c>
      <c r="M389" s="256"/>
      <c r="N389" s="257"/>
    </row>
    <row r="390" spans="2:14" x14ac:dyDescent="0.25">
      <c r="B390" s="333" t="str">
        <f>IF(D390="","",D390&amp;"-"&amp;(1+COUNTIF(D$33:D389,D390)))</f>
        <v>imeprezime-339</v>
      </c>
      <c r="D390" s="255" t="s">
        <v>285</v>
      </c>
      <c r="E390" s="256" t="s">
        <v>1334</v>
      </c>
      <c r="F390" s="256">
        <v>1546</v>
      </c>
      <c r="G390" s="256" t="s">
        <v>2509</v>
      </c>
      <c r="H390" s="256" t="s">
        <v>807</v>
      </c>
      <c r="I390" s="256" t="s">
        <v>868</v>
      </c>
      <c r="J390" s="256">
        <v>221</v>
      </c>
      <c r="K390" s="329">
        <v>44627</v>
      </c>
      <c r="L390" s="256" t="s">
        <v>2097</v>
      </c>
      <c r="M390" s="256"/>
      <c r="N390" s="257"/>
    </row>
    <row r="391" spans="2:14" x14ac:dyDescent="0.25">
      <c r="B391" s="333" t="str">
        <f>IF(D391="","",D391&amp;"-"&amp;(1+COUNTIF(D$33:D390,D391)))</f>
        <v>imeprezime-340</v>
      </c>
      <c r="D391" s="255" t="s">
        <v>285</v>
      </c>
      <c r="E391" s="256" t="s">
        <v>1334</v>
      </c>
      <c r="F391" s="256">
        <v>1016</v>
      </c>
      <c r="G391" s="256" t="s">
        <v>2510</v>
      </c>
      <c r="H391" s="256" t="s">
        <v>377</v>
      </c>
      <c r="I391" s="256"/>
      <c r="J391" s="256" t="s">
        <v>2097</v>
      </c>
      <c r="K391" s="256" t="s">
        <v>2097</v>
      </c>
      <c r="L391" s="256" t="s">
        <v>2097</v>
      </c>
      <c r="M391" s="256"/>
      <c r="N391" s="257"/>
    </row>
    <row r="392" spans="2:14" x14ac:dyDescent="0.25">
      <c r="B392" s="333" t="str">
        <f>IF(D392="","",D392&amp;"-"&amp;(1+COUNTIF(D$33:D391,D392)))</f>
        <v>imeprezime-341</v>
      </c>
      <c r="D392" s="255" t="s">
        <v>285</v>
      </c>
      <c r="E392" s="256" t="s">
        <v>1334</v>
      </c>
      <c r="F392" s="256">
        <v>1498</v>
      </c>
      <c r="G392" s="256" t="s">
        <v>2276</v>
      </c>
      <c r="H392" s="256" t="s">
        <v>807</v>
      </c>
      <c r="I392" s="256" t="s">
        <v>868</v>
      </c>
      <c r="J392" s="256">
        <v>221</v>
      </c>
      <c r="K392" s="329">
        <v>44627</v>
      </c>
      <c r="L392" s="256" t="s">
        <v>2097</v>
      </c>
      <c r="M392" s="256"/>
      <c r="N392" s="257"/>
    </row>
    <row r="393" spans="2:14" x14ac:dyDescent="0.25">
      <c r="B393" s="333" t="str">
        <f>IF(D393="","",D393&amp;"-"&amp;(1+COUNTIF(D$33:D392,D393)))</f>
        <v>imeprezime-342</v>
      </c>
      <c r="D393" s="255" t="s">
        <v>285</v>
      </c>
      <c r="E393" s="256" t="s">
        <v>1334</v>
      </c>
      <c r="F393" s="256">
        <v>1889</v>
      </c>
      <c r="G393" s="256" t="s">
        <v>2511</v>
      </c>
      <c r="H393" s="256" t="s">
        <v>377</v>
      </c>
      <c r="I393" s="256" t="s">
        <v>627</v>
      </c>
      <c r="J393" s="256">
        <v>221</v>
      </c>
      <c r="K393" s="329">
        <v>44636</v>
      </c>
      <c r="L393" s="256" t="s">
        <v>2097</v>
      </c>
      <c r="M393" s="256"/>
      <c r="N393" s="257"/>
    </row>
    <row r="394" spans="2:14" x14ac:dyDescent="0.25">
      <c r="B394" s="333" t="str">
        <f>IF(D394="","",D394&amp;"-"&amp;(1+COUNTIF(D$33:D393,D394)))</f>
        <v>imeprezime-343</v>
      </c>
      <c r="D394" s="255" t="s">
        <v>285</v>
      </c>
      <c r="E394" s="256" t="s">
        <v>1334</v>
      </c>
      <c r="F394" s="256">
        <v>1015</v>
      </c>
      <c r="G394" s="256" t="s">
        <v>2512</v>
      </c>
      <c r="H394" s="256" t="s">
        <v>377</v>
      </c>
      <c r="I394" s="256"/>
      <c r="J394" s="256" t="s">
        <v>2097</v>
      </c>
      <c r="K394" s="329" t="s">
        <v>2097</v>
      </c>
      <c r="L394" s="256" t="s">
        <v>2097</v>
      </c>
      <c r="M394" s="256"/>
      <c r="N394" s="257"/>
    </row>
    <row r="395" spans="2:14" x14ac:dyDescent="0.25">
      <c r="B395" s="333" t="str">
        <f>IF(D395="","",D395&amp;"-"&amp;(1+COUNTIF(D$33:D394,D395)))</f>
        <v>imeprezime-344</v>
      </c>
      <c r="D395" s="255" t="s">
        <v>285</v>
      </c>
      <c r="E395" s="256" t="s">
        <v>1334</v>
      </c>
      <c r="F395" s="256">
        <v>1691</v>
      </c>
      <c r="G395" s="256" t="s">
        <v>2513</v>
      </c>
      <c r="H395" s="256" t="s">
        <v>377</v>
      </c>
      <c r="I395" s="256"/>
      <c r="J395" s="256" t="s">
        <v>2097</v>
      </c>
      <c r="K395" s="256" t="s">
        <v>2097</v>
      </c>
      <c r="L395" s="256" t="s">
        <v>2097</v>
      </c>
      <c r="M395" s="256"/>
      <c r="N395" s="257"/>
    </row>
    <row r="396" spans="2:14" ht="15" customHeight="1" x14ac:dyDescent="0.25">
      <c r="B396" s="333" t="str">
        <f>IF(D396="","",D396&amp;"-"&amp;(1+COUNTIF(D$33:D395,D396)))</f>
        <v>imeprezime-345</v>
      </c>
      <c r="D396" s="255" t="s">
        <v>285</v>
      </c>
      <c r="E396" s="256" t="s">
        <v>2514</v>
      </c>
      <c r="F396" s="256">
        <v>2109</v>
      </c>
      <c r="G396" s="256" t="s">
        <v>2515</v>
      </c>
      <c r="H396" s="256" t="s">
        <v>2516</v>
      </c>
      <c r="I396" s="256"/>
      <c r="J396" s="256" t="s">
        <v>2097</v>
      </c>
      <c r="K396" s="256" t="s">
        <v>2097</v>
      </c>
      <c r="L396" s="256" t="s">
        <v>2097</v>
      </c>
      <c r="M396" s="256"/>
      <c r="N396" s="257"/>
    </row>
    <row r="397" spans="2:14" x14ac:dyDescent="0.25">
      <c r="B397" s="333" t="str">
        <f>IF(D397="","",D397&amp;"-"&amp;(1+COUNTIF(D$33:D396,D397)))</f>
        <v>imeprezime-346</v>
      </c>
      <c r="D397" s="255" t="s">
        <v>285</v>
      </c>
      <c r="E397" s="256" t="s">
        <v>1334</v>
      </c>
      <c r="F397" s="256">
        <v>1919</v>
      </c>
      <c r="G397" s="256" t="s">
        <v>2517</v>
      </c>
      <c r="H397" s="256" t="s">
        <v>377</v>
      </c>
      <c r="I397" s="256"/>
      <c r="J397" s="256" t="s">
        <v>2097</v>
      </c>
      <c r="K397" s="256" t="s">
        <v>2097</v>
      </c>
      <c r="L397" s="256" t="s">
        <v>2097</v>
      </c>
      <c r="M397" s="256"/>
      <c r="N397" s="257"/>
    </row>
    <row r="398" spans="2:14" x14ac:dyDescent="0.25">
      <c r="B398" s="333" t="str">
        <f>IF(D398="","",D398&amp;"-"&amp;(1+COUNTIF(D$33:D397,D398)))</f>
        <v>imeprezime-347</v>
      </c>
      <c r="D398" s="255" t="s">
        <v>285</v>
      </c>
      <c r="E398" s="256" t="s">
        <v>2518</v>
      </c>
      <c r="F398" s="256">
        <v>2059</v>
      </c>
      <c r="G398" s="256" t="s">
        <v>2519</v>
      </c>
      <c r="H398" s="256"/>
      <c r="I398" s="256"/>
      <c r="J398" s="256" t="s">
        <v>2097</v>
      </c>
      <c r="K398" s="329" t="s">
        <v>2097</v>
      </c>
      <c r="L398" s="256" t="s">
        <v>2097</v>
      </c>
      <c r="M398" s="256"/>
      <c r="N398" s="257"/>
    </row>
    <row r="399" spans="2:14" x14ac:dyDescent="0.25">
      <c r="B399" s="333" t="str">
        <f>IF(D399="","",D399&amp;"-"&amp;(1+COUNTIF(D$33:D398,D399)))</f>
        <v>imeprezime-348</v>
      </c>
      <c r="D399" s="255" t="s">
        <v>285</v>
      </c>
      <c r="E399" s="256" t="s">
        <v>2518</v>
      </c>
      <c r="F399" s="256">
        <v>1328</v>
      </c>
      <c r="G399" s="256" t="s">
        <v>1306</v>
      </c>
      <c r="H399" s="256" t="s">
        <v>377</v>
      </c>
      <c r="I399" s="256" t="s">
        <v>808</v>
      </c>
      <c r="J399" s="256">
        <v>221</v>
      </c>
      <c r="K399" s="329">
        <v>44636</v>
      </c>
      <c r="L399" s="256" t="s">
        <v>2097</v>
      </c>
      <c r="M399" s="256"/>
      <c r="N399" s="257"/>
    </row>
    <row r="400" spans="2:14" x14ac:dyDescent="0.25">
      <c r="B400" s="333" t="str">
        <f>IF(D400="","",D400&amp;"-"&amp;(1+COUNTIF(D$33:D399,D400)))</f>
        <v>imeprezime-349</v>
      </c>
      <c r="D400" s="255" t="s">
        <v>285</v>
      </c>
      <c r="E400" s="256" t="s">
        <v>2520</v>
      </c>
      <c r="F400" s="256">
        <v>2236</v>
      </c>
      <c r="G400" s="256" t="s">
        <v>2521</v>
      </c>
      <c r="H400" s="256" t="s">
        <v>807</v>
      </c>
      <c r="I400" s="256" t="s">
        <v>1658</v>
      </c>
      <c r="J400" s="256">
        <v>221</v>
      </c>
      <c r="K400" s="329">
        <v>44688</v>
      </c>
      <c r="L400" s="256" t="s">
        <v>2097</v>
      </c>
      <c r="M400" s="256"/>
      <c r="N400" s="257"/>
    </row>
    <row r="401" spans="2:14" x14ac:dyDescent="0.25">
      <c r="B401" s="333" t="str">
        <f>IF(D401="","",D401&amp;"-"&amp;(1+COUNTIF(D$33:D400,D401)))</f>
        <v>imeprezime-350</v>
      </c>
      <c r="D401" s="255" t="s">
        <v>285</v>
      </c>
      <c r="E401" s="256" t="s">
        <v>2520</v>
      </c>
      <c r="F401" s="256">
        <v>2213</v>
      </c>
      <c r="G401" s="256" t="s">
        <v>2522</v>
      </c>
      <c r="H401" s="256" t="s">
        <v>409</v>
      </c>
      <c r="I401" s="256" t="s">
        <v>1833</v>
      </c>
      <c r="J401" s="256">
        <v>221</v>
      </c>
      <c r="K401" s="329">
        <v>44632</v>
      </c>
      <c r="L401" s="256" t="s">
        <v>2097</v>
      </c>
      <c r="M401" s="256"/>
      <c r="N401" s="257"/>
    </row>
    <row r="402" spans="2:14" x14ac:dyDescent="0.25">
      <c r="B402" s="333" t="str">
        <f>IF(D402="","",D402&amp;"-"&amp;(1+COUNTIF(D$33:D401,D402)))</f>
        <v>imeprezime-351</v>
      </c>
      <c r="D402" s="255" t="s">
        <v>285</v>
      </c>
      <c r="E402" s="256" t="s">
        <v>2523</v>
      </c>
      <c r="F402" s="256">
        <v>1171</v>
      </c>
      <c r="G402" s="256" t="s">
        <v>1141</v>
      </c>
      <c r="H402" s="256" t="s">
        <v>2163</v>
      </c>
      <c r="I402" s="256" t="s">
        <v>698</v>
      </c>
      <c r="J402" s="256">
        <v>221</v>
      </c>
      <c r="K402" s="329">
        <v>44642</v>
      </c>
      <c r="L402" s="256" t="s">
        <v>2097</v>
      </c>
      <c r="M402" s="256"/>
      <c r="N402" s="257"/>
    </row>
    <row r="403" spans="2:14" ht="15" customHeight="1" x14ac:dyDescent="0.25">
      <c r="B403" s="333" t="str">
        <f>IF(D403="","",D403&amp;"-"&amp;(1+COUNTIF(D$33:D402,D403)))</f>
        <v>imeprezime-352</v>
      </c>
      <c r="D403" s="255" t="s">
        <v>285</v>
      </c>
      <c r="E403" s="256" t="s">
        <v>2524</v>
      </c>
      <c r="F403" s="256">
        <v>1404</v>
      </c>
      <c r="G403" s="256" t="s">
        <v>2525</v>
      </c>
      <c r="H403" s="256" t="s">
        <v>525</v>
      </c>
      <c r="I403" s="256" t="s">
        <v>1414</v>
      </c>
      <c r="J403" s="256">
        <v>221</v>
      </c>
      <c r="K403" s="329">
        <v>44625</v>
      </c>
      <c r="L403" s="256" t="s">
        <v>2097</v>
      </c>
      <c r="M403" s="256"/>
      <c r="N403" s="257"/>
    </row>
    <row r="404" spans="2:14" x14ac:dyDescent="0.25">
      <c r="B404" s="333" t="str">
        <f>IF(D404="","",D404&amp;"-"&amp;(1+COUNTIF(D$33:D403,D404)))</f>
        <v>imeprezime-353</v>
      </c>
      <c r="D404" s="255" t="s">
        <v>285</v>
      </c>
      <c r="E404" s="256" t="s">
        <v>2526</v>
      </c>
      <c r="F404" s="256">
        <v>1159</v>
      </c>
      <c r="G404" s="256" t="s">
        <v>2527</v>
      </c>
      <c r="H404" s="256" t="s">
        <v>450</v>
      </c>
      <c r="I404" s="256"/>
      <c r="J404" s="256" t="s">
        <v>2097</v>
      </c>
      <c r="K404" s="329" t="s">
        <v>2097</v>
      </c>
      <c r="L404" s="256" t="s">
        <v>2097</v>
      </c>
      <c r="M404" s="256"/>
      <c r="N404" s="257"/>
    </row>
    <row r="405" spans="2:14" x14ac:dyDescent="0.25">
      <c r="B405" s="333" t="str">
        <f>IF(D405="","",D405&amp;"-"&amp;(1+COUNTIF(D$33:D404,D405)))</f>
        <v>imeprezime-354</v>
      </c>
      <c r="D405" s="255" t="s">
        <v>285</v>
      </c>
      <c r="E405" s="256" t="s">
        <v>2528</v>
      </c>
      <c r="F405" s="256">
        <v>2128</v>
      </c>
      <c r="G405" s="256" t="s">
        <v>2529</v>
      </c>
      <c r="H405" s="256" t="s">
        <v>2530</v>
      </c>
      <c r="I405" s="256"/>
      <c r="J405" s="256" t="s">
        <v>2097</v>
      </c>
      <c r="K405" s="329" t="s">
        <v>2097</v>
      </c>
      <c r="L405" s="256" t="s">
        <v>2097</v>
      </c>
      <c r="M405" s="256"/>
      <c r="N405" s="257"/>
    </row>
    <row r="406" spans="2:14" x14ac:dyDescent="0.25">
      <c r="B406" s="333" t="str">
        <f>IF(D406="","",D406&amp;"-"&amp;(1+COUNTIF(D$33:D405,D406)))</f>
        <v>imeprezime-355</v>
      </c>
      <c r="D406" s="255" t="s">
        <v>285</v>
      </c>
      <c r="E406" s="256" t="s">
        <v>2531</v>
      </c>
      <c r="F406" s="256">
        <v>2132</v>
      </c>
      <c r="G406" s="256" t="s">
        <v>2532</v>
      </c>
      <c r="H406" s="256" t="s">
        <v>2533</v>
      </c>
      <c r="I406" s="256"/>
      <c r="J406" s="256" t="s">
        <v>2097</v>
      </c>
      <c r="K406" s="329" t="s">
        <v>2097</v>
      </c>
      <c r="L406" s="256" t="s">
        <v>2097</v>
      </c>
      <c r="M406" s="256"/>
      <c r="N406" s="257"/>
    </row>
    <row r="407" spans="2:14" x14ac:dyDescent="0.25">
      <c r="B407" s="333" t="str">
        <f>IF(D407="","",D407&amp;"-"&amp;(1+COUNTIF(D$33:D406,D407)))</f>
        <v>imeprezime-356</v>
      </c>
      <c r="D407" s="255" t="s">
        <v>285</v>
      </c>
      <c r="E407" s="256" t="s">
        <v>2534</v>
      </c>
      <c r="F407" s="256">
        <v>2112</v>
      </c>
      <c r="G407" s="256" t="s">
        <v>2497</v>
      </c>
      <c r="H407" s="256" t="s">
        <v>2182</v>
      </c>
      <c r="I407" s="256"/>
      <c r="J407" s="256" t="s">
        <v>2097</v>
      </c>
      <c r="K407" s="329" t="s">
        <v>2097</v>
      </c>
      <c r="L407" s="256" t="s">
        <v>2097</v>
      </c>
      <c r="M407" s="256"/>
      <c r="N407" s="257"/>
    </row>
    <row r="408" spans="2:14" x14ac:dyDescent="0.25">
      <c r="B408" s="333" t="str">
        <f>IF(D408="","",D408&amp;"-"&amp;(1+COUNTIF(D$33:D407,D408)))</f>
        <v>imeprezime-357</v>
      </c>
      <c r="D408" s="255" t="s">
        <v>285</v>
      </c>
      <c r="E408" s="256" t="s">
        <v>2534</v>
      </c>
      <c r="F408" s="256">
        <v>2088</v>
      </c>
      <c r="G408" s="256" t="s">
        <v>2497</v>
      </c>
      <c r="H408" s="256" t="s">
        <v>2182</v>
      </c>
      <c r="I408" s="256"/>
      <c r="J408" s="256" t="s">
        <v>2097</v>
      </c>
      <c r="K408" s="329" t="s">
        <v>2097</v>
      </c>
      <c r="L408" s="256" t="s">
        <v>2097</v>
      </c>
      <c r="M408" s="256"/>
      <c r="N408" s="257"/>
    </row>
    <row r="409" spans="2:14" x14ac:dyDescent="0.25">
      <c r="B409" s="333" t="str">
        <f>IF(D409="","",D409&amp;"-"&amp;(1+COUNTIF(D$33:D408,D409)))</f>
        <v>imeprezime-358</v>
      </c>
      <c r="D409" s="255" t="s">
        <v>285</v>
      </c>
      <c r="E409" s="256" t="s">
        <v>2535</v>
      </c>
      <c r="F409" s="256">
        <v>1851</v>
      </c>
      <c r="G409" s="256" t="s">
        <v>2536</v>
      </c>
      <c r="H409" s="256" t="s">
        <v>450</v>
      </c>
      <c r="I409" s="256"/>
      <c r="J409" s="256" t="s">
        <v>2097</v>
      </c>
      <c r="K409" s="329" t="s">
        <v>2097</v>
      </c>
      <c r="L409" s="256" t="s">
        <v>2097</v>
      </c>
      <c r="M409" s="256"/>
      <c r="N409" s="257"/>
    </row>
    <row r="410" spans="2:14" ht="15" customHeight="1" x14ac:dyDescent="0.25">
      <c r="B410" s="333" t="str">
        <f>IF(D410="","",D410&amp;"-"&amp;(1+COUNTIF(D$33:D409,D410)))</f>
        <v>imeprezime-359</v>
      </c>
      <c r="D410" s="255" t="s">
        <v>285</v>
      </c>
      <c r="E410" s="256" t="s">
        <v>2535</v>
      </c>
      <c r="F410" s="256">
        <v>1676</v>
      </c>
      <c r="G410" s="256" t="s">
        <v>2132</v>
      </c>
      <c r="H410" s="256" t="s">
        <v>563</v>
      </c>
      <c r="I410" s="256"/>
      <c r="J410" s="256" t="s">
        <v>2097</v>
      </c>
      <c r="K410" s="329" t="s">
        <v>2097</v>
      </c>
      <c r="L410" s="256" t="s">
        <v>2097</v>
      </c>
      <c r="M410" s="256"/>
      <c r="N410" s="257"/>
    </row>
    <row r="411" spans="2:14" x14ac:dyDescent="0.25">
      <c r="B411" s="333" t="str">
        <f>IF(D411="","",D411&amp;"-"&amp;(1+COUNTIF(D$33:D410,D411)))</f>
        <v>imeprezime-360</v>
      </c>
      <c r="D411" s="255" t="s">
        <v>285</v>
      </c>
      <c r="E411" s="256" t="s">
        <v>2535</v>
      </c>
      <c r="F411" s="256">
        <v>1160</v>
      </c>
      <c r="G411" s="256" t="s">
        <v>2537</v>
      </c>
      <c r="H411" s="256" t="s">
        <v>450</v>
      </c>
      <c r="I411" s="256"/>
      <c r="J411" s="256" t="s">
        <v>2097</v>
      </c>
      <c r="K411" s="329" t="s">
        <v>2097</v>
      </c>
      <c r="L411" s="256" t="s">
        <v>2097</v>
      </c>
      <c r="M411" s="256"/>
      <c r="N411" s="257"/>
    </row>
    <row r="412" spans="2:14" x14ac:dyDescent="0.25">
      <c r="B412" s="333" t="str">
        <f>IF(D412="","",D412&amp;"-"&amp;(1+COUNTIF(D$33:D411,D412)))</f>
        <v>imeprezime-361</v>
      </c>
      <c r="D412" s="255" t="s">
        <v>285</v>
      </c>
      <c r="E412" s="256" t="s">
        <v>2535</v>
      </c>
      <c r="F412" s="256">
        <v>1857</v>
      </c>
      <c r="G412" s="256" t="s">
        <v>2538</v>
      </c>
      <c r="H412" s="256" t="s">
        <v>807</v>
      </c>
      <c r="I412" s="256" t="s">
        <v>1658</v>
      </c>
      <c r="J412" s="256">
        <v>221</v>
      </c>
      <c r="K412" s="329">
        <v>44627</v>
      </c>
      <c r="L412" s="256" t="s">
        <v>2097</v>
      </c>
      <c r="M412" s="256"/>
      <c r="N412" s="257"/>
    </row>
    <row r="413" spans="2:14" x14ac:dyDescent="0.25">
      <c r="B413" s="333" t="str">
        <f>IF(D413="","",D413&amp;"-"&amp;(1+COUNTIF(D$33:D412,D413)))</f>
        <v>imeprezime-362</v>
      </c>
      <c r="D413" s="255" t="s">
        <v>285</v>
      </c>
      <c r="E413" s="256" t="s">
        <v>2535</v>
      </c>
      <c r="F413" s="256">
        <v>1591</v>
      </c>
      <c r="G413" s="256" t="s">
        <v>2539</v>
      </c>
      <c r="H413" s="256" t="s">
        <v>409</v>
      </c>
      <c r="I413" s="256"/>
      <c r="J413" s="256" t="s">
        <v>2097</v>
      </c>
      <c r="K413" s="329" t="s">
        <v>2097</v>
      </c>
      <c r="L413" s="256" t="s">
        <v>2097</v>
      </c>
      <c r="M413" s="256"/>
      <c r="N413" s="257"/>
    </row>
    <row r="414" spans="2:14" x14ac:dyDescent="0.25">
      <c r="B414" s="333" t="str">
        <f>IF(D414="","",D414&amp;"-"&amp;(1+COUNTIF(D$33:D413,D414)))</f>
        <v>imeprezime-363</v>
      </c>
      <c r="D414" s="255" t="s">
        <v>285</v>
      </c>
      <c r="E414" s="256" t="s">
        <v>2540</v>
      </c>
      <c r="F414" s="256">
        <v>1618</v>
      </c>
      <c r="G414" s="256" t="s">
        <v>2541</v>
      </c>
      <c r="H414" s="256" t="s">
        <v>525</v>
      </c>
      <c r="I414" s="256"/>
      <c r="J414" s="256" t="s">
        <v>2097</v>
      </c>
      <c r="K414" s="329" t="s">
        <v>2097</v>
      </c>
      <c r="L414" s="256" t="s">
        <v>2097</v>
      </c>
      <c r="M414" s="256"/>
      <c r="N414" s="257"/>
    </row>
    <row r="415" spans="2:14" x14ac:dyDescent="0.25">
      <c r="B415" s="333" t="str">
        <f>IF(D415="","",D415&amp;"-"&amp;(1+COUNTIF(D$33:D414,D415)))</f>
        <v>imeprezime-364</v>
      </c>
      <c r="D415" s="255" t="s">
        <v>285</v>
      </c>
      <c r="E415" s="256" t="s">
        <v>2542</v>
      </c>
      <c r="F415" s="256">
        <v>1617</v>
      </c>
      <c r="G415" s="256" t="s">
        <v>2107</v>
      </c>
      <c r="H415" s="256" t="s">
        <v>525</v>
      </c>
      <c r="I415" s="256"/>
      <c r="J415" s="256" t="s">
        <v>2097</v>
      </c>
      <c r="K415" s="329" t="s">
        <v>2097</v>
      </c>
      <c r="L415" s="256" t="s">
        <v>2097</v>
      </c>
      <c r="M415" s="256"/>
      <c r="N415" s="257"/>
    </row>
    <row r="416" spans="2:14" x14ac:dyDescent="0.25">
      <c r="B416" s="333" t="str">
        <f>IF(D416="","",D416&amp;"-"&amp;(1+COUNTIF(D$33:D415,D416)))</f>
        <v>imeprezime-365</v>
      </c>
      <c r="D416" s="255" t="s">
        <v>285</v>
      </c>
      <c r="E416" s="256" t="s">
        <v>2542</v>
      </c>
      <c r="F416" s="256">
        <v>1344</v>
      </c>
      <c r="G416" s="256" t="s">
        <v>2543</v>
      </c>
      <c r="H416" s="256" t="s">
        <v>377</v>
      </c>
      <c r="I416" s="256" t="s">
        <v>1658</v>
      </c>
      <c r="J416" s="256">
        <v>221</v>
      </c>
      <c r="K416" s="329">
        <v>44636</v>
      </c>
      <c r="L416" s="256" t="s">
        <v>2097</v>
      </c>
      <c r="M416" s="256"/>
      <c r="N416" s="257"/>
    </row>
    <row r="417" spans="2:14" ht="15" customHeight="1" x14ac:dyDescent="0.25">
      <c r="B417" s="333" t="str">
        <f>IF(D417="","",D417&amp;"-"&amp;(1+COUNTIF(D$33:D416,D417)))</f>
        <v>imeprezime-366</v>
      </c>
      <c r="D417" s="255" t="s">
        <v>285</v>
      </c>
      <c r="E417" s="256" t="s">
        <v>2542</v>
      </c>
      <c r="F417" s="256">
        <v>1462</v>
      </c>
      <c r="G417" s="256" t="s">
        <v>2544</v>
      </c>
      <c r="H417" s="256" t="s">
        <v>428</v>
      </c>
      <c r="I417" s="256" t="s">
        <v>1492</v>
      </c>
      <c r="J417" s="256">
        <v>221</v>
      </c>
      <c r="K417" s="329">
        <v>44626</v>
      </c>
      <c r="L417" s="256" t="s">
        <v>2097</v>
      </c>
      <c r="M417" s="256"/>
      <c r="N417" s="257"/>
    </row>
    <row r="418" spans="2:14" x14ac:dyDescent="0.25">
      <c r="B418" s="333" t="str">
        <f>IF(D418="","",D418&amp;"-"&amp;(1+COUNTIF(D$33:D417,D418)))</f>
        <v>imeprezime-367</v>
      </c>
      <c r="D418" s="255" t="s">
        <v>285</v>
      </c>
      <c r="E418" s="256" t="s">
        <v>2545</v>
      </c>
      <c r="F418" s="256">
        <v>2269</v>
      </c>
      <c r="G418" s="256" t="s">
        <v>2546</v>
      </c>
      <c r="H418" s="256"/>
      <c r="I418" s="256"/>
      <c r="J418" s="256" t="s">
        <v>2097</v>
      </c>
      <c r="K418" s="329" t="s">
        <v>2097</v>
      </c>
      <c r="L418" s="256" t="s">
        <v>2097</v>
      </c>
      <c r="M418" s="256"/>
      <c r="N418" s="257"/>
    </row>
    <row r="419" spans="2:14" x14ac:dyDescent="0.25">
      <c r="B419" s="333" t="str">
        <f>IF(D419="","",D419&amp;"-"&amp;(1+COUNTIF(D$33:D418,D419)))</f>
        <v>imeprezime-368</v>
      </c>
      <c r="D419" s="255" t="s">
        <v>285</v>
      </c>
      <c r="E419" s="256" t="s">
        <v>2547</v>
      </c>
      <c r="F419" s="256">
        <v>1657</v>
      </c>
      <c r="G419" s="256" t="s">
        <v>2548</v>
      </c>
      <c r="H419" s="256" t="s">
        <v>409</v>
      </c>
      <c r="I419" s="256"/>
      <c r="J419" s="256" t="s">
        <v>2097</v>
      </c>
      <c r="K419" s="329" t="s">
        <v>2097</v>
      </c>
      <c r="L419" s="256" t="s">
        <v>2097</v>
      </c>
      <c r="M419" s="256"/>
      <c r="N419" s="257"/>
    </row>
    <row r="420" spans="2:14" x14ac:dyDescent="0.25">
      <c r="B420" s="333" t="str">
        <f>IF(D420="","",D420&amp;"-"&amp;(1+COUNTIF(D$33:D419,D420)))</f>
        <v>imeprezime-369</v>
      </c>
      <c r="D420" s="255" t="s">
        <v>285</v>
      </c>
      <c r="E420" s="256" t="s">
        <v>2549</v>
      </c>
      <c r="F420" s="256">
        <v>1450</v>
      </c>
      <c r="G420" s="256" t="s">
        <v>2149</v>
      </c>
      <c r="H420" s="256" t="s">
        <v>807</v>
      </c>
      <c r="I420" s="256" t="s">
        <v>1000</v>
      </c>
      <c r="J420" s="256">
        <v>221</v>
      </c>
      <c r="K420" s="329">
        <v>44627</v>
      </c>
      <c r="L420" s="256" t="s">
        <v>2097</v>
      </c>
      <c r="M420" s="256"/>
      <c r="N420" s="257"/>
    </row>
    <row r="421" spans="2:14" x14ac:dyDescent="0.25">
      <c r="B421" s="333" t="str">
        <f>IF(D421="","",D421&amp;"-"&amp;(1+COUNTIF(D$33:D420,D421)))</f>
        <v>imeprezime-370</v>
      </c>
      <c r="D421" s="255" t="s">
        <v>285</v>
      </c>
      <c r="E421" s="256" t="s">
        <v>2549</v>
      </c>
      <c r="F421" s="256">
        <v>1783</v>
      </c>
      <c r="G421" s="256" t="s">
        <v>2550</v>
      </c>
      <c r="H421" s="256" t="s">
        <v>807</v>
      </c>
      <c r="I421" s="256"/>
      <c r="J421" s="256" t="s">
        <v>2097</v>
      </c>
      <c r="K421" s="256" t="s">
        <v>2097</v>
      </c>
      <c r="L421" s="256" t="s">
        <v>2097</v>
      </c>
      <c r="M421" s="256"/>
      <c r="N421" s="257"/>
    </row>
    <row r="422" spans="2:14" x14ac:dyDescent="0.25">
      <c r="B422" s="333" t="str">
        <f>IF(D422="","",D422&amp;"-"&amp;(1+COUNTIF(D$33:D421,D422)))</f>
        <v>imeprezime-371</v>
      </c>
      <c r="D422" s="255" t="s">
        <v>285</v>
      </c>
      <c r="E422" s="256" t="s">
        <v>2549</v>
      </c>
      <c r="F422" s="256">
        <v>1890</v>
      </c>
      <c r="G422" s="256" t="s">
        <v>2511</v>
      </c>
      <c r="H422" s="256" t="s">
        <v>377</v>
      </c>
      <c r="I422" s="256" t="s">
        <v>1000</v>
      </c>
      <c r="J422" s="256">
        <v>221</v>
      </c>
      <c r="K422" s="329">
        <v>44636</v>
      </c>
      <c r="L422" s="256" t="s">
        <v>2097</v>
      </c>
      <c r="M422" s="256"/>
      <c r="N422" s="257"/>
    </row>
    <row r="423" spans="2:14" x14ac:dyDescent="0.25">
      <c r="B423" s="333" t="str">
        <f>IF(D423="","",D423&amp;"-"&amp;(1+COUNTIF(D$33:D422,D423)))</f>
        <v>imeprezime-372</v>
      </c>
      <c r="D423" s="255" t="s">
        <v>285</v>
      </c>
      <c r="E423" s="256" t="s">
        <v>2549</v>
      </c>
      <c r="F423" s="256">
        <v>1239</v>
      </c>
      <c r="G423" s="256" t="s">
        <v>2551</v>
      </c>
      <c r="H423" s="256" t="s">
        <v>377</v>
      </c>
      <c r="I423" s="256" t="s">
        <v>380</v>
      </c>
      <c r="J423" s="256">
        <v>221</v>
      </c>
      <c r="K423" s="329">
        <v>44636</v>
      </c>
      <c r="L423" s="256" t="s">
        <v>2097</v>
      </c>
      <c r="M423" s="256"/>
      <c r="N423" s="257"/>
    </row>
    <row r="424" spans="2:14" ht="15" customHeight="1" x14ac:dyDescent="0.25">
      <c r="B424" s="333" t="str">
        <f>IF(D424="","",D424&amp;"-"&amp;(1+COUNTIF(D$33:D423,D424)))</f>
        <v>imeprezime-373</v>
      </c>
      <c r="D424" s="255" t="s">
        <v>285</v>
      </c>
      <c r="E424" s="256" t="s">
        <v>2549</v>
      </c>
      <c r="F424" s="256">
        <v>1576</v>
      </c>
      <c r="G424" s="256" t="s">
        <v>2552</v>
      </c>
      <c r="H424" s="256" t="s">
        <v>450</v>
      </c>
      <c r="I424" s="256" t="s">
        <v>1000</v>
      </c>
      <c r="J424" s="256">
        <v>221</v>
      </c>
      <c r="K424" s="329">
        <v>44625</v>
      </c>
      <c r="L424" s="256" t="s">
        <v>2097</v>
      </c>
      <c r="M424" s="256"/>
      <c r="N424" s="257"/>
    </row>
    <row r="425" spans="2:14" x14ac:dyDescent="0.25">
      <c r="B425" s="333" t="str">
        <f>IF(D425="","",D425&amp;"-"&amp;(1+COUNTIF(D$33:D424,D425)))</f>
        <v>imeprezime-374</v>
      </c>
      <c r="D425" s="255" t="s">
        <v>285</v>
      </c>
      <c r="E425" s="256" t="s">
        <v>2549</v>
      </c>
      <c r="F425" s="256">
        <v>1639</v>
      </c>
      <c r="G425" s="256" t="s">
        <v>2553</v>
      </c>
      <c r="H425" s="256" t="s">
        <v>2152</v>
      </c>
      <c r="I425" s="256"/>
      <c r="J425" s="256" t="s">
        <v>2097</v>
      </c>
      <c r="K425" s="329" t="s">
        <v>2097</v>
      </c>
      <c r="L425" s="256" t="s">
        <v>2097</v>
      </c>
      <c r="M425" s="256"/>
      <c r="N425" s="257"/>
    </row>
    <row r="426" spans="2:14" x14ac:dyDescent="0.25">
      <c r="B426" s="333" t="str">
        <f>IF(D426="","",D426&amp;"-"&amp;(1+COUNTIF(D$33:D425,D426)))</f>
        <v>imeprezime-375</v>
      </c>
      <c r="D426" s="255" t="s">
        <v>285</v>
      </c>
      <c r="E426" s="256" t="s">
        <v>2554</v>
      </c>
      <c r="F426" s="256">
        <v>2246</v>
      </c>
      <c r="G426" s="256" t="s">
        <v>2555</v>
      </c>
      <c r="H426" s="256"/>
      <c r="I426" s="256"/>
      <c r="J426" s="256" t="s">
        <v>2097</v>
      </c>
      <c r="K426" s="256" t="s">
        <v>2097</v>
      </c>
      <c r="L426" s="256" t="s">
        <v>2097</v>
      </c>
      <c r="M426" s="256"/>
      <c r="N426" s="257"/>
    </row>
    <row r="427" spans="2:14" x14ac:dyDescent="0.25">
      <c r="B427" s="333" t="str">
        <f>IF(D427="","",D427&amp;"-"&amp;(1+COUNTIF(D$33:D426,D427)))</f>
        <v>imeprezime-376</v>
      </c>
      <c r="D427" s="255" t="s">
        <v>285</v>
      </c>
      <c r="E427" s="256" t="s">
        <v>1029</v>
      </c>
      <c r="F427" s="256">
        <v>1671</v>
      </c>
      <c r="G427" s="256" t="s">
        <v>2556</v>
      </c>
      <c r="H427" s="256" t="s">
        <v>428</v>
      </c>
      <c r="I427" s="256" t="s">
        <v>808</v>
      </c>
      <c r="J427" s="256">
        <v>221</v>
      </c>
      <c r="K427" s="329">
        <v>44626</v>
      </c>
      <c r="L427" s="256" t="s">
        <v>2097</v>
      </c>
      <c r="M427" s="256"/>
      <c r="N427" s="257"/>
    </row>
    <row r="428" spans="2:14" x14ac:dyDescent="0.25">
      <c r="B428" s="333" t="str">
        <f>IF(D428="","",D428&amp;"-"&amp;(1+COUNTIF(D$33:D427,D428)))</f>
        <v>imeprezime-377</v>
      </c>
      <c r="D428" s="255" t="s">
        <v>285</v>
      </c>
      <c r="E428" s="256" t="s">
        <v>1029</v>
      </c>
      <c r="F428" s="256">
        <v>1774</v>
      </c>
      <c r="G428" s="256" t="s">
        <v>2557</v>
      </c>
      <c r="H428" s="256" t="s">
        <v>2194</v>
      </c>
      <c r="I428" s="256"/>
      <c r="J428" s="256" t="s">
        <v>2097</v>
      </c>
      <c r="K428" s="256" t="s">
        <v>2097</v>
      </c>
      <c r="L428" s="256" t="s">
        <v>2097</v>
      </c>
      <c r="M428" s="256"/>
      <c r="N428" s="257"/>
    </row>
    <row r="429" spans="2:14" x14ac:dyDescent="0.25">
      <c r="B429" s="333" t="str">
        <f>IF(D429="","",D429&amp;"-"&amp;(1+COUNTIF(D$33:D428,D429)))</f>
        <v>imeprezime-378</v>
      </c>
      <c r="D429" s="255" t="s">
        <v>285</v>
      </c>
      <c r="E429" s="256" t="s">
        <v>1029</v>
      </c>
      <c r="F429" s="256">
        <v>1120</v>
      </c>
      <c r="G429" s="256" t="s">
        <v>2558</v>
      </c>
      <c r="H429" s="256" t="s">
        <v>428</v>
      </c>
      <c r="I429" s="256" t="s">
        <v>868</v>
      </c>
      <c r="J429" s="256">
        <v>221</v>
      </c>
      <c r="K429" s="329">
        <v>44626</v>
      </c>
      <c r="L429" s="256" t="s">
        <v>2097</v>
      </c>
      <c r="M429" s="256"/>
      <c r="N429" s="257"/>
    </row>
    <row r="430" spans="2:14" x14ac:dyDescent="0.25">
      <c r="B430" s="333" t="str">
        <f>IF(D430="","",D430&amp;"-"&amp;(1+COUNTIF(D$33:D429,D430)))</f>
        <v>imeprezime-379</v>
      </c>
      <c r="D430" s="255" t="s">
        <v>285</v>
      </c>
      <c r="E430" s="256" t="s">
        <v>1029</v>
      </c>
      <c r="F430" s="256">
        <v>2268</v>
      </c>
      <c r="G430" s="256" t="s">
        <v>2559</v>
      </c>
      <c r="H430" s="256" t="s">
        <v>2560</v>
      </c>
      <c r="I430" s="256"/>
      <c r="J430" s="256" t="s">
        <v>2097</v>
      </c>
      <c r="K430" s="329" t="s">
        <v>2097</v>
      </c>
      <c r="L430" s="256" t="s">
        <v>2097</v>
      </c>
      <c r="M430" s="256"/>
      <c r="N430" s="257"/>
    </row>
    <row r="431" spans="2:14" ht="15" customHeight="1" x14ac:dyDescent="0.25">
      <c r="B431" s="333" t="str">
        <f>IF(D431="","",D431&amp;"-"&amp;(1+COUNTIF(D$33:D430,D431)))</f>
        <v>imeprezime-380</v>
      </c>
      <c r="D431" s="255" t="s">
        <v>285</v>
      </c>
      <c r="E431" s="256" t="s">
        <v>1029</v>
      </c>
      <c r="F431" s="256">
        <v>2003</v>
      </c>
      <c r="G431" s="256" t="s">
        <v>2561</v>
      </c>
      <c r="H431" s="256" t="s">
        <v>525</v>
      </c>
      <c r="I431" s="256"/>
      <c r="J431" s="256" t="s">
        <v>2097</v>
      </c>
      <c r="K431" s="329" t="s">
        <v>2097</v>
      </c>
      <c r="L431" s="256" t="s">
        <v>2097</v>
      </c>
      <c r="M431" s="256"/>
      <c r="N431" s="257"/>
    </row>
    <row r="432" spans="2:14" x14ac:dyDescent="0.25">
      <c r="B432" s="333" t="str">
        <f>IF(D432="","",D432&amp;"-"&amp;(1+COUNTIF(D$33:D431,D432)))</f>
        <v>imeprezime-381</v>
      </c>
      <c r="D432" s="255" t="s">
        <v>285</v>
      </c>
      <c r="E432" s="256" t="s">
        <v>1029</v>
      </c>
      <c r="F432" s="256">
        <v>2195</v>
      </c>
      <c r="G432" s="256" t="s">
        <v>1028</v>
      </c>
      <c r="H432" s="256" t="s">
        <v>2562</v>
      </c>
      <c r="I432" s="256"/>
      <c r="J432" s="256" t="s">
        <v>2097</v>
      </c>
      <c r="K432" s="329" t="s">
        <v>2097</v>
      </c>
      <c r="L432" s="256" t="s">
        <v>2097</v>
      </c>
      <c r="M432" s="256"/>
      <c r="N432" s="257"/>
    </row>
    <row r="433" spans="2:14" x14ac:dyDescent="0.25">
      <c r="B433" s="333" t="str">
        <f>IF(D433="","",D433&amp;"-"&amp;(1+COUNTIF(D$33:D432,D433)))</f>
        <v>imeprezime-382</v>
      </c>
      <c r="D433" s="255" t="s">
        <v>285</v>
      </c>
      <c r="E433" s="256" t="s">
        <v>1029</v>
      </c>
      <c r="F433" s="256">
        <v>1163</v>
      </c>
      <c r="G433" s="256" t="s">
        <v>2563</v>
      </c>
      <c r="H433" s="256" t="s">
        <v>377</v>
      </c>
      <c r="I433" s="256" t="s">
        <v>1000</v>
      </c>
      <c r="J433" s="256">
        <v>221</v>
      </c>
      <c r="K433" s="329">
        <v>44636</v>
      </c>
      <c r="L433" s="256" t="s">
        <v>2097</v>
      </c>
      <c r="M433" s="256"/>
      <c r="N433" s="257"/>
    </row>
    <row r="434" spans="2:14" x14ac:dyDescent="0.25">
      <c r="B434" s="333" t="str">
        <f>IF(D434="","",D434&amp;"-"&amp;(1+COUNTIF(D$33:D433,D434)))</f>
        <v>imeprezime-383</v>
      </c>
      <c r="D434" s="255" t="s">
        <v>285</v>
      </c>
      <c r="E434" s="256" t="s">
        <v>2564</v>
      </c>
      <c r="F434" s="256">
        <v>1984</v>
      </c>
      <c r="G434" s="256" t="s">
        <v>2565</v>
      </c>
      <c r="H434" s="256" t="s">
        <v>2566</v>
      </c>
      <c r="I434" s="256"/>
      <c r="J434" s="256" t="s">
        <v>2097</v>
      </c>
      <c r="K434" s="329" t="s">
        <v>2097</v>
      </c>
      <c r="L434" s="256" t="s">
        <v>2097</v>
      </c>
      <c r="M434" s="256"/>
      <c r="N434" s="257"/>
    </row>
    <row r="435" spans="2:14" x14ac:dyDescent="0.25">
      <c r="B435" s="333" t="str">
        <f>IF(D435="","",D435&amp;"-"&amp;(1+COUNTIF(D$33:D434,D435)))</f>
        <v>imeprezime-384</v>
      </c>
      <c r="D435" s="255" t="s">
        <v>285</v>
      </c>
      <c r="E435" s="256" t="s">
        <v>1463</v>
      </c>
      <c r="F435" s="256">
        <v>1550</v>
      </c>
      <c r="G435" s="256" t="s">
        <v>617</v>
      </c>
      <c r="H435" s="256" t="s">
        <v>377</v>
      </c>
      <c r="I435" s="256" t="s">
        <v>1658</v>
      </c>
      <c r="J435" s="256">
        <v>221</v>
      </c>
      <c r="K435" s="329">
        <v>44641</v>
      </c>
      <c r="L435" s="256" t="s">
        <v>2097</v>
      </c>
      <c r="M435" s="256"/>
      <c r="N435" s="257"/>
    </row>
    <row r="436" spans="2:14" x14ac:dyDescent="0.25">
      <c r="B436" s="333" t="str">
        <f>IF(D436="","",D436&amp;"-"&amp;(1+COUNTIF(D$33:D435,D436)))</f>
        <v>imeprezime-385</v>
      </c>
      <c r="D436" s="255" t="s">
        <v>285</v>
      </c>
      <c r="E436" s="256" t="s">
        <v>1463</v>
      </c>
      <c r="F436" s="256">
        <v>1168</v>
      </c>
      <c r="G436" s="256" t="s">
        <v>1462</v>
      </c>
      <c r="H436" s="256" t="s">
        <v>377</v>
      </c>
      <c r="I436" s="256" t="s">
        <v>1414</v>
      </c>
      <c r="J436" s="256">
        <v>221</v>
      </c>
      <c r="K436" s="329">
        <v>44636</v>
      </c>
      <c r="L436" s="256" t="s">
        <v>2097</v>
      </c>
      <c r="M436" s="256"/>
      <c r="N436" s="257"/>
    </row>
    <row r="437" spans="2:14" x14ac:dyDescent="0.25">
      <c r="B437" s="333" t="str">
        <f>IF(D437="","",D437&amp;"-"&amp;(1+COUNTIF(D$33:D436,D437)))</f>
        <v>imeprezime-386</v>
      </c>
      <c r="D437" s="255" t="s">
        <v>285</v>
      </c>
      <c r="E437" s="256" t="s">
        <v>1463</v>
      </c>
      <c r="F437" s="256">
        <v>1353</v>
      </c>
      <c r="G437" s="256" t="s">
        <v>2299</v>
      </c>
      <c r="H437" s="256" t="s">
        <v>377</v>
      </c>
      <c r="I437" s="256" t="s">
        <v>1658</v>
      </c>
      <c r="J437" s="256">
        <v>221</v>
      </c>
      <c r="K437" s="329">
        <v>44636</v>
      </c>
      <c r="L437" s="256" t="s">
        <v>2097</v>
      </c>
      <c r="M437" s="256"/>
      <c r="N437" s="257"/>
    </row>
    <row r="438" spans="2:14" ht="15" customHeight="1" x14ac:dyDescent="0.25">
      <c r="B438" s="333" t="str">
        <f>IF(D438="","",D438&amp;"-"&amp;(1+COUNTIF(D$33:D437,D438)))</f>
        <v>imeprezime-387</v>
      </c>
      <c r="D438" s="255" t="s">
        <v>285</v>
      </c>
      <c r="E438" s="256" t="s">
        <v>1463</v>
      </c>
      <c r="F438" s="256">
        <v>2273</v>
      </c>
      <c r="G438" s="256" t="s">
        <v>2567</v>
      </c>
      <c r="H438" s="256" t="s">
        <v>377</v>
      </c>
      <c r="I438" s="256"/>
      <c r="J438" s="256" t="s">
        <v>2097</v>
      </c>
      <c r="K438" s="329" t="s">
        <v>2097</v>
      </c>
      <c r="L438" s="256" t="s">
        <v>2097</v>
      </c>
      <c r="M438" s="256"/>
      <c r="N438" s="257"/>
    </row>
    <row r="439" spans="2:14" x14ac:dyDescent="0.25">
      <c r="B439" s="333" t="str">
        <f>IF(D439="","",D439&amp;"-"&amp;(1+COUNTIF(D$33:D438,D439)))</f>
        <v>imeprezime-388</v>
      </c>
      <c r="D439" s="255" t="s">
        <v>285</v>
      </c>
      <c r="E439" s="256" t="s">
        <v>1463</v>
      </c>
      <c r="F439" s="256">
        <v>1483</v>
      </c>
      <c r="G439" s="256" t="s">
        <v>2568</v>
      </c>
      <c r="H439" s="256" t="s">
        <v>807</v>
      </c>
      <c r="I439" s="256" t="s">
        <v>1658</v>
      </c>
      <c r="J439" s="256">
        <v>221</v>
      </c>
      <c r="K439" s="329">
        <v>44627</v>
      </c>
      <c r="L439" s="256" t="s">
        <v>2097</v>
      </c>
      <c r="M439" s="256"/>
      <c r="N439" s="257"/>
    </row>
    <row r="440" spans="2:14" x14ac:dyDescent="0.25">
      <c r="B440" s="333" t="str">
        <f>IF(D440="","",D440&amp;"-"&amp;(1+COUNTIF(D$33:D439,D440)))</f>
        <v>imeprezime-389</v>
      </c>
      <c r="D440" s="255" t="s">
        <v>285</v>
      </c>
      <c r="E440" s="256" t="s">
        <v>2569</v>
      </c>
      <c r="F440" s="256">
        <v>1410</v>
      </c>
      <c r="G440" s="256" t="s">
        <v>2570</v>
      </c>
      <c r="H440" s="256" t="s">
        <v>377</v>
      </c>
      <c r="I440" s="256" t="s">
        <v>1556</v>
      </c>
      <c r="J440" s="256">
        <v>221</v>
      </c>
      <c r="K440" s="329">
        <v>44636</v>
      </c>
      <c r="L440" s="256" t="s">
        <v>2097</v>
      </c>
      <c r="M440" s="256"/>
      <c r="N440" s="257"/>
    </row>
    <row r="441" spans="2:14" x14ac:dyDescent="0.25">
      <c r="B441" s="333" t="str">
        <f>IF(D441="","",D441&amp;"-"&amp;(1+COUNTIF(D$33:D440,D441)))</f>
        <v>imeprezime-390</v>
      </c>
      <c r="D441" s="255" t="s">
        <v>285</v>
      </c>
      <c r="E441" s="256" t="s">
        <v>2569</v>
      </c>
      <c r="F441" s="256">
        <v>1754</v>
      </c>
      <c r="G441" s="256" t="s">
        <v>2115</v>
      </c>
      <c r="H441" s="256" t="s">
        <v>807</v>
      </c>
      <c r="I441" s="256"/>
      <c r="J441" s="256" t="s">
        <v>2097</v>
      </c>
      <c r="K441" s="329" t="s">
        <v>2097</v>
      </c>
      <c r="L441" s="256" t="s">
        <v>2097</v>
      </c>
      <c r="M441" s="256"/>
      <c r="N441" s="257"/>
    </row>
    <row r="442" spans="2:14" x14ac:dyDescent="0.25">
      <c r="B442" s="333" t="str">
        <f>IF(D442="","",D442&amp;"-"&amp;(1+COUNTIF(D$33:D441,D442)))</f>
        <v>imeprezime-391</v>
      </c>
      <c r="D442" s="255" t="s">
        <v>285</v>
      </c>
      <c r="E442" s="256" t="s">
        <v>2571</v>
      </c>
      <c r="F442" s="256">
        <v>1389</v>
      </c>
      <c r="G442" s="256" t="s">
        <v>2106</v>
      </c>
      <c r="H442" s="256" t="s">
        <v>377</v>
      </c>
      <c r="I442" s="256"/>
      <c r="J442" s="256" t="s">
        <v>2097</v>
      </c>
      <c r="K442" s="329" t="s">
        <v>2097</v>
      </c>
      <c r="L442" s="256" t="s">
        <v>2097</v>
      </c>
      <c r="M442" s="256"/>
      <c r="N442" s="257"/>
    </row>
    <row r="443" spans="2:14" x14ac:dyDescent="0.25">
      <c r="B443" s="333" t="str">
        <f>IF(D443="","",D443&amp;"-"&amp;(1+COUNTIF(D$33:D442,D443)))</f>
        <v>imeprezime-392</v>
      </c>
      <c r="D443" s="255" t="s">
        <v>285</v>
      </c>
      <c r="E443" s="256" t="s">
        <v>2571</v>
      </c>
      <c r="F443" s="256">
        <v>1561</v>
      </c>
      <c r="G443" s="256" t="s">
        <v>2572</v>
      </c>
      <c r="H443" s="256" t="s">
        <v>807</v>
      </c>
      <c r="I443" s="256" t="s">
        <v>1723</v>
      </c>
      <c r="J443" s="256">
        <v>221</v>
      </c>
      <c r="K443" s="329">
        <v>44627</v>
      </c>
      <c r="L443" s="256" t="s">
        <v>2097</v>
      </c>
      <c r="M443" s="256"/>
      <c r="N443" s="257"/>
    </row>
    <row r="444" spans="2:14" x14ac:dyDescent="0.25">
      <c r="B444" s="333" t="str">
        <f>IF(D444="","",D444&amp;"-"&amp;(1+COUNTIF(D$33:D443,D444)))</f>
        <v>imeprezime-393</v>
      </c>
      <c r="D444" s="255" t="s">
        <v>285</v>
      </c>
      <c r="E444" s="256" t="s">
        <v>2571</v>
      </c>
      <c r="F444" s="256">
        <v>1760</v>
      </c>
      <c r="G444" s="256" t="s">
        <v>2573</v>
      </c>
      <c r="H444" s="256" t="s">
        <v>2194</v>
      </c>
      <c r="I444" s="256"/>
      <c r="J444" s="256" t="s">
        <v>2097</v>
      </c>
      <c r="K444" s="329" t="s">
        <v>2097</v>
      </c>
      <c r="L444" s="256" t="s">
        <v>2097</v>
      </c>
      <c r="M444" s="256"/>
      <c r="N444" s="257"/>
    </row>
    <row r="445" spans="2:14" ht="15" customHeight="1" x14ac:dyDescent="0.25">
      <c r="B445" s="333" t="str">
        <f>IF(D445="","",D445&amp;"-"&amp;(1+COUNTIF(D$33:D444,D445)))</f>
        <v>imeprezime-394</v>
      </c>
      <c r="D445" s="255" t="s">
        <v>285</v>
      </c>
      <c r="E445" s="256" t="s">
        <v>2571</v>
      </c>
      <c r="F445" s="256">
        <v>2255</v>
      </c>
      <c r="G445" s="256" t="s">
        <v>2574</v>
      </c>
      <c r="H445" s="256" t="s">
        <v>807</v>
      </c>
      <c r="I445" s="256"/>
      <c r="J445" s="256" t="s">
        <v>2097</v>
      </c>
      <c r="K445" s="329" t="s">
        <v>2097</v>
      </c>
      <c r="L445" s="256" t="s">
        <v>2097</v>
      </c>
      <c r="M445" s="256"/>
      <c r="N445" s="257"/>
    </row>
    <row r="446" spans="2:14" x14ac:dyDescent="0.25">
      <c r="B446" s="333" t="str">
        <f>IF(D446="","",D446&amp;"-"&amp;(1+COUNTIF(D$33:D445,D446)))</f>
        <v>imeprezime-395</v>
      </c>
      <c r="D446" s="255" t="s">
        <v>285</v>
      </c>
      <c r="E446" s="256" t="s">
        <v>2571</v>
      </c>
      <c r="F446" s="256">
        <v>2130</v>
      </c>
      <c r="G446" s="256" t="s">
        <v>2575</v>
      </c>
      <c r="H446" s="256" t="s">
        <v>2576</v>
      </c>
      <c r="I446" s="256"/>
      <c r="J446" s="256" t="s">
        <v>2097</v>
      </c>
      <c r="K446" s="329" t="s">
        <v>2097</v>
      </c>
      <c r="L446" s="256" t="s">
        <v>2097</v>
      </c>
      <c r="M446" s="256"/>
      <c r="N446" s="257"/>
    </row>
    <row r="447" spans="2:14" x14ac:dyDescent="0.25">
      <c r="B447" s="333" t="str">
        <f>IF(D447="","",D447&amp;"-"&amp;(1+COUNTIF(D$33:D446,D447)))</f>
        <v>imeprezime-396</v>
      </c>
      <c r="D447" s="255" t="s">
        <v>285</v>
      </c>
      <c r="E447" s="256" t="s">
        <v>2571</v>
      </c>
      <c r="F447" s="256">
        <v>1184</v>
      </c>
      <c r="G447" s="256" t="s">
        <v>2577</v>
      </c>
      <c r="H447" s="256" t="s">
        <v>807</v>
      </c>
      <c r="I447" s="256" t="s">
        <v>1658</v>
      </c>
      <c r="J447" s="256">
        <v>221</v>
      </c>
      <c r="K447" s="329">
        <v>44627</v>
      </c>
      <c r="L447" s="256" t="s">
        <v>2097</v>
      </c>
      <c r="M447" s="256"/>
      <c r="N447" s="257"/>
    </row>
    <row r="448" spans="2:14" x14ac:dyDescent="0.25">
      <c r="B448" s="333" t="str">
        <f>IF(D448="","",D448&amp;"-"&amp;(1+COUNTIF(D$33:D447,D448)))</f>
        <v>imeprezime-397</v>
      </c>
      <c r="D448" s="255" t="s">
        <v>285</v>
      </c>
      <c r="E448" s="256" t="s">
        <v>2578</v>
      </c>
      <c r="F448" s="256">
        <v>1797</v>
      </c>
      <c r="G448" s="256" t="s">
        <v>2211</v>
      </c>
      <c r="H448" s="256" t="s">
        <v>377</v>
      </c>
      <c r="I448" s="256"/>
      <c r="J448" s="256" t="s">
        <v>2097</v>
      </c>
      <c r="K448" s="256" t="s">
        <v>2097</v>
      </c>
      <c r="L448" s="256" t="s">
        <v>2097</v>
      </c>
      <c r="M448" s="256"/>
      <c r="N448" s="257"/>
    </row>
    <row r="449" spans="2:14" x14ac:dyDescent="0.25">
      <c r="B449" s="333" t="str">
        <f>IF(D449="","",D449&amp;"-"&amp;(1+COUNTIF(D$33:D448,D449)))</f>
        <v>imeprezime-398</v>
      </c>
      <c r="D449" s="255" t="s">
        <v>285</v>
      </c>
      <c r="E449" s="256" t="s">
        <v>2579</v>
      </c>
      <c r="F449" s="256">
        <v>2111</v>
      </c>
      <c r="G449" s="256" t="s">
        <v>2580</v>
      </c>
      <c r="H449" s="256" t="s">
        <v>2456</v>
      </c>
      <c r="I449" s="256"/>
      <c r="J449" s="256" t="s">
        <v>2097</v>
      </c>
      <c r="K449" s="329" t="s">
        <v>2097</v>
      </c>
      <c r="L449" s="256" t="s">
        <v>2097</v>
      </c>
      <c r="M449" s="256"/>
      <c r="N449" s="257"/>
    </row>
    <row r="450" spans="2:14" x14ac:dyDescent="0.25">
      <c r="B450" s="333" t="str">
        <f>IF(D450="","",D450&amp;"-"&amp;(1+COUNTIF(D$33:D449,D450)))</f>
        <v>imeprezime-399</v>
      </c>
      <c r="D450" s="255" t="s">
        <v>285</v>
      </c>
      <c r="E450" s="256" t="s">
        <v>1638</v>
      </c>
      <c r="F450" s="256">
        <v>2008</v>
      </c>
      <c r="G450" s="256" t="s">
        <v>2581</v>
      </c>
      <c r="H450" s="256" t="s">
        <v>807</v>
      </c>
      <c r="I450" s="256"/>
      <c r="J450" s="256" t="s">
        <v>2097</v>
      </c>
      <c r="K450" s="329" t="s">
        <v>2097</v>
      </c>
      <c r="L450" s="256" t="s">
        <v>2097</v>
      </c>
      <c r="M450" s="256"/>
      <c r="N450" s="257"/>
    </row>
    <row r="451" spans="2:14" x14ac:dyDescent="0.25">
      <c r="B451" s="333" t="str">
        <f>IF(D451="","",D451&amp;"-"&amp;(1+COUNTIF(D$33:D450,D451)))</f>
        <v>imeprezime-400</v>
      </c>
      <c r="D451" s="255" t="s">
        <v>285</v>
      </c>
      <c r="E451" s="256" t="s">
        <v>1638</v>
      </c>
      <c r="F451" s="256">
        <v>1412</v>
      </c>
      <c r="G451" s="256" t="s">
        <v>2582</v>
      </c>
      <c r="H451" s="256" t="s">
        <v>377</v>
      </c>
      <c r="I451" s="256" t="s">
        <v>1658</v>
      </c>
      <c r="J451" s="256">
        <v>221</v>
      </c>
      <c r="K451" s="329">
        <v>44636</v>
      </c>
      <c r="L451" s="256" t="s">
        <v>2097</v>
      </c>
      <c r="M451" s="256"/>
      <c r="N451" s="257"/>
    </row>
    <row r="452" spans="2:14" ht="15" customHeight="1" x14ac:dyDescent="0.25">
      <c r="B452" s="333" t="str">
        <f>IF(D452="","",D452&amp;"-"&amp;(1+COUNTIF(D$33:D451,D452)))</f>
        <v>imeprezime-401</v>
      </c>
      <c r="D452" s="255" t="s">
        <v>285</v>
      </c>
      <c r="E452" s="256" t="s">
        <v>1638</v>
      </c>
      <c r="F452" s="256">
        <v>1905</v>
      </c>
      <c r="G452" s="256" t="s">
        <v>2583</v>
      </c>
      <c r="H452" s="256" t="s">
        <v>377</v>
      </c>
      <c r="I452" s="256" t="s">
        <v>1658</v>
      </c>
      <c r="J452" s="256">
        <v>221</v>
      </c>
      <c r="K452" s="329">
        <v>44636</v>
      </c>
      <c r="L452" s="256" t="s">
        <v>2097</v>
      </c>
      <c r="M452" s="256"/>
      <c r="N452" s="257"/>
    </row>
    <row r="453" spans="2:14" x14ac:dyDescent="0.25">
      <c r="B453" s="333" t="str">
        <f>IF(D453="","",D453&amp;"-"&amp;(1+COUNTIF(D$33:D452,D453)))</f>
        <v>imeprezime-402</v>
      </c>
      <c r="D453" s="255" t="s">
        <v>285</v>
      </c>
      <c r="E453" s="256" t="s">
        <v>1638</v>
      </c>
      <c r="F453" s="256">
        <v>1491</v>
      </c>
      <c r="G453" s="256" t="s">
        <v>2584</v>
      </c>
      <c r="H453" s="256" t="s">
        <v>428</v>
      </c>
      <c r="I453" s="256" t="s">
        <v>1556</v>
      </c>
      <c r="J453" s="256">
        <v>221</v>
      </c>
      <c r="K453" s="329">
        <v>44626</v>
      </c>
      <c r="L453" s="256" t="s">
        <v>2097</v>
      </c>
      <c r="M453" s="256"/>
      <c r="N453" s="257"/>
    </row>
    <row r="454" spans="2:14" x14ac:dyDescent="0.25">
      <c r="B454" s="333" t="str">
        <f>IF(D454="","",D454&amp;"-"&amp;(1+COUNTIF(D$33:D453,D454)))</f>
        <v>imeprezime-403</v>
      </c>
      <c r="D454" s="255" t="s">
        <v>285</v>
      </c>
      <c r="E454" s="256" t="s">
        <v>1638</v>
      </c>
      <c r="F454" s="256">
        <v>1158</v>
      </c>
      <c r="G454" s="256" t="s">
        <v>2193</v>
      </c>
      <c r="H454" s="256" t="s">
        <v>525</v>
      </c>
      <c r="I454" s="256" t="s">
        <v>629</v>
      </c>
      <c r="J454" s="256">
        <v>221</v>
      </c>
      <c r="K454" s="329">
        <v>44625</v>
      </c>
      <c r="L454" s="256" t="s">
        <v>2097</v>
      </c>
      <c r="M454" s="256"/>
      <c r="N454" s="257"/>
    </row>
    <row r="455" spans="2:14" x14ac:dyDescent="0.25">
      <c r="B455" s="333" t="str">
        <f>IF(D455="","",D455&amp;"-"&amp;(1+COUNTIF(D$33:D454,D455)))</f>
        <v>imeprezime-404</v>
      </c>
      <c r="D455" s="255" t="s">
        <v>285</v>
      </c>
      <c r="E455" s="256" t="s">
        <v>1638</v>
      </c>
      <c r="F455" s="256">
        <v>2223</v>
      </c>
      <c r="G455" s="256" t="s">
        <v>1692</v>
      </c>
      <c r="H455" s="256" t="s">
        <v>377</v>
      </c>
      <c r="I455" s="256" t="s">
        <v>1658</v>
      </c>
      <c r="J455" s="256">
        <v>221</v>
      </c>
      <c r="K455" s="329">
        <v>44667</v>
      </c>
      <c r="L455" s="256" t="s">
        <v>2097</v>
      </c>
      <c r="M455" s="256"/>
      <c r="N455" s="257"/>
    </row>
    <row r="456" spans="2:14" x14ac:dyDescent="0.25">
      <c r="B456" s="333" t="str">
        <f>IF(D456="","",D456&amp;"-"&amp;(1+COUNTIF(D$33:D455,D456)))</f>
        <v>imeprezime-405</v>
      </c>
      <c r="D456" s="255" t="s">
        <v>285</v>
      </c>
      <c r="E456" s="256" t="s">
        <v>1638</v>
      </c>
      <c r="F456" s="256">
        <v>1458</v>
      </c>
      <c r="G456" s="256" t="s">
        <v>2573</v>
      </c>
      <c r="H456" s="256" t="s">
        <v>409</v>
      </c>
      <c r="I456" s="256" t="s">
        <v>1492</v>
      </c>
      <c r="J456" s="256">
        <v>221</v>
      </c>
      <c r="K456" s="329">
        <v>44632</v>
      </c>
      <c r="L456" s="256" t="s">
        <v>2097</v>
      </c>
      <c r="M456" s="256"/>
      <c r="N456" s="257"/>
    </row>
    <row r="457" spans="2:14" x14ac:dyDescent="0.25">
      <c r="B457" s="333" t="str">
        <f>IF(D457="","",D457&amp;"-"&amp;(1+COUNTIF(D$33:D456,D457)))</f>
        <v>imeprezime-406</v>
      </c>
      <c r="D457" s="255" t="s">
        <v>285</v>
      </c>
      <c r="E457" s="256" t="s">
        <v>1638</v>
      </c>
      <c r="F457" s="256">
        <v>1954</v>
      </c>
      <c r="G457" s="256" t="s">
        <v>2585</v>
      </c>
      <c r="H457" s="256" t="s">
        <v>807</v>
      </c>
      <c r="I457" s="256" t="s">
        <v>1658</v>
      </c>
      <c r="J457" s="256">
        <v>221</v>
      </c>
      <c r="K457" s="329">
        <v>44627</v>
      </c>
      <c r="L457" s="256" t="s">
        <v>2097</v>
      </c>
      <c r="M457" s="256"/>
      <c r="N457" s="257"/>
    </row>
    <row r="458" spans="2:14" x14ac:dyDescent="0.25">
      <c r="B458" s="333" t="str">
        <f>IF(D458="","",D458&amp;"-"&amp;(1+COUNTIF(D$33:D457,D458)))</f>
        <v>imeprezime-407</v>
      </c>
      <c r="D458" s="255" t="s">
        <v>285</v>
      </c>
      <c r="E458" s="256" t="s">
        <v>1638</v>
      </c>
      <c r="F458" s="256">
        <v>1881</v>
      </c>
      <c r="G458" s="256" t="s">
        <v>2586</v>
      </c>
      <c r="H458" s="256" t="s">
        <v>377</v>
      </c>
      <c r="I458" s="256"/>
      <c r="J458" s="256" t="s">
        <v>2097</v>
      </c>
      <c r="K458" s="329" t="s">
        <v>2097</v>
      </c>
      <c r="L458" s="256" t="s">
        <v>2097</v>
      </c>
      <c r="M458" s="256"/>
      <c r="N458" s="257"/>
    </row>
    <row r="459" spans="2:14" ht="15" customHeight="1" x14ac:dyDescent="0.25">
      <c r="B459" s="333" t="str">
        <f>IF(D459="","",D459&amp;"-"&amp;(1+COUNTIF(D$33:D458,D459)))</f>
        <v>imeprezime-408</v>
      </c>
      <c r="D459" s="255" t="s">
        <v>285</v>
      </c>
      <c r="E459" s="256" t="s">
        <v>1638</v>
      </c>
      <c r="F459" s="256">
        <v>1683</v>
      </c>
      <c r="G459" s="256" t="s">
        <v>2587</v>
      </c>
      <c r="H459" s="256" t="s">
        <v>2233</v>
      </c>
      <c r="I459" s="256" t="s">
        <v>1658</v>
      </c>
      <c r="J459" s="256">
        <v>221</v>
      </c>
      <c r="K459" s="329">
        <v>44623</v>
      </c>
      <c r="L459" s="256" t="s">
        <v>2097</v>
      </c>
      <c r="M459" s="256"/>
      <c r="N459" s="257"/>
    </row>
    <row r="460" spans="2:14" x14ac:dyDescent="0.25">
      <c r="B460" s="333" t="str">
        <f>IF(D460="","",D460&amp;"-"&amp;(1+COUNTIF(D$33:D459,D460)))</f>
        <v>imeprezime-409</v>
      </c>
      <c r="D460" s="255" t="s">
        <v>285</v>
      </c>
      <c r="E460" s="256" t="s">
        <v>1638</v>
      </c>
      <c r="F460" s="256">
        <v>2265</v>
      </c>
      <c r="G460" s="256" t="s">
        <v>2588</v>
      </c>
      <c r="H460" s="256" t="s">
        <v>807</v>
      </c>
      <c r="I460" s="256"/>
      <c r="J460" s="256" t="s">
        <v>2097</v>
      </c>
      <c r="K460" s="329" t="s">
        <v>2097</v>
      </c>
      <c r="L460" s="256" t="s">
        <v>2097</v>
      </c>
      <c r="M460" s="256"/>
      <c r="N460" s="257"/>
    </row>
    <row r="461" spans="2:14" x14ac:dyDescent="0.25">
      <c r="B461" s="333" t="str">
        <f>IF(D461="","",D461&amp;"-"&amp;(1+COUNTIF(D$33:D460,D461)))</f>
        <v>imeprezime-410</v>
      </c>
      <c r="D461" s="255" t="s">
        <v>285</v>
      </c>
      <c r="E461" s="256" t="s">
        <v>1638</v>
      </c>
      <c r="F461" s="256">
        <v>1747</v>
      </c>
      <c r="G461" s="256" t="s">
        <v>2589</v>
      </c>
      <c r="H461" s="256" t="s">
        <v>377</v>
      </c>
      <c r="I461" s="256"/>
      <c r="J461" s="256" t="s">
        <v>2097</v>
      </c>
      <c r="K461" s="329" t="s">
        <v>2097</v>
      </c>
      <c r="L461" s="256" t="s">
        <v>2097</v>
      </c>
      <c r="M461" s="256"/>
      <c r="N461" s="257"/>
    </row>
    <row r="462" spans="2:14" x14ac:dyDescent="0.25">
      <c r="B462" s="333" t="str">
        <f>IF(D462="","",D462&amp;"-"&amp;(1+COUNTIF(D$33:D461,D462)))</f>
        <v>imeprezime-411</v>
      </c>
      <c r="D462" s="255" t="s">
        <v>285</v>
      </c>
      <c r="E462" s="256" t="s">
        <v>1638</v>
      </c>
      <c r="F462" s="256">
        <v>1198</v>
      </c>
      <c r="G462" s="256" t="s">
        <v>2590</v>
      </c>
      <c r="H462" s="256" t="s">
        <v>450</v>
      </c>
      <c r="I462" s="256"/>
      <c r="J462" s="256" t="s">
        <v>2097</v>
      </c>
      <c r="K462" s="329" t="s">
        <v>2097</v>
      </c>
      <c r="L462" s="256" t="s">
        <v>2097</v>
      </c>
      <c r="M462" s="256"/>
      <c r="N462" s="257"/>
    </row>
    <row r="463" spans="2:14" x14ac:dyDescent="0.25">
      <c r="B463" s="333" t="str">
        <f>IF(D463="","",D463&amp;"-"&amp;(1+COUNTIF(D$33:D462,D463)))</f>
        <v>imeprezime-412</v>
      </c>
      <c r="D463" s="255" t="s">
        <v>285</v>
      </c>
      <c r="E463" s="256" t="s">
        <v>1638</v>
      </c>
      <c r="F463" s="256">
        <v>1148</v>
      </c>
      <c r="G463" s="256" t="s">
        <v>2591</v>
      </c>
      <c r="H463" s="256" t="s">
        <v>377</v>
      </c>
      <c r="I463" s="256" t="s">
        <v>1723</v>
      </c>
      <c r="J463" s="256">
        <v>221</v>
      </c>
      <c r="K463" s="329">
        <v>44667</v>
      </c>
      <c r="L463" s="256" t="s">
        <v>2097</v>
      </c>
      <c r="M463" s="256"/>
      <c r="N463" s="257"/>
    </row>
    <row r="464" spans="2:14" x14ac:dyDescent="0.25">
      <c r="B464" s="333" t="str">
        <f>IF(D464="","",D464&amp;"-"&amp;(1+COUNTIF(D$33:D463,D464)))</f>
        <v>imeprezime-413</v>
      </c>
      <c r="D464" s="255" t="s">
        <v>285</v>
      </c>
      <c r="E464" s="256" t="s">
        <v>1638</v>
      </c>
      <c r="F464" s="256">
        <v>1632</v>
      </c>
      <c r="G464" s="256" t="s">
        <v>2153</v>
      </c>
      <c r="H464" s="256" t="s">
        <v>2152</v>
      </c>
      <c r="I464" s="256"/>
      <c r="J464" s="256" t="s">
        <v>2097</v>
      </c>
      <c r="K464" s="329" t="s">
        <v>2097</v>
      </c>
      <c r="L464" s="256" t="s">
        <v>2097</v>
      </c>
      <c r="M464" s="256"/>
      <c r="N464" s="257"/>
    </row>
    <row r="465" spans="2:14" x14ac:dyDescent="0.25">
      <c r="B465" s="333" t="str">
        <f>IF(D465="","",D465&amp;"-"&amp;(1+COUNTIF(D$33:D464,D465)))</f>
        <v>imeprezime-414</v>
      </c>
      <c r="D465" s="255" t="s">
        <v>285</v>
      </c>
      <c r="E465" s="256" t="s">
        <v>1638</v>
      </c>
      <c r="F465" s="256">
        <v>1360</v>
      </c>
      <c r="G465" s="256" t="s">
        <v>1637</v>
      </c>
      <c r="H465" s="256" t="s">
        <v>377</v>
      </c>
      <c r="I465" s="256" t="s">
        <v>629</v>
      </c>
      <c r="J465" s="256">
        <v>221</v>
      </c>
      <c r="K465" s="329">
        <v>44636</v>
      </c>
      <c r="L465" s="256" t="s">
        <v>2097</v>
      </c>
      <c r="M465" s="256"/>
      <c r="N465" s="257"/>
    </row>
    <row r="466" spans="2:14" ht="15" customHeight="1" x14ac:dyDescent="0.25">
      <c r="B466" s="333" t="str">
        <f>IF(D466="","",D466&amp;"-"&amp;(1+COUNTIF(D$33:D465,D466)))</f>
        <v>imeprezime-415</v>
      </c>
      <c r="D466" s="255" t="s">
        <v>285</v>
      </c>
      <c r="E466" s="256" t="s">
        <v>1638</v>
      </c>
      <c r="F466" s="256">
        <v>1743</v>
      </c>
      <c r="G466" s="256" t="s">
        <v>2592</v>
      </c>
      <c r="H466" s="256" t="s">
        <v>2152</v>
      </c>
      <c r="I466" s="256"/>
      <c r="J466" s="256" t="s">
        <v>2097</v>
      </c>
      <c r="K466" s="329" t="s">
        <v>2097</v>
      </c>
      <c r="L466" s="256" t="s">
        <v>2097</v>
      </c>
      <c r="M466" s="256"/>
      <c r="N466" s="257"/>
    </row>
    <row r="467" spans="2:14" x14ac:dyDescent="0.25">
      <c r="B467" s="333" t="str">
        <f>IF(D467="","",D467&amp;"-"&amp;(1+COUNTIF(D$33:D466,D467)))</f>
        <v>imeprezime-416</v>
      </c>
      <c r="D467" s="255" t="s">
        <v>285</v>
      </c>
      <c r="E467" s="256" t="s">
        <v>1638</v>
      </c>
      <c r="F467" s="256">
        <v>1935</v>
      </c>
      <c r="G467" s="256" t="s">
        <v>2593</v>
      </c>
      <c r="H467" s="256" t="s">
        <v>409</v>
      </c>
      <c r="I467" s="256"/>
      <c r="J467" s="256" t="s">
        <v>2097</v>
      </c>
      <c r="K467" s="329" t="s">
        <v>2097</v>
      </c>
      <c r="L467" s="256" t="s">
        <v>2097</v>
      </c>
      <c r="M467" s="256"/>
      <c r="N467" s="257"/>
    </row>
    <row r="468" spans="2:14" x14ac:dyDescent="0.25">
      <c r="B468" s="333" t="str">
        <f>IF(D468="","",D468&amp;"-"&amp;(1+COUNTIF(D$33:D467,D468)))</f>
        <v>imeprezime-417</v>
      </c>
      <c r="D468" s="255" t="s">
        <v>285</v>
      </c>
      <c r="E468" s="256" t="s">
        <v>1638</v>
      </c>
      <c r="F468" s="256">
        <v>2042</v>
      </c>
      <c r="G468" s="256" t="s">
        <v>2594</v>
      </c>
      <c r="H468" s="256" t="s">
        <v>807</v>
      </c>
      <c r="I468" s="256" t="s">
        <v>1658</v>
      </c>
      <c r="J468" s="256">
        <v>221</v>
      </c>
      <c r="K468" s="329">
        <v>44627</v>
      </c>
      <c r="L468" s="256" t="s">
        <v>2097</v>
      </c>
      <c r="M468" s="256"/>
      <c r="N468" s="257"/>
    </row>
    <row r="469" spans="2:14" x14ac:dyDescent="0.25">
      <c r="B469" s="333" t="str">
        <f>IF(D469="","",D469&amp;"-"&amp;(1+COUNTIF(D$33:D468,D469)))</f>
        <v>imeprezime-418</v>
      </c>
      <c r="D469" s="255" t="s">
        <v>285</v>
      </c>
      <c r="E469" s="256" t="s">
        <v>823</v>
      </c>
      <c r="F469" s="256">
        <v>1808</v>
      </c>
      <c r="G469" s="256" t="s">
        <v>2595</v>
      </c>
      <c r="H469" s="256" t="s">
        <v>377</v>
      </c>
      <c r="I469" s="256"/>
      <c r="J469" s="256" t="s">
        <v>2097</v>
      </c>
      <c r="K469" s="329" t="s">
        <v>2097</v>
      </c>
      <c r="L469" s="256" t="s">
        <v>2097</v>
      </c>
      <c r="M469" s="256"/>
      <c r="N469" s="257"/>
    </row>
    <row r="470" spans="2:14" x14ac:dyDescent="0.25">
      <c r="B470" s="333" t="str">
        <f>IF(D470="","",D470&amp;"-"&amp;(1+COUNTIF(D$33:D469,D470)))</f>
        <v>imeprezime-419</v>
      </c>
      <c r="D470" s="255" t="s">
        <v>285</v>
      </c>
      <c r="E470" s="256" t="s">
        <v>823</v>
      </c>
      <c r="F470" s="256">
        <v>1616</v>
      </c>
      <c r="G470" s="256" t="s">
        <v>2596</v>
      </c>
      <c r="H470" s="256" t="s">
        <v>2152</v>
      </c>
      <c r="I470" s="256"/>
      <c r="J470" s="256" t="s">
        <v>2097</v>
      </c>
      <c r="K470" s="329" t="s">
        <v>2097</v>
      </c>
      <c r="L470" s="256" t="s">
        <v>2097</v>
      </c>
      <c r="M470" s="256"/>
      <c r="N470" s="257"/>
    </row>
    <row r="471" spans="2:14" x14ac:dyDescent="0.25">
      <c r="B471" s="333" t="str">
        <f>IF(D471="","",D471&amp;"-"&amp;(1+COUNTIF(D$33:D470,D471)))</f>
        <v>imeprezime-420</v>
      </c>
      <c r="D471" s="255" t="s">
        <v>285</v>
      </c>
      <c r="E471" s="256" t="s">
        <v>823</v>
      </c>
      <c r="F471" s="256">
        <v>1955</v>
      </c>
      <c r="G471" s="256" t="s">
        <v>2597</v>
      </c>
      <c r="H471" s="256" t="s">
        <v>807</v>
      </c>
      <c r="I471" s="256" t="s">
        <v>808</v>
      </c>
      <c r="J471" s="256">
        <v>221</v>
      </c>
      <c r="K471" s="329">
        <v>44627</v>
      </c>
      <c r="L471" s="256" t="s">
        <v>2097</v>
      </c>
      <c r="M471" s="256"/>
      <c r="N471" s="257"/>
    </row>
    <row r="472" spans="2:14" x14ac:dyDescent="0.25">
      <c r="B472" s="333" t="str">
        <f>IF(D472="","",D472&amp;"-"&amp;(1+COUNTIF(D$33:D471,D472)))</f>
        <v>imeprezime-421</v>
      </c>
      <c r="D472" s="255" t="s">
        <v>285</v>
      </c>
      <c r="E472" s="256" t="s">
        <v>823</v>
      </c>
      <c r="F472" s="256">
        <v>2190</v>
      </c>
      <c r="G472" s="256" t="s">
        <v>2598</v>
      </c>
      <c r="H472" s="256" t="s">
        <v>2599</v>
      </c>
      <c r="I472" s="256"/>
      <c r="J472" s="256" t="s">
        <v>2097</v>
      </c>
      <c r="K472" s="329" t="s">
        <v>2097</v>
      </c>
      <c r="L472" s="256" t="s">
        <v>2097</v>
      </c>
      <c r="M472" s="256"/>
      <c r="N472" s="257"/>
    </row>
    <row r="473" spans="2:14" ht="15" customHeight="1" x14ac:dyDescent="0.25">
      <c r="B473" s="333" t="str">
        <f>IF(D473="","",D473&amp;"-"&amp;(1+COUNTIF(D$33:D472,D473)))</f>
        <v>imeprezime-422</v>
      </c>
      <c r="D473" s="255" t="s">
        <v>285</v>
      </c>
      <c r="E473" s="256" t="s">
        <v>823</v>
      </c>
      <c r="F473" s="256">
        <v>1805</v>
      </c>
      <c r="G473" s="256" t="s">
        <v>2600</v>
      </c>
      <c r="H473" s="256" t="s">
        <v>377</v>
      </c>
      <c r="I473" s="256"/>
      <c r="J473" s="256" t="s">
        <v>2097</v>
      </c>
      <c r="K473" s="329" t="s">
        <v>2097</v>
      </c>
      <c r="L473" s="256" t="s">
        <v>2097</v>
      </c>
      <c r="M473" s="256"/>
      <c r="N473" s="257"/>
    </row>
    <row r="474" spans="2:14" x14ac:dyDescent="0.25">
      <c r="B474" s="333" t="str">
        <f>IF(D474="","",D474&amp;"-"&amp;(1+COUNTIF(D$33:D473,D474)))</f>
        <v>imeprezime-423</v>
      </c>
      <c r="D474" s="255" t="s">
        <v>285</v>
      </c>
      <c r="E474" s="256" t="s">
        <v>823</v>
      </c>
      <c r="F474" s="256">
        <v>1500</v>
      </c>
      <c r="G474" s="256" t="s">
        <v>2601</v>
      </c>
      <c r="H474" s="256" t="s">
        <v>807</v>
      </c>
      <c r="I474" s="256" t="s">
        <v>1000</v>
      </c>
      <c r="J474" s="256">
        <v>221</v>
      </c>
      <c r="K474" s="329">
        <v>44627</v>
      </c>
      <c r="L474" s="256" t="s">
        <v>2097</v>
      </c>
      <c r="M474" s="256"/>
      <c r="N474" s="257"/>
    </row>
    <row r="475" spans="2:14" x14ac:dyDescent="0.25">
      <c r="B475" s="333" t="str">
        <f>IF(D475="","",D475&amp;"-"&amp;(1+COUNTIF(D$33:D474,D475)))</f>
        <v>imeprezime-424</v>
      </c>
      <c r="D475" s="255" t="s">
        <v>285</v>
      </c>
      <c r="E475" s="256" t="s">
        <v>823</v>
      </c>
      <c r="F475" s="256">
        <v>2222</v>
      </c>
      <c r="G475" s="256" t="s">
        <v>2602</v>
      </c>
      <c r="H475" s="256" t="s">
        <v>377</v>
      </c>
      <c r="I475" s="256" t="s">
        <v>808</v>
      </c>
      <c r="J475" s="256">
        <v>221</v>
      </c>
      <c r="K475" s="329">
        <v>44667</v>
      </c>
      <c r="L475" s="256" t="s">
        <v>2097</v>
      </c>
      <c r="M475" s="256"/>
      <c r="N475" s="257"/>
    </row>
    <row r="476" spans="2:14" x14ac:dyDescent="0.25">
      <c r="B476" s="333" t="str">
        <f>IF(D476="","",D476&amp;"-"&amp;(1+COUNTIF(D$33:D475,D476)))</f>
        <v>imeprezime-425</v>
      </c>
      <c r="D476" s="255" t="s">
        <v>285</v>
      </c>
      <c r="E476" s="256" t="s">
        <v>823</v>
      </c>
      <c r="F476" s="256">
        <v>1149</v>
      </c>
      <c r="G476" s="256" t="s">
        <v>822</v>
      </c>
      <c r="H476" s="256" t="s">
        <v>409</v>
      </c>
      <c r="I476" s="256" t="s">
        <v>868</v>
      </c>
      <c r="J476" s="256">
        <v>221</v>
      </c>
      <c r="K476" s="329">
        <v>44632</v>
      </c>
      <c r="L476" s="256" t="s">
        <v>2097</v>
      </c>
      <c r="M476" s="256"/>
      <c r="N476" s="257"/>
    </row>
    <row r="477" spans="2:14" x14ac:dyDescent="0.25">
      <c r="B477" s="333" t="str">
        <f>IF(D477="","",D477&amp;"-"&amp;(1+COUNTIF(D$33:D476,D477)))</f>
        <v>imeprezime-426</v>
      </c>
      <c r="D477" s="255" t="s">
        <v>285</v>
      </c>
      <c r="E477" s="256" t="s">
        <v>823</v>
      </c>
      <c r="F477" s="256">
        <v>2264</v>
      </c>
      <c r="G477" s="256" t="s">
        <v>2375</v>
      </c>
      <c r="H477" s="256" t="s">
        <v>450</v>
      </c>
      <c r="I477" s="256"/>
      <c r="J477" s="256" t="s">
        <v>2097</v>
      </c>
      <c r="K477" s="329" t="s">
        <v>2097</v>
      </c>
      <c r="L477" s="256" t="s">
        <v>2097</v>
      </c>
      <c r="M477" s="256"/>
      <c r="N477" s="257"/>
    </row>
    <row r="478" spans="2:14" x14ac:dyDescent="0.25">
      <c r="B478" s="333" t="str">
        <f>IF(D478="","",D478&amp;"-"&amp;(1+COUNTIF(D$33:D477,D478)))</f>
        <v>imeprezime-427</v>
      </c>
      <c r="D478" s="255" t="s">
        <v>285</v>
      </c>
      <c r="E478" s="256" t="s">
        <v>823</v>
      </c>
      <c r="F478" s="256">
        <v>1855</v>
      </c>
      <c r="G478" s="256" t="s">
        <v>2603</v>
      </c>
      <c r="H478" s="256" t="s">
        <v>450</v>
      </c>
      <c r="I478" s="256" t="s">
        <v>380</v>
      </c>
      <c r="J478" s="256">
        <v>221</v>
      </c>
      <c r="K478" s="329">
        <v>44625</v>
      </c>
      <c r="L478" s="256" t="s">
        <v>2097</v>
      </c>
      <c r="M478" s="256"/>
      <c r="N478" s="257"/>
    </row>
    <row r="479" spans="2:14" x14ac:dyDescent="0.25">
      <c r="B479" s="333" t="str">
        <f>IF(D479="","",D479&amp;"-"&amp;(1+COUNTIF(D$33:D478,D479)))</f>
        <v>imeprezime-428</v>
      </c>
      <c r="D479" s="255" t="s">
        <v>285</v>
      </c>
      <c r="E479" s="256" t="s">
        <v>823</v>
      </c>
      <c r="F479" s="256">
        <v>1125</v>
      </c>
      <c r="G479" s="256" t="s">
        <v>2604</v>
      </c>
      <c r="H479" s="256" t="s">
        <v>807</v>
      </c>
      <c r="I479" s="256" t="s">
        <v>868</v>
      </c>
      <c r="J479" s="256">
        <v>221</v>
      </c>
      <c r="K479" s="329">
        <v>44627</v>
      </c>
      <c r="L479" s="256" t="s">
        <v>2097</v>
      </c>
      <c r="M479" s="256"/>
      <c r="N479" s="257"/>
    </row>
    <row r="480" spans="2:14" ht="15" customHeight="1" x14ac:dyDescent="0.25">
      <c r="B480" s="333" t="str">
        <f>IF(D480="","",D480&amp;"-"&amp;(1+COUNTIF(D$33:D479,D480)))</f>
        <v>imeprezime-429</v>
      </c>
      <c r="D480" s="255" t="s">
        <v>285</v>
      </c>
      <c r="E480" s="256" t="s">
        <v>823</v>
      </c>
      <c r="F480" s="256">
        <v>1102</v>
      </c>
      <c r="G480" s="256" t="s">
        <v>2605</v>
      </c>
      <c r="H480" s="256" t="s">
        <v>377</v>
      </c>
      <c r="I480" s="256"/>
      <c r="J480" s="256" t="s">
        <v>2097</v>
      </c>
      <c r="K480" s="329" t="s">
        <v>2097</v>
      </c>
      <c r="L480" s="256" t="s">
        <v>2097</v>
      </c>
      <c r="M480" s="256"/>
      <c r="N480" s="257"/>
    </row>
    <row r="481" spans="2:14" x14ac:dyDescent="0.25">
      <c r="B481" s="333" t="str">
        <f>IF(D481="","",D481&amp;"-"&amp;(1+COUNTIF(D$33:D480,D481)))</f>
        <v>imeprezime-430</v>
      </c>
      <c r="D481" s="255" t="s">
        <v>285</v>
      </c>
      <c r="E481" s="256" t="s">
        <v>823</v>
      </c>
      <c r="F481" s="256">
        <v>1610</v>
      </c>
      <c r="G481" s="256" t="s">
        <v>2606</v>
      </c>
      <c r="H481" s="256" t="s">
        <v>563</v>
      </c>
      <c r="I481" s="256"/>
      <c r="J481" s="256" t="s">
        <v>2097</v>
      </c>
      <c r="K481" s="256" t="s">
        <v>2097</v>
      </c>
      <c r="L481" s="256" t="s">
        <v>2097</v>
      </c>
      <c r="M481" s="256"/>
      <c r="N481" s="257"/>
    </row>
    <row r="482" spans="2:14" x14ac:dyDescent="0.25">
      <c r="B482" s="333" t="str">
        <f>IF(D482="","",D482&amp;"-"&amp;(1+COUNTIF(D$33:D481,D482)))</f>
        <v>imeprezime-431</v>
      </c>
      <c r="D482" s="255" t="s">
        <v>285</v>
      </c>
      <c r="E482" s="256" t="s">
        <v>823</v>
      </c>
      <c r="F482" s="256">
        <v>1899</v>
      </c>
      <c r="G482" s="256" t="s">
        <v>2607</v>
      </c>
      <c r="H482" s="256" t="s">
        <v>377</v>
      </c>
      <c r="I482" s="256"/>
      <c r="J482" s="256" t="s">
        <v>2097</v>
      </c>
      <c r="K482" s="329" t="s">
        <v>2097</v>
      </c>
      <c r="L482" s="256" t="s">
        <v>2097</v>
      </c>
      <c r="M482" s="256"/>
      <c r="N482" s="257"/>
    </row>
    <row r="483" spans="2:14" x14ac:dyDescent="0.25">
      <c r="B483" s="333" t="str">
        <f>IF(D483="","",D483&amp;"-"&amp;(1+COUNTIF(D$33:D482,D483)))</f>
        <v>imeprezime-432</v>
      </c>
      <c r="D483" s="255" t="s">
        <v>285</v>
      </c>
      <c r="E483" s="256" t="s">
        <v>823</v>
      </c>
      <c r="F483" s="256">
        <v>1734</v>
      </c>
      <c r="G483" s="256" t="s">
        <v>2608</v>
      </c>
      <c r="H483" s="256" t="s">
        <v>2152</v>
      </c>
      <c r="I483" s="256"/>
      <c r="J483" s="256" t="s">
        <v>2097</v>
      </c>
      <c r="K483" s="329" t="s">
        <v>2097</v>
      </c>
      <c r="L483" s="256" t="s">
        <v>2097</v>
      </c>
      <c r="M483" s="256"/>
      <c r="N483" s="257"/>
    </row>
    <row r="484" spans="2:14" x14ac:dyDescent="0.25">
      <c r="B484" s="333" t="str">
        <f>IF(D484="","",D484&amp;"-"&amp;(1+COUNTIF(D$33:D483,D484)))</f>
        <v>imeprezime-433</v>
      </c>
      <c r="D484" s="255" t="s">
        <v>285</v>
      </c>
      <c r="E484" s="256" t="s">
        <v>823</v>
      </c>
      <c r="F484" s="256">
        <v>2000</v>
      </c>
      <c r="G484" s="256" t="s">
        <v>2166</v>
      </c>
      <c r="H484" s="256" t="s">
        <v>525</v>
      </c>
      <c r="I484" s="256"/>
      <c r="J484" s="256" t="s">
        <v>2097</v>
      </c>
      <c r="K484" s="329" t="s">
        <v>2097</v>
      </c>
      <c r="L484" s="256" t="s">
        <v>2097</v>
      </c>
      <c r="M484" s="256"/>
      <c r="N484" s="257"/>
    </row>
    <row r="485" spans="2:14" x14ac:dyDescent="0.25">
      <c r="B485" s="333" t="str">
        <f>IF(D485="","",D485&amp;"-"&amp;(1+COUNTIF(D$33:D484,D485)))</f>
        <v>imeprezime-434</v>
      </c>
      <c r="D485" s="255" t="s">
        <v>285</v>
      </c>
      <c r="E485" s="256" t="s">
        <v>823</v>
      </c>
      <c r="F485" s="256">
        <v>1588</v>
      </c>
      <c r="G485" s="256" t="s">
        <v>2609</v>
      </c>
      <c r="H485" s="256" t="s">
        <v>2152</v>
      </c>
      <c r="I485" s="256"/>
      <c r="J485" s="256" t="s">
        <v>2097</v>
      </c>
      <c r="K485" s="329" t="s">
        <v>2097</v>
      </c>
      <c r="L485" s="256" t="s">
        <v>2097</v>
      </c>
      <c r="M485" s="256"/>
      <c r="N485" s="257"/>
    </row>
    <row r="486" spans="2:14" x14ac:dyDescent="0.25">
      <c r="B486" s="333" t="str">
        <f>IF(D486="","",D486&amp;"-"&amp;(1+COUNTIF(D$33:D485,D486)))</f>
        <v>imeprezime-435</v>
      </c>
      <c r="D486" s="255" t="s">
        <v>285</v>
      </c>
      <c r="E486" s="256" t="s">
        <v>823</v>
      </c>
      <c r="F486" s="256">
        <v>1496</v>
      </c>
      <c r="G486" s="256" t="s">
        <v>2610</v>
      </c>
      <c r="H486" s="256" t="s">
        <v>377</v>
      </c>
      <c r="I486" s="256" t="s">
        <v>1000</v>
      </c>
      <c r="J486" s="256">
        <v>221</v>
      </c>
      <c r="K486" s="329">
        <v>44636</v>
      </c>
      <c r="L486" s="256" t="s">
        <v>2097</v>
      </c>
      <c r="M486" s="256"/>
      <c r="N486" s="257"/>
    </row>
    <row r="487" spans="2:14" ht="15" customHeight="1" x14ac:dyDescent="0.25">
      <c r="B487" s="333" t="str">
        <f>IF(D487="","",D487&amp;"-"&amp;(1+COUNTIF(D$33:D486,D487)))</f>
        <v>imeprezime-436</v>
      </c>
      <c r="D487" s="255" t="s">
        <v>285</v>
      </c>
      <c r="E487" s="256" t="s">
        <v>823</v>
      </c>
      <c r="F487" s="256">
        <v>1948</v>
      </c>
      <c r="G487" s="256" t="s">
        <v>2340</v>
      </c>
      <c r="H487" s="256" t="s">
        <v>807</v>
      </c>
      <c r="I487" s="256" t="s">
        <v>808</v>
      </c>
      <c r="J487" s="256">
        <v>221</v>
      </c>
      <c r="K487" s="329">
        <v>44627</v>
      </c>
      <c r="L487" s="256" t="s">
        <v>2097</v>
      </c>
      <c r="M487" s="256"/>
      <c r="N487" s="257"/>
    </row>
    <row r="488" spans="2:14" x14ac:dyDescent="0.25">
      <c r="B488" s="333" t="str">
        <f>IF(D488="","",D488&amp;"-"&amp;(1+COUNTIF(D$33:D487,D488)))</f>
        <v>imeprezime-437</v>
      </c>
      <c r="D488" s="255" t="s">
        <v>285</v>
      </c>
      <c r="E488" s="256" t="s">
        <v>823</v>
      </c>
      <c r="F488" s="256">
        <v>1999</v>
      </c>
      <c r="G488" s="256" t="s">
        <v>2611</v>
      </c>
      <c r="H488" s="256" t="s">
        <v>525</v>
      </c>
      <c r="I488" s="256"/>
      <c r="J488" s="256" t="s">
        <v>2097</v>
      </c>
      <c r="K488" s="329" t="s">
        <v>2097</v>
      </c>
      <c r="L488" s="256" t="s">
        <v>2097</v>
      </c>
      <c r="M488" s="256"/>
      <c r="N488" s="257"/>
    </row>
    <row r="489" spans="2:14" x14ac:dyDescent="0.25">
      <c r="B489" s="333" t="str">
        <f>IF(D489="","",D489&amp;"-"&amp;(1+COUNTIF(D$33:D488,D489)))</f>
        <v>imeprezime-438</v>
      </c>
      <c r="D489" s="255" t="s">
        <v>285</v>
      </c>
      <c r="E489" s="256" t="s">
        <v>823</v>
      </c>
      <c r="F489" s="256">
        <v>1079</v>
      </c>
      <c r="G489" s="256" t="s">
        <v>2612</v>
      </c>
      <c r="H489" s="256" t="s">
        <v>409</v>
      </c>
      <c r="I489" s="256"/>
      <c r="J489" s="256" t="s">
        <v>2097</v>
      </c>
      <c r="K489" s="329" t="s">
        <v>2097</v>
      </c>
      <c r="L489" s="256" t="s">
        <v>2097</v>
      </c>
      <c r="M489" s="256"/>
      <c r="N489" s="257"/>
    </row>
    <row r="490" spans="2:14" x14ac:dyDescent="0.25">
      <c r="B490" s="333" t="str">
        <f>IF(D490="","",D490&amp;"-"&amp;(1+COUNTIF(D$33:D489,D490)))</f>
        <v>imeprezime-439</v>
      </c>
      <c r="D490" s="255" t="s">
        <v>285</v>
      </c>
      <c r="E490" s="256" t="s">
        <v>823</v>
      </c>
      <c r="F490" s="256">
        <v>1111</v>
      </c>
      <c r="G490" s="256" t="s">
        <v>2613</v>
      </c>
      <c r="H490" s="256" t="s">
        <v>428</v>
      </c>
      <c r="I490" s="256" t="s">
        <v>868</v>
      </c>
      <c r="J490" s="256">
        <v>221</v>
      </c>
      <c r="K490" s="329">
        <v>44626</v>
      </c>
      <c r="L490" s="256" t="s">
        <v>2097</v>
      </c>
      <c r="M490" s="256"/>
      <c r="N490" s="257"/>
    </row>
    <row r="491" spans="2:14" x14ac:dyDescent="0.25">
      <c r="B491" s="333" t="str">
        <f>IF(D491="","",D491&amp;"-"&amp;(1+COUNTIF(D$33:D490,D491)))</f>
        <v>imeprezime-440</v>
      </c>
      <c r="D491" s="255" t="s">
        <v>285</v>
      </c>
      <c r="E491" s="256" t="s">
        <v>823</v>
      </c>
      <c r="F491" s="256">
        <v>1205</v>
      </c>
      <c r="G491" s="256" t="s">
        <v>2614</v>
      </c>
      <c r="H491" s="256" t="s">
        <v>807</v>
      </c>
      <c r="I491" s="256" t="s">
        <v>868</v>
      </c>
      <c r="J491" s="256">
        <v>221</v>
      </c>
      <c r="K491" s="329">
        <v>44627</v>
      </c>
      <c r="L491" s="256" t="s">
        <v>2097</v>
      </c>
      <c r="M491" s="256"/>
      <c r="N491" s="257"/>
    </row>
    <row r="492" spans="2:14" x14ac:dyDescent="0.25">
      <c r="B492" s="333" t="str">
        <f>IF(D492="","",D492&amp;"-"&amp;(1+COUNTIF(D$33:D491,D492)))</f>
        <v>imeprezime-441</v>
      </c>
      <c r="D492" s="255" t="s">
        <v>285</v>
      </c>
      <c r="E492" s="256" t="s">
        <v>823</v>
      </c>
      <c r="F492" s="256">
        <v>1484</v>
      </c>
      <c r="G492" s="256" t="s">
        <v>866</v>
      </c>
      <c r="H492" s="256" t="s">
        <v>450</v>
      </c>
      <c r="I492" s="256" t="s">
        <v>1280</v>
      </c>
      <c r="J492" s="256">
        <v>221</v>
      </c>
      <c r="K492" s="329">
        <v>44633</v>
      </c>
      <c r="L492" s="256" t="s">
        <v>2097</v>
      </c>
      <c r="M492" s="256"/>
      <c r="N492" s="257"/>
    </row>
    <row r="493" spans="2:14" x14ac:dyDescent="0.25">
      <c r="B493" s="333" t="str">
        <f>IF(D493="","",D493&amp;"-"&amp;(1+COUNTIF(D$33:D492,D493)))</f>
        <v>imeprezime-442</v>
      </c>
      <c r="D493" s="255" t="s">
        <v>285</v>
      </c>
      <c r="E493" s="256" t="s">
        <v>823</v>
      </c>
      <c r="F493" s="256">
        <v>1144</v>
      </c>
      <c r="G493" s="256" t="s">
        <v>2430</v>
      </c>
      <c r="H493" s="256" t="s">
        <v>2194</v>
      </c>
      <c r="I493" s="256" t="s">
        <v>808</v>
      </c>
      <c r="J493" s="256">
        <v>221</v>
      </c>
      <c r="K493" s="329">
        <v>44645</v>
      </c>
      <c r="L493" s="256" t="s">
        <v>2097</v>
      </c>
      <c r="M493" s="256"/>
      <c r="N493" s="257"/>
    </row>
    <row r="494" spans="2:14" ht="15" customHeight="1" x14ac:dyDescent="0.25">
      <c r="B494" s="333" t="str">
        <f>IF(D494="","",D494&amp;"-"&amp;(1+COUNTIF(D$33:D493,D494)))</f>
        <v>imeprezime-443</v>
      </c>
      <c r="D494" s="255" t="s">
        <v>285</v>
      </c>
      <c r="E494" s="256" t="s">
        <v>823</v>
      </c>
      <c r="F494" s="256">
        <v>1585</v>
      </c>
      <c r="G494" s="256" t="s">
        <v>2615</v>
      </c>
      <c r="H494" s="256" t="s">
        <v>2152</v>
      </c>
      <c r="I494" s="256"/>
      <c r="J494" s="256" t="s">
        <v>2097</v>
      </c>
      <c r="K494" s="329" t="s">
        <v>2097</v>
      </c>
      <c r="L494" s="256" t="s">
        <v>2097</v>
      </c>
      <c r="M494" s="256"/>
      <c r="N494" s="257"/>
    </row>
    <row r="495" spans="2:14" x14ac:dyDescent="0.25">
      <c r="B495" s="333" t="str">
        <f>IF(D495="","",D495&amp;"-"&amp;(1+COUNTIF(D$33:D494,D495)))</f>
        <v>imeprezime-444</v>
      </c>
      <c r="D495" s="255" t="s">
        <v>285</v>
      </c>
      <c r="E495" s="256" t="s">
        <v>823</v>
      </c>
      <c r="F495" s="256">
        <v>1672</v>
      </c>
      <c r="G495" s="256" t="s">
        <v>2616</v>
      </c>
      <c r="H495" s="256" t="s">
        <v>428</v>
      </c>
      <c r="I495" s="256" t="s">
        <v>1094</v>
      </c>
      <c r="J495" s="256">
        <v>221</v>
      </c>
      <c r="K495" s="329">
        <v>44626</v>
      </c>
      <c r="L495" s="256" t="s">
        <v>2097</v>
      </c>
      <c r="M495" s="256"/>
      <c r="N495" s="257"/>
    </row>
    <row r="496" spans="2:14" x14ac:dyDescent="0.25">
      <c r="B496" s="333" t="str">
        <f>IF(D496="","",D496&amp;"-"&amp;(1+COUNTIF(D$33:D495,D496)))</f>
        <v>imeprezime-445</v>
      </c>
      <c r="D496" s="255" t="s">
        <v>285</v>
      </c>
      <c r="E496" s="256" t="s">
        <v>823</v>
      </c>
      <c r="F496" s="256">
        <v>1985</v>
      </c>
      <c r="G496" s="256" t="s">
        <v>2617</v>
      </c>
      <c r="H496" s="256" t="s">
        <v>525</v>
      </c>
      <c r="I496" s="256" t="s">
        <v>1280</v>
      </c>
      <c r="J496" s="256">
        <v>221</v>
      </c>
      <c r="K496" s="329">
        <v>44625</v>
      </c>
      <c r="L496" s="256" t="s">
        <v>2097</v>
      </c>
      <c r="M496" s="256"/>
      <c r="N496" s="257"/>
    </row>
    <row r="497" spans="2:14" x14ac:dyDescent="0.25">
      <c r="B497" s="333" t="str">
        <f>IF(D497="","",D497&amp;"-"&amp;(1+COUNTIF(D$33:D496,D497)))</f>
        <v>imeprezime-446</v>
      </c>
      <c r="D497" s="255" t="s">
        <v>285</v>
      </c>
      <c r="E497" s="256" t="s">
        <v>922</v>
      </c>
      <c r="F497" s="256">
        <v>1211</v>
      </c>
      <c r="G497" s="256" t="s">
        <v>921</v>
      </c>
      <c r="H497" s="256" t="s">
        <v>807</v>
      </c>
      <c r="I497" s="256" t="s">
        <v>868</v>
      </c>
      <c r="J497" s="256">
        <v>221</v>
      </c>
      <c r="K497" s="329">
        <v>44627</v>
      </c>
      <c r="L497" s="256" t="s">
        <v>2097</v>
      </c>
      <c r="M497" s="256"/>
      <c r="N497" s="257"/>
    </row>
    <row r="498" spans="2:14" x14ac:dyDescent="0.25">
      <c r="B498" s="333" t="str">
        <f>IF(D498="","",D498&amp;"-"&amp;(1+COUNTIF(D$33:D497,D498)))</f>
        <v>imeprezime-447</v>
      </c>
      <c r="D498" s="255" t="s">
        <v>285</v>
      </c>
      <c r="E498" s="256" t="s">
        <v>1830</v>
      </c>
      <c r="F498" s="256">
        <v>1346</v>
      </c>
      <c r="G498" s="256" t="s">
        <v>2618</v>
      </c>
      <c r="H498" s="256" t="s">
        <v>377</v>
      </c>
      <c r="I498" s="256"/>
      <c r="J498" s="256" t="s">
        <v>2097</v>
      </c>
      <c r="K498" s="329" t="s">
        <v>2097</v>
      </c>
      <c r="L498" s="256" t="s">
        <v>2097</v>
      </c>
      <c r="M498" s="256"/>
      <c r="N498" s="257"/>
    </row>
    <row r="499" spans="2:14" x14ac:dyDescent="0.25">
      <c r="B499" s="333" t="str">
        <f>IF(D499="","",D499&amp;"-"&amp;(1+COUNTIF(D$33:D498,D499)))</f>
        <v>imeprezime-448</v>
      </c>
      <c r="D499" s="255" t="s">
        <v>285</v>
      </c>
      <c r="E499" s="256" t="s">
        <v>1830</v>
      </c>
      <c r="F499" s="256">
        <v>1872</v>
      </c>
      <c r="G499" s="256" t="s">
        <v>2317</v>
      </c>
      <c r="H499" s="256" t="s">
        <v>807</v>
      </c>
      <c r="I499" s="256" t="s">
        <v>1658</v>
      </c>
      <c r="J499" s="256">
        <v>221</v>
      </c>
      <c r="K499" s="329">
        <v>44641</v>
      </c>
      <c r="L499" s="256" t="s">
        <v>2097</v>
      </c>
      <c r="M499" s="256"/>
      <c r="N499" s="257"/>
    </row>
    <row r="500" spans="2:14" x14ac:dyDescent="0.25">
      <c r="B500" s="333" t="str">
        <f>IF(D500="","",D500&amp;"-"&amp;(1+COUNTIF(D$33:D499,D500)))</f>
        <v>imeprezime-449</v>
      </c>
      <c r="D500" s="255" t="s">
        <v>285</v>
      </c>
      <c r="E500" s="256" t="s">
        <v>1830</v>
      </c>
      <c r="F500" s="256">
        <v>1828</v>
      </c>
      <c r="G500" s="256" t="s">
        <v>2619</v>
      </c>
      <c r="H500" s="256" t="s">
        <v>428</v>
      </c>
      <c r="I500" s="256" t="s">
        <v>1723</v>
      </c>
      <c r="J500" s="256">
        <v>221</v>
      </c>
      <c r="K500" s="329">
        <v>44626</v>
      </c>
      <c r="L500" s="256" t="s">
        <v>2097</v>
      </c>
      <c r="M500" s="256"/>
      <c r="N500" s="257"/>
    </row>
    <row r="501" spans="2:14" ht="15" customHeight="1" x14ac:dyDescent="0.25">
      <c r="B501" s="333" t="str">
        <f>IF(D501="","",D501&amp;"-"&amp;(1+COUNTIF(D$33:D500,D501)))</f>
        <v>imeprezime-450</v>
      </c>
      <c r="D501" s="255" t="s">
        <v>285</v>
      </c>
      <c r="E501" s="256" t="s">
        <v>1830</v>
      </c>
      <c r="F501" s="256">
        <v>1523</v>
      </c>
      <c r="G501" s="256" t="s">
        <v>1865</v>
      </c>
      <c r="H501" s="256" t="s">
        <v>377</v>
      </c>
      <c r="I501" s="256" t="s">
        <v>1833</v>
      </c>
      <c r="J501" s="256">
        <v>221</v>
      </c>
      <c r="K501" s="329">
        <v>44636</v>
      </c>
      <c r="L501" s="256" t="s">
        <v>2097</v>
      </c>
      <c r="M501" s="256"/>
      <c r="N501" s="257"/>
    </row>
    <row r="502" spans="2:14" x14ac:dyDescent="0.25">
      <c r="B502" s="333" t="str">
        <f>IF(D502="","",D502&amp;"-"&amp;(1+COUNTIF(D$33:D501,D502)))</f>
        <v>imeprezime-451</v>
      </c>
      <c r="D502" s="255" t="s">
        <v>285</v>
      </c>
      <c r="E502" s="256" t="s">
        <v>1830</v>
      </c>
      <c r="F502" s="256">
        <v>1309</v>
      </c>
      <c r="G502" s="256" t="s">
        <v>784</v>
      </c>
      <c r="H502" s="256" t="s">
        <v>377</v>
      </c>
      <c r="I502" s="256" t="s">
        <v>1833</v>
      </c>
      <c r="J502" s="256">
        <v>221</v>
      </c>
      <c r="K502" s="329">
        <v>44636</v>
      </c>
      <c r="L502" s="256" t="s">
        <v>2097</v>
      </c>
      <c r="M502" s="256"/>
      <c r="N502" s="257"/>
    </row>
    <row r="503" spans="2:14" x14ac:dyDescent="0.25">
      <c r="B503" s="333" t="str">
        <f>IF(D503="","",D503&amp;"-"&amp;(1+COUNTIF(D$33:D502,D503)))</f>
        <v>imeprezime-452</v>
      </c>
      <c r="D503" s="255" t="s">
        <v>285</v>
      </c>
      <c r="E503" s="256" t="s">
        <v>1830</v>
      </c>
      <c r="F503" s="256">
        <v>1319</v>
      </c>
      <c r="G503" s="256" t="s">
        <v>2620</v>
      </c>
      <c r="H503" s="256" t="s">
        <v>807</v>
      </c>
      <c r="I503" s="256"/>
      <c r="J503" s="256" t="s">
        <v>2097</v>
      </c>
      <c r="K503" s="329" t="s">
        <v>2097</v>
      </c>
      <c r="L503" s="256" t="s">
        <v>2097</v>
      </c>
      <c r="M503" s="256"/>
      <c r="N503" s="257"/>
    </row>
    <row r="504" spans="2:14" x14ac:dyDescent="0.25">
      <c r="B504" s="333" t="str">
        <f>IF(D504="","",D504&amp;"-"&amp;(1+COUNTIF(D$33:D503,D504)))</f>
        <v>imeprezime-453</v>
      </c>
      <c r="D504" s="255" t="s">
        <v>285</v>
      </c>
      <c r="E504" s="256" t="s">
        <v>1830</v>
      </c>
      <c r="F504" s="256">
        <v>1287</v>
      </c>
      <c r="G504" s="256" t="s">
        <v>2621</v>
      </c>
      <c r="H504" s="256" t="s">
        <v>377</v>
      </c>
      <c r="I504" s="256" t="s">
        <v>1833</v>
      </c>
      <c r="J504" s="256">
        <v>221</v>
      </c>
      <c r="K504" s="329">
        <v>44636</v>
      </c>
      <c r="L504" s="256" t="s">
        <v>2097</v>
      </c>
      <c r="M504" s="256"/>
      <c r="N504" s="257"/>
    </row>
    <row r="505" spans="2:14" x14ac:dyDescent="0.25">
      <c r="B505" s="333" t="str">
        <f>IF(D505="","",D505&amp;"-"&amp;(1+COUNTIF(D$33:D504,D505)))</f>
        <v>imeprezime-454</v>
      </c>
      <c r="D505" s="255" t="s">
        <v>285</v>
      </c>
      <c r="E505" s="256" t="s">
        <v>1830</v>
      </c>
      <c r="F505" s="256">
        <v>1436</v>
      </c>
      <c r="G505" s="256" t="s">
        <v>2388</v>
      </c>
      <c r="H505" s="256" t="s">
        <v>377</v>
      </c>
      <c r="I505" s="256" t="s">
        <v>1658</v>
      </c>
      <c r="J505" s="256">
        <v>221</v>
      </c>
      <c r="K505" s="329">
        <v>44636</v>
      </c>
      <c r="L505" s="256" t="s">
        <v>2097</v>
      </c>
      <c r="M505" s="256"/>
      <c r="N505" s="257"/>
    </row>
    <row r="506" spans="2:14" x14ac:dyDescent="0.25">
      <c r="B506" s="333" t="str">
        <f>IF(D506="","",D506&amp;"-"&amp;(1+COUNTIF(D$33:D505,D506)))</f>
        <v>imeprezime-455</v>
      </c>
      <c r="D506" s="255" t="s">
        <v>285</v>
      </c>
      <c r="E506" s="256" t="s">
        <v>1830</v>
      </c>
      <c r="F506" s="256">
        <v>1547</v>
      </c>
      <c r="G506" s="256" t="s">
        <v>2198</v>
      </c>
      <c r="H506" s="256" t="s">
        <v>377</v>
      </c>
      <c r="I506" s="256" t="s">
        <v>1556</v>
      </c>
      <c r="J506" s="256">
        <v>221</v>
      </c>
      <c r="K506" s="329">
        <v>44636</v>
      </c>
      <c r="L506" s="256" t="s">
        <v>2097</v>
      </c>
      <c r="M506" s="256"/>
      <c r="N506" s="257"/>
    </row>
    <row r="507" spans="2:14" x14ac:dyDescent="0.25">
      <c r="B507" s="333" t="str">
        <f>IF(D507="","",D507&amp;"-"&amp;(1+COUNTIF(D$33:D506,D507)))</f>
        <v>imeprezime-456</v>
      </c>
      <c r="D507" s="255" t="s">
        <v>285</v>
      </c>
      <c r="E507" s="256" t="s">
        <v>1830</v>
      </c>
      <c r="F507" s="256">
        <v>1478</v>
      </c>
      <c r="G507" s="256" t="s">
        <v>679</v>
      </c>
      <c r="H507" s="256" t="s">
        <v>450</v>
      </c>
      <c r="I507" s="256" t="s">
        <v>1833</v>
      </c>
      <c r="J507" s="256">
        <v>221</v>
      </c>
      <c r="K507" s="329">
        <v>44625</v>
      </c>
      <c r="L507" s="256" t="s">
        <v>2097</v>
      </c>
      <c r="M507" s="256"/>
      <c r="N507" s="257"/>
    </row>
    <row r="508" spans="2:14" ht="15" customHeight="1" x14ac:dyDescent="0.25">
      <c r="B508" s="333" t="str">
        <f>IF(D508="","",D508&amp;"-"&amp;(1+COUNTIF(D$33:D507,D508)))</f>
        <v>imeprezime-457</v>
      </c>
      <c r="D508" s="255" t="s">
        <v>285</v>
      </c>
      <c r="E508" s="256" t="s">
        <v>1830</v>
      </c>
      <c r="F508" s="256">
        <v>1901</v>
      </c>
      <c r="G508" s="256" t="s">
        <v>2485</v>
      </c>
      <c r="H508" s="256" t="s">
        <v>377</v>
      </c>
      <c r="I508" s="256"/>
      <c r="J508" s="256" t="s">
        <v>2097</v>
      </c>
      <c r="K508" s="329" t="s">
        <v>2097</v>
      </c>
      <c r="L508" s="256" t="s">
        <v>2097</v>
      </c>
      <c r="M508" s="256"/>
      <c r="N508" s="257"/>
    </row>
    <row r="509" spans="2:14" x14ac:dyDescent="0.25">
      <c r="B509" s="333" t="str">
        <f>IF(D509="","",D509&amp;"-"&amp;(1+COUNTIF(D$33:D508,D509)))</f>
        <v>imeprezime-458</v>
      </c>
      <c r="D509" s="255" t="s">
        <v>285</v>
      </c>
      <c r="E509" s="256" t="s">
        <v>1830</v>
      </c>
      <c r="F509" s="256">
        <v>1406</v>
      </c>
      <c r="G509" s="256" t="s">
        <v>2622</v>
      </c>
      <c r="H509" s="256" t="s">
        <v>2163</v>
      </c>
      <c r="I509" s="256" t="s">
        <v>629</v>
      </c>
      <c r="J509" s="256">
        <v>221</v>
      </c>
      <c r="K509" s="329">
        <v>44644</v>
      </c>
      <c r="L509" s="256" t="s">
        <v>2097</v>
      </c>
      <c r="M509" s="256"/>
      <c r="N509" s="257"/>
    </row>
    <row r="510" spans="2:14" x14ac:dyDescent="0.25">
      <c r="B510" s="333" t="str">
        <f>IF(D510="","",D510&amp;"-"&amp;(1+COUNTIF(D$33:D509,D510)))</f>
        <v>imeprezime-459</v>
      </c>
      <c r="D510" s="255" t="s">
        <v>285</v>
      </c>
      <c r="E510" s="256" t="s">
        <v>1830</v>
      </c>
      <c r="F510" s="256">
        <v>1950</v>
      </c>
      <c r="G510" s="256" t="s">
        <v>2623</v>
      </c>
      <c r="H510" s="256" t="s">
        <v>807</v>
      </c>
      <c r="I510" s="256" t="s">
        <v>1658</v>
      </c>
      <c r="J510" s="256">
        <v>221</v>
      </c>
      <c r="K510" s="329">
        <v>44627</v>
      </c>
      <c r="L510" s="256" t="s">
        <v>2097</v>
      </c>
      <c r="M510" s="256"/>
      <c r="N510" s="257"/>
    </row>
    <row r="511" spans="2:14" x14ac:dyDescent="0.25">
      <c r="B511" s="333" t="str">
        <f>IF(D511="","",D511&amp;"-"&amp;(1+COUNTIF(D$33:D510,D511)))</f>
        <v>imeprezime-460</v>
      </c>
      <c r="D511" s="255" t="s">
        <v>285</v>
      </c>
      <c r="E511" s="256" t="s">
        <v>1830</v>
      </c>
      <c r="F511" s="256">
        <v>1197</v>
      </c>
      <c r="G511" s="256" t="s">
        <v>2481</v>
      </c>
      <c r="H511" s="256" t="s">
        <v>409</v>
      </c>
      <c r="I511" s="256" t="s">
        <v>1723</v>
      </c>
      <c r="J511" s="256">
        <v>221</v>
      </c>
      <c r="K511" s="329">
        <v>44632</v>
      </c>
      <c r="L511" s="256" t="s">
        <v>2097</v>
      </c>
      <c r="M511" s="256"/>
      <c r="N511" s="257"/>
    </row>
    <row r="512" spans="2:14" x14ac:dyDescent="0.25">
      <c r="B512" s="333" t="str">
        <f>IF(D512="","",D512&amp;"-"&amp;(1+COUNTIF(D$33:D511,D512)))</f>
        <v>imeprezime-461</v>
      </c>
      <c r="D512" s="255" t="s">
        <v>285</v>
      </c>
      <c r="E512" s="256" t="s">
        <v>1830</v>
      </c>
      <c r="F512" s="256">
        <v>1877</v>
      </c>
      <c r="G512" s="256" t="s">
        <v>2551</v>
      </c>
      <c r="H512" s="256" t="s">
        <v>377</v>
      </c>
      <c r="I512" s="256" t="s">
        <v>1658</v>
      </c>
      <c r="J512" s="256">
        <v>221</v>
      </c>
      <c r="K512" s="329">
        <v>44636</v>
      </c>
      <c r="L512" s="256" t="s">
        <v>2097</v>
      </c>
      <c r="M512" s="256"/>
      <c r="N512" s="257"/>
    </row>
    <row r="513" spans="2:14" x14ac:dyDescent="0.25">
      <c r="B513" s="333" t="str">
        <f>IF(D513="","",D513&amp;"-"&amp;(1+COUNTIF(D$33:D512,D513)))</f>
        <v>imeprezime-462</v>
      </c>
      <c r="D513" s="255" t="s">
        <v>285</v>
      </c>
      <c r="E513" s="256" t="s">
        <v>1830</v>
      </c>
      <c r="F513" s="256">
        <v>2022</v>
      </c>
      <c r="G513" s="256" t="s">
        <v>2399</v>
      </c>
      <c r="H513" s="256"/>
      <c r="I513" s="256"/>
      <c r="J513" s="256" t="s">
        <v>2097</v>
      </c>
      <c r="K513" s="256" t="s">
        <v>2097</v>
      </c>
      <c r="L513" s="256" t="s">
        <v>2097</v>
      </c>
      <c r="M513" s="256"/>
      <c r="N513" s="257"/>
    </row>
    <row r="514" spans="2:14" x14ac:dyDescent="0.25">
      <c r="B514" s="333" t="str">
        <f>IF(D514="","",D514&amp;"-"&amp;(1+COUNTIF(D$33:D513,D514)))</f>
        <v>imeprezime-463</v>
      </c>
      <c r="D514" s="255" t="s">
        <v>285</v>
      </c>
      <c r="E514" s="256" t="s">
        <v>1830</v>
      </c>
      <c r="F514" s="256">
        <v>2033</v>
      </c>
      <c r="G514" s="256" t="s">
        <v>2624</v>
      </c>
      <c r="H514" s="256" t="s">
        <v>2163</v>
      </c>
      <c r="I514" s="256"/>
      <c r="J514" s="256" t="s">
        <v>2097</v>
      </c>
      <c r="K514" s="329" t="s">
        <v>2097</v>
      </c>
      <c r="L514" s="256" t="s">
        <v>2097</v>
      </c>
      <c r="M514" s="256"/>
      <c r="N514" s="257"/>
    </row>
    <row r="515" spans="2:14" ht="15" customHeight="1" x14ac:dyDescent="0.25">
      <c r="B515" s="333" t="str">
        <f>IF(D515="","",D515&amp;"-"&amp;(1+COUNTIF(D$33:D514,D515)))</f>
        <v>imeprezime-464</v>
      </c>
      <c r="D515" s="255" t="s">
        <v>285</v>
      </c>
      <c r="E515" s="256" t="s">
        <v>1830</v>
      </c>
      <c r="F515" s="256">
        <v>1777</v>
      </c>
      <c r="G515" s="256" t="s">
        <v>2625</v>
      </c>
      <c r="H515" s="256" t="s">
        <v>450</v>
      </c>
      <c r="I515" s="256"/>
      <c r="J515" s="256" t="s">
        <v>2097</v>
      </c>
      <c r="K515" s="329" t="s">
        <v>2097</v>
      </c>
      <c r="L515" s="256" t="s">
        <v>2097</v>
      </c>
      <c r="M515" s="256"/>
      <c r="N515" s="257"/>
    </row>
    <row r="516" spans="2:14" x14ac:dyDescent="0.25">
      <c r="B516" s="333" t="str">
        <f>IF(D516="","",D516&amp;"-"&amp;(1+COUNTIF(D$33:D515,D516)))</f>
        <v>imeprezime-465</v>
      </c>
      <c r="D516" s="255" t="s">
        <v>285</v>
      </c>
      <c r="E516" s="256" t="s">
        <v>1830</v>
      </c>
      <c r="F516" s="256">
        <v>1798</v>
      </c>
      <c r="G516" s="256" t="s">
        <v>2100</v>
      </c>
      <c r="H516" s="256" t="s">
        <v>377</v>
      </c>
      <c r="I516" s="256"/>
      <c r="J516" s="256" t="s">
        <v>2097</v>
      </c>
      <c r="K516" s="329" t="s">
        <v>2097</v>
      </c>
      <c r="L516" s="256" t="s">
        <v>2097</v>
      </c>
      <c r="M516" s="256"/>
      <c r="N516" s="257"/>
    </row>
    <row r="517" spans="2:14" x14ac:dyDescent="0.25">
      <c r="B517" s="333" t="str">
        <f>IF(D517="","",D517&amp;"-"&amp;(1+COUNTIF(D$33:D516,D517)))</f>
        <v>imeprezime-466</v>
      </c>
      <c r="D517" s="255" t="s">
        <v>285</v>
      </c>
      <c r="E517" s="256" t="s">
        <v>1830</v>
      </c>
      <c r="F517" s="256">
        <v>1565</v>
      </c>
      <c r="G517" s="256" t="s">
        <v>2626</v>
      </c>
      <c r="H517" s="256" t="s">
        <v>807</v>
      </c>
      <c r="I517" s="256" t="s">
        <v>1723</v>
      </c>
      <c r="J517" s="256">
        <v>221</v>
      </c>
      <c r="K517" s="329">
        <v>44641</v>
      </c>
      <c r="L517" s="256" t="s">
        <v>2097</v>
      </c>
      <c r="M517" s="256"/>
      <c r="N517" s="257"/>
    </row>
    <row r="518" spans="2:14" x14ac:dyDescent="0.25">
      <c r="B518" s="333" t="str">
        <f>IF(D518="","",D518&amp;"-"&amp;(1+COUNTIF(D$33:D517,D518)))</f>
        <v>imeprezime-467</v>
      </c>
      <c r="D518" s="255" t="s">
        <v>285</v>
      </c>
      <c r="E518" s="256" t="s">
        <v>1830</v>
      </c>
      <c r="F518" s="256">
        <v>1529</v>
      </c>
      <c r="G518" s="256" t="s">
        <v>2627</v>
      </c>
      <c r="H518" s="256" t="s">
        <v>377</v>
      </c>
      <c r="I518" s="256" t="s">
        <v>1833</v>
      </c>
      <c r="J518" s="256">
        <v>221</v>
      </c>
      <c r="K518" s="329">
        <v>44636</v>
      </c>
      <c r="L518" s="256" t="s">
        <v>2097</v>
      </c>
      <c r="M518" s="256"/>
      <c r="N518" s="257"/>
    </row>
    <row r="519" spans="2:14" x14ac:dyDescent="0.25">
      <c r="B519" s="333" t="str">
        <f>IF(D519="","",D519&amp;"-"&amp;(1+COUNTIF(D$33:D518,D519)))</f>
        <v>imeprezime-468</v>
      </c>
      <c r="D519" s="255" t="s">
        <v>285</v>
      </c>
      <c r="E519" s="256" t="s">
        <v>1830</v>
      </c>
      <c r="F519" s="256">
        <v>1452</v>
      </c>
      <c r="G519" s="256" t="s">
        <v>1394</v>
      </c>
      <c r="H519" s="256" t="s">
        <v>2163</v>
      </c>
      <c r="I519" s="256" t="s">
        <v>1658</v>
      </c>
      <c r="J519" s="256">
        <v>221</v>
      </c>
      <c r="K519" s="329">
        <v>44642</v>
      </c>
      <c r="L519" s="256" t="s">
        <v>2097</v>
      </c>
      <c r="M519" s="256"/>
      <c r="N519" s="257"/>
    </row>
    <row r="520" spans="2:14" x14ac:dyDescent="0.25">
      <c r="B520" s="333" t="str">
        <f>IF(D520="","",D520&amp;"-"&amp;(1+COUNTIF(D$33:D519,D520)))</f>
        <v>imeprezime-469</v>
      </c>
      <c r="D520" s="255" t="s">
        <v>285</v>
      </c>
      <c r="E520" s="256" t="s">
        <v>1830</v>
      </c>
      <c r="F520" s="256">
        <v>1786</v>
      </c>
      <c r="G520" s="256" t="s">
        <v>2628</v>
      </c>
      <c r="H520" s="256" t="s">
        <v>807</v>
      </c>
      <c r="I520" s="256" t="s">
        <v>1658</v>
      </c>
      <c r="J520" s="256">
        <v>221</v>
      </c>
      <c r="K520" s="329">
        <v>44627</v>
      </c>
      <c r="L520" s="256" t="s">
        <v>2097</v>
      </c>
      <c r="M520" s="256"/>
      <c r="N520" s="257"/>
    </row>
    <row r="521" spans="2:14" x14ac:dyDescent="0.25">
      <c r="B521" s="333" t="str">
        <f>IF(D521="","",D521&amp;"-"&amp;(1+COUNTIF(D$33:D520,D521)))</f>
        <v>imeprezime-470</v>
      </c>
      <c r="D521" s="255" t="s">
        <v>285</v>
      </c>
      <c r="E521" s="256" t="s">
        <v>2629</v>
      </c>
      <c r="F521" s="256">
        <v>1481</v>
      </c>
      <c r="G521" s="256" t="s">
        <v>2630</v>
      </c>
      <c r="H521" s="256" t="s">
        <v>450</v>
      </c>
      <c r="I521" s="256"/>
      <c r="J521" s="256" t="s">
        <v>2097</v>
      </c>
      <c r="K521" s="329" t="s">
        <v>2097</v>
      </c>
      <c r="L521" s="256" t="s">
        <v>2097</v>
      </c>
      <c r="M521" s="256"/>
      <c r="N521" s="257"/>
    </row>
    <row r="522" spans="2:14" ht="15" customHeight="1" x14ac:dyDescent="0.25">
      <c r="B522" s="333" t="str">
        <f>IF(D522="","",D522&amp;"-"&amp;(1+COUNTIF(D$33:D521,D522)))</f>
        <v>imeprezime-471</v>
      </c>
      <c r="D522" s="255" t="s">
        <v>285</v>
      </c>
      <c r="E522" s="256" t="s">
        <v>2629</v>
      </c>
      <c r="F522" s="256">
        <v>2250</v>
      </c>
      <c r="G522" s="256" t="s">
        <v>2631</v>
      </c>
      <c r="H522" s="256" t="s">
        <v>409</v>
      </c>
      <c r="I522" s="256"/>
      <c r="J522" s="256" t="s">
        <v>2097</v>
      </c>
      <c r="K522" s="329" t="s">
        <v>2097</v>
      </c>
      <c r="L522" s="256" t="s">
        <v>2097</v>
      </c>
      <c r="M522" s="256"/>
      <c r="N522" s="257"/>
    </row>
    <row r="523" spans="2:14" x14ac:dyDescent="0.25">
      <c r="B523" s="333" t="str">
        <f>IF(D523="","",D523&amp;"-"&amp;(1+COUNTIF(D$33:D522,D523)))</f>
        <v>imeprezime-472</v>
      </c>
      <c r="D523" s="255" t="s">
        <v>285</v>
      </c>
      <c r="E523" s="256" t="s">
        <v>1259</v>
      </c>
      <c r="F523" s="256">
        <v>1333</v>
      </c>
      <c r="G523" s="256" t="s">
        <v>2632</v>
      </c>
      <c r="H523" s="256" t="s">
        <v>377</v>
      </c>
      <c r="I523" s="256" t="s">
        <v>808</v>
      </c>
      <c r="J523" s="256">
        <v>221</v>
      </c>
      <c r="K523" s="329">
        <v>44636</v>
      </c>
      <c r="L523" s="256" t="s">
        <v>2097</v>
      </c>
      <c r="M523" s="256"/>
      <c r="N523" s="257"/>
    </row>
    <row r="524" spans="2:14" x14ac:dyDescent="0.25">
      <c r="B524" s="333" t="str">
        <f>IF(D524="","",D524&amp;"-"&amp;(1+COUNTIF(D$33:D523,D524)))</f>
        <v>imeprezime-473</v>
      </c>
      <c r="D524" s="255" t="s">
        <v>285</v>
      </c>
      <c r="E524" s="256" t="s">
        <v>1259</v>
      </c>
      <c r="F524" s="256">
        <v>1548</v>
      </c>
      <c r="G524" s="256" t="s">
        <v>1258</v>
      </c>
      <c r="H524" s="256" t="s">
        <v>377</v>
      </c>
      <c r="I524" s="256" t="s">
        <v>1263</v>
      </c>
      <c r="J524" s="256">
        <v>221</v>
      </c>
      <c r="K524" s="329">
        <v>44667</v>
      </c>
      <c r="L524" s="256" t="s">
        <v>2097</v>
      </c>
      <c r="M524" s="256"/>
      <c r="N524" s="257"/>
    </row>
    <row r="525" spans="2:14" x14ac:dyDescent="0.25">
      <c r="B525" s="333" t="str">
        <f>IF(D525="","",D525&amp;"-"&amp;(1+COUNTIF(D$33:D524,D525)))</f>
        <v>imeprezime-474</v>
      </c>
      <c r="D525" s="255" t="s">
        <v>285</v>
      </c>
      <c r="E525" s="256" t="s">
        <v>1259</v>
      </c>
      <c r="F525" s="256">
        <v>2196</v>
      </c>
      <c r="G525" s="256" t="s">
        <v>2200</v>
      </c>
      <c r="H525" s="256"/>
      <c r="I525" s="256"/>
      <c r="J525" s="256" t="s">
        <v>2097</v>
      </c>
      <c r="K525" s="329" t="s">
        <v>2097</v>
      </c>
      <c r="L525" s="256" t="s">
        <v>2097</v>
      </c>
      <c r="M525" s="256"/>
      <c r="N525" s="257"/>
    </row>
    <row r="526" spans="2:14" x14ac:dyDescent="0.25">
      <c r="B526" s="333" t="str">
        <f>IF(D526="","",D526&amp;"-"&amp;(1+COUNTIF(D$33:D525,D526)))</f>
        <v>imeprezime-475</v>
      </c>
      <c r="D526" s="255" t="s">
        <v>285</v>
      </c>
      <c r="E526" s="256" t="s">
        <v>2633</v>
      </c>
      <c r="F526" s="256">
        <v>2259</v>
      </c>
      <c r="G526" s="256" t="s">
        <v>2634</v>
      </c>
      <c r="H526" s="256" t="s">
        <v>377</v>
      </c>
      <c r="I526" s="256"/>
      <c r="J526" s="256" t="s">
        <v>2097</v>
      </c>
      <c r="K526" s="256" t="s">
        <v>2097</v>
      </c>
      <c r="L526" s="256" t="s">
        <v>2097</v>
      </c>
      <c r="M526" s="256"/>
      <c r="N526" s="257"/>
    </row>
    <row r="527" spans="2:14" x14ac:dyDescent="0.25">
      <c r="B527" s="333" t="str">
        <f>IF(D527="","",D527&amp;"-"&amp;(1+COUNTIF(D$33:D526,D527)))</f>
        <v>imeprezime-476</v>
      </c>
      <c r="D527" s="255" t="s">
        <v>285</v>
      </c>
      <c r="E527" s="256" t="s">
        <v>2633</v>
      </c>
      <c r="F527" s="256">
        <v>1952</v>
      </c>
      <c r="G527" s="256" t="s">
        <v>2635</v>
      </c>
      <c r="H527" s="256"/>
      <c r="I527" s="256"/>
      <c r="J527" s="256" t="s">
        <v>2097</v>
      </c>
      <c r="K527" s="256" t="s">
        <v>2097</v>
      </c>
      <c r="L527" s="256" t="s">
        <v>2097</v>
      </c>
      <c r="M527" s="256"/>
      <c r="N527" s="257"/>
    </row>
    <row r="528" spans="2:14" x14ac:dyDescent="0.25">
      <c r="B528" s="333" t="str">
        <f>IF(D528="","",D528&amp;"-"&amp;(1+COUNTIF(D$33:D527,D528)))</f>
        <v>imeprezime-477</v>
      </c>
      <c r="D528" s="255" t="s">
        <v>285</v>
      </c>
      <c r="E528" s="256" t="s">
        <v>2633</v>
      </c>
      <c r="F528" s="256">
        <v>1295</v>
      </c>
      <c r="G528" s="256" t="s">
        <v>2141</v>
      </c>
      <c r="H528" s="256" t="s">
        <v>377</v>
      </c>
      <c r="I528" s="256" t="s">
        <v>1000</v>
      </c>
      <c r="J528" s="256">
        <v>221</v>
      </c>
      <c r="K528" s="329">
        <v>44636</v>
      </c>
      <c r="L528" s="256" t="s">
        <v>2097</v>
      </c>
      <c r="M528" s="256"/>
      <c r="N528" s="257"/>
    </row>
    <row r="529" spans="2:14" ht="15" customHeight="1" x14ac:dyDescent="0.25">
      <c r="B529" s="333" t="str">
        <f>IF(D529="","",D529&amp;"-"&amp;(1+COUNTIF(D$33:D528,D529)))</f>
        <v>imeprezime-478</v>
      </c>
      <c r="D529" s="255" t="s">
        <v>285</v>
      </c>
      <c r="E529" s="256" t="s">
        <v>2633</v>
      </c>
      <c r="F529" s="256">
        <v>1249</v>
      </c>
      <c r="G529" s="256" t="s">
        <v>2144</v>
      </c>
      <c r="H529" s="256" t="s">
        <v>2233</v>
      </c>
      <c r="I529" s="256" t="s">
        <v>1000</v>
      </c>
      <c r="J529" s="256">
        <v>221</v>
      </c>
      <c r="K529" s="329">
        <v>44623</v>
      </c>
      <c r="L529" s="256" t="s">
        <v>2097</v>
      </c>
      <c r="M529" s="256"/>
      <c r="N529" s="257"/>
    </row>
    <row r="530" spans="2:14" x14ac:dyDescent="0.25">
      <c r="B530" s="333" t="str">
        <f>IF(D530="","",D530&amp;"-"&amp;(1+COUNTIF(D$33:D529,D530)))</f>
        <v>imeprezime-479</v>
      </c>
      <c r="D530" s="255" t="s">
        <v>285</v>
      </c>
      <c r="E530" s="256" t="s">
        <v>2636</v>
      </c>
      <c r="F530" s="256">
        <v>1514</v>
      </c>
      <c r="G530" s="256" t="s">
        <v>1157</v>
      </c>
      <c r="H530" s="256" t="s">
        <v>807</v>
      </c>
      <c r="I530" s="256" t="s">
        <v>808</v>
      </c>
      <c r="J530" s="256">
        <v>221</v>
      </c>
      <c r="K530" s="329">
        <v>44627</v>
      </c>
      <c r="L530" s="256" t="s">
        <v>2097</v>
      </c>
      <c r="M530" s="256"/>
      <c r="N530" s="257"/>
    </row>
    <row r="531" spans="2:14" x14ac:dyDescent="0.25">
      <c r="B531" s="333" t="str">
        <f>IF(D531="","",D531&amp;"-"&amp;(1+COUNTIF(D$33:D530,D531)))</f>
        <v>imeprezime-480</v>
      </c>
      <c r="D531" s="255" t="s">
        <v>285</v>
      </c>
      <c r="E531" s="256" t="s">
        <v>2636</v>
      </c>
      <c r="F531" s="256">
        <v>2040</v>
      </c>
      <c r="G531" s="256" t="s">
        <v>2607</v>
      </c>
      <c r="H531" s="256" t="s">
        <v>450</v>
      </c>
      <c r="I531" s="256" t="s">
        <v>698</v>
      </c>
      <c r="J531" s="256">
        <v>221</v>
      </c>
      <c r="K531" s="329">
        <v>44625</v>
      </c>
      <c r="L531" s="256" t="s">
        <v>2097</v>
      </c>
      <c r="M531" s="256"/>
      <c r="N531" s="257"/>
    </row>
    <row r="532" spans="2:14" x14ac:dyDescent="0.25">
      <c r="B532" s="333" t="str">
        <f>IF(D532="","",D532&amp;"-"&amp;(1+COUNTIF(D$33:D531,D532)))</f>
        <v>imeprezime-481</v>
      </c>
      <c r="D532" s="255" t="s">
        <v>285</v>
      </c>
      <c r="E532" s="256" t="s">
        <v>2636</v>
      </c>
      <c r="F532" s="256">
        <v>1468</v>
      </c>
      <c r="G532" s="256" t="s">
        <v>2375</v>
      </c>
      <c r="H532" s="256" t="s">
        <v>377</v>
      </c>
      <c r="I532" s="256"/>
      <c r="J532" s="256" t="s">
        <v>2097</v>
      </c>
      <c r="K532" s="329" t="s">
        <v>2097</v>
      </c>
      <c r="L532" s="256" t="s">
        <v>2097</v>
      </c>
      <c r="M532" s="256"/>
      <c r="N532" s="257"/>
    </row>
    <row r="533" spans="2:14" x14ac:dyDescent="0.25">
      <c r="B533" s="333" t="str">
        <f>IF(D533="","",D533&amp;"-"&amp;(1+COUNTIF(D$33:D532,D533)))</f>
        <v>imeprezime-482</v>
      </c>
      <c r="D533" s="255" t="s">
        <v>285</v>
      </c>
      <c r="E533" s="256" t="s">
        <v>1706</v>
      </c>
      <c r="F533" s="256">
        <v>2226</v>
      </c>
      <c r="G533" s="256" t="s">
        <v>1705</v>
      </c>
      <c r="H533" s="256" t="s">
        <v>377</v>
      </c>
      <c r="I533" s="256" t="s">
        <v>1658</v>
      </c>
      <c r="J533" s="256">
        <v>221</v>
      </c>
      <c r="K533" s="329">
        <v>44667</v>
      </c>
      <c r="L533" s="256" t="s">
        <v>2097</v>
      </c>
      <c r="M533" s="256"/>
      <c r="N533" s="257"/>
    </row>
    <row r="534" spans="2:14" x14ac:dyDescent="0.25">
      <c r="B534" s="333" t="str">
        <f>IF(D534="","",D534&amp;"-"&amp;(1+COUNTIF(D$33:D533,D534)))</f>
        <v>imeprezime-483</v>
      </c>
      <c r="D534" s="255" t="s">
        <v>285</v>
      </c>
      <c r="E534" s="256" t="s">
        <v>2637</v>
      </c>
      <c r="F534" s="256">
        <v>2074</v>
      </c>
      <c r="G534" s="256" t="s">
        <v>2638</v>
      </c>
      <c r="H534" s="256" t="s">
        <v>2639</v>
      </c>
      <c r="I534" s="256"/>
      <c r="J534" s="256" t="s">
        <v>2097</v>
      </c>
      <c r="K534" s="329" t="s">
        <v>2097</v>
      </c>
      <c r="L534" s="256" t="s">
        <v>2097</v>
      </c>
      <c r="M534" s="256"/>
      <c r="N534" s="257"/>
    </row>
    <row r="535" spans="2:14" x14ac:dyDescent="0.25">
      <c r="B535" s="333" t="str">
        <f>IF(D535="","",D535&amp;"-"&amp;(1+COUNTIF(D$33:D534,D535)))</f>
        <v>imeprezime-484</v>
      </c>
      <c r="D535" s="255" t="s">
        <v>285</v>
      </c>
      <c r="E535" s="256" t="s">
        <v>623</v>
      </c>
      <c r="F535" s="256">
        <v>1637</v>
      </c>
      <c r="G535" s="256" t="s">
        <v>2640</v>
      </c>
      <c r="H535" s="256" t="s">
        <v>409</v>
      </c>
      <c r="I535" s="256"/>
      <c r="J535" s="256" t="s">
        <v>2097</v>
      </c>
      <c r="K535" s="329" t="s">
        <v>2097</v>
      </c>
      <c r="L535" s="256" t="s">
        <v>2097</v>
      </c>
      <c r="M535" s="256"/>
      <c r="N535" s="257"/>
    </row>
    <row r="536" spans="2:14" ht="15" customHeight="1" x14ac:dyDescent="0.25">
      <c r="B536" s="333" t="str">
        <f>IF(D536="","",D536&amp;"-"&amp;(1+COUNTIF(D$33:D535,D536)))</f>
        <v>imeprezime-485</v>
      </c>
      <c r="D536" s="255" t="s">
        <v>285</v>
      </c>
      <c r="E536" s="256" t="s">
        <v>623</v>
      </c>
      <c r="F536" s="256">
        <v>1511</v>
      </c>
      <c r="G536" s="256" t="s">
        <v>2641</v>
      </c>
      <c r="H536" s="256" t="s">
        <v>409</v>
      </c>
      <c r="I536" s="256"/>
      <c r="J536" s="256" t="s">
        <v>2097</v>
      </c>
      <c r="K536" s="329" t="s">
        <v>2097</v>
      </c>
      <c r="L536" s="256" t="s">
        <v>2097</v>
      </c>
      <c r="M536" s="256"/>
      <c r="N536" s="257"/>
    </row>
    <row r="537" spans="2:14" x14ac:dyDescent="0.25">
      <c r="B537" s="333" t="str">
        <f>IF(D537="","",D537&amp;"-"&amp;(1+COUNTIF(D$33:D536,D537)))</f>
        <v>imeprezime-486</v>
      </c>
      <c r="D537" s="255" t="s">
        <v>285</v>
      </c>
      <c r="E537" s="256" t="s">
        <v>623</v>
      </c>
      <c r="F537" s="256">
        <v>1342</v>
      </c>
      <c r="G537" s="256" t="s">
        <v>2642</v>
      </c>
      <c r="H537" s="256" t="s">
        <v>2194</v>
      </c>
      <c r="I537" s="256" t="s">
        <v>452</v>
      </c>
      <c r="J537" s="256">
        <v>221</v>
      </c>
      <c r="K537" s="329">
        <v>44645</v>
      </c>
      <c r="L537" s="256" t="s">
        <v>2097</v>
      </c>
      <c r="M537" s="256"/>
      <c r="N537" s="257"/>
    </row>
    <row r="538" spans="2:14" x14ac:dyDescent="0.25">
      <c r="B538" s="333" t="str">
        <f>IF(D538="","",D538&amp;"-"&amp;(1+COUNTIF(D$33:D537,D538)))</f>
        <v>imeprezime-487</v>
      </c>
      <c r="D538" s="255" t="s">
        <v>285</v>
      </c>
      <c r="E538" s="256" t="s">
        <v>623</v>
      </c>
      <c r="F538" s="256">
        <v>1434</v>
      </c>
      <c r="G538" s="256" t="s">
        <v>443</v>
      </c>
      <c r="H538" s="256" t="s">
        <v>450</v>
      </c>
      <c r="I538" s="256" t="s">
        <v>627</v>
      </c>
      <c r="J538" s="256">
        <v>221</v>
      </c>
      <c r="K538" s="329">
        <v>44625</v>
      </c>
      <c r="L538" s="256" t="s">
        <v>2097</v>
      </c>
      <c r="M538" s="256"/>
      <c r="N538" s="257"/>
    </row>
    <row r="539" spans="2:14" x14ac:dyDescent="0.25">
      <c r="B539" s="333" t="str">
        <f>IF(D539="","",D539&amp;"-"&amp;(1+COUNTIF(D$33:D538,D539)))</f>
        <v>imeprezime-488</v>
      </c>
      <c r="D539" s="255" t="s">
        <v>285</v>
      </c>
      <c r="E539" s="256" t="s">
        <v>623</v>
      </c>
      <c r="F539" s="256">
        <v>2218</v>
      </c>
      <c r="G539" s="256" t="s">
        <v>883</v>
      </c>
      <c r="H539" s="256" t="s">
        <v>563</v>
      </c>
      <c r="I539" s="256" t="s">
        <v>380</v>
      </c>
      <c r="J539" s="256">
        <v>221</v>
      </c>
      <c r="K539" s="329">
        <v>44645</v>
      </c>
      <c r="L539" s="256" t="s">
        <v>2097</v>
      </c>
      <c r="M539" s="256"/>
      <c r="N539" s="257"/>
    </row>
    <row r="540" spans="2:14" x14ac:dyDescent="0.25">
      <c r="B540" s="333" t="str">
        <f>IF(D540="","",D540&amp;"-"&amp;(1+COUNTIF(D$33:D539,D540)))</f>
        <v>imeprezime-489</v>
      </c>
      <c r="D540" s="255" t="s">
        <v>285</v>
      </c>
      <c r="E540" s="256" t="s">
        <v>623</v>
      </c>
      <c r="F540" s="256">
        <v>1620</v>
      </c>
      <c r="G540" s="256" t="s">
        <v>2643</v>
      </c>
      <c r="H540" s="256" t="s">
        <v>2152</v>
      </c>
      <c r="I540" s="256"/>
      <c r="J540" s="256" t="s">
        <v>2097</v>
      </c>
      <c r="K540" s="329" t="s">
        <v>2097</v>
      </c>
      <c r="L540" s="256" t="s">
        <v>2097</v>
      </c>
      <c r="M540" s="256"/>
      <c r="N540" s="257"/>
    </row>
    <row r="541" spans="2:14" x14ac:dyDescent="0.25">
      <c r="B541" s="333" t="str">
        <f>IF(D541="","",D541&amp;"-"&amp;(1+COUNTIF(D$33:D540,D541)))</f>
        <v>imeprezime-490</v>
      </c>
      <c r="D541" s="255" t="s">
        <v>285</v>
      </c>
      <c r="E541" s="256" t="s">
        <v>623</v>
      </c>
      <c r="F541" s="256">
        <v>1712</v>
      </c>
      <c r="G541" s="256" t="s">
        <v>2333</v>
      </c>
      <c r="H541" s="256" t="s">
        <v>377</v>
      </c>
      <c r="I541" s="256"/>
      <c r="J541" s="256" t="s">
        <v>2097</v>
      </c>
      <c r="K541" s="329" t="s">
        <v>2097</v>
      </c>
      <c r="L541" s="256" t="s">
        <v>2097</v>
      </c>
      <c r="M541" s="256"/>
      <c r="N541" s="257"/>
    </row>
    <row r="542" spans="2:14" x14ac:dyDescent="0.25">
      <c r="B542" s="333" t="str">
        <f>IF(D542="","",D542&amp;"-"&amp;(1+COUNTIF(D$33:D541,D542)))</f>
        <v>imeprezime-491</v>
      </c>
      <c r="D542" s="255" t="s">
        <v>285</v>
      </c>
      <c r="E542" s="256" t="s">
        <v>623</v>
      </c>
      <c r="F542" s="256">
        <v>1947</v>
      </c>
      <c r="G542" s="256" t="s">
        <v>1394</v>
      </c>
      <c r="H542" s="256" t="s">
        <v>2163</v>
      </c>
      <c r="I542" s="256"/>
      <c r="J542" s="256" t="s">
        <v>2097</v>
      </c>
      <c r="K542" s="329" t="s">
        <v>2097</v>
      </c>
      <c r="L542" s="256" t="s">
        <v>2097</v>
      </c>
      <c r="M542" s="256"/>
      <c r="N542" s="257"/>
    </row>
    <row r="543" spans="2:14" ht="15" customHeight="1" x14ac:dyDescent="0.25">
      <c r="B543" s="333" t="str">
        <f>IF(D543="","",D543&amp;"-"&amp;(1+COUNTIF(D$33:D542,D543)))</f>
        <v>imeprezime-492</v>
      </c>
      <c r="D543" s="255" t="s">
        <v>285</v>
      </c>
      <c r="E543" s="256" t="s">
        <v>596</v>
      </c>
      <c r="F543" s="256">
        <v>1180</v>
      </c>
      <c r="G543" s="256" t="s">
        <v>2644</v>
      </c>
      <c r="H543" s="256" t="s">
        <v>409</v>
      </c>
      <c r="I543" s="256"/>
      <c r="J543" s="256" t="s">
        <v>2097</v>
      </c>
      <c r="K543" s="256" t="s">
        <v>2097</v>
      </c>
      <c r="L543" s="256" t="s">
        <v>2097</v>
      </c>
      <c r="M543" s="256"/>
      <c r="N543" s="257"/>
    </row>
    <row r="544" spans="2:14" x14ac:dyDescent="0.25">
      <c r="B544" s="333" t="str">
        <f>IF(D544="","",D544&amp;"-"&amp;(1+COUNTIF(D$33:D543,D544)))</f>
        <v>imeprezime-493</v>
      </c>
      <c r="D544" s="255" t="s">
        <v>285</v>
      </c>
      <c r="E544" s="256" t="s">
        <v>596</v>
      </c>
      <c r="F544" s="256">
        <v>1522</v>
      </c>
      <c r="G544" s="256" t="s">
        <v>784</v>
      </c>
      <c r="H544" s="256" t="s">
        <v>377</v>
      </c>
      <c r="I544" s="256" t="s">
        <v>698</v>
      </c>
      <c r="J544" s="256">
        <v>221</v>
      </c>
      <c r="K544" s="329">
        <v>44656</v>
      </c>
      <c r="L544" s="256" t="s">
        <v>2097</v>
      </c>
      <c r="M544" s="256"/>
      <c r="N544" s="257"/>
    </row>
    <row r="545" spans="2:14" x14ac:dyDescent="0.25">
      <c r="B545" s="333" t="str">
        <f>IF(D545="","",D545&amp;"-"&amp;(1+COUNTIF(D$33:D544,D545)))</f>
        <v>imeprezime-494</v>
      </c>
      <c r="D545" s="255" t="s">
        <v>285</v>
      </c>
      <c r="E545" s="256" t="s">
        <v>596</v>
      </c>
      <c r="F545" s="256">
        <v>2210</v>
      </c>
      <c r="G545" s="256" t="s">
        <v>595</v>
      </c>
      <c r="H545" s="256" t="s">
        <v>428</v>
      </c>
      <c r="I545" s="256" t="s">
        <v>495</v>
      </c>
      <c r="J545" s="256">
        <v>221</v>
      </c>
      <c r="K545" s="329">
        <v>44632</v>
      </c>
      <c r="L545" s="256" t="s">
        <v>2097</v>
      </c>
      <c r="M545" s="256"/>
      <c r="N545" s="257"/>
    </row>
    <row r="546" spans="2:14" x14ac:dyDescent="0.25">
      <c r="B546" s="333" t="str">
        <f>IF(D546="","",D546&amp;"-"&amp;(1+COUNTIF(D$33:D545,D546)))</f>
        <v>imeprezime-495</v>
      </c>
      <c r="D546" s="255" t="s">
        <v>285</v>
      </c>
      <c r="E546" s="256" t="s">
        <v>596</v>
      </c>
      <c r="F546" s="256">
        <v>2075</v>
      </c>
      <c r="G546" s="256" t="s">
        <v>2645</v>
      </c>
      <c r="H546" s="256" t="s">
        <v>2646</v>
      </c>
      <c r="I546" s="256"/>
      <c r="J546" s="256" t="s">
        <v>2097</v>
      </c>
      <c r="K546" s="329" t="s">
        <v>2097</v>
      </c>
      <c r="L546" s="256" t="s">
        <v>2097</v>
      </c>
      <c r="M546" s="256"/>
      <c r="N546" s="257"/>
    </row>
    <row r="547" spans="2:14" x14ac:dyDescent="0.25">
      <c r="B547" s="333" t="str">
        <f>IF(D547="","",D547&amp;"-"&amp;(1+COUNTIF(D$33:D546,D547)))</f>
        <v>imeprezime-496</v>
      </c>
      <c r="D547" s="255" t="s">
        <v>285</v>
      </c>
      <c r="E547" s="256" t="s">
        <v>596</v>
      </c>
      <c r="F547" s="256">
        <v>2249</v>
      </c>
      <c r="G547" s="256" t="s">
        <v>2555</v>
      </c>
      <c r="H547" s="256"/>
      <c r="I547" s="256"/>
      <c r="J547" s="256" t="s">
        <v>2097</v>
      </c>
      <c r="K547" s="256" t="s">
        <v>2097</v>
      </c>
      <c r="L547" s="256" t="s">
        <v>2097</v>
      </c>
      <c r="M547" s="256"/>
      <c r="N547" s="257"/>
    </row>
    <row r="548" spans="2:14" x14ac:dyDescent="0.25">
      <c r="B548" s="333" t="str">
        <f>IF(D548="","",D548&amp;"-"&amp;(1+COUNTIF(D$33:D547,D548)))</f>
        <v>imeprezime-497</v>
      </c>
      <c r="D548" s="255" t="s">
        <v>285</v>
      </c>
      <c r="E548" s="256" t="s">
        <v>2647</v>
      </c>
      <c r="F548" s="256">
        <v>1649</v>
      </c>
      <c r="G548" s="256" t="s">
        <v>2157</v>
      </c>
      <c r="H548" s="256" t="s">
        <v>409</v>
      </c>
      <c r="I548" s="256"/>
      <c r="J548" s="256" t="s">
        <v>2097</v>
      </c>
      <c r="K548" s="329" t="s">
        <v>2097</v>
      </c>
      <c r="L548" s="256" t="s">
        <v>2097</v>
      </c>
      <c r="M548" s="256"/>
      <c r="N548" s="257"/>
    </row>
    <row r="549" spans="2:14" x14ac:dyDescent="0.25">
      <c r="B549" s="333" t="str">
        <f>IF(D549="","",D549&amp;"-"&amp;(1+COUNTIF(D$33:D548,D549)))</f>
        <v>imeprezime-498</v>
      </c>
      <c r="D549" s="255" t="s">
        <v>285</v>
      </c>
      <c r="E549" s="256" t="s">
        <v>2647</v>
      </c>
      <c r="F549" s="256">
        <v>1290</v>
      </c>
      <c r="G549" s="256" t="s">
        <v>2648</v>
      </c>
      <c r="H549" s="256" t="s">
        <v>2163</v>
      </c>
      <c r="I549" s="256"/>
      <c r="J549" s="256" t="s">
        <v>2097</v>
      </c>
      <c r="K549" s="329" t="s">
        <v>2097</v>
      </c>
      <c r="L549" s="256" t="s">
        <v>2097</v>
      </c>
      <c r="M549" s="256"/>
      <c r="N549" s="257"/>
    </row>
    <row r="550" spans="2:14" ht="15" customHeight="1" x14ac:dyDescent="0.25">
      <c r="B550" s="333" t="str">
        <f>IF(D550="","",D550&amp;"-"&amp;(1+COUNTIF(D$33:D549,D550)))</f>
        <v>imeprezime-499</v>
      </c>
      <c r="D550" s="255" t="s">
        <v>285</v>
      </c>
      <c r="E550" s="256" t="s">
        <v>2647</v>
      </c>
      <c r="F550" s="256">
        <v>1864</v>
      </c>
      <c r="G550" s="256" t="s">
        <v>2649</v>
      </c>
      <c r="H550" s="256" t="s">
        <v>450</v>
      </c>
      <c r="I550" s="256" t="s">
        <v>1509</v>
      </c>
      <c r="J550" s="256">
        <v>221</v>
      </c>
      <c r="K550" s="329">
        <v>44625</v>
      </c>
      <c r="L550" s="256" t="s">
        <v>2097</v>
      </c>
      <c r="M550" s="256"/>
      <c r="N550" s="257"/>
    </row>
    <row r="551" spans="2:14" x14ac:dyDescent="0.25">
      <c r="B551" s="333" t="str">
        <f>IF(D551="","",D551&amp;"-"&amp;(1+COUNTIF(D$33:D550,D551)))</f>
        <v>imeprezime-500</v>
      </c>
      <c r="D551" s="255" t="s">
        <v>285</v>
      </c>
      <c r="E551" s="256" t="s">
        <v>2650</v>
      </c>
      <c r="F551" s="256">
        <v>1597</v>
      </c>
      <c r="G551" s="256" t="s">
        <v>2651</v>
      </c>
      <c r="H551" s="256" t="s">
        <v>409</v>
      </c>
      <c r="I551" s="256"/>
      <c r="J551" s="256" t="s">
        <v>2097</v>
      </c>
      <c r="K551" s="256" t="s">
        <v>2097</v>
      </c>
      <c r="L551" s="256" t="s">
        <v>2097</v>
      </c>
      <c r="M551" s="256"/>
      <c r="N551" s="257"/>
    </row>
    <row r="552" spans="2:14" x14ac:dyDescent="0.25">
      <c r="B552" s="333" t="str">
        <f>IF(D552="","",D552&amp;"-"&amp;(1+COUNTIF(D$33:D551,D552)))</f>
        <v>imeprezime-501</v>
      </c>
      <c r="D552" s="255" t="s">
        <v>285</v>
      </c>
      <c r="E552" s="256" t="s">
        <v>2652</v>
      </c>
      <c r="F552" s="256">
        <v>1557</v>
      </c>
      <c r="G552" s="256" t="s">
        <v>2227</v>
      </c>
      <c r="H552" s="256" t="s">
        <v>377</v>
      </c>
      <c r="I552" s="256" t="s">
        <v>452</v>
      </c>
      <c r="J552" s="256">
        <v>221</v>
      </c>
      <c r="K552" s="329">
        <v>44636</v>
      </c>
      <c r="L552" s="256" t="s">
        <v>2097</v>
      </c>
      <c r="M552" s="256"/>
      <c r="N552" s="257"/>
    </row>
    <row r="553" spans="2:14" x14ac:dyDescent="0.25">
      <c r="B553" s="333" t="str">
        <f>IF(D553="","",D553&amp;"-"&amp;(1+COUNTIF(D$33:D552,D553)))</f>
        <v>imeprezime-502</v>
      </c>
      <c r="D553" s="255" t="s">
        <v>285</v>
      </c>
      <c r="E553" s="256" t="s">
        <v>2653</v>
      </c>
      <c r="F553" s="256">
        <v>2185</v>
      </c>
      <c r="G553" s="256" t="s">
        <v>2654</v>
      </c>
      <c r="H553" s="256" t="s">
        <v>2599</v>
      </c>
      <c r="I553" s="256"/>
      <c r="J553" s="256" t="s">
        <v>2097</v>
      </c>
      <c r="K553" s="329" t="s">
        <v>2097</v>
      </c>
      <c r="L553" s="256" t="s">
        <v>2097</v>
      </c>
      <c r="M553" s="256"/>
      <c r="N553" s="257"/>
    </row>
    <row r="554" spans="2:14" x14ac:dyDescent="0.25">
      <c r="B554" s="333" t="str">
        <f>IF(D554="","",D554&amp;"-"&amp;(1+COUNTIF(D$33:D553,D554)))</f>
        <v>imeprezime-503</v>
      </c>
      <c r="D554" s="255" t="s">
        <v>285</v>
      </c>
      <c r="E554" s="256" t="s">
        <v>1896</v>
      </c>
      <c r="F554" s="256">
        <v>1267</v>
      </c>
      <c r="G554" s="256" t="s">
        <v>1895</v>
      </c>
      <c r="H554" s="256" t="s">
        <v>2163</v>
      </c>
      <c r="I554" s="256" t="s">
        <v>1833</v>
      </c>
      <c r="J554" s="256">
        <v>221</v>
      </c>
      <c r="K554" s="329">
        <v>44642</v>
      </c>
      <c r="L554" s="256" t="s">
        <v>2097</v>
      </c>
      <c r="M554" s="256"/>
      <c r="N554" s="257"/>
    </row>
    <row r="555" spans="2:14" x14ac:dyDescent="0.25">
      <c r="B555" s="333" t="str">
        <f>IF(D555="","",D555&amp;"-"&amp;(1+COUNTIF(D$33:D554,D555)))</f>
        <v>imeprezime-504</v>
      </c>
      <c r="D555" s="255" t="s">
        <v>285</v>
      </c>
      <c r="E555" s="256" t="s">
        <v>1896</v>
      </c>
      <c r="F555" s="256">
        <v>1240</v>
      </c>
      <c r="G555" s="256" t="s">
        <v>2655</v>
      </c>
      <c r="H555" s="256" t="s">
        <v>377</v>
      </c>
      <c r="I555" s="256" t="s">
        <v>1833</v>
      </c>
      <c r="J555" s="256">
        <v>221</v>
      </c>
      <c r="K555" s="329">
        <v>44636</v>
      </c>
      <c r="L555" s="256" t="s">
        <v>2097</v>
      </c>
      <c r="M555" s="256"/>
      <c r="N555" s="257"/>
    </row>
    <row r="556" spans="2:14" x14ac:dyDescent="0.25">
      <c r="B556" s="333" t="str">
        <f>IF(D556="","",D556&amp;"-"&amp;(1+COUNTIF(D$33:D555,D556)))</f>
        <v>imeprezime-505</v>
      </c>
      <c r="D556" s="255" t="s">
        <v>285</v>
      </c>
      <c r="E556" s="256" t="s">
        <v>2656</v>
      </c>
      <c r="F556" s="256">
        <v>1152</v>
      </c>
      <c r="G556" s="256" t="s">
        <v>2657</v>
      </c>
      <c r="H556" s="256" t="s">
        <v>377</v>
      </c>
      <c r="I556" s="256"/>
      <c r="J556" s="256" t="s">
        <v>2097</v>
      </c>
      <c r="K556" s="256" t="s">
        <v>2097</v>
      </c>
      <c r="L556" s="256" t="s">
        <v>2097</v>
      </c>
      <c r="M556" s="256"/>
      <c r="N556" s="257"/>
    </row>
    <row r="557" spans="2:14" ht="15" customHeight="1" x14ac:dyDescent="0.25">
      <c r="B557" s="333" t="str">
        <f>IF(D557="","",D557&amp;"-"&amp;(1+COUNTIF(D$33:D556,D557)))</f>
        <v>imeprezime-506</v>
      </c>
      <c r="D557" s="255" t="s">
        <v>285</v>
      </c>
      <c r="E557" s="256" t="s">
        <v>2658</v>
      </c>
      <c r="F557" s="256">
        <v>1376</v>
      </c>
      <c r="G557" s="256" t="s">
        <v>2659</v>
      </c>
      <c r="H557" s="256" t="s">
        <v>807</v>
      </c>
      <c r="I557" s="256" t="s">
        <v>1723</v>
      </c>
      <c r="J557" s="256">
        <v>221</v>
      </c>
      <c r="K557" s="329">
        <v>44627</v>
      </c>
      <c r="L557" s="256" t="s">
        <v>2097</v>
      </c>
      <c r="M557" s="256"/>
      <c r="N557" s="257"/>
    </row>
    <row r="558" spans="2:14" x14ac:dyDescent="0.25">
      <c r="B558" s="333" t="str">
        <f>IF(D558="","",D558&amp;"-"&amp;(1+COUNTIF(D$33:D557,D558)))</f>
        <v>imeprezime-507</v>
      </c>
      <c r="D558" s="255" t="s">
        <v>285</v>
      </c>
      <c r="E558" s="256" t="s">
        <v>2658</v>
      </c>
      <c r="F558" s="256">
        <v>1019</v>
      </c>
      <c r="G558" s="256" t="s">
        <v>2219</v>
      </c>
      <c r="H558" s="256" t="s">
        <v>807</v>
      </c>
      <c r="I558" s="256" t="s">
        <v>2003</v>
      </c>
      <c r="J558" s="256">
        <v>221</v>
      </c>
      <c r="K558" s="329">
        <v>44627</v>
      </c>
      <c r="L558" s="256" t="s">
        <v>2097</v>
      </c>
      <c r="M558" s="256"/>
      <c r="N558" s="257"/>
    </row>
    <row r="559" spans="2:14" x14ac:dyDescent="0.25">
      <c r="B559" s="333" t="str">
        <f>IF(D559="","",D559&amp;"-"&amp;(1+COUNTIF(D$33:D558,D559)))</f>
        <v>imeprezime-508</v>
      </c>
      <c r="D559" s="255" t="s">
        <v>285</v>
      </c>
      <c r="E559" s="256" t="s">
        <v>2658</v>
      </c>
      <c r="F559" s="256">
        <v>1469</v>
      </c>
      <c r="G559" s="256" t="s">
        <v>443</v>
      </c>
      <c r="H559" s="256" t="s">
        <v>450</v>
      </c>
      <c r="I559" s="256" t="s">
        <v>1658</v>
      </c>
      <c r="J559" s="256">
        <v>221</v>
      </c>
      <c r="K559" s="329">
        <v>44625</v>
      </c>
      <c r="L559" s="256" t="s">
        <v>2097</v>
      </c>
      <c r="M559" s="256"/>
      <c r="N559" s="257"/>
    </row>
    <row r="560" spans="2:14" x14ac:dyDescent="0.25">
      <c r="B560" s="333" t="str">
        <f>IF(D560="","",D560&amp;"-"&amp;(1+COUNTIF(D$33:D559,D560)))</f>
        <v>imeprezime-509</v>
      </c>
      <c r="D560" s="255" t="s">
        <v>285</v>
      </c>
      <c r="E560" s="256" t="s">
        <v>2658</v>
      </c>
      <c r="F560" s="256">
        <v>1018</v>
      </c>
      <c r="G560" s="256" t="s">
        <v>2660</v>
      </c>
      <c r="H560" s="256" t="s">
        <v>377</v>
      </c>
      <c r="I560" s="256"/>
      <c r="J560" s="256" t="s">
        <v>2097</v>
      </c>
      <c r="K560" s="329" t="s">
        <v>2097</v>
      </c>
      <c r="L560" s="256" t="s">
        <v>2097</v>
      </c>
      <c r="M560" s="256"/>
      <c r="N560" s="257"/>
    </row>
    <row r="561" spans="2:14" x14ac:dyDescent="0.25">
      <c r="B561" s="333" t="str">
        <f>IF(D561="","",D561&amp;"-"&amp;(1+COUNTIF(D$33:D560,D561)))</f>
        <v>imeprezime-510</v>
      </c>
      <c r="D561" s="255" t="s">
        <v>285</v>
      </c>
      <c r="E561" s="256" t="s">
        <v>2658</v>
      </c>
      <c r="F561" s="256">
        <v>1435</v>
      </c>
      <c r="G561" s="256" t="s">
        <v>2661</v>
      </c>
      <c r="H561" s="256" t="s">
        <v>2194</v>
      </c>
      <c r="I561" s="256"/>
      <c r="J561" s="256" t="s">
        <v>2097</v>
      </c>
      <c r="K561" s="329" t="s">
        <v>2097</v>
      </c>
      <c r="L561" s="256" t="s">
        <v>2097</v>
      </c>
      <c r="M561" s="256"/>
      <c r="N561" s="257"/>
    </row>
    <row r="562" spans="2:14" x14ac:dyDescent="0.25">
      <c r="B562" s="333" t="str">
        <f>IF(D562="","",D562&amp;"-"&amp;(1+COUNTIF(D$33:D561,D562)))</f>
        <v>imeprezime-511</v>
      </c>
      <c r="D562" s="255" t="s">
        <v>285</v>
      </c>
      <c r="E562" s="256" t="s">
        <v>2658</v>
      </c>
      <c r="F562" s="256">
        <v>1049</v>
      </c>
      <c r="G562" s="256" t="s">
        <v>2662</v>
      </c>
      <c r="H562" s="256" t="s">
        <v>377</v>
      </c>
      <c r="I562" s="256"/>
      <c r="J562" s="256" t="s">
        <v>2097</v>
      </c>
      <c r="K562" s="329" t="s">
        <v>2097</v>
      </c>
      <c r="L562" s="256" t="s">
        <v>2097</v>
      </c>
      <c r="M562" s="256"/>
      <c r="N562" s="257"/>
    </row>
    <row r="563" spans="2:14" x14ac:dyDescent="0.25">
      <c r="B563" s="333" t="str">
        <f>IF(D563="","",D563&amp;"-"&amp;(1+COUNTIF(D$33:D562,D563)))</f>
        <v>imeprezime-512</v>
      </c>
      <c r="D563" s="255" t="s">
        <v>285</v>
      </c>
      <c r="E563" s="256" t="s">
        <v>2658</v>
      </c>
      <c r="F563" s="256">
        <v>2193</v>
      </c>
      <c r="G563" s="256" t="s">
        <v>2663</v>
      </c>
      <c r="H563" s="256" t="s">
        <v>2163</v>
      </c>
      <c r="I563" s="256"/>
      <c r="J563" s="256" t="s">
        <v>2097</v>
      </c>
      <c r="K563" s="329" t="s">
        <v>2097</v>
      </c>
      <c r="L563" s="256" t="s">
        <v>2097</v>
      </c>
      <c r="M563" s="256"/>
      <c r="N563" s="257"/>
    </row>
    <row r="564" spans="2:14" ht="15" customHeight="1" x14ac:dyDescent="0.25">
      <c r="B564" s="333" t="str">
        <f>IF(D564="","",D564&amp;"-"&amp;(1+COUNTIF(D$33:D563,D564)))</f>
        <v>imeprezime-513</v>
      </c>
      <c r="D564" s="255" t="s">
        <v>285</v>
      </c>
      <c r="E564" s="256" t="s">
        <v>2664</v>
      </c>
      <c r="F564" s="256">
        <v>1248</v>
      </c>
      <c r="G564" s="256" t="s">
        <v>921</v>
      </c>
      <c r="H564" s="256" t="s">
        <v>377</v>
      </c>
      <c r="I564" s="256" t="s">
        <v>1658</v>
      </c>
      <c r="J564" s="256">
        <v>221</v>
      </c>
      <c r="K564" s="329">
        <v>44636</v>
      </c>
      <c r="L564" s="256" t="s">
        <v>2097</v>
      </c>
      <c r="M564" s="256"/>
      <c r="N564" s="257"/>
    </row>
    <row r="565" spans="2:14" x14ac:dyDescent="0.25">
      <c r="B565" s="333" t="str">
        <f>IF(D565="","",D565&amp;"-"&amp;(1+COUNTIF(D$33:D564,D565)))</f>
        <v>imeprezime-514</v>
      </c>
      <c r="D565" s="255" t="s">
        <v>285</v>
      </c>
      <c r="E565" s="256" t="s">
        <v>2665</v>
      </c>
      <c r="F565" s="256">
        <v>1277</v>
      </c>
      <c r="G565" s="256" t="s">
        <v>921</v>
      </c>
      <c r="H565" s="256" t="s">
        <v>377</v>
      </c>
      <c r="I565" s="256" t="s">
        <v>808</v>
      </c>
      <c r="J565" s="256">
        <v>221</v>
      </c>
      <c r="K565" s="329">
        <v>44636</v>
      </c>
      <c r="L565" s="256" t="s">
        <v>2097</v>
      </c>
      <c r="M565" s="256"/>
      <c r="N565" s="257"/>
    </row>
    <row r="566" spans="2:14" x14ac:dyDescent="0.25">
      <c r="B566" s="333" t="str">
        <f>IF(D566="","",D566&amp;"-"&amp;(1+COUNTIF(D$33:D565,D566)))</f>
        <v>imeprezime-515</v>
      </c>
      <c r="D566" s="255" t="s">
        <v>285</v>
      </c>
      <c r="E566" s="256" t="s">
        <v>2666</v>
      </c>
      <c r="F566" s="256">
        <v>2093</v>
      </c>
      <c r="G566" s="256" t="s">
        <v>2667</v>
      </c>
      <c r="H566" s="256" t="s">
        <v>2668</v>
      </c>
      <c r="I566" s="256"/>
      <c r="J566" s="256" t="s">
        <v>2097</v>
      </c>
      <c r="K566" s="256" t="s">
        <v>2097</v>
      </c>
      <c r="L566" s="256" t="s">
        <v>2097</v>
      </c>
      <c r="M566" s="256"/>
      <c r="N566" s="257"/>
    </row>
    <row r="567" spans="2:14" x14ac:dyDescent="0.25">
      <c r="B567" s="333" t="str">
        <f>IF(D567="","",D567&amp;"-"&amp;(1+COUNTIF(D$33:D566,D567)))</f>
        <v>imeprezime-516</v>
      </c>
      <c r="D567" s="255" t="s">
        <v>285</v>
      </c>
      <c r="E567" s="256" t="s">
        <v>2669</v>
      </c>
      <c r="F567" s="256">
        <v>2104</v>
      </c>
      <c r="G567" s="256" t="s">
        <v>2670</v>
      </c>
      <c r="H567" s="256" t="s">
        <v>2671</v>
      </c>
      <c r="I567" s="256"/>
      <c r="J567" s="256" t="s">
        <v>2097</v>
      </c>
      <c r="K567" s="329" t="s">
        <v>2097</v>
      </c>
      <c r="L567" s="256" t="s">
        <v>2097</v>
      </c>
      <c r="M567" s="256"/>
      <c r="N567" s="257"/>
    </row>
    <row r="568" spans="2:14" x14ac:dyDescent="0.25">
      <c r="B568" s="333" t="str">
        <f>IF(D568="","",D568&amp;"-"&amp;(1+COUNTIF(D$33:D567,D568)))</f>
        <v>imeprezime-517</v>
      </c>
      <c r="D568" s="255" t="s">
        <v>285</v>
      </c>
      <c r="E568" s="256" t="s">
        <v>2672</v>
      </c>
      <c r="F568" s="256">
        <v>1020</v>
      </c>
      <c r="G568" s="256" t="s">
        <v>2673</v>
      </c>
      <c r="H568" s="256" t="s">
        <v>377</v>
      </c>
      <c r="I568" s="256"/>
      <c r="J568" s="256" t="s">
        <v>2097</v>
      </c>
      <c r="K568" s="329" t="s">
        <v>2097</v>
      </c>
      <c r="L568" s="256" t="s">
        <v>2097</v>
      </c>
      <c r="M568" s="256"/>
      <c r="N568" s="257"/>
    </row>
    <row r="569" spans="2:14" x14ac:dyDescent="0.25">
      <c r="B569" s="333" t="str">
        <f>IF(D569="","",D569&amp;"-"&amp;(1+COUNTIF(D$33:D568,D569)))</f>
        <v>imeprezime-518</v>
      </c>
      <c r="D569" s="255" t="s">
        <v>285</v>
      </c>
      <c r="E569" s="256" t="s">
        <v>2674</v>
      </c>
      <c r="F569" s="256">
        <v>2270</v>
      </c>
      <c r="G569" s="256" t="s">
        <v>2675</v>
      </c>
      <c r="H569" s="256" t="s">
        <v>2676</v>
      </c>
      <c r="I569" s="256"/>
      <c r="J569" s="256" t="s">
        <v>2097</v>
      </c>
      <c r="K569" s="256" t="s">
        <v>2097</v>
      </c>
      <c r="L569" s="256" t="s">
        <v>2097</v>
      </c>
      <c r="M569" s="256"/>
      <c r="N569" s="257"/>
    </row>
    <row r="570" spans="2:14" x14ac:dyDescent="0.25">
      <c r="B570" s="333" t="str">
        <f>IF(D570="","",D570&amp;"-"&amp;(1+COUNTIF(D$33:D569,D570)))</f>
        <v>imeprezime-519</v>
      </c>
      <c r="D570" s="255" t="s">
        <v>285</v>
      </c>
      <c r="E570" s="256" t="s">
        <v>694</v>
      </c>
      <c r="F570" s="256">
        <v>1906</v>
      </c>
      <c r="G570" s="256" t="s">
        <v>2583</v>
      </c>
      <c r="H570" s="256" t="s">
        <v>377</v>
      </c>
      <c r="I570" s="256" t="s">
        <v>808</v>
      </c>
      <c r="J570" s="256">
        <v>221</v>
      </c>
      <c r="K570" s="329">
        <v>44636</v>
      </c>
      <c r="L570" s="256" t="s">
        <v>2097</v>
      </c>
      <c r="M570" s="256"/>
      <c r="N570" s="257"/>
    </row>
    <row r="571" spans="2:14" ht="15" customHeight="1" x14ac:dyDescent="0.25">
      <c r="B571" s="333" t="str">
        <f>IF(D571="","",D571&amp;"-"&amp;(1+COUNTIF(D$33:D570,D571)))</f>
        <v>imeprezime-520</v>
      </c>
      <c r="D571" s="255" t="s">
        <v>285</v>
      </c>
      <c r="E571" s="256" t="s">
        <v>694</v>
      </c>
      <c r="F571" s="256">
        <v>1696</v>
      </c>
      <c r="G571" s="256" t="s">
        <v>2100</v>
      </c>
      <c r="H571" s="256" t="s">
        <v>377</v>
      </c>
      <c r="I571" s="256"/>
      <c r="J571" s="256" t="s">
        <v>2097</v>
      </c>
      <c r="K571" s="329" t="s">
        <v>2097</v>
      </c>
      <c r="L571" s="256" t="s">
        <v>2097</v>
      </c>
      <c r="M571" s="256"/>
      <c r="N571" s="257"/>
    </row>
    <row r="572" spans="2:14" x14ac:dyDescent="0.25">
      <c r="B572" s="333" t="str">
        <f>IF(D572="","",D572&amp;"-"&amp;(1+COUNTIF(D$33:D571,D572)))</f>
        <v>imeprezime-521</v>
      </c>
      <c r="D572" s="255" t="s">
        <v>285</v>
      </c>
      <c r="E572" s="256" t="s">
        <v>694</v>
      </c>
      <c r="F572" s="256">
        <v>1859</v>
      </c>
      <c r="G572" s="256" t="s">
        <v>693</v>
      </c>
      <c r="H572" s="256" t="s">
        <v>450</v>
      </c>
      <c r="I572" s="256" t="s">
        <v>698</v>
      </c>
      <c r="J572" s="256">
        <v>221</v>
      </c>
      <c r="K572" s="329">
        <v>44625</v>
      </c>
      <c r="L572" s="256" t="s">
        <v>2097</v>
      </c>
      <c r="M572" s="256"/>
      <c r="N572" s="257"/>
    </row>
    <row r="573" spans="2:14" x14ac:dyDescent="0.25">
      <c r="B573" s="333" t="str">
        <f>IF(D573="","",D573&amp;"-"&amp;(1+COUNTIF(D$33:D572,D573)))</f>
        <v>imeprezime-522</v>
      </c>
      <c r="D573" s="255" t="s">
        <v>285</v>
      </c>
      <c r="E573" s="256" t="s">
        <v>694</v>
      </c>
      <c r="F573" s="256">
        <v>1643</v>
      </c>
      <c r="G573" s="256" t="s">
        <v>2677</v>
      </c>
      <c r="H573" s="256" t="s">
        <v>450</v>
      </c>
      <c r="I573" s="256"/>
      <c r="J573" s="256" t="s">
        <v>2097</v>
      </c>
      <c r="K573" s="329" t="s">
        <v>2097</v>
      </c>
      <c r="L573" s="256" t="s">
        <v>2097</v>
      </c>
      <c r="M573" s="256"/>
      <c r="N573" s="257"/>
    </row>
    <row r="574" spans="2:14" x14ac:dyDescent="0.25">
      <c r="B574" s="333" t="str">
        <f>IF(D574="","",D574&amp;"-"&amp;(1+COUNTIF(D$33:D573,D574)))</f>
        <v>imeprezime-523</v>
      </c>
      <c r="D574" s="255" t="s">
        <v>285</v>
      </c>
      <c r="E574" s="256" t="s">
        <v>694</v>
      </c>
      <c r="F574" s="256">
        <v>1519</v>
      </c>
      <c r="G574" s="256" t="s">
        <v>2678</v>
      </c>
      <c r="H574" s="256" t="s">
        <v>428</v>
      </c>
      <c r="I574" s="256" t="s">
        <v>868</v>
      </c>
      <c r="J574" s="256">
        <v>221</v>
      </c>
      <c r="K574" s="329">
        <v>44626</v>
      </c>
      <c r="L574" s="256" t="s">
        <v>2097</v>
      </c>
      <c r="M574" s="256"/>
      <c r="N574" s="257"/>
    </row>
    <row r="575" spans="2:14" x14ac:dyDescent="0.25">
      <c r="B575" s="333" t="str">
        <f>IF(D575="","",D575&amp;"-"&amp;(1+COUNTIF(D$33:D574,D575)))</f>
        <v>imeprezime-524</v>
      </c>
      <c r="D575" s="255" t="s">
        <v>285</v>
      </c>
      <c r="E575" s="256" t="s">
        <v>694</v>
      </c>
      <c r="F575" s="256">
        <v>1611</v>
      </c>
      <c r="G575" s="256" t="s">
        <v>2679</v>
      </c>
      <c r="H575" s="256" t="s">
        <v>2152</v>
      </c>
      <c r="I575" s="256"/>
      <c r="J575" s="256" t="s">
        <v>2097</v>
      </c>
      <c r="K575" s="329" t="s">
        <v>2097</v>
      </c>
      <c r="L575" s="256" t="s">
        <v>2097</v>
      </c>
      <c r="M575" s="256"/>
      <c r="N575" s="257"/>
    </row>
    <row r="576" spans="2:14" x14ac:dyDescent="0.25">
      <c r="B576" s="333" t="str">
        <f>IF(D576="","",D576&amp;"-"&amp;(1+COUNTIF(D$33:D575,D576)))</f>
        <v>imeprezime-525</v>
      </c>
      <c r="D576" s="255" t="s">
        <v>285</v>
      </c>
      <c r="E576" s="256" t="s">
        <v>694</v>
      </c>
      <c r="F576" s="256">
        <v>1271</v>
      </c>
      <c r="G576" s="256" t="s">
        <v>1194</v>
      </c>
      <c r="H576" s="256" t="s">
        <v>377</v>
      </c>
      <c r="I576" s="256" t="s">
        <v>1094</v>
      </c>
      <c r="J576" s="256">
        <v>221</v>
      </c>
      <c r="K576" s="329">
        <v>44667</v>
      </c>
      <c r="L576" s="256" t="s">
        <v>2097</v>
      </c>
      <c r="M576" s="256"/>
      <c r="N576" s="257"/>
    </row>
    <row r="577" spans="2:14" x14ac:dyDescent="0.25">
      <c r="B577" s="333" t="str">
        <f>IF(D577="","",D577&amp;"-"&amp;(1+COUNTIF(D$33:D576,D577)))</f>
        <v>imeprezime-526</v>
      </c>
      <c r="D577" s="255" t="s">
        <v>285</v>
      </c>
      <c r="E577" s="256" t="s">
        <v>694</v>
      </c>
      <c r="F577" s="256">
        <v>2032</v>
      </c>
      <c r="G577" s="256" t="s">
        <v>2680</v>
      </c>
      <c r="H577" s="256" t="s">
        <v>2163</v>
      </c>
      <c r="I577" s="256"/>
      <c r="J577" s="256" t="s">
        <v>2097</v>
      </c>
      <c r="K577" s="329" t="s">
        <v>2097</v>
      </c>
      <c r="L577" s="256" t="s">
        <v>2097</v>
      </c>
      <c r="M577" s="256"/>
      <c r="N577" s="257"/>
    </row>
    <row r="578" spans="2:14" ht="15" customHeight="1" x14ac:dyDescent="0.25">
      <c r="B578" s="333" t="str">
        <f>IF(D578="","",D578&amp;"-"&amp;(1+COUNTIF(D$33:D577,D578)))</f>
        <v>imeprezime-527</v>
      </c>
      <c r="D578" s="255" t="s">
        <v>285</v>
      </c>
      <c r="E578" s="256" t="s">
        <v>2681</v>
      </c>
      <c r="F578" s="256">
        <v>2078</v>
      </c>
      <c r="G578" s="256" t="s">
        <v>2682</v>
      </c>
      <c r="H578" s="256" t="s">
        <v>2683</v>
      </c>
      <c r="I578" s="256"/>
      <c r="J578" s="256" t="s">
        <v>2097</v>
      </c>
      <c r="K578" s="329" t="s">
        <v>2097</v>
      </c>
      <c r="L578" s="256" t="s">
        <v>2097</v>
      </c>
      <c r="M578" s="256"/>
      <c r="N578" s="257"/>
    </row>
    <row r="579" spans="2:14" x14ac:dyDescent="0.25">
      <c r="B579" s="333" t="str">
        <f>IF(D579="","",D579&amp;"-"&amp;(1+COUNTIF(D$33:D578,D579)))</f>
        <v>imeprezime-528</v>
      </c>
      <c r="D579" s="255" t="s">
        <v>285</v>
      </c>
      <c r="E579" s="256" t="s">
        <v>2684</v>
      </c>
      <c r="F579" s="256">
        <v>1795</v>
      </c>
      <c r="G579" s="256" t="s">
        <v>2211</v>
      </c>
      <c r="H579" s="256" t="s">
        <v>377</v>
      </c>
      <c r="I579" s="256"/>
      <c r="J579" s="256" t="s">
        <v>2097</v>
      </c>
      <c r="K579" s="329" t="s">
        <v>2097</v>
      </c>
      <c r="L579" s="256" t="s">
        <v>2097</v>
      </c>
      <c r="M579" s="256"/>
      <c r="N579" s="257"/>
    </row>
    <row r="580" spans="2:14" x14ac:dyDescent="0.25">
      <c r="B580" s="333" t="str">
        <f>IF(D580="","",D580&amp;"-"&amp;(1+COUNTIF(D$33:D579,D580)))</f>
        <v>imeprezime-529</v>
      </c>
      <c r="D580" s="255" t="s">
        <v>285</v>
      </c>
      <c r="E580" s="256" t="s">
        <v>2685</v>
      </c>
      <c r="F580" s="256">
        <v>2118</v>
      </c>
      <c r="G580" s="256" t="s">
        <v>2253</v>
      </c>
      <c r="H580" s="256" t="s">
        <v>2182</v>
      </c>
      <c r="I580" s="256"/>
      <c r="J580" s="256" t="s">
        <v>2097</v>
      </c>
      <c r="K580" s="329" t="s">
        <v>2097</v>
      </c>
      <c r="L580" s="256" t="s">
        <v>2097</v>
      </c>
      <c r="M580" s="256"/>
      <c r="N580" s="257"/>
    </row>
    <row r="581" spans="2:14" x14ac:dyDescent="0.25">
      <c r="B581" s="333" t="str">
        <f>IF(D581="","",D581&amp;"-"&amp;(1+COUNTIF(D$33:D580,D581)))</f>
        <v>imeprezime-530</v>
      </c>
      <c r="D581" s="255" t="s">
        <v>285</v>
      </c>
      <c r="E581" s="256" t="s">
        <v>2686</v>
      </c>
      <c r="F581" s="256">
        <v>2036</v>
      </c>
      <c r="G581" s="256" t="s">
        <v>1394</v>
      </c>
      <c r="H581" s="256" t="s">
        <v>2163</v>
      </c>
      <c r="I581" s="256"/>
      <c r="J581" s="256" t="s">
        <v>2097</v>
      </c>
      <c r="K581" s="329" t="s">
        <v>2097</v>
      </c>
      <c r="L581" s="256" t="s">
        <v>2097</v>
      </c>
      <c r="M581" s="256"/>
      <c r="N581" s="257"/>
    </row>
    <row r="582" spans="2:14" x14ac:dyDescent="0.25">
      <c r="B582" s="333" t="str">
        <f>IF(D582="","",D582&amp;"-"&amp;(1+COUNTIF(D$33:D581,D582)))</f>
        <v>imeprezime-531</v>
      </c>
      <c r="D582" s="255" t="s">
        <v>285</v>
      </c>
      <c r="E582" s="256" t="s">
        <v>2687</v>
      </c>
      <c r="F582" s="256">
        <v>1235</v>
      </c>
      <c r="G582" s="256" t="s">
        <v>2688</v>
      </c>
      <c r="H582" s="256" t="s">
        <v>409</v>
      </c>
      <c r="I582" s="256" t="s">
        <v>1509</v>
      </c>
      <c r="J582" s="256">
        <v>221</v>
      </c>
      <c r="K582" s="329">
        <v>44632</v>
      </c>
      <c r="L582" s="256" t="s">
        <v>2097</v>
      </c>
      <c r="M582" s="256"/>
      <c r="N582" s="257"/>
    </row>
    <row r="583" spans="2:14" x14ac:dyDescent="0.25">
      <c r="B583" s="333" t="str">
        <f>IF(D583="","",D583&amp;"-"&amp;(1+COUNTIF(D$33:D582,D583)))</f>
        <v>imeprezime-532</v>
      </c>
      <c r="D583" s="255" t="s">
        <v>285</v>
      </c>
      <c r="E583" s="256" t="s">
        <v>2689</v>
      </c>
      <c r="F583" s="256">
        <v>1105</v>
      </c>
      <c r="G583" s="256" t="s">
        <v>2282</v>
      </c>
      <c r="H583" s="256" t="s">
        <v>377</v>
      </c>
      <c r="I583" s="256" t="s">
        <v>698</v>
      </c>
      <c r="J583" s="256">
        <v>221</v>
      </c>
      <c r="K583" s="329">
        <v>44636</v>
      </c>
      <c r="L583" s="256" t="s">
        <v>2097</v>
      </c>
      <c r="M583" s="256"/>
      <c r="N583" s="257"/>
    </row>
    <row r="584" spans="2:14" x14ac:dyDescent="0.25">
      <c r="B584" s="333" t="str">
        <f>IF(D584="","",D584&amp;"-"&amp;(1+COUNTIF(D$33:D583,D584)))</f>
        <v>imeprezime-533</v>
      </c>
      <c r="D584" s="255" t="s">
        <v>285</v>
      </c>
      <c r="E584" s="256" t="s">
        <v>2690</v>
      </c>
      <c r="F584" s="256">
        <v>1170</v>
      </c>
      <c r="G584" s="256" t="s">
        <v>2278</v>
      </c>
      <c r="H584" s="256" t="s">
        <v>525</v>
      </c>
      <c r="I584" s="256" t="s">
        <v>495</v>
      </c>
      <c r="J584" s="256">
        <v>221</v>
      </c>
      <c r="K584" s="329">
        <v>44625</v>
      </c>
      <c r="L584" s="256" t="s">
        <v>2097</v>
      </c>
      <c r="M584" s="256"/>
      <c r="N584" s="257"/>
    </row>
    <row r="585" spans="2:14" ht="15" customHeight="1" x14ac:dyDescent="0.25">
      <c r="B585" s="333" t="str">
        <f>IF(D585="","",D585&amp;"-"&amp;(1+COUNTIF(D$33:D584,D585)))</f>
        <v>imeprezime-534</v>
      </c>
      <c r="D585" s="255" t="s">
        <v>285</v>
      </c>
      <c r="E585" s="256" t="s">
        <v>2690</v>
      </c>
      <c r="F585" s="256">
        <v>2044</v>
      </c>
      <c r="G585" s="256" t="s">
        <v>2691</v>
      </c>
      <c r="H585" s="256" t="s">
        <v>450</v>
      </c>
      <c r="I585" s="256" t="s">
        <v>380</v>
      </c>
      <c r="J585" s="256">
        <v>221</v>
      </c>
      <c r="K585" s="329">
        <v>44625</v>
      </c>
      <c r="L585" s="256" t="s">
        <v>2097</v>
      </c>
      <c r="M585" s="256"/>
      <c r="N585" s="257"/>
    </row>
    <row r="586" spans="2:14" x14ac:dyDescent="0.25">
      <c r="B586" s="333" t="str">
        <f>IF(D586="","",D586&amp;"-"&amp;(1+COUNTIF(D$33:D585,D586)))</f>
        <v>imeprezime-535</v>
      </c>
      <c r="D586" s="255" t="s">
        <v>285</v>
      </c>
      <c r="E586" s="256" t="s">
        <v>2692</v>
      </c>
      <c r="F586" s="256">
        <v>1098</v>
      </c>
      <c r="G586" s="256" t="s">
        <v>1524</v>
      </c>
      <c r="H586" s="256" t="s">
        <v>377</v>
      </c>
      <c r="I586" s="256" t="s">
        <v>380</v>
      </c>
      <c r="J586" s="256">
        <v>221</v>
      </c>
      <c r="K586" s="329">
        <v>44636</v>
      </c>
      <c r="L586" s="256" t="s">
        <v>2097</v>
      </c>
      <c r="M586" s="256"/>
      <c r="N586" s="257"/>
    </row>
    <row r="587" spans="2:14" x14ac:dyDescent="0.25">
      <c r="B587" s="333" t="str">
        <f>IF(D587="","",D587&amp;"-"&amp;(1+COUNTIF(D$33:D586,D587)))</f>
        <v>imeprezime-536</v>
      </c>
      <c r="D587" s="255" t="s">
        <v>285</v>
      </c>
      <c r="E587" s="256" t="s">
        <v>2692</v>
      </c>
      <c r="F587" s="256">
        <v>1970</v>
      </c>
      <c r="G587" s="256" t="s">
        <v>2399</v>
      </c>
      <c r="H587" s="256"/>
      <c r="I587" s="256"/>
      <c r="J587" s="256" t="s">
        <v>2097</v>
      </c>
      <c r="K587" s="329" t="s">
        <v>2097</v>
      </c>
      <c r="L587" s="256" t="s">
        <v>2097</v>
      </c>
      <c r="M587" s="256"/>
      <c r="N587" s="257"/>
    </row>
    <row r="588" spans="2:14" x14ac:dyDescent="0.25">
      <c r="B588" s="333" t="str">
        <f>IF(D588="","",D588&amp;"-"&amp;(1+COUNTIF(D$33:D587,D588)))</f>
        <v>imeprezime-537</v>
      </c>
      <c r="D588" s="255" t="s">
        <v>285</v>
      </c>
      <c r="E588" s="256" t="s">
        <v>2693</v>
      </c>
      <c r="F588" s="256">
        <v>1915</v>
      </c>
      <c r="G588" s="256" t="s">
        <v>2694</v>
      </c>
      <c r="H588" s="256" t="s">
        <v>377</v>
      </c>
      <c r="I588" s="256"/>
      <c r="J588" s="256" t="s">
        <v>2097</v>
      </c>
      <c r="K588" s="329" t="s">
        <v>2097</v>
      </c>
      <c r="L588" s="256" t="s">
        <v>2097</v>
      </c>
      <c r="M588" s="256"/>
      <c r="N588" s="257"/>
    </row>
    <row r="589" spans="2:14" x14ac:dyDescent="0.25">
      <c r="B589" s="333" t="str">
        <f>IF(D589="","",D589&amp;"-"&amp;(1+COUNTIF(D$33:D588,D589)))</f>
        <v>imeprezime-538</v>
      </c>
      <c r="D589" s="255" t="s">
        <v>285</v>
      </c>
      <c r="E589" s="256" t="s">
        <v>2693</v>
      </c>
      <c r="F589" s="256">
        <v>2284</v>
      </c>
      <c r="G589" s="256" t="s">
        <v>2695</v>
      </c>
      <c r="H589" s="256"/>
      <c r="I589" s="256"/>
      <c r="J589" s="256" t="s">
        <v>2097</v>
      </c>
      <c r="K589" s="329" t="s">
        <v>2097</v>
      </c>
      <c r="L589" s="256" t="s">
        <v>2097</v>
      </c>
      <c r="M589" s="256"/>
      <c r="N589" s="257"/>
    </row>
    <row r="590" spans="2:14" x14ac:dyDescent="0.25">
      <c r="B590" s="333" t="str">
        <f>IF(D590="","",D590&amp;"-"&amp;(1+COUNTIF(D$33:D589,D590)))</f>
        <v>imeprezime-539</v>
      </c>
      <c r="D590" s="255" t="s">
        <v>285</v>
      </c>
      <c r="E590" s="256" t="s">
        <v>2696</v>
      </c>
      <c r="F590" s="256">
        <v>1911</v>
      </c>
      <c r="G590" s="256" t="s">
        <v>2697</v>
      </c>
      <c r="H590" s="256" t="s">
        <v>377</v>
      </c>
      <c r="I590" s="256" t="s">
        <v>495</v>
      </c>
      <c r="J590" s="256">
        <v>221</v>
      </c>
      <c r="K590" s="329">
        <v>44636</v>
      </c>
      <c r="L590" s="256" t="s">
        <v>2097</v>
      </c>
      <c r="M590" s="256"/>
      <c r="N590" s="257"/>
    </row>
    <row r="591" spans="2:14" x14ac:dyDescent="0.25">
      <c r="B591" s="333" t="str">
        <f>IF(D591="","",D591&amp;"-"&amp;(1+COUNTIF(D$33:D590,D591)))</f>
        <v>imeprezime-540</v>
      </c>
      <c r="D591" s="255" t="s">
        <v>285</v>
      </c>
      <c r="E591" s="256" t="s">
        <v>2698</v>
      </c>
      <c r="F591" s="256">
        <v>2126</v>
      </c>
      <c r="G591" s="256" t="s">
        <v>2699</v>
      </c>
      <c r="H591" s="256" t="s">
        <v>2700</v>
      </c>
      <c r="I591" s="256"/>
      <c r="J591" s="256" t="s">
        <v>2097</v>
      </c>
      <c r="K591" s="329" t="s">
        <v>2097</v>
      </c>
      <c r="L591" s="256" t="s">
        <v>2097</v>
      </c>
      <c r="M591" s="256"/>
      <c r="N591" s="257"/>
    </row>
    <row r="592" spans="2:14" ht="15" customHeight="1" x14ac:dyDescent="0.25">
      <c r="B592" s="333" t="str">
        <f>IF(D592="","",D592&amp;"-"&amp;(1+COUNTIF(D$33:D591,D592)))</f>
        <v>imeprezime-541</v>
      </c>
      <c r="D592" s="255" t="s">
        <v>285</v>
      </c>
      <c r="E592" s="256" t="s">
        <v>2701</v>
      </c>
      <c r="F592" s="256">
        <v>2135</v>
      </c>
      <c r="G592" s="256" t="s">
        <v>2422</v>
      </c>
      <c r="H592" s="256" t="s">
        <v>2313</v>
      </c>
      <c r="I592" s="256"/>
      <c r="J592" s="256" t="s">
        <v>2097</v>
      </c>
      <c r="K592" s="329" t="s">
        <v>2097</v>
      </c>
      <c r="L592" s="256" t="s">
        <v>2097</v>
      </c>
      <c r="M592" s="256"/>
      <c r="N592" s="257"/>
    </row>
    <row r="593" spans="2:14" x14ac:dyDescent="0.25">
      <c r="B593" s="333" t="str">
        <f>IF(D593="","",D593&amp;"-"&amp;(1+COUNTIF(D$33:D592,D593)))</f>
        <v>imeprezime-542</v>
      </c>
      <c r="D593" s="255" t="s">
        <v>285</v>
      </c>
      <c r="E593" s="256" t="s">
        <v>2702</v>
      </c>
      <c r="F593" s="256">
        <v>2092</v>
      </c>
      <c r="G593" s="256" t="s">
        <v>2703</v>
      </c>
      <c r="H593" s="256" t="s">
        <v>2683</v>
      </c>
      <c r="I593" s="256"/>
      <c r="J593" s="256" t="s">
        <v>2097</v>
      </c>
      <c r="K593" s="329" t="s">
        <v>2097</v>
      </c>
      <c r="L593" s="256" t="s">
        <v>2097</v>
      </c>
      <c r="M593" s="256"/>
      <c r="N593" s="257"/>
    </row>
    <row r="594" spans="2:14" x14ac:dyDescent="0.25">
      <c r="B594" s="333" t="str">
        <f>IF(D594="","",D594&amp;"-"&amp;(1+COUNTIF(D$33:D593,D594)))</f>
        <v>imeprezime-543</v>
      </c>
      <c r="D594" s="255" t="s">
        <v>285</v>
      </c>
      <c r="E594" s="256" t="s">
        <v>2704</v>
      </c>
      <c r="F594" s="256">
        <v>2098</v>
      </c>
      <c r="G594" s="256" t="s">
        <v>2705</v>
      </c>
      <c r="H594" s="256" t="s">
        <v>2275</v>
      </c>
      <c r="I594" s="256"/>
      <c r="J594" s="256" t="s">
        <v>2097</v>
      </c>
      <c r="K594" s="329" t="s">
        <v>2097</v>
      </c>
      <c r="L594" s="256" t="s">
        <v>2097</v>
      </c>
      <c r="M594" s="256"/>
      <c r="N594" s="257"/>
    </row>
    <row r="595" spans="2:14" x14ac:dyDescent="0.25">
      <c r="B595" s="333" t="str">
        <f>IF(D595="","",D595&amp;"-"&amp;(1+COUNTIF(D$33:D594,D595)))</f>
        <v>imeprezime-544</v>
      </c>
      <c r="D595" s="255" t="s">
        <v>285</v>
      </c>
      <c r="E595" s="256" t="s">
        <v>2706</v>
      </c>
      <c r="F595" s="256">
        <v>1847</v>
      </c>
      <c r="G595" s="256" t="s">
        <v>2493</v>
      </c>
      <c r="H595" s="256" t="s">
        <v>450</v>
      </c>
      <c r="I595" s="256" t="s">
        <v>1509</v>
      </c>
      <c r="J595" s="256">
        <v>221</v>
      </c>
      <c r="K595" s="329">
        <v>44625</v>
      </c>
      <c r="L595" s="256" t="s">
        <v>2097</v>
      </c>
      <c r="M595" s="256"/>
      <c r="N595" s="257"/>
    </row>
    <row r="596" spans="2:14" x14ac:dyDescent="0.25">
      <c r="B596" s="333" t="str">
        <f>IF(D596="","",D596&amp;"-"&amp;(1+COUNTIF(D$33:D595,D596)))</f>
        <v>imeprezime-545</v>
      </c>
      <c r="D596" s="255" t="s">
        <v>285</v>
      </c>
      <c r="E596" s="256" t="s">
        <v>2706</v>
      </c>
      <c r="F596" s="256">
        <v>1705</v>
      </c>
      <c r="G596" s="256" t="s">
        <v>2707</v>
      </c>
      <c r="H596" s="256" t="s">
        <v>377</v>
      </c>
      <c r="I596" s="256"/>
      <c r="J596" s="256" t="s">
        <v>2097</v>
      </c>
      <c r="K596" s="329" t="s">
        <v>2097</v>
      </c>
      <c r="L596" s="256" t="s">
        <v>2097</v>
      </c>
      <c r="M596" s="256"/>
      <c r="N596" s="257"/>
    </row>
    <row r="597" spans="2:14" x14ac:dyDescent="0.25">
      <c r="B597" s="333" t="str">
        <f>IF(D597="","",D597&amp;"-"&amp;(1+COUNTIF(D$33:D596,D597)))</f>
        <v>imeprezime-546</v>
      </c>
      <c r="D597" s="255" t="s">
        <v>285</v>
      </c>
      <c r="E597" s="256" t="s">
        <v>444</v>
      </c>
      <c r="F597" s="256">
        <v>1573</v>
      </c>
      <c r="G597" s="256" t="s">
        <v>2708</v>
      </c>
      <c r="H597" s="256" t="s">
        <v>409</v>
      </c>
      <c r="I597" s="256"/>
      <c r="J597" s="256" t="s">
        <v>2097</v>
      </c>
      <c r="K597" s="329" t="s">
        <v>2097</v>
      </c>
      <c r="L597" s="256" t="s">
        <v>2097</v>
      </c>
      <c r="M597" s="256"/>
      <c r="N597" s="257"/>
    </row>
    <row r="598" spans="2:14" x14ac:dyDescent="0.25">
      <c r="B598" s="333" t="str">
        <f>IF(D598="","",D598&amp;"-"&amp;(1+COUNTIF(D$33:D597,D598)))</f>
        <v>imeprezime-547</v>
      </c>
      <c r="D598" s="255" t="s">
        <v>285</v>
      </c>
      <c r="E598" s="256" t="s">
        <v>444</v>
      </c>
      <c r="F598" s="256">
        <v>2017</v>
      </c>
      <c r="G598" s="256" t="s">
        <v>2709</v>
      </c>
      <c r="H598" s="256"/>
      <c r="I598" s="256"/>
      <c r="J598" s="256" t="s">
        <v>2097</v>
      </c>
      <c r="K598" s="329" t="s">
        <v>2097</v>
      </c>
      <c r="L598" s="256" t="s">
        <v>2097</v>
      </c>
      <c r="M598" s="256"/>
      <c r="N598" s="257"/>
    </row>
    <row r="599" spans="2:14" ht="15" customHeight="1" x14ac:dyDescent="0.25">
      <c r="B599" s="333" t="str">
        <f>IF(D599="","",D599&amp;"-"&amp;(1+COUNTIF(D$33:D598,D599)))</f>
        <v>imeprezime-548</v>
      </c>
      <c r="D599" s="255" t="s">
        <v>285</v>
      </c>
      <c r="E599" s="256" t="s">
        <v>444</v>
      </c>
      <c r="F599" s="256">
        <v>1981</v>
      </c>
      <c r="G599" s="256" t="s">
        <v>2710</v>
      </c>
      <c r="H599" s="256" t="s">
        <v>2163</v>
      </c>
      <c r="I599" s="256"/>
      <c r="J599" s="256" t="s">
        <v>2097</v>
      </c>
      <c r="K599" s="329" t="s">
        <v>2097</v>
      </c>
      <c r="L599" s="256" t="s">
        <v>2097</v>
      </c>
      <c r="M599" s="256"/>
      <c r="N599" s="257"/>
    </row>
    <row r="600" spans="2:14" x14ac:dyDescent="0.25">
      <c r="B600" s="333" t="str">
        <f>IF(D600="","",D600&amp;"-"&amp;(1+COUNTIF(D$33:D599,D600)))</f>
        <v>imeprezime-549</v>
      </c>
      <c r="D600" s="255" t="s">
        <v>285</v>
      </c>
      <c r="E600" s="256" t="s">
        <v>444</v>
      </c>
      <c r="F600" s="256">
        <v>1157</v>
      </c>
      <c r="G600" s="256" t="s">
        <v>2711</v>
      </c>
      <c r="H600" s="256" t="s">
        <v>377</v>
      </c>
      <c r="I600" s="256"/>
      <c r="J600" s="256" t="s">
        <v>2097</v>
      </c>
      <c r="K600" s="329" t="s">
        <v>2097</v>
      </c>
      <c r="L600" s="256" t="s">
        <v>2097</v>
      </c>
      <c r="M600" s="256"/>
      <c r="N600" s="257"/>
    </row>
    <row r="601" spans="2:14" x14ac:dyDescent="0.25">
      <c r="B601" s="333" t="str">
        <f>IF(D601="","",D601&amp;"-"&amp;(1+COUNTIF(D$33:D600,D601)))</f>
        <v>imeprezime-550</v>
      </c>
      <c r="D601" s="255" t="s">
        <v>285</v>
      </c>
      <c r="E601" s="256" t="s">
        <v>444</v>
      </c>
      <c r="F601" s="256">
        <v>1602</v>
      </c>
      <c r="G601" s="256" t="s">
        <v>2712</v>
      </c>
      <c r="H601" s="256" t="s">
        <v>2152</v>
      </c>
      <c r="I601" s="256"/>
      <c r="J601" s="256" t="s">
        <v>2097</v>
      </c>
      <c r="K601" s="256" t="s">
        <v>2097</v>
      </c>
      <c r="L601" s="256" t="s">
        <v>2097</v>
      </c>
      <c r="M601" s="256"/>
      <c r="N601" s="257"/>
    </row>
    <row r="602" spans="2:14" x14ac:dyDescent="0.25">
      <c r="B602" s="333" t="str">
        <f>IF(D602="","",D602&amp;"-"&amp;(1+COUNTIF(D$33:D601,D602)))</f>
        <v>imeprezime-551</v>
      </c>
      <c r="D602" s="255" t="s">
        <v>285</v>
      </c>
      <c r="E602" s="256" t="s">
        <v>444</v>
      </c>
      <c r="F602" s="256">
        <v>1633</v>
      </c>
      <c r="G602" s="256" t="s">
        <v>2713</v>
      </c>
      <c r="H602" s="256" t="s">
        <v>409</v>
      </c>
      <c r="I602" s="256"/>
      <c r="J602" s="256" t="s">
        <v>2097</v>
      </c>
      <c r="K602" s="329" t="s">
        <v>2097</v>
      </c>
      <c r="L602" s="256" t="s">
        <v>2097</v>
      </c>
      <c r="M602" s="256"/>
      <c r="N602" s="257"/>
    </row>
    <row r="603" spans="2:14" x14ac:dyDescent="0.25">
      <c r="B603" s="333" t="str">
        <f>IF(D603="","",D603&amp;"-"&amp;(1+COUNTIF(D$33:D602,D603)))</f>
        <v>imeprezime-552</v>
      </c>
      <c r="D603" s="255" t="s">
        <v>285</v>
      </c>
      <c r="E603" s="256" t="s">
        <v>444</v>
      </c>
      <c r="F603" s="256">
        <v>2056</v>
      </c>
      <c r="G603" s="256" t="s">
        <v>2714</v>
      </c>
      <c r="H603" s="256" t="s">
        <v>2163</v>
      </c>
      <c r="I603" s="256"/>
      <c r="J603" s="256" t="s">
        <v>2097</v>
      </c>
      <c r="K603" s="256" t="s">
        <v>2097</v>
      </c>
      <c r="L603" s="256" t="s">
        <v>2097</v>
      </c>
      <c r="M603" s="256"/>
      <c r="N603" s="257"/>
    </row>
    <row r="604" spans="2:14" x14ac:dyDescent="0.25">
      <c r="B604" s="333" t="str">
        <f>IF(D604="","",D604&amp;"-"&amp;(1+COUNTIF(D$33:D603,D604)))</f>
        <v>imeprezime-553</v>
      </c>
      <c r="D604" s="255" t="s">
        <v>285</v>
      </c>
      <c r="E604" s="256" t="s">
        <v>444</v>
      </c>
      <c r="F604" s="256">
        <v>1114</v>
      </c>
      <c r="G604" s="256" t="s">
        <v>2388</v>
      </c>
      <c r="H604" s="256" t="s">
        <v>377</v>
      </c>
      <c r="I604" s="256" t="s">
        <v>808</v>
      </c>
      <c r="J604" s="256">
        <v>221</v>
      </c>
      <c r="K604" s="329">
        <v>44636</v>
      </c>
      <c r="L604" s="256" t="s">
        <v>2097</v>
      </c>
      <c r="M604" s="256"/>
      <c r="N604" s="257"/>
    </row>
    <row r="605" spans="2:14" x14ac:dyDescent="0.25">
      <c r="B605" s="333" t="str">
        <f>IF(D605="","",D605&amp;"-"&amp;(1+COUNTIF(D$33:D604,D605)))</f>
        <v>imeprezime-554</v>
      </c>
      <c r="D605" s="255" t="s">
        <v>285</v>
      </c>
      <c r="E605" s="256" t="s">
        <v>444</v>
      </c>
      <c r="F605" s="256">
        <v>1976</v>
      </c>
      <c r="G605" s="256" t="s">
        <v>2715</v>
      </c>
      <c r="H605" s="256" t="s">
        <v>377</v>
      </c>
      <c r="I605" s="256"/>
      <c r="J605" s="256" t="s">
        <v>2097</v>
      </c>
      <c r="K605" s="329" t="s">
        <v>2097</v>
      </c>
      <c r="L605" s="256" t="s">
        <v>2097</v>
      </c>
      <c r="M605" s="256"/>
      <c r="N605" s="257"/>
    </row>
    <row r="606" spans="2:14" ht="15" customHeight="1" x14ac:dyDescent="0.25">
      <c r="B606" s="333" t="str">
        <f>IF(D606="","",D606&amp;"-"&amp;(1+COUNTIF(D$33:D605,D606)))</f>
        <v>imeprezime-555</v>
      </c>
      <c r="D606" s="255" t="s">
        <v>285</v>
      </c>
      <c r="E606" s="256" t="s">
        <v>444</v>
      </c>
      <c r="F606" s="256">
        <v>1474</v>
      </c>
      <c r="G606" s="256" t="s">
        <v>2716</v>
      </c>
      <c r="H606" s="256" t="s">
        <v>377</v>
      </c>
      <c r="I606" s="256" t="s">
        <v>808</v>
      </c>
      <c r="J606" s="256">
        <v>221</v>
      </c>
      <c r="K606" s="329">
        <v>44636</v>
      </c>
      <c r="L606" s="256" t="s">
        <v>2097</v>
      </c>
      <c r="M606" s="256"/>
      <c r="N606" s="257"/>
    </row>
    <row r="607" spans="2:14" x14ac:dyDescent="0.25">
      <c r="B607" s="333" t="str">
        <f>IF(D607="","",D607&amp;"-"&amp;(1+COUNTIF(D$33:D606,D607)))</f>
        <v>imeprezime-556</v>
      </c>
      <c r="D607" s="255" t="s">
        <v>285</v>
      </c>
      <c r="E607" s="256" t="s">
        <v>444</v>
      </c>
      <c r="F607" s="256">
        <v>1553</v>
      </c>
      <c r="G607" s="256" t="s">
        <v>443</v>
      </c>
      <c r="H607" s="256" t="s">
        <v>450</v>
      </c>
      <c r="I607" s="256" t="s">
        <v>452</v>
      </c>
      <c r="J607" s="256">
        <v>221</v>
      </c>
      <c r="K607" s="329">
        <v>44625</v>
      </c>
      <c r="L607" s="256" t="s">
        <v>2097</v>
      </c>
      <c r="M607" s="256"/>
      <c r="N607" s="257"/>
    </row>
    <row r="608" spans="2:14" x14ac:dyDescent="0.25">
      <c r="B608" s="333" t="str">
        <f>IF(D608="","",D608&amp;"-"&amp;(1+COUNTIF(D$33:D607,D608)))</f>
        <v>imeprezime-557</v>
      </c>
      <c r="D608" s="255" t="s">
        <v>285</v>
      </c>
      <c r="E608" s="256" t="s">
        <v>444</v>
      </c>
      <c r="F608" s="256">
        <v>1494</v>
      </c>
      <c r="G608" s="256" t="s">
        <v>784</v>
      </c>
      <c r="H608" s="256" t="s">
        <v>377</v>
      </c>
      <c r="I608" s="256" t="s">
        <v>1094</v>
      </c>
      <c r="J608" s="256">
        <v>221</v>
      </c>
      <c r="K608" s="329">
        <v>44635</v>
      </c>
      <c r="L608" s="256" t="s">
        <v>2097</v>
      </c>
      <c r="M608" s="256"/>
      <c r="N608" s="257"/>
    </row>
    <row r="609" spans="2:14" x14ac:dyDescent="0.25">
      <c r="B609" s="333" t="str">
        <f>IF(D609="","",D609&amp;"-"&amp;(1+COUNTIF(D$33:D608,D609)))</f>
        <v>imeprezime-558</v>
      </c>
      <c r="D609" s="255" t="s">
        <v>285</v>
      </c>
      <c r="E609" s="256" t="s">
        <v>444</v>
      </c>
      <c r="F609" s="256">
        <v>1172</v>
      </c>
      <c r="G609" s="256" t="s">
        <v>2106</v>
      </c>
      <c r="H609" s="256" t="s">
        <v>377</v>
      </c>
      <c r="I609" s="256"/>
      <c r="J609" s="256" t="s">
        <v>2097</v>
      </c>
      <c r="K609" s="329" t="s">
        <v>2097</v>
      </c>
      <c r="L609" s="256" t="s">
        <v>2097</v>
      </c>
      <c r="M609" s="256"/>
      <c r="N609" s="257"/>
    </row>
    <row r="610" spans="2:14" x14ac:dyDescent="0.25">
      <c r="B610" s="333" t="str">
        <f>IF(D610="","",D610&amp;"-"&amp;(1+COUNTIF(D$33:D609,D610)))</f>
        <v>imeprezime-559</v>
      </c>
      <c r="D610" s="255" t="s">
        <v>285</v>
      </c>
      <c r="E610" s="256" t="s">
        <v>2717</v>
      </c>
      <c r="F610" s="256">
        <v>1870</v>
      </c>
      <c r="G610" s="256" t="s">
        <v>2718</v>
      </c>
      <c r="H610" s="256" t="s">
        <v>807</v>
      </c>
      <c r="I610" s="256" t="s">
        <v>1658</v>
      </c>
      <c r="J610" s="256">
        <v>221</v>
      </c>
      <c r="K610" s="329">
        <v>44627</v>
      </c>
      <c r="L610" s="256" t="s">
        <v>2097</v>
      </c>
      <c r="M610" s="256"/>
      <c r="N610" s="257"/>
    </row>
    <row r="611" spans="2:14" x14ac:dyDescent="0.25">
      <c r="B611" s="333" t="str">
        <f>IF(D611="","",D611&amp;"-"&amp;(1+COUNTIF(D$33:D610,D611)))</f>
        <v>imeprezime-560</v>
      </c>
      <c r="D611" s="255" t="s">
        <v>285</v>
      </c>
      <c r="E611" s="256" t="s">
        <v>2719</v>
      </c>
      <c r="F611" s="256">
        <v>1403</v>
      </c>
      <c r="G611" s="256" t="s">
        <v>2720</v>
      </c>
      <c r="H611" s="256" t="s">
        <v>409</v>
      </c>
      <c r="I611" s="256" t="s">
        <v>2003</v>
      </c>
      <c r="J611" s="256">
        <v>221</v>
      </c>
      <c r="K611" s="329">
        <v>44632</v>
      </c>
      <c r="L611" s="256" t="s">
        <v>2097</v>
      </c>
      <c r="M611" s="256"/>
      <c r="N611" s="257"/>
    </row>
    <row r="612" spans="2:14" x14ac:dyDescent="0.25">
      <c r="B612" s="333" t="str">
        <f>IF(D612="","",D612&amp;"-"&amp;(1+COUNTIF(D$33:D611,D612)))</f>
        <v>imeprezime-561</v>
      </c>
      <c r="D612" s="255" t="s">
        <v>285</v>
      </c>
      <c r="E612" s="256" t="s">
        <v>2721</v>
      </c>
      <c r="F612" s="256">
        <v>1397</v>
      </c>
      <c r="G612" s="256" t="s">
        <v>2282</v>
      </c>
      <c r="H612" s="256" t="s">
        <v>377</v>
      </c>
      <c r="I612" s="256" t="s">
        <v>1833</v>
      </c>
      <c r="J612" s="256">
        <v>221</v>
      </c>
      <c r="K612" s="329">
        <v>44636</v>
      </c>
      <c r="L612" s="256" t="s">
        <v>2097</v>
      </c>
      <c r="M612" s="256"/>
      <c r="N612" s="257"/>
    </row>
    <row r="613" spans="2:14" ht="15" customHeight="1" x14ac:dyDescent="0.25">
      <c r="B613" s="333" t="str">
        <f>IF(D613="","",D613&amp;"-"&amp;(1+COUNTIF(D$33:D612,D613)))</f>
        <v>imeprezime-562</v>
      </c>
      <c r="D613" s="255" t="s">
        <v>285</v>
      </c>
      <c r="E613" s="256" t="s">
        <v>2722</v>
      </c>
      <c r="F613" s="256">
        <v>1842</v>
      </c>
      <c r="G613" s="256" t="s">
        <v>2204</v>
      </c>
      <c r="H613" s="256" t="s">
        <v>450</v>
      </c>
      <c r="I613" s="256"/>
      <c r="J613" s="256" t="s">
        <v>2097</v>
      </c>
      <c r="K613" s="329" t="s">
        <v>2097</v>
      </c>
      <c r="L613" s="256" t="s">
        <v>2097</v>
      </c>
      <c r="M613" s="256"/>
      <c r="N613" s="257"/>
    </row>
    <row r="614" spans="2:14" x14ac:dyDescent="0.25">
      <c r="B614" s="333" t="str">
        <f>IF(D614="","",D614&amp;"-"&amp;(1+COUNTIF(D$33:D613,D614)))</f>
        <v>imeprezime-563</v>
      </c>
      <c r="D614" s="255" t="s">
        <v>285</v>
      </c>
      <c r="E614" s="256" t="s">
        <v>2723</v>
      </c>
      <c r="F614" s="256">
        <v>2191</v>
      </c>
      <c r="G614" s="256" t="s">
        <v>2724</v>
      </c>
      <c r="H614" s="256" t="s">
        <v>2163</v>
      </c>
      <c r="I614" s="256"/>
      <c r="J614" s="256" t="s">
        <v>2097</v>
      </c>
      <c r="K614" s="329" t="s">
        <v>2097</v>
      </c>
      <c r="L614" s="256" t="s">
        <v>2097</v>
      </c>
      <c r="M614" s="256"/>
      <c r="N614" s="257"/>
    </row>
    <row r="615" spans="2:14" x14ac:dyDescent="0.25">
      <c r="B615" s="333" t="str">
        <f>IF(D615="","",D615&amp;"-"&amp;(1+COUNTIF(D$33:D614,D615)))</f>
        <v>imeprezime-564</v>
      </c>
      <c r="D615" s="255" t="s">
        <v>285</v>
      </c>
      <c r="E615" s="256" t="s">
        <v>2723</v>
      </c>
      <c r="F615" s="256">
        <v>2244</v>
      </c>
      <c r="G615" s="256" t="s">
        <v>2725</v>
      </c>
      <c r="H615" s="256" t="s">
        <v>409</v>
      </c>
      <c r="I615" s="256"/>
      <c r="J615" s="256" t="s">
        <v>2097</v>
      </c>
      <c r="K615" s="329" t="s">
        <v>2097</v>
      </c>
      <c r="L615" s="256" t="s">
        <v>2097</v>
      </c>
      <c r="M615" s="256"/>
      <c r="N615" s="257"/>
    </row>
    <row r="616" spans="2:14" x14ac:dyDescent="0.25">
      <c r="B616" s="333" t="str">
        <f>IF(D616="","",D616&amp;"-"&amp;(1+COUNTIF(D$33:D615,D616)))</f>
        <v>imeprezime-565</v>
      </c>
      <c r="D616" s="255" t="s">
        <v>285</v>
      </c>
      <c r="E616" s="256" t="s">
        <v>1567</v>
      </c>
      <c r="F616" s="256">
        <v>1301</v>
      </c>
      <c r="G616" s="256" t="s">
        <v>784</v>
      </c>
      <c r="H616" s="256" t="s">
        <v>377</v>
      </c>
      <c r="I616" s="256" t="s">
        <v>1556</v>
      </c>
      <c r="J616" s="256">
        <v>221</v>
      </c>
      <c r="K616" s="329">
        <v>44635</v>
      </c>
      <c r="L616" s="256" t="s">
        <v>2097</v>
      </c>
      <c r="M616" s="256"/>
      <c r="N616" s="257"/>
    </row>
    <row r="617" spans="2:14" x14ac:dyDescent="0.25">
      <c r="B617" s="333" t="str">
        <f>IF(D617="","",D617&amp;"-"&amp;(1+COUNTIF(D$33:D616,D617)))</f>
        <v>imeprezime-566</v>
      </c>
      <c r="D617" s="255" t="s">
        <v>285</v>
      </c>
      <c r="E617" s="256" t="s">
        <v>2726</v>
      </c>
      <c r="F617" s="256">
        <v>1187</v>
      </c>
      <c r="G617" s="256" t="s">
        <v>2727</v>
      </c>
      <c r="H617" s="256" t="s">
        <v>377</v>
      </c>
      <c r="I617" s="256" t="s">
        <v>1556</v>
      </c>
      <c r="J617" s="256">
        <v>221</v>
      </c>
      <c r="K617" s="329">
        <v>44636</v>
      </c>
      <c r="L617" s="256" t="s">
        <v>2097</v>
      </c>
      <c r="M617" s="256"/>
      <c r="N617" s="257"/>
    </row>
    <row r="618" spans="2:14" x14ac:dyDescent="0.25">
      <c r="B618" s="333" t="str">
        <f>IF(D618="","",D618&amp;"-"&amp;(1+COUNTIF(D$33:D617,D618)))</f>
        <v>imeprezime-567</v>
      </c>
      <c r="D618" s="255" t="s">
        <v>285</v>
      </c>
      <c r="E618" s="256" t="s">
        <v>2728</v>
      </c>
      <c r="F618" s="256">
        <v>1486</v>
      </c>
      <c r="G618" s="256" t="s">
        <v>2729</v>
      </c>
      <c r="H618" s="256" t="s">
        <v>377</v>
      </c>
      <c r="I618" s="256"/>
      <c r="J618" s="256" t="s">
        <v>2097</v>
      </c>
      <c r="K618" s="329" t="s">
        <v>2097</v>
      </c>
      <c r="L618" s="256" t="s">
        <v>2097</v>
      </c>
      <c r="M618" s="256"/>
      <c r="N618" s="257"/>
    </row>
    <row r="619" spans="2:14" x14ac:dyDescent="0.25">
      <c r="B619" s="333" t="str">
        <f>IF(D619="","",D619&amp;"-"&amp;(1+COUNTIF(D$33:D618,D619)))</f>
        <v>imeprezime-568</v>
      </c>
      <c r="D619" s="255" t="s">
        <v>285</v>
      </c>
      <c r="E619" s="256" t="s">
        <v>2728</v>
      </c>
      <c r="F619" s="256">
        <v>1987</v>
      </c>
      <c r="G619" s="256" t="s">
        <v>2227</v>
      </c>
      <c r="H619" s="256" t="s">
        <v>377</v>
      </c>
      <c r="I619" s="256"/>
      <c r="J619" s="256" t="s">
        <v>2097</v>
      </c>
      <c r="K619" s="329" t="s">
        <v>2097</v>
      </c>
      <c r="L619" s="256" t="s">
        <v>2097</v>
      </c>
      <c r="M619" s="256"/>
      <c r="N619" s="257"/>
    </row>
    <row r="620" spans="2:14" ht="15" customHeight="1" x14ac:dyDescent="0.25">
      <c r="B620" s="333" t="str">
        <f>IF(D620="","",D620&amp;"-"&amp;(1+COUNTIF(D$33:D619,D620)))</f>
        <v>imeprezime-569</v>
      </c>
      <c r="D620" s="255" t="s">
        <v>285</v>
      </c>
      <c r="E620" s="256" t="s">
        <v>1252</v>
      </c>
      <c r="F620" s="256">
        <v>1358</v>
      </c>
      <c r="G620" s="256" t="s">
        <v>1251</v>
      </c>
      <c r="H620" s="256" t="s">
        <v>807</v>
      </c>
      <c r="I620" s="256" t="s">
        <v>1094</v>
      </c>
      <c r="J620" s="256">
        <v>221</v>
      </c>
      <c r="K620" s="329">
        <v>44627</v>
      </c>
      <c r="L620" s="256" t="s">
        <v>2097</v>
      </c>
      <c r="M620" s="256"/>
      <c r="N620" s="257"/>
    </row>
    <row r="621" spans="2:14" x14ac:dyDescent="0.25">
      <c r="B621" s="333" t="str">
        <f>IF(D621="","",D621&amp;"-"&amp;(1+COUNTIF(D$33:D620,D621)))</f>
        <v>imeprezime-570</v>
      </c>
      <c r="D621" s="255" t="s">
        <v>285</v>
      </c>
      <c r="E621" s="256" t="s">
        <v>2730</v>
      </c>
      <c r="F621" s="256">
        <v>1492</v>
      </c>
      <c r="G621" s="256" t="s">
        <v>2731</v>
      </c>
      <c r="H621" s="256" t="s">
        <v>377</v>
      </c>
      <c r="I621" s="256" t="s">
        <v>1000</v>
      </c>
      <c r="J621" s="256">
        <v>221</v>
      </c>
      <c r="K621" s="329">
        <v>44636</v>
      </c>
      <c r="L621" s="256" t="s">
        <v>2097</v>
      </c>
      <c r="M621" s="256"/>
      <c r="N621" s="257"/>
    </row>
    <row r="622" spans="2:14" x14ac:dyDescent="0.25">
      <c r="B622" s="333" t="str">
        <f>IF(D622="","",D622&amp;"-"&amp;(1+COUNTIF(D$33:D621,D622)))</f>
        <v>imeprezime-571</v>
      </c>
      <c r="D622" s="255" t="s">
        <v>285</v>
      </c>
      <c r="E622" s="256" t="s">
        <v>2730</v>
      </c>
      <c r="F622" s="256">
        <v>1882</v>
      </c>
      <c r="G622" s="256" t="s">
        <v>2732</v>
      </c>
      <c r="H622" s="256" t="s">
        <v>377</v>
      </c>
      <c r="I622" s="256"/>
      <c r="J622" s="256" t="s">
        <v>2097</v>
      </c>
      <c r="K622" s="329" t="s">
        <v>2097</v>
      </c>
      <c r="L622" s="256" t="s">
        <v>2097</v>
      </c>
      <c r="M622" s="256"/>
      <c r="N622" s="257"/>
    </row>
    <row r="623" spans="2:14" x14ac:dyDescent="0.25">
      <c r="B623" s="333" t="str">
        <f>IF(D623="","",D623&amp;"-"&amp;(1+COUNTIF(D$33:D622,D623)))</f>
        <v>imeprezime-572</v>
      </c>
      <c r="D623" s="255" t="s">
        <v>285</v>
      </c>
      <c r="E623" s="256" t="s">
        <v>2730</v>
      </c>
      <c r="F623" s="256">
        <v>1566</v>
      </c>
      <c r="G623" s="256" t="s">
        <v>2733</v>
      </c>
      <c r="H623" s="256" t="s">
        <v>450</v>
      </c>
      <c r="I623" s="256" t="s">
        <v>808</v>
      </c>
      <c r="J623" s="256">
        <v>221</v>
      </c>
      <c r="K623" s="329">
        <v>44625</v>
      </c>
      <c r="L623" s="256" t="s">
        <v>2097</v>
      </c>
      <c r="M623" s="256"/>
      <c r="N623" s="257"/>
    </row>
    <row r="624" spans="2:14" x14ac:dyDescent="0.25">
      <c r="B624" s="333" t="str">
        <f>IF(D624="","",D624&amp;"-"&amp;(1+COUNTIF(D$33:D623,D624)))</f>
        <v>imeprezime-573</v>
      </c>
      <c r="D624" s="255" t="s">
        <v>285</v>
      </c>
      <c r="E624" s="256" t="s">
        <v>2730</v>
      </c>
      <c r="F624" s="256">
        <v>1630</v>
      </c>
      <c r="G624" s="256" t="s">
        <v>2734</v>
      </c>
      <c r="H624" s="256" t="s">
        <v>409</v>
      </c>
      <c r="I624" s="256"/>
      <c r="J624" s="256" t="s">
        <v>2097</v>
      </c>
      <c r="K624" s="329" t="s">
        <v>2097</v>
      </c>
      <c r="L624" s="256" t="s">
        <v>2097</v>
      </c>
      <c r="M624" s="256"/>
      <c r="N624" s="257"/>
    </row>
    <row r="625" spans="2:14" x14ac:dyDescent="0.25">
      <c r="B625" s="333" t="str">
        <f>IF(D625="","",D625&amp;"-"&amp;(1+COUNTIF(D$33:D624,D625)))</f>
        <v>imeprezime-574</v>
      </c>
      <c r="D625" s="255" t="s">
        <v>285</v>
      </c>
      <c r="E625" s="256" t="s">
        <v>2735</v>
      </c>
      <c r="F625" s="256">
        <v>2007</v>
      </c>
      <c r="G625" s="256" t="s">
        <v>2606</v>
      </c>
      <c r="H625" s="256" t="s">
        <v>563</v>
      </c>
      <c r="I625" s="256"/>
      <c r="J625" s="256" t="s">
        <v>2097</v>
      </c>
      <c r="K625" s="256" t="s">
        <v>2097</v>
      </c>
      <c r="L625" s="256" t="s">
        <v>2097</v>
      </c>
      <c r="M625" s="256"/>
      <c r="N625" s="257"/>
    </row>
    <row r="626" spans="2:14" x14ac:dyDescent="0.25">
      <c r="B626" s="333" t="str">
        <f>IF(D626="","",D626&amp;"-"&amp;(1+COUNTIF(D$33:D625,D626)))</f>
        <v>imeprezime-575</v>
      </c>
      <c r="D626" s="255" t="s">
        <v>285</v>
      </c>
      <c r="E626" s="256" t="s">
        <v>2735</v>
      </c>
      <c r="F626" s="256">
        <v>2235</v>
      </c>
      <c r="G626" s="256" t="s">
        <v>2736</v>
      </c>
      <c r="H626" s="256" t="s">
        <v>377</v>
      </c>
      <c r="I626" s="256" t="s">
        <v>1658</v>
      </c>
      <c r="J626" s="256">
        <v>221</v>
      </c>
      <c r="K626" s="329">
        <v>44688</v>
      </c>
      <c r="L626" s="256" t="s">
        <v>2097</v>
      </c>
      <c r="M626" s="256"/>
      <c r="N626" s="257"/>
    </row>
    <row r="627" spans="2:14" ht="15" customHeight="1" x14ac:dyDescent="0.25">
      <c r="B627" s="333" t="str">
        <f>IF(D627="","",D627&amp;"-"&amp;(1+COUNTIF(D$33:D626,D627)))</f>
        <v>imeprezime-576</v>
      </c>
      <c r="D627" s="255" t="s">
        <v>285</v>
      </c>
      <c r="E627" s="256" t="s">
        <v>2735</v>
      </c>
      <c r="F627" s="256">
        <v>1728</v>
      </c>
      <c r="G627" s="256" t="s">
        <v>2651</v>
      </c>
      <c r="H627" s="256" t="s">
        <v>2152</v>
      </c>
      <c r="I627" s="256"/>
      <c r="J627" s="256" t="s">
        <v>2097</v>
      </c>
      <c r="K627" s="256" t="s">
        <v>2097</v>
      </c>
      <c r="L627" s="256" t="s">
        <v>2097</v>
      </c>
      <c r="M627" s="256"/>
      <c r="N627" s="257"/>
    </row>
    <row r="628" spans="2:14" x14ac:dyDescent="0.25">
      <c r="B628" s="333" t="str">
        <f>IF(D628="","",D628&amp;"-"&amp;(1+COUNTIF(D$33:D627,D628)))</f>
        <v>imeprezime-577</v>
      </c>
      <c r="D628" s="255" t="s">
        <v>285</v>
      </c>
      <c r="E628" s="256" t="s">
        <v>2735</v>
      </c>
      <c r="F628" s="256">
        <v>2046</v>
      </c>
      <c r="G628" s="256" t="s">
        <v>2485</v>
      </c>
      <c r="H628" s="256" t="s">
        <v>450</v>
      </c>
      <c r="I628" s="256" t="s">
        <v>1723</v>
      </c>
      <c r="J628" s="256">
        <v>221</v>
      </c>
      <c r="K628" s="329">
        <v>44625</v>
      </c>
      <c r="L628" s="256" t="s">
        <v>2097</v>
      </c>
      <c r="M628" s="256"/>
      <c r="N628" s="257"/>
    </row>
    <row r="629" spans="2:14" x14ac:dyDescent="0.25">
      <c r="B629" s="333" t="str">
        <f>IF(D629="","",D629&amp;"-"&amp;(1+COUNTIF(D$33:D628,D629)))</f>
        <v>imeprezime-578</v>
      </c>
      <c r="D629" s="255" t="s">
        <v>285</v>
      </c>
      <c r="E629" s="256" t="s">
        <v>2735</v>
      </c>
      <c r="F629" s="256">
        <v>1454</v>
      </c>
      <c r="G629" s="256" t="s">
        <v>2737</v>
      </c>
      <c r="H629" s="256" t="s">
        <v>377</v>
      </c>
      <c r="I629" s="256"/>
      <c r="J629" s="256" t="s">
        <v>2097</v>
      </c>
      <c r="K629" s="329" t="s">
        <v>2097</v>
      </c>
      <c r="L629" s="256" t="s">
        <v>2097</v>
      </c>
      <c r="M629" s="256"/>
      <c r="N629" s="257"/>
    </row>
    <row r="630" spans="2:14" x14ac:dyDescent="0.25">
      <c r="B630" s="333" t="str">
        <f>IF(D630="","",D630&amp;"-"&amp;(1+COUNTIF(D$33:D629,D630)))</f>
        <v>imeprezime-579</v>
      </c>
      <c r="D630" s="255" t="s">
        <v>285</v>
      </c>
      <c r="E630" s="256" t="s">
        <v>2735</v>
      </c>
      <c r="F630" s="256">
        <v>1690</v>
      </c>
      <c r="G630" s="256" t="s">
        <v>2513</v>
      </c>
      <c r="H630" s="256" t="s">
        <v>377</v>
      </c>
      <c r="I630" s="256"/>
      <c r="J630" s="256" t="s">
        <v>2097</v>
      </c>
      <c r="K630" s="329" t="s">
        <v>2097</v>
      </c>
      <c r="L630" s="256" t="s">
        <v>2097</v>
      </c>
      <c r="M630" s="256"/>
      <c r="N630" s="257"/>
    </row>
    <row r="631" spans="2:14" x14ac:dyDescent="0.25">
      <c r="B631" s="333" t="str">
        <f>IF(D631="","",D631&amp;"-"&amp;(1+COUNTIF(D$33:D630,D631)))</f>
        <v>imeprezime-580</v>
      </c>
      <c r="D631" s="255" t="s">
        <v>285</v>
      </c>
      <c r="E631" s="256" t="s">
        <v>2735</v>
      </c>
      <c r="F631" s="256">
        <v>1048</v>
      </c>
      <c r="G631" s="256" t="s">
        <v>2738</v>
      </c>
      <c r="H631" s="256" t="s">
        <v>377</v>
      </c>
      <c r="I631" s="256"/>
      <c r="J631" s="256" t="s">
        <v>2097</v>
      </c>
      <c r="K631" s="256" t="s">
        <v>2097</v>
      </c>
      <c r="L631" s="256" t="s">
        <v>2097</v>
      </c>
      <c r="M631" s="256"/>
      <c r="N631" s="257"/>
    </row>
    <row r="632" spans="2:14" x14ac:dyDescent="0.25">
      <c r="B632" s="333" t="str">
        <f>IF(D632="","",D632&amp;"-"&amp;(1+COUNTIF(D$33:D631,D632)))</f>
        <v>imeprezime-581</v>
      </c>
      <c r="D632" s="255" t="s">
        <v>285</v>
      </c>
      <c r="E632" s="256" t="s">
        <v>2739</v>
      </c>
      <c r="F632" s="256">
        <v>1647</v>
      </c>
      <c r="G632" s="256" t="s">
        <v>2740</v>
      </c>
      <c r="H632" s="256" t="s">
        <v>2152</v>
      </c>
      <c r="I632" s="256"/>
      <c r="J632" s="256" t="s">
        <v>2097</v>
      </c>
      <c r="K632" s="329" t="s">
        <v>2097</v>
      </c>
      <c r="L632" s="256" t="s">
        <v>2097</v>
      </c>
      <c r="M632" s="256"/>
      <c r="N632" s="257"/>
    </row>
    <row r="633" spans="2:14" x14ac:dyDescent="0.25">
      <c r="B633" s="333" t="str">
        <f>IF(D633="","",D633&amp;"-"&amp;(1+COUNTIF(D$33:D632,D633)))</f>
        <v>imeprezime-582</v>
      </c>
      <c r="D633" s="255" t="s">
        <v>285</v>
      </c>
      <c r="E633" s="256" t="s">
        <v>2739</v>
      </c>
      <c r="F633" s="256">
        <v>1294</v>
      </c>
      <c r="G633" s="256" t="s">
        <v>2741</v>
      </c>
      <c r="H633" s="256" t="s">
        <v>807</v>
      </c>
      <c r="I633" s="256" t="s">
        <v>698</v>
      </c>
      <c r="J633" s="256">
        <v>221</v>
      </c>
      <c r="K633" s="329">
        <v>44627</v>
      </c>
      <c r="L633" s="256" t="s">
        <v>2097</v>
      </c>
      <c r="M633" s="256"/>
      <c r="N633" s="257"/>
    </row>
    <row r="634" spans="2:14" ht="15" customHeight="1" x14ac:dyDescent="0.25">
      <c r="B634" s="333" t="str">
        <f>IF(D634="","",D634&amp;"-"&amp;(1+COUNTIF(D$33:D633,D634)))</f>
        <v>imeprezime-583</v>
      </c>
      <c r="D634" s="255" t="s">
        <v>285</v>
      </c>
      <c r="E634" s="256" t="s">
        <v>2739</v>
      </c>
      <c r="F634" s="256">
        <v>1099</v>
      </c>
      <c r="G634" s="256" t="s">
        <v>2742</v>
      </c>
      <c r="H634" s="256" t="s">
        <v>409</v>
      </c>
      <c r="I634" s="256" t="s">
        <v>868</v>
      </c>
      <c r="J634" s="256">
        <v>221</v>
      </c>
      <c r="K634" s="329">
        <v>44632</v>
      </c>
      <c r="L634" s="256" t="s">
        <v>2097</v>
      </c>
      <c r="M634" s="256"/>
      <c r="N634" s="257"/>
    </row>
    <row r="635" spans="2:14" x14ac:dyDescent="0.25">
      <c r="B635" s="333" t="str">
        <f>IF(D635="","",D635&amp;"-"&amp;(1+COUNTIF(D$33:D634,D635)))</f>
        <v>imeprezime-584</v>
      </c>
      <c r="D635" s="255" t="s">
        <v>285</v>
      </c>
      <c r="E635" s="256" t="s">
        <v>2743</v>
      </c>
      <c r="F635" s="256">
        <v>1986</v>
      </c>
      <c r="G635" s="256" t="s">
        <v>2593</v>
      </c>
      <c r="H635" s="256"/>
      <c r="I635" s="256"/>
      <c r="J635" s="256" t="s">
        <v>2097</v>
      </c>
      <c r="K635" s="329" t="s">
        <v>2097</v>
      </c>
      <c r="L635" s="256" t="s">
        <v>2097</v>
      </c>
      <c r="M635" s="256"/>
      <c r="N635" s="257"/>
    </row>
    <row r="636" spans="2:14" x14ac:dyDescent="0.25">
      <c r="B636" s="333" t="str">
        <f>IF(D636="","",D636&amp;"-"&amp;(1+COUNTIF(D$33:D635,D636)))</f>
        <v>imeprezime-585</v>
      </c>
      <c r="D636" s="255" t="s">
        <v>285</v>
      </c>
      <c r="E636" s="256" t="s">
        <v>2744</v>
      </c>
      <c r="F636" s="256">
        <v>1337</v>
      </c>
      <c r="G636" s="256" t="s">
        <v>2745</v>
      </c>
      <c r="H636" s="256" t="s">
        <v>525</v>
      </c>
      <c r="I636" s="256" t="s">
        <v>1658</v>
      </c>
      <c r="J636" s="256">
        <v>221</v>
      </c>
      <c r="K636" s="329">
        <v>44625</v>
      </c>
      <c r="L636" s="256" t="s">
        <v>2097</v>
      </c>
      <c r="M636" s="256"/>
      <c r="N636" s="257"/>
    </row>
    <row r="637" spans="2:14" x14ac:dyDescent="0.25">
      <c r="B637" s="333" t="str">
        <f>IF(D637="","",D637&amp;"-"&amp;(1+COUNTIF(D$33:D636,D637)))</f>
        <v>imeprezime-586</v>
      </c>
      <c r="D637" s="255" t="s">
        <v>285</v>
      </c>
      <c r="E637" s="256" t="s">
        <v>1775</v>
      </c>
      <c r="F637" s="256">
        <v>1278</v>
      </c>
      <c r="G637" s="256" t="s">
        <v>2746</v>
      </c>
      <c r="H637" s="256" t="s">
        <v>2163</v>
      </c>
      <c r="I637" s="256"/>
      <c r="J637" s="256" t="s">
        <v>2097</v>
      </c>
      <c r="K637" s="329" t="s">
        <v>2097</v>
      </c>
      <c r="L637" s="256" t="s">
        <v>2097</v>
      </c>
      <c r="M637" s="256"/>
      <c r="N637" s="257"/>
    </row>
    <row r="638" spans="2:14" x14ac:dyDescent="0.25">
      <c r="B638" s="333" t="str">
        <f>IF(D638="","",D638&amp;"-"&amp;(1+COUNTIF(D$33:D637,D638)))</f>
        <v>imeprezime-587</v>
      </c>
      <c r="D638" s="255" t="s">
        <v>285</v>
      </c>
      <c r="E638" s="256" t="s">
        <v>1775</v>
      </c>
      <c r="F638" s="256">
        <v>1606</v>
      </c>
      <c r="G638" s="256" t="s">
        <v>2372</v>
      </c>
      <c r="H638" s="256" t="s">
        <v>2152</v>
      </c>
      <c r="I638" s="256"/>
      <c r="J638" s="256" t="s">
        <v>2097</v>
      </c>
      <c r="K638" s="329" t="s">
        <v>2097</v>
      </c>
      <c r="L638" s="256" t="s">
        <v>2097</v>
      </c>
      <c r="M638" s="256"/>
      <c r="N638" s="257"/>
    </row>
    <row r="639" spans="2:14" x14ac:dyDescent="0.25">
      <c r="B639" s="333" t="str">
        <f>IF(D639="","",D639&amp;"-"&amp;(1+COUNTIF(D$33:D638,D639)))</f>
        <v>imeprezime-588</v>
      </c>
      <c r="D639" s="255" t="s">
        <v>285</v>
      </c>
      <c r="E639" s="256" t="s">
        <v>1775</v>
      </c>
      <c r="F639" s="256">
        <v>1261</v>
      </c>
      <c r="G639" s="256" t="s">
        <v>1774</v>
      </c>
      <c r="H639" s="256" t="s">
        <v>807</v>
      </c>
      <c r="I639" s="256" t="s">
        <v>1723</v>
      </c>
      <c r="J639" s="256">
        <v>221</v>
      </c>
      <c r="K639" s="329">
        <v>44627</v>
      </c>
      <c r="L639" s="256" t="s">
        <v>2097</v>
      </c>
      <c r="M639" s="256"/>
      <c r="N639" s="257"/>
    </row>
    <row r="640" spans="2:14" x14ac:dyDescent="0.25">
      <c r="B640" s="333" t="str">
        <f>IF(D640="","",D640&amp;"-"&amp;(1+COUNTIF(D$33:D639,D640)))</f>
        <v>imeprezime-589</v>
      </c>
      <c r="D640" s="255" t="s">
        <v>285</v>
      </c>
      <c r="E640" s="256" t="s">
        <v>2747</v>
      </c>
      <c r="F640" s="256">
        <v>1578</v>
      </c>
      <c r="G640" s="256" t="s">
        <v>2748</v>
      </c>
      <c r="H640" s="256" t="s">
        <v>409</v>
      </c>
      <c r="I640" s="256"/>
      <c r="J640" s="256" t="s">
        <v>2097</v>
      </c>
      <c r="K640" s="329" t="s">
        <v>2097</v>
      </c>
      <c r="L640" s="256" t="s">
        <v>2097</v>
      </c>
      <c r="M640" s="256"/>
      <c r="N640" s="257"/>
    </row>
    <row r="641" spans="2:14" ht="15" customHeight="1" x14ac:dyDescent="0.25">
      <c r="B641" s="333" t="str">
        <f>IF(D641="","",D641&amp;"-"&amp;(1+COUNTIF(D$33:D640,D641)))</f>
        <v>imeprezime-590</v>
      </c>
      <c r="D641" s="255" t="s">
        <v>285</v>
      </c>
      <c r="E641" s="256" t="s">
        <v>2747</v>
      </c>
      <c r="F641" s="256">
        <v>2120</v>
      </c>
      <c r="G641" s="256" t="s">
        <v>2749</v>
      </c>
      <c r="H641" s="256" t="s">
        <v>2750</v>
      </c>
      <c r="I641" s="256"/>
      <c r="J641" s="256" t="s">
        <v>2097</v>
      </c>
      <c r="K641" s="329" t="s">
        <v>2097</v>
      </c>
      <c r="L641" s="256" t="s">
        <v>2097</v>
      </c>
      <c r="M641" s="256"/>
      <c r="N641" s="257"/>
    </row>
    <row r="642" spans="2:14" x14ac:dyDescent="0.25">
      <c r="B642" s="333" t="str">
        <f>IF(D642="","",D642&amp;"-"&amp;(1+COUNTIF(D$33:D641,D642)))</f>
        <v>imeprezime-591</v>
      </c>
      <c r="D642" s="255" t="s">
        <v>285</v>
      </c>
      <c r="E642" s="256" t="s">
        <v>2747</v>
      </c>
      <c r="F642" s="256">
        <v>1862</v>
      </c>
      <c r="G642" s="256" t="s">
        <v>2649</v>
      </c>
      <c r="H642" s="256" t="s">
        <v>450</v>
      </c>
      <c r="I642" s="256"/>
      <c r="J642" s="256" t="s">
        <v>2097</v>
      </c>
      <c r="K642" s="329" t="s">
        <v>2097</v>
      </c>
      <c r="L642" s="256" t="s">
        <v>2097</v>
      </c>
      <c r="M642" s="256"/>
      <c r="N642" s="257"/>
    </row>
    <row r="643" spans="2:14" x14ac:dyDescent="0.25">
      <c r="B643" s="333" t="str">
        <f>IF(D643="","",D643&amp;"-"&amp;(1+COUNTIF(D$33:D642,D643)))</f>
        <v>imeprezime-592</v>
      </c>
      <c r="D643" s="255" t="s">
        <v>285</v>
      </c>
      <c r="E643" s="256" t="s">
        <v>2751</v>
      </c>
      <c r="F643" s="256">
        <v>1439</v>
      </c>
      <c r="G643" s="256" t="s">
        <v>2525</v>
      </c>
      <c r="H643" s="256" t="s">
        <v>525</v>
      </c>
      <c r="I643" s="256" t="s">
        <v>1556</v>
      </c>
      <c r="J643" s="256">
        <v>221</v>
      </c>
      <c r="K643" s="329">
        <v>44625</v>
      </c>
      <c r="L643" s="256" t="s">
        <v>2097</v>
      </c>
      <c r="M643" s="256"/>
      <c r="N643" s="257"/>
    </row>
    <row r="644" spans="2:14" x14ac:dyDescent="0.25">
      <c r="B644" s="333" t="str">
        <f>IF(D644="","",D644&amp;"-"&amp;(1+COUNTIF(D$33:D643,D644)))</f>
        <v>imeprezime-593</v>
      </c>
      <c r="D644" s="255" t="s">
        <v>285</v>
      </c>
      <c r="E644" s="256" t="s">
        <v>2752</v>
      </c>
      <c r="F644" s="256">
        <v>2101</v>
      </c>
      <c r="G644" s="256" t="s">
        <v>2753</v>
      </c>
      <c r="H644" s="256" t="s">
        <v>2754</v>
      </c>
      <c r="I644" s="256"/>
      <c r="J644" s="256" t="s">
        <v>2097</v>
      </c>
      <c r="K644" s="329" t="s">
        <v>2097</v>
      </c>
      <c r="L644" s="256" t="s">
        <v>2097</v>
      </c>
      <c r="M644" s="256"/>
      <c r="N644" s="257"/>
    </row>
    <row r="645" spans="2:14" x14ac:dyDescent="0.25">
      <c r="B645" s="333" t="str">
        <f>IF(D645="","",D645&amp;"-"&amp;(1+COUNTIF(D$33:D644,D645)))</f>
        <v>imeprezime-594</v>
      </c>
      <c r="D645" s="255" t="s">
        <v>285</v>
      </c>
      <c r="E645" s="256" t="s">
        <v>2755</v>
      </c>
      <c r="F645" s="256">
        <v>1841</v>
      </c>
      <c r="G645" s="256" t="s">
        <v>2602</v>
      </c>
      <c r="H645" s="256" t="s">
        <v>450</v>
      </c>
      <c r="I645" s="256" t="s">
        <v>1414</v>
      </c>
      <c r="J645" s="256">
        <v>221</v>
      </c>
      <c r="K645" s="329">
        <v>44625</v>
      </c>
      <c r="L645" s="256" t="s">
        <v>2097</v>
      </c>
      <c r="M645" s="256"/>
      <c r="N645" s="257"/>
    </row>
    <row r="646" spans="2:14" x14ac:dyDescent="0.25">
      <c r="B646" s="333" t="str">
        <f>IF(D646="","",D646&amp;"-"&amp;(1+COUNTIF(D$33:D645,D646)))</f>
        <v>imeprezime-595</v>
      </c>
      <c r="D646" s="255" t="s">
        <v>285</v>
      </c>
      <c r="E646" s="256" t="s">
        <v>2756</v>
      </c>
      <c r="F646" s="256">
        <v>1203</v>
      </c>
      <c r="G646" s="256" t="s">
        <v>784</v>
      </c>
      <c r="H646" s="256" t="s">
        <v>377</v>
      </c>
      <c r="I646" s="256" t="s">
        <v>629</v>
      </c>
      <c r="J646" s="256">
        <v>221</v>
      </c>
      <c r="K646" s="329">
        <v>44635</v>
      </c>
      <c r="L646" s="256" t="s">
        <v>2097</v>
      </c>
      <c r="M646" s="256"/>
      <c r="N646" s="257"/>
    </row>
    <row r="647" spans="2:14" x14ac:dyDescent="0.25">
      <c r="B647" s="333" t="str">
        <f>IF(D647="","",D647&amp;"-"&amp;(1+COUNTIF(D$33:D646,D647)))</f>
        <v>imeprezime-596</v>
      </c>
      <c r="D647" s="255" t="s">
        <v>285</v>
      </c>
      <c r="E647" s="256" t="s">
        <v>2757</v>
      </c>
      <c r="F647" s="256">
        <v>1229</v>
      </c>
      <c r="G647" s="256" t="s">
        <v>2727</v>
      </c>
      <c r="H647" s="256" t="s">
        <v>377</v>
      </c>
      <c r="I647" s="256" t="s">
        <v>1509</v>
      </c>
      <c r="J647" s="256">
        <v>221</v>
      </c>
      <c r="K647" s="329">
        <v>44636</v>
      </c>
      <c r="L647" s="256" t="s">
        <v>2097</v>
      </c>
      <c r="M647" s="256"/>
      <c r="N647" s="257"/>
    </row>
    <row r="648" spans="2:14" ht="15" customHeight="1" x14ac:dyDescent="0.25">
      <c r="B648" s="333" t="str">
        <f>IF(D648="","",D648&amp;"-"&amp;(1+COUNTIF(D$33:D647,D648)))</f>
        <v>imeprezime-597</v>
      </c>
      <c r="D648" s="255" t="s">
        <v>285</v>
      </c>
      <c r="E648" s="256" t="s">
        <v>2758</v>
      </c>
      <c r="F648" s="256">
        <v>2147</v>
      </c>
      <c r="G648" s="256" t="s">
        <v>2759</v>
      </c>
      <c r="H648" s="256"/>
      <c r="I648" s="256"/>
      <c r="J648" s="256" t="s">
        <v>2097</v>
      </c>
      <c r="K648" s="329" t="s">
        <v>2097</v>
      </c>
      <c r="L648" s="256" t="s">
        <v>2097</v>
      </c>
      <c r="M648" s="256"/>
      <c r="N648" s="257"/>
    </row>
    <row r="649" spans="2:14" x14ac:dyDescent="0.25">
      <c r="B649" s="333" t="str">
        <f>IF(D649="","",D649&amp;"-"&amp;(1+COUNTIF(D$33:D648,D649)))</f>
        <v>imeprezime-598</v>
      </c>
      <c r="D649" s="255" t="s">
        <v>285</v>
      </c>
      <c r="E649" s="256" t="s">
        <v>2758</v>
      </c>
      <c r="F649" s="256">
        <v>1718</v>
      </c>
      <c r="G649" s="256" t="s">
        <v>2760</v>
      </c>
      <c r="H649" s="256" t="s">
        <v>377</v>
      </c>
      <c r="I649" s="256"/>
      <c r="J649" s="256" t="s">
        <v>2097</v>
      </c>
      <c r="K649" s="329" t="s">
        <v>2097</v>
      </c>
      <c r="L649" s="256" t="s">
        <v>2097</v>
      </c>
      <c r="M649" s="256"/>
      <c r="N649" s="257"/>
    </row>
    <row r="650" spans="2:14" x14ac:dyDescent="0.25">
      <c r="B650" s="333" t="str">
        <f>IF(D650="","",D650&amp;"-"&amp;(1+COUNTIF(D$33:D649,D650)))</f>
        <v>imeprezime-599</v>
      </c>
      <c r="D650" s="255" t="s">
        <v>285</v>
      </c>
      <c r="E650" s="256" t="s">
        <v>2758</v>
      </c>
      <c r="F650" s="256">
        <v>1772</v>
      </c>
      <c r="G650" s="256" t="s">
        <v>2761</v>
      </c>
      <c r="H650" s="256" t="s">
        <v>2194</v>
      </c>
      <c r="I650" s="256"/>
      <c r="J650" s="256" t="s">
        <v>2097</v>
      </c>
      <c r="K650" s="329" t="s">
        <v>2097</v>
      </c>
      <c r="L650" s="256" t="s">
        <v>2097</v>
      </c>
      <c r="M650" s="256"/>
      <c r="N650" s="257"/>
    </row>
    <row r="651" spans="2:14" x14ac:dyDescent="0.25">
      <c r="B651" s="333" t="str">
        <f>IF(D651="","",D651&amp;"-"&amp;(1+COUNTIF(D$33:D650,D651)))</f>
        <v>imeprezime-600</v>
      </c>
      <c r="D651" s="255" t="s">
        <v>285</v>
      </c>
      <c r="E651" s="256" t="s">
        <v>2758</v>
      </c>
      <c r="F651" s="256">
        <v>2266</v>
      </c>
      <c r="G651" s="256" t="s">
        <v>2762</v>
      </c>
      <c r="H651" s="256" t="s">
        <v>2163</v>
      </c>
      <c r="I651" s="256"/>
      <c r="J651" s="256" t="s">
        <v>2097</v>
      </c>
      <c r="K651" s="329" t="s">
        <v>2097</v>
      </c>
      <c r="L651" s="256" t="s">
        <v>2097</v>
      </c>
      <c r="M651" s="256"/>
      <c r="N651" s="257"/>
    </row>
    <row r="652" spans="2:14" x14ac:dyDescent="0.25">
      <c r="B652" s="333" t="str">
        <f>IF(D652="","",D652&amp;"-"&amp;(1+COUNTIF(D$33:D651,D652)))</f>
        <v>imeprezime-601</v>
      </c>
      <c r="D652" s="255" t="s">
        <v>285</v>
      </c>
      <c r="E652" s="256" t="s">
        <v>2763</v>
      </c>
      <c r="F652" s="256">
        <v>2146</v>
      </c>
      <c r="G652" s="256" t="s">
        <v>2764</v>
      </c>
      <c r="H652" s="256"/>
      <c r="I652" s="256"/>
      <c r="J652" s="256" t="s">
        <v>2097</v>
      </c>
      <c r="K652" s="329" t="s">
        <v>2097</v>
      </c>
      <c r="L652" s="256" t="s">
        <v>2097</v>
      </c>
      <c r="M652" s="256"/>
      <c r="N652" s="257"/>
    </row>
    <row r="653" spans="2:14" x14ac:dyDescent="0.25">
      <c r="B653" s="333" t="str">
        <f>IF(D653="","",D653&amp;"-"&amp;(1+COUNTIF(D$33:D652,D653)))</f>
        <v>imeprezime-602</v>
      </c>
      <c r="D653" s="255" t="s">
        <v>285</v>
      </c>
      <c r="E653" s="256" t="s">
        <v>2765</v>
      </c>
      <c r="F653" s="256">
        <v>1715</v>
      </c>
      <c r="G653" s="256" t="s">
        <v>2258</v>
      </c>
      <c r="H653" s="256" t="s">
        <v>377</v>
      </c>
      <c r="I653" s="256"/>
      <c r="J653" s="256" t="s">
        <v>2097</v>
      </c>
      <c r="K653" s="256" t="s">
        <v>2097</v>
      </c>
      <c r="L653" s="256" t="s">
        <v>2097</v>
      </c>
      <c r="M653" s="256"/>
      <c r="N653" s="257"/>
    </row>
    <row r="654" spans="2:14" x14ac:dyDescent="0.25">
      <c r="B654" s="333" t="str">
        <f>IF(D654="","",D654&amp;"-"&amp;(1+COUNTIF(D$33:D653,D654)))</f>
        <v>imeprezime-603</v>
      </c>
      <c r="D654" s="255" t="s">
        <v>285</v>
      </c>
      <c r="E654" s="256" t="s">
        <v>2765</v>
      </c>
      <c r="F654" s="256">
        <v>1185</v>
      </c>
      <c r="G654" s="256" t="s">
        <v>2106</v>
      </c>
      <c r="H654" s="256" t="s">
        <v>377</v>
      </c>
      <c r="I654" s="256"/>
      <c r="J654" s="256" t="s">
        <v>2097</v>
      </c>
      <c r="K654" s="329" t="s">
        <v>2097</v>
      </c>
      <c r="L654" s="256" t="s">
        <v>2097</v>
      </c>
      <c r="M654" s="256"/>
      <c r="N654" s="257"/>
    </row>
    <row r="655" spans="2:14" ht="15" customHeight="1" x14ac:dyDescent="0.25">
      <c r="B655" s="333" t="str">
        <f>IF(D655="","",D655&amp;"-"&amp;(1+COUNTIF(D$33:D654,D655)))</f>
        <v>imeprezime-604</v>
      </c>
      <c r="D655" s="255" t="s">
        <v>285</v>
      </c>
      <c r="E655" s="256" t="s">
        <v>2766</v>
      </c>
      <c r="F655" s="256">
        <v>2212</v>
      </c>
      <c r="G655" s="256" t="s">
        <v>2226</v>
      </c>
      <c r="H655" s="256" t="s">
        <v>409</v>
      </c>
      <c r="I655" s="256" t="s">
        <v>452</v>
      </c>
      <c r="J655" s="256">
        <v>221</v>
      </c>
      <c r="K655" s="329">
        <v>44632</v>
      </c>
      <c r="L655" s="256" t="s">
        <v>2097</v>
      </c>
      <c r="M655" s="256"/>
      <c r="N655" s="257"/>
    </row>
    <row r="656" spans="2:14" x14ac:dyDescent="0.25">
      <c r="B656" s="333" t="str">
        <f>IF(D656="","",D656&amp;"-"&amp;(1+COUNTIF(D$33:D655,D656)))</f>
        <v>imeprezime-605</v>
      </c>
      <c r="D656" s="255" t="s">
        <v>285</v>
      </c>
      <c r="E656" s="256" t="s">
        <v>1390</v>
      </c>
      <c r="F656" s="256">
        <v>2232</v>
      </c>
      <c r="G656" s="256" t="s">
        <v>1389</v>
      </c>
      <c r="H656" s="256" t="s">
        <v>409</v>
      </c>
      <c r="I656" s="256"/>
      <c r="J656" s="256" t="s">
        <v>2097</v>
      </c>
      <c r="K656" s="329" t="s">
        <v>2097</v>
      </c>
      <c r="L656" s="256" t="s">
        <v>2097</v>
      </c>
      <c r="M656" s="256"/>
      <c r="N656" s="257"/>
    </row>
    <row r="657" spans="2:14" x14ac:dyDescent="0.25">
      <c r="B657" s="333" t="str">
        <f>IF(D657="","",D657&amp;"-"&amp;(1+COUNTIF(D$33:D656,D657)))</f>
        <v>imeprezime-606</v>
      </c>
      <c r="D657" s="255" t="s">
        <v>285</v>
      </c>
      <c r="E657" s="256" t="s">
        <v>2767</v>
      </c>
      <c r="F657" s="256">
        <v>2175</v>
      </c>
      <c r="G657" s="256" t="s">
        <v>2219</v>
      </c>
      <c r="H657" s="256" t="s">
        <v>377</v>
      </c>
      <c r="I657" s="256"/>
      <c r="J657" s="256" t="s">
        <v>2097</v>
      </c>
      <c r="K657" s="329" t="s">
        <v>2097</v>
      </c>
      <c r="L657" s="256" t="s">
        <v>2097</v>
      </c>
      <c r="M657" s="256"/>
      <c r="N657" s="257"/>
    </row>
    <row r="658" spans="2:14" x14ac:dyDescent="0.25">
      <c r="B658" s="333" t="str">
        <f>IF(D658="","",D658&amp;"-"&amp;(1+COUNTIF(D$33:D657,D658)))</f>
        <v>imeprezime-607</v>
      </c>
      <c r="D658" s="255" t="s">
        <v>285</v>
      </c>
      <c r="E658" s="256" t="s">
        <v>2767</v>
      </c>
      <c r="F658" s="256">
        <v>1854</v>
      </c>
      <c r="G658" s="256" t="s">
        <v>2768</v>
      </c>
      <c r="H658" s="256" t="s">
        <v>450</v>
      </c>
      <c r="I658" s="256"/>
      <c r="J658" s="256" t="s">
        <v>2097</v>
      </c>
      <c r="K658" s="329" t="s">
        <v>2097</v>
      </c>
      <c r="L658" s="256" t="s">
        <v>2097</v>
      </c>
      <c r="M658" s="256"/>
      <c r="N658" s="257"/>
    </row>
    <row r="659" spans="2:14" x14ac:dyDescent="0.25">
      <c r="B659" s="333" t="str">
        <f>IF(D659="","",D659&amp;"-"&amp;(1+COUNTIF(D$33:D658,D659)))</f>
        <v>imeprezime-608</v>
      </c>
      <c r="D659" s="255" t="s">
        <v>285</v>
      </c>
      <c r="E659" s="256" t="s">
        <v>2767</v>
      </c>
      <c r="F659" s="256">
        <v>1194</v>
      </c>
      <c r="G659" s="256" t="s">
        <v>2573</v>
      </c>
      <c r="H659" s="256" t="s">
        <v>409</v>
      </c>
      <c r="I659" s="256" t="s">
        <v>1723</v>
      </c>
      <c r="J659" s="256">
        <v>221</v>
      </c>
      <c r="K659" s="329">
        <v>44632</v>
      </c>
      <c r="L659" s="256" t="s">
        <v>2097</v>
      </c>
      <c r="M659" s="256"/>
      <c r="N659" s="257"/>
    </row>
    <row r="660" spans="2:14" x14ac:dyDescent="0.25">
      <c r="B660" s="333" t="str">
        <f>IF(D660="","",D660&amp;"-"&amp;(1+COUNTIF(D$33:D659,D660)))</f>
        <v>imeprezime-609</v>
      </c>
      <c r="D660" s="255" t="s">
        <v>285</v>
      </c>
      <c r="E660" s="256" t="s">
        <v>2769</v>
      </c>
      <c r="F660" s="256">
        <v>1784</v>
      </c>
      <c r="G660" s="256" t="s">
        <v>2770</v>
      </c>
      <c r="H660" s="256" t="s">
        <v>807</v>
      </c>
      <c r="I660" s="256"/>
      <c r="J660" s="256" t="s">
        <v>2097</v>
      </c>
      <c r="K660" s="329" t="s">
        <v>2097</v>
      </c>
      <c r="L660" s="256" t="s">
        <v>2097</v>
      </c>
      <c r="M660" s="256"/>
      <c r="N660" s="257"/>
    </row>
    <row r="661" spans="2:14" x14ac:dyDescent="0.25">
      <c r="B661" s="333" t="str">
        <f>IF(D661="","",D661&amp;"-"&amp;(1+COUNTIF(D$33:D660,D661)))</f>
        <v>imeprezime-610</v>
      </c>
      <c r="D661" s="255" t="s">
        <v>285</v>
      </c>
      <c r="E661" s="256" t="s">
        <v>2771</v>
      </c>
      <c r="F661" s="256">
        <v>1370</v>
      </c>
      <c r="G661" s="256" t="s">
        <v>2772</v>
      </c>
      <c r="H661" s="256" t="s">
        <v>450</v>
      </c>
      <c r="I661" s="256" t="s">
        <v>868</v>
      </c>
      <c r="J661" s="256">
        <v>221</v>
      </c>
      <c r="K661" s="329">
        <v>44625</v>
      </c>
      <c r="L661" s="256" t="s">
        <v>2097</v>
      </c>
      <c r="M661" s="256"/>
      <c r="N661" s="257"/>
    </row>
    <row r="662" spans="2:14" ht="15" customHeight="1" x14ac:dyDescent="0.25">
      <c r="B662" s="333" t="str">
        <f>IF(D662="","",D662&amp;"-"&amp;(1+COUNTIF(D$33:D661,D662)))</f>
        <v>imeprezime-611</v>
      </c>
      <c r="D662" s="255" t="s">
        <v>285</v>
      </c>
      <c r="E662" s="256" t="s">
        <v>2773</v>
      </c>
      <c r="F662" s="256">
        <v>2121</v>
      </c>
      <c r="G662" s="256" t="s">
        <v>2774</v>
      </c>
      <c r="H662" s="256" t="s">
        <v>2775</v>
      </c>
      <c r="I662" s="256"/>
      <c r="J662" s="256" t="s">
        <v>2097</v>
      </c>
      <c r="K662" s="329" t="s">
        <v>2097</v>
      </c>
      <c r="L662" s="256" t="s">
        <v>2097</v>
      </c>
      <c r="M662" s="256"/>
      <c r="N662" s="257"/>
    </row>
    <row r="663" spans="2:14" x14ac:dyDescent="0.25">
      <c r="B663" s="333" t="str">
        <f>IF(D663="","",D663&amp;"-"&amp;(1+COUNTIF(D$33:D662,D663)))</f>
        <v>imeprezime-612</v>
      </c>
      <c r="D663" s="255" t="s">
        <v>285</v>
      </c>
      <c r="E663" s="256" t="s">
        <v>2776</v>
      </c>
      <c r="F663" s="256">
        <v>1924</v>
      </c>
      <c r="G663" s="256" t="s">
        <v>2777</v>
      </c>
      <c r="H663" s="256" t="s">
        <v>377</v>
      </c>
      <c r="I663" s="256"/>
      <c r="J663" s="256" t="s">
        <v>2097</v>
      </c>
      <c r="K663" s="329" t="s">
        <v>2097</v>
      </c>
      <c r="L663" s="256" t="s">
        <v>2097</v>
      </c>
      <c r="M663" s="256"/>
      <c r="N663" s="257"/>
    </row>
    <row r="664" spans="2:14" x14ac:dyDescent="0.25">
      <c r="B664" s="333" t="str">
        <f>IF(D664="","",D664&amp;"-"&amp;(1+COUNTIF(D$33:D663,D664)))</f>
        <v>imeprezime-613</v>
      </c>
      <c r="D664" s="255" t="s">
        <v>285</v>
      </c>
      <c r="E664" s="256" t="s">
        <v>2778</v>
      </c>
      <c r="F664" s="256">
        <v>1130</v>
      </c>
      <c r="G664" s="256" t="s">
        <v>974</v>
      </c>
      <c r="H664" s="256" t="s">
        <v>525</v>
      </c>
      <c r="I664" s="256" t="s">
        <v>698</v>
      </c>
      <c r="J664" s="256">
        <v>221</v>
      </c>
      <c r="K664" s="329">
        <v>44625</v>
      </c>
      <c r="L664" s="256" t="s">
        <v>2097</v>
      </c>
      <c r="M664" s="256"/>
      <c r="N664" s="257"/>
    </row>
    <row r="665" spans="2:14" x14ac:dyDescent="0.25">
      <c r="B665" s="333" t="str">
        <f>IF(D665="","",D665&amp;"-"&amp;(1+COUNTIF(D$33:D664,D665)))</f>
        <v>imeprezime-614</v>
      </c>
      <c r="D665" s="255" t="s">
        <v>285</v>
      </c>
      <c r="E665" s="256" t="s">
        <v>2779</v>
      </c>
      <c r="F665" s="256">
        <v>1351</v>
      </c>
      <c r="G665" s="256" t="s">
        <v>2170</v>
      </c>
      <c r="H665" s="256" t="s">
        <v>525</v>
      </c>
      <c r="I665" s="256"/>
      <c r="J665" s="256" t="s">
        <v>2097</v>
      </c>
      <c r="K665" s="329" t="s">
        <v>2097</v>
      </c>
      <c r="L665" s="256" t="s">
        <v>2097</v>
      </c>
      <c r="M665" s="256"/>
      <c r="N665" s="257"/>
    </row>
    <row r="666" spans="2:14" x14ac:dyDescent="0.25">
      <c r="B666" s="333" t="str">
        <f>IF(D666="","",D666&amp;"-"&amp;(1+COUNTIF(D$33:D665,D666)))</f>
        <v>imeprezime-615</v>
      </c>
      <c r="D666" s="255" t="s">
        <v>285</v>
      </c>
      <c r="E666" s="256" t="s">
        <v>2779</v>
      </c>
      <c r="F666" s="256">
        <v>1390</v>
      </c>
      <c r="G666" s="256" t="s">
        <v>2780</v>
      </c>
      <c r="H666" s="256" t="s">
        <v>377</v>
      </c>
      <c r="I666" s="256" t="s">
        <v>1658</v>
      </c>
      <c r="J666" s="256">
        <v>221</v>
      </c>
      <c r="K666" s="329">
        <v>44636</v>
      </c>
      <c r="L666" s="256" t="s">
        <v>2097</v>
      </c>
      <c r="M666" s="256"/>
      <c r="N666" s="257"/>
    </row>
    <row r="667" spans="2:14" x14ac:dyDescent="0.25">
      <c r="B667" s="333" t="str">
        <f>IF(D667="","",D667&amp;"-"&amp;(1+COUNTIF(D$33:D666,D667)))</f>
        <v>imeprezime-616</v>
      </c>
      <c r="D667" s="255" t="s">
        <v>285</v>
      </c>
      <c r="E667" s="256" t="s">
        <v>2781</v>
      </c>
      <c r="F667" s="256">
        <v>1063</v>
      </c>
      <c r="G667" s="256" t="s">
        <v>2782</v>
      </c>
      <c r="H667" s="256" t="s">
        <v>377</v>
      </c>
      <c r="I667" s="256" t="s">
        <v>629</v>
      </c>
      <c r="J667" s="256">
        <v>221</v>
      </c>
      <c r="K667" s="329">
        <v>44656</v>
      </c>
      <c r="L667" s="256" t="s">
        <v>2097</v>
      </c>
      <c r="M667" s="256"/>
      <c r="N667" s="257"/>
    </row>
    <row r="668" spans="2:14" x14ac:dyDescent="0.25">
      <c r="B668" s="333" t="str">
        <f>IF(D668="","",D668&amp;"-"&amp;(1+COUNTIF(D$33:D667,D668)))</f>
        <v>imeprezime-617</v>
      </c>
      <c r="D668" s="255" t="s">
        <v>285</v>
      </c>
      <c r="E668" s="256" t="s">
        <v>2783</v>
      </c>
      <c r="F668" s="256">
        <v>1251</v>
      </c>
      <c r="G668" s="256" t="s">
        <v>2281</v>
      </c>
      <c r="H668" s="256" t="s">
        <v>377</v>
      </c>
      <c r="I668" s="256" t="s">
        <v>380</v>
      </c>
      <c r="J668" s="256">
        <v>221</v>
      </c>
      <c r="K668" s="329">
        <v>44636</v>
      </c>
      <c r="L668" s="256" t="s">
        <v>2097</v>
      </c>
      <c r="M668" s="256"/>
      <c r="N668" s="257"/>
    </row>
    <row r="669" spans="2:14" ht="15" customHeight="1" x14ac:dyDescent="0.25">
      <c r="B669" s="333" t="str">
        <f>IF(D669="","",D669&amp;"-"&amp;(1+COUNTIF(D$33:D668,D669)))</f>
        <v>imeprezime-618</v>
      </c>
      <c r="D669" s="255" t="s">
        <v>285</v>
      </c>
      <c r="E669" s="256" t="s">
        <v>2784</v>
      </c>
      <c r="F669" s="256">
        <v>1856</v>
      </c>
      <c r="G669" s="256" t="s">
        <v>2785</v>
      </c>
      <c r="H669" s="256" t="s">
        <v>450</v>
      </c>
      <c r="I669" s="256"/>
      <c r="J669" s="256" t="s">
        <v>2097</v>
      </c>
      <c r="K669" s="329" t="s">
        <v>2097</v>
      </c>
      <c r="L669" s="256" t="s">
        <v>2097</v>
      </c>
      <c r="M669" s="256"/>
      <c r="N669" s="257"/>
    </row>
    <row r="670" spans="2:14" x14ac:dyDescent="0.25">
      <c r="B670" s="333" t="str">
        <f>IF(D670="","",D670&amp;"-"&amp;(1+COUNTIF(D$33:D669,D670)))</f>
        <v>imeprezime-619</v>
      </c>
      <c r="D670" s="255" t="s">
        <v>285</v>
      </c>
      <c r="E670" s="256" t="s">
        <v>2784</v>
      </c>
      <c r="F670" s="256">
        <v>1507</v>
      </c>
      <c r="G670" s="256" t="s">
        <v>1141</v>
      </c>
      <c r="H670" s="256" t="s">
        <v>2163</v>
      </c>
      <c r="I670" s="256"/>
      <c r="J670" s="256" t="s">
        <v>2097</v>
      </c>
      <c r="K670" s="329" t="s">
        <v>2097</v>
      </c>
      <c r="L670" s="256" t="s">
        <v>2097</v>
      </c>
      <c r="M670" s="256"/>
      <c r="N670" s="257"/>
    </row>
    <row r="671" spans="2:14" x14ac:dyDescent="0.25">
      <c r="B671" s="333" t="str">
        <f>IF(D671="","",D671&amp;"-"&amp;(1+COUNTIF(D$33:D670,D671)))</f>
        <v>imeprezime-620</v>
      </c>
      <c r="D671" s="255" t="s">
        <v>285</v>
      </c>
      <c r="E671" s="256" t="s">
        <v>2784</v>
      </c>
      <c r="F671" s="256">
        <v>1315</v>
      </c>
      <c r="G671" s="256" t="s">
        <v>2786</v>
      </c>
      <c r="H671" s="256" t="s">
        <v>450</v>
      </c>
      <c r="I671" s="256" t="s">
        <v>380</v>
      </c>
      <c r="J671" s="256">
        <v>221</v>
      </c>
      <c r="K671" s="329">
        <v>44625</v>
      </c>
      <c r="L671" s="256" t="s">
        <v>2097</v>
      </c>
      <c r="M671" s="256"/>
      <c r="N671" s="257"/>
    </row>
    <row r="672" spans="2:14" x14ac:dyDescent="0.25">
      <c r="B672" s="333" t="str">
        <f>IF(D672="","",D672&amp;"-"&amp;(1+COUNTIF(D$33:D671,D672)))</f>
        <v>imeprezime-621</v>
      </c>
      <c r="D672" s="255" t="s">
        <v>285</v>
      </c>
      <c r="E672" s="256" t="s">
        <v>2787</v>
      </c>
      <c r="F672" s="256">
        <v>1888</v>
      </c>
      <c r="G672" s="256" t="s">
        <v>2788</v>
      </c>
      <c r="H672" s="256" t="s">
        <v>377</v>
      </c>
      <c r="I672" s="256" t="s">
        <v>1658</v>
      </c>
      <c r="J672" s="256">
        <v>221</v>
      </c>
      <c r="K672" s="329">
        <v>44636</v>
      </c>
      <c r="L672" s="256" t="s">
        <v>2097</v>
      </c>
      <c r="M672" s="256"/>
      <c r="N672" s="257"/>
    </row>
    <row r="673" spans="2:14" x14ac:dyDescent="0.25">
      <c r="B673" s="333" t="str">
        <f>IF(D673="","",D673&amp;"-"&amp;(1+COUNTIF(D$33:D672,D673)))</f>
        <v>imeprezime-622</v>
      </c>
      <c r="D673" s="255" t="s">
        <v>285</v>
      </c>
      <c r="E673" s="256" t="s">
        <v>2312</v>
      </c>
      <c r="F673" s="256">
        <v>1804</v>
      </c>
      <c r="G673" s="256" t="s">
        <v>2789</v>
      </c>
      <c r="H673" s="256" t="s">
        <v>377</v>
      </c>
      <c r="I673" s="256"/>
      <c r="J673" s="256" t="s">
        <v>2097</v>
      </c>
      <c r="K673" s="256" t="s">
        <v>2097</v>
      </c>
      <c r="L673" s="256" t="s">
        <v>2097</v>
      </c>
      <c r="M673" s="256"/>
      <c r="N673" s="257"/>
    </row>
    <row r="674" spans="2:14" x14ac:dyDescent="0.25">
      <c r="B674" s="333" t="str">
        <f>IF(D674="","",D674&amp;"-"&amp;(1+COUNTIF(D$33:D673,D674)))</f>
        <v>imeprezime-623</v>
      </c>
      <c r="D674" s="255" t="s">
        <v>285</v>
      </c>
      <c r="E674" s="256" t="s">
        <v>2790</v>
      </c>
      <c r="F674" s="256">
        <v>1684</v>
      </c>
      <c r="G674" s="256" t="s">
        <v>2283</v>
      </c>
      <c r="H674" s="256" t="s">
        <v>2233</v>
      </c>
      <c r="I674" s="256"/>
      <c r="J674" s="256" t="s">
        <v>2097</v>
      </c>
      <c r="K674" s="329" t="s">
        <v>2097</v>
      </c>
      <c r="L674" s="256" t="s">
        <v>2097</v>
      </c>
      <c r="M674" s="256"/>
      <c r="N674" s="257"/>
    </row>
    <row r="675" spans="2:14" x14ac:dyDescent="0.25">
      <c r="B675" s="333" t="str">
        <f>IF(D675="","",D675&amp;"-"&amp;(1+COUNTIF(D$33:D674,D675)))</f>
        <v>imeprezime-624</v>
      </c>
      <c r="D675" s="255" t="s">
        <v>285</v>
      </c>
      <c r="E675" s="256" t="s">
        <v>2791</v>
      </c>
      <c r="F675" s="256">
        <v>1996</v>
      </c>
      <c r="G675" s="256" t="s">
        <v>2792</v>
      </c>
      <c r="H675" s="256" t="s">
        <v>450</v>
      </c>
      <c r="I675" s="256"/>
      <c r="J675" s="256" t="s">
        <v>2097</v>
      </c>
      <c r="K675" s="329" t="s">
        <v>2097</v>
      </c>
      <c r="L675" s="256" t="s">
        <v>2097</v>
      </c>
      <c r="M675" s="256"/>
      <c r="N675" s="257"/>
    </row>
    <row r="676" spans="2:14" ht="15" customHeight="1" x14ac:dyDescent="0.25">
      <c r="B676" s="333" t="str">
        <f>IF(D676="","",D676&amp;"-"&amp;(1+COUNTIF(D$33:D675,D676)))</f>
        <v>imeprezime-625</v>
      </c>
      <c r="D676" s="255" t="s">
        <v>285</v>
      </c>
      <c r="E676" s="256" t="s">
        <v>2791</v>
      </c>
      <c r="F676" s="256">
        <v>1932</v>
      </c>
      <c r="G676" s="256" t="s">
        <v>822</v>
      </c>
      <c r="H676" s="256" t="s">
        <v>409</v>
      </c>
      <c r="I676" s="256" t="s">
        <v>1414</v>
      </c>
      <c r="J676" s="256">
        <v>221</v>
      </c>
      <c r="K676" s="329">
        <v>44632</v>
      </c>
      <c r="L676" s="256" t="s">
        <v>2097</v>
      </c>
      <c r="M676" s="256"/>
      <c r="N676" s="257"/>
    </row>
    <row r="677" spans="2:14" x14ac:dyDescent="0.25">
      <c r="B677" s="333" t="str">
        <f>IF(D677="","",D677&amp;"-"&amp;(1+COUNTIF(D$33:D676,D677)))</f>
        <v>imeprezime-626</v>
      </c>
      <c r="D677" s="255" t="s">
        <v>285</v>
      </c>
      <c r="E677" s="256" t="s">
        <v>2791</v>
      </c>
      <c r="F677" s="256">
        <v>1658</v>
      </c>
      <c r="G677" s="256" t="s">
        <v>2793</v>
      </c>
      <c r="H677" s="256" t="s">
        <v>409</v>
      </c>
      <c r="I677" s="256"/>
      <c r="J677" s="256" t="s">
        <v>2097</v>
      </c>
      <c r="K677" s="329" t="s">
        <v>2097</v>
      </c>
      <c r="L677" s="256" t="s">
        <v>2097</v>
      </c>
      <c r="M677" s="256"/>
      <c r="N677" s="257"/>
    </row>
    <row r="678" spans="2:14" x14ac:dyDescent="0.25">
      <c r="B678" s="333" t="str">
        <f>IF(D678="","",D678&amp;"-"&amp;(1+COUNTIF(D$33:D677,D678)))</f>
        <v>imeprezime-627</v>
      </c>
      <c r="D678" s="255" t="s">
        <v>285</v>
      </c>
      <c r="E678" s="256" t="s">
        <v>2791</v>
      </c>
      <c r="F678" s="256">
        <v>2113</v>
      </c>
      <c r="G678" s="256" t="s">
        <v>2446</v>
      </c>
      <c r="H678" s="256" t="s">
        <v>450</v>
      </c>
      <c r="I678" s="256"/>
      <c r="J678" s="256" t="s">
        <v>2097</v>
      </c>
      <c r="K678" s="329" t="s">
        <v>2097</v>
      </c>
      <c r="L678" s="256" t="s">
        <v>2097</v>
      </c>
      <c r="M678" s="256"/>
      <c r="N678" s="257"/>
    </row>
    <row r="679" spans="2:14" x14ac:dyDescent="0.25">
      <c r="B679" s="333" t="str">
        <f>IF(D679="","",D679&amp;"-"&amp;(1+COUNTIF(D$33:D678,D679)))</f>
        <v>imeprezime-628</v>
      </c>
      <c r="D679" s="255" t="s">
        <v>285</v>
      </c>
      <c r="E679" s="256" t="s">
        <v>2791</v>
      </c>
      <c r="F679" s="256">
        <v>1425</v>
      </c>
      <c r="G679" s="256" t="s">
        <v>2573</v>
      </c>
      <c r="H679" s="256" t="s">
        <v>409</v>
      </c>
      <c r="I679" s="256" t="s">
        <v>1414</v>
      </c>
      <c r="J679" s="256">
        <v>221</v>
      </c>
      <c r="K679" s="329">
        <v>44632</v>
      </c>
      <c r="L679" s="256" t="s">
        <v>2097</v>
      </c>
      <c r="M679" s="256"/>
      <c r="N679" s="257"/>
    </row>
    <row r="680" spans="2:14" x14ac:dyDescent="0.25">
      <c r="B680" s="333" t="str">
        <f>IF(D680="","",D680&amp;"-"&amp;(1+COUNTIF(D$33:D679,D680)))</f>
        <v>imeprezime-629</v>
      </c>
      <c r="D680" s="255" t="s">
        <v>285</v>
      </c>
      <c r="E680" s="256" t="s">
        <v>2791</v>
      </c>
      <c r="F680" s="256">
        <v>1467</v>
      </c>
      <c r="G680" s="256" t="s">
        <v>2324</v>
      </c>
      <c r="H680" s="256" t="s">
        <v>807</v>
      </c>
      <c r="I680" s="256" t="s">
        <v>1492</v>
      </c>
      <c r="J680" s="256">
        <v>221</v>
      </c>
      <c r="K680" s="329">
        <v>44627</v>
      </c>
      <c r="L680" s="256" t="s">
        <v>2097</v>
      </c>
      <c r="M680" s="256"/>
      <c r="N680" s="257"/>
    </row>
    <row r="681" spans="2:14" x14ac:dyDescent="0.25">
      <c r="B681" s="333" t="str">
        <f>IF(D681="","",D681&amp;"-"&amp;(1+COUNTIF(D$33:D680,D681)))</f>
        <v>imeprezime-630</v>
      </c>
      <c r="D681" s="255" t="s">
        <v>285</v>
      </c>
      <c r="E681" s="256" t="s">
        <v>2791</v>
      </c>
      <c r="F681" s="256">
        <v>1092</v>
      </c>
      <c r="G681" s="256" t="s">
        <v>2794</v>
      </c>
      <c r="H681" s="256" t="s">
        <v>807</v>
      </c>
      <c r="I681" s="256" t="s">
        <v>1723</v>
      </c>
      <c r="J681" s="256">
        <v>221</v>
      </c>
      <c r="K681" s="329">
        <v>44627</v>
      </c>
      <c r="L681" s="256" t="s">
        <v>2097</v>
      </c>
      <c r="M681" s="256"/>
      <c r="N681" s="257"/>
    </row>
    <row r="682" spans="2:14" x14ac:dyDescent="0.25">
      <c r="B682" s="333" t="str">
        <f>IF(D682="","",D682&amp;"-"&amp;(1+COUNTIF(D$33:D681,D682)))</f>
        <v>imeprezime-631</v>
      </c>
      <c r="D682" s="255" t="s">
        <v>285</v>
      </c>
      <c r="E682" s="256" t="s">
        <v>2791</v>
      </c>
      <c r="F682" s="256">
        <v>1853</v>
      </c>
      <c r="G682" s="256" t="s">
        <v>2536</v>
      </c>
      <c r="H682" s="256" t="s">
        <v>450</v>
      </c>
      <c r="I682" s="256"/>
      <c r="J682" s="256" t="s">
        <v>2097</v>
      </c>
      <c r="K682" s="256" t="s">
        <v>2097</v>
      </c>
      <c r="L682" s="256" t="s">
        <v>2097</v>
      </c>
      <c r="M682" s="256"/>
      <c r="N682" s="257"/>
    </row>
    <row r="683" spans="2:14" ht="15" customHeight="1" x14ac:dyDescent="0.25">
      <c r="B683" s="333" t="str">
        <f>IF(D683="","",D683&amp;"-"&amp;(1+COUNTIF(D$33:D682,D683)))</f>
        <v>imeprezime-632</v>
      </c>
      <c r="D683" s="255" t="s">
        <v>285</v>
      </c>
      <c r="E683" s="256" t="s">
        <v>2791</v>
      </c>
      <c r="F683" s="256">
        <v>1236</v>
      </c>
      <c r="G683" s="256" t="s">
        <v>2661</v>
      </c>
      <c r="H683" s="256" t="s">
        <v>2194</v>
      </c>
      <c r="I683" s="256"/>
      <c r="J683" s="256" t="s">
        <v>2097</v>
      </c>
      <c r="K683" s="329" t="s">
        <v>2097</v>
      </c>
      <c r="L683" s="256" t="s">
        <v>2097</v>
      </c>
      <c r="M683" s="256"/>
      <c r="N683" s="257"/>
    </row>
    <row r="684" spans="2:14" x14ac:dyDescent="0.25">
      <c r="B684" s="333" t="str">
        <f>IF(D684="","",D684&amp;"-"&amp;(1+COUNTIF(D$33:D683,D684)))</f>
        <v>imeprezime-633</v>
      </c>
      <c r="D684" s="255" t="s">
        <v>285</v>
      </c>
      <c r="E684" s="256" t="s">
        <v>2795</v>
      </c>
      <c r="F684" s="256">
        <v>1493</v>
      </c>
      <c r="G684" s="256" t="s">
        <v>2193</v>
      </c>
      <c r="H684" s="256" t="s">
        <v>2194</v>
      </c>
      <c r="I684" s="256" t="s">
        <v>1509</v>
      </c>
      <c r="J684" s="256">
        <v>221</v>
      </c>
      <c r="K684" s="329">
        <v>44645</v>
      </c>
      <c r="L684" s="256" t="s">
        <v>2097</v>
      </c>
      <c r="M684" s="256"/>
      <c r="N684" s="257"/>
    </row>
    <row r="685" spans="2:14" x14ac:dyDescent="0.25">
      <c r="B685" s="333" t="str">
        <f>IF(D685="","",D685&amp;"-"&amp;(1+COUNTIF(D$33:D684,D685)))</f>
        <v>imeprezime-634</v>
      </c>
      <c r="D685" s="255" t="s">
        <v>285</v>
      </c>
      <c r="E685" s="256" t="s">
        <v>2796</v>
      </c>
      <c r="F685" s="256">
        <v>1356</v>
      </c>
      <c r="G685" s="256" t="s">
        <v>2508</v>
      </c>
      <c r="H685" s="256" t="s">
        <v>2163</v>
      </c>
      <c r="I685" s="256"/>
      <c r="J685" s="256" t="s">
        <v>2097</v>
      </c>
      <c r="K685" s="329" t="s">
        <v>2097</v>
      </c>
      <c r="L685" s="256" t="s">
        <v>2097</v>
      </c>
      <c r="M685" s="256"/>
      <c r="N685" s="257"/>
    </row>
    <row r="686" spans="2:14" x14ac:dyDescent="0.25">
      <c r="B686" s="333" t="str">
        <f>IF(D686="","",D686&amp;"-"&amp;(1+COUNTIF(D$33:D685,D686)))</f>
        <v>imeprezime-635</v>
      </c>
      <c r="D686" s="255" t="s">
        <v>285</v>
      </c>
      <c r="E686" s="256" t="s">
        <v>2796</v>
      </c>
      <c r="F686" s="256">
        <v>1192</v>
      </c>
      <c r="G686" s="256" t="s">
        <v>2797</v>
      </c>
      <c r="H686" s="256" t="s">
        <v>2163</v>
      </c>
      <c r="I686" s="256"/>
      <c r="J686" s="256" t="s">
        <v>2097</v>
      </c>
      <c r="K686" s="329" t="s">
        <v>2097</v>
      </c>
      <c r="L686" s="256" t="s">
        <v>2097</v>
      </c>
      <c r="M686" s="256"/>
      <c r="N686" s="257"/>
    </row>
    <row r="687" spans="2:14" x14ac:dyDescent="0.25">
      <c r="B687" s="333" t="str">
        <f>IF(D687="","",D687&amp;"-"&amp;(1+COUNTIF(D$33:D686,D687)))</f>
        <v>imeprezime-636</v>
      </c>
      <c r="D687" s="255" t="s">
        <v>285</v>
      </c>
      <c r="E687" s="256" t="s">
        <v>2796</v>
      </c>
      <c r="F687" s="256">
        <v>1213</v>
      </c>
      <c r="G687" s="256" t="s">
        <v>2106</v>
      </c>
      <c r="H687" s="256" t="s">
        <v>377</v>
      </c>
      <c r="I687" s="256"/>
      <c r="J687" s="256" t="s">
        <v>2097</v>
      </c>
      <c r="K687" s="329" t="s">
        <v>2097</v>
      </c>
      <c r="L687" s="256" t="s">
        <v>2097</v>
      </c>
      <c r="M687" s="256"/>
      <c r="N687" s="257"/>
    </row>
    <row r="688" spans="2:14" x14ac:dyDescent="0.25">
      <c r="B688" s="333" t="str">
        <f>IF(D688="","",D688&amp;"-"&amp;(1+COUNTIF(D$33:D687,D688)))</f>
        <v>imeprezime-637</v>
      </c>
      <c r="D688" s="255" t="s">
        <v>285</v>
      </c>
      <c r="E688" s="256" t="s">
        <v>2796</v>
      </c>
      <c r="F688" s="256">
        <v>1233</v>
      </c>
      <c r="G688" s="256" t="s">
        <v>2798</v>
      </c>
      <c r="H688" s="256" t="s">
        <v>450</v>
      </c>
      <c r="I688" s="256" t="s">
        <v>868</v>
      </c>
      <c r="J688" s="256">
        <v>221</v>
      </c>
      <c r="K688" s="329">
        <v>44625</v>
      </c>
      <c r="L688" s="256" t="s">
        <v>2097</v>
      </c>
      <c r="M688" s="256"/>
      <c r="N688" s="257"/>
    </row>
    <row r="689" spans="2:14" x14ac:dyDescent="0.25">
      <c r="B689" s="333" t="str">
        <f>IF(D689="","",D689&amp;"-"&amp;(1+COUNTIF(D$33:D688,D689)))</f>
        <v>imeprezime-638</v>
      </c>
      <c r="D689" s="255" t="s">
        <v>285</v>
      </c>
      <c r="E689" s="256" t="s">
        <v>2796</v>
      </c>
      <c r="F689" s="256">
        <v>2005</v>
      </c>
      <c r="G689" s="256" t="s">
        <v>2446</v>
      </c>
      <c r="H689" s="256" t="s">
        <v>450</v>
      </c>
      <c r="I689" s="256" t="s">
        <v>380</v>
      </c>
      <c r="J689" s="256">
        <v>221</v>
      </c>
      <c r="K689" s="329">
        <v>44625</v>
      </c>
      <c r="L689" s="256" t="s">
        <v>2097</v>
      </c>
      <c r="M689" s="256"/>
      <c r="N689" s="257"/>
    </row>
    <row r="690" spans="2:14" ht="15" customHeight="1" x14ac:dyDescent="0.25">
      <c r="B690" s="333" t="str">
        <f>IF(D690="","",D690&amp;"-"&amp;(1+COUNTIF(D$33:D689,D690)))</f>
        <v>imeprezime-639</v>
      </c>
      <c r="D690" s="255" t="s">
        <v>285</v>
      </c>
      <c r="E690" s="256" t="s">
        <v>2796</v>
      </c>
      <c r="F690" s="256">
        <v>1426</v>
      </c>
      <c r="G690" s="256" t="s">
        <v>2799</v>
      </c>
      <c r="H690" s="256" t="s">
        <v>377</v>
      </c>
      <c r="I690" s="256"/>
      <c r="J690" s="256" t="s">
        <v>2097</v>
      </c>
      <c r="K690" s="329" t="s">
        <v>2097</v>
      </c>
      <c r="L690" s="256" t="s">
        <v>2097</v>
      </c>
      <c r="M690" s="256"/>
      <c r="N690" s="257"/>
    </row>
    <row r="691" spans="2:14" x14ac:dyDescent="0.25">
      <c r="B691" s="333" t="str">
        <f>IF(D691="","",D691&amp;"-"&amp;(1+COUNTIF(D$33:D690,D691)))</f>
        <v>imeprezime-640</v>
      </c>
      <c r="D691" s="255" t="s">
        <v>285</v>
      </c>
      <c r="E691" s="256" t="s">
        <v>2796</v>
      </c>
      <c r="F691" s="256">
        <v>1635</v>
      </c>
      <c r="G691" s="256" t="s">
        <v>2800</v>
      </c>
      <c r="H691" s="256" t="s">
        <v>2152</v>
      </c>
      <c r="I691" s="256" t="s">
        <v>698</v>
      </c>
      <c r="J691" s="256">
        <v>221</v>
      </c>
      <c r="K691" s="329">
        <v>44642</v>
      </c>
      <c r="L691" s="256" t="s">
        <v>2097</v>
      </c>
      <c r="M691" s="256"/>
      <c r="N691" s="257"/>
    </row>
    <row r="692" spans="2:14" x14ac:dyDescent="0.25">
      <c r="B692" s="333" t="str">
        <f>IF(D692="","",D692&amp;"-"&amp;(1+COUNTIF(D$33:D691,D692)))</f>
        <v>imeprezime-641</v>
      </c>
      <c r="D692" s="255" t="s">
        <v>285</v>
      </c>
      <c r="E692" s="256" t="s">
        <v>2796</v>
      </c>
      <c r="F692" s="256">
        <v>1969</v>
      </c>
      <c r="G692" s="256" t="s">
        <v>2801</v>
      </c>
      <c r="H692" s="256"/>
      <c r="I692" s="256"/>
      <c r="J692" s="256" t="s">
        <v>2097</v>
      </c>
      <c r="K692" s="329" t="s">
        <v>2097</v>
      </c>
      <c r="L692" s="256" t="s">
        <v>2097</v>
      </c>
      <c r="M692" s="256"/>
      <c r="N692" s="257"/>
    </row>
    <row r="693" spans="2:14" x14ac:dyDescent="0.25">
      <c r="B693" s="333" t="str">
        <f>IF(D693="","",D693&amp;"-"&amp;(1+COUNTIF(D$33:D692,D693)))</f>
        <v>imeprezime-642</v>
      </c>
      <c r="D693" s="255" t="s">
        <v>285</v>
      </c>
      <c r="E693" s="256" t="s">
        <v>2796</v>
      </c>
      <c r="F693" s="256">
        <v>1242</v>
      </c>
      <c r="G693" s="256" t="s">
        <v>2802</v>
      </c>
      <c r="H693" s="256" t="s">
        <v>377</v>
      </c>
      <c r="I693" s="256"/>
      <c r="J693" s="256" t="s">
        <v>2097</v>
      </c>
      <c r="K693" s="329" t="s">
        <v>2097</v>
      </c>
      <c r="L693" s="256" t="s">
        <v>2097</v>
      </c>
      <c r="M693" s="256"/>
      <c r="N693" s="257"/>
    </row>
    <row r="694" spans="2:14" x14ac:dyDescent="0.25">
      <c r="B694" s="333" t="str">
        <f>IF(D694="","",D694&amp;"-"&amp;(1+COUNTIF(D$33:D693,D694)))</f>
        <v>imeprezime-643</v>
      </c>
      <c r="D694" s="255" t="s">
        <v>285</v>
      </c>
      <c r="E694" s="256" t="s">
        <v>2796</v>
      </c>
      <c r="F694" s="256">
        <v>2243</v>
      </c>
      <c r="G694" s="256" t="s">
        <v>2803</v>
      </c>
      <c r="H694" s="256" t="s">
        <v>409</v>
      </c>
      <c r="I694" s="256"/>
      <c r="J694" s="256" t="s">
        <v>2097</v>
      </c>
      <c r="K694" s="329" t="s">
        <v>2097</v>
      </c>
      <c r="L694" s="256" t="s">
        <v>2097</v>
      </c>
      <c r="M694" s="256"/>
      <c r="N694" s="257"/>
    </row>
    <row r="695" spans="2:14" x14ac:dyDescent="0.25">
      <c r="B695" s="333" t="str">
        <f>IF(D695="","",D695&amp;"-"&amp;(1+COUNTIF(D$33:D694,D695)))</f>
        <v>imeprezime-644</v>
      </c>
      <c r="D695" s="255" t="s">
        <v>285</v>
      </c>
      <c r="E695" s="256" t="s">
        <v>2796</v>
      </c>
      <c r="F695" s="256">
        <v>1285</v>
      </c>
      <c r="G695" s="256" t="s">
        <v>2661</v>
      </c>
      <c r="H695" s="256" t="s">
        <v>2194</v>
      </c>
      <c r="I695" s="256" t="s">
        <v>495</v>
      </c>
      <c r="J695" s="256">
        <v>221</v>
      </c>
      <c r="K695" s="329">
        <v>44645</v>
      </c>
      <c r="L695" s="256" t="s">
        <v>2097</v>
      </c>
      <c r="M695" s="256"/>
      <c r="N695" s="257"/>
    </row>
    <row r="696" spans="2:14" x14ac:dyDescent="0.25">
      <c r="B696" s="333" t="str">
        <f>IF(D696="","",D696&amp;"-"&amp;(1+COUNTIF(D$33:D695,D696)))</f>
        <v>imeprezime-645</v>
      </c>
      <c r="D696" s="255" t="s">
        <v>285</v>
      </c>
      <c r="E696" s="256" t="s">
        <v>2796</v>
      </c>
      <c r="F696" s="256">
        <v>1497</v>
      </c>
      <c r="G696" s="256" t="s">
        <v>2141</v>
      </c>
      <c r="H696" s="256" t="s">
        <v>377</v>
      </c>
      <c r="I696" s="256" t="s">
        <v>627</v>
      </c>
      <c r="J696" s="256">
        <v>221</v>
      </c>
      <c r="K696" s="329">
        <v>44636</v>
      </c>
      <c r="L696" s="256" t="s">
        <v>2097</v>
      </c>
      <c r="M696" s="256"/>
      <c r="N696" s="257"/>
    </row>
    <row r="697" spans="2:14" ht="15" customHeight="1" x14ac:dyDescent="0.25">
      <c r="B697" s="333" t="str">
        <f>IF(D697="","",D697&amp;"-"&amp;(1+COUNTIF(D$33:D696,D697)))</f>
        <v>imeprezime-646</v>
      </c>
      <c r="D697" s="255" t="s">
        <v>285</v>
      </c>
      <c r="E697" s="256" t="s">
        <v>2796</v>
      </c>
      <c r="F697" s="256">
        <v>1920</v>
      </c>
      <c r="G697" s="256" t="s">
        <v>2634</v>
      </c>
      <c r="H697" s="256" t="s">
        <v>377</v>
      </c>
      <c r="I697" s="256"/>
      <c r="J697" s="256" t="s">
        <v>2097</v>
      </c>
      <c r="K697" s="329" t="s">
        <v>2097</v>
      </c>
      <c r="L697" s="256" t="s">
        <v>2097</v>
      </c>
      <c r="M697" s="256"/>
      <c r="N697" s="257"/>
    </row>
    <row r="698" spans="2:14" x14ac:dyDescent="0.25">
      <c r="B698" s="333" t="str">
        <f>IF(D698="","",D698&amp;"-"&amp;(1+COUNTIF(D$33:D697,D698)))</f>
        <v>imeprezime-647</v>
      </c>
      <c r="D698" s="255" t="s">
        <v>285</v>
      </c>
      <c r="E698" s="256" t="s">
        <v>2796</v>
      </c>
      <c r="F698" s="256">
        <v>1304</v>
      </c>
      <c r="G698" s="256" t="s">
        <v>2804</v>
      </c>
      <c r="H698" s="256" t="s">
        <v>377</v>
      </c>
      <c r="I698" s="256" t="s">
        <v>452</v>
      </c>
      <c r="J698" s="256">
        <v>221</v>
      </c>
      <c r="K698" s="329">
        <v>44636</v>
      </c>
      <c r="L698" s="256" t="s">
        <v>2097</v>
      </c>
      <c r="M698" s="256"/>
      <c r="N698" s="257"/>
    </row>
    <row r="699" spans="2:14" x14ac:dyDescent="0.25">
      <c r="B699" s="333" t="str">
        <f>IF(D699="","",D699&amp;"-"&amp;(1+COUNTIF(D$33:D698,D699)))</f>
        <v>imeprezime-648</v>
      </c>
      <c r="D699" s="255" t="s">
        <v>285</v>
      </c>
      <c r="E699" s="256" t="s">
        <v>2796</v>
      </c>
      <c r="F699" s="256">
        <v>1464</v>
      </c>
      <c r="G699" s="256" t="s">
        <v>2805</v>
      </c>
      <c r="H699" s="256" t="s">
        <v>409</v>
      </c>
      <c r="I699" s="256"/>
      <c r="J699" s="256" t="s">
        <v>2097</v>
      </c>
      <c r="K699" s="329" t="s">
        <v>2097</v>
      </c>
      <c r="L699" s="256" t="s">
        <v>2097</v>
      </c>
      <c r="M699" s="256"/>
      <c r="N699" s="257"/>
    </row>
    <row r="700" spans="2:14" x14ac:dyDescent="0.25">
      <c r="B700" s="333" t="str">
        <f>IF(D700="","",D700&amp;"-"&amp;(1+COUNTIF(D$33:D699,D700)))</f>
        <v>imeprezime-649</v>
      </c>
      <c r="D700" s="255" t="s">
        <v>285</v>
      </c>
      <c r="E700" s="256" t="s">
        <v>2796</v>
      </c>
      <c r="F700" s="256">
        <v>1195</v>
      </c>
      <c r="G700" s="256" t="s">
        <v>2806</v>
      </c>
      <c r="H700" s="256" t="s">
        <v>807</v>
      </c>
      <c r="I700" s="256" t="s">
        <v>698</v>
      </c>
      <c r="J700" s="256">
        <v>221</v>
      </c>
      <c r="K700" s="329">
        <v>44627</v>
      </c>
      <c r="L700" s="256" t="s">
        <v>2097</v>
      </c>
      <c r="M700" s="256"/>
      <c r="N700" s="257"/>
    </row>
    <row r="701" spans="2:14" x14ac:dyDescent="0.25">
      <c r="B701" s="333" t="str">
        <f>IF(D701="","",D701&amp;"-"&amp;(1+COUNTIF(D$33:D700,D701)))</f>
        <v>imeprezime-650</v>
      </c>
      <c r="D701" s="255" t="s">
        <v>285</v>
      </c>
      <c r="E701" s="256" t="s">
        <v>2796</v>
      </c>
      <c r="F701" s="256">
        <v>1110</v>
      </c>
      <c r="G701" s="256" t="s">
        <v>2807</v>
      </c>
      <c r="H701" s="256" t="s">
        <v>428</v>
      </c>
      <c r="I701" s="256" t="s">
        <v>452</v>
      </c>
      <c r="J701" s="256">
        <v>221</v>
      </c>
      <c r="K701" s="329">
        <v>44626</v>
      </c>
      <c r="L701" s="256" t="s">
        <v>2097</v>
      </c>
      <c r="M701" s="256"/>
      <c r="N701" s="257"/>
    </row>
    <row r="702" spans="2:14" x14ac:dyDescent="0.25">
      <c r="B702" s="333" t="str">
        <f>IF(D702="","",D702&amp;"-"&amp;(1+COUNTIF(D$33:D701,D702)))</f>
        <v>imeprezime-651</v>
      </c>
      <c r="D702" s="255" t="s">
        <v>285</v>
      </c>
      <c r="E702" s="256" t="s">
        <v>2796</v>
      </c>
      <c r="F702" s="256">
        <v>1419</v>
      </c>
      <c r="G702" s="256" t="s">
        <v>2808</v>
      </c>
      <c r="H702" s="256" t="s">
        <v>409</v>
      </c>
      <c r="I702" s="256"/>
      <c r="J702" s="256" t="s">
        <v>2097</v>
      </c>
      <c r="K702" s="256" t="s">
        <v>2097</v>
      </c>
      <c r="L702" s="256" t="s">
        <v>2097</v>
      </c>
      <c r="M702" s="256"/>
      <c r="N702" s="257"/>
    </row>
    <row r="703" spans="2:14" x14ac:dyDescent="0.25">
      <c r="B703" s="333" t="str">
        <f>IF(D703="","",D703&amp;"-"&amp;(1+COUNTIF(D$33:D702,D703)))</f>
        <v>imeprezime-652</v>
      </c>
      <c r="D703" s="255" t="s">
        <v>285</v>
      </c>
      <c r="E703" s="256" t="s">
        <v>2809</v>
      </c>
      <c r="F703" s="256">
        <v>2068</v>
      </c>
      <c r="G703" s="256" t="s">
        <v>2810</v>
      </c>
      <c r="H703" s="256" t="s">
        <v>2321</v>
      </c>
      <c r="I703" s="256"/>
      <c r="J703" s="256" t="s">
        <v>2097</v>
      </c>
      <c r="K703" s="329" t="s">
        <v>2097</v>
      </c>
      <c r="L703" s="256" t="s">
        <v>2097</v>
      </c>
      <c r="M703" s="256"/>
      <c r="N703" s="257"/>
    </row>
    <row r="704" spans="2:14" ht="15" customHeight="1" x14ac:dyDescent="0.25">
      <c r="B704" s="333" t="str">
        <f>IF(D704="","",D704&amp;"-"&amp;(1+COUNTIF(D$33:D703,D704)))</f>
        <v>imeprezime-653</v>
      </c>
      <c r="D704" s="255" t="s">
        <v>285</v>
      </c>
      <c r="E704" s="256" t="s">
        <v>1488</v>
      </c>
      <c r="F704" s="256">
        <v>1055</v>
      </c>
      <c r="G704" s="256" t="s">
        <v>1487</v>
      </c>
      <c r="H704" s="256" t="s">
        <v>377</v>
      </c>
      <c r="I704" s="256" t="s">
        <v>1492</v>
      </c>
      <c r="J704" s="256">
        <v>221</v>
      </c>
      <c r="K704" s="329">
        <v>44636</v>
      </c>
      <c r="L704" s="256" t="s">
        <v>2097</v>
      </c>
      <c r="M704" s="256"/>
      <c r="N704" s="257"/>
    </row>
    <row r="705" spans="2:14" x14ac:dyDescent="0.25">
      <c r="B705" s="333" t="str">
        <f>IF(D705="","",D705&amp;"-"&amp;(1+COUNTIF(D$33:D704,D705)))</f>
        <v>imeprezime-654</v>
      </c>
      <c r="D705" s="255" t="s">
        <v>285</v>
      </c>
      <c r="E705" s="256" t="s">
        <v>1488</v>
      </c>
      <c r="F705" s="256">
        <v>1694</v>
      </c>
      <c r="G705" s="256" t="s">
        <v>2811</v>
      </c>
      <c r="H705" s="256" t="s">
        <v>377</v>
      </c>
      <c r="I705" s="256"/>
      <c r="J705" s="256" t="s">
        <v>2097</v>
      </c>
      <c r="K705" s="329" t="s">
        <v>2097</v>
      </c>
      <c r="L705" s="256" t="s">
        <v>2097</v>
      </c>
      <c r="M705" s="256"/>
      <c r="N705" s="257"/>
    </row>
    <row r="706" spans="2:14" x14ac:dyDescent="0.25">
      <c r="B706" s="333" t="str">
        <f>IF(D706="","",D706&amp;"-"&amp;(1+COUNTIF(D$33:D705,D706)))</f>
        <v>imeprezime-655</v>
      </c>
      <c r="D706" s="255" t="s">
        <v>285</v>
      </c>
      <c r="E706" s="256" t="s">
        <v>2812</v>
      </c>
      <c r="F706" s="256">
        <v>2119</v>
      </c>
      <c r="G706" s="256" t="s">
        <v>2813</v>
      </c>
      <c r="H706" s="256" t="s">
        <v>2307</v>
      </c>
      <c r="I706" s="256"/>
      <c r="J706" s="256" t="s">
        <v>2097</v>
      </c>
      <c r="K706" s="329" t="s">
        <v>2097</v>
      </c>
      <c r="L706" s="256" t="s">
        <v>2097</v>
      </c>
      <c r="M706" s="256"/>
      <c r="N706" s="257"/>
    </row>
    <row r="707" spans="2:14" x14ac:dyDescent="0.25">
      <c r="B707" s="333" t="str">
        <f>IF(D707="","",D707&amp;"-"&amp;(1+COUNTIF(D$33:D706,D707)))</f>
        <v>imeprezime-656</v>
      </c>
      <c r="D707" s="255" t="s">
        <v>285</v>
      </c>
      <c r="E707" s="256" t="s">
        <v>2814</v>
      </c>
      <c r="F707" s="256">
        <v>1329</v>
      </c>
      <c r="G707" s="256" t="s">
        <v>2388</v>
      </c>
      <c r="H707" s="256" t="s">
        <v>377</v>
      </c>
      <c r="I707" s="256" t="s">
        <v>1556</v>
      </c>
      <c r="J707" s="256">
        <v>221</v>
      </c>
      <c r="K707" s="329">
        <v>44636</v>
      </c>
      <c r="L707" s="256" t="s">
        <v>2097</v>
      </c>
      <c r="M707" s="256"/>
      <c r="N707" s="257"/>
    </row>
    <row r="708" spans="2:14" x14ac:dyDescent="0.25">
      <c r="B708" s="333" t="str">
        <f>IF(D708="","",D708&amp;"-"&amp;(1+COUNTIF(D$33:D707,D708)))</f>
        <v>imeprezime-657</v>
      </c>
      <c r="D708" s="255" t="s">
        <v>285</v>
      </c>
      <c r="E708" s="256" t="s">
        <v>2814</v>
      </c>
      <c r="F708" s="256">
        <v>2010</v>
      </c>
      <c r="G708" s="256" t="s">
        <v>2608</v>
      </c>
      <c r="H708" s="256" t="s">
        <v>377</v>
      </c>
      <c r="I708" s="256"/>
      <c r="J708" s="256" t="s">
        <v>2097</v>
      </c>
      <c r="K708" s="329" t="s">
        <v>2097</v>
      </c>
      <c r="L708" s="256" t="s">
        <v>2097</v>
      </c>
      <c r="M708" s="256"/>
      <c r="N708" s="257"/>
    </row>
    <row r="709" spans="2:14" x14ac:dyDescent="0.25">
      <c r="B709" s="333" t="str">
        <f>IF(D709="","",D709&amp;"-"&amp;(1+COUNTIF(D$33:D708,D709)))</f>
        <v>imeprezime-658</v>
      </c>
      <c r="D709" s="255" t="s">
        <v>285</v>
      </c>
      <c r="E709" s="256" t="s">
        <v>2814</v>
      </c>
      <c r="F709" s="256">
        <v>1123</v>
      </c>
      <c r="G709" s="256" t="s">
        <v>2815</v>
      </c>
      <c r="H709" s="256" t="s">
        <v>377</v>
      </c>
      <c r="I709" s="256" t="s">
        <v>1833</v>
      </c>
      <c r="J709" s="256">
        <v>221</v>
      </c>
      <c r="K709" s="329">
        <v>44636</v>
      </c>
      <c r="L709" s="256" t="s">
        <v>2097</v>
      </c>
      <c r="M709" s="256"/>
      <c r="N709" s="257"/>
    </row>
    <row r="710" spans="2:14" x14ac:dyDescent="0.25">
      <c r="B710" s="333" t="str">
        <f>IF(D710="","",D710&amp;"-"&amp;(1+COUNTIF(D$33:D709,D710)))</f>
        <v>imeprezime-659</v>
      </c>
      <c r="D710" s="255" t="s">
        <v>285</v>
      </c>
      <c r="E710" s="256" t="s">
        <v>1760</v>
      </c>
      <c r="F710" s="256">
        <v>1021</v>
      </c>
      <c r="G710" s="256" t="s">
        <v>2816</v>
      </c>
      <c r="H710" s="256" t="s">
        <v>377</v>
      </c>
      <c r="I710" s="256"/>
      <c r="J710" s="256" t="s">
        <v>2097</v>
      </c>
      <c r="K710" s="329" t="s">
        <v>2097</v>
      </c>
      <c r="L710" s="256" t="s">
        <v>2097</v>
      </c>
      <c r="M710" s="256"/>
      <c r="N710" s="257"/>
    </row>
    <row r="711" spans="2:14" ht="15" customHeight="1" x14ac:dyDescent="0.25">
      <c r="B711" s="333" t="str">
        <f>IF(D711="","",D711&amp;"-"&amp;(1+COUNTIF(D$33:D710,D711)))</f>
        <v>imeprezime-660</v>
      </c>
      <c r="D711" s="255" t="s">
        <v>285</v>
      </c>
      <c r="E711" s="256" t="s">
        <v>1760</v>
      </c>
      <c r="F711" s="256">
        <v>1894</v>
      </c>
      <c r="G711" s="256" t="s">
        <v>2817</v>
      </c>
      <c r="H711" s="256" t="s">
        <v>377</v>
      </c>
      <c r="I711" s="256"/>
      <c r="J711" s="256" t="s">
        <v>2097</v>
      </c>
      <c r="K711" s="329" t="s">
        <v>2097</v>
      </c>
      <c r="L711" s="256" t="s">
        <v>2097</v>
      </c>
      <c r="M711" s="256"/>
      <c r="N711" s="257"/>
    </row>
    <row r="712" spans="2:14" x14ac:dyDescent="0.25">
      <c r="B712" s="333" t="str">
        <f>IF(D712="","",D712&amp;"-"&amp;(1+COUNTIF(D$33:D711,D712)))</f>
        <v>imeprezime-661</v>
      </c>
      <c r="D712" s="255" t="s">
        <v>285</v>
      </c>
      <c r="E712" s="256" t="s">
        <v>1760</v>
      </c>
      <c r="F712" s="256">
        <v>1375</v>
      </c>
      <c r="G712" s="256" t="s">
        <v>1759</v>
      </c>
      <c r="H712" s="256" t="s">
        <v>377</v>
      </c>
      <c r="I712" s="256" t="s">
        <v>1723</v>
      </c>
      <c r="J712" s="256">
        <v>221</v>
      </c>
      <c r="K712" s="329">
        <v>44667</v>
      </c>
      <c r="L712" s="256" t="s">
        <v>2097</v>
      </c>
      <c r="M712" s="256"/>
      <c r="N712" s="257"/>
    </row>
    <row r="713" spans="2:14" x14ac:dyDescent="0.25">
      <c r="B713" s="333" t="str">
        <f>IF(D713="","",D713&amp;"-"&amp;(1+COUNTIF(D$33:D712,D713)))</f>
        <v>imeprezime-662</v>
      </c>
      <c r="D713" s="255" t="s">
        <v>285</v>
      </c>
      <c r="E713" s="256" t="s">
        <v>1760</v>
      </c>
      <c r="F713" s="256">
        <v>2178</v>
      </c>
      <c r="G713" s="256" t="s">
        <v>2818</v>
      </c>
      <c r="H713" s="256" t="s">
        <v>2125</v>
      </c>
      <c r="I713" s="256"/>
      <c r="J713" s="256" t="s">
        <v>2097</v>
      </c>
      <c r="K713" s="329" t="s">
        <v>2097</v>
      </c>
      <c r="L713" s="256" t="s">
        <v>2097</v>
      </c>
      <c r="M713" s="256"/>
      <c r="N713" s="257"/>
    </row>
    <row r="714" spans="2:14" x14ac:dyDescent="0.25">
      <c r="B714" s="333" t="str">
        <f>IF(D714="","",D714&amp;"-"&amp;(1+COUNTIF(D$33:D713,D714)))</f>
        <v>imeprezime-663</v>
      </c>
      <c r="D714" s="255" t="s">
        <v>285</v>
      </c>
      <c r="E714" s="256" t="s">
        <v>1760</v>
      </c>
      <c r="F714" s="256">
        <v>1560</v>
      </c>
      <c r="G714" s="256" t="s">
        <v>2819</v>
      </c>
      <c r="H714" s="256" t="s">
        <v>807</v>
      </c>
      <c r="I714" s="256"/>
      <c r="J714" s="256" t="s">
        <v>2097</v>
      </c>
      <c r="K714" s="329" t="s">
        <v>2097</v>
      </c>
      <c r="L714" s="256" t="s">
        <v>2097</v>
      </c>
      <c r="M714" s="256"/>
      <c r="N714" s="257"/>
    </row>
    <row r="715" spans="2:14" x14ac:dyDescent="0.25">
      <c r="B715" s="333" t="str">
        <f>IF(D715="","",D715&amp;"-"&amp;(1+COUNTIF(D$33:D714,D715)))</f>
        <v>imeprezime-664</v>
      </c>
      <c r="D715" s="255" t="s">
        <v>285</v>
      </c>
      <c r="E715" s="256" t="s">
        <v>1760</v>
      </c>
      <c r="F715" s="256">
        <v>1645</v>
      </c>
      <c r="G715" s="256" t="s">
        <v>866</v>
      </c>
      <c r="H715" s="256" t="s">
        <v>450</v>
      </c>
      <c r="I715" s="256"/>
      <c r="J715" s="256" t="s">
        <v>2097</v>
      </c>
      <c r="K715" s="329" t="s">
        <v>2097</v>
      </c>
      <c r="L715" s="256" t="s">
        <v>2097</v>
      </c>
      <c r="M715" s="256"/>
      <c r="N715" s="257"/>
    </row>
    <row r="716" spans="2:14" x14ac:dyDescent="0.25">
      <c r="B716" s="333" t="str">
        <f>IF(D716="","",D716&amp;"-"&amp;(1+COUNTIF(D$33:D715,D716)))</f>
        <v>imeprezime-665</v>
      </c>
      <c r="D716" s="255" t="s">
        <v>285</v>
      </c>
      <c r="E716" s="256" t="s">
        <v>1760</v>
      </c>
      <c r="F716" s="256">
        <v>1296</v>
      </c>
      <c r="G716" s="256" t="s">
        <v>1999</v>
      </c>
      <c r="H716" s="256" t="s">
        <v>377</v>
      </c>
      <c r="I716" s="256" t="s">
        <v>2003</v>
      </c>
      <c r="J716" s="256">
        <v>221</v>
      </c>
      <c r="K716" s="329">
        <v>44636</v>
      </c>
      <c r="L716" s="256" t="s">
        <v>2097</v>
      </c>
      <c r="M716" s="256"/>
      <c r="N716" s="257"/>
    </row>
    <row r="717" spans="2:14" x14ac:dyDescent="0.25">
      <c r="B717" s="333" t="str">
        <f>IF(D717="","",D717&amp;"-"&amp;(1+COUNTIF(D$33:D716,D717)))</f>
        <v>imeprezime-666</v>
      </c>
      <c r="D717" s="255" t="s">
        <v>285</v>
      </c>
      <c r="E717" s="256" t="s">
        <v>1760</v>
      </c>
      <c r="F717" s="256">
        <v>1746</v>
      </c>
      <c r="G717" s="256" t="s">
        <v>2284</v>
      </c>
      <c r="H717" s="256" t="s">
        <v>377</v>
      </c>
      <c r="I717" s="256"/>
      <c r="J717" s="256" t="s">
        <v>2097</v>
      </c>
      <c r="K717" s="329" t="s">
        <v>2097</v>
      </c>
      <c r="L717" s="256" t="s">
        <v>2097</v>
      </c>
      <c r="M717" s="256"/>
      <c r="N717" s="257"/>
    </row>
    <row r="718" spans="2:14" ht="15" customHeight="1" x14ac:dyDescent="0.25">
      <c r="B718" s="333" t="str">
        <f>IF(D718="","",D718&amp;"-"&amp;(1+COUNTIF(D$33:D717,D718)))</f>
        <v>imeprezime-667</v>
      </c>
      <c r="D718" s="255" t="s">
        <v>285</v>
      </c>
      <c r="E718" s="256" t="s">
        <v>1760</v>
      </c>
      <c r="F718" s="256">
        <v>1663</v>
      </c>
      <c r="G718" s="256" t="s">
        <v>2142</v>
      </c>
      <c r="H718" s="256" t="s">
        <v>2194</v>
      </c>
      <c r="I718" s="256"/>
      <c r="J718" s="256" t="s">
        <v>2097</v>
      </c>
      <c r="K718" s="329" t="s">
        <v>2097</v>
      </c>
      <c r="L718" s="256" t="s">
        <v>2097</v>
      </c>
      <c r="M718" s="256"/>
      <c r="N718" s="257"/>
    </row>
    <row r="719" spans="2:14" x14ac:dyDescent="0.25">
      <c r="B719" s="333" t="str">
        <f>IF(D719="","",D719&amp;"-"&amp;(1+COUNTIF(D$33:D718,D719)))</f>
        <v>imeprezime-668</v>
      </c>
      <c r="D719" s="255" t="s">
        <v>285</v>
      </c>
      <c r="E719" s="256" t="s">
        <v>1553</v>
      </c>
      <c r="F719" s="256">
        <v>1259</v>
      </c>
      <c r="G719" s="256" t="s">
        <v>1552</v>
      </c>
      <c r="H719" s="256" t="s">
        <v>807</v>
      </c>
      <c r="I719" s="256" t="s">
        <v>1556</v>
      </c>
      <c r="J719" s="256">
        <v>221</v>
      </c>
      <c r="K719" s="329">
        <v>44627</v>
      </c>
      <c r="L719" s="256" t="s">
        <v>2097</v>
      </c>
      <c r="M719" s="256"/>
      <c r="N719" s="257"/>
    </row>
    <row r="720" spans="2:14" x14ac:dyDescent="0.25">
      <c r="B720" s="333" t="str">
        <f>IF(D720="","",D720&amp;"-"&amp;(1+COUNTIF(D$33:D719,D720)))</f>
        <v>imeprezime-669</v>
      </c>
      <c r="D720" s="255" t="s">
        <v>285</v>
      </c>
      <c r="E720" s="256" t="s">
        <v>2820</v>
      </c>
      <c r="F720" s="256">
        <v>1373</v>
      </c>
      <c r="G720" s="256" t="s">
        <v>2821</v>
      </c>
      <c r="H720" s="256" t="s">
        <v>377</v>
      </c>
      <c r="I720" s="256"/>
      <c r="J720" s="256" t="s">
        <v>2097</v>
      </c>
      <c r="K720" s="329" t="s">
        <v>2097</v>
      </c>
      <c r="L720" s="256" t="s">
        <v>2097</v>
      </c>
      <c r="M720" s="256"/>
      <c r="N720" s="257"/>
    </row>
    <row r="721" spans="2:14" x14ac:dyDescent="0.25">
      <c r="B721" s="333" t="str">
        <f>IF(D721="","",D721&amp;"-"&amp;(1+COUNTIF(D$33:D720,D721)))</f>
        <v>imeprezime-670</v>
      </c>
      <c r="D721" s="255" t="s">
        <v>285</v>
      </c>
      <c r="E721" s="256" t="s">
        <v>2822</v>
      </c>
      <c r="F721" s="256">
        <v>1740</v>
      </c>
      <c r="G721" s="256" t="s">
        <v>2823</v>
      </c>
      <c r="H721" s="256" t="s">
        <v>2152</v>
      </c>
      <c r="I721" s="256"/>
      <c r="J721" s="256" t="s">
        <v>2097</v>
      </c>
      <c r="K721" s="329" t="s">
        <v>2097</v>
      </c>
      <c r="L721" s="256" t="s">
        <v>2097</v>
      </c>
      <c r="M721" s="256"/>
      <c r="N721" s="257"/>
    </row>
    <row r="722" spans="2:14" x14ac:dyDescent="0.25">
      <c r="B722" s="333" t="str">
        <f>IF(D722="","",D722&amp;"-"&amp;(1+COUNTIF(D$33:D721,D722)))</f>
        <v>imeprezime-671</v>
      </c>
      <c r="D722" s="255" t="s">
        <v>285</v>
      </c>
      <c r="E722" s="256" t="s">
        <v>2824</v>
      </c>
      <c r="F722" s="256">
        <v>1378</v>
      </c>
      <c r="G722" s="256" t="s">
        <v>2825</v>
      </c>
      <c r="H722" s="256" t="s">
        <v>807</v>
      </c>
      <c r="I722" s="256" t="s">
        <v>1658</v>
      </c>
      <c r="J722" s="256">
        <v>221</v>
      </c>
      <c r="K722" s="329">
        <v>44642</v>
      </c>
      <c r="L722" s="256" t="s">
        <v>2097</v>
      </c>
      <c r="M722" s="256"/>
      <c r="N722" s="257"/>
    </row>
    <row r="723" spans="2:14" x14ac:dyDescent="0.25">
      <c r="B723" s="333" t="str">
        <f>IF(D723="","",D723&amp;"-"&amp;(1+COUNTIF(D$33:D722,D723)))</f>
        <v>imeprezime-672</v>
      </c>
      <c r="D723" s="255" t="s">
        <v>285</v>
      </c>
      <c r="E723" s="256" t="s">
        <v>2826</v>
      </c>
      <c r="F723" s="256">
        <v>2095</v>
      </c>
      <c r="G723" s="256" t="s">
        <v>2827</v>
      </c>
      <c r="H723" s="256" t="s">
        <v>2646</v>
      </c>
      <c r="I723" s="256"/>
      <c r="J723" s="256" t="s">
        <v>2097</v>
      </c>
      <c r="K723" s="329" t="s">
        <v>2097</v>
      </c>
      <c r="L723" s="256" t="s">
        <v>2097</v>
      </c>
      <c r="M723" s="256"/>
      <c r="N723" s="257"/>
    </row>
    <row r="724" spans="2:14" x14ac:dyDescent="0.25">
      <c r="B724" s="333" t="str">
        <f>IF(D724="","",D724&amp;"-"&amp;(1+COUNTIF(D$33:D723,D724)))</f>
        <v>imeprezime-673</v>
      </c>
      <c r="D724" s="255" t="s">
        <v>285</v>
      </c>
      <c r="E724" s="256" t="s">
        <v>2828</v>
      </c>
      <c r="F724" s="256">
        <v>1813</v>
      </c>
      <c r="G724" s="256" t="s">
        <v>2166</v>
      </c>
      <c r="H724" s="256" t="s">
        <v>377</v>
      </c>
      <c r="I724" s="256"/>
      <c r="J724" s="256" t="s">
        <v>2097</v>
      </c>
      <c r="K724" s="329" t="s">
        <v>2097</v>
      </c>
      <c r="L724" s="256" t="s">
        <v>2097</v>
      </c>
      <c r="M724" s="256"/>
      <c r="N724" s="257"/>
    </row>
    <row r="725" spans="2:14" ht="15" customHeight="1" x14ac:dyDescent="0.25">
      <c r="B725" s="333" t="str">
        <f>IF(D725="","",D725&amp;"-"&amp;(1+COUNTIF(D$33:D724,D725)))</f>
        <v>imeprezime-674</v>
      </c>
      <c r="D725" s="255" t="s">
        <v>285</v>
      </c>
      <c r="E725" s="256" t="s">
        <v>2829</v>
      </c>
      <c r="F725" s="256">
        <v>1202</v>
      </c>
      <c r="G725" s="256" t="s">
        <v>2830</v>
      </c>
      <c r="H725" s="256" t="s">
        <v>525</v>
      </c>
      <c r="I725" s="256" t="s">
        <v>629</v>
      </c>
      <c r="J725" s="256">
        <v>221</v>
      </c>
      <c r="K725" s="329">
        <v>44625</v>
      </c>
      <c r="L725" s="256" t="s">
        <v>2097</v>
      </c>
      <c r="M725" s="256"/>
      <c r="N725" s="257"/>
    </row>
    <row r="726" spans="2:14" x14ac:dyDescent="0.25">
      <c r="B726" s="333" t="str">
        <f>IF(D726="","",D726&amp;"-"&amp;(1+COUNTIF(D$33:D725,D726)))</f>
        <v>imeprezime-675</v>
      </c>
      <c r="D726" s="255" t="s">
        <v>285</v>
      </c>
      <c r="E726" s="256" t="s">
        <v>2831</v>
      </c>
      <c r="F726" s="256">
        <v>2134</v>
      </c>
      <c r="G726" s="256" t="s">
        <v>2832</v>
      </c>
      <c r="H726" s="256" t="s">
        <v>2130</v>
      </c>
      <c r="I726" s="256"/>
      <c r="J726" s="256" t="s">
        <v>2097</v>
      </c>
      <c r="K726" s="329" t="s">
        <v>2097</v>
      </c>
      <c r="L726" s="256" t="s">
        <v>2097</v>
      </c>
      <c r="M726" s="256"/>
      <c r="N726" s="257"/>
    </row>
    <row r="727" spans="2:14" x14ac:dyDescent="0.25">
      <c r="B727" s="333" t="str">
        <f>IF(D727="","",D727&amp;"-"&amp;(1+COUNTIF(D$33:D726,D727)))</f>
        <v>imeprezime-676</v>
      </c>
      <c r="D727" s="255" t="s">
        <v>285</v>
      </c>
      <c r="E727" s="256" t="s">
        <v>1849</v>
      </c>
      <c r="F727" s="256">
        <v>1829</v>
      </c>
      <c r="G727" s="256" t="s">
        <v>1307</v>
      </c>
      <c r="H727" s="256" t="s">
        <v>2152</v>
      </c>
      <c r="I727" s="256"/>
      <c r="J727" s="256" t="s">
        <v>2097</v>
      </c>
      <c r="K727" s="256" t="s">
        <v>2097</v>
      </c>
      <c r="L727" s="256" t="s">
        <v>2097</v>
      </c>
      <c r="M727" s="256"/>
      <c r="N727" s="257"/>
    </row>
    <row r="728" spans="2:14" x14ac:dyDescent="0.25">
      <c r="B728" s="333" t="str">
        <f>IF(D728="","",D728&amp;"-"&amp;(1+COUNTIF(D$33:D727,D728)))</f>
        <v>imeprezime-677</v>
      </c>
      <c r="D728" s="255" t="s">
        <v>285</v>
      </c>
      <c r="E728" s="256" t="s">
        <v>1849</v>
      </c>
      <c r="F728" s="256">
        <v>1751</v>
      </c>
      <c r="G728" s="256" t="s">
        <v>2619</v>
      </c>
      <c r="H728" s="256" t="s">
        <v>377</v>
      </c>
      <c r="I728" s="256"/>
      <c r="J728" s="256" t="s">
        <v>2097</v>
      </c>
      <c r="K728" s="329" t="s">
        <v>2097</v>
      </c>
      <c r="L728" s="256" t="s">
        <v>2097</v>
      </c>
      <c r="M728" s="256"/>
      <c r="N728" s="257"/>
    </row>
    <row r="729" spans="2:14" x14ac:dyDescent="0.25">
      <c r="B729" s="333" t="str">
        <f>IF(D729="","",D729&amp;"-"&amp;(1+COUNTIF(D$33:D728,D729)))</f>
        <v>imeprezime-678</v>
      </c>
      <c r="D729" s="255" t="s">
        <v>285</v>
      </c>
      <c r="E729" s="256" t="s">
        <v>1849</v>
      </c>
      <c r="F729" s="256">
        <v>2006</v>
      </c>
      <c r="G729" s="256" t="s">
        <v>2833</v>
      </c>
      <c r="H729" s="256" t="s">
        <v>807</v>
      </c>
      <c r="I729" s="256"/>
      <c r="J729" s="256" t="s">
        <v>2097</v>
      </c>
      <c r="K729" s="329" t="s">
        <v>2097</v>
      </c>
      <c r="L729" s="256" t="s">
        <v>2097</v>
      </c>
      <c r="M729" s="256"/>
      <c r="N729" s="257"/>
    </row>
    <row r="730" spans="2:14" x14ac:dyDescent="0.25">
      <c r="B730" s="333" t="str">
        <f>IF(D730="","",D730&amp;"-"&amp;(1+COUNTIF(D$33:D729,D730)))</f>
        <v>imeprezime-679</v>
      </c>
      <c r="D730" s="255" t="s">
        <v>285</v>
      </c>
      <c r="E730" s="256" t="s">
        <v>1849</v>
      </c>
      <c r="F730" s="256">
        <v>1659</v>
      </c>
      <c r="G730" s="256" t="s">
        <v>2834</v>
      </c>
      <c r="H730" s="256" t="s">
        <v>409</v>
      </c>
      <c r="I730" s="256"/>
      <c r="J730" s="256" t="s">
        <v>2097</v>
      </c>
      <c r="K730" s="329" t="s">
        <v>2097</v>
      </c>
      <c r="L730" s="256" t="s">
        <v>2097</v>
      </c>
      <c r="M730" s="256"/>
      <c r="N730" s="257"/>
    </row>
    <row r="731" spans="2:14" x14ac:dyDescent="0.25">
      <c r="B731" s="333" t="str">
        <f>IF(D731="","",D731&amp;"-"&amp;(1+COUNTIF(D$33:D730,D731)))</f>
        <v>imeprezime-680</v>
      </c>
      <c r="D731" s="255" t="s">
        <v>285</v>
      </c>
      <c r="E731" s="256" t="s">
        <v>1849</v>
      </c>
      <c r="F731" s="256">
        <v>1501</v>
      </c>
      <c r="G731" s="256" t="s">
        <v>784</v>
      </c>
      <c r="H731" s="256" t="s">
        <v>377</v>
      </c>
      <c r="I731" s="256" t="s">
        <v>2835</v>
      </c>
      <c r="J731" s="256">
        <v>221</v>
      </c>
      <c r="K731" s="329">
        <v>44636</v>
      </c>
      <c r="L731" s="256" t="s">
        <v>2097</v>
      </c>
      <c r="M731" s="256"/>
      <c r="N731" s="257"/>
    </row>
    <row r="732" spans="2:14" ht="15" customHeight="1" x14ac:dyDescent="0.25">
      <c r="B732" s="333" t="str">
        <f>IF(D732="","",D732&amp;"-"&amp;(1+COUNTIF(D$33:D731,D732)))</f>
        <v>imeprezime-681</v>
      </c>
      <c r="D732" s="255" t="s">
        <v>285</v>
      </c>
      <c r="E732" s="256" t="s">
        <v>1849</v>
      </c>
      <c r="F732" s="256">
        <v>1826</v>
      </c>
      <c r="G732" s="256" t="s">
        <v>2836</v>
      </c>
      <c r="H732" s="256" t="s">
        <v>563</v>
      </c>
      <c r="I732" s="256"/>
      <c r="J732" s="256" t="s">
        <v>2097</v>
      </c>
      <c r="K732" s="329" t="s">
        <v>2097</v>
      </c>
      <c r="L732" s="256" t="s">
        <v>2097</v>
      </c>
      <c r="M732" s="256"/>
      <c r="N732" s="257"/>
    </row>
    <row r="733" spans="2:14" x14ac:dyDescent="0.25">
      <c r="B733" s="333" t="str">
        <f>IF(D733="","",D733&amp;"-"&amp;(1+COUNTIF(D$33:D732,D733)))</f>
        <v>imeprezime-682</v>
      </c>
      <c r="D733" s="255" t="s">
        <v>285</v>
      </c>
      <c r="E733" s="256" t="s">
        <v>1849</v>
      </c>
      <c r="F733" s="256">
        <v>1128</v>
      </c>
      <c r="G733" s="256" t="s">
        <v>1946</v>
      </c>
      <c r="H733" s="256" t="s">
        <v>807</v>
      </c>
      <c r="I733" s="256" t="s">
        <v>1833</v>
      </c>
      <c r="J733" s="256">
        <v>221</v>
      </c>
      <c r="K733" s="329">
        <v>44627</v>
      </c>
      <c r="L733" s="256" t="s">
        <v>2097</v>
      </c>
      <c r="M733" s="256"/>
      <c r="N733" s="257"/>
    </row>
    <row r="734" spans="2:14" x14ac:dyDescent="0.25">
      <c r="B734" s="333" t="str">
        <f>IF(D734="","",D734&amp;"-"&amp;(1+COUNTIF(D$33:D733,D734)))</f>
        <v>imeprezime-683</v>
      </c>
      <c r="D734" s="255" t="s">
        <v>285</v>
      </c>
      <c r="E734" s="256" t="s">
        <v>1849</v>
      </c>
      <c r="F734" s="256">
        <v>1117</v>
      </c>
      <c r="G734" s="256" t="s">
        <v>2193</v>
      </c>
      <c r="H734" s="256" t="s">
        <v>2194</v>
      </c>
      <c r="I734" s="256" t="s">
        <v>1658</v>
      </c>
      <c r="J734" s="256">
        <v>221</v>
      </c>
      <c r="K734" s="329">
        <v>44645</v>
      </c>
      <c r="L734" s="256" t="s">
        <v>2097</v>
      </c>
      <c r="M734" s="256"/>
      <c r="N734" s="257"/>
    </row>
    <row r="735" spans="2:14" x14ac:dyDescent="0.25">
      <c r="B735" s="333" t="str">
        <f>IF(D735="","",D735&amp;"-"&amp;(1+COUNTIF(D$33:D734,D735)))</f>
        <v>imeprezime-684</v>
      </c>
      <c r="D735" s="255" t="s">
        <v>285</v>
      </c>
      <c r="E735" s="256" t="s">
        <v>1849</v>
      </c>
      <c r="F735" s="256">
        <v>1457</v>
      </c>
      <c r="G735" s="256" t="s">
        <v>2837</v>
      </c>
      <c r="H735" s="256" t="s">
        <v>377</v>
      </c>
      <c r="I735" s="256" t="s">
        <v>2003</v>
      </c>
      <c r="J735" s="256">
        <v>221</v>
      </c>
      <c r="K735" s="329">
        <v>44636</v>
      </c>
      <c r="L735" s="256" t="s">
        <v>2097</v>
      </c>
      <c r="M735" s="256"/>
      <c r="N735" s="257"/>
    </row>
    <row r="736" spans="2:14" x14ac:dyDescent="0.25">
      <c r="B736" s="333" t="str">
        <f>IF(D736="","",D736&amp;"-"&amp;(1+COUNTIF(D$33:D735,D736)))</f>
        <v>imeprezime-685</v>
      </c>
      <c r="D736" s="255" t="s">
        <v>285</v>
      </c>
      <c r="E736" s="256" t="s">
        <v>1849</v>
      </c>
      <c r="F736" s="256">
        <v>1681</v>
      </c>
      <c r="G736" s="256" t="s">
        <v>2144</v>
      </c>
      <c r="H736" s="256" t="s">
        <v>2233</v>
      </c>
      <c r="I736" s="256" t="s">
        <v>1658</v>
      </c>
      <c r="J736" s="256">
        <v>221</v>
      </c>
      <c r="K736" s="329">
        <v>44623</v>
      </c>
      <c r="L736" s="256" t="s">
        <v>2097</v>
      </c>
      <c r="M736" s="256"/>
      <c r="N736" s="257"/>
    </row>
    <row r="737" spans="2:14" x14ac:dyDescent="0.25">
      <c r="B737" s="333" t="str">
        <f>IF(D737="","",D737&amp;"-"&amp;(1+COUNTIF(D$33:D736,D737)))</f>
        <v>imeprezime-686</v>
      </c>
      <c r="D737" s="255" t="s">
        <v>285</v>
      </c>
      <c r="E737" s="256" t="s">
        <v>1849</v>
      </c>
      <c r="F737" s="256">
        <v>1270</v>
      </c>
      <c r="G737" s="256" t="s">
        <v>1848</v>
      </c>
      <c r="H737" s="256" t="s">
        <v>409</v>
      </c>
      <c r="I737" s="256" t="s">
        <v>1833</v>
      </c>
      <c r="J737" s="256">
        <v>221</v>
      </c>
      <c r="K737" s="329">
        <v>44632</v>
      </c>
      <c r="L737" s="256" t="s">
        <v>2097</v>
      </c>
      <c r="M737" s="256"/>
      <c r="N737" s="257"/>
    </row>
    <row r="738" spans="2:14" x14ac:dyDescent="0.25">
      <c r="B738" s="333" t="str">
        <f>IF(D738="","",D738&amp;"-"&amp;(1+COUNTIF(D$33:D737,D738)))</f>
        <v>imeprezime-687</v>
      </c>
      <c r="D738" s="255" t="s">
        <v>285</v>
      </c>
      <c r="E738" s="256" t="s">
        <v>1849</v>
      </c>
      <c r="F738" s="256">
        <v>1268</v>
      </c>
      <c r="G738" s="256" t="s">
        <v>2838</v>
      </c>
      <c r="H738" s="256" t="s">
        <v>807</v>
      </c>
      <c r="I738" s="256" t="s">
        <v>1833</v>
      </c>
      <c r="J738" s="256">
        <v>221</v>
      </c>
      <c r="K738" s="329">
        <v>44627</v>
      </c>
      <c r="L738" s="256" t="s">
        <v>2097</v>
      </c>
      <c r="M738" s="256"/>
      <c r="N738" s="257"/>
    </row>
    <row r="739" spans="2:14" ht="15" customHeight="1" x14ac:dyDescent="0.25">
      <c r="B739" s="333" t="str">
        <f>IF(D739="","",D739&amp;"-"&amp;(1+COUNTIF(D$33:D738,D739)))</f>
        <v>imeprezime-688</v>
      </c>
      <c r="D739" s="255" t="s">
        <v>285</v>
      </c>
      <c r="E739" s="256" t="s">
        <v>2839</v>
      </c>
      <c r="F739" s="256">
        <v>1224</v>
      </c>
      <c r="G739" s="256" t="s">
        <v>2551</v>
      </c>
      <c r="H739" s="256" t="s">
        <v>377</v>
      </c>
      <c r="I739" s="256" t="s">
        <v>1000</v>
      </c>
      <c r="J739" s="256">
        <v>221</v>
      </c>
      <c r="K739" s="329">
        <v>44636</v>
      </c>
      <c r="L739" s="256" t="s">
        <v>2097</v>
      </c>
      <c r="M739" s="256"/>
      <c r="N739" s="257"/>
    </row>
    <row r="740" spans="2:14" x14ac:dyDescent="0.25">
      <c r="B740" s="333" t="str">
        <f>IF(D740="","",D740&amp;"-"&amp;(1+COUNTIF(D$33:D739,D740)))</f>
        <v>imeprezime-689</v>
      </c>
      <c r="D740" s="255" t="s">
        <v>285</v>
      </c>
      <c r="E740" s="256" t="s">
        <v>2839</v>
      </c>
      <c r="F740" s="256">
        <v>1559</v>
      </c>
      <c r="G740" s="256" t="s">
        <v>2840</v>
      </c>
      <c r="H740" s="256" t="s">
        <v>428</v>
      </c>
      <c r="I740" s="256" t="s">
        <v>1000</v>
      </c>
      <c r="J740" s="256">
        <v>221</v>
      </c>
      <c r="K740" s="329">
        <v>44626</v>
      </c>
      <c r="L740" s="256" t="s">
        <v>2097</v>
      </c>
      <c r="M740" s="256"/>
      <c r="N740" s="257"/>
    </row>
    <row r="741" spans="2:14" x14ac:dyDescent="0.25">
      <c r="B741" s="333" t="str">
        <f>IF(D741="","",D741&amp;"-"&amp;(1+COUNTIF(D$33:D740,D741)))</f>
        <v>imeprezime-690</v>
      </c>
      <c r="D741" s="255" t="s">
        <v>285</v>
      </c>
      <c r="E741" s="256" t="s">
        <v>2839</v>
      </c>
      <c r="F741" s="256">
        <v>1517</v>
      </c>
      <c r="G741" s="256" t="s">
        <v>2403</v>
      </c>
      <c r="H741" s="256" t="s">
        <v>428</v>
      </c>
      <c r="I741" s="256" t="s">
        <v>868</v>
      </c>
      <c r="J741" s="256">
        <v>221</v>
      </c>
      <c r="K741" s="329">
        <v>44626</v>
      </c>
      <c r="L741" s="256" t="s">
        <v>2097</v>
      </c>
      <c r="M741" s="256"/>
      <c r="N741" s="257"/>
    </row>
    <row r="742" spans="2:14" x14ac:dyDescent="0.25">
      <c r="B742" s="333" t="str">
        <f>IF(D742="","",D742&amp;"-"&amp;(1+COUNTIF(D$33:D741,D742)))</f>
        <v>imeprezime-691</v>
      </c>
      <c r="D742" s="255" t="s">
        <v>285</v>
      </c>
      <c r="E742" s="256" t="s">
        <v>2839</v>
      </c>
      <c r="F742" s="256">
        <v>1336</v>
      </c>
      <c r="G742" s="256" t="s">
        <v>1291</v>
      </c>
      <c r="H742" s="256" t="s">
        <v>377</v>
      </c>
      <c r="I742" s="256" t="s">
        <v>698</v>
      </c>
      <c r="J742" s="256">
        <v>221</v>
      </c>
      <c r="K742" s="329">
        <v>44636</v>
      </c>
      <c r="L742" s="256" t="s">
        <v>2097</v>
      </c>
      <c r="M742" s="256"/>
      <c r="N742" s="257"/>
    </row>
    <row r="743" spans="2:14" x14ac:dyDescent="0.25">
      <c r="B743" s="333" t="str">
        <f>IF(D743="","",D743&amp;"-"&amp;(1+COUNTIF(D$33:D742,D743)))</f>
        <v>imeprezime-692</v>
      </c>
      <c r="D743" s="255" t="s">
        <v>285</v>
      </c>
      <c r="E743" s="256" t="s">
        <v>1819</v>
      </c>
      <c r="F743" s="256">
        <v>1648</v>
      </c>
      <c r="G743" s="256" t="s">
        <v>2841</v>
      </c>
      <c r="H743" s="256" t="s">
        <v>2152</v>
      </c>
      <c r="I743" s="256"/>
      <c r="J743" s="256" t="s">
        <v>2097</v>
      </c>
      <c r="K743" s="329" t="s">
        <v>2097</v>
      </c>
      <c r="L743" s="256" t="s">
        <v>2097</v>
      </c>
      <c r="M743" s="256"/>
      <c r="N743" s="257"/>
    </row>
    <row r="744" spans="2:14" x14ac:dyDescent="0.25">
      <c r="B744" s="333" t="str">
        <f>IF(D744="","",D744&amp;"-"&amp;(1+COUNTIF(D$33:D743,D744)))</f>
        <v>imeprezime-693</v>
      </c>
      <c r="D744" s="255" t="s">
        <v>285</v>
      </c>
      <c r="E744" s="256" t="s">
        <v>1819</v>
      </c>
      <c r="F744" s="256">
        <v>1275</v>
      </c>
      <c r="G744" s="256" t="s">
        <v>1818</v>
      </c>
      <c r="H744" s="256" t="s">
        <v>807</v>
      </c>
      <c r="I744" s="256" t="s">
        <v>1723</v>
      </c>
      <c r="J744" s="256">
        <v>221</v>
      </c>
      <c r="K744" s="329">
        <v>44627</v>
      </c>
      <c r="L744" s="256" t="s">
        <v>2097</v>
      </c>
      <c r="M744" s="256"/>
      <c r="N744" s="257"/>
    </row>
    <row r="745" spans="2:14" x14ac:dyDescent="0.25">
      <c r="B745" s="333" t="str">
        <f>IF(D745="","",D745&amp;"-"&amp;(1+COUNTIF(D$33:D744,D745)))</f>
        <v>imeprezime-694</v>
      </c>
      <c r="D745" s="255" t="s">
        <v>285</v>
      </c>
      <c r="E745" s="256" t="s">
        <v>1819</v>
      </c>
      <c r="F745" s="256">
        <v>2048</v>
      </c>
      <c r="G745" s="256" t="s">
        <v>2842</v>
      </c>
      <c r="H745" s="256"/>
      <c r="I745" s="256"/>
      <c r="J745" s="256" t="s">
        <v>2097</v>
      </c>
      <c r="K745" s="329" t="s">
        <v>2097</v>
      </c>
      <c r="L745" s="256" t="s">
        <v>2097</v>
      </c>
      <c r="M745" s="256"/>
      <c r="N745" s="257"/>
    </row>
    <row r="746" spans="2:14" ht="15" customHeight="1" x14ac:dyDescent="0.25">
      <c r="B746" s="333" t="str">
        <f>IF(D746="","",D746&amp;"-"&amp;(1+COUNTIF(D$33:D745,D746)))</f>
        <v>imeprezime-695</v>
      </c>
      <c r="D746" s="255" t="s">
        <v>285</v>
      </c>
      <c r="E746" s="256" t="s">
        <v>1819</v>
      </c>
      <c r="F746" s="256">
        <v>1977</v>
      </c>
      <c r="G746" s="256" t="s">
        <v>2843</v>
      </c>
      <c r="H746" s="256" t="s">
        <v>377</v>
      </c>
      <c r="I746" s="256"/>
      <c r="J746" s="256" t="s">
        <v>2097</v>
      </c>
      <c r="K746" s="329" t="s">
        <v>2097</v>
      </c>
      <c r="L746" s="256" t="s">
        <v>2097</v>
      </c>
      <c r="M746" s="256"/>
      <c r="N746" s="257"/>
    </row>
    <row r="747" spans="2:14" x14ac:dyDescent="0.25">
      <c r="B747" s="333" t="str">
        <f>IF(D747="","",D747&amp;"-"&amp;(1+COUNTIF(D$33:D746,D747)))</f>
        <v>imeprezime-696</v>
      </c>
      <c r="D747" s="255" t="s">
        <v>285</v>
      </c>
      <c r="E747" s="256" t="s">
        <v>1819</v>
      </c>
      <c r="F747" s="256">
        <v>2251</v>
      </c>
      <c r="G747" s="256" t="s">
        <v>2844</v>
      </c>
      <c r="H747" s="256" t="s">
        <v>409</v>
      </c>
      <c r="I747" s="256"/>
      <c r="J747" s="256" t="s">
        <v>2097</v>
      </c>
      <c r="K747" s="256" t="s">
        <v>2097</v>
      </c>
      <c r="L747" s="256" t="s">
        <v>2097</v>
      </c>
      <c r="M747" s="256"/>
      <c r="N747" s="257"/>
    </row>
    <row r="748" spans="2:14" x14ac:dyDescent="0.25">
      <c r="B748" s="333" t="str">
        <f>IF(D748="","",D748&amp;"-"&amp;(1+COUNTIF(D$33:D747,D748)))</f>
        <v>imeprezime-697</v>
      </c>
      <c r="D748" s="255" t="s">
        <v>285</v>
      </c>
      <c r="E748" s="256" t="s">
        <v>2845</v>
      </c>
      <c r="F748" s="256">
        <v>1421</v>
      </c>
      <c r="G748" s="256" t="s">
        <v>2846</v>
      </c>
      <c r="H748" s="256" t="s">
        <v>377</v>
      </c>
      <c r="I748" s="256"/>
      <c r="J748" s="256" t="s">
        <v>2097</v>
      </c>
      <c r="K748" s="256" t="s">
        <v>2097</v>
      </c>
      <c r="L748" s="256" t="s">
        <v>2097</v>
      </c>
      <c r="M748" s="256"/>
      <c r="N748" s="257"/>
    </row>
    <row r="749" spans="2:14" x14ac:dyDescent="0.25">
      <c r="B749" s="333" t="str">
        <f>IF(D749="","",D749&amp;"-"&amp;(1+COUNTIF(D$33:D748,D749)))</f>
        <v>imeprezime-698</v>
      </c>
      <c r="D749" s="255" t="s">
        <v>285</v>
      </c>
      <c r="E749" s="256" t="s">
        <v>1361</v>
      </c>
      <c r="F749" s="256">
        <v>2047</v>
      </c>
      <c r="G749" s="256" t="s">
        <v>2847</v>
      </c>
      <c r="H749" s="256"/>
      <c r="I749" s="256"/>
      <c r="J749" s="256" t="s">
        <v>2097</v>
      </c>
      <c r="K749" s="329" t="s">
        <v>2097</v>
      </c>
      <c r="L749" s="256" t="s">
        <v>2097</v>
      </c>
      <c r="M749" s="256"/>
      <c r="N749" s="257"/>
    </row>
    <row r="750" spans="2:14" x14ac:dyDescent="0.25">
      <c r="B750" s="333" t="str">
        <f>IF(D750="","",D750&amp;"-"&amp;(1+COUNTIF(D$33:D749,D750)))</f>
        <v>imeprezime-699</v>
      </c>
      <c r="D750" s="255" t="s">
        <v>285</v>
      </c>
      <c r="E750" s="256" t="s">
        <v>1361</v>
      </c>
      <c r="F750" s="256">
        <v>2186</v>
      </c>
      <c r="G750" s="256" t="s">
        <v>2217</v>
      </c>
      <c r="H750" s="256" t="s">
        <v>2599</v>
      </c>
      <c r="I750" s="256"/>
      <c r="J750" s="256" t="s">
        <v>2097</v>
      </c>
      <c r="K750" s="329" t="s">
        <v>2097</v>
      </c>
      <c r="L750" s="256" t="s">
        <v>2097</v>
      </c>
      <c r="M750" s="256"/>
      <c r="N750" s="257"/>
    </row>
    <row r="751" spans="2:14" x14ac:dyDescent="0.25">
      <c r="B751" s="333" t="str">
        <f>IF(D751="","",D751&amp;"-"&amp;(1+COUNTIF(D$33:D750,D751)))</f>
        <v>imeprezime-700</v>
      </c>
      <c r="D751" s="255" t="s">
        <v>285</v>
      </c>
      <c r="E751" s="256" t="s">
        <v>1361</v>
      </c>
      <c r="F751" s="256">
        <v>2231</v>
      </c>
      <c r="G751" s="256" t="s">
        <v>1348</v>
      </c>
      <c r="H751" s="256" t="s">
        <v>409</v>
      </c>
      <c r="I751" s="256"/>
      <c r="J751" s="256" t="s">
        <v>2097</v>
      </c>
      <c r="K751" s="256" t="s">
        <v>2097</v>
      </c>
      <c r="L751" s="256" t="s">
        <v>2097</v>
      </c>
      <c r="M751" s="256"/>
      <c r="N751" s="257"/>
    </row>
    <row r="752" spans="2:14" x14ac:dyDescent="0.25">
      <c r="B752" s="333" t="str">
        <f>IF(D752="","",D752&amp;"-"&amp;(1+COUNTIF(D$33:D751,D752)))</f>
        <v>imeprezime-701</v>
      </c>
      <c r="D752" s="255" t="s">
        <v>285</v>
      </c>
      <c r="E752" s="256" t="s">
        <v>1361</v>
      </c>
      <c r="F752" s="256">
        <v>1432</v>
      </c>
      <c r="G752" s="256" t="s">
        <v>2848</v>
      </c>
      <c r="H752" s="256" t="s">
        <v>409</v>
      </c>
      <c r="I752" s="256" t="s">
        <v>452</v>
      </c>
      <c r="J752" s="256">
        <v>221</v>
      </c>
      <c r="K752" s="329">
        <v>44632</v>
      </c>
      <c r="L752" s="256" t="s">
        <v>2097</v>
      </c>
      <c r="M752" s="256"/>
      <c r="N752" s="257"/>
    </row>
    <row r="753" spans="2:14" ht="15" customHeight="1" x14ac:dyDescent="0.25">
      <c r="B753" s="333" t="str">
        <f>IF(D753="","",D753&amp;"-"&amp;(1+COUNTIF(D$33:D752,D753)))</f>
        <v>imeprezime-702</v>
      </c>
      <c r="D753" s="255" t="s">
        <v>285</v>
      </c>
      <c r="E753" s="256" t="s">
        <v>1361</v>
      </c>
      <c r="F753" s="256">
        <v>1068</v>
      </c>
      <c r="G753" s="256" t="s">
        <v>2849</v>
      </c>
      <c r="H753" s="256" t="s">
        <v>377</v>
      </c>
      <c r="I753" s="256"/>
      <c r="J753" s="256" t="s">
        <v>2097</v>
      </c>
      <c r="K753" s="329" t="s">
        <v>2097</v>
      </c>
      <c r="L753" s="256" t="s">
        <v>2097</v>
      </c>
      <c r="M753" s="256"/>
      <c r="N753" s="257"/>
    </row>
    <row r="754" spans="2:14" x14ac:dyDescent="0.25">
      <c r="B754" s="333" t="str">
        <f>IF(D754="","",D754&amp;"-"&amp;(1+COUNTIF(D$33:D753,D754)))</f>
        <v>imeprezime-703</v>
      </c>
      <c r="D754" s="255" t="s">
        <v>285</v>
      </c>
      <c r="E754" s="256" t="s">
        <v>1361</v>
      </c>
      <c r="F754" s="256">
        <v>1162</v>
      </c>
      <c r="G754" s="256" t="s">
        <v>2850</v>
      </c>
      <c r="H754" s="256" t="s">
        <v>428</v>
      </c>
      <c r="I754" s="256" t="s">
        <v>380</v>
      </c>
      <c r="J754" s="256">
        <v>221</v>
      </c>
      <c r="K754" s="329">
        <v>44626</v>
      </c>
      <c r="L754" s="256" t="s">
        <v>2097</v>
      </c>
      <c r="M754" s="256"/>
      <c r="N754" s="257"/>
    </row>
    <row r="755" spans="2:14" x14ac:dyDescent="0.25">
      <c r="B755" s="333" t="str">
        <f>IF(D755="","",D755&amp;"-"&amp;(1+COUNTIF(D$33:D754,D755)))</f>
        <v>imeprezime-704</v>
      </c>
      <c r="D755" s="255" t="s">
        <v>285</v>
      </c>
      <c r="E755" s="256" t="s">
        <v>2851</v>
      </c>
      <c r="F755" s="256">
        <v>1417</v>
      </c>
      <c r="G755" s="256" t="s">
        <v>1677</v>
      </c>
      <c r="H755" s="256" t="s">
        <v>807</v>
      </c>
      <c r="I755" s="256"/>
      <c r="J755" s="256" t="s">
        <v>2097</v>
      </c>
      <c r="K755" s="329" t="s">
        <v>2097</v>
      </c>
      <c r="L755" s="256" t="s">
        <v>2097</v>
      </c>
      <c r="M755" s="256"/>
      <c r="N755" s="257"/>
    </row>
    <row r="756" spans="2:14" x14ac:dyDescent="0.25">
      <c r="B756" s="333" t="str">
        <f>IF(D756="","",D756&amp;"-"&amp;(1+COUNTIF(D$33:D755,D756)))</f>
        <v>imeprezime-705</v>
      </c>
      <c r="D756" s="255" t="s">
        <v>285</v>
      </c>
      <c r="E756" s="256" t="s">
        <v>2851</v>
      </c>
      <c r="F756" s="256">
        <v>2002</v>
      </c>
      <c r="G756" s="256" t="s">
        <v>2279</v>
      </c>
      <c r="H756" s="256" t="s">
        <v>377</v>
      </c>
      <c r="I756" s="256"/>
      <c r="J756" s="256" t="s">
        <v>2097</v>
      </c>
      <c r="K756" s="256" t="s">
        <v>2097</v>
      </c>
      <c r="L756" s="256" t="s">
        <v>2097</v>
      </c>
      <c r="M756" s="256"/>
      <c r="N756" s="257"/>
    </row>
    <row r="757" spans="2:14" x14ac:dyDescent="0.25">
      <c r="B757" s="333" t="str">
        <f>IF(D757="","",D757&amp;"-"&amp;(1+COUNTIF(D$33:D756,D757)))</f>
        <v>imeprezime-706</v>
      </c>
      <c r="D757" s="255" t="s">
        <v>285</v>
      </c>
      <c r="E757" s="256" t="s">
        <v>2851</v>
      </c>
      <c r="F757" s="256">
        <v>1587</v>
      </c>
      <c r="G757" s="256" t="s">
        <v>2852</v>
      </c>
      <c r="H757" s="256" t="s">
        <v>2194</v>
      </c>
      <c r="I757" s="256"/>
      <c r="J757" s="256" t="s">
        <v>2097</v>
      </c>
      <c r="K757" s="329" t="s">
        <v>2097</v>
      </c>
      <c r="L757" s="256" t="s">
        <v>2097</v>
      </c>
      <c r="M757" s="256"/>
      <c r="N757" s="257"/>
    </row>
    <row r="758" spans="2:14" x14ac:dyDescent="0.25">
      <c r="B758" s="333" t="str">
        <f>IF(D758="","",D758&amp;"-"&amp;(1+COUNTIF(D$33:D757,D758)))</f>
        <v>imeprezime-707</v>
      </c>
      <c r="D758" s="255" t="s">
        <v>285</v>
      </c>
      <c r="E758" s="256" t="s">
        <v>2851</v>
      </c>
      <c r="F758" s="256">
        <v>1928</v>
      </c>
      <c r="G758" s="256" t="s">
        <v>2853</v>
      </c>
      <c r="H758" s="256" t="s">
        <v>377</v>
      </c>
      <c r="I758" s="256"/>
      <c r="J758" s="256" t="s">
        <v>2097</v>
      </c>
      <c r="K758" s="329" t="s">
        <v>2097</v>
      </c>
      <c r="L758" s="256" t="s">
        <v>2097</v>
      </c>
      <c r="M758" s="256"/>
      <c r="N758" s="257"/>
    </row>
    <row r="759" spans="2:14" x14ac:dyDescent="0.25">
      <c r="B759" s="333" t="str">
        <f>IF(D759="","",D759&amp;"-"&amp;(1+COUNTIF(D$33:D758,D759)))</f>
        <v>imeprezime-708</v>
      </c>
      <c r="D759" s="255" t="s">
        <v>285</v>
      </c>
      <c r="E759" s="256" t="s">
        <v>2854</v>
      </c>
      <c r="F759" s="256">
        <v>1518</v>
      </c>
      <c r="G759" s="256" t="s">
        <v>2855</v>
      </c>
      <c r="H759" s="256" t="s">
        <v>409</v>
      </c>
      <c r="I759" s="256"/>
      <c r="J759" s="256" t="s">
        <v>2097</v>
      </c>
      <c r="K759" s="329" t="s">
        <v>2097</v>
      </c>
      <c r="L759" s="256" t="s">
        <v>2097</v>
      </c>
      <c r="M759" s="256"/>
      <c r="N759" s="257"/>
    </row>
    <row r="760" spans="2:14" ht="15" customHeight="1" x14ac:dyDescent="0.25">
      <c r="B760" s="333" t="str">
        <f>IF(D760="","",D760&amp;"-"&amp;(1+COUNTIF(D$33:D759,D760)))</f>
        <v>imeprezime-709</v>
      </c>
      <c r="D760" s="255" t="s">
        <v>285</v>
      </c>
      <c r="E760" s="256" t="s">
        <v>471</v>
      </c>
      <c r="F760" s="256">
        <v>1839</v>
      </c>
      <c r="G760" s="256" t="s">
        <v>2856</v>
      </c>
      <c r="H760" s="256" t="s">
        <v>2152</v>
      </c>
      <c r="I760" s="256"/>
      <c r="J760" s="256" t="s">
        <v>2097</v>
      </c>
      <c r="K760" s="329" t="s">
        <v>2097</v>
      </c>
      <c r="L760" s="256" t="s">
        <v>2097</v>
      </c>
      <c r="M760" s="256"/>
      <c r="N760" s="257"/>
    </row>
    <row r="761" spans="2:14" x14ac:dyDescent="0.25">
      <c r="B761" s="333" t="str">
        <f>IF(D761="","",D761&amp;"-"&amp;(1+COUNTIF(D$33:D760,D761)))</f>
        <v>imeprezime-710</v>
      </c>
      <c r="D761" s="255" t="s">
        <v>285</v>
      </c>
      <c r="E761" s="256" t="s">
        <v>471</v>
      </c>
      <c r="F761" s="256">
        <v>1604</v>
      </c>
      <c r="G761" s="256" t="s">
        <v>2857</v>
      </c>
      <c r="H761" s="256" t="s">
        <v>2152</v>
      </c>
      <c r="I761" s="256"/>
      <c r="J761" s="256" t="s">
        <v>2097</v>
      </c>
      <c r="K761" s="329" t="s">
        <v>2097</v>
      </c>
      <c r="L761" s="256" t="s">
        <v>2097</v>
      </c>
      <c r="M761" s="256"/>
      <c r="N761" s="257"/>
    </row>
    <row r="762" spans="2:14" x14ac:dyDescent="0.25">
      <c r="B762" s="333" t="str">
        <f>IF(D762="","",D762&amp;"-"&amp;(1+COUNTIF(D$33:D761,D762)))</f>
        <v>imeprezime-711</v>
      </c>
      <c r="D762" s="255" t="s">
        <v>285</v>
      </c>
      <c r="E762" s="256" t="s">
        <v>471</v>
      </c>
      <c r="F762" s="256">
        <v>1603</v>
      </c>
      <c r="G762" s="256" t="s">
        <v>2858</v>
      </c>
      <c r="H762" s="256" t="s">
        <v>2152</v>
      </c>
      <c r="I762" s="256"/>
      <c r="J762" s="256" t="s">
        <v>2097</v>
      </c>
      <c r="K762" s="329" t="s">
        <v>2097</v>
      </c>
      <c r="L762" s="256" t="s">
        <v>2097</v>
      </c>
      <c r="M762" s="256"/>
      <c r="N762" s="257"/>
    </row>
    <row r="763" spans="2:14" x14ac:dyDescent="0.25">
      <c r="B763" s="333" t="str">
        <f>IF(D763="","",D763&amp;"-"&amp;(1+COUNTIF(D$33:D762,D763)))</f>
        <v>imeprezime-712</v>
      </c>
      <c r="D763" s="255" t="s">
        <v>285</v>
      </c>
      <c r="E763" s="256" t="s">
        <v>471</v>
      </c>
      <c r="F763" s="256">
        <v>2024</v>
      </c>
      <c r="G763" s="256" t="s">
        <v>2859</v>
      </c>
      <c r="H763" s="256"/>
      <c r="I763" s="256"/>
      <c r="J763" s="256" t="s">
        <v>2097</v>
      </c>
      <c r="K763" s="256" t="s">
        <v>2097</v>
      </c>
      <c r="L763" s="256" t="s">
        <v>2097</v>
      </c>
      <c r="M763" s="256"/>
      <c r="N763" s="257"/>
    </row>
    <row r="764" spans="2:14" x14ac:dyDescent="0.25">
      <c r="B764" s="333" t="str">
        <f>IF(D764="","",D764&amp;"-"&amp;(1+COUNTIF(D$33:D763,D764)))</f>
        <v>imeprezime-713</v>
      </c>
      <c r="D764" s="255" t="s">
        <v>285</v>
      </c>
      <c r="E764" s="256" t="s">
        <v>471</v>
      </c>
      <c r="F764" s="256">
        <v>1103</v>
      </c>
      <c r="G764" s="256" t="s">
        <v>2605</v>
      </c>
      <c r="H764" s="256" t="s">
        <v>377</v>
      </c>
      <c r="I764" s="256"/>
      <c r="J764" s="256" t="s">
        <v>2097</v>
      </c>
      <c r="K764" s="329" t="s">
        <v>2097</v>
      </c>
      <c r="L764" s="256" t="s">
        <v>2097</v>
      </c>
      <c r="M764" s="256"/>
      <c r="N764" s="257"/>
    </row>
    <row r="765" spans="2:14" x14ac:dyDescent="0.25">
      <c r="B765" s="333" t="str">
        <f>IF(D765="","",D765&amp;"-"&amp;(1+COUNTIF(D$33:D764,D765)))</f>
        <v>imeprezime-714</v>
      </c>
      <c r="D765" s="255" t="s">
        <v>285</v>
      </c>
      <c r="E765" s="256" t="s">
        <v>471</v>
      </c>
      <c r="F765" s="256">
        <v>1349</v>
      </c>
      <c r="G765" s="256" t="s">
        <v>2193</v>
      </c>
      <c r="H765" s="256" t="s">
        <v>525</v>
      </c>
      <c r="I765" s="256" t="s">
        <v>698</v>
      </c>
      <c r="J765" s="256">
        <v>221</v>
      </c>
      <c r="K765" s="329">
        <v>44625</v>
      </c>
      <c r="L765" s="256" t="s">
        <v>2097</v>
      </c>
      <c r="M765" s="256"/>
      <c r="N765" s="257"/>
    </row>
    <row r="766" spans="2:14" x14ac:dyDescent="0.25">
      <c r="B766" s="333" t="str">
        <f>IF(D766="","",D766&amp;"-"&amp;(1+COUNTIF(D$33:D765,D766)))</f>
        <v>imeprezime-715</v>
      </c>
      <c r="D766" s="255" t="s">
        <v>285</v>
      </c>
      <c r="E766" s="256" t="s">
        <v>471</v>
      </c>
      <c r="F766" s="256">
        <v>1174</v>
      </c>
      <c r="G766" s="256" t="s">
        <v>470</v>
      </c>
      <c r="H766" s="256" t="s">
        <v>409</v>
      </c>
      <c r="I766" s="256" t="s">
        <v>452</v>
      </c>
      <c r="J766" s="256">
        <v>221</v>
      </c>
      <c r="K766" s="329">
        <v>44632</v>
      </c>
      <c r="L766" s="256" t="s">
        <v>2097</v>
      </c>
      <c r="M766" s="256"/>
      <c r="N766" s="257"/>
    </row>
    <row r="767" spans="2:14" ht="15" customHeight="1" x14ac:dyDescent="0.25">
      <c r="B767" s="333" t="str">
        <f>IF(D767="","",D767&amp;"-"&amp;(1+COUNTIF(D$33:D766,D767)))</f>
        <v>imeprezime-716</v>
      </c>
      <c r="D767" s="255" t="s">
        <v>285</v>
      </c>
      <c r="E767" s="256" t="s">
        <v>471</v>
      </c>
      <c r="F767" s="256">
        <v>1516</v>
      </c>
      <c r="G767" s="256" t="s">
        <v>2860</v>
      </c>
      <c r="H767" s="256" t="s">
        <v>807</v>
      </c>
      <c r="I767" s="256" t="s">
        <v>1000</v>
      </c>
      <c r="J767" s="256">
        <v>221</v>
      </c>
      <c r="K767" s="329">
        <v>44627</v>
      </c>
      <c r="L767" s="256" t="s">
        <v>2097</v>
      </c>
      <c r="M767" s="256"/>
      <c r="N767" s="257"/>
    </row>
    <row r="768" spans="2:14" x14ac:dyDescent="0.25">
      <c r="B768" s="333" t="str">
        <f>IF(D768="","",D768&amp;"-"&amp;(1+COUNTIF(D$33:D767,D768)))</f>
        <v>imeprezime-717</v>
      </c>
      <c r="D768" s="255" t="s">
        <v>285</v>
      </c>
      <c r="E768" s="256" t="s">
        <v>2861</v>
      </c>
      <c r="F768" s="256">
        <v>1665</v>
      </c>
      <c r="G768" s="256" t="s">
        <v>2552</v>
      </c>
      <c r="H768" s="256" t="s">
        <v>450</v>
      </c>
      <c r="I768" s="256"/>
      <c r="J768" s="256" t="s">
        <v>2097</v>
      </c>
      <c r="K768" s="329" t="s">
        <v>2097</v>
      </c>
      <c r="L768" s="256" t="s">
        <v>2097</v>
      </c>
      <c r="M768" s="256"/>
      <c r="N768" s="257"/>
    </row>
    <row r="769" spans="2:14" x14ac:dyDescent="0.25">
      <c r="B769" s="333" t="str">
        <f>IF(D769="","",D769&amp;"-"&amp;(1+COUNTIF(D$33:D768,D769)))</f>
        <v>imeprezime-718</v>
      </c>
      <c r="D769" s="255" t="s">
        <v>285</v>
      </c>
      <c r="E769" s="256" t="s">
        <v>672</v>
      </c>
      <c r="F769" s="256">
        <v>1819</v>
      </c>
      <c r="G769" s="256" t="s">
        <v>2345</v>
      </c>
      <c r="H769" s="256" t="s">
        <v>2163</v>
      </c>
      <c r="I769" s="256"/>
      <c r="J769" s="256" t="s">
        <v>2097</v>
      </c>
      <c r="K769" s="329" t="s">
        <v>2097</v>
      </c>
      <c r="L769" s="256" t="s">
        <v>2097</v>
      </c>
      <c r="M769" s="256"/>
      <c r="N769" s="257"/>
    </row>
    <row r="770" spans="2:14" x14ac:dyDescent="0.25">
      <c r="B770" s="333" t="str">
        <f>IF(D770="","",D770&amp;"-"&amp;(1+COUNTIF(D$33:D769,D770)))</f>
        <v>imeprezime-719</v>
      </c>
      <c r="D770" s="255" t="s">
        <v>285</v>
      </c>
      <c r="E770" s="256" t="s">
        <v>672</v>
      </c>
      <c r="F770" s="256">
        <v>1161</v>
      </c>
      <c r="G770" s="256" t="s">
        <v>739</v>
      </c>
      <c r="H770" s="256" t="s">
        <v>2163</v>
      </c>
      <c r="I770" s="256" t="s">
        <v>868</v>
      </c>
      <c r="J770" s="256">
        <v>221</v>
      </c>
      <c r="K770" s="329">
        <v>44642</v>
      </c>
      <c r="L770" s="256" t="s">
        <v>2097</v>
      </c>
      <c r="M770" s="256"/>
      <c r="N770" s="257"/>
    </row>
    <row r="771" spans="2:14" x14ac:dyDescent="0.25">
      <c r="B771" s="333" t="str">
        <f>IF(D771="","",D771&amp;"-"&amp;(1+COUNTIF(D$33:D770,D771)))</f>
        <v>imeprezime-720</v>
      </c>
      <c r="D771" s="255" t="s">
        <v>285</v>
      </c>
      <c r="E771" s="256" t="s">
        <v>672</v>
      </c>
      <c r="F771" s="256">
        <v>2051</v>
      </c>
      <c r="G771" s="256" t="s">
        <v>2169</v>
      </c>
      <c r="H771" s="256" t="s">
        <v>563</v>
      </c>
      <c r="I771" s="256"/>
      <c r="J771" s="256" t="s">
        <v>2097</v>
      </c>
      <c r="K771" s="329" t="s">
        <v>2097</v>
      </c>
      <c r="L771" s="256" t="s">
        <v>2097</v>
      </c>
      <c r="M771" s="256"/>
      <c r="N771" s="257"/>
    </row>
    <row r="772" spans="2:14" x14ac:dyDescent="0.25">
      <c r="B772" s="333" t="str">
        <f>IF(D772="","",D772&amp;"-"&amp;(1+COUNTIF(D$33:D771,D772)))</f>
        <v>imeprezime-721</v>
      </c>
      <c r="D772" s="255" t="s">
        <v>285</v>
      </c>
      <c r="E772" s="256" t="s">
        <v>672</v>
      </c>
      <c r="F772" s="256">
        <v>1972</v>
      </c>
      <c r="G772" s="256" t="s">
        <v>2862</v>
      </c>
      <c r="H772" s="256" t="s">
        <v>2863</v>
      </c>
      <c r="I772" s="256"/>
      <c r="J772" s="256" t="s">
        <v>2097</v>
      </c>
      <c r="K772" s="329" t="s">
        <v>2097</v>
      </c>
      <c r="L772" s="256" t="s">
        <v>2097</v>
      </c>
      <c r="M772" s="256"/>
      <c r="N772" s="257"/>
    </row>
    <row r="773" spans="2:14" x14ac:dyDescent="0.25">
      <c r="B773" s="333" t="str">
        <f>IF(D773="","",D773&amp;"-"&amp;(1+COUNTIF(D$33:D772,D773)))</f>
        <v>imeprezime-722</v>
      </c>
      <c r="D773" s="255" t="s">
        <v>285</v>
      </c>
      <c r="E773" s="256" t="s">
        <v>672</v>
      </c>
      <c r="F773" s="256">
        <v>1119</v>
      </c>
      <c r="G773" s="256" t="s">
        <v>2850</v>
      </c>
      <c r="H773" s="256" t="s">
        <v>428</v>
      </c>
      <c r="I773" s="256" t="s">
        <v>495</v>
      </c>
      <c r="J773" s="256">
        <v>221</v>
      </c>
      <c r="K773" s="329">
        <v>44626</v>
      </c>
      <c r="L773" s="256" t="s">
        <v>2097</v>
      </c>
      <c r="M773" s="256"/>
      <c r="N773" s="257"/>
    </row>
    <row r="774" spans="2:14" ht="15" customHeight="1" x14ac:dyDescent="0.25">
      <c r="B774" s="333" t="str">
        <f>IF(D774="","",D774&amp;"-"&amp;(1+COUNTIF(D$33:D773,D774)))</f>
        <v>imeprezime-723</v>
      </c>
      <c r="D774" s="255" t="s">
        <v>285</v>
      </c>
      <c r="E774" s="256" t="s">
        <v>672</v>
      </c>
      <c r="F774" s="256">
        <v>1849</v>
      </c>
      <c r="G774" s="256" t="s">
        <v>2864</v>
      </c>
      <c r="H774" s="256" t="s">
        <v>807</v>
      </c>
      <c r="I774" s="256" t="s">
        <v>868</v>
      </c>
      <c r="J774" s="256">
        <v>221</v>
      </c>
      <c r="K774" s="329">
        <v>44627</v>
      </c>
      <c r="L774" s="256" t="s">
        <v>2097</v>
      </c>
      <c r="M774" s="256"/>
      <c r="N774" s="257"/>
    </row>
    <row r="775" spans="2:14" x14ac:dyDescent="0.25">
      <c r="B775" s="333" t="str">
        <f>IF(D775="","",D775&amp;"-"&amp;(1+COUNTIF(D$33:D774,D775)))</f>
        <v>imeprezime-724</v>
      </c>
      <c r="D775" s="255" t="s">
        <v>285</v>
      </c>
      <c r="E775" s="256" t="s">
        <v>672</v>
      </c>
      <c r="F775" s="256">
        <v>1685</v>
      </c>
      <c r="G775" s="256" t="s">
        <v>2587</v>
      </c>
      <c r="H775" s="256" t="s">
        <v>2233</v>
      </c>
      <c r="I775" s="256" t="s">
        <v>808</v>
      </c>
      <c r="J775" s="256">
        <v>221</v>
      </c>
      <c r="K775" s="329">
        <v>44623</v>
      </c>
      <c r="L775" s="256" t="s">
        <v>2097</v>
      </c>
      <c r="M775" s="256"/>
      <c r="N775" s="257"/>
    </row>
    <row r="776" spans="2:14" x14ac:dyDescent="0.25">
      <c r="B776" s="333" t="str">
        <f>IF(D776="","",D776&amp;"-"&amp;(1+COUNTIF(D$33:D775,D776)))</f>
        <v>imeprezime-725</v>
      </c>
      <c r="D776" s="255" t="s">
        <v>285</v>
      </c>
      <c r="E776" s="256" t="s">
        <v>672</v>
      </c>
      <c r="F776" s="256">
        <v>1264</v>
      </c>
      <c r="G776" s="256" t="s">
        <v>2865</v>
      </c>
      <c r="H776" s="256" t="s">
        <v>428</v>
      </c>
      <c r="I776" s="256" t="s">
        <v>868</v>
      </c>
      <c r="J776" s="256">
        <v>221</v>
      </c>
      <c r="K776" s="329">
        <v>44626</v>
      </c>
      <c r="L776" s="256" t="s">
        <v>2097</v>
      </c>
      <c r="M776" s="256"/>
      <c r="N776" s="257"/>
    </row>
    <row r="777" spans="2:14" x14ac:dyDescent="0.25">
      <c r="B777" s="333" t="str">
        <f>IF(D777="","",D777&amp;"-"&amp;(1+COUNTIF(D$33:D776,D777)))</f>
        <v>imeprezime-726</v>
      </c>
      <c r="D777" s="255" t="s">
        <v>285</v>
      </c>
      <c r="E777" s="256" t="s">
        <v>672</v>
      </c>
      <c r="F777" s="256">
        <v>1534</v>
      </c>
      <c r="G777" s="256" t="s">
        <v>2866</v>
      </c>
      <c r="H777" s="256" t="s">
        <v>377</v>
      </c>
      <c r="I777" s="256" t="s">
        <v>1000</v>
      </c>
      <c r="J777" s="256">
        <v>221</v>
      </c>
      <c r="K777" s="329">
        <v>44636</v>
      </c>
      <c r="L777" s="256" t="s">
        <v>2097</v>
      </c>
      <c r="M777" s="256"/>
      <c r="N777" s="257"/>
    </row>
    <row r="778" spans="2:14" x14ac:dyDescent="0.25">
      <c r="B778" s="333" t="str">
        <f>IF(D778="","",D778&amp;"-"&amp;(1+COUNTIF(D$33:D777,D778)))</f>
        <v>imeprezime-727</v>
      </c>
      <c r="D778" s="255" t="s">
        <v>285</v>
      </c>
      <c r="E778" s="256" t="s">
        <v>672</v>
      </c>
      <c r="F778" s="256">
        <v>1521</v>
      </c>
      <c r="G778" s="256" t="s">
        <v>617</v>
      </c>
      <c r="H778" s="256" t="s">
        <v>377</v>
      </c>
      <c r="I778" s="256" t="s">
        <v>627</v>
      </c>
      <c r="J778" s="256">
        <v>221</v>
      </c>
      <c r="K778" s="329">
        <v>44636</v>
      </c>
      <c r="L778" s="256" t="s">
        <v>2097</v>
      </c>
      <c r="M778" s="256"/>
      <c r="N778" s="257"/>
    </row>
    <row r="779" spans="2:14" x14ac:dyDescent="0.25">
      <c r="B779" s="333" t="str">
        <f>IF(D779="","",D779&amp;"-"&amp;(1+COUNTIF(D$33:D778,D779)))</f>
        <v>imeprezime-728</v>
      </c>
      <c r="D779" s="255" t="s">
        <v>285</v>
      </c>
      <c r="E779" s="256" t="s">
        <v>672</v>
      </c>
      <c r="F779" s="256">
        <v>1726</v>
      </c>
      <c r="G779" s="256" t="s">
        <v>2867</v>
      </c>
      <c r="H779" s="256" t="s">
        <v>377</v>
      </c>
      <c r="I779" s="256"/>
      <c r="J779" s="256" t="s">
        <v>2097</v>
      </c>
      <c r="K779" s="329" t="s">
        <v>2097</v>
      </c>
      <c r="L779" s="256" t="s">
        <v>2097</v>
      </c>
      <c r="M779" s="256"/>
      <c r="N779" s="257"/>
    </row>
    <row r="780" spans="2:14" x14ac:dyDescent="0.25">
      <c r="B780" s="333" t="str">
        <f>IF(D780="","",D780&amp;"-"&amp;(1+COUNTIF(D$33:D779,D780)))</f>
        <v>imeprezime-729</v>
      </c>
      <c r="D780" s="255" t="s">
        <v>285</v>
      </c>
      <c r="E780" s="256" t="s">
        <v>672</v>
      </c>
      <c r="F780" s="256">
        <v>1396</v>
      </c>
      <c r="G780" s="256" t="s">
        <v>2868</v>
      </c>
      <c r="H780" s="256" t="s">
        <v>2194</v>
      </c>
      <c r="I780" s="256"/>
      <c r="J780" s="256" t="s">
        <v>2097</v>
      </c>
      <c r="K780" s="256" t="s">
        <v>2097</v>
      </c>
      <c r="L780" s="256" t="s">
        <v>2097</v>
      </c>
      <c r="M780" s="256"/>
      <c r="N780" s="257"/>
    </row>
    <row r="781" spans="2:14" ht="15" customHeight="1" x14ac:dyDescent="0.25">
      <c r="B781" s="333" t="str">
        <f>IF(D781="","",D781&amp;"-"&amp;(1+COUNTIF(D$33:D780,D781)))</f>
        <v>imeprezime-730</v>
      </c>
      <c r="D781" s="255" t="s">
        <v>285</v>
      </c>
      <c r="E781" s="256" t="s">
        <v>672</v>
      </c>
      <c r="F781" s="256">
        <v>1733</v>
      </c>
      <c r="G781" s="256" t="s">
        <v>2551</v>
      </c>
      <c r="H781" s="256" t="s">
        <v>2152</v>
      </c>
      <c r="I781" s="256"/>
      <c r="J781" s="256" t="s">
        <v>2097</v>
      </c>
      <c r="K781" s="329" t="s">
        <v>2097</v>
      </c>
      <c r="L781" s="256" t="s">
        <v>2097</v>
      </c>
      <c r="M781" s="256"/>
      <c r="N781" s="257"/>
    </row>
    <row r="782" spans="2:14" x14ac:dyDescent="0.25">
      <c r="B782" s="333" t="str">
        <f>IF(D782="","",D782&amp;"-"&amp;(1+COUNTIF(D$33:D781,D782)))</f>
        <v>imeprezime-731</v>
      </c>
      <c r="D782" s="255" t="s">
        <v>285</v>
      </c>
      <c r="E782" s="256" t="s">
        <v>672</v>
      </c>
      <c r="F782" s="256">
        <v>1598</v>
      </c>
      <c r="G782" s="256" t="s">
        <v>2869</v>
      </c>
      <c r="H782" s="256" t="s">
        <v>2152</v>
      </c>
      <c r="I782" s="256"/>
      <c r="J782" s="256" t="s">
        <v>2097</v>
      </c>
      <c r="K782" s="329" t="s">
        <v>2097</v>
      </c>
      <c r="L782" s="256" t="s">
        <v>2097</v>
      </c>
      <c r="M782" s="256"/>
      <c r="N782" s="257"/>
    </row>
    <row r="783" spans="2:14" x14ac:dyDescent="0.25">
      <c r="B783" s="333" t="str">
        <f>IF(D783="","",D783&amp;"-"&amp;(1+COUNTIF(D$33:D782,D783)))</f>
        <v>imeprezime-732</v>
      </c>
      <c r="D783" s="255" t="s">
        <v>285</v>
      </c>
      <c r="E783" s="256" t="s">
        <v>672</v>
      </c>
      <c r="F783" s="256">
        <v>1673</v>
      </c>
      <c r="G783" s="256" t="s">
        <v>2870</v>
      </c>
      <c r="H783" s="256" t="s">
        <v>428</v>
      </c>
      <c r="I783" s="256" t="s">
        <v>808</v>
      </c>
      <c r="J783" s="256">
        <v>221</v>
      </c>
      <c r="K783" s="329">
        <v>44626</v>
      </c>
      <c r="L783" s="256" t="s">
        <v>2097</v>
      </c>
      <c r="M783" s="256"/>
      <c r="N783" s="257"/>
    </row>
    <row r="784" spans="2:14" x14ac:dyDescent="0.25">
      <c r="B784" s="333" t="str">
        <f>IF(D784="","",D784&amp;"-"&amp;(1+COUNTIF(D$33:D783,D784)))</f>
        <v>imeprezime-733</v>
      </c>
      <c r="D784" s="255" t="s">
        <v>285</v>
      </c>
      <c r="E784" s="256" t="s">
        <v>672</v>
      </c>
      <c r="F784" s="256">
        <v>2030</v>
      </c>
      <c r="G784" s="256" t="s">
        <v>2871</v>
      </c>
      <c r="H784" s="256" t="s">
        <v>2163</v>
      </c>
      <c r="I784" s="256"/>
      <c r="J784" s="256" t="s">
        <v>2097</v>
      </c>
      <c r="K784" s="329" t="s">
        <v>2097</v>
      </c>
      <c r="L784" s="256" t="s">
        <v>2097</v>
      </c>
      <c r="M784" s="256"/>
      <c r="N784" s="257"/>
    </row>
    <row r="785" spans="2:14" x14ac:dyDescent="0.25">
      <c r="B785" s="333" t="str">
        <f>IF(D785="","",D785&amp;"-"&amp;(1+COUNTIF(D$33:D784,D785)))</f>
        <v>imeprezime-734</v>
      </c>
      <c r="D785" s="255" t="s">
        <v>285</v>
      </c>
      <c r="E785" s="256" t="s">
        <v>672</v>
      </c>
      <c r="F785" s="256">
        <v>1742</v>
      </c>
      <c r="G785" s="256" t="s">
        <v>2872</v>
      </c>
      <c r="H785" s="256" t="s">
        <v>2152</v>
      </c>
      <c r="I785" s="256"/>
      <c r="J785" s="256" t="s">
        <v>2097</v>
      </c>
      <c r="K785" s="256" t="s">
        <v>2097</v>
      </c>
      <c r="L785" s="256" t="s">
        <v>2097</v>
      </c>
      <c r="M785" s="256"/>
      <c r="N785" s="257"/>
    </row>
    <row r="786" spans="2:14" x14ac:dyDescent="0.25">
      <c r="B786" s="333" t="str">
        <f>IF(D786="","",D786&amp;"-"&amp;(1+COUNTIF(D$33:D785,D786)))</f>
        <v>imeprezime-735</v>
      </c>
      <c r="D786" s="255" t="s">
        <v>285</v>
      </c>
      <c r="E786" s="256" t="s">
        <v>2873</v>
      </c>
      <c r="F786" s="256">
        <v>1763</v>
      </c>
      <c r="G786" s="256" t="s">
        <v>2874</v>
      </c>
      <c r="H786" s="256" t="s">
        <v>2194</v>
      </c>
      <c r="I786" s="256"/>
      <c r="J786" s="256" t="s">
        <v>2097</v>
      </c>
      <c r="K786" s="329" t="s">
        <v>2097</v>
      </c>
      <c r="L786" s="256" t="s">
        <v>2097</v>
      </c>
      <c r="M786" s="256"/>
      <c r="N786" s="257"/>
    </row>
    <row r="787" spans="2:14" x14ac:dyDescent="0.25">
      <c r="B787" s="333" t="str">
        <f>IF(D787="","",D787&amp;"-"&amp;(1+COUNTIF(D$33:D786,D787)))</f>
        <v>imeprezime-736</v>
      </c>
      <c r="D787" s="255" t="s">
        <v>285</v>
      </c>
      <c r="E787" s="256" t="s">
        <v>2873</v>
      </c>
      <c r="F787" s="256">
        <v>1512</v>
      </c>
      <c r="G787" s="256" t="s">
        <v>2282</v>
      </c>
      <c r="H787" s="256" t="s">
        <v>377</v>
      </c>
      <c r="I787" s="256" t="s">
        <v>1556</v>
      </c>
      <c r="J787" s="256">
        <v>221</v>
      </c>
      <c r="K787" s="329">
        <v>44636</v>
      </c>
      <c r="L787" s="256" t="s">
        <v>2097</v>
      </c>
      <c r="M787" s="256"/>
      <c r="N787" s="257"/>
    </row>
    <row r="788" spans="2:14" ht="15" customHeight="1" x14ac:dyDescent="0.25">
      <c r="B788" s="333" t="str">
        <f>IF(D788="","",D788&amp;"-"&amp;(1+COUNTIF(D$33:D787,D788)))</f>
        <v>imeprezime-737</v>
      </c>
      <c r="D788" s="255" t="s">
        <v>285</v>
      </c>
      <c r="E788" s="256" t="s">
        <v>2873</v>
      </c>
      <c r="F788" s="256">
        <v>1041</v>
      </c>
      <c r="G788" s="256" t="s">
        <v>1913</v>
      </c>
      <c r="H788" s="256" t="s">
        <v>377</v>
      </c>
      <c r="I788" s="256" t="s">
        <v>1556</v>
      </c>
      <c r="J788" s="256">
        <v>221</v>
      </c>
      <c r="K788" s="329">
        <v>44636</v>
      </c>
      <c r="L788" s="256" t="s">
        <v>2097</v>
      </c>
      <c r="M788" s="256"/>
      <c r="N788" s="257"/>
    </row>
    <row r="789" spans="2:14" x14ac:dyDescent="0.25">
      <c r="B789" s="333" t="str">
        <f>IF(D789="","",D789&amp;"-"&amp;(1+COUNTIF(D$33:D788,D789)))</f>
        <v>imeprezime-738</v>
      </c>
      <c r="D789" s="255" t="s">
        <v>285</v>
      </c>
      <c r="E789" s="256" t="s">
        <v>2873</v>
      </c>
      <c r="F789" s="256">
        <v>1260</v>
      </c>
      <c r="G789" s="256" t="s">
        <v>2875</v>
      </c>
      <c r="H789" s="256" t="s">
        <v>377</v>
      </c>
      <c r="I789" s="256" t="s">
        <v>1723</v>
      </c>
      <c r="J789" s="256">
        <v>221</v>
      </c>
      <c r="K789" s="329">
        <v>44636</v>
      </c>
      <c r="L789" s="256" t="s">
        <v>2097</v>
      </c>
      <c r="M789" s="256"/>
      <c r="N789" s="257"/>
    </row>
    <row r="790" spans="2:14" x14ac:dyDescent="0.25">
      <c r="B790" s="333" t="str">
        <f>IF(D790="","",D790&amp;"-"&amp;(1+COUNTIF(D$33:D789,D790)))</f>
        <v>imeprezime-739</v>
      </c>
      <c r="D790" s="255" t="s">
        <v>285</v>
      </c>
      <c r="E790" s="256" t="s">
        <v>2873</v>
      </c>
      <c r="F790" s="256">
        <v>1215</v>
      </c>
      <c r="G790" s="256" t="s">
        <v>2661</v>
      </c>
      <c r="H790" s="256" t="s">
        <v>2194</v>
      </c>
      <c r="I790" s="256"/>
      <c r="J790" s="256" t="s">
        <v>2097</v>
      </c>
      <c r="K790" s="329" t="s">
        <v>2097</v>
      </c>
      <c r="L790" s="256" t="s">
        <v>2097</v>
      </c>
      <c r="M790" s="256"/>
      <c r="N790" s="257"/>
    </row>
    <row r="791" spans="2:14" x14ac:dyDescent="0.25">
      <c r="B791" s="333" t="str">
        <f>IF(D791="","",D791&amp;"-"&amp;(1+COUNTIF(D$33:D790,D791)))</f>
        <v>imeprezime-740</v>
      </c>
      <c r="D791" s="255" t="s">
        <v>285</v>
      </c>
      <c r="E791" s="256" t="s">
        <v>2873</v>
      </c>
      <c r="F791" s="256">
        <v>1946</v>
      </c>
      <c r="G791" s="256" t="s">
        <v>1394</v>
      </c>
      <c r="H791" s="256" t="s">
        <v>2163</v>
      </c>
      <c r="I791" s="256"/>
      <c r="J791" s="256" t="s">
        <v>2097</v>
      </c>
      <c r="K791" s="329" t="s">
        <v>2097</v>
      </c>
      <c r="L791" s="256" t="s">
        <v>2097</v>
      </c>
      <c r="M791" s="256"/>
      <c r="N791" s="257"/>
    </row>
    <row r="792" spans="2:14" x14ac:dyDescent="0.25">
      <c r="B792" s="333" t="str">
        <f>IF(D792="","",D792&amp;"-"&amp;(1+COUNTIF(D$33:D791,D792)))</f>
        <v>imeprezime-741</v>
      </c>
      <c r="D792" s="255" t="s">
        <v>285</v>
      </c>
      <c r="E792" s="256" t="s">
        <v>2873</v>
      </c>
      <c r="F792" s="256">
        <v>2052</v>
      </c>
      <c r="G792" s="256" t="s">
        <v>2169</v>
      </c>
      <c r="H792" s="256" t="s">
        <v>563</v>
      </c>
      <c r="I792" s="256"/>
      <c r="J792" s="256" t="s">
        <v>2097</v>
      </c>
      <c r="K792" s="329" t="s">
        <v>2097</v>
      </c>
      <c r="L792" s="256" t="s">
        <v>2097</v>
      </c>
      <c r="M792" s="256"/>
      <c r="N792" s="257"/>
    </row>
    <row r="793" spans="2:14" x14ac:dyDescent="0.25">
      <c r="B793" s="333" t="str">
        <f>IF(D793="","",D793&amp;"-"&amp;(1+COUNTIF(D$33:D792,D793)))</f>
        <v>imeprezime-742</v>
      </c>
      <c r="D793" s="255" t="s">
        <v>285</v>
      </c>
      <c r="E793" s="256" t="s">
        <v>2876</v>
      </c>
      <c r="F793" s="256">
        <v>2107</v>
      </c>
      <c r="G793" s="256" t="s">
        <v>2877</v>
      </c>
      <c r="H793" s="256" t="s">
        <v>2516</v>
      </c>
      <c r="I793" s="256"/>
      <c r="J793" s="256" t="s">
        <v>2097</v>
      </c>
      <c r="K793" s="329" t="s">
        <v>2097</v>
      </c>
      <c r="L793" s="256" t="s">
        <v>2097</v>
      </c>
      <c r="M793" s="256"/>
      <c r="N793" s="257"/>
    </row>
    <row r="794" spans="2:14" x14ac:dyDescent="0.25">
      <c r="B794" s="333" t="str">
        <f>IF(D794="","",D794&amp;"-"&amp;(1+COUNTIF(D$33:D793,D794)))</f>
        <v>imeprezime-743</v>
      </c>
      <c r="D794" s="255" t="s">
        <v>285</v>
      </c>
      <c r="E794" s="256" t="s">
        <v>2878</v>
      </c>
      <c r="F794" s="256">
        <v>1108</v>
      </c>
      <c r="G794" s="256" t="s">
        <v>2879</v>
      </c>
      <c r="H794" s="256" t="s">
        <v>807</v>
      </c>
      <c r="I794" s="256" t="s">
        <v>452</v>
      </c>
      <c r="J794" s="256">
        <v>221</v>
      </c>
      <c r="K794" s="329">
        <v>44627</v>
      </c>
      <c r="L794" s="256" t="s">
        <v>2097</v>
      </c>
      <c r="M794" s="256"/>
      <c r="N794" s="257"/>
    </row>
    <row r="795" spans="2:14" ht="15" customHeight="1" x14ac:dyDescent="0.25">
      <c r="B795" s="333" t="str">
        <f>IF(D795="","",D795&amp;"-"&amp;(1+COUNTIF(D$33:D794,D795)))</f>
        <v>imeprezime-744</v>
      </c>
      <c r="D795" s="255" t="s">
        <v>285</v>
      </c>
      <c r="E795" s="256" t="s">
        <v>2878</v>
      </c>
      <c r="F795" s="256">
        <v>1624</v>
      </c>
      <c r="G795" s="256" t="s">
        <v>2734</v>
      </c>
      <c r="H795" s="256" t="s">
        <v>409</v>
      </c>
      <c r="I795" s="256"/>
      <c r="J795" s="256" t="s">
        <v>2097</v>
      </c>
      <c r="K795" s="256" t="s">
        <v>2097</v>
      </c>
      <c r="L795" s="256" t="s">
        <v>2097</v>
      </c>
      <c r="M795" s="256"/>
      <c r="N795" s="257"/>
    </row>
    <row r="796" spans="2:14" x14ac:dyDescent="0.25">
      <c r="B796" s="333" t="str">
        <f>IF(D796="","",D796&amp;"-"&amp;(1+COUNTIF(D$33:D795,D796)))</f>
        <v>imeprezime-745</v>
      </c>
      <c r="D796" s="255" t="s">
        <v>285</v>
      </c>
      <c r="E796" s="256" t="s">
        <v>2878</v>
      </c>
      <c r="F796" s="256">
        <v>2208</v>
      </c>
      <c r="G796" s="256" t="s">
        <v>2880</v>
      </c>
      <c r="H796" s="256" t="s">
        <v>807</v>
      </c>
      <c r="I796" s="256" t="s">
        <v>380</v>
      </c>
      <c r="J796" s="256">
        <v>221</v>
      </c>
      <c r="K796" s="329">
        <v>44627</v>
      </c>
      <c r="L796" s="256" t="s">
        <v>2097</v>
      </c>
      <c r="M796" s="256"/>
      <c r="N796" s="257"/>
    </row>
    <row r="797" spans="2:14" x14ac:dyDescent="0.25">
      <c r="B797" s="333" t="str">
        <f>IF(D797="","",D797&amp;"-"&amp;(1+COUNTIF(D$33:D796,D797)))</f>
        <v>imeprezime-746</v>
      </c>
      <c r="D797" s="255" t="s">
        <v>285</v>
      </c>
      <c r="E797" s="256" t="s">
        <v>2878</v>
      </c>
      <c r="F797" s="256">
        <v>2143</v>
      </c>
      <c r="G797" s="256" t="s">
        <v>2881</v>
      </c>
      <c r="H797" s="256"/>
      <c r="I797" s="256"/>
      <c r="J797" s="256" t="s">
        <v>2097</v>
      </c>
      <c r="K797" s="329" t="s">
        <v>2097</v>
      </c>
      <c r="L797" s="256" t="s">
        <v>2097</v>
      </c>
      <c r="M797" s="256"/>
      <c r="N797" s="257"/>
    </row>
    <row r="798" spans="2:14" x14ac:dyDescent="0.25">
      <c r="B798" s="333" t="str">
        <f>IF(D798="","",D798&amp;"-"&amp;(1+COUNTIF(D$33:D797,D798)))</f>
        <v>imeprezime-747</v>
      </c>
      <c r="D798" s="255" t="s">
        <v>285</v>
      </c>
      <c r="E798" s="256" t="s">
        <v>2878</v>
      </c>
      <c r="F798" s="256">
        <v>2087</v>
      </c>
      <c r="G798" s="256" t="s">
        <v>2882</v>
      </c>
      <c r="H798" s="256" t="s">
        <v>2576</v>
      </c>
      <c r="I798" s="256"/>
      <c r="J798" s="256" t="s">
        <v>2097</v>
      </c>
      <c r="K798" s="256" t="s">
        <v>2097</v>
      </c>
      <c r="L798" s="256" t="s">
        <v>2097</v>
      </c>
      <c r="M798" s="256"/>
      <c r="N798" s="257"/>
    </row>
    <row r="799" spans="2:14" x14ac:dyDescent="0.25">
      <c r="B799" s="333" t="str">
        <f>IF(D799="","",D799&amp;"-"&amp;(1+COUNTIF(D$33:D798,D799)))</f>
        <v>imeprezime-748</v>
      </c>
      <c r="D799" s="255" t="s">
        <v>285</v>
      </c>
      <c r="E799" s="256" t="s">
        <v>2883</v>
      </c>
      <c r="F799" s="256">
        <v>1154</v>
      </c>
      <c r="G799" s="256" t="s">
        <v>2407</v>
      </c>
      <c r="H799" s="256" t="s">
        <v>377</v>
      </c>
      <c r="I799" s="256"/>
      <c r="J799" s="256" t="s">
        <v>2097</v>
      </c>
      <c r="K799" s="329" t="s">
        <v>2097</v>
      </c>
      <c r="L799" s="256" t="s">
        <v>2097</v>
      </c>
      <c r="M799" s="256"/>
      <c r="N799" s="257"/>
    </row>
    <row r="800" spans="2:14" x14ac:dyDescent="0.25">
      <c r="B800" s="333" t="str">
        <f>IF(D800="","",D800&amp;"-"&amp;(1+COUNTIF(D$33:D799,D800)))</f>
        <v>imeprezime-749</v>
      </c>
      <c r="D800" s="255" t="s">
        <v>285</v>
      </c>
      <c r="E800" s="256" t="s">
        <v>2883</v>
      </c>
      <c r="F800" s="256">
        <v>1719</v>
      </c>
      <c r="G800" s="256" t="s">
        <v>2884</v>
      </c>
      <c r="H800" s="256" t="s">
        <v>377</v>
      </c>
      <c r="I800" s="256"/>
      <c r="J800" s="256" t="s">
        <v>2097</v>
      </c>
      <c r="K800" s="256" t="s">
        <v>2097</v>
      </c>
      <c r="L800" s="256" t="s">
        <v>2097</v>
      </c>
      <c r="M800" s="256"/>
      <c r="N800" s="257"/>
    </row>
    <row r="801" spans="2:14" x14ac:dyDescent="0.25">
      <c r="B801" s="333" t="str">
        <f>IF(D801="","",D801&amp;"-"&amp;(1+COUNTIF(D$33:D800,D801)))</f>
        <v>imeprezime-750</v>
      </c>
      <c r="D801" s="255" t="s">
        <v>285</v>
      </c>
      <c r="E801" s="256" t="s">
        <v>2883</v>
      </c>
      <c r="F801" s="256">
        <v>1749</v>
      </c>
      <c r="G801" s="256" t="s">
        <v>2885</v>
      </c>
      <c r="H801" s="256" t="s">
        <v>377</v>
      </c>
      <c r="I801" s="256"/>
      <c r="J801" s="256" t="s">
        <v>2097</v>
      </c>
      <c r="K801" s="256" t="s">
        <v>2097</v>
      </c>
      <c r="L801" s="256" t="s">
        <v>2097</v>
      </c>
      <c r="M801" s="256"/>
      <c r="N801" s="257"/>
    </row>
    <row r="802" spans="2:14" ht="15" customHeight="1" x14ac:dyDescent="0.25">
      <c r="B802" s="333" t="str">
        <f>IF(D802="","",D802&amp;"-"&amp;(1+COUNTIF(D$33:D801,D802)))</f>
        <v>imeprezime-751</v>
      </c>
      <c r="D802" s="255" t="s">
        <v>285</v>
      </c>
      <c r="E802" s="256" t="s">
        <v>2883</v>
      </c>
      <c r="F802" s="256">
        <v>1866</v>
      </c>
      <c r="G802" s="256" t="s">
        <v>2878</v>
      </c>
      <c r="H802" s="256" t="s">
        <v>807</v>
      </c>
      <c r="I802" s="256" t="s">
        <v>1658</v>
      </c>
      <c r="J802" s="256">
        <v>221</v>
      </c>
      <c r="K802" s="329">
        <v>44627</v>
      </c>
      <c r="L802" s="256" t="s">
        <v>2097</v>
      </c>
      <c r="M802" s="256"/>
      <c r="N802" s="257"/>
    </row>
    <row r="803" spans="2:14" x14ac:dyDescent="0.25">
      <c r="B803" s="333" t="str">
        <f>IF(D803="","",D803&amp;"-"&amp;(1+COUNTIF(D$33:D802,D803)))</f>
        <v>imeprezime-752</v>
      </c>
      <c r="D803" s="255" t="s">
        <v>285</v>
      </c>
      <c r="E803" s="256" t="s">
        <v>2883</v>
      </c>
      <c r="F803" s="256">
        <v>1100</v>
      </c>
      <c r="G803" s="256" t="s">
        <v>2886</v>
      </c>
      <c r="H803" s="256" t="s">
        <v>377</v>
      </c>
      <c r="I803" s="256" t="s">
        <v>1658</v>
      </c>
      <c r="J803" s="256">
        <v>221</v>
      </c>
      <c r="K803" s="329">
        <v>44636</v>
      </c>
      <c r="L803" s="256" t="s">
        <v>2097</v>
      </c>
      <c r="M803" s="256"/>
      <c r="N803" s="257"/>
    </row>
    <row r="804" spans="2:14" x14ac:dyDescent="0.25">
      <c r="B804" s="333" t="str">
        <f>IF(D804="","",D804&amp;"-"&amp;(1+COUNTIF(D$33:D803,D804)))</f>
        <v>imeprezime-753</v>
      </c>
      <c r="D804" s="255" t="s">
        <v>285</v>
      </c>
      <c r="E804" s="256" t="s">
        <v>2883</v>
      </c>
      <c r="F804" s="256">
        <v>1473</v>
      </c>
      <c r="G804" s="256" t="s">
        <v>2887</v>
      </c>
      <c r="H804" s="256" t="s">
        <v>428</v>
      </c>
      <c r="I804" s="256" t="s">
        <v>1723</v>
      </c>
      <c r="J804" s="256">
        <v>221</v>
      </c>
      <c r="K804" s="329">
        <v>44626</v>
      </c>
      <c r="L804" s="256" t="s">
        <v>2097</v>
      </c>
      <c r="M804" s="256"/>
      <c r="N804" s="257"/>
    </row>
    <row r="805" spans="2:14" x14ac:dyDescent="0.25">
      <c r="B805" s="333" t="str">
        <f>IF(D805="","",D805&amp;"-"&amp;(1+COUNTIF(D$33:D804,D805)))</f>
        <v>imeprezime-754</v>
      </c>
      <c r="D805" s="255" t="s">
        <v>285</v>
      </c>
      <c r="E805" s="256" t="s">
        <v>2883</v>
      </c>
      <c r="F805" s="256">
        <v>1959</v>
      </c>
      <c r="G805" s="256" t="s">
        <v>974</v>
      </c>
      <c r="H805" s="256" t="s">
        <v>525</v>
      </c>
      <c r="I805" s="256"/>
      <c r="J805" s="256" t="s">
        <v>2097</v>
      </c>
      <c r="K805" s="329" t="s">
        <v>2097</v>
      </c>
      <c r="L805" s="256" t="s">
        <v>2097</v>
      </c>
      <c r="M805" s="256"/>
      <c r="N805" s="257"/>
    </row>
    <row r="806" spans="2:14" x14ac:dyDescent="0.25">
      <c r="B806" s="333" t="str">
        <f>IF(D806="","",D806&amp;"-"&amp;(1+COUNTIF(D$33:D805,D806)))</f>
        <v>imeprezime-755</v>
      </c>
      <c r="D806" s="255" t="s">
        <v>285</v>
      </c>
      <c r="E806" s="256" t="s">
        <v>2888</v>
      </c>
      <c r="F806" s="256">
        <v>2081</v>
      </c>
      <c r="G806" s="256" t="s">
        <v>2889</v>
      </c>
      <c r="H806" s="256" t="s">
        <v>2775</v>
      </c>
      <c r="I806" s="256"/>
      <c r="J806" s="256" t="s">
        <v>2097</v>
      </c>
      <c r="K806" s="329" t="s">
        <v>2097</v>
      </c>
      <c r="L806" s="256" t="s">
        <v>2097</v>
      </c>
      <c r="M806" s="256"/>
      <c r="N806" s="257"/>
    </row>
    <row r="807" spans="2:14" x14ac:dyDescent="0.25">
      <c r="B807" s="333" t="str">
        <f>IF(D807="","",D807&amp;"-"&amp;(1+COUNTIF(D$33:D806,D807)))</f>
        <v>imeprezime-756</v>
      </c>
      <c r="D807" s="255" t="s">
        <v>285</v>
      </c>
      <c r="E807" s="256" t="s">
        <v>2890</v>
      </c>
      <c r="F807" s="256">
        <v>1902</v>
      </c>
      <c r="G807" s="256" t="s">
        <v>2891</v>
      </c>
      <c r="H807" s="256" t="s">
        <v>377</v>
      </c>
      <c r="I807" s="256"/>
      <c r="J807" s="256" t="s">
        <v>2097</v>
      </c>
      <c r="K807" s="329" t="s">
        <v>2097</v>
      </c>
      <c r="L807" s="256" t="s">
        <v>2097</v>
      </c>
      <c r="M807" s="256"/>
      <c r="N807" s="257"/>
    </row>
    <row r="808" spans="2:14" x14ac:dyDescent="0.25">
      <c r="B808" s="333" t="str">
        <f>IF(D808="","",D808&amp;"-"&amp;(1+COUNTIF(D$33:D807,D808)))</f>
        <v>imeprezime-757</v>
      </c>
      <c r="D808" s="255" t="s">
        <v>285</v>
      </c>
      <c r="E808" s="256" t="s">
        <v>2890</v>
      </c>
      <c r="F808" s="256">
        <v>1136</v>
      </c>
      <c r="G808" s="256" t="s">
        <v>1258</v>
      </c>
      <c r="H808" s="256" t="s">
        <v>377</v>
      </c>
      <c r="I808" s="256" t="s">
        <v>1658</v>
      </c>
      <c r="J808" s="256">
        <v>221</v>
      </c>
      <c r="K808" s="329">
        <v>44636</v>
      </c>
      <c r="L808" s="256" t="s">
        <v>2097</v>
      </c>
      <c r="M808" s="256"/>
      <c r="N808" s="257"/>
    </row>
    <row r="809" spans="2:14" ht="15" customHeight="1" x14ac:dyDescent="0.25">
      <c r="B809" s="333" t="str">
        <f>IF(D809="","",D809&amp;"-"&amp;(1+COUNTIF(D$33:D808,D809)))</f>
        <v>imeprezime-758</v>
      </c>
      <c r="D809" s="255" t="s">
        <v>285</v>
      </c>
      <c r="E809" s="256" t="s">
        <v>2892</v>
      </c>
      <c r="F809" s="256">
        <v>1708</v>
      </c>
      <c r="G809" s="256" t="s">
        <v>2893</v>
      </c>
      <c r="H809" s="256" t="s">
        <v>377</v>
      </c>
      <c r="I809" s="256"/>
      <c r="J809" s="256" t="s">
        <v>2097</v>
      </c>
      <c r="K809" s="329" t="s">
        <v>2097</v>
      </c>
      <c r="L809" s="256" t="s">
        <v>2097</v>
      </c>
      <c r="M809" s="256"/>
      <c r="N809" s="257"/>
    </row>
    <row r="810" spans="2:14" x14ac:dyDescent="0.25">
      <c r="B810" s="333" t="str">
        <f>IF(D810="","",D810&amp;"-"&amp;(1+COUNTIF(D$33:D809,D810)))</f>
        <v>imeprezime-759</v>
      </c>
      <c r="D810" s="255" t="s">
        <v>285</v>
      </c>
      <c r="E810" s="256" t="s">
        <v>2892</v>
      </c>
      <c r="F810" s="256">
        <v>1086</v>
      </c>
      <c r="G810" s="256" t="s">
        <v>2894</v>
      </c>
      <c r="H810" s="256" t="s">
        <v>377</v>
      </c>
      <c r="I810" s="256" t="s">
        <v>1723</v>
      </c>
      <c r="J810" s="256">
        <v>221</v>
      </c>
      <c r="K810" s="329">
        <v>44636</v>
      </c>
      <c r="L810" s="256" t="s">
        <v>2097</v>
      </c>
      <c r="M810" s="256"/>
      <c r="N810" s="257"/>
    </row>
    <row r="811" spans="2:14" x14ac:dyDescent="0.25">
      <c r="B811" s="333" t="str">
        <f>IF(D811="","",D811&amp;"-"&amp;(1+COUNTIF(D$33:D810,D811)))</f>
        <v>imeprezime-760</v>
      </c>
      <c r="D811" s="255" t="s">
        <v>285</v>
      </c>
      <c r="E811" s="256" t="s">
        <v>2895</v>
      </c>
      <c r="F811" s="256">
        <v>1593</v>
      </c>
      <c r="G811" s="256" t="s">
        <v>2896</v>
      </c>
      <c r="H811" s="256" t="s">
        <v>525</v>
      </c>
      <c r="I811" s="256"/>
      <c r="J811" s="256" t="s">
        <v>2097</v>
      </c>
      <c r="K811" s="329" t="s">
        <v>2097</v>
      </c>
      <c r="L811" s="256" t="s">
        <v>2097</v>
      </c>
      <c r="M811" s="256"/>
      <c r="N811" s="257"/>
    </row>
    <row r="812" spans="2:14" x14ac:dyDescent="0.25">
      <c r="B812" s="333" t="str">
        <f>IF(D812="","",D812&amp;"-"&amp;(1+COUNTIF(D$33:D811,D812)))</f>
        <v>imeprezime-761</v>
      </c>
      <c r="D812" s="255" t="s">
        <v>285</v>
      </c>
      <c r="E812" s="256" t="s">
        <v>2895</v>
      </c>
      <c r="F812" s="256">
        <v>1580</v>
      </c>
      <c r="G812" s="256" t="s">
        <v>2193</v>
      </c>
      <c r="H812" s="256" t="s">
        <v>2194</v>
      </c>
      <c r="I812" s="256" t="s">
        <v>808</v>
      </c>
      <c r="J812" s="256">
        <v>221</v>
      </c>
      <c r="K812" s="329">
        <v>44645</v>
      </c>
      <c r="L812" s="256" t="s">
        <v>2097</v>
      </c>
      <c r="M812" s="256"/>
      <c r="N812" s="257"/>
    </row>
    <row r="813" spans="2:14" x14ac:dyDescent="0.25">
      <c r="B813" s="333" t="str">
        <f>IF(D813="","",D813&amp;"-"&amp;(1+COUNTIF(D$33:D812,D813)))</f>
        <v>imeprezime-762</v>
      </c>
      <c r="D813" s="255" t="s">
        <v>285</v>
      </c>
      <c r="E813" s="256" t="s">
        <v>2895</v>
      </c>
      <c r="F813" s="256">
        <v>1824</v>
      </c>
      <c r="G813" s="256" t="s">
        <v>2897</v>
      </c>
      <c r="H813" s="256" t="s">
        <v>563</v>
      </c>
      <c r="I813" s="256"/>
      <c r="J813" s="256" t="s">
        <v>2097</v>
      </c>
      <c r="K813" s="329" t="s">
        <v>2097</v>
      </c>
      <c r="L813" s="256" t="s">
        <v>2097</v>
      </c>
      <c r="M813" s="256"/>
      <c r="N813" s="257"/>
    </row>
    <row r="814" spans="2:14" x14ac:dyDescent="0.25">
      <c r="B814" s="333" t="str">
        <f>IF(D814="","",D814&amp;"-"&amp;(1+COUNTIF(D$33:D813,D814)))</f>
        <v>imeprezime-763</v>
      </c>
      <c r="D814" s="255" t="s">
        <v>285</v>
      </c>
      <c r="E814" s="256" t="s">
        <v>2895</v>
      </c>
      <c r="F814" s="256">
        <v>2065</v>
      </c>
      <c r="G814" s="256" t="s">
        <v>2898</v>
      </c>
      <c r="H814" s="256" t="s">
        <v>2321</v>
      </c>
      <c r="I814" s="256"/>
      <c r="J814" s="256" t="s">
        <v>2097</v>
      </c>
      <c r="K814" s="329" t="s">
        <v>2097</v>
      </c>
      <c r="L814" s="256" t="s">
        <v>2097</v>
      </c>
      <c r="M814" s="256"/>
      <c r="N814" s="257"/>
    </row>
    <row r="815" spans="2:14" x14ac:dyDescent="0.25">
      <c r="B815" s="333" t="str">
        <f>IF(D815="","",D815&amp;"-"&amp;(1+COUNTIF(D$33:D814,D815)))</f>
        <v>imeprezime-764</v>
      </c>
      <c r="D815" s="255" t="s">
        <v>285</v>
      </c>
      <c r="E815" s="256" t="s">
        <v>2899</v>
      </c>
      <c r="F815" s="256">
        <v>1636</v>
      </c>
      <c r="G815" s="256" t="s">
        <v>2900</v>
      </c>
      <c r="H815" s="256" t="s">
        <v>2152</v>
      </c>
      <c r="I815" s="256"/>
      <c r="J815" s="256" t="s">
        <v>2097</v>
      </c>
      <c r="K815" s="329" t="s">
        <v>2097</v>
      </c>
      <c r="L815" s="256" t="s">
        <v>2097</v>
      </c>
      <c r="M815" s="256"/>
      <c r="N815" s="257"/>
    </row>
    <row r="816" spans="2:14" ht="15" customHeight="1" x14ac:dyDescent="0.25">
      <c r="B816" s="333" t="str">
        <f>IF(D816="","",D816&amp;"-"&amp;(1+COUNTIF(D$33:D815,D816)))</f>
        <v>imeprezime-765</v>
      </c>
      <c r="D816" s="255" t="s">
        <v>285</v>
      </c>
      <c r="E816" s="256" t="s">
        <v>790</v>
      </c>
      <c r="F816" s="256">
        <v>1773</v>
      </c>
      <c r="G816" s="256" t="s">
        <v>2761</v>
      </c>
      <c r="H816" s="256" t="s">
        <v>2194</v>
      </c>
      <c r="I816" s="256"/>
      <c r="J816" s="256" t="s">
        <v>2097</v>
      </c>
      <c r="K816" s="329" t="s">
        <v>2097</v>
      </c>
      <c r="L816" s="256" t="s">
        <v>2097</v>
      </c>
      <c r="M816" s="256"/>
      <c r="N816" s="257"/>
    </row>
    <row r="817" spans="2:14" x14ac:dyDescent="0.25">
      <c r="B817" s="333" t="str">
        <f>IF(D817="","",D817&amp;"-"&amp;(1+COUNTIF(D$33:D816,D817)))</f>
        <v>imeprezime-766</v>
      </c>
      <c r="D817" s="255" t="s">
        <v>285</v>
      </c>
      <c r="E817" s="256" t="s">
        <v>790</v>
      </c>
      <c r="F817" s="256">
        <v>1459</v>
      </c>
      <c r="G817" s="256" t="s">
        <v>789</v>
      </c>
      <c r="H817" s="256" t="s">
        <v>450</v>
      </c>
      <c r="I817" s="256" t="s">
        <v>698</v>
      </c>
      <c r="J817" s="256">
        <v>221</v>
      </c>
      <c r="K817" s="329">
        <v>44625</v>
      </c>
      <c r="L817" s="256" t="s">
        <v>2097</v>
      </c>
      <c r="M817" s="256"/>
      <c r="N817" s="257"/>
    </row>
    <row r="818" spans="2:14" x14ac:dyDescent="0.25">
      <c r="B818" s="333" t="str">
        <f>IF(D818="","",D818&amp;"-"&amp;(1+COUNTIF(D$33:D817,D818)))</f>
        <v>imeprezime-767</v>
      </c>
      <c r="D818" s="255" t="s">
        <v>285</v>
      </c>
      <c r="E818" s="256" t="s">
        <v>790</v>
      </c>
      <c r="F818" s="256">
        <v>1489</v>
      </c>
      <c r="G818" s="256" t="s">
        <v>2016</v>
      </c>
      <c r="H818" s="256" t="s">
        <v>377</v>
      </c>
      <c r="I818" s="256" t="s">
        <v>808</v>
      </c>
      <c r="J818" s="256">
        <v>221</v>
      </c>
      <c r="K818" s="329">
        <v>44636</v>
      </c>
      <c r="L818" s="256" t="s">
        <v>2097</v>
      </c>
      <c r="M818" s="256"/>
      <c r="N818" s="257"/>
    </row>
    <row r="819" spans="2:14" x14ac:dyDescent="0.25">
      <c r="B819" s="333" t="str">
        <f>IF(D819="","",D819&amp;"-"&amp;(1+COUNTIF(D$33:D818,D819)))</f>
        <v>imeprezime-768</v>
      </c>
      <c r="D819" s="255" t="s">
        <v>285</v>
      </c>
      <c r="E819" s="256" t="s">
        <v>790</v>
      </c>
      <c r="F819" s="256">
        <v>1167</v>
      </c>
      <c r="G819" s="256" t="s">
        <v>1258</v>
      </c>
      <c r="H819" s="256" t="s">
        <v>377</v>
      </c>
      <c r="I819" s="256" t="s">
        <v>808</v>
      </c>
      <c r="J819" s="256">
        <v>221</v>
      </c>
      <c r="K819" s="329">
        <v>44636</v>
      </c>
      <c r="L819" s="256" t="s">
        <v>2097</v>
      </c>
      <c r="M819" s="256"/>
      <c r="N819" s="257"/>
    </row>
    <row r="820" spans="2:14" x14ac:dyDescent="0.25">
      <c r="B820" s="333" t="str">
        <f>IF(D820="","",D820&amp;"-"&amp;(1+COUNTIF(D$33:D819,D820)))</f>
        <v>imeprezime-769</v>
      </c>
      <c r="D820" s="255" t="s">
        <v>285</v>
      </c>
      <c r="E820" s="256" t="s">
        <v>790</v>
      </c>
      <c r="F820" s="256">
        <v>2219</v>
      </c>
      <c r="G820" s="256" t="s">
        <v>2901</v>
      </c>
      <c r="H820" s="256" t="s">
        <v>807</v>
      </c>
      <c r="I820" s="256" t="s">
        <v>380</v>
      </c>
      <c r="J820" s="256">
        <v>221</v>
      </c>
      <c r="K820" s="329">
        <v>44667</v>
      </c>
      <c r="L820" s="256" t="s">
        <v>2097</v>
      </c>
      <c r="M820" s="256"/>
      <c r="N820" s="257"/>
    </row>
    <row r="821" spans="2:14" x14ac:dyDescent="0.25">
      <c r="B821" s="333" t="str">
        <f>IF(D821="","",D821&amp;"-"&amp;(1+COUNTIF(D$33:D820,D821)))</f>
        <v>imeprezime-770</v>
      </c>
      <c r="D821" s="255" t="s">
        <v>285</v>
      </c>
      <c r="E821" s="256" t="s">
        <v>790</v>
      </c>
      <c r="F821" s="256">
        <v>2171</v>
      </c>
      <c r="G821" s="256" t="s">
        <v>2902</v>
      </c>
      <c r="H821" s="256" t="s">
        <v>450</v>
      </c>
      <c r="I821" s="256" t="s">
        <v>452</v>
      </c>
      <c r="J821" s="256">
        <v>221</v>
      </c>
      <c r="K821" s="329">
        <v>44633</v>
      </c>
      <c r="L821" s="256" t="s">
        <v>2097</v>
      </c>
      <c r="M821" s="256"/>
      <c r="N821" s="257"/>
    </row>
    <row r="822" spans="2:14" x14ac:dyDescent="0.25">
      <c r="B822" s="333" t="str">
        <f>IF(D822="","",D822&amp;"-"&amp;(1+COUNTIF(D$33:D821,D822)))</f>
        <v>imeprezime-771</v>
      </c>
      <c r="D822" s="255" t="s">
        <v>285</v>
      </c>
      <c r="E822" s="256" t="s">
        <v>2903</v>
      </c>
      <c r="F822" s="256">
        <v>1629</v>
      </c>
      <c r="G822" s="256" t="s">
        <v>2904</v>
      </c>
      <c r="H822" s="256" t="s">
        <v>2152</v>
      </c>
      <c r="I822" s="256" t="s">
        <v>698</v>
      </c>
      <c r="J822" s="256">
        <v>221</v>
      </c>
      <c r="K822" s="329">
        <v>44642</v>
      </c>
      <c r="L822" s="256" t="s">
        <v>2097</v>
      </c>
      <c r="M822" s="256"/>
      <c r="N822" s="257"/>
    </row>
    <row r="823" spans="2:14" ht="15" customHeight="1" x14ac:dyDescent="0.25">
      <c r="B823" s="333" t="str">
        <f>IF(D823="","",D823&amp;"-"&amp;(1+COUNTIF(D$33:D822,D823)))</f>
        <v>imeprezime-772</v>
      </c>
      <c r="D823" s="255" t="s">
        <v>285</v>
      </c>
      <c r="E823" s="256" t="s">
        <v>2905</v>
      </c>
      <c r="F823" s="256">
        <v>1054</v>
      </c>
      <c r="G823" s="256" t="s">
        <v>1913</v>
      </c>
      <c r="H823" s="256" t="s">
        <v>377</v>
      </c>
      <c r="I823" s="256" t="s">
        <v>495</v>
      </c>
      <c r="J823" s="256">
        <v>221</v>
      </c>
      <c r="K823" s="329">
        <v>44636</v>
      </c>
      <c r="L823" s="256" t="s">
        <v>2097</v>
      </c>
      <c r="M823" s="256"/>
      <c r="N823" s="257"/>
    </row>
    <row r="824" spans="2:14" x14ac:dyDescent="0.25">
      <c r="B824" s="333" t="str">
        <f>IF(D824="","",D824&amp;"-"&amp;(1+COUNTIF(D$33:D823,D824)))</f>
        <v>imeprezime-773</v>
      </c>
      <c r="D824" s="255" t="s">
        <v>285</v>
      </c>
      <c r="E824" s="256" t="s">
        <v>2906</v>
      </c>
      <c r="F824" s="256">
        <v>2062</v>
      </c>
      <c r="G824" s="256" t="s">
        <v>2497</v>
      </c>
      <c r="H824" s="256" t="s">
        <v>2179</v>
      </c>
      <c r="I824" s="256"/>
      <c r="J824" s="256" t="s">
        <v>2097</v>
      </c>
      <c r="K824" s="329" t="s">
        <v>2097</v>
      </c>
      <c r="L824" s="256" t="s">
        <v>2097</v>
      </c>
      <c r="M824" s="256"/>
      <c r="N824" s="257"/>
    </row>
    <row r="825" spans="2:14" x14ac:dyDescent="0.25">
      <c r="B825" s="333" t="str">
        <f>IF(D825="","",D825&amp;"-"&amp;(1+COUNTIF(D$33:D824,D825)))</f>
        <v>imeprezime-774</v>
      </c>
      <c r="D825" s="255" t="s">
        <v>285</v>
      </c>
      <c r="E825" s="256" t="s">
        <v>2906</v>
      </c>
      <c r="F825" s="256">
        <v>2183</v>
      </c>
      <c r="G825" s="256" t="s">
        <v>2907</v>
      </c>
      <c r="H825" s="256" t="s">
        <v>2449</v>
      </c>
      <c r="I825" s="256"/>
      <c r="J825" s="256" t="s">
        <v>2097</v>
      </c>
      <c r="K825" s="329" t="s">
        <v>2097</v>
      </c>
      <c r="L825" s="256" t="s">
        <v>2097</v>
      </c>
      <c r="M825" s="256"/>
      <c r="N825" s="257"/>
    </row>
    <row r="826" spans="2:14" x14ac:dyDescent="0.25">
      <c r="B826" s="333" t="str">
        <f>IF(D826="","",D826&amp;"-"&amp;(1+COUNTIF(D$33:D825,D826)))</f>
        <v>imeprezime-775</v>
      </c>
      <c r="D826" s="255" t="s">
        <v>285</v>
      </c>
      <c r="E826" s="256" t="s">
        <v>2908</v>
      </c>
      <c r="F826" s="256">
        <v>1022</v>
      </c>
      <c r="G826" s="256" t="s">
        <v>2909</v>
      </c>
      <c r="H826" s="256" t="s">
        <v>377</v>
      </c>
      <c r="I826" s="256"/>
      <c r="J826" s="256" t="s">
        <v>2097</v>
      </c>
      <c r="K826" s="329" t="s">
        <v>2097</v>
      </c>
      <c r="L826" s="256" t="s">
        <v>2097</v>
      </c>
      <c r="M826" s="256"/>
      <c r="N826" s="257"/>
    </row>
    <row r="827" spans="2:14" x14ac:dyDescent="0.25">
      <c r="B827" s="333" t="str">
        <f>IF(D827="","",D827&amp;"-"&amp;(1+COUNTIF(D$33:D826,D827)))</f>
        <v>imeprezime-776</v>
      </c>
      <c r="D827" s="255" t="s">
        <v>285</v>
      </c>
      <c r="E827" s="256" t="s">
        <v>2910</v>
      </c>
      <c r="F827" s="256">
        <v>1463</v>
      </c>
      <c r="G827" s="256" t="s">
        <v>2911</v>
      </c>
      <c r="H827" s="256" t="s">
        <v>409</v>
      </c>
      <c r="I827" s="256"/>
      <c r="J827" s="256" t="s">
        <v>2097</v>
      </c>
      <c r="K827" s="329" t="s">
        <v>2097</v>
      </c>
      <c r="L827" s="256" t="s">
        <v>2097</v>
      </c>
      <c r="M827" s="256"/>
      <c r="N827" s="257"/>
    </row>
    <row r="828" spans="2:14" x14ac:dyDescent="0.25">
      <c r="B828" s="333" t="str">
        <f>IF(D828="","",D828&amp;"-"&amp;(1+COUNTIF(D$33:D827,D828)))</f>
        <v>imeprezime-777</v>
      </c>
      <c r="D828" s="255" t="s">
        <v>285</v>
      </c>
      <c r="E828" s="256" t="s">
        <v>1538</v>
      </c>
      <c r="F828" s="256">
        <v>1178</v>
      </c>
      <c r="G828" s="256" t="s">
        <v>1537</v>
      </c>
      <c r="H828" s="256" t="s">
        <v>807</v>
      </c>
      <c r="I828" s="256" t="s">
        <v>1509</v>
      </c>
      <c r="J828" s="256">
        <v>221</v>
      </c>
      <c r="K828" s="329">
        <v>44627</v>
      </c>
      <c r="L828" s="256" t="s">
        <v>2097</v>
      </c>
      <c r="M828" s="256"/>
      <c r="N828" s="257"/>
    </row>
    <row r="829" spans="2:14" x14ac:dyDescent="0.25">
      <c r="B829" s="333" t="str">
        <f>IF(D829="","",D829&amp;"-"&amp;(1+COUNTIF(D$33:D828,D829)))</f>
        <v>imeprezime-778</v>
      </c>
      <c r="D829" s="255" t="s">
        <v>285</v>
      </c>
      <c r="E829" s="256" t="s">
        <v>2912</v>
      </c>
      <c r="F829" s="256">
        <v>1141</v>
      </c>
      <c r="G829" s="256" t="s">
        <v>2804</v>
      </c>
      <c r="H829" s="256" t="s">
        <v>377</v>
      </c>
      <c r="I829" s="256" t="s">
        <v>1833</v>
      </c>
      <c r="J829" s="256">
        <v>221</v>
      </c>
      <c r="K829" s="329">
        <v>44636</v>
      </c>
      <c r="L829" s="256" t="s">
        <v>2097</v>
      </c>
      <c r="M829" s="256"/>
      <c r="N829" s="257"/>
    </row>
    <row r="830" spans="2:14" ht="15" customHeight="1" x14ac:dyDescent="0.25">
      <c r="B830" s="333" t="str">
        <f>IF(D830="","",D830&amp;"-"&amp;(1+COUNTIF(D$33:D829,D830)))</f>
        <v>imeprezime-779</v>
      </c>
      <c r="D830" s="255" t="s">
        <v>285</v>
      </c>
      <c r="E830" s="256" t="s">
        <v>2913</v>
      </c>
      <c r="F830" s="256">
        <v>1532</v>
      </c>
      <c r="G830" s="256" t="s">
        <v>1637</v>
      </c>
      <c r="H830" s="256" t="s">
        <v>377</v>
      </c>
      <c r="I830" s="256" t="s">
        <v>1658</v>
      </c>
      <c r="J830" s="256">
        <v>221</v>
      </c>
      <c r="K830" s="329">
        <v>44636</v>
      </c>
      <c r="L830" s="256" t="s">
        <v>2097</v>
      </c>
      <c r="M830" s="256"/>
      <c r="N830" s="257"/>
    </row>
    <row r="831" spans="2:14" x14ac:dyDescent="0.25">
      <c r="B831" s="333" t="str">
        <f>IF(D831="","",D831&amp;"-"&amp;(1+COUNTIF(D$33:D830,D831)))</f>
        <v>imeprezime-780</v>
      </c>
      <c r="D831" s="255" t="s">
        <v>285</v>
      </c>
      <c r="E831" s="256" t="s">
        <v>2913</v>
      </c>
      <c r="F831" s="256">
        <v>1768</v>
      </c>
      <c r="G831" s="256" t="s">
        <v>2157</v>
      </c>
      <c r="H831" s="256" t="s">
        <v>2194</v>
      </c>
      <c r="I831" s="256"/>
      <c r="J831" s="256" t="s">
        <v>2097</v>
      </c>
      <c r="K831" s="329" t="s">
        <v>2097</v>
      </c>
      <c r="L831" s="256" t="s">
        <v>2097</v>
      </c>
      <c r="M831" s="256"/>
      <c r="N831" s="257"/>
    </row>
    <row r="832" spans="2:14" x14ac:dyDescent="0.25">
      <c r="B832" s="333" t="str">
        <f>IF(D832="","",D832&amp;"-"&amp;(1+COUNTIF(D$33:D831,D832)))</f>
        <v>imeprezime-781</v>
      </c>
      <c r="D832" s="255" t="s">
        <v>285</v>
      </c>
      <c r="E832" s="256" t="s">
        <v>2913</v>
      </c>
      <c r="F832" s="256">
        <v>1702</v>
      </c>
      <c r="G832" s="256" t="s">
        <v>2914</v>
      </c>
      <c r="H832" s="256" t="s">
        <v>377</v>
      </c>
      <c r="I832" s="256"/>
      <c r="J832" s="256" t="s">
        <v>2097</v>
      </c>
      <c r="K832" s="329" t="s">
        <v>2097</v>
      </c>
      <c r="L832" s="256" t="s">
        <v>2097</v>
      </c>
      <c r="M832" s="256"/>
      <c r="N832" s="257"/>
    </row>
    <row r="833" spans="2:14" x14ac:dyDescent="0.25">
      <c r="B833" s="333" t="str">
        <f>IF(D833="","",D833&amp;"-"&amp;(1+COUNTIF(D$33:D832,D833)))</f>
        <v>imeprezime-782</v>
      </c>
      <c r="D833" s="255" t="s">
        <v>285</v>
      </c>
      <c r="E833" s="256" t="s">
        <v>2915</v>
      </c>
      <c r="F833" s="256">
        <v>2073</v>
      </c>
      <c r="G833" s="256" t="s">
        <v>2916</v>
      </c>
      <c r="H833" s="256" t="s">
        <v>2700</v>
      </c>
      <c r="I833" s="256"/>
      <c r="J833" s="256" t="s">
        <v>2097</v>
      </c>
      <c r="K833" s="329" t="s">
        <v>2097</v>
      </c>
      <c r="L833" s="256" t="s">
        <v>2097</v>
      </c>
      <c r="M833" s="256"/>
      <c r="N833" s="257"/>
    </row>
    <row r="834" spans="2:14" x14ac:dyDescent="0.25">
      <c r="B834" s="333" t="str">
        <f>IF(D834="","",D834&amp;"-"&amp;(1+COUNTIF(D$33:D833,D834)))</f>
        <v>imeprezime-783</v>
      </c>
      <c r="D834" s="255" t="s">
        <v>285</v>
      </c>
      <c r="E834" s="256" t="s">
        <v>2917</v>
      </c>
      <c r="F834" s="256">
        <v>1825</v>
      </c>
      <c r="G834" s="256" t="s">
        <v>2555</v>
      </c>
      <c r="H834" s="256" t="s">
        <v>563</v>
      </c>
      <c r="I834" s="256"/>
      <c r="J834" s="256" t="s">
        <v>2097</v>
      </c>
      <c r="K834" s="329" t="s">
        <v>2097</v>
      </c>
      <c r="L834" s="256" t="s">
        <v>2097</v>
      </c>
      <c r="M834" s="256"/>
      <c r="N834" s="257"/>
    </row>
    <row r="835" spans="2:14" x14ac:dyDescent="0.25">
      <c r="B835" s="333" t="str">
        <f>IF(D835="","",D835&amp;"-"&amp;(1+COUNTIF(D$33:D834,D835)))</f>
        <v>imeprezime-784</v>
      </c>
      <c r="D835" s="255" t="s">
        <v>285</v>
      </c>
      <c r="E835" s="256" t="s">
        <v>2918</v>
      </c>
      <c r="F835" s="256">
        <v>2115</v>
      </c>
      <c r="G835" s="256" t="s">
        <v>2474</v>
      </c>
      <c r="H835" s="256" t="s">
        <v>450</v>
      </c>
      <c r="I835" s="256"/>
      <c r="J835" s="256" t="s">
        <v>2097</v>
      </c>
      <c r="K835" s="329" t="s">
        <v>2097</v>
      </c>
      <c r="L835" s="256" t="s">
        <v>2097</v>
      </c>
      <c r="M835" s="256"/>
      <c r="N835" s="257"/>
    </row>
    <row r="836" spans="2:14" x14ac:dyDescent="0.25">
      <c r="B836" s="333" t="str">
        <f>IF(D836="","",D836&amp;"-"&amp;(1+COUNTIF(D$33:D835,D836)))</f>
        <v>imeprezime-785</v>
      </c>
      <c r="D836" s="255" t="s">
        <v>285</v>
      </c>
      <c r="E836" s="256" t="s">
        <v>2918</v>
      </c>
      <c r="F836" s="256">
        <v>1564</v>
      </c>
      <c r="G836" s="256" t="s">
        <v>2919</v>
      </c>
      <c r="H836" s="256" t="s">
        <v>2163</v>
      </c>
      <c r="I836" s="256"/>
      <c r="J836" s="256" t="s">
        <v>2097</v>
      </c>
      <c r="K836" s="329" t="s">
        <v>2097</v>
      </c>
      <c r="L836" s="256" t="s">
        <v>2097</v>
      </c>
      <c r="M836" s="256"/>
      <c r="N836" s="257"/>
    </row>
    <row r="837" spans="2:14" ht="15" customHeight="1" x14ac:dyDescent="0.25">
      <c r="B837" s="333" t="str">
        <f>IF(D837="","",D837&amp;"-"&amp;(1+COUNTIF(D$33:D836,D837)))</f>
        <v>imeprezime-786</v>
      </c>
      <c r="D837" s="255" t="s">
        <v>285</v>
      </c>
      <c r="E837" s="256" t="s">
        <v>2920</v>
      </c>
      <c r="F837" s="256">
        <v>1361</v>
      </c>
      <c r="G837" s="256" t="s">
        <v>2315</v>
      </c>
      <c r="H837" s="256" t="s">
        <v>377</v>
      </c>
      <c r="I837" s="256" t="s">
        <v>1658</v>
      </c>
      <c r="J837" s="256">
        <v>221</v>
      </c>
      <c r="K837" s="329">
        <v>44636</v>
      </c>
      <c r="L837" s="256" t="s">
        <v>2097</v>
      </c>
      <c r="M837" s="256"/>
      <c r="N837" s="257"/>
    </row>
    <row r="838" spans="2:14" x14ac:dyDescent="0.25">
      <c r="B838" s="333" t="str">
        <f>IF(D838="","",D838&amp;"-"&amp;(1+COUNTIF(D$33:D837,D838)))</f>
        <v>imeprezime-787</v>
      </c>
      <c r="D838" s="255" t="s">
        <v>285</v>
      </c>
      <c r="E838" s="256" t="s">
        <v>2921</v>
      </c>
      <c r="F838" s="256">
        <v>1802</v>
      </c>
      <c r="G838" s="256" t="s">
        <v>2922</v>
      </c>
      <c r="H838" s="256" t="s">
        <v>377</v>
      </c>
      <c r="I838" s="256"/>
      <c r="J838" s="256" t="s">
        <v>2097</v>
      </c>
      <c r="K838" s="329" t="s">
        <v>2097</v>
      </c>
      <c r="L838" s="256" t="s">
        <v>2097</v>
      </c>
      <c r="M838" s="256"/>
      <c r="N838" s="257"/>
    </row>
    <row r="839" spans="2:14" x14ac:dyDescent="0.25">
      <c r="B839" s="333" t="str">
        <f>IF(D839="","",D839&amp;"-"&amp;(1+COUNTIF(D$33:D838,D839)))</f>
        <v>imeprezime-788</v>
      </c>
      <c r="D839" s="255" t="s">
        <v>285</v>
      </c>
      <c r="E839" s="256" t="s">
        <v>2923</v>
      </c>
      <c r="F839" s="256">
        <v>2214</v>
      </c>
      <c r="G839" s="256" t="s">
        <v>2924</v>
      </c>
      <c r="H839" s="256" t="s">
        <v>807</v>
      </c>
      <c r="I839" s="256" t="s">
        <v>808</v>
      </c>
      <c r="J839" s="256">
        <v>221</v>
      </c>
      <c r="K839" s="329">
        <v>44641</v>
      </c>
      <c r="L839" s="256" t="s">
        <v>2097</v>
      </c>
      <c r="M839" s="256"/>
      <c r="N839" s="257"/>
    </row>
    <row r="840" spans="2:14" x14ac:dyDescent="0.25">
      <c r="B840" s="333" t="str">
        <f>IF(D840="","",D840&amp;"-"&amp;(1+COUNTIF(D$33:D839,D840)))</f>
        <v>imeprezime-789</v>
      </c>
      <c r="D840" s="255" t="s">
        <v>285</v>
      </c>
      <c r="E840" s="256" t="s">
        <v>2925</v>
      </c>
      <c r="F840" s="256">
        <v>2288</v>
      </c>
      <c r="G840" s="256" t="s">
        <v>2926</v>
      </c>
      <c r="H840" s="256" t="s">
        <v>409</v>
      </c>
      <c r="I840" s="256"/>
      <c r="J840" s="256" t="s">
        <v>2097</v>
      </c>
      <c r="K840" s="256" t="s">
        <v>2097</v>
      </c>
      <c r="L840" s="256" t="s">
        <v>2097</v>
      </c>
      <c r="M840" s="256"/>
      <c r="N840" s="257"/>
    </row>
    <row r="841" spans="2:14" x14ac:dyDescent="0.25">
      <c r="B841" s="333" t="str">
        <f>IF(D841="","",D841&amp;"-"&amp;(1+COUNTIF(D$33:D840,D841)))</f>
        <v>imeprezime-790</v>
      </c>
      <c r="D841" s="255" t="s">
        <v>285</v>
      </c>
      <c r="E841" s="256" t="s">
        <v>2927</v>
      </c>
      <c r="F841" s="256">
        <v>1674</v>
      </c>
      <c r="G841" s="256" t="s">
        <v>2219</v>
      </c>
      <c r="H841" s="256" t="s">
        <v>428</v>
      </c>
      <c r="I841" s="256" t="s">
        <v>808</v>
      </c>
      <c r="J841" s="256">
        <v>221</v>
      </c>
      <c r="K841" s="329">
        <v>44626</v>
      </c>
      <c r="L841" s="256" t="s">
        <v>2097</v>
      </c>
      <c r="M841" s="256"/>
      <c r="N841" s="257"/>
    </row>
    <row r="842" spans="2:14" x14ac:dyDescent="0.25">
      <c r="B842" s="333" t="str">
        <f>IF(D842="","",D842&amp;"-"&amp;(1+COUNTIF(D$33:D841,D842)))</f>
        <v>imeprezime-791</v>
      </c>
      <c r="D842" s="255" t="s">
        <v>285</v>
      </c>
      <c r="E842" s="256" t="s">
        <v>2928</v>
      </c>
      <c r="F842" s="256">
        <v>1503</v>
      </c>
      <c r="G842" s="256" t="s">
        <v>2929</v>
      </c>
      <c r="H842" s="256" t="s">
        <v>377</v>
      </c>
      <c r="I842" s="256" t="s">
        <v>495</v>
      </c>
      <c r="J842" s="256">
        <v>221</v>
      </c>
      <c r="K842" s="329">
        <v>44636</v>
      </c>
      <c r="L842" s="256" t="s">
        <v>2097</v>
      </c>
      <c r="M842" s="256"/>
      <c r="N842" s="257"/>
    </row>
    <row r="843" spans="2:14" x14ac:dyDescent="0.25">
      <c r="B843" s="333" t="str">
        <f>IF(D843="","",D843&amp;"-"&amp;(1+COUNTIF(D$33:D842,D843)))</f>
        <v>imeprezime-792</v>
      </c>
      <c r="D843" s="255" t="s">
        <v>285</v>
      </c>
      <c r="E843" s="256" t="s">
        <v>2930</v>
      </c>
      <c r="F843" s="256">
        <v>1057</v>
      </c>
      <c r="G843" s="256" t="s">
        <v>2281</v>
      </c>
      <c r="H843" s="256" t="s">
        <v>377</v>
      </c>
      <c r="I843" s="256" t="s">
        <v>495</v>
      </c>
      <c r="J843" s="256">
        <v>221</v>
      </c>
      <c r="K843" s="329">
        <v>44636</v>
      </c>
      <c r="L843" s="256" t="s">
        <v>2097</v>
      </c>
      <c r="M843" s="256"/>
      <c r="N843" s="257"/>
    </row>
    <row r="844" spans="2:14" ht="15" customHeight="1" x14ac:dyDescent="0.25">
      <c r="B844" s="333" t="str">
        <f>IF(D844="","",D844&amp;"-"&amp;(1+COUNTIF(D$33:D843,D844)))</f>
        <v>imeprezime-793</v>
      </c>
      <c r="D844" s="255" t="s">
        <v>285</v>
      </c>
      <c r="E844" s="256" t="s">
        <v>1247</v>
      </c>
      <c r="F844" s="256">
        <v>1490</v>
      </c>
      <c r="G844" s="256" t="s">
        <v>1246</v>
      </c>
      <c r="H844" s="256" t="s">
        <v>563</v>
      </c>
      <c r="I844" s="256" t="s">
        <v>1094</v>
      </c>
      <c r="J844" s="256">
        <v>221</v>
      </c>
      <c r="K844" s="329">
        <v>44686</v>
      </c>
      <c r="L844" s="256" t="s">
        <v>2097</v>
      </c>
      <c r="M844" s="256"/>
      <c r="N844" s="257"/>
    </row>
    <row r="845" spans="2:14" x14ac:dyDescent="0.25">
      <c r="B845" s="333" t="str">
        <f>IF(D845="","",D845&amp;"-"&amp;(1+COUNTIF(D$33:D844,D845)))</f>
        <v>imeprezime-794</v>
      </c>
      <c r="D845" s="255" t="s">
        <v>285</v>
      </c>
      <c r="E845" s="256" t="s">
        <v>1247</v>
      </c>
      <c r="F845" s="256">
        <v>1568</v>
      </c>
      <c r="G845" s="256" t="s">
        <v>1291</v>
      </c>
      <c r="H845" s="256" t="s">
        <v>409</v>
      </c>
      <c r="I845" s="256" t="s">
        <v>1280</v>
      </c>
      <c r="J845" s="256">
        <v>221</v>
      </c>
      <c r="K845" s="329">
        <v>44632</v>
      </c>
      <c r="L845" s="256" t="s">
        <v>2097</v>
      </c>
      <c r="M845" s="256"/>
      <c r="N845" s="257"/>
    </row>
    <row r="846" spans="2:14" x14ac:dyDescent="0.25">
      <c r="B846" s="333" t="str">
        <f>IF(D846="","",D846&amp;"-"&amp;(1+COUNTIF(D$33:D845,D846)))</f>
        <v>imeprezime-795</v>
      </c>
      <c r="D846" s="255" t="s">
        <v>285</v>
      </c>
      <c r="E846" s="256" t="s">
        <v>1111</v>
      </c>
      <c r="F846" s="256">
        <v>1427</v>
      </c>
      <c r="G846" s="256" t="s">
        <v>2642</v>
      </c>
      <c r="H846" s="256" t="s">
        <v>2194</v>
      </c>
      <c r="I846" s="256" t="s">
        <v>1094</v>
      </c>
      <c r="J846" s="256">
        <v>221</v>
      </c>
      <c r="K846" s="329">
        <v>44645</v>
      </c>
      <c r="L846" s="256" t="s">
        <v>2097</v>
      </c>
      <c r="M846" s="256"/>
      <c r="N846" s="257"/>
    </row>
    <row r="847" spans="2:14" x14ac:dyDescent="0.25">
      <c r="B847" s="333" t="str">
        <f>IF(D847="","",D847&amp;"-"&amp;(1+COUNTIF(D$33:D846,D847)))</f>
        <v>imeprezime-796</v>
      </c>
      <c r="D847" s="255" t="s">
        <v>285</v>
      </c>
      <c r="E847" s="256" t="s">
        <v>1111</v>
      </c>
      <c r="F847" s="256">
        <v>1430</v>
      </c>
      <c r="G847" s="256" t="s">
        <v>1110</v>
      </c>
      <c r="H847" s="256" t="s">
        <v>807</v>
      </c>
      <c r="I847" s="256" t="s">
        <v>1094</v>
      </c>
      <c r="J847" s="256">
        <v>221</v>
      </c>
      <c r="K847" s="329">
        <v>44627</v>
      </c>
      <c r="L847" s="256" t="s">
        <v>2097</v>
      </c>
      <c r="M847" s="256"/>
      <c r="N847" s="257"/>
    </row>
    <row r="848" spans="2:14" x14ac:dyDescent="0.25">
      <c r="B848" s="333" t="str">
        <f>IF(D848="","",D848&amp;"-"&amp;(1+COUNTIF(D$33:D847,D848)))</f>
        <v>imeprezime-797</v>
      </c>
      <c r="D848" s="255" t="s">
        <v>285</v>
      </c>
      <c r="E848" s="256" t="s">
        <v>2931</v>
      </c>
      <c r="F848" s="256">
        <v>1407</v>
      </c>
      <c r="G848" s="256" t="s">
        <v>2932</v>
      </c>
      <c r="H848" s="256" t="s">
        <v>525</v>
      </c>
      <c r="I848" s="256" t="s">
        <v>1000</v>
      </c>
      <c r="J848" s="256">
        <v>221</v>
      </c>
      <c r="K848" s="329">
        <v>44625</v>
      </c>
      <c r="L848" s="256" t="s">
        <v>2097</v>
      </c>
      <c r="M848" s="256"/>
      <c r="N848" s="257"/>
    </row>
    <row r="849" spans="2:14" x14ac:dyDescent="0.25">
      <c r="B849" s="333" t="str">
        <f>IF(D849="","",D849&amp;"-"&amp;(1+COUNTIF(D$33:D848,D849)))</f>
        <v>imeprezime-798</v>
      </c>
      <c r="D849" s="255" t="s">
        <v>285</v>
      </c>
      <c r="E849" s="256" t="s">
        <v>2933</v>
      </c>
      <c r="F849" s="256">
        <v>1545</v>
      </c>
      <c r="G849" s="256" t="s">
        <v>2934</v>
      </c>
      <c r="H849" s="256" t="s">
        <v>563</v>
      </c>
      <c r="I849" s="256" t="s">
        <v>1000</v>
      </c>
      <c r="J849" s="256">
        <v>221</v>
      </c>
      <c r="K849" s="329">
        <v>44646</v>
      </c>
      <c r="L849" s="256" t="s">
        <v>2097</v>
      </c>
      <c r="M849" s="256"/>
      <c r="N849" s="257"/>
    </row>
    <row r="850" spans="2:14" x14ac:dyDescent="0.25">
      <c r="B850" s="333" t="str">
        <f>IF(D850="","",D850&amp;"-"&amp;(1+COUNTIF(D$33:D849,D850)))</f>
        <v>imeprezime-799</v>
      </c>
      <c r="D850" s="255" t="s">
        <v>285</v>
      </c>
      <c r="E850" s="256" t="s">
        <v>764</v>
      </c>
      <c r="F850" s="256">
        <v>1082</v>
      </c>
      <c r="G850" s="256" t="s">
        <v>763</v>
      </c>
      <c r="H850" s="256" t="s">
        <v>428</v>
      </c>
      <c r="I850" s="256" t="s">
        <v>698</v>
      </c>
      <c r="J850" s="256">
        <v>221</v>
      </c>
      <c r="K850" s="329">
        <v>44626</v>
      </c>
      <c r="L850" s="256" t="s">
        <v>2097</v>
      </c>
      <c r="M850" s="256"/>
      <c r="N850" s="257"/>
    </row>
    <row r="851" spans="2:14" ht="15" customHeight="1" x14ac:dyDescent="0.25">
      <c r="B851" s="333" t="str">
        <f>IF(D851="","",D851&amp;"-"&amp;(1+COUNTIF(D$33:D850,D851)))</f>
        <v>imeprezime-800</v>
      </c>
      <c r="D851" s="255" t="s">
        <v>285</v>
      </c>
      <c r="E851" s="256" t="s">
        <v>764</v>
      </c>
      <c r="F851" s="256">
        <v>2023</v>
      </c>
      <c r="G851" s="256" t="s">
        <v>2935</v>
      </c>
      <c r="H851" s="256"/>
      <c r="I851" s="256"/>
      <c r="J851" s="256" t="s">
        <v>2097</v>
      </c>
      <c r="K851" s="329" t="s">
        <v>2097</v>
      </c>
      <c r="L851" s="256" t="s">
        <v>2097</v>
      </c>
      <c r="M851" s="256"/>
      <c r="N851" s="257"/>
    </row>
    <row r="852" spans="2:14" x14ac:dyDescent="0.25">
      <c r="B852" s="333" t="str">
        <f>IF(D852="","",D852&amp;"-"&amp;(1+COUNTIF(D$33:D851,D852)))</f>
        <v>imeprezime-801</v>
      </c>
      <c r="D852" s="255" t="s">
        <v>285</v>
      </c>
      <c r="E852" s="256" t="s">
        <v>2936</v>
      </c>
      <c r="F852" s="256">
        <v>1699</v>
      </c>
      <c r="G852" s="256" t="s">
        <v>2349</v>
      </c>
      <c r="H852" s="256" t="s">
        <v>377</v>
      </c>
      <c r="I852" s="256"/>
      <c r="J852" s="256" t="s">
        <v>2097</v>
      </c>
      <c r="K852" s="329" t="s">
        <v>2097</v>
      </c>
      <c r="L852" s="256" t="s">
        <v>2097</v>
      </c>
      <c r="M852" s="256"/>
      <c r="N852" s="257"/>
    </row>
    <row r="853" spans="2:14" x14ac:dyDescent="0.25">
      <c r="B853" s="333" t="str">
        <f>IF(D853="","",D853&amp;"-"&amp;(1+COUNTIF(D$33:D852,D853)))</f>
        <v>imeprezime-802</v>
      </c>
      <c r="D853" s="255" t="s">
        <v>285</v>
      </c>
      <c r="E853" s="256" t="s">
        <v>2936</v>
      </c>
      <c r="F853" s="256">
        <v>1940</v>
      </c>
      <c r="G853" s="256" t="s">
        <v>2937</v>
      </c>
      <c r="H853" s="256" t="s">
        <v>450</v>
      </c>
      <c r="I853" s="256" t="s">
        <v>1509</v>
      </c>
      <c r="J853" s="256">
        <v>221</v>
      </c>
      <c r="K853" s="329">
        <v>44625</v>
      </c>
      <c r="L853" s="256" t="s">
        <v>2097</v>
      </c>
      <c r="M853" s="256"/>
      <c r="N853" s="257"/>
    </row>
    <row r="854" spans="2:14" x14ac:dyDescent="0.25">
      <c r="B854" s="333" t="str">
        <f>IF(D854="","",D854&amp;"-"&amp;(1+COUNTIF(D$33:D853,D854)))</f>
        <v>imeprezime-803</v>
      </c>
      <c r="D854" s="255" t="s">
        <v>285</v>
      </c>
      <c r="E854" s="256" t="s">
        <v>2938</v>
      </c>
      <c r="F854" s="256">
        <v>1039</v>
      </c>
      <c r="G854" s="256" t="s">
        <v>2166</v>
      </c>
      <c r="H854" s="256" t="s">
        <v>450</v>
      </c>
      <c r="I854" s="256" t="s">
        <v>629</v>
      </c>
      <c r="J854" s="256">
        <v>221</v>
      </c>
      <c r="K854" s="329">
        <v>44625</v>
      </c>
      <c r="L854" s="256" t="s">
        <v>2097</v>
      </c>
      <c r="M854" s="256"/>
      <c r="N854" s="257"/>
    </row>
    <row r="855" spans="2:14" x14ac:dyDescent="0.25">
      <c r="B855" s="333" t="str">
        <f>IF(D855="","",D855&amp;"-"&amp;(1+COUNTIF(D$33:D854,D855)))</f>
        <v>imeprezime-804</v>
      </c>
      <c r="D855" s="255" t="s">
        <v>285</v>
      </c>
      <c r="E855" s="256" t="s">
        <v>2939</v>
      </c>
      <c r="F855" s="256">
        <v>1045</v>
      </c>
      <c r="G855" s="256" t="s">
        <v>2661</v>
      </c>
      <c r="H855" s="256" t="s">
        <v>2194</v>
      </c>
      <c r="I855" s="256"/>
      <c r="J855" s="256" t="s">
        <v>2097</v>
      </c>
      <c r="K855" s="329" t="s">
        <v>2097</v>
      </c>
      <c r="L855" s="256" t="s">
        <v>2097</v>
      </c>
      <c r="M855" s="256"/>
      <c r="N855" s="257"/>
    </row>
    <row r="856" spans="2:14" x14ac:dyDescent="0.25">
      <c r="B856" s="333" t="str">
        <f>IF(D856="","",D856&amp;"-"&amp;(1+COUNTIF(D$33:D855,D856)))</f>
        <v>imeprezime-805</v>
      </c>
      <c r="D856" s="255" t="s">
        <v>285</v>
      </c>
      <c r="E856" s="256" t="s">
        <v>2939</v>
      </c>
      <c r="F856" s="256">
        <v>1200</v>
      </c>
      <c r="G856" s="256" t="s">
        <v>2155</v>
      </c>
      <c r="H856" s="256" t="s">
        <v>450</v>
      </c>
      <c r="I856" s="256" t="s">
        <v>1833</v>
      </c>
      <c r="J856" s="256">
        <v>221</v>
      </c>
      <c r="K856" s="329">
        <v>44625</v>
      </c>
      <c r="L856" s="256" t="s">
        <v>2097</v>
      </c>
      <c r="M856" s="256"/>
      <c r="N856" s="257"/>
    </row>
    <row r="857" spans="2:14" x14ac:dyDescent="0.25">
      <c r="B857" s="333" t="str">
        <f>IF(D857="","",D857&amp;"-"&amp;(1+COUNTIF(D$33:D856,D857)))</f>
        <v>imeprezime-806</v>
      </c>
      <c r="D857" s="255" t="s">
        <v>285</v>
      </c>
      <c r="E857" s="256" t="s">
        <v>2939</v>
      </c>
      <c r="F857" s="256">
        <v>1891</v>
      </c>
      <c r="G857" s="256" t="s">
        <v>2634</v>
      </c>
      <c r="H857" s="256" t="s">
        <v>377</v>
      </c>
      <c r="I857" s="256" t="s">
        <v>1658</v>
      </c>
      <c r="J857" s="256">
        <v>221</v>
      </c>
      <c r="K857" s="329">
        <v>44636</v>
      </c>
      <c r="L857" s="256" t="s">
        <v>2097</v>
      </c>
      <c r="M857" s="256"/>
      <c r="N857" s="257"/>
    </row>
    <row r="858" spans="2:14" ht="15" customHeight="1" x14ac:dyDescent="0.25">
      <c r="B858" s="333" t="str">
        <f>IF(D858="","",D858&amp;"-"&amp;(1+COUNTIF(D$33:D857,D858)))</f>
        <v>imeprezime-807</v>
      </c>
      <c r="D858" s="255" t="s">
        <v>285</v>
      </c>
      <c r="E858" s="256" t="s">
        <v>2939</v>
      </c>
      <c r="F858" s="256">
        <v>1655</v>
      </c>
      <c r="G858" s="256" t="s">
        <v>2617</v>
      </c>
      <c r="H858" s="256" t="s">
        <v>525</v>
      </c>
      <c r="I858" s="256" t="s">
        <v>2034</v>
      </c>
      <c r="J858" s="256">
        <v>221</v>
      </c>
      <c r="K858" s="329">
        <v>44625</v>
      </c>
      <c r="L858" s="256" t="s">
        <v>2097</v>
      </c>
      <c r="M858" s="256"/>
      <c r="N858" s="257"/>
    </row>
    <row r="859" spans="2:14" x14ac:dyDescent="0.25">
      <c r="B859" s="333" t="str">
        <f>IF(D859="","",D859&amp;"-"&amp;(1+COUNTIF(D$33:D858,D859)))</f>
        <v>imeprezime-808</v>
      </c>
      <c r="D859" s="255" t="s">
        <v>285</v>
      </c>
      <c r="E859" s="256" t="s">
        <v>2939</v>
      </c>
      <c r="F859" s="256">
        <v>1023</v>
      </c>
      <c r="G859" s="256" t="s">
        <v>2940</v>
      </c>
      <c r="H859" s="256" t="s">
        <v>377</v>
      </c>
      <c r="I859" s="256"/>
      <c r="J859" s="256" t="s">
        <v>2097</v>
      </c>
      <c r="K859" s="256" t="s">
        <v>2097</v>
      </c>
      <c r="L859" s="256" t="s">
        <v>2097</v>
      </c>
      <c r="M859" s="256"/>
      <c r="N859" s="257"/>
    </row>
    <row r="860" spans="2:14" x14ac:dyDescent="0.25">
      <c r="B860" s="333" t="str">
        <f>IF(D860="","",D860&amp;"-"&amp;(1+COUNTIF(D$33:D859,D860)))</f>
        <v>imeprezime-809</v>
      </c>
      <c r="D860" s="255" t="s">
        <v>285</v>
      </c>
      <c r="E860" s="256" t="s">
        <v>2939</v>
      </c>
      <c r="F860" s="256">
        <v>1515</v>
      </c>
      <c r="G860" s="256" t="s">
        <v>974</v>
      </c>
      <c r="H860" s="256" t="s">
        <v>525</v>
      </c>
      <c r="I860" s="256" t="s">
        <v>1833</v>
      </c>
      <c r="J860" s="256">
        <v>221</v>
      </c>
      <c r="K860" s="329">
        <v>44625</v>
      </c>
      <c r="L860" s="256" t="s">
        <v>2097</v>
      </c>
      <c r="M860" s="256"/>
      <c r="N860" s="257"/>
    </row>
    <row r="861" spans="2:14" x14ac:dyDescent="0.25">
      <c r="B861" s="333" t="str">
        <f>IF(D861="","",D861&amp;"-"&amp;(1+COUNTIF(D$33:D860,D861)))</f>
        <v>imeprezime-810</v>
      </c>
      <c r="D861" s="255" t="s">
        <v>285</v>
      </c>
      <c r="E861" s="256" t="s">
        <v>1994</v>
      </c>
      <c r="F861" s="256">
        <v>1372</v>
      </c>
      <c r="G861" s="256" t="s">
        <v>1993</v>
      </c>
      <c r="H861" s="256" t="s">
        <v>525</v>
      </c>
      <c r="I861" s="256" t="s">
        <v>1833</v>
      </c>
      <c r="J861" s="256">
        <v>221</v>
      </c>
      <c r="K861" s="329">
        <v>44625</v>
      </c>
      <c r="L861" s="256" t="s">
        <v>2097</v>
      </c>
      <c r="M861" s="256"/>
      <c r="N861" s="257"/>
    </row>
    <row r="862" spans="2:14" x14ac:dyDescent="0.25">
      <c r="B862" s="333" t="str">
        <f>IF(D862="","",D862&amp;"-"&amp;(1+COUNTIF(D$33:D861,D862)))</f>
        <v>imeprezime-811</v>
      </c>
      <c r="D862" s="255" t="s">
        <v>285</v>
      </c>
      <c r="E862" s="256" t="s">
        <v>2941</v>
      </c>
      <c r="F862" s="256">
        <v>1155</v>
      </c>
      <c r="G862" s="256" t="s">
        <v>2144</v>
      </c>
      <c r="H862" s="256" t="s">
        <v>2233</v>
      </c>
      <c r="I862" s="256" t="s">
        <v>627</v>
      </c>
      <c r="J862" s="256">
        <v>221</v>
      </c>
      <c r="K862" s="329">
        <v>44623</v>
      </c>
      <c r="L862" s="256" t="s">
        <v>2097</v>
      </c>
      <c r="M862" s="256"/>
      <c r="N862" s="257"/>
    </row>
    <row r="863" spans="2:14" x14ac:dyDescent="0.25">
      <c r="B863" s="333" t="str">
        <f>IF(D863="","",D863&amp;"-"&amp;(1+COUNTIF(D$33:D862,D863)))</f>
        <v>imeprezime-812</v>
      </c>
      <c r="D863" s="255" t="s">
        <v>285</v>
      </c>
      <c r="E863" s="256" t="s">
        <v>2942</v>
      </c>
      <c r="F863" s="256">
        <v>1812</v>
      </c>
      <c r="G863" s="256" t="s">
        <v>2943</v>
      </c>
      <c r="H863" s="256" t="s">
        <v>377</v>
      </c>
      <c r="I863" s="256"/>
      <c r="J863" s="256" t="s">
        <v>2097</v>
      </c>
      <c r="K863" s="329" t="s">
        <v>2097</v>
      </c>
      <c r="L863" s="256" t="s">
        <v>2097</v>
      </c>
      <c r="M863" s="256"/>
      <c r="N863" s="257"/>
    </row>
    <row r="864" spans="2:14" x14ac:dyDescent="0.25">
      <c r="B864" s="333" t="str">
        <f>IF(D864="","",D864&amp;"-"&amp;(1+COUNTIF(D$33:D863,D864)))</f>
        <v>imeprezime-813</v>
      </c>
      <c r="D864" s="255" t="s">
        <v>285</v>
      </c>
      <c r="E864" s="256" t="s">
        <v>2944</v>
      </c>
      <c r="F864" s="256">
        <v>1096</v>
      </c>
      <c r="G864" s="256" t="s">
        <v>2945</v>
      </c>
      <c r="H864" s="256" t="s">
        <v>409</v>
      </c>
      <c r="I864" s="256" t="s">
        <v>1094</v>
      </c>
      <c r="J864" s="256">
        <v>221</v>
      </c>
      <c r="K864" s="329">
        <v>44632</v>
      </c>
      <c r="L864" s="256" t="s">
        <v>2097</v>
      </c>
      <c r="M864" s="256"/>
      <c r="N864" s="257"/>
    </row>
    <row r="865" spans="2:14" ht="15" customHeight="1" x14ac:dyDescent="0.25">
      <c r="B865" s="333" t="str">
        <f>IF(D865="","",D865&amp;"-"&amp;(1+COUNTIF(D$33:D864,D865)))</f>
        <v>imeprezime-814</v>
      </c>
      <c r="D865" s="255" t="s">
        <v>285</v>
      </c>
      <c r="E865" s="256" t="s">
        <v>903</v>
      </c>
      <c r="F865" s="256">
        <v>1151</v>
      </c>
      <c r="G865" s="256" t="s">
        <v>902</v>
      </c>
      <c r="H865" s="256" t="s">
        <v>409</v>
      </c>
      <c r="I865" s="256" t="s">
        <v>868</v>
      </c>
      <c r="J865" s="256">
        <v>221</v>
      </c>
      <c r="K865" s="329">
        <v>44642</v>
      </c>
      <c r="L865" s="256" t="s">
        <v>2097</v>
      </c>
      <c r="M865" s="256"/>
      <c r="N865" s="257"/>
    </row>
    <row r="866" spans="2:14" x14ac:dyDescent="0.25">
      <c r="B866" s="333" t="str">
        <f>IF(D866="","",D866&amp;"-"&amp;(1+COUNTIF(D$33:D865,D866)))</f>
        <v>imeprezime-815</v>
      </c>
      <c r="D866" s="255" t="s">
        <v>285</v>
      </c>
      <c r="E866" s="256" t="s">
        <v>903</v>
      </c>
      <c r="F866" s="256">
        <v>1641</v>
      </c>
      <c r="G866" s="256" t="s">
        <v>2946</v>
      </c>
      <c r="H866" s="256" t="s">
        <v>2194</v>
      </c>
      <c r="I866" s="256"/>
      <c r="J866" s="256" t="s">
        <v>2097</v>
      </c>
      <c r="K866" s="329" t="s">
        <v>2097</v>
      </c>
      <c r="L866" s="256" t="s">
        <v>2097</v>
      </c>
      <c r="M866" s="256"/>
      <c r="N866" s="257"/>
    </row>
    <row r="867" spans="2:14" x14ac:dyDescent="0.25">
      <c r="B867" s="333" t="str">
        <f>IF(D867="","",D867&amp;"-"&amp;(1+COUNTIF(D$33:D866,D867)))</f>
        <v>imeprezime-816</v>
      </c>
      <c r="D867" s="255" t="s">
        <v>285</v>
      </c>
      <c r="E867" s="256" t="s">
        <v>903</v>
      </c>
      <c r="F867" s="256">
        <v>1609</v>
      </c>
      <c r="G867" s="256" t="s">
        <v>2164</v>
      </c>
      <c r="H867" s="256" t="s">
        <v>409</v>
      </c>
      <c r="I867" s="256"/>
      <c r="J867" s="256" t="s">
        <v>2097</v>
      </c>
      <c r="K867" s="329" t="s">
        <v>2097</v>
      </c>
      <c r="L867" s="256" t="s">
        <v>2097</v>
      </c>
      <c r="M867" s="256"/>
      <c r="N867" s="257"/>
    </row>
    <row r="868" spans="2:14" x14ac:dyDescent="0.25">
      <c r="B868" s="333" t="str">
        <f>IF(D868="","",D868&amp;"-"&amp;(1+COUNTIF(D$33:D867,D868)))</f>
        <v>imeprezime-817</v>
      </c>
      <c r="D868" s="255" t="s">
        <v>285</v>
      </c>
      <c r="E868" s="256" t="s">
        <v>903</v>
      </c>
      <c r="F868" s="256">
        <v>1495</v>
      </c>
      <c r="G868" s="256" t="s">
        <v>2232</v>
      </c>
      <c r="H868" s="256" t="s">
        <v>377</v>
      </c>
      <c r="I868" s="256" t="s">
        <v>698</v>
      </c>
      <c r="J868" s="256">
        <v>221</v>
      </c>
      <c r="K868" s="329">
        <v>44667</v>
      </c>
      <c r="L868" s="256" t="s">
        <v>2097</v>
      </c>
      <c r="M868" s="256"/>
      <c r="N868" s="257"/>
    </row>
    <row r="869" spans="2:14" x14ac:dyDescent="0.25">
      <c r="B869" s="333" t="str">
        <f>IF(D869="","",D869&amp;"-"&amp;(1+COUNTIF(D$33:D868,D869)))</f>
        <v>imeprezime-818</v>
      </c>
      <c r="D869" s="255" t="s">
        <v>285</v>
      </c>
      <c r="E869" s="256" t="s">
        <v>903</v>
      </c>
      <c r="F869" s="256">
        <v>1133</v>
      </c>
      <c r="G869" s="256" t="s">
        <v>2947</v>
      </c>
      <c r="H869" s="256" t="s">
        <v>428</v>
      </c>
      <c r="I869" s="256" t="s">
        <v>1094</v>
      </c>
      <c r="J869" s="256">
        <v>221</v>
      </c>
      <c r="K869" s="329">
        <v>44626</v>
      </c>
      <c r="L869" s="256" t="s">
        <v>2097</v>
      </c>
      <c r="M869" s="256"/>
      <c r="N869" s="257"/>
    </row>
    <row r="870" spans="2:14" x14ac:dyDescent="0.25">
      <c r="B870" s="333" t="str">
        <f>IF(D870="","",D870&amp;"-"&amp;(1+COUNTIF(D$33:D869,D870)))</f>
        <v>imeprezime-819</v>
      </c>
      <c r="D870" s="255" t="s">
        <v>285</v>
      </c>
      <c r="E870" s="256" t="s">
        <v>2948</v>
      </c>
      <c r="F870" s="256">
        <v>1414</v>
      </c>
      <c r="G870" s="256" t="s">
        <v>2642</v>
      </c>
      <c r="H870" s="256" t="s">
        <v>2194</v>
      </c>
      <c r="I870" s="256" t="s">
        <v>2003</v>
      </c>
      <c r="J870" s="256">
        <v>221</v>
      </c>
      <c r="K870" s="329">
        <v>44645</v>
      </c>
      <c r="L870" s="256" t="s">
        <v>2097</v>
      </c>
      <c r="M870" s="256"/>
      <c r="N870" s="257"/>
    </row>
    <row r="871" spans="2:14" x14ac:dyDescent="0.25">
      <c r="B871" s="333" t="str">
        <f>IF(D871="","",D871&amp;"-"&amp;(1+COUNTIF(D$33:D870,D871)))</f>
        <v>imeprezime-820</v>
      </c>
      <c r="D871" s="255" t="s">
        <v>285</v>
      </c>
      <c r="E871" s="256" t="s">
        <v>2948</v>
      </c>
      <c r="F871" s="256">
        <v>1371</v>
      </c>
      <c r="G871" s="256" t="s">
        <v>2227</v>
      </c>
      <c r="H871" s="256" t="s">
        <v>377</v>
      </c>
      <c r="I871" s="256" t="s">
        <v>1556</v>
      </c>
      <c r="J871" s="256">
        <v>221</v>
      </c>
      <c r="K871" s="329">
        <v>44636</v>
      </c>
      <c r="L871" s="256" t="s">
        <v>2097</v>
      </c>
      <c r="M871" s="256"/>
      <c r="N871" s="257"/>
    </row>
    <row r="872" spans="2:14" ht="15" customHeight="1" x14ac:dyDescent="0.25">
      <c r="B872" s="333" t="str">
        <f>IF(D872="","",D872&amp;"-"&amp;(1+COUNTIF(D$33:D871,D872)))</f>
        <v>imeprezime-821</v>
      </c>
      <c r="D872" s="255" t="s">
        <v>285</v>
      </c>
      <c r="E872" s="256" t="s">
        <v>2949</v>
      </c>
      <c r="F872" s="256">
        <v>1644</v>
      </c>
      <c r="G872" s="256" t="s">
        <v>2950</v>
      </c>
      <c r="H872" s="256" t="s">
        <v>409</v>
      </c>
      <c r="I872" s="256"/>
      <c r="J872" s="256" t="s">
        <v>2097</v>
      </c>
      <c r="K872" s="329" t="s">
        <v>2097</v>
      </c>
      <c r="L872" s="256" t="s">
        <v>2097</v>
      </c>
      <c r="M872" s="256"/>
      <c r="N872" s="257"/>
    </row>
    <row r="873" spans="2:14" x14ac:dyDescent="0.25">
      <c r="B873" s="333" t="str">
        <f>IF(D873="","",D873&amp;"-"&amp;(1+COUNTIF(D$33:D872,D873)))</f>
        <v>imeprezime-822</v>
      </c>
      <c r="D873" s="255" t="s">
        <v>285</v>
      </c>
      <c r="E873" s="256" t="s">
        <v>2949</v>
      </c>
      <c r="F873" s="256">
        <v>1876</v>
      </c>
      <c r="G873" s="256" t="s">
        <v>2551</v>
      </c>
      <c r="H873" s="256" t="s">
        <v>377</v>
      </c>
      <c r="I873" s="256"/>
      <c r="J873" s="256" t="s">
        <v>2097</v>
      </c>
      <c r="K873" s="329" t="s">
        <v>2097</v>
      </c>
      <c r="L873" s="256" t="s">
        <v>2097</v>
      </c>
      <c r="M873" s="256"/>
      <c r="N873" s="257"/>
    </row>
    <row r="874" spans="2:14" x14ac:dyDescent="0.25">
      <c r="B874" s="333" t="str">
        <f>IF(D874="","",D874&amp;"-"&amp;(1+COUNTIF(D$33:D873,D874)))</f>
        <v>imeprezime-823</v>
      </c>
      <c r="D874" s="255" t="s">
        <v>285</v>
      </c>
      <c r="E874" s="256" t="s">
        <v>2949</v>
      </c>
      <c r="F874" s="256">
        <v>1766</v>
      </c>
      <c r="G874" s="256" t="s">
        <v>2951</v>
      </c>
      <c r="H874" s="256" t="s">
        <v>2194</v>
      </c>
      <c r="I874" s="256"/>
      <c r="J874" s="256" t="s">
        <v>2097</v>
      </c>
      <c r="K874" s="329" t="s">
        <v>2097</v>
      </c>
      <c r="L874" s="256" t="s">
        <v>2097</v>
      </c>
      <c r="M874" s="256"/>
      <c r="N874" s="257"/>
    </row>
    <row r="875" spans="2:14" x14ac:dyDescent="0.25">
      <c r="B875" s="333" t="str">
        <f>IF(D875="","",D875&amp;"-"&amp;(1+COUNTIF(D$33:D874,D875)))</f>
        <v>imeprezime-824</v>
      </c>
      <c r="D875" s="255" t="s">
        <v>285</v>
      </c>
      <c r="E875" s="256" t="s">
        <v>1158</v>
      </c>
      <c r="F875" s="256">
        <v>1926</v>
      </c>
      <c r="G875" s="256" t="s">
        <v>2952</v>
      </c>
      <c r="H875" s="256" t="s">
        <v>377</v>
      </c>
      <c r="I875" s="256"/>
      <c r="J875" s="256" t="s">
        <v>2097</v>
      </c>
      <c r="K875" s="256" t="s">
        <v>2097</v>
      </c>
      <c r="L875" s="256" t="s">
        <v>2097</v>
      </c>
      <c r="M875" s="256"/>
      <c r="N875" s="257"/>
    </row>
    <row r="876" spans="2:14" x14ac:dyDescent="0.25">
      <c r="B876" s="333" t="str">
        <f>IF(D876="","",D876&amp;"-"&amp;(1+COUNTIF(D$33:D875,D876)))</f>
        <v>imeprezime-825</v>
      </c>
      <c r="D876" s="255" t="s">
        <v>285</v>
      </c>
      <c r="E876" s="256" t="s">
        <v>1158</v>
      </c>
      <c r="F876" s="256">
        <v>1075</v>
      </c>
      <c r="G876" s="256" t="s">
        <v>2880</v>
      </c>
      <c r="H876" s="256" t="s">
        <v>807</v>
      </c>
      <c r="I876" s="256" t="s">
        <v>1000</v>
      </c>
      <c r="J876" s="256">
        <v>221</v>
      </c>
      <c r="K876" s="329">
        <v>44627</v>
      </c>
      <c r="L876" s="256" t="s">
        <v>2097</v>
      </c>
      <c r="M876" s="256"/>
      <c r="N876" s="257"/>
    </row>
    <row r="877" spans="2:14" x14ac:dyDescent="0.25">
      <c r="B877" s="333" t="str">
        <f>IF(D877="","",D877&amp;"-"&amp;(1+COUNTIF(D$33:D876,D877)))</f>
        <v>imeprezime-826</v>
      </c>
      <c r="D877" s="255" t="s">
        <v>285</v>
      </c>
      <c r="E877" s="256" t="s">
        <v>1158</v>
      </c>
      <c r="F877" s="256">
        <v>1354</v>
      </c>
      <c r="G877" s="256" t="s">
        <v>2953</v>
      </c>
      <c r="H877" s="256" t="s">
        <v>525</v>
      </c>
      <c r="I877" s="256" t="s">
        <v>1280</v>
      </c>
      <c r="J877" s="256">
        <v>221</v>
      </c>
      <c r="K877" s="329">
        <v>44625</v>
      </c>
      <c r="L877" s="256" t="s">
        <v>2097</v>
      </c>
      <c r="M877" s="256"/>
      <c r="N877" s="257"/>
    </row>
    <row r="878" spans="2:14" x14ac:dyDescent="0.25">
      <c r="B878" s="333" t="str">
        <f>IF(D878="","",D878&amp;"-"&amp;(1+COUNTIF(D$33:D877,D878)))</f>
        <v>imeprezime-827</v>
      </c>
      <c r="D878" s="255" t="s">
        <v>285</v>
      </c>
      <c r="E878" s="256" t="s">
        <v>1158</v>
      </c>
      <c r="F878" s="256">
        <v>1923</v>
      </c>
      <c r="G878" s="256" t="s">
        <v>2954</v>
      </c>
      <c r="H878" s="256" t="s">
        <v>377</v>
      </c>
      <c r="I878" s="256"/>
      <c r="J878" s="256" t="s">
        <v>2097</v>
      </c>
      <c r="K878" s="329" t="s">
        <v>2097</v>
      </c>
      <c r="L878" s="256" t="s">
        <v>2097</v>
      </c>
      <c r="M878" s="256"/>
      <c r="N878" s="257"/>
    </row>
    <row r="879" spans="2:14" ht="15" customHeight="1" x14ac:dyDescent="0.25">
      <c r="B879" s="333" t="str">
        <f>IF(D879="","",D879&amp;"-"&amp;(1+COUNTIF(D$33:D878,D879)))</f>
        <v>imeprezime-828</v>
      </c>
      <c r="D879" s="255" t="s">
        <v>285</v>
      </c>
      <c r="E879" s="256" t="s">
        <v>1158</v>
      </c>
      <c r="F879" s="256">
        <v>1188</v>
      </c>
      <c r="G879" s="256" t="s">
        <v>1157</v>
      </c>
      <c r="H879" s="256" t="s">
        <v>807</v>
      </c>
      <c r="I879" s="256" t="s">
        <v>1094</v>
      </c>
      <c r="J879" s="256">
        <v>221</v>
      </c>
      <c r="K879" s="329">
        <v>44627</v>
      </c>
      <c r="L879" s="256" t="s">
        <v>2097</v>
      </c>
      <c r="M879" s="256"/>
      <c r="N879" s="257"/>
    </row>
    <row r="880" spans="2:14" x14ac:dyDescent="0.25">
      <c r="B880" s="333" t="str">
        <f>IF(D880="","",D880&amp;"-"&amp;(1+COUNTIF(D$33:D879,D880)))</f>
        <v>imeprezime-829</v>
      </c>
      <c r="D880" s="255" t="s">
        <v>285</v>
      </c>
      <c r="E880" s="256" t="s">
        <v>1158</v>
      </c>
      <c r="F880" s="256">
        <v>1677</v>
      </c>
      <c r="G880" s="256" t="s">
        <v>2955</v>
      </c>
      <c r="H880" s="256" t="s">
        <v>563</v>
      </c>
      <c r="I880" s="256"/>
      <c r="J880" s="256" t="s">
        <v>2097</v>
      </c>
      <c r="K880" s="329" t="s">
        <v>2097</v>
      </c>
      <c r="L880" s="256" t="s">
        <v>2097</v>
      </c>
      <c r="M880" s="256"/>
      <c r="N880" s="257"/>
    </row>
    <row r="881" spans="2:14" x14ac:dyDescent="0.25">
      <c r="B881" s="333" t="str">
        <f>IF(D881="","",D881&amp;"-"&amp;(1+COUNTIF(D$33:D880,D881)))</f>
        <v>imeprezime-830</v>
      </c>
      <c r="D881" s="255" t="s">
        <v>285</v>
      </c>
      <c r="E881" s="256" t="s">
        <v>2956</v>
      </c>
      <c r="F881" s="256">
        <v>1166</v>
      </c>
      <c r="G881" s="256" t="s">
        <v>2957</v>
      </c>
      <c r="H881" s="256" t="s">
        <v>807</v>
      </c>
      <c r="I881" s="256" t="s">
        <v>2003</v>
      </c>
      <c r="J881" s="256">
        <v>221</v>
      </c>
      <c r="K881" s="329">
        <v>44627</v>
      </c>
      <c r="L881" s="256" t="s">
        <v>2097</v>
      </c>
      <c r="M881" s="256"/>
      <c r="N881" s="257"/>
    </row>
    <row r="882" spans="2:14" x14ac:dyDescent="0.25">
      <c r="B882" s="333" t="str">
        <f>IF(D882="","",D882&amp;"-"&amp;(1+COUNTIF(D$33:D881,D882)))</f>
        <v>imeprezime-831</v>
      </c>
      <c r="D882" s="255" t="s">
        <v>285</v>
      </c>
      <c r="E882" s="256" t="s">
        <v>1584</v>
      </c>
      <c r="F882" s="256">
        <v>2177</v>
      </c>
      <c r="G882" s="256" t="s">
        <v>1583</v>
      </c>
      <c r="H882" s="256" t="s">
        <v>1587</v>
      </c>
      <c r="I882" s="256"/>
      <c r="J882" s="256" t="s">
        <v>2097</v>
      </c>
      <c r="K882" s="329" t="s">
        <v>2097</v>
      </c>
      <c r="L882" s="256" t="s">
        <v>2097</v>
      </c>
      <c r="M882" s="256"/>
      <c r="N882" s="257"/>
    </row>
    <row r="883" spans="2:14" x14ac:dyDescent="0.25">
      <c r="B883" s="333" t="str">
        <f>IF(D883="","",D883&amp;"-"&amp;(1+COUNTIF(D$33:D882,D883)))</f>
        <v>imeprezime-832</v>
      </c>
      <c r="D883" s="255" t="s">
        <v>285</v>
      </c>
      <c r="E883" s="256" t="s">
        <v>2958</v>
      </c>
      <c r="F883" s="256">
        <v>1541</v>
      </c>
      <c r="G883" s="256" t="s">
        <v>2959</v>
      </c>
      <c r="H883" s="256" t="s">
        <v>807</v>
      </c>
      <c r="I883" s="256" t="s">
        <v>1723</v>
      </c>
      <c r="J883" s="256">
        <v>221</v>
      </c>
      <c r="K883" s="329">
        <v>44627</v>
      </c>
      <c r="L883" s="256" t="s">
        <v>2097</v>
      </c>
      <c r="M883" s="256"/>
      <c r="N883" s="257"/>
    </row>
    <row r="884" spans="2:14" x14ac:dyDescent="0.25">
      <c r="B884" s="333" t="str">
        <f>IF(D884="","",D884&amp;"-"&amp;(1+COUNTIF(D$33:D883,D884)))</f>
        <v>imeprezime-833</v>
      </c>
      <c r="D884" s="255" t="s">
        <v>285</v>
      </c>
      <c r="E884" s="256" t="s">
        <v>2958</v>
      </c>
      <c r="F884" s="256">
        <v>1530</v>
      </c>
      <c r="G884" s="256" t="s">
        <v>2166</v>
      </c>
      <c r="H884" s="256" t="s">
        <v>377</v>
      </c>
      <c r="I884" s="256" t="s">
        <v>1509</v>
      </c>
      <c r="J884" s="256">
        <v>221</v>
      </c>
      <c r="K884" s="329">
        <v>44636</v>
      </c>
      <c r="L884" s="256" t="s">
        <v>2097</v>
      </c>
      <c r="M884" s="256"/>
      <c r="N884" s="257"/>
    </row>
    <row r="885" spans="2:14" x14ac:dyDescent="0.25">
      <c r="B885" s="333" t="str">
        <f>IF(D885="","",D885&amp;"-"&amp;(1+COUNTIF(D$33:D884,D885)))</f>
        <v>imeprezime-834</v>
      </c>
      <c r="D885" s="255" t="s">
        <v>285</v>
      </c>
      <c r="E885" s="256" t="s">
        <v>2960</v>
      </c>
      <c r="F885" s="256">
        <v>1214</v>
      </c>
      <c r="G885" s="256" t="s">
        <v>2961</v>
      </c>
      <c r="H885" s="256" t="s">
        <v>428</v>
      </c>
      <c r="I885" s="256" t="s">
        <v>629</v>
      </c>
      <c r="J885" s="256">
        <v>221</v>
      </c>
      <c r="K885" s="329">
        <v>44626</v>
      </c>
      <c r="L885" s="256" t="s">
        <v>2097</v>
      </c>
      <c r="M885" s="256"/>
      <c r="N885" s="257"/>
    </row>
    <row r="886" spans="2:14" ht="15" customHeight="1" x14ac:dyDescent="0.25">
      <c r="B886" s="333" t="str">
        <f>IF(D886="","",D886&amp;"-"&amp;(1+COUNTIF(D$33:D885,D886)))</f>
        <v>imeprezime-835</v>
      </c>
      <c r="D886" s="255" t="s">
        <v>285</v>
      </c>
      <c r="E886" s="256" t="s">
        <v>2962</v>
      </c>
      <c r="F886" s="256">
        <v>1121</v>
      </c>
      <c r="G886" s="256" t="s">
        <v>2963</v>
      </c>
      <c r="H886" s="256" t="s">
        <v>807</v>
      </c>
      <c r="I886" s="256"/>
      <c r="J886" s="256" t="s">
        <v>2097</v>
      </c>
      <c r="K886" s="329" t="s">
        <v>2097</v>
      </c>
      <c r="L886" s="256" t="s">
        <v>2097</v>
      </c>
      <c r="M886" s="256"/>
      <c r="N886" s="257"/>
    </row>
    <row r="887" spans="2:14" x14ac:dyDescent="0.25">
      <c r="B887" s="333" t="str">
        <f>IF(D887="","",D887&amp;"-"&amp;(1+COUNTIF(D$33:D886,D887)))</f>
        <v>imeprezime-836</v>
      </c>
      <c r="D887" s="255" t="s">
        <v>285</v>
      </c>
      <c r="E887" s="256" t="s">
        <v>2964</v>
      </c>
      <c r="F887" s="256">
        <v>1087</v>
      </c>
      <c r="G887" s="256" t="s">
        <v>2965</v>
      </c>
      <c r="H887" s="256" t="s">
        <v>807</v>
      </c>
      <c r="I887" s="256" t="s">
        <v>1833</v>
      </c>
      <c r="J887" s="256">
        <v>221</v>
      </c>
      <c r="K887" s="329">
        <v>44641</v>
      </c>
      <c r="L887" s="256" t="s">
        <v>2097</v>
      </c>
      <c r="M887" s="256"/>
      <c r="N887" s="257"/>
    </row>
    <row r="888" spans="2:14" x14ac:dyDescent="0.25">
      <c r="B888" s="333" t="str">
        <f>IF(D888="","",D888&amp;"-"&amp;(1+COUNTIF(D$33:D887,D888)))</f>
        <v>imeprezime-837</v>
      </c>
      <c r="D888" s="255" t="s">
        <v>285</v>
      </c>
      <c r="E888" s="256" t="s">
        <v>2964</v>
      </c>
      <c r="F888" s="256">
        <v>1782</v>
      </c>
      <c r="G888" s="256" t="s">
        <v>2966</v>
      </c>
      <c r="H888" s="256" t="s">
        <v>807</v>
      </c>
      <c r="I888" s="256" t="s">
        <v>1723</v>
      </c>
      <c r="J888" s="256">
        <v>221</v>
      </c>
      <c r="K888" s="329">
        <v>44627</v>
      </c>
      <c r="L888" s="256" t="s">
        <v>2097</v>
      </c>
      <c r="M888" s="256"/>
      <c r="N888" s="257"/>
    </row>
    <row r="889" spans="2:14" x14ac:dyDescent="0.25">
      <c r="B889" s="333" t="str">
        <f>IF(D889="","",D889&amp;"-"&amp;(1+COUNTIF(D$33:D888,D889)))</f>
        <v>imeprezime-838</v>
      </c>
      <c r="D889" s="255" t="s">
        <v>285</v>
      </c>
      <c r="E889" s="256" t="s">
        <v>2964</v>
      </c>
      <c r="F889" s="256">
        <v>1990</v>
      </c>
      <c r="G889" s="256" t="s">
        <v>2203</v>
      </c>
      <c r="H889" s="256" t="s">
        <v>2163</v>
      </c>
      <c r="I889" s="256"/>
      <c r="J889" s="256" t="s">
        <v>2097</v>
      </c>
      <c r="K889" s="329" t="s">
        <v>2097</v>
      </c>
      <c r="L889" s="256" t="s">
        <v>2097</v>
      </c>
      <c r="M889" s="256"/>
      <c r="N889" s="257"/>
    </row>
    <row r="890" spans="2:14" x14ac:dyDescent="0.25">
      <c r="B890" s="333" t="str">
        <f>IF(D890="","",D890&amp;"-"&amp;(1+COUNTIF(D$33:D889,D890)))</f>
        <v>imeprezime-839</v>
      </c>
      <c r="D890" s="255" t="s">
        <v>285</v>
      </c>
      <c r="E890" s="256" t="s">
        <v>2967</v>
      </c>
      <c r="F890" s="256">
        <v>1589</v>
      </c>
      <c r="G890" s="256" t="s">
        <v>2968</v>
      </c>
      <c r="H890" s="256" t="s">
        <v>2152</v>
      </c>
      <c r="I890" s="256"/>
      <c r="J890" s="256" t="s">
        <v>2097</v>
      </c>
      <c r="K890" s="329" t="s">
        <v>2097</v>
      </c>
      <c r="L890" s="256" t="s">
        <v>2097</v>
      </c>
      <c r="M890" s="256"/>
      <c r="N890" s="257"/>
    </row>
    <row r="891" spans="2:14" x14ac:dyDescent="0.25">
      <c r="B891" s="333" t="str">
        <f>IF(D891="","",D891&amp;"-"&amp;(1+COUNTIF(D$33:D890,D891)))</f>
        <v>imeprezime-840</v>
      </c>
      <c r="D891" s="255" t="s">
        <v>285</v>
      </c>
      <c r="E891" s="256" t="s">
        <v>2969</v>
      </c>
      <c r="F891" s="256">
        <v>1869</v>
      </c>
      <c r="G891" s="256" t="s">
        <v>2970</v>
      </c>
      <c r="H891" s="256" t="s">
        <v>807</v>
      </c>
      <c r="I891" s="256" t="s">
        <v>1658</v>
      </c>
      <c r="J891" s="256">
        <v>221</v>
      </c>
      <c r="K891" s="329">
        <v>44627</v>
      </c>
      <c r="L891" s="256" t="s">
        <v>2097</v>
      </c>
      <c r="M891" s="256"/>
      <c r="N891" s="257"/>
    </row>
    <row r="892" spans="2:14" x14ac:dyDescent="0.25">
      <c r="B892" s="333" t="str">
        <f>IF(D892="","",D892&amp;"-"&amp;(1+COUNTIF(D$33:D891,D892)))</f>
        <v>imeprezime-841</v>
      </c>
      <c r="D892" s="255" t="s">
        <v>285</v>
      </c>
      <c r="E892" s="256" t="s">
        <v>2969</v>
      </c>
      <c r="F892" s="256">
        <v>1070</v>
      </c>
      <c r="G892" s="256" t="s">
        <v>2971</v>
      </c>
      <c r="H892" s="256" t="s">
        <v>377</v>
      </c>
      <c r="I892" s="256" t="s">
        <v>1833</v>
      </c>
      <c r="J892" s="256">
        <v>221</v>
      </c>
      <c r="K892" s="329">
        <v>44636</v>
      </c>
      <c r="L892" s="256" t="s">
        <v>2097</v>
      </c>
      <c r="M892" s="256"/>
      <c r="N892" s="257"/>
    </row>
    <row r="893" spans="2:14" ht="15" customHeight="1" x14ac:dyDescent="0.25">
      <c r="B893" s="333" t="str">
        <f>IF(D893="","",D893&amp;"-"&amp;(1+COUNTIF(D$33:D892,D893)))</f>
        <v>imeprezime-842</v>
      </c>
      <c r="D893" s="255" t="s">
        <v>285</v>
      </c>
      <c r="E893" s="256" t="s">
        <v>2969</v>
      </c>
      <c r="F893" s="256">
        <v>1711</v>
      </c>
      <c r="G893" s="256" t="s">
        <v>2333</v>
      </c>
      <c r="H893" s="256" t="s">
        <v>377</v>
      </c>
      <c r="I893" s="256"/>
      <c r="J893" s="256" t="s">
        <v>2097</v>
      </c>
      <c r="K893" s="329" t="s">
        <v>2097</v>
      </c>
      <c r="L893" s="256" t="s">
        <v>2097</v>
      </c>
      <c r="M893" s="256"/>
      <c r="N893" s="257"/>
    </row>
    <row r="894" spans="2:14" x14ac:dyDescent="0.25">
      <c r="B894" s="333" t="str">
        <f>IF(D894="","",D894&amp;"-"&amp;(1+COUNTIF(D$33:D893,D894)))</f>
        <v>imeprezime-843</v>
      </c>
      <c r="D894" s="255" t="s">
        <v>285</v>
      </c>
      <c r="E894" s="256" t="s">
        <v>2972</v>
      </c>
      <c r="F894" s="256">
        <v>1570</v>
      </c>
      <c r="G894" s="256" t="s">
        <v>2973</v>
      </c>
      <c r="H894" s="256" t="s">
        <v>2152</v>
      </c>
      <c r="I894" s="256"/>
      <c r="J894" s="256" t="s">
        <v>2097</v>
      </c>
      <c r="K894" s="329" t="s">
        <v>2097</v>
      </c>
      <c r="L894" s="256" t="s">
        <v>2097</v>
      </c>
      <c r="M894" s="256"/>
      <c r="N894" s="257"/>
    </row>
    <row r="895" spans="2:14" x14ac:dyDescent="0.25">
      <c r="B895" s="333" t="str">
        <f>IF(D895="","",D895&amp;"-"&amp;(1+COUNTIF(D$33:D894,D895)))</f>
        <v>imeprezime-844</v>
      </c>
      <c r="D895" s="255" t="s">
        <v>285</v>
      </c>
      <c r="E895" s="256" t="s">
        <v>1881</v>
      </c>
      <c r="F895" s="256">
        <v>1913</v>
      </c>
      <c r="G895" s="256" t="s">
        <v>784</v>
      </c>
      <c r="H895" s="256" t="s">
        <v>377</v>
      </c>
      <c r="I895" s="256" t="s">
        <v>1833</v>
      </c>
      <c r="J895" s="256">
        <v>221</v>
      </c>
      <c r="K895" s="329">
        <v>44635</v>
      </c>
      <c r="L895" s="256" t="s">
        <v>2097</v>
      </c>
      <c r="M895" s="256"/>
      <c r="N895" s="257"/>
    </row>
    <row r="896" spans="2:14" x14ac:dyDescent="0.25">
      <c r="B896" s="333" t="str">
        <f>IF(D896="","",D896&amp;"-"&amp;(1+COUNTIF(D$33:D895,D896)))</f>
        <v>imeprezime-845</v>
      </c>
      <c r="D896" s="255" t="s">
        <v>285</v>
      </c>
      <c r="E896" s="256" t="s">
        <v>2974</v>
      </c>
      <c r="F896" s="256">
        <v>1815</v>
      </c>
      <c r="G896" s="256" t="s">
        <v>2975</v>
      </c>
      <c r="H896" s="256" t="s">
        <v>377</v>
      </c>
      <c r="I896" s="256"/>
      <c r="J896" s="256" t="s">
        <v>2097</v>
      </c>
      <c r="K896" s="329" t="s">
        <v>2097</v>
      </c>
      <c r="L896" s="256" t="s">
        <v>2097</v>
      </c>
      <c r="M896" s="256"/>
      <c r="N896" s="257"/>
    </row>
    <row r="897" spans="2:14" x14ac:dyDescent="0.25">
      <c r="B897" s="333" t="str">
        <f>IF(D897="","",D897&amp;"-"&amp;(1+COUNTIF(D$33:D896,D897)))</f>
        <v>imeprezime-846</v>
      </c>
      <c r="D897" s="255" t="s">
        <v>285</v>
      </c>
      <c r="E897" s="256" t="s">
        <v>2976</v>
      </c>
      <c r="F897" s="256">
        <v>1347</v>
      </c>
      <c r="G897" s="256" t="s">
        <v>2977</v>
      </c>
      <c r="H897" s="256" t="s">
        <v>807</v>
      </c>
      <c r="I897" s="256" t="s">
        <v>1658</v>
      </c>
      <c r="J897" s="256">
        <v>221</v>
      </c>
      <c r="K897" s="329">
        <v>44627</v>
      </c>
      <c r="L897" s="256" t="s">
        <v>2097</v>
      </c>
      <c r="M897" s="256"/>
      <c r="N897" s="257"/>
    </row>
    <row r="898" spans="2:14" x14ac:dyDescent="0.25">
      <c r="B898" s="333" t="str">
        <f>IF(D898="","",D898&amp;"-"&amp;(1+COUNTIF(D$33:D897,D898)))</f>
        <v>imeprezime-847</v>
      </c>
      <c r="D898" s="255" t="s">
        <v>285</v>
      </c>
      <c r="E898" s="256" t="s">
        <v>2978</v>
      </c>
      <c r="F898" s="256">
        <v>1596</v>
      </c>
      <c r="G898" s="256" t="s">
        <v>2979</v>
      </c>
      <c r="H898" s="256" t="s">
        <v>428</v>
      </c>
      <c r="I898" s="256" t="s">
        <v>868</v>
      </c>
      <c r="J898" s="256">
        <v>221</v>
      </c>
      <c r="K898" s="329">
        <v>44626</v>
      </c>
      <c r="L898" s="256" t="s">
        <v>2097</v>
      </c>
      <c r="M898" s="256"/>
      <c r="N898" s="257"/>
    </row>
    <row r="899" spans="2:14" x14ac:dyDescent="0.25">
      <c r="B899" s="333" t="str">
        <f>IF(D899="","",D899&amp;"-"&amp;(1+COUNTIF(D$33:D898,D899)))</f>
        <v>imeprezime-848</v>
      </c>
      <c r="D899" s="255" t="s">
        <v>285</v>
      </c>
      <c r="E899" s="256" t="s">
        <v>2978</v>
      </c>
      <c r="F899" s="256">
        <v>1482</v>
      </c>
      <c r="G899" s="256" t="s">
        <v>1637</v>
      </c>
      <c r="H899" s="256" t="s">
        <v>377</v>
      </c>
      <c r="I899" s="256" t="s">
        <v>1094</v>
      </c>
      <c r="J899" s="256">
        <v>221</v>
      </c>
      <c r="K899" s="329">
        <v>44636</v>
      </c>
      <c r="L899" s="256" t="s">
        <v>2097</v>
      </c>
      <c r="M899" s="256"/>
      <c r="N899" s="257"/>
    </row>
    <row r="900" spans="2:14" ht="15" customHeight="1" x14ac:dyDescent="0.25">
      <c r="B900" s="333" t="str">
        <f>IF(D900="","",D900&amp;"-"&amp;(1+COUNTIF(D$33:D899,D900)))</f>
        <v>imeprezime-849</v>
      </c>
      <c r="D900" s="255" t="s">
        <v>285</v>
      </c>
      <c r="E900" s="256" t="s">
        <v>2978</v>
      </c>
      <c r="F900" s="256">
        <v>2211</v>
      </c>
      <c r="G900" s="256" t="s">
        <v>2226</v>
      </c>
      <c r="H900" s="256" t="s">
        <v>409</v>
      </c>
      <c r="I900" s="256" t="s">
        <v>1094</v>
      </c>
      <c r="J900" s="256">
        <v>221</v>
      </c>
      <c r="K900" s="329">
        <v>44632</v>
      </c>
      <c r="L900" s="256" t="s">
        <v>2097</v>
      </c>
      <c r="M900" s="256"/>
      <c r="N900" s="257"/>
    </row>
    <row r="901" spans="2:14" x14ac:dyDescent="0.25">
      <c r="B901" s="333" t="str">
        <f>IF(D901="","",D901&amp;"-"&amp;(1+COUNTIF(D$33:D900,D901)))</f>
        <v>imeprezime-850</v>
      </c>
      <c r="D901" s="255" t="s">
        <v>285</v>
      </c>
      <c r="E901" s="256" t="s">
        <v>2978</v>
      </c>
      <c r="F901" s="256">
        <v>1533</v>
      </c>
      <c r="G901" s="256" t="s">
        <v>2279</v>
      </c>
      <c r="H901" s="256" t="s">
        <v>377</v>
      </c>
      <c r="I901" s="256" t="s">
        <v>1094</v>
      </c>
      <c r="J901" s="256">
        <v>221</v>
      </c>
      <c r="K901" s="329">
        <v>44636</v>
      </c>
      <c r="L901" s="256" t="s">
        <v>2097</v>
      </c>
      <c r="M901" s="256"/>
      <c r="N901" s="257"/>
    </row>
    <row r="902" spans="2:14" x14ac:dyDescent="0.25">
      <c r="B902" s="333" t="str">
        <f>IF(D902="","",D902&amp;"-"&amp;(1+COUNTIF(D$33:D901,D902)))</f>
        <v>imeprezime-851</v>
      </c>
      <c r="D902" s="255" t="s">
        <v>285</v>
      </c>
      <c r="E902" s="256" t="s">
        <v>2978</v>
      </c>
      <c r="F902" s="256">
        <v>1974</v>
      </c>
      <c r="G902" s="256" t="s">
        <v>2980</v>
      </c>
      <c r="H902" s="256"/>
      <c r="I902" s="256"/>
      <c r="J902" s="256" t="s">
        <v>2097</v>
      </c>
      <c r="K902" s="329" t="s">
        <v>2097</v>
      </c>
      <c r="L902" s="256" t="s">
        <v>2097</v>
      </c>
      <c r="M902" s="256"/>
      <c r="N902" s="257"/>
    </row>
    <row r="903" spans="2:14" x14ac:dyDescent="0.25">
      <c r="B903" s="333" t="str">
        <f>IF(D903="","",D903&amp;"-"&amp;(1+COUNTIF(D$33:D902,D903)))</f>
        <v>imeprezime-852</v>
      </c>
      <c r="D903" s="255" t="s">
        <v>285</v>
      </c>
      <c r="E903" s="256" t="s">
        <v>2981</v>
      </c>
      <c r="F903" s="256">
        <v>1272</v>
      </c>
      <c r="G903" s="256" t="s">
        <v>2982</v>
      </c>
      <c r="H903" s="256" t="s">
        <v>409</v>
      </c>
      <c r="I903" s="256"/>
      <c r="J903" s="256" t="s">
        <v>2097</v>
      </c>
      <c r="K903" s="329" t="s">
        <v>2097</v>
      </c>
      <c r="L903" s="256" t="s">
        <v>2097</v>
      </c>
      <c r="M903" s="256"/>
      <c r="N903" s="257"/>
    </row>
    <row r="904" spans="2:14" x14ac:dyDescent="0.25">
      <c r="B904" s="333" t="str">
        <f>IF(D904="","",D904&amp;"-"&amp;(1+COUNTIF(D$33:D903,D904)))</f>
        <v>imeprezime-853</v>
      </c>
      <c r="D904" s="255" t="s">
        <v>285</v>
      </c>
      <c r="E904" s="256" t="s">
        <v>2983</v>
      </c>
      <c r="F904" s="256">
        <v>2013</v>
      </c>
      <c r="G904" s="256" t="s">
        <v>2984</v>
      </c>
      <c r="H904" s="256"/>
      <c r="I904" s="256"/>
      <c r="J904" s="256" t="s">
        <v>2097</v>
      </c>
      <c r="K904" s="329" t="s">
        <v>2097</v>
      </c>
      <c r="L904" s="256" t="s">
        <v>2097</v>
      </c>
      <c r="M904" s="256"/>
      <c r="N904" s="257"/>
    </row>
    <row r="905" spans="2:14" x14ac:dyDescent="0.25">
      <c r="B905" s="333" t="str">
        <f>IF(D905="","",D905&amp;"-"&amp;(1+COUNTIF(D$33:D904,D905)))</f>
        <v>imeprezime-854</v>
      </c>
      <c r="D905" s="255" t="s">
        <v>285</v>
      </c>
      <c r="E905" s="256" t="s">
        <v>2985</v>
      </c>
      <c r="F905" s="256">
        <v>1662</v>
      </c>
      <c r="G905" s="256" t="s">
        <v>2276</v>
      </c>
      <c r="H905" s="256" t="s">
        <v>409</v>
      </c>
      <c r="I905" s="256"/>
      <c r="J905" s="256" t="s">
        <v>2097</v>
      </c>
      <c r="K905" s="329" t="s">
        <v>2097</v>
      </c>
      <c r="L905" s="256" t="s">
        <v>2097</v>
      </c>
      <c r="M905" s="256"/>
      <c r="N905" s="257"/>
    </row>
    <row r="906" spans="2:14" x14ac:dyDescent="0.25">
      <c r="B906" s="333" t="str">
        <f>IF(D906="","",D906&amp;"-"&amp;(1+COUNTIF(D$33:D905,D906)))</f>
        <v>imeprezime-855</v>
      </c>
      <c r="D906" s="255" t="s">
        <v>285</v>
      </c>
      <c r="E906" s="256" t="s">
        <v>2986</v>
      </c>
      <c r="F906" s="256">
        <v>1076</v>
      </c>
      <c r="G906" s="256" t="s">
        <v>2987</v>
      </c>
      <c r="H906" s="256" t="s">
        <v>377</v>
      </c>
      <c r="I906" s="256" t="s">
        <v>1833</v>
      </c>
      <c r="J906" s="256">
        <v>221</v>
      </c>
      <c r="K906" s="329">
        <v>44636</v>
      </c>
      <c r="L906" s="256" t="s">
        <v>2097</v>
      </c>
      <c r="M906" s="256"/>
      <c r="N906" s="257"/>
    </row>
    <row r="907" spans="2:14" ht="15" customHeight="1" x14ac:dyDescent="0.25">
      <c r="B907" s="333" t="str">
        <f>IF(D907="","",D907&amp;"-"&amp;(1+COUNTIF(D$33:D906,D907)))</f>
        <v>imeprezime-856</v>
      </c>
      <c r="D907" s="255" t="s">
        <v>285</v>
      </c>
      <c r="E907" s="256" t="s">
        <v>2988</v>
      </c>
      <c r="F907" s="256">
        <v>1181</v>
      </c>
      <c r="G907" s="256" t="s">
        <v>2989</v>
      </c>
      <c r="H907" s="256" t="s">
        <v>428</v>
      </c>
      <c r="I907" s="256" t="s">
        <v>1723</v>
      </c>
      <c r="J907" s="256">
        <v>221</v>
      </c>
      <c r="K907" s="329">
        <v>44626</v>
      </c>
      <c r="L907" s="256" t="s">
        <v>2097</v>
      </c>
      <c r="M907" s="256"/>
      <c r="N907" s="257"/>
    </row>
    <row r="908" spans="2:14" x14ac:dyDescent="0.25">
      <c r="B908" s="333" t="str">
        <f>IF(D908="","",D908&amp;"-"&amp;(1+COUNTIF(D$33:D907,D908)))</f>
        <v>imeprezime-857</v>
      </c>
      <c r="D908" s="255" t="s">
        <v>285</v>
      </c>
      <c r="E908" s="256" t="s">
        <v>2990</v>
      </c>
      <c r="F908" s="256">
        <v>2071</v>
      </c>
      <c r="G908" s="256" t="s">
        <v>2991</v>
      </c>
      <c r="H908" s="256" t="s">
        <v>2992</v>
      </c>
      <c r="I908" s="256"/>
      <c r="J908" s="256" t="s">
        <v>2097</v>
      </c>
      <c r="K908" s="256" t="s">
        <v>2097</v>
      </c>
      <c r="L908" s="256" t="s">
        <v>2097</v>
      </c>
      <c r="M908" s="256"/>
      <c r="N908" s="257"/>
    </row>
    <row r="909" spans="2:14" x14ac:dyDescent="0.25">
      <c r="B909" s="333" t="str">
        <f>IF(D909="","",D909&amp;"-"&amp;(1+COUNTIF(D$33:D908,D909)))</f>
        <v>imeprezime-858</v>
      </c>
      <c r="D909" s="255" t="s">
        <v>285</v>
      </c>
      <c r="E909" s="256" t="s">
        <v>2993</v>
      </c>
      <c r="F909" s="256">
        <v>1538</v>
      </c>
      <c r="G909" s="256" t="s">
        <v>679</v>
      </c>
      <c r="H909" s="256" t="s">
        <v>409</v>
      </c>
      <c r="I909" s="256" t="s">
        <v>1492</v>
      </c>
      <c r="J909" s="256">
        <v>221</v>
      </c>
      <c r="K909" s="329">
        <v>44632</v>
      </c>
      <c r="L909" s="256" t="s">
        <v>2097</v>
      </c>
      <c r="M909" s="256"/>
      <c r="N909" s="257"/>
    </row>
    <row r="910" spans="2:14" x14ac:dyDescent="0.25">
      <c r="B910" s="333" t="str">
        <f>IF(D910="","",D910&amp;"-"&amp;(1+COUNTIF(D$33:D909,D910)))</f>
        <v>imeprezime-859</v>
      </c>
      <c r="D910" s="255" t="s">
        <v>285</v>
      </c>
      <c r="E910" s="256" t="s">
        <v>2993</v>
      </c>
      <c r="F910" s="256">
        <v>1401</v>
      </c>
      <c r="G910" s="256" t="s">
        <v>2432</v>
      </c>
      <c r="H910" s="256" t="s">
        <v>409</v>
      </c>
      <c r="I910" s="256" t="s">
        <v>1414</v>
      </c>
      <c r="J910" s="256">
        <v>221</v>
      </c>
      <c r="K910" s="329">
        <v>44632</v>
      </c>
      <c r="L910" s="256" t="s">
        <v>2097</v>
      </c>
      <c r="M910" s="256"/>
      <c r="N910" s="257"/>
    </row>
    <row r="911" spans="2:14" x14ac:dyDescent="0.25">
      <c r="B911" s="333" t="str">
        <f>IF(D911="","",D911&amp;"-"&amp;(1+COUNTIF(D$33:D910,D911)))</f>
        <v>imeprezime-860</v>
      </c>
      <c r="D911" s="255" t="s">
        <v>285</v>
      </c>
      <c r="E911" s="256" t="s">
        <v>2993</v>
      </c>
      <c r="F911" s="256">
        <v>2015</v>
      </c>
      <c r="G911" s="256" t="s">
        <v>2994</v>
      </c>
      <c r="H911" s="256"/>
      <c r="I911" s="256"/>
      <c r="J911" s="256" t="s">
        <v>2097</v>
      </c>
      <c r="K911" s="329" t="s">
        <v>2097</v>
      </c>
      <c r="L911" s="256" t="s">
        <v>2097</v>
      </c>
      <c r="M911" s="256"/>
      <c r="N911" s="257"/>
    </row>
    <row r="912" spans="2:14" x14ac:dyDescent="0.25">
      <c r="B912" s="333" t="str">
        <f>IF(D912="","",D912&amp;"-"&amp;(1+COUNTIF(D$33:D911,D912)))</f>
        <v>imeprezime-861</v>
      </c>
      <c r="D912" s="255" t="s">
        <v>285</v>
      </c>
      <c r="E912" s="256" t="s">
        <v>2993</v>
      </c>
      <c r="F912" s="256">
        <v>1892</v>
      </c>
      <c r="G912" s="256" t="s">
        <v>2634</v>
      </c>
      <c r="H912" s="256" t="s">
        <v>377</v>
      </c>
      <c r="I912" s="256" t="s">
        <v>1658</v>
      </c>
      <c r="J912" s="256">
        <v>221</v>
      </c>
      <c r="K912" s="329">
        <v>44672</v>
      </c>
      <c r="L912" s="256" t="s">
        <v>2097</v>
      </c>
      <c r="M912" s="256"/>
      <c r="N912" s="257"/>
    </row>
    <row r="913" spans="2:14" x14ac:dyDescent="0.25">
      <c r="B913" s="333" t="str">
        <f>IF(D913="","",D913&amp;"-"&amp;(1+COUNTIF(D$33:D912,D913)))</f>
        <v>imeprezime-862</v>
      </c>
      <c r="D913" s="255" t="s">
        <v>285</v>
      </c>
      <c r="E913" s="256" t="s">
        <v>2993</v>
      </c>
      <c r="F913" s="256">
        <v>1383</v>
      </c>
      <c r="G913" s="256" t="s">
        <v>2995</v>
      </c>
      <c r="H913" s="256" t="s">
        <v>525</v>
      </c>
      <c r="I913" s="256" t="s">
        <v>629</v>
      </c>
      <c r="J913" s="256">
        <v>221</v>
      </c>
      <c r="K913" s="329">
        <v>44625</v>
      </c>
      <c r="L913" s="256" t="s">
        <v>2097</v>
      </c>
      <c r="M913" s="256"/>
      <c r="N913" s="257"/>
    </row>
    <row r="914" spans="2:14" ht="15" customHeight="1" x14ac:dyDescent="0.25">
      <c r="B914" s="333" t="str">
        <f>IF(D914="","",D914&amp;"-"&amp;(1+COUNTIF(D$33:D913,D914)))</f>
        <v>imeprezime-863</v>
      </c>
      <c r="D914" s="255" t="s">
        <v>285</v>
      </c>
      <c r="E914" s="256" t="s">
        <v>2993</v>
      </c>
      <c r="F914" s="256">
        <v>1477</v>
      </c>
      <c r="G914" s="256" t="s">
        <v>2971</v>
      </c>
      <c r="H914" s="256" t="s">
        <v>377</v>
      </c>
      <c r="I914" s="256" t="s">
        <v>1556</v>
      </c>
      <c r="J914" s="256">
        <v>221</v>
      </c>
      <c r="K914" s="329">
        <v>44636</v>
      </c>
      <c r="L914" s="256" t="s">
        <v>2097</v>
      </c>
      <c r="M914" s="256"/>
      <c r="N914" s="257"/>
    </row>
    <row r="915" spans="2:14" x14ac:dyDescent="0.25">
      <c r="B915" s="333" t="str">
        <f>IF(D915="","",D915&amp;"-"&amp;(1+COUNTIF(D$33:D914,D915)))</f>
        <v>imeprezime-864</v>
      </c>
      <c r="D915" s="255" t="s">
        <v>285</v>
      </c>
      <c r="E915" s="256" t="s">
        <v>2993</v>
      </c>
      <c r="F915" s="256">
        <v>1024</v>
      </c>
      <c r="G915" s="256" t="s">
        <v>2996</v>
      </c>
      <c r="H915" s="256" t="s">
        <v>377</v>
      </c>
      <c r="I915" s="256"/>
      <c r="J915" s="256" t="s">
        <v>2097</v>
      </c>
      <c r="K915" s="329" t="s">
        <v>2097</v>
      </c>
      <c r="L915" s="256" t="s">
        <v>2097</v>
      </c>
      <c r="M915" s="256"/>
      <c r="N915" s="257"/>
    </row>
    <row r="916" spans="2:14" x14ac:dyDescent="0.25">
      <c r="B916" s="333" t="str">
        <f>IF(D916="","",D916&amp;"-"&amp;(1+COUNTIF(D$33:D915,D916)))</f>
        <v>imeprezime-865</v>
      </c>
      <c r="D916" s="255" t="s">
        <v>285</v>
      </c>
      <c r="E916" s="256" t="s">
        <v>2997</v>
      </c>
      <c r="F916" s="256">
        <v>1415</v>
      </c>
      <c r="G916" s="256" t="s">
        <v>2998</v>
      </c>
      <c r="H916" s="256" t="s">
        <v>377</v>
      </c>
      <c r="I916" s="256" t="s">
        <v>868</v>
      </c>
      <c r="J916" s="256">
        <v>221</v>
      </c>
      <c r="K916" s="329">
        <v>44636</v>
      </c>
      <c r="L916" s="256" t="s">
        <v>2097</v>
      </c>
      <c r="M916" s="256"/>
      <c r="N916" s="257"/>
    </row>
    <row r="917" spans="2:14" x14ac:dyDescent="0.25">
      <c r="B917" s="333" t="str">
        <f>IF(D917="","",D917&amp;"-"&amp;(1+COUNTIF(D$33:D916,D917)))</f>
        <v>imeprezime-866</v>
      </c>
      <c r="D917" s="255" t="s">
        <v>285</v>
      </c>
      <c r="E917" s="256" t="s">
        <v>2999</v>
      </c>
      <c r="F917" s="256">
        <v>1317</v>
      </c>
      <c r="G917" s="256" t="s">
        <v>3000</v>
      </c>
      <c r="H917" s="256" t="s">
        <v>377</v>
      </c>
      <c r="I917" s="256"/>
      <c r="J917" s="256" t="s">
        <v>2097</v>
      </c>
      <c r="K917" s="329" t="s">
        <v>2097</v>
      </c>
      <c r="L917" s="256" t="s">
        <v>2097</v>
      </c>
      <c r="M917" s="256"/>
      <c r="N917" s="257"/>
    </row>
    <row r="918" spans="2:14" x14ac:dyDescent="0.25">
      <c r="B918" s="333" t="str">
        <f>IF(D918="","",D918&amp;"-"&amp;(1+COUNTIF(D$33:D917,D918)))</f>
        <v>imeprezime-867</v>
      </c>
      <c r="D918" s="255" t="s">
        <v>285</v>
      </c>
      <c r="E918" s="256" t="s">
        <v>2999</v>
      </c>
      <c r="F918" s="256">
        <v>1989</v>
      </c>
      <c r="G918" s="256" t="s">
        <v>2203</v>
      </c>
      <c r="H918" s="256" t="s">
        <v>2163</v>
      </c>
      <c r="I918" s="256"/>
      <c r="J918" s="256" t="s">
        <v>2097</v>
      </c>
      <c r="K918" s="329" t="s">
        <v>2097</v>
      </c>
      <c r="L918" s="256" t="s">
        <v>2097</v>
      </c>
      <c r="M918" s="256"/>
      <c r="N918" s="257"/>
    </row>
    <row r="919" spans="2:14" x14ac:dyDescent="0.25">
      <c r="B919" s="333" t="str">
        <f>IF(D919="","",D919&amp;"-"&amp;(1+COUNTIF(D$33:D918,D919)))</f>
        <v>imeprezime-868</v>
      </c>
      <c r="D919" s="255" t="s">
        <v>285</v>
      </c>
      <c r="E919" s="256" t="s">
        <v>2999</v>
      </c>
      <c r="F919" s="256">
        <v>1688</v>
      </c>
      <c r="G919" s="256" t="s">
        <v>2587</v>
      </c>
      <c r="H919" s="256" t="s">
        <v>2233</v>
      </c>
      <c r="I919" s="256" t="s">
        <v>627</v>
      </c>
      <c r="J919" s="256">
        <v>221</v>
      </c>
      <c r="K919" s="329">
        <v>44623</v>
      </c>
      <c r="L919" s="256" t="s">
        <v>2097</v>
      </c>
      <c r="M919" s="256"/>
      <c r="N919" s="257"/>
    </row>
    <row r="920" spans="2:14" x14ac:dyDescent="0.25">
      <c r="B920" s="333" t="str">
        <f>IF(D920="","",D920&amp;"-"&amp;(1+COUNTIF(D$33:D919,D920)))</f>
        <v>imeprezime-869</v>
      </c>
      <c r="D920" s="255" t="s">
        <v>285</v>
      </c>
      <c r="E920" s="256" t="s">
        <v>3001</v>
      </c>
      <c r="F920" s="256">
        <v>1933</v>
      </c>
      <c r="G920" s="256" t="s">
        <v>2166</v>
      </c>
      <c r="H920" s="256" t="s">
        <v>409</v>
      </c>
      <c r="I920" s="256"/>
      <c r="J920" s="256" t="s">
        <v>2097</v>
      </c>
      <c r="K920" s="329" t="s">
        <v>2097</v>
      </c>
      <c r="L920" s="256" t="s">
        <v>2097</v>
      </c>
      <c r="M920" s="256"/>
      <c r="N920" s="257"/>
    </row>
    <row r="921" spans="2:14" ht="15" customHeight="1" x14ac:dyDescent="0.25">
      <c r="B921" s="333" t="str">
        <f>IF(D921="","",D921&amp;"-"&amp;(1+COUNTIF(D$33:D920,D921)))</f>
        <v>imeprezime-870</v>
      </c>
      <c r="D921" s="255" t="s">
        <v>285</v>
      </c>
      <c r="E921" s="256" t="s">
        <v>3001</v>
      </c>
      <c r="F921" s="256">
        <v>1581</v>
      </c>
      <c r="G921" s="256" t="s">
        <v>3002</v>
      </c>
      <c r="H921" s="256" t="s">
        <v>807</v>
      </c>
      <c r="I921" s="256"/>
      <c r="J921" s="256" t="s">
        <v>2097</v>
      </c>
      <c r="K921" s="329" t="s">
        <v>2097</v>
      </c>
      <c r="L921" s="256" t="s">
        <v>2097</v>
      </c>
      <c r="M921" s="256"/>
      <c r="N921" s="257"/>
    </row>
    <row r="922" spans="2:14" x14ac:dyDescent="0.25">
      <c r="B922" s="333" t="str">
        <f>IF(D922="","",D922&amp;"-"&amp;(1+COUNTIF(D$33:D921,D922)))</f>
        <v>imeprezime-871</v>
      </c>
      <c r="D922" s="255" t="s">
        <v>285</v>
      </c>
      <c r="E922" s="256" t="s">
        <v>3001</v>
      </c>
      <c r="F922" s="256">
        <v>1738</v>
      </c>
      <c r="G922" s="256" t="s">
        <v>3003</v>
      </c>
      <c r="H922" s="256" t="s">
        <v>2152</v>
      </c>
      <c r="I922" s="256"/>
      <c r="J922" s="256" t="s">
        <v>2097</v>
      </c>
      <c r="K922" s="329" t="s">
        <v>2097</v>
      </c>
      <c r="L922" s="256" t="s">
        <v>2097</v>
      </c>
      <c r="M922" s="256"/>
      <c r="N922" s="257"/>
    </row>
    <row r="923" spans="2:14" x14ac:dyDescent="0.25">
      <c r="B923" s="333" t="str">
        <f>IF(D923="","",D923&amp;"-"&amp;(1+COUNTIF(D$33:D922,D923)))</f>
        <v>imeprezime-872</v>
      </c>
      <c r="D923" s="255" t="s">
        <v>285</v>
      </c>
      <c r="E923" s="256" t="s">
        <v>3001</v>
      </c>
      <c r="F923" s="256">
        <v>2001</v>
      </c>
      <c r="G923" s="256" t="s">
        <v>2286</v>
      </c>
      <c r="H923" s="256" t="s">
        <v>807</v>
      </c>
      <c r="I923" s="256"/>
      <c r="J923" s="256" t="s">
        <v>2097</v>
      </c>
      <c r="K923" s="329" t="s">
        <v>2097</v>
      </c>
      <c r="L923" s="256" t="s">
        <v>2097</v>
      </c>
      <c r="M923" s="256"/>
      <c r="N923" s="257"/>
    </row>
    <row r="924" spans="2:14" x14ac:dyDescent="0.25">
      <c r="B924" s="333" t="str">
        <f>IF(D924="","",D924&amp;"-"&amp;(1+COUNTIF(D$33:D923,D924)))</f>
        <v>imeprezime-873</v>
      </c>
      <c r="D924" s="255" t="s">
        <v>285</v>
      </c>
      <c r="E924" s="256" t="s">
        <v>3001</v>
      </c>
      <c r="F924" s="256">
        <v>1642</v>
      </c>
      <c r="G924" s="256" t="s">
        <v>2372</v>
      </c>
      <c r="H924" s="256" t="s">
        <v>2152</v>
      </c>
      <c r="I924" s="256" t="s">
        <v>1000</v>
      </c>
      <c r="J924" s="256">
        <v>221</v>
      </c>
      <c r="K924" s="329">
        <v>44642</v>
      </c>
      <c r="L924" s="256" t="s">
        <v>2097</v>
      </c>
      <c r="M924" s="256"/>
      <c r="N924" s="257"/>
    </row>
    <row r="925" spans="2:14" x14ac:dyDescent="0.25">
      <c r="B925" s="333" t="str">
        <f>IF(D925="","",D925&amp;"-"&amp;(1+COUNTIF(D$33:D924,D925)))</f>
        <v>imeprezime-874</v>
      </c>
      <c r="D925" s="255" t="s">
        <v>285</v>
      </c>
      <c r="E925" s="256" t="s">
        <v>3001</v>
      </c>
      <c r="F925" s="256">
        <v>1327</v>
      </c>
      <c r="G925" s="256" t="s">
        <v>3004</v>
      </c>
      <c r="H925" s="256" t="s">
        <v>2163</v>
      </c>
      <c r="I925" s="256"/>
      <c r="J925" s="256" t="s">
        <v>2097</v>
      </c>
      <c r="K925" s="329" t="s">
        <v>2097</v>
      </c>
      <c r="L925" s="256" t="s">
        <v>2097</v>
      </c>
      <c r="M925" s="256"/>
      <c r="N925" s="257"/>
    </row>
    <row r="926" spans="2:14" x14ac:dyDescent="0.25">
      <c r="B926" s="333" t="str">
        <f>IF(D926="","",D926&amp;"-"&amp;(1+COUNTIF(D$33:D925,D926)))</f>
        <v>imeprezime-875</v>
      </c>
      <c r="D926" s="255" t="s">
        <v>285</v>
      </c>
      <c r="E926" s="256" t="s">
        <v>3001</v>
      </c>
      <c r="F926" s="256">
        <v>1898</v>
      </c>
      <c r="G926" s="256" t="s">
        <v>3005</v>
      </c>
      <c r="H926" s="256" t="s">
        <v>377</v>
      </c>
      <c r="I926" s="256" t="s">
        <v>808</v>
      </c>
      <c r="J926" s="256">
        <v>221</v>
      </c>
      <c r="K926" s="329">
        <v>44692</v>
      </c>
      <c r="L926" s="256" t="s">
        <v>2097</v>
      </c>
      <c r="M926" s="256"/>
      <c r="N926" s="257"/>
    </row>
    <row r="927" spans="2:14" x14ac:dyDescent="0.25">
      <c r="B927" s="333" t="str">
        <f>IF(D927="","",D927&amp;"-"&amp;(1+COUNTIF(D$33:D926,D927)))</f>
        <v>imeprezime-876</v>
      </c>
      <c r="D927" s="255" t="s">
        <v>285</v>
      </c>
      <c r="E927" s="256" t="s">
        <v>3001</v>
      </c>
      <c r="F927" s="256">
        <v>1540</v>
      </c>
      <c r="G927" s="256" t="s">
        <v>2446</v>
      </c>
      <c r="H927" s="256" t="s">
        <v>450</v>
      </c>
      <c r="I927" s="256" t="s">
        <v>868</v>
      </c>
      <c r="J927" s="256">
        <v>221</v>
      </c>
      <c r="K927" s="329">
        <v>44625</v>
      </c>
      <c r="L927" s="256" t="s">
        <v>2097</v>
      </c>
      <c r="M927" s="256"/>
      <c r="N927" s="257"/>
    </row>
    <row r="928" spans="2:14" ht="15" customHeight="1" x14ac:dyDescent="0.25">
      <c r="B928" s="333" t="str">
        <f>IF(D928="","",D928&amp;"-"&amp;(1+COUNTIF(D$33:D927,D928)))</f>
        <v>imeprezime-877</v>
      </c>
      <c r="D928" s="255" t="s">
        <v>285</v>
      </c>
      <c r="E928" s="256" t="s">
        <v>3001</v>
      </c>
      <c r="F928" s="256">
        <v>2238</v>
      </c>
      <c r="G928" s="256" t="s">
        <v>1913</v>
      </c>
      <c r="H928" s="256" t="s">
        <v>377</v>
      </c>
      <c r="I928" s="256" t="s">
        <v>808</v>
      </c>
      <c r="J928" s="256">
        <v>221</v>
      </c>
      <c r="K928" s="329">
        <v>44692</v>
      </c>
      <c r="L928" s="256" t="s">
        <v>2097</v>
      </c>
      <c r="M928" s="256"/>
      <c r="N928" s="257"/>
    </row>
    <row r="929" spans="2:14" x14ac:dyDescent="0.25">
      <c r="B929" s="333" t="str">
        <f>IF(D929="","",D929&amp;"-"&amp;(1+COUNTIF(D$33:D928,D929)))</f>
        <v>imeprezime-878</v>
      </c>
      <c r="D929" s="255" t="s">
        <v>285</v>
      </c>
      <c r="E929" s="256" t="s">
        <v>3001</v>
      </c>
      <c r="F929" s="256">
        <v>1820</v>
      </c>
      <c r="G929" s="256" t="s">
        <v>1394</v>
      </c>
      <c r="H929" s="256" t="s">
        <v>2163</v>
      </c>
      <c r="I929" s="256"/>
      <c r="J929" s="256" t="s">
        <v>2097</v>
      </c>
      <c r="K929" s="329" t="s">
        <v>2097</v>
      </c>
      <c r="L929" s="256" t="s">
        <v>2097</v>
      </c>
      <c r="M929" s="256"/>
      <c r="N929" s="257"/>
    </row>
    <row r="930" spans="2:14" x14ac:dyDescent="0.25">
      <c r="B930" s="333" t="str">
        <f>IF(D930="","",D930&amp;"-"&amp;(1+COUNTIF(D$33:D929,D930)))</f>
        <v>imeprezime-879</v>
      </c>
      <c r="D930" s="255" t="s">
        <v>285</v>
      </c>
      <c r="E930" s="256" t="s">
        <v>1733</v>
      </c>
      <c r="F930" s="256">
        <v>1526</v>
      </c>
      <c r="G930" s="256" t="s">
        <v>2098</v>
      </c>
      <c r="H930" s="256" t="s">
        <v>428</v>
      </c>
      <c r="I930" s="256" t="s">
        <v>1723</v>
      </c>
      <c r="J930" s="256">
        <v>221</v>
      </c>
      <c r="K930" s="329">
        <v>44626</v>
      </c>
      <c r="L930" s="256" t="s">
        <v>2097</v>
      </c>
      <c r="M930" s="256"/>
      <c r="N930" s="257"/>
    </row>
    <row r="931" spans="2:14" x14ac:dyDescent="0.25">
      <c r="B931" s="333" t="str">
        <f>IF(D931="","",D931&amp;"-"&amp;(1+COUNTIF(D$33:D930,D931)))</f>
        <v>imeprezime-880</v>
      </c>
      <c r="D931" s="255" t="s">
        <v>285</v>
      </c>
      <c r="E931" s="256" t="s">
        <v>1733</v>
      </c>
      <c r="F931" s="256">
        <v>1466</v>
      </c>
      <c r="G931" s="256" t="s">
        <v>1044</v>
      </c>
      <c r="H931" s="256" t="s">
        <v>563</v>
      </c>
      <c r="I931" s="256" t="s">
        <v>1723</v>
      </c>
      <c r="J931" s="256">
        <v>221</v>
      </c>
      <c r="K931" s="329">
        <v>44670</v>
      </c>
      <c r="L931" s="256" t="s">
        <v>2097</v>
      </c>
      <c r="M931" s="256"/>
      <c r="N931" s="257"/>
    </row>
    <row r="932" spans="2:14" x14ac:dyDescent="0.25">
      <c r="B932" s="333" t="str">
        <f>IF(D932="","",D932&amp;"-"&amp;(1+COUNTIF(D$33:D931,D932)))</f>
        <v>imeprezime-881</v>
      </c>
      <c r="D932" s="255" t="s">
        <v>285</v>
      </c>
      <c r="E932" s="256" t="s">
        <v>1733</v>
      </c>
      <c r="F932" s="256">
        <v>1680</v>
      </c>
      <c r="G932" s="256" t="s">
        <v>2587</v>
      </c>
      <c r="H932" s="256" t="s">
        <v>2233</v>
      </c>
      <c r="I932" s="256" t="s">
        <v>1833</v>
      </c>
      <c r="J932" s="256">
        <v>221</v>
      </c>
      <c r="K932" s="329">
        <v>44623</v>
      </c>
      <c r="L932" s="256" t="s">
        <v>2097</v>
      </c>
      <c r="M932" s="256"/>
      <c r="N932" s="257"/>
    </row>
    <row r="933" spans="2:14" x14ac:dyDescent="0.25">
      <c r="B933" s="333" t="str">
        <f>IF(D933="","",D933&amp;"-"&amp;(1+COUNTIF(D$33:D932,D933)))</f>
        <v>imeprezime-882</v>
      </c>
      <c r="D933" s="255" t="s">
        <v>285</v>
      </c>
      <c r="E933" s="256" t="s">
        <v>1733</v>
      </c>
      <c r="F933" s="256">
        <v>1896</v>
      </c>
      <c r="G933" s="256" t="s">
        <v>3006</v>
      </c>
      <c r="H933" s="256" t="s">
        <v>377</v>
      </c>
      <c r="I933" s="256" t="s">
        <v>1658</v>
      </c>
      <c r="J933" s="256">
        <v>221</v>
      </c>
      <c r="K933" s="329">
        <v>44636</v>
      </c>
      <c r="L933" s="256" t="s">
        <v>2097</v>
      </c>
      <c r="M933" s="256"/>
      <c r="N933" s="257"/>
    </row>
    <row r="934" spans="2:14" x14ac:dyDescent="0.25">
      <c r="B934" s="333" t="str">
        <f>IF(D934="","",D934&amp;"-"&amp;(1+COUNTIF(D$33:D933,D934)))</f>
        <v>imeprezime-883</v>
      </c>
      <c r="D934" s="255" t="s">
        <v>285</v>
      </c>
      <c r="E934" s="256" t="s">
        <v>3007</v>
      </c>
      <c r="F934" s="256">
        <v>2085</v>
      </c>
      <c r="G934" s="256" t="s">
        <v>2208</v>
      </c>
      <c r="H934" s="256" t="s">
        <v>2209</v>
      </c>
      <c r="I934" s="256"/>
      <c r="J934" s="256" t="s">
        <v>2097</v>
      </c>
      <c r="K934" s="329" t="s">
        <v>2097</v>
      </c>
      <c r="L934" s="256" t="s">
        <v>2097</v>
      </c>
      <c r="M934" s="256"/>
      <c r="N934" s="257"/>
    </row>
    <row r="935" spans="2:14" ht="15" customHeight="1" x14ac:dyDescent="0.25">
      <c r="B935" s="333" t="str">
        <f>IF(D935="","",D935&amp;"-"&amp;(1+COUNTIF(D$33:D934,D935)))</f>
        <v>imeprezime-884</v>
      </c>
      <c r="D935" s="255" t="s">
        <v>285</v>
      </c>
      <c r="E935" s="256" t="s">
        <v>3008</v>
      </c>
      <c r="F935" s="256">
        <v>1243</v>
      </c>
      <c r="G935" s="256" t="s">
        <v>1110</v>
      </c>
      <c r="H935" s="256" t="s">
        <v>807</v>
      </c>
      <c r="I935" s="256" t="s">
        <v>1509</v>
      </c>
      <c r="J935" s="256">
        <v>221</v>
      </c>
      <c r="K935" s="329">
        <v>44627</v>
      </c>
      <c r="L935" s="256" t="s">
        <v>2097</v>
      </c>
      <c r="M935" s="256"/>
      <c r="N935" s="257"/>
    </row>
    <row r="936" spans="2:14" x14ac:dyDescent="0.25">
      <c r="B936" s="333" t="str">
        <f>IF(D936="","",D936&amp;"-"&amp;(1+COUNTIF(D$33:D935,D936)))</f>
        <v>imeprezime-885</v>
      </c>
      <c r="D936" s="255" t="s">
        <v>285</v>
      </c>
      <c r="E936" s="256" t="s">
        <v>3008</v>
      </c>
      <c r="F936" s="256">
        <v>1759</v>
      </c>
      <c r="G936" s="256" t="s">
        <v>3009</v>
      </c>
      <c r="H936" s="256" t="s">
        <v>409</v>
      </c>
      <c r="I936" s="256"/>
      <c r="J936" s="256" t="s">
        <v>2097</v>
      </c>
      <c r="K936" s="329" t="s">
        <v>2097</v>
      </c>
      <c r="L936" s="256" t="s">
        <v>2097</v>
      </c>
      <c r="M936" s="256"/>
      <c r="N936" s="257"/>
    </row>
    <row r="937" spans="2:14" x14ac:dyDescent="0.25">
      <c r="B937" s="333" t="str">
        <f>IF(D937="","",D937&amp;"-"&amp;(1+COUNTIF(D$33:D936,D937)))</f>
        <v>imeprezime-886</v>
      </c>
      <c r="D937" s="255" t="s">
        <v>285</v>
      </c>
      <c r="E937" s="256" t="s">
        <v>3008</v>
      </c>
      <c r="F937" s="256">
        <v>1026</v>
      </c>
      <c r="G937" s="256" t="s">
        <v>3010</v>
      </c>
      <c r="H937" s="256" t="s">
        <v>377</v>
      </c>
      <c r="I937" s="256"/>
      <c r="J937" s="256" t="s">
        <v>2097</v>
      </c>
      <c r="K937" s="329" t="s">
        <v>2097</v>
      </c>
      <c r="L937" s="256" t="s">
        <v>2097</v>
      </c>
      <c r="M937" s="256"/>
      <c r="N937" s="257"/>
    </row>
    <row r="938" spans="2:14" x14ac:dyDescent="0.25">
      <c r="B938" s="333" t="str">
        <f>IF(D938="","",D938&amp;"-"&amp;(1+COUNTIF(D$33:D937,D938)))</f>
        <v>imeprezime-887</v>
      </c>
      <c r="D938" s="255" t="s">
        <v>285</v>
      </c>
      <c r="E938" s="256" t="s">
        <v>3008</v>
      </c>
      <c r="F938" s="256">
        <v>1863</v>
      </c>
      <c r="G938" s="256" t="s">
        <v>2649</v>
      </c>
      <c r="H938" s="256" t="s">
        <v>450</v>
      </c>
      <c r="I938" s="256" t="s">
        <v>1556</v>
      </c>
      <c r="J938" s="256">
        <v>221</v>
      </c>
      <c r="K938" s="329">
        <v>44625</v>
      </c>
      <c r="L938" s="256" t="s">
        <v>2097</v>
      </c>
      <c r="M938" s="256"/>
      <c r="N938" s="257"/>
    </row>
    <row r="939" spans="2:14" x14ac:dyDescent="0.25">
      <c r="B939" s="333" t="str">
        <f>IF(D939="","",D939&amp;"-"&amp;(1+COUNTIF(D$33:D938,D939)))</f>
        <v>imeprezime-888</v>
      </c>
      <c r="D939" s="255" t="s">
        <v>285</v>
      </c>
      <c r="E939" s="256" t="s">
        <v>3011</v>
      </c>
      <c r="F939" s="256">
        <v>1536</v>
      </c>
      <c r="G939" s="256" t="s">
        <v>3012</v>
      </c>
      <c r="H939" s="256" t="s">
        <v>377</v>
      </c>
      <c r="I939" s="256" t="s">
        <v>808</v>
      </c>
      <c r="J939" s="256">
        <v>221</v>
      </c>
      <c r="K939" s="329">
        <v>44636</v>
      </c>
      <c r="L939" s="256" t="s">
        <v>2097</v>
      </c>
      <c r="M939" s="256"/>
      <c r="N939" s="257"/>
    </row>
    <row r="940" spans="2:14" x14ac:dyDescent="0.25">
      <c r="B940" s="333" t="str">
        <f>IF(D940="","",D940&amp;"-"&amp;(1+COUNTIF(D$33:D939,D940)))</f>
        <v>imeprezime-889</v>
      </c>
      <c r="D940" s="255" t="s">
        <v>285</v>
      </c>
      <c r="E940" s="256" t="s">
        <v>3011</v>
      </c>
      <c r="F940" s="256">
        <v>1073</v>
      </c>
      <c r="G940" s="256" t="s">
        <v>3013</v>
      </c>
      <c r="H940" s="256" t="s">
        <v>409</v>
      </c>
      <c r="I940" s="256" t="s">
        <v>495</v>
      </c>
      <c r="J940" s="256">
        <v>221</v>
      </c>
      <c r="K940" s="329">
        <v>44632</v>
      </c>
      <c r="L940" s="256" t="s">
        <v>2097</v>
      </c>
      <c r="M940" s="256"/>
      <c r="N940" s="257"/>
    </row>
    <row r="941" spans="2:14" x14ac:dyDescent="0.25">
      <c r="B941" s="333" t="str">
        <f>IF(D941="","",D941&amp;"-"&amp;(1+COUNTIF(D$33:D940,D941)))</f>
        <v>imeprezime-890</v>
      </c>
      <c r="D941" s="255" t="s">
        <v>285</v>
      </c>
      <c r="E941" s="256" t="s">
        <v>3014</v>
      </c>
      <c r="F941" s="256">
        <v>1027</v>
      </c>
      <c r="G941" s="256" t="s">
        <v>1251</v>
      </c>
      <c r="H941" s="256" t="s">
        <v>377</v>
      </c>
      <c r="I941" s="256"/>
      <c r="J941" s="256" t="s">
        <v>2097</v>
      </c>
      <c r="K941" s="329" t="s">
        <v>2097</v>
      </c>
      <c r="L941" s="256" t="s">
        <v>2097</v>
      </c>
      <c r="M941" s="256"/>
      <c r="N941" s="257"/>
    </row>
    <row r="942" spans="2:14" ht="15" customHeight="1" x14ac:dyDescent="0.25">
      <c r="B942" s="333" t="str">
        <f>IF(D942="","",D942&amp;"-"&amp;(1+COUNTIF(D$33:D941,D942)))</f>
        <v>imeprezime-891</v>
      </c>
      <c r="D942" s="255" t="s">
        <v>285</v>
      </c>
      <c r="E942" s="256" t="s">
        <v>490</v>
      </c>
      <c r="F942" s="256">
        <v>1191</v>
      </c>
      <c r="G942" s="256" t="s">
        <v>2971</v>
      </c>
      <c r="H942" s="256" t="s">
        <v>377</v>
      </c>
      <c r="I942" s="256" t="s">
        <v>627</v>
      </c>
      <c r="J942" s="256">
        <v>221</v>
      </c>
      <c r="K942" s="329">
        <v>44636</v>
      </c>
      <c r="L942" s="256" t="s">
        <v>2097</v>
      </c>
      <c r="M942" s="256"/>
      <c r="N942" s="257"/>
    </row>
    <row r="943" spans="2:14" x14ac:dyDescent="0.25">
      <c r="B943" s="333" t="str">
        <f>IF(D943="","",D943&amp;"-"&amp;(1+COUNTIF(D$33:D942,D943)))</f>
        <v>imeprezime-892</v>
      </c>
      <c r="D943" s="255" t="s">
        <v>285</v>
      </c>
      <c r="E943" s="256" t="s">
        <v>490</v>
      </c>
      <c r="F943" s="256">
        <v>1308</v>
      </c>
      <c r="G943" s="256" t="s">
        <v>3015</v>
      </c>
      <c r="H943" s="256" t="s">
        <v>2163</v>
      </c>
      <c r="I943" s="256"/>
      <c r="J943" s="256" t="s">
        <v>2097</v>
      </c>
      <c r="K943" s="329" t="s">
        <v>2097</v>
      </c>
      <c r="L943" s="256" t="s">
        <v>2097</v>
      </c>
      <c r="M943" s="256"/>
      <c r="N943" s="257"/>
    </row>
    <row r="944" spans="2:14" x14ac:dyDescent="0.25">
      <c r="B944" s="333" t="str">
        <f>IF(D944="","",D944&amp;"-"&amp;(1+COUNTIF(D$33:D943,D944)))</f>
        <v>imeprezime-893</v>
      </c>
      <c r="D944" s="255" t="s">
        <v>285</v>
      </c>
      <c r="E944" s="256" t="s">
        <v>490</v>
      </c>
      <c r="F944" s="256">
        <v>1756</v>
      </c>
      <c r="G944" s="256" t="s">
        <v>3016</v>
      </c>
      <c r="H944" s="256" t="s">
        <v>409</v>
      </c>
      <c r="I944" s="256"/>
      <c r="J944" s="256" t="s">
        <v>2097</v>
      </c>
      <c r="K944" s="329" t="s">
        <v>2097</v>
      </c>
      <c r="L944" s="256" t="s">
        <v>2097</v>
      </c>
      <c r="M944" s="256"/>
      <c r="N944" s="257"/>
    </row>
    <row r="945" spans="2:14" x14ac:dyDescent="0.25">
      <c r="B945" s="333" t="str">
        <f>IF(D945="","",D945&amp;"-"&amp;(1+COUNTIF(D$33:D944,D945)))</f>
        <v>imeprezime-894</v>
      </c>
      <c r="D945" s="255" t="s">
        <v>285</v>
      </c>
      <c r="E945" s="256" t="s">
        <v>490</v>
      </c>
      <c r="F945" s="256">
        <v>1173</v>
      </c>
      <c r="G945" s="256" t="s">
        <v>489</v>
      </c>
      <c r="H945" s="256" t="s">
        <v>428</v>
      </c>
      <c r="I945" s="256" t="s">
        <v>495</v>
      </c>
      <c r="J945" s="256">
        <v>221</v>
      </c>
      <c r="K945" s="329">
        <v>44626</v>
      </c>
      <c r="L945" s="256" t="s">
        <v>2097</v>
      </c>
      <c r="M945" s="256"/>
      <c r="N945" s="257"/>
    </row>
    <row r="946" spans="2:14" x14ac:dyDescent="0.25">
      <c r="B946" s="333" t="str">
        <f>IF(D946="","",D946&amp;"-"&amp;(1+COUNTIF(D$33:D945,D946)))</f>
        <v>imeprezime-895</v>
      </c>
      <c r="D946" s="255" t="s">
        <v>285</v>
      </c>
      <c r="E946" s="256" t="s">
        <v>3017</v>
      </c>
      <c r="F946" s="256">
        <v>1292</v>
      </c>
      <c r="G946" s="256" t="s">
        <v>3018</v>
      </c>
      <c r="H946" s="256" t="s">
        <v>450</v>
      </c>
      <c r="I946" s="256" t="s">
        <v>629</v>
      </c>
      <c r="J946" s="256">
        <v>221</v>
      </c>
      <c r="K946" s="329">
        <v>44625</v>
      </c>
      <c r="L946" s="256" t="s">
        <v>2097</v>
      </c>
      <c r="M946" s="256"/>
      <c r="N946" s="257"/>
    </row>
    <row r="947" spans="2:14" x14ac:dyDescent="0.25">
      <c r="B947" s="333" t="str">
        <f>IF(D947="","",D947&amp;"-"&amp;(1+COUNTIF(D$33:D946,D947)))</f>
        <v>imeprezime-896</v>
      </c>
      <c r="D947" s="255" t="s">
        <v>285</v>
      </c>
      <c r="E947" s="256" t="s">
        <v>3019</v>
      </c>
      <c r="F947" s="256">
        <v>1071</v>
      </c>
      <c r="G947" s="256" t="s">
        <v>3020</v>
      </c>
      <c r="H947" s="256" t="s">
        <v>377</v>
      </c>
      <c r="I947" s="256" t="s">
        <v>868</v>
      </c>
      <c r="J947" s="256">
        <v>221</v>
      </c>
      <c r="K947" s="329">
        <v>44636</v>
      </c>
      <c r="L947" s="256" t="s">
        <v>2097</v>
      </c>
      <c r="M947" s="256"/>
      <c r="N947" s="257"/>
    </row>
    <row r="948" spans="2:14" x14ac:dyDescent="0.25">
      <c r="B948" s="333" t="str">
        <f>IF(D948="","",D948&amp;"-"&amp;(1+COUNTIF(D$33:D947,D948)))</f>
        <v>imeprezime-897</v>
      </c>
      <c r="D948" s="255" t="s">
        <v>285</v>
      </c>
      <c r="E948" s="256" t="s">
        <v>3021</v>
      </c>
      <c r="F948" s="256">
        <v>1212</v>
      </c>
      <c r="G948" s="256" t="s">
        <v>3022</v>
      </c>
      <c r="H948" s="256" t="s">
        <v>807</v>
      </c>
      <c r="I948" s="256" t="s">
        <v>1658</v>
      </c>
      <c r="J948" s="256">
        <v>221</v>
      </c>
      <c r="K948" s="329">
        <v>44627</v>
      </c>
      <c r="L948" s="256" t="s">
        <v>2097</v>
      </c>
      <c r="M948" s="256"/>
      <c r="N948" s="257"/>
    </row>
    <row r="949" spans="2:14" ht="15" customHeight="1" x14ac:dyDescent="0.25">
      <c r="B949" s="333" t="str">
        <f>IF(D949="","",D949&amp;"-"&amp;(1+COUNTIF(D$33:D948,D949)))</f>
        <v>imeprezime-898</v>
      </c>
      <c r="D949" s="255" t="s">
        <v>285</v>
      </c>
      <c r="E949" s="256" t="s">
        <v>3021</v>
      </c>
      <c r="F949" s="256">
        <v>1912</v>
      </c>
      <c r="G949" s="256" t="s">
        <v>3023</v>
      </c>
      <c r="H949" s="256" t="s">
        <v>377</v>
      </c>
      <c r="I949" s="256" t="s">
        <v>1723</v>
      </c>
      <c r="J949" s="256">
        <v>221</v>
      </c>
      <c r="K949" s="329">
        <v>44636</v>
      </c>
      <c r="L949" s="256" t="s">
        <v>2097</v>
      </c>
      <c r="M949" s="256"/>
      <c r="N949" s="257"/>
    </row>
    <row r="950" spans="2:14" x14ac:dyDescent="0.25">
      <c r="B950" s="333" t="str">
        <f>IF(D950="","",D950&amp;"-"&amp;(1+COUNTIF(D$33:D949,D950)))</f>
        <v>imeprezime-899</v>
      </c>
      <c r="D950" s="255" t="s">
        <v>285</v>
      </c>
      <c r="E950" s="256" t="s">
        <v>3021</v>
      </c>
      <c r="F950" s="256">
        <v>2123</v>
      </c>
      <c r="G950" s="256" t="s">
        <v>2253</v>
      </c>
      <c r="H950" s="256" t="s">
        <v>2182</v>
      </c>
      <c r="I950" s="256"/>
      <c r="J950" s="256" t="s">
        <v>2097</v>
      </c>
      <c r="K950" s="329" t="s">
        <v>2097</v>
      </c>
      <c r="L950" s="256" t="s">
        <v>2097</v>
      </c>
      <c r="M950" s="256"/>
      <c r="N950" s="257"/>
    </row>
    <row r="951" spans="2:14" x14ac:dyDescent="0.25">
      <c r="B951" s="333" t="str">
        <f>IF(D951="","",D951&amp;"-"&amp;(1+COUNTIF(D$33:D950,D951)))</f>
        <v>imeprezime-900</v>
      </c>
      <c r="D951" s="255" t="s">
        <v>285</v>
      </c>
      <c r="E951" s="256" t="s">
        <v>3021</v>
      </c>
      <c r="F951" s="256">
        <v>1465</v>
      </c>
      <c r="G951" s="256" t="s">
        <v>3024</v>
      </c>
      <c r="H951" s="256" t="s">
        <v>807</v>
      </c>
      <c r="I951" s="256" t="s">
        <v>629</v>
      </c>
      <c r="J951" s="256">
        <v>221</v>
      </c>
      <c r="K951" s="329">
        <v>44627</v>
      </c>
      <c r="L951" s="256" t="s">
        <v>2097</v>
      </c>
      <c r="M951" s="256"/>
      <c r="N951" s="257"/>
    </row>
    <row r="952" spans="2:14" x14ac:dyDescent="0.25">
      <c r="B952" s="333" t="str">
        <f>IF(D952="","",D952&amp;"-"&amp;(1+COUNTIF(D$33:D951,D952)))</f>
        <v>imeprezime-901</v>
      </c>
      <c r="D952" s="255" t="s">
        <v>285</v>
      </c>
      <c r="E952" s="256" t="s">
        <v>369</v>
      </c>
      <c r="F952" s="256">
        <v>1028</v>
      </c>
      <c r="G952" s="256" t="s">
        <v>368</v>
      </c>
      <c r="H952" s="256" t="s">
        <v>377</v>
      </c>
      <c r="I952" s="256" t="s">
        <v>380</v>
      </c>
      <c r="J952" s="256">
        <v>221</v>
      </c>
      <c r="K952" s="329">
        <v>44636</v>
      </c>
      <c r="L952" s="256" t="s">
        <v>2097</v>
      </c>
      <c r="M952" s="256"/>
      <c r="N952" s="257"/>
    </row>
    <row r="953" spans="2:14" x14ac:dyDescent="0.25">
      <c r="B953" s="333" t="str">
        <f>IF(D953="","",D953&amp;"-"&amp;(1+COUNTIF(D$33:D952,D953)))</f>
        <v>imeprezime-902</v>
      </c>
      <c r="D953" s="255" t="s">
        <v>285</v>
      </c>
      <c r="E953" s="256" t="s">
        <v>369</v>
      </c>
      <c r="F953" s="256">
        <v>1978</v>
      </c>
      <c r="G953" s="256" t="s">
        <v>2452</v>
      </c>
      <c r="H953" s="256" t="s">
        <v>450</v>
      </c>
      <c r="I953" s="256"/>
      <c r="J953" s="256" t="s">
        <v>2097</v>
      </c>
      <c r="K953" s="256" t="s">
        <v>2097</v>
      </c>
      <c r="L953" s="256" t="s">
        <v>2097</v>
      </c>
      <c r="M953" s="256"/>
      <c r="N953" s="257"/>
    </row>
    <row r="954" spans="2:14" x14ac:dyDescent="0.25">
      <c r="B954" s="333" t="str">
        <f>IF(D954="","",D954&amp;"-"&amp;(1+COUNTIF(D$33:D953,D954)))</f>
        <v>imeprezime-903</v>
      </c>
      <c r="D954" s="255" t="s">
        <v>285</v>
      </c>
      <c r="E954" s="256" t="s">
        <v>3025</v>
      </c>
      <c r="F954" s="256">
        <v>2110</v>
      </c>
      <c r="G954" s="256" t="s">
        <v>2363</v>
      </c>
      <c r="H954" s="256" t="s">
        <v>2364</v>
      </c>
      <c r="I954" s="256"/>
      <c r="J954" s="256" t="s">
        <v>2097</v>
      </c>
      <c r="K954" s="329" t="s">
        <v>2097</v>
      </c>
      <c r="L954" s="256" t="s">
        <v>2097</v>
      </c>
      <c r="M954" s="256"/>
      <c r="N954" s="257"/>
    </row>
    <row r="955" spans="2:14" x14ac:dyDescent="0.25">
      <c r="B955" s="333" t="str">
        <f>IF(D955="","",D955&amp;"-"&amp;(1+COUNTIF(D$33:D954,D955)))</f>
        <v>imeprezime-904</v>
      </c>
      <c r="D955" s="255" t="s">
        <v>285</v>
      </c>
      <c r="E955" s="256" t="s">
        <v>3026</v>
      </c>
      <c r="F955" s="256">
        <v>1116</v>
      </c>
      <c r="G955" s="256" t="s">
        <v>3027</v>
      </c>
      <c r="H955" s="256" t="s">
        <v>409</v>
      </c>
      <c r="I955" s="256"/>
      <c r="J955" s="256" t="s">
        <v>2097</v>
      </c>
      <c r="K955" s="329" t="s">
        <v>2097</v>
      </c>
      <c r="L955" s="256" t="s">
        <v>2097</v>
      </c>
      <c r="M955" s="256"/>
      <c r="N955" s="257"/>
    </row>
    <row r="956" spans="2:14" ht="15" customHeight="1" x14ac:dyDescent="0.25">
      <c r="B956" s="333" t="str">
        <f>IF(D956="","",D956&amp;"-"&amp;(1+COUNTIF(D$33:D955,D956)))</f>
        <v>imeprezime-905</v>
      </c>
      <c r="D956" s="255" t="s">
        <v>285</v>
      </c>
      <c r="E956" s="256" t="s">
        <v>1525</v>
      </c>
      <c r="F956" s="256">
        <v>1047</v>
      </c>
      <c r="G956" s="256" t="s">
        <v>1524</v>
      </c>
      <c r="H956" s="256" t="s">
        <v>377</v>
      </c>
      <c r="I956" s="256" t="s">
        <v>1509</v>
      </c>
      <c r="J956" s="256">
        <v>221</v>
      </c>
      <c r="K956" s="329">
        <v>44636</v>
      </c>
      <c r="L956" s="256" t="s">
        <v>2097</v>
      </c>
      <c r="M956" s="256"/>
      <c r="N956" s="257"/>
    </row>
    <row r="957" spans="2:14" x14ac:dyDescent="0.25">
      <c r="B957" s="333" t="str">
        <f>IF(D957="","",D957&amp;"-"&amp;(1+COUNTIF(D$33:D956,D957)))</f>
        <v>imeprezime-906</v>
      </c>
      <c r="D957" s="255" t="s">
        <v>285</v>
      </c>
      <c r="E957" s="256" t="s">
        <v>1525</v>
      </c>
      <c r="F957" s="256">
        <v>1753</v>
      </c>
      <c r="G957" s="256" t="s">
        <v>2257</v>
      </c>
      <c r="H957" s="256" t="s">
        <v>807</v>
      </c>
      <c r="I957" s="256"/>
      <c r="J957" s="256" t="s">
        <v>2097</v>
      </c>
      <c r="K957" s="329" t="s">
        <v>2097</v>
      </c>
      <c r="L957" s="256" t="s">
        <v>2097</v>
      </c>
      <c r="M957" s="256"/>
      <c r="N957" s="257"/>
    </row>
    <row r="958" spans="2:14" x14ac:dyDescent="0.25">
      <c r="B958" s="333" t="str">
        <f>IF(D958="","",D958&amp;"-"&amp;(1+COUNTIF(D$33:D957,D958)))</f>
        <v>imeprezime-907</v>
      </c>
      <c r="D958" s="255" t="s">
        <v>285</v>
      </c>
      <c r="E958" s="256" t="s">
        <v>3028</v>
      </c>
      <c r="F958" s="256">
        <v>1831</v>
      </c>
      <c r="G958" s="256" t="s">
        <v>3029</v>
      </c>
      <c r="H958" s="256" t="s">
        <v>2146</v>
      </c>
      <c r="I958" s="256"/>
      <c r="J958" s="256" t="s">
        <v>2097</v>
      </c>
      <c r="K958" s="329" t="s">
        <v>2097</v>
      </c>
      <c r="L958" s="256" t="s">
        <v>2097</v>
      </c>
      <c r="M958" s="256"/>
      <c r="N958" s="257"/>
    </row>
    <row r="959" spans="2:14" x14ac:dyDescent="0.25">
      <c r="B959" s="333" t="str">
        <f>IF(D959="","",D959&amp;"-"&amp;(1+COUNTIF(D$33:D958,D959)))</f>
        <v>imeprezime-908</v>
      </c>
      <c r="D959" s="255" t="s">
        <v>285</v>
      </c>
      <c r="E959" s="256" t="s">
        <v>3028</v>
      </c>
      <c r="F959" s="256">
        <v>1918</v>
      </c>
      <c r="G959" s="256" t="s">
        <v>3030</v>
      </c>
      <c r="H959" s="256" t="s">
        <v>377</v>
      </c>
      <c r="I959" s="256"/>
      <c r="J959" s="256" t="s">
        <v>2097</v>
      </c>
      <c r="K959" s="256" t="s">
        <v>2097</v>
      </c>
      <c r="L959" s="256" t="s">
        <v>2097</v>
      </c>
      <c r="M959" s="256"/>
      <c r="N959" s="257"/>
    </row>
    <row r="960" spans="2:14" x14ac:dyDescent="0.25">
      <c r="B960" s="333" t="str">
        <f>IF(D960="","",D960&amp;"-"&amp;(1+COUNTIF(D$33:D959,D960)))</f>
        <v>imeprezime-909</v>
      </c>
      <c r="D960" s="255" t="s">
        <v>285</v>
      </c>
      <c r="E960" s="256" t="s">
        <v>3031</v>
      </c>
      <c r="F960" s="256">
        <v>1169</v>
      </c>
      <c r="G960" s="256" t="s">
        <v>3032</v>
      </c>
      <c r="H960" s="256" t="s">
        <v>450</v>
      </c>
      <c r="I960" s="256" t="s">
        <v>495</v>
      </c>
      <c r="J960" s="256">
        <v>221</v>
      </c>
      <c r="K960" s="329">
        <v>44625</v>
      </c>
      <c r="L960" s="256" t="s">
        <v>2097</v>
      </c>
      <c r="M960" s="256"/>
      <c r="N960" s="257"/>
    </row>
    <row r="961" spans="2:14" x14ac:dyDescent="0.25">
      <c r="B961" s="333" t="str">
        <f>IF(D961="","",D961&amp;"-"&amp;(1+COUNTIF(D$33:D960,D961)))</f>
        <v>imeprezime-910</v>
      </c>
      <c r="D961" s="255" t="s">
        <v>285</v>
      </c>
      <c r="E961" s="256" t="s">
        <v>3031</v>
      </c>
      <c r="F961" s="256">
        <v>1444</v>
      </c>
      <c r="G961" s="256" t="s">
        <v>3033</v>
      </c>
      <c r="H961" s="256" t="s">
        <v>377</v>
      </c>
      <c r="I961" s="256"/>
      <c r="J961" s="256" t="s">
        <v>2097</v>
      </c>
      <c r="K961" s="329" t="s">
        <v>2097</v>
      </c>
      <c r="L961" s="256" t="s">
        <v>2097</v>
      </c>
      <c r="M961" s="256"/>
      <c r="N961" s="257"/>
    </row>
    <row r="962" spans="2:14" x14ac:dyDescent="0.25">
      <c r="B962" s="333" t="str">
        <f>IF(D962="","",D962&amp;"-"&amp;(1+COUNTIF(D$33:D961,D962)))</f>
        <v>imeprezime-911</v>
      </c>
      <c r="D962" s="255" t="s">
        <v>285</v>
      </c>
      <c r="E962" s="256" t="s">
        <v>3034</v>
      </c>
      <c r="F962" s="256">
        <v>2021</v>
      </c>
      <c r="G962" s="256" t="s">
        <v>3035</v>
      </c>
      <c r="H962" s="256" t="s">
        <v>428</v>
      </c>
      <c r="I962" s="256"/>
      <c r="J962" s="256" t="s">
        <v>2097</v>
      </c>
      <c r="K962" s="329" t="s">
        <v>2097</v>
      </c>
      <c r="L962" s="256" t="s">
        <v>2097</v>
      </c>
      <c r="M962" s="256"/>
      <c r="N962" s="257"/>
    </row>
    <row r="963" spans="2:14" ht="15" customHeight="1" x14ac:dyDescent="0.25">
      <c r="B963" s="333" t="str">
        <f>IF(D963="","",D963&amp;"-"&amp;(1+COUNTIF(D$33:D962,D963)))</f>
        <v>imeprezime-912</v>
      </c>
      <c r="D963" s="255" t="s">
        <v>285</v>
      </c>
      <c r="E963" s="256" t="s">
        <v>3036</v>
      </c>
      <c r="F963" s="256">
        <v>1723</v>
      </c>
      <c r="G963" s="256" t="s">
        <v>3037</v>
      </c>
      <c r="H963" s="256" t="s">
        <v>377</v>
      </c>
      <c r="I963" s="256"/>
      <c r="J963" s="256" t="s">
        <v>2097</v>
      </c>
      <c r="K963" s="329" t="s">
        <v>2097</v>
      </c>
      <c r="L963" s="256" t="s">
        <v>2097</v>
      </c>
      <c r="M963" s="256"/>
      <c r="N963" s="257"/>
    </row>
    <row r="964" spans="2:14" x14ac:dyDescent="0.25">
      <c r="B964" s="333" t="str">
        <f>IF(D964="","",D964&amp;"-"&amp;(1+COUNTIF(D$33:D963,D964)))</f>
        <v>imeprezime-913</v>
      </c>
      <c r="D964" s="255" t="s">
        <v>285</v>
      </c>
      <c r="E964" s="256" t="s">
        <v>1620</v>
      </c>
      <c r="F964" s="256">
        <v>1552</v>
      </c>
      <c r="G964" s="256" t="s">
        <v>2768</v>
      </c>
      <c r="H964" s="256" t="s">
        <v>377</v>
      </c>
      <c r="I964" s="256" t="s">
        <v>1833</v>
      </c>
      <c r="J964" s="256">
        <v>221</v>
      </c>
      <c r="K964" s="329">
        <v>44636</v>
      </c>
      <c r="L964" s="256" t="s">
        <v>2097</v>
      </c>
      <c r="M964" s="256"/>
      <c r="N964" s="257"/>
    </row>
    <row r="965" spans="2:14" x14ac:dyDescent="0.25">
      <c r="B965" s="333" t="str">
        <f>IF(D965="","",D965&amp;"-"&amp;(1+COUNTIF(D$33:D964,D965)))</f>
        <v>imeprezime-914</v>
      </c>
      <c r="D965" s="255" t="s">
        <v>285</v>
      </c>
      <c r="E965" s="256" t="s">
        <v>1620</v>
      </c>
      <c r="F965" s="256">
        <v>1508</v>
      </c>
      <c r="G965" s="256" t="s">
        <v>1654</v>
      </c>
      <c r="H965" s="256" t="s">
        <v>377</v>
      </c>
      <c r="I965" s="256" t="s">
        <v>1658</v>
      </c>
      <c r="J965" s="256">
        <v>221</v>
      </c>
      <c r="K965" s="329">
        <v>44636</v>
      </c>
      <c r="L965" s="256" t="s">
        <v>2097</v>
      </c>
      <c r="M965" s="256"/>
      <c r="N965" s="257"/>
    </row>
    <row r="966" spans="2:14" x14ac:dyDescent="0.25">
      <c r="B966" s="333" t="str">
        <f>IF(D966="","",D966&amp;"-"&amp;(1+COUNTIF(D$33:D965,D966)))</f>
        <v>imeprezime-915</v>
      </c>
      <c r="D966" s="255" t="s">
        <v>285</v>
      </c>
      <c r="E966" s="256" t="s">
        <v>1620</v>
      </c>
      <c r="F966" s="256">
        <v>2242</v>
      </c>
      <c r="G966" s="256" t="s">
        <v>3038</v>
      </c>
      <c r="H966" s="256" t="s">
        <v>409</v>
      </c>
      <c r="I966" s="256"/>
      <c r="J966" s="256" t="s">
        <v>2097</v>
      </c>
      <c r="K966" s="329" t="s">
        <v>2097</v>
      </c>
      <c r="L966" s="256" t="s">
        <v>2097</v>
      </c>
      <c r="M966" s="256"/>
      <c r="N966" s="257"/>
    </row>
    <row r="967" spans="2:14" x14ac:dyDescent="0.25">
      <c r="B967" s="333" t="str">
        <f>IF(D967="","",D967&amp;"-"&amp;(1+COUNTIF(D$33:D966,D967)))</f>
        <v>imeprezime-916</v>
      </c>
      <c r="D967" s="255" t="s">
        <v>285</v>
      </c>
      <c r="E967" s="256" t="s">
        <v>1620</v>
      </c>
      <c r="F967" s="256">
        <v>1431</v>
      </c>
      <c r="G967" s="256" t="s">
        <v>1619</v>
      </c>
      <c r="H967" s="256" t="s">
        <v>377</v>
      </c>
      <c r="I967" s="256" t="s">
        <v>1556</v>
      </c>
      <c r="J967" s="256">
        <v>221</v>
      </c>
      <c r="K967" s="329">
        <v>44636</v>
      </c>
      <c r="L967" s="256" t="s">
        <v>2097</v>
      </c>
      <c r="M967" s="256"/>
      <c r="N967" s="257"/>
    </row>
    <row r="968" spans="2:14" x14ac:dyDescent="0.25">
      <c r="B968" s="333" t="str">
        <f>IF(D968="","",D968&amp;"-"&amp;(1+COUNTIF(D$33:D967,D968)))</f>
        <v>imeprezime-917</v>
      </c>
      <c r="D968" s="255" t="s">
        <v>285</v>
      </c>
      <c r="E968" s="256" t="s">
        <v>3039</v>
      </c>
      <c r="F968" s="256">
        <v>2014</v>
      </c>
      <c r="G968" s="256" t="s">
        <v>3040</v>
      </c>
      <c r="H968" s="256"/>
      <c r="I968" s="256"/>
      <c r="J968" s="256" t="s">
        <v>2097</v>
      </c>
      <c r="K968" s="256" t="s">
        <v>2097</v>
      </c>
      <c r="L968" s="256" t="s">
        <v>2097</v>
      </c>
      <c r="M968" s="256"/>
      <c r="N968" s="257"/>
    </row>
    <row r="969" spans="2:14" x14ac:dyDescent="0.25">
      <c r="B969" s="333" t="str">
        <f>IF(D969="","",D969&amp;"-"&amp;(1+COUNTIF(D$33:D968,D969)))</f>
        <v>imeprezime-918</v>
      </c>
      <c r="D969" s="255" t="s">
        <v>285</v>
      </c>
      <c r="E969" s="256" t="s">
        <v>618</v>
      </c>
      <c r="F969" s="256">
        <v>1257</v>
      </c>
      <c r="G969" s="256" t="s">
        <v>518</v>
      </c>
      <c r="H969" s="256" t="s">
        <v>525</v>
      </c>
      <c r="I969" s="256" t="s">
        <v>1094</v>
      </c>
      <c r="J969" s="256">
        <v>221</v>
      </c>
      <c r="K969" s="329">
        <v>44625</v>
      </c>
      <c r="L969" s="256" t="s">
        <v>2097</v>
      </c>
      <c r="M969" s="256"/>
      <c r="N969" s="257"/>
    </row>
    <row r="970" spans="2:14" ht="15" customHeight="1" x14ac:dyDescent="0.25">
      <c r="B970" s="333" t="str">
        <f>IF(D970="","",D970&amp;"-"&amp;(1+COUNTIF(D$33:D969,D970)))</f>
        <v>imeprezime-919</v>
      </c>
      <c r="D970" s="255" t="s">
        <v>285</v>
      </c>
      <c r="E970" s="256" t="s">
        <v>618</v>
      </c>
      <c r="F970" s="256">
        <v>1418</v>
      </c>
      <c r="G970" s="256" t="s">
        <v>1424</v>
      </c>
      <c r="H970" s="256" t="s">
        <v>525</v>
      </c>
      <c r="I970" s="256" t="s">
        <v>868</v>
      </c>
      <c r="J970" s="256">
        <v>221</v>
      </c>
      <c r="K970" s="329">
        <v>44625</v>
      </c>
      <c r="L970" s="256" t="s">
        <v>2097</v>
      </c>
      <c r="M970" s="256"/>
      <c r="N970" s="257"/>
    </row>
    <row r="971" spans="2:14" x14ac:dyDescent="0.25">
      <c r="B971" s="333" t="str">
        <f>IF(D971="","",D971&amp;"-"&amp;(1+COUNTIF(D$33:D970,D971)))</f>
        <v>imeprezime-920</v>
      </c>
      <c r="D971" s="255" t="s">
        <v>285</v>
      </c>
      <c r="E971" s="256" t="s">
        <v>618</v>
      </c>
      <c r="F971" s="256">
        <v>1524</v>
      </c>
      <c r="G971" s="256" t="s">
        <v>3041</v>
      </c>
      <c r="H971" s="256" t="s">
        <v>377</v>
      </c>
      <c r="I971" s="256"/>
      <c r="J971" s="256" t="s">
        <v>2097</v>
      </c>
      <c r="K971" s="329" t="s">
        <v>2097</v>
      </c>
      <c r="L971" s="256" t="s">
        <v>2097</v>
      </c>
      <c r="M971" s="256"/>
      <c r="N971" s="257"/>
    </row>
    <row r="972" spans="2:14" x14ac:dyDescent="0.25">
      <c r="B972" s="333" t="str">
        <f>IF(D972="","",D972&amp;"-"&amp;(1+COUNTIF(D$33:D971,D972)))</f>
        <v>imeprezime-921</v>
      </c>
      <c r="D972" s="255" t="s">
        <v>285</v>
      </c>
      <c r="E972" s="256" t="s">
        <v>618</v>
      </c>
      <c r="F972" s="256">
        <v>1321</v>
      </c>
      <c r="G972" s="256" t="s">
        <v>2525</v>
      </c>
      <c r="H972" s="256" t="s">
        <v>525</v>
      </c>
      <c r="I972" s="256" t="s">
        <v>452</v>
      </c>
      <c r="J972" s="256">
        <v>221</v>
      </c>
      <c r="K972" s="329">
        <v>44625</v>
      </c>
      <c r="L972" s="256" t="s">
        <v>2097</v>
      </c>
      <c r="M972" s="256"/>
      <c r="N972" s="257"/>
    </row>
    <row r="973" spans="2:14" x14ac:dyDescent="0.25">
      <c r="B973" s="333" t="str">
        <f>IF(D973="","",D973&amp;"-"&amp;(1+COUNTIF(D$33:D972,D973)))</f>
        <v>imeprezime-922</v>
      </c>
      <c r="D973" s="255" t="s">
        <v>285</v>
      </c>
      <c r="E973" s="256" t="s">
        <v>618</v>
      </c>
      <c r="F973" s="256">
        <v>1283</v>
      </c>
      <c r="G973" s="256" t="s">
        <v>617</v>
      </c>
      <c r="H973" s="256" t="s">
        <v>377</v>
      </c>
      <c r="I973" s="256" t="s">
        <v>495</v>
      </c>
      <c r="J973" s="256">
        <v>221</v>
      </c>
      <c r="K973" s="329">
        <v>44636</v>
      </c>
      <c r="L973" s="256" t="s">
        <v>2097</v>
      </c>
      <c r="M973" s="256"/>
      <c r="N973" s="257"/>
    </row>
    <row r="974" spans="2:14" x14ac:dyDescent="0.25">
      <c r="B974" s="333" t="str">
        <f>IF(D974="","",D974&amp;"-"&amp;(1+COUNTIF(D$33:D973,D974)))</f>
        <v>imeprezime-923</v>
      </c>
      <c r="D974" s="255" t="s">
        <v>285</v>
      </c>
      <c r="E974" s="256" t="s">
        <v>618</v>
      </c>
      <c r="F974" s="256">
        <v>1303</v>
      </c>
      <c r="G974" s="256" t="s">
        <v>2661</v>
      </c>
      <c r="H974" s="256" t="s">
        <v>2194</v>
      </c>
      <c r="I974" s="256" t="s">
        <v>808</v>
      </c>
      <c r="J974" s="256">
        <v>221</v>
      </c>
      <c r="K974" s="329">
        <v>44645</v>
      </c>
      <c r="L974" s="256" t="s">
        <v>2097</v>
      </c>
      <c r="M974" s="256"/>
      <c r="N974" s="257"/>
    </row>
    <row r="975" spans="2:14" x14ac:dyDescent="0.25">
      <c r="B975" s="333" t="str">
        <f>IF(D975="","",D975&amp;"-"&amp;(1+COUNTIF(D$33:D974,D975)))</f>
        <v>imeprezime-924</v>
      </c>
      <c r="D975" s="255" t="s">
        <v>285</v>
      </c>
      <c r="E975" s="256" t="s">
        <v>618</v>
      </c>
      <c r="F975" s="256">
        <v>1689</v>
      </c>
      <c r="G975" s="256" t="s">
        <v>2587</v>
      </c>
      <c r="H975" s="256" t="s">
        <v>2233</v>
      </c>
      <c r="I975" s="256" t="s">
        <v>1000</v>
      </c>
      <c r="J975" s="256">
        <v>221</v>
      </c>
      <c r="K975" s="329">
        <v>44623</v>
      </c>
      <c r="L975" s="256" t="s">
        <v>2097</v>
      </c>
      <c r="M975" s="256"/>
      <c r="N975" s="257"/>
    </row>
    <row r="976" spans="2:14" x14ac:dyDescent="0.25">
      <c r="B976" s="333" t="str">
        <f>IF(D976="","",D976&amp;"-"&amp;(1+COUNTIF(D$33:D975,D976)))</f>
        <v>imeprezime-925</v>
      </c>
      <c r="D976" s="255" t="s">
        <v>285</v>
      </c>
      <c r="E976" s="256" t="s">
        <v>618</v>
      </c>
      <c r="F976" s="256">
        <v>1678</v>
      </c>
      <c r="G976" s="256" t="s">
        <v>2955</v>
      </c>
      <c r="H976" s="256" t="s">
        <v>563</v>
      </c>
      <c r="I976" s="256"/>
      <c r="J976" s="256" t="s">
        <v>2097</v>
      </c>
      <c r="K976" s="329" t="s">
        <v>2097</v>
      </c>
      <c r="L976" s="256" t="s">
        <v>2097</v>
      </c>
      <c r="M976" s="256"/>
      <c r="N976" s="257"/>
    </row>
    <row r="977" spans="2:14" ht="15" customHeight="1" x14ac:dyDescent="0.25">
      <c r="B977" s="333" t="str">
        <f>IF(D977="","",D977&amp;"-"&amp;(1+COUNTIF(D$33:D976,D977)))</f>
        <v>imeprezime-926</v>
      </c>
      <c r="D977" s="255" t="s">
        <v>285</v>
      </c>
      <c r="E977" s="256" t="s">
        <v>618</v>
      </c>
      <c r="F977" s="256">
        <v>2009</v>
      </c>
      <c r="G977" s="256" t="s">
        <v>2606</v>
      </c>
      <c r="H977" s="256" t="s">
        <v>563</v>
      </c>
      <c r="I977" s="256"/>
      <c r="J977" s="256" t="s">
        <v>2097</v>
      </c>
      <c r="K977" s="329" t="s">
        <v>2097</v>
      </c>
      <c r="L977" s="256" t="s">
        <v>2097</v>
      </c>
      <c r="M977" s="256"/>
      <c r="N977" s="257"/>
    </row>
    <row r="978" spans="2:14" x14ac:dyDescent="0.25">
      <c r="B978" s="333" t="str">
        <f>IF(D978="","",D978&amp;"-"&amp;(1+COUNTIF(D$33:D977,D978)))</f>
        <v>imeprezime-927</v>
      </c>
      <c r="D978" s="255" t="s">
        <v>285</v>
      </c>
      <c r="E978" s="256" t="s">
        <v>618</v>
      </c>
      <c r="F978" s="256">
        <v>1379</v>
      </c>
      <c r="G978" s="256" t="s">
        <v>3042</v>
      </c>
      <c r="H978" s="256" t="s">
        <v>409</v>
      </c>
      <c r="I978" s="256"/>
      <c r="J978" s="256" t="s">
        <v>2097</v>
      </c>
      <c r="K978" s="329" t="s">
        <v>2097</v>
      </c>
      <c r="L978" s="256" t="s">
        <v>2097</v>
      </c>
      <c r="M978" s="256"/>
      <c r="N978" s="257"/>
    </row>
    <row r="979" spans="2:14" x14ac:dyDescent="0.25">
      <c r="B979" s="333" t="str">
        <f>IF(D979="","",D979&amp;"-"&amp;(1+COUNTIF(D$33:D978,D979)))</f>
        <v>imeprezime-928</v>
      </c>
      <c r="D979" s="255" t="s">
        <v>285</v>
      </c>
      <c r="E979" s="256" t="s">
        <v>618</v>
      </c>
      <c r="F979" s="256">
        <v>1873</v>
      </c>
      <c r="G979" s="256" t="s">
        <v>3043</v>
      </c>
      <c r="H979" s="256" t="s">
        <v>428</v>
      </c>
      <c r="I979" s="256" t="s">
        <v>380</v>
      </c>
      <c r="J979" s="256">
        <v>221</v>
      </c>
      <c r="K979" s="329">
        <v>44626</v>
      </c>
      <c r="L979" s="256" t="s">
        <v>2097</v>
      </c>
      <c r="M979" s="256"/>
      <c r="N979" s="257"/>
    </row>
    <row r="980" spans="2:14" x14ac:dyDescent="0.25">
      <c r="B980" s="333" t="str">
        <f>IF(D980="","",D980&amp;"-"&amp;(1+COUNTIF(D$33:D979,D980)))</f>
        <v>imeprezime-929</v>
      </c>
      <c r="D980" s="255" t="s">
        <v>285</v>
      </c>
      <c r="E980" s="256" t="s">
        <v>3044</v>
      </c>
      <c r="F980" s="256">
        <v>2090</v>
      </c>
      <c r="G980" s="256" t="s">
        <v>3045</v>
      </c>
      <c r="H980" s="256" t="s">
        <v>2182</v>
      </c>
      <c r="I980" s="256"/>
      <c r="J980" s="256" t="s">
        <v>2097</v>
      </c>
      <c r="K980" s="329" t="s">
        <v>2097</v>
      </c>
      <c r="L980" s="256" t="s">
        <v>2097</v>
      </c>
      <c r="M980" s="256"/>
      <c r="N980" s="257"/>
    </row>
    <row r="981" spans="2:14" x14ac:dyDescent="0.25">
      <c r="B981" s="333" t="str">
        <f>IF(D981="","",D981&amp;"-"&amp;(1+COUNTIF(D$33:D980,D981)))</f>
        <v>imeprezime-930</v>
      </c>
      <c r="D981" s="255" t="s">
        <v>285</v>
      </c>
      <c r="E981" s="256" t="s">
        <v>3046</v>
      </c>
      <c r="F981" s="256">
        <v>1992</v>
      </c>
      <c r="G981" s="256" t="s">
        <v>3047</v>
      </c>
      <c r="H981" s="256" t="s">
        <v>2179</v>
      </c>
      <c r="I981" s="256"/>
      <c r="J981" s="256" t="s">
        <v>2097</v>
      </c>
      <c r="K981" s="329" t="s">
        <v>2097</v>
      </c>
      <c r="L981" s="256" t="s">
        <v>2097</v>
      </c>
      <c r="M981" s="256"/>
      <c r="N981" s="257"/>
    </row>
    <row r="982" spans="2:14" x14ac:dyDescent="0.25">
      <c r="B982" s="333" t="str">
        <f>IF(D982="","",D982&amp;"-"&amp;(1+COUNTIF(D$33:D981,D982)))</f>
        <v>imeprezime-931</v>
      </c>
      <c r="D982" s="255" t="s">
        <v>285</v>
      </c>
      <c r="E982" s="256" t="s">
        <v>1668</v>
      </c>
      <c r="F982" s="256">
        <v>1895</v>
      </c>
      <c r="G982" s="256" t="s">
        <v>2568</v>
      </c>
      <c r="H982" s="256" t="s">
        <v>377</v>
      </c>
      <c r="I982" s="256" t="s">
        <v>1658</v>
      </c>
      <c r="J982" s="256">
        <v>221</v>
      </c>
      <c r="K982" s="329">
        <v>44636</v>
      </c>
      <c r="L982" s="256" t="s">
        <v>2097</v>
      </c>
      <c r="M982" s="256"/>
      <c r="N982" s="257"/>
    </row>
    <row r="983" spans="2:14" x14ac:dyDescent="0.25">
      <c r="B983" s="333" t="str">
        <f>IF(D983="","",D983&amp;"-"&amp;(1+COUNTIF(D$33:D982,D983)))</f>
        <v>imeprezime-932</v>
      </c>
      <c r="D983" s="255" t="s">
        <v>285</v>
      </c>
      <c r="E983" s="256" t="s">
        <v>1668</v>
      </c>
      <c r="F983" s="256">
        <v>1438</v>
      </c>
      <c r="G983" s="256" t="s">
        <v>2149</v>
      </c>
      <c r="H983" s="256" t="s">
        <v>807</v>
      </c>
      <c r="I983" s="256" t="s">
        <v>1509</v>
      </c>
      <c r="J983" s="256">
        <v>221</v>
      </c>
      <c r="K983" s="329">
        <v>44627</v>
      </c>
      <c r="L983" s="256" t="s">
        <v>2097</v>
      </c>
      <c r="M983" s="256"/>
      <c r="N983" s="257"/>
    </row>
    <row r="984" spans="2:14" ht="15" customHeight="1" x14ac:dyDescent="0.25">
      <c r="B984" s="333" t="str">
        <f>IF(D984="","",D984&amp;"-"&amp;(1+COUNTIF(D$33:D983,D984)))</f>
        <v>imeprezime-933</v>
      </c>
      <c r="D984" s="255" t="s">
        <v>285</v>
      </c>
      <c r="E984" s="256" t="s">
        <v>1668</v>
      </c>
      <c r="F984" s="256">
        <v>1255</v>
      </c>
      <c r="G984" s="256" t="s">
        <v>3048</v>
      </c>
      <c r="H984" s="256" t="s">
        <v>377</v>
      </c>
      <c r="I984" s="256" t="s">
        <v>1658</v>
      </c>
      <c r="J984" s="256">
        <v>221</v>
      </c>
      <c r="K984" s="329">
        <v>44636</v>
      </c>
      <c r="L984" s="256" t="s">
        <v>2097</v>
      </c>
      <c r="M984" s="256"/>
      <c r="N984" s="257"/>
    </row>
    <row r="985" spans="2:14" x14ac:dyDescent="0.25">
      <c r="B985" s="333" t="str">
        <f>IF(D985="","",D985&amp;"-"&amp;(1+COUNTIF(D$33:D984,D985)))</f>
        <v>imeprezime-934</v>
      </c>
      <c r="D985" s="255" t="s">
        <v>285</v>
      </c>
      <c r="E985" s="256" t="s">
        <v>1668</v>
      </c>
      <c r="F985" s="256">
        <v>1140</v>
      </c>
      <c r="G985" s="256" t="s">
        <v>1667</v>
      </c>
      <c r="H985" s="256" t="s">
        <v>563</v>
      </c>
      <c r="I985" s="256" t="s">
        <v>1658</v>
      </c>
      <c r="J985" s="256">
        <v>221</v>
      </c>
      <c r="K985" s="329">
        <v>44645</v>
      </c>
      <c r="L985" s="256" t="s">
        <v>2097</v>
      </c>
      <c r="M985" s="256"/>
      <c r="N985" s="257"/>
    </row>
    <row r="986" spans="2:14" x14ac:dyDescent="0.25">
      <c r="B986" s="333" t="str">
        <f>IF(D986="","",D986&amp;"-"&amp;(1+COUNTIF(D$33:D985,D986)))</f>
        <v>imeprezime-935</v>
      </c>
      <c r="D986" s="255" t="s">
        <v>285</v>
      </c>
      <c r="E986" s="256" t="s">
        <v>1668</v>
      </c>
      <c r="F986" s="256">
        <v>1029</v>
      </c>
      <c r="G986" s="256" t="s">
        <v>3049</v>
      </c>
      <c r="H986" s="256" t="s">
        <v>377</v>
      </c>
      <c r="I986" s="256"/>
      <c r="J986" s="256" t="s">
        <v>2097</v>
      </c>
      <c r="K986" s="329" t="s">
        <v>2097</v>
      </c>
      <c r="L986" s="256" t="s">
        <v>2097</v>
      </c>
      <c r="M986" s="256"/>
      <c r="N986" s="257"/>
    </row>
    <row r="987" spans="2:14" x14ac:dyDescent="0.25">
      <c r="B987" s="333" t="str">
        <f>IF(D987="","",D987&amp;"-"&amp;(1+COUNTIF(D$33:D986,D987)))</f>
        <v>imeprezime-936</v>
      </c>
      <c r="D987" s="255" t="s">
        <v>285</v>
      </c>
      <c r="E987" s="256" t="s">
        <v>1668</v>
      </c>
      <c r="F987" s="256">
        <v>1893</v>
      </c>
      <c r="G987" s="256" t="s">
        <v>2634</v>
      </c>
      <c r="H987" s="256" t="s">
        <v>377</v>
      </c>
      <c r="I987" s="256" t="s">
        <v>1492</v>
      </c>
      <c r="J987" s="256">
        <v>221</v>
      </c>
      <c r="K987" s="329">
        <v>44636</v>
      </c>
      <c r="L987" s="256" t="s">
        <v>2097</v>
      </c>
      <c r="M987" s="256"/>
      <c r="N987" s="257"/>
    </row>
    <row r="988" spans="2:14" x14ac:dyDescent="0.25">
      <c r="B988" s="333" t="str">
        <f>IF(D988="","",D988&amp;"-"&amp;(1+COUNTIF(D$33:D987,D988)))</f>
        <v>imeprezime-937</v>
      </c>
      <c r="D988" s="255" t="s">
        <v>285</v>
      </c>
      <c r="E988" s="256" t="s">
        <v>1668</v>
      </c>
      <c r="F988" s="256">
        <v>1241</v>
      </c>
      <c r="G988" s="256" t="s">
        <v>3050</v>
      </c>
      <c r="H988" s="256" t="s">
        <v>409</v>
      </c>
      <c r="I988" s="256" t="s">
        <v>1723</v>
      </c>
      <c r="J988" s="256">
        <v>221</v>
      </c>
      <c r="K988" s="329">
        <v>44632</v>
      </c>
      <c r="L988" s="256" t="s">
        <v>2097</v>
      </c>
      <c r="M988" s="256"/>
      <c r="N988" s="257"/>
    </row>
    <row r="989" spans="2:14" x14ac:dyDescent="0.25">
      <c r="B989" s="333" t="str">
        <f>IF(D989="","",D989&amp;"-"&amp;(1+COUNTIF(D$33:D988,D989)))</f>
        <v>imeprezime-938</v>
      </c>
      <c r="D989" s="255" t="s">
        <v>285</v>
      </c>
      <c r="E989" s="256" t="s">
        <v>1668</v>
      </c>
      <c r="F989" s="256">
        <v>1801</v>
      </c>
      <c r="G989" s="256" t="s">
        <v>2100</v>
      </c>
      <c r="H989" s="256" t="s">
        <v>377</v>
      </c>
      <c r="I989" s="256" t="s">
        <v>1658</v>
      </c>
      <c r="J989" s="256">
        <v>221</v>
      </c>
      <c r="K989" s="329">
        <v>44636</v>
      </c>
      <c r="L989" s="256" t="s">
        <v>2097</v>
      </c>
      <c r="M989" s="256"/>
      <c r="N989" s="257"/>
    </row>
    <row r="990" spans="2:14" x14ac:dyDescent="0.25">
      <c r="B990" s="333" t="str">
        <f>IF(D990="","",D990&amp;"-"&amp;(1+COUNTIF(D$33:D989,D990)))</f>
        <v>imeprezime-939</v>
      </c>
      <c r="D990" s="255" t="s">
        <v>285</v>
      </c>
      <c r="E990" s="256" t="s">
        <v>1668</v>
      </c>
      <c r="F990" s="256">
        <v>1101</v>
      </c>
      <c r="G990" s="256" t="s">
        <v>3051</v>
      </c>
      <c r="H990" s="256" t="s">
        <v>428</v>
      </c>
      <c r="I990" s="256" t="s">
        <v>1492</v>
      </c>
      <c r="J990" s="256">
        <v>221</v>
      </c>
      <c r="K990" s="329">
        <v>44626</v>
      </c>
      <c r="L990" s="256" t="s">
        <v>2097</v>
      </c>
      <c r="M990" s="256"/>
      <c r="N990" s="257"/>
    </row>
    <row r="991" spans="2:14" ht="15" customHeight="1" x14ac:dyDescent="0.25">
      <c r="B991" s="333" t="str">
        <f>IF(D991="","",D991&amp;"-"&amp;(1+COUNTIF(D$33:D990,D991)))</f>
        <v>imeprezime-940</v>
      </c>
      <c r="D991" s="255" t="s">
        <v>285</v>
      </c>
      <c r="E991" s="256" t="s">
        <v>1668</v>
      </c>
      <c r="F991" s="256">
        <v>1527</v>
      </c>
      <c r="G991" s="256" t="s">
        <v>3015</v>
      </c>
      <c r="H991" s="256" t="s">
        <v>2163</v>
      </c>
      <c r="I991" s="256"/>
      <c r="J991" s="256" t="s">
        <v>2097</v>
      </c>
      <c r="K991" s="256" t="s">
        <v>2097</v>
      </c>
      <c r="L991" s="256" t="s">
        <v>2097</v>
      </c>
      <c r="M991" s="256"/>
      <c r="N991" s="257"/>
    </row>
    <row r="992" spans="2:14" x14ac:dyDescent="0.25">
      <c r="B992" s="333" t="str">
        <f>IF(D992="","",D992&amp;"-"&amp;(1+COUNTIF(D$33:D991,D992)))</f>
        <v>imeprezime-941</v>
      </c>
      <c r="D992" s="255" t="s">
        <v>285</v>
      </c>
      <c r="E992" s="256" t="s">
        <v>3052</v>
      </c>
      <c r="F992" s="256">
        <v>1595</v>
      </c>
      <c r="G992" s="256" t="s">
        <v>2417</v>
      </c>
      <c r="H992" s="256" t="s">
        <v>450</v>
      </c>
      <c r="I992" s="256"/>
      <c r="J992" s="256" t="s">
        <v>2097</v>
      </c>
      <c r="K992" s="256" t="s">
        <v>2097</v>
      </c>
      <c r="L992" s="256" t="s">
        <v>2097</v>
      </c>
      <c r="M992" s="256"/>
      <c r="N992" s="257"/>
    </row>
    <row r="993" spans="2:14" x14ac:dyDescent="0.25">
      <c r="B993" s="333" t="str">
        <f>IF(D993="","",D993&amp;"-"&amp;(1+COUNTIF(D$33:D992,D993)))</f>
        <v>imeprezime-942</v>
      </c>
      <c r="D993" s="255" t="s">
        <v>285</v>
      </c>
      <c r="E993" s="256" t="s">
        <v>3052</v>
      </c>
      <c r="F993" s="256">
        <v>1437</v>
      </c>
      <c r="G993" s="256" t="s">
        <v>2324</v>
      </c>
      <c r="H993" s="256" t="s">
        <v>807</v>
      </c>
      <c r="I993" s="256" t="s">
        <v>1658</v>
      </c>
      <c r="J993" s="256">
        <v>221</v>
      </c>
      <c r="K993" s="329">
        <v>44627</v>
      </c>
      <c r="L993" s="256" t="s">
        <v>2097</v>
      </c>
      <c r="M993" s="256"/>
      <c r="N993" s="257"/>
    </row>
    <row r="994" spans="2:14" x14ac:dyDescent="0.25">
      <c r="B994" s="333" t="str">
        <f>IF(D994="","",D994&amp;"-"&amp;(1+COUNTIF(D$33:D993,D994)))</f>
        <v>imeprezime-943</v>
      </c>
      <c r="D994" s="255" t="s">
        <v>285</v>
      </c>
      <c r="E994" s="256" t="s">
        <v>3053</v>
      </c>
      <c r="F994" s="256">
        <v>2283</v>
      </c>
      <c r="G994" s="256" t="s">
        <v>3054</v>
      </c>
      <c r="H994" s="256"/>
      <c r="I994" s="256"/>
      <c r="J994" s="256" t="s">
        <v>2097</v>
      </c>
      <c r="K994" s="256" t="s">
        <v>2097</v>
      </c>
      <c r="L994" s="256" t="s">
        <v>2097</v>
      </c>
      <c r="M994" s="256"/>
      <c r="N994" s="257"/>
    </row>
    <row r="995" spans="2:14" x14ac:dyDescent="0.25">
      <c r="B995" s="333" t="str">
        <f>IF(D995="","",D995&amp;"-"&amp;(1+COUNTIF(D$33:D994,D995)))</f>
        <v>imeprezime-944</v>
      </c>
      <c r="D995" s="255" t="s">
        <v>285</v>
      </c>
      <c r="E995" s="256" t="s">
        <v>3055</v>
      </c>
      <c r="F995" s="256">
        <v>2049</v>
      </c>
      <c r="G995" s="256" t="s">
        <v>2759</v>
      </c>
      <c r="H995" s="256"/>
      <c r="I995" s="256"/>
      <c r="J995" s="256" t="s">
        <v>2097</v>
      </c>
      <c r="K995" s="329" t="s">
        <v>2097</v>
      </c>
      <c r="L995" s="256" t="s">
        <v>2097</v>
      </c>
      <c r="M995" s="256"/>
      <c r="N995" s="257"/>
    </row>
    <row r="996" spans="2:14" x14ac:dyDescent="0.25">
      <c r="B996" s="333" t="str">
        <f>IF(D996="","",D996&amp;"-"&amp;(1+COUNTIF(D$33:D995,D996)))</f>
        <v>imeprezime-945</v>
      </c>
      <c r="D996" s="255" t="s">
        <v>285</v>
      </c>
      <c r="E996" s="256" t="s">
        <v>3056</v>
      </c>
      <c r="F996" s="256">
        <v>2204</v>
      </c>
      <c r="G996" s="256" t="s">
        <v>2759</v>
      </c>
      <c r="H996" s="256" t="s">
        <v>450</v>
      </c>
      <c r="I996" s="256" t="s">
        <v>868</v>
      </c>
      <c r="J996" s="256">
        <v>221</v>
      </c>
      <c r="K996" s="329">
        <v>44625</v>
      </c>
      <c r="L996" s="256" t="s">
        <v>2097</v>
      </c>
      <c r="M996" s="256"/>
      <c r="N996" s="257"/>
    </row>
    <row r="997" spans="2:14" x14ac:dyDescent="0.25">
      <c r="B997" s="333" t="str">
        <f>IF(D997="","",D997&amp;"-"&amp;(1+COUNTIF(D$33:D996,D997)))</f>
        <v>imeprezime-946</v>
      </c>
      <c r="D997" s="255" t="s">
        <v>285</v>
      </c>
      <c r="E997" s="256" t="s">
        <v>1231</v>
      </c>
      <c r="F997" s="256">
        <v>1628</v>
      </c>
      <c r="G997" s="256" t="s">
        <v>2651</v>
      </c>
      <c r="H997" s="256" t="s">
        <v>409</v>
      </c>
      <c r="I997" s="256"/>
      <c r="J997" s="256" t="s">
        <v>2097</v>
      </c>
      <c r="K997" s="329" t="s">
        <v>2097</v>
      </c>
      <c r="L997" s="256" t="s">
        <v>2097</v>
      </c>
      <c r="M997" s="256"/>
      <c r="N997" s="257"/>
    </row>
    <row r="998" spans="2:14" ht="15" customHeight="1" x14ac:dyDescent="0.25">
      <c r="B998" s="333" t="str">
        <f>IF(D998="","",D998&amp;"-"&amp;(1+COUNTIF(D$33:D997,D998)))</f>
        <v>imeprezime-947</v>
      </c>
      <c r="D998" s="255" t="s">
        <v>285</v>
      </c>
      <c r="E998" s="256" t="s">
        <v>1231</v>
      </c>
      <c r="F998" s="256">
        <v>1064</v>
      </c>
      <c r="G998" s="256" t="s">
        <v>2648</v>
      </c>
      <c r="H998" s="256" t="s">
        <v>2163</v>
      </c>
      <c r="I998" s="256" t="s">
        <v>1000</v>
      </c>
      <c r="J998" s="256">
        <v>221</v>
      </c>
      <c r="K998" s="329">
        <v>44642</v>
      </c>
      <c r="L998" s="256" t="s">
        <v>2097</v>
      </c>
      <c r="M998" s="256"/>
      <c r="N998" s="257"/>
    </row>
    <row r="999" spans="2:14" x14ac:dyDescent="0.25">
      <c r="B999" s="333" t="str">
        <f>IF(D999="","",D999&amp;"-"&amp;(1+COUNTIF(D$33:D998,D999)))</f>
        <v>imeprezime-948</v>
      </c>
      <c r="D999" s="255" t="s">
        <v>285</v>
      </c>
      <c r="E999" s="256" t="s">
        <v>1231</v>
      </c>
      <c r="F999" s="256">
        <v>1274</v>
      </c>
      <c r="G999" s="256" t="s">
        <v>1230</v>
      </c>
      <c r="H999" s="256" t="s">
        <v>409</v>
      </c>
      <c r="I999" s="256" t="s">
        <v>1094</v>
      </c>
      <c r="J999" s="256">
        <v>221</v>
      </c>
      <c r="K999" s="329">
        <v>44632</v>
      </c>
      <c r="L999" s="256" t="s">
        <v>2097</v>
      </c>
      <c r="M999" s="256"/>
      <c r="N999" s="257"/>
    </row>
    <row r="1000" spans="2:14" x14ac:dyDescent="0.25">
      <c r="B1000" s="333" t="str">
        <f>IF(D1000="","",D1000&amp;"-"&amp;(1+COUNTIF(D$33:D999,D1000)))</f>
        <v>imeprezime-949</v>
      </c>
      <c r="D1000" s="255" t="s">
        <v>285</v>
      </c>
      <c r="E1000" s="256" t="s">
        <v>1231</v>
      </c>
      <c r="F1000" s="256">
        <v>1936</v>
      </c>
      <c r="G1000" s="256" t="s">
        <v>2593</v>
      </c>
      <c r="H1000" s="256" t="s">
        <v>409</v>
      </c>
      <c r="I1000" s="256" t="s">
        <v>1000</v>
      </c>
      <c r="J1000" s="256">
        <v>221</v>
      </c>
      <c r="K1000" s="329">
        <v>44632</v>
      </c>
      <c r="L1000" s="256" t="s">
        <v>2097</v>
      </c>
      <c r="M1000" s="256"/>
      <c r="N1000" s="257"/>
    </row>
    <row r="1001" spans="2:14" x14ac:dyDescent="0.25">
      <c r="B1001" s="333" t="str">
        <f>IF(D1001="","",D1001&amp;"-"&amp;(1+COUNTIF(D$33:D1000,D1001)))</f>
        <v>imeprezime-950</v>
      </c>
      <c r="D1001" s="255" t="s">
        <v>285</v>
      </c>
      <c r="E1001" s="256" t="s">
        <v>3057</v>
      </c>
      <c r="F1001" s="256">
        <v>1520</v>
      </c>
      <c r="G1001" s="256" t="s">
        <v>3058</v>
      </c>
      <c r="H1001" s="256" t="s">
        <v>525</v>
      </c>
      <c r="I1001" s="256" t="s">
        <v>1000</v>
      </c>
      <c r="J1001" s="256">
        <v>221</v>
      </c>
      <c r="K1001" s="329">
        <v>44625</v>
      </c>
      <c r="L1001" s="256" t="s">
        <v>2097</v>
      </c>
      <c r="M1001" s="256"/>
      <c r="N1001" s="257"/>
    </row>
    <row r="1002" spans="2:14" x14ac:dyDescent="0.25">
      <c r="B1002" s="333" t="str">
        <f>IF(D1002="","",D1002&amp;"-"&amp;(1+COUNTIF(D$33:D1001,D1002)))</f>
        <v>imeprezime-951</v>
      </c>
      <c r="D1002" s="255" t="s">
        <v>285</v>
      </c>
      <c r="E1002" s="256" t="s">
        <v>3059</v>
      </c>
      <c r="F1002" s="256">
        <v>1060</v>
      </c>
      <c r="G1002" s="256" t="s">
        <v>3060</v>
      </c>
      <c r="H1002" s="256" t="s">
        <v>525</v>
      </c>
      <c r="I1002" s="256" t="s">
        <v>1280</v>
      </c>
      <c r="J1002" s="256">
        <v>221</v>
      </c>
      <c r="K1002" s="329">
        <v>44625</v>
      </c>
      <c r="L1002" s="256" t="s">
        <v>2097</v>
      </c>
      <c r="M1002" s="256"/>
      <c r="N1002" s="257"/>
    </row>
    <row r="1003" spans="2:14" x14ac:dyDescent="0.25">
      <c r="B1003" s="333" t="str">
        <f>IF(D1003="","",D1003&amp;"-"&amp;(1+COUNTIF(D$33:D1002,D1003)))</f>
        <v>imeprezime-952</v>
      </c>
      <c r="D1003" s="255" t="s">
        <v>285</v>
      </c>
      <c r="E1003" s="256" t="s">
        <v>1213</v>
      </c>
      <c r="F1003" s="256">
        <v>2039</v>
      </c>
      <c r="G1003" s="256" t="s">
        <v>1212</v>
      </c>
      <c r="H1003" s="256" t="s">
        <v>450</v>
      </c>
      <c r="I1003" s="256" t="s">
        <v>1094</v>
      </c>
      <c r="J1003" s="256">
        <v>221</v>
      </c>
      <c r="K1003" s="329">
        <v>44625</v>
      </c>
      <c r="L1003" s="256" t="s">
        <v>2097</v>
      </c>
      <c r="M1003" s="256"/>
      <c r="N1003" s="257"/>
    </row>
    <row r="1004" spans="2:14" x14ac:dyDescent="0.25">
      <c r="B1004" s="333" t="str">
        <f>IF(D1004="","",D1004&amp;"-"&amp;(1+COUNTIF(D$33:D1003,D1004)))</f>
        <v>imeprezime-953</v>
      </c>
      <c r="D1004" s="255" t="s">
        <v>285</v>
      </c>
      <c r="E1004" s="256" t="s">
        <v>3061</v>
      </c>
      <c r="F1004" s="256">
        <v>2097</v>
      </c>
      <c r="G1004" s="256" t="s">
        <v>2529</v>
      </c>
      <c r="H1004" s="256" t="s">
        <v>2530</v>
      </c>
      <c r="I1004" s="256"/>
      <c r="J1004" s="256" t="s">
        <v>2097</v>
      </c>
      <c r="K1004" s="329" t="s">
        <v>2097</v>
      </c>
      <c r="L1004" s="256" t="s">
        <v>2097</v>
      </c>
      <c r="M1004" s="256"/>
      <c r="N1004" s="257"/>
    </row>
    <row r="1005" spans="2:14" ht="15" customHeight="1" x14ac:dyDescent="0.25">
      <c r="B1005" s="333" t="str">
        <f>IF(D1005="","",D1005&amp;"-"&amp;(1+COUNTIF(D$33:D1004,D1005)))</f>
        <v>imeprezime-954</v>
      </c>
      <c r="D1005" s="255" t="s">
        <v>285</v>
      </c>
      <c r="E1005" s="256" t="s">
        <v>3062</v>
      </c>
      <c r="F1005" s="256">
        <v>2108</v>
      </c>
      <c r="G1005" s="256" t="s">
        <v>3063</v>
      </c>
      <c r="H1005" s="256" t="s">
        <v>2516</v>
      </c>
      <c r="I1005" s="256"/>
      <c r="J1005" s="256" t="s">
        <v>2097</v>
      </c>
      <c r="K1005" s="329" t="s">
        <v>2097</v>
      </c>
      <c r="L1005" s="256" t="s">
        <v>2097</v>
      </c>
      <c r="M1005" s="256"/>
      <c r="N1005" s="257"/>
    </row>
    <row r="1006" spans="2:14" x14ac:dyDescent="0.25">
      <c r="B1006" s="333" t="str">
        <f>IF(D1006="","",D1006&amp;"-"&amp;(1+COUNTIF(D$33:D1005,D1006)))</f>
        <v>imeprezime-955</v>
      </c>
      <c r="D1006" s="255" t="s">
        <v>285</v>
      </c>
      <c r="E1006" s="256" t="s">
        <v>3064</v>
      </c>
      <c r="F1006" s="256">
        <v>1122</v>
      </c>
      <c r="G1006" s="256" t="s">
        <v>3065</v>
      </c>
      <c r="H1006" s="256" t="s">
        <v>2163</v>
      </c>
      <c r="I1006" s="256"/>
      <c r="J1006" s="256" t="s">
        <v>2097</v>
      </c>
      <c r="K1006" s="329" t="s">
        <v>2097</v>
      </c>
      <c r="L1006" s="256" t="s">
        <v>2097</v>
      </c>
      <c r="M1006" s="256"/>
      <c r="N1006" s="257"/>
    </row>
    <row r="1007" spans="2:14" x14ac:dyDescent="0.25">
      <c r="B1007" s="333" t="str">
        <f>IF(D1007="","",D1007&amp;"-"&amp;(1+COUNTIF(D$33:D1006,D1007)))</f>
        <v>imeprezime-956</v>
      </c>
      <c r="D1007" s="255" t="s">
        <v>285</v>
      </c>
      <c r="E1007" s="256" t="s">
        <v>3066</v>
      </c>
      <c r="F1007" s="256">
        <v>1245</v>
      </c>
      <c r="G1007" s="256" t="s">
        <v>2276</v>
      </c>
      <c r="H1007" s="256" t="s">
        <v>409</v>
      </c>
      <c r="I1007" s="256"/>
      <c r="J1007" s="256" t="s">
        <v>2097</v>
      </c>
      <c r="K1007" s="329" t="s">
        <v>2097</v>
      </c>
      <c r="L1007" s="256" t="s">
        <v>2097</v>
      </c>
      <c r="M1007" s="256"/>
      <c r="N1007" s="257"/>
    </row>
    <row r="1008" spans="2:14" x14ac:dyDescent="0.25">
      <c r="B1008" s="333" t="str">
        <f>IF(D1008="","",D1008&amp;"-"&amp;(1+COUNTIF(D$33:D1007,D1008)))</f>
        <v>imeprezime-957</v>
      </c>
      <c r="D1008" s="255" t="s">
        <v>285</v>
      </c>
      <c r="E1008" s="256" t="s">
        <v>3066</v>
      </c>
      <c r="F1008" s="256">
        <v>1226</v>
      </c>
      <c r="G1008" s="256" t="s">
        <v>2642</v>
      </c>
      <c r="H1008" s="256" t="s">
        <v>2194</v>
      </c>
      <c r="I1008" s="256" t="s">
        <v>1658</v>
      </c>
      <c r="J1008" s="256">
        <v>221</v>
      </c>
      <c r="K1008" s="329">
        <v>44645</v>
      </c>
      <c r="L1008" s="256" t="s">
        <v>2097</v>
      </c>
      <c r="M1008" s="256"/>
      <c r="N1008" s="257"/>
    </row>
    <row r="1009" spans="2:14" x14ac:dyDescent="0.25">
      <c r="B1009" s="333" t="str">
        <f>IF(D1009="","",D1009&amp;"-"&amp;(1+COUNTIF(D$33:D1008,D1009)))</f>
        <v>imeprezime-958</v>
      </c>
      <c r="D1009" s="255" t="s">
        <v>285</v>
      </c>
      <c r="E1009" s="256" t="s">
        <v>3067</v>
      </c>
      <c r="F1009" s="256">
        <v>1991</v>
      </c>
      <c r="G1009" s="256" t="s">
        <v>3068</v>
      </c>
      <c r="H1009" s="256" t="s">
        <v>2179</v>
      </c>
      <c r="I1009" s="256"/>
      <c r="J1009" s="256" t="s">
        <v>2097</v>
      </c>
      <c r="K1009" s="329" t="s">
        <v>2097</v>
      </c>
      <c r="L1009" s="256" t="s">
        <v>2097</v>
      </c>
      <c r="M1009" s="256"/>
      <c r="N1009" s="257"/>
    </row>
    <row r="1010" spans="2:14" x14ac:dyDescent="0.25">
      <c r="B1010" s="333" t="str">
        <f>IF(D1010="","",D1010&amp;"-"&amp;(1+COUNTIF(D$33:D1009,D1010)))</f>
        <v>imeprezime-959</v>
      </c>
      <c r="D1010" s="255" t="s">
        <v>285</v>
      </c>
      <c r="E1010" s="256" t="s">
        <v>3069</v>
      </c>
      <c r="F1010" s="256">
        <v>2129</v>
      </c>
      <c r="G1010" s="256" t="s">
        <v>3070</v>
      </c>
      <c r="H1010" s="256" t="s">
        <v>2243</v>
      </c>
      <c r="I1010" s="256"/>
      <c r="J1010" s="256" t="s">
        <v>2097</v>
      </c>
      <c r="K1010" s="329" t="s">
        <v>2097</v>
      </c>
      <c r="L1010" s="256" t="s">
        <v>2097</v>
      </c>
      <c r="M1010" s="256"/>
      <c r="N1010" s="257"/>
    </row>
    <row r="1011" spans="2:14" x14ac:dyDescent="0.25">
      <c r="B1011" s="333" t="str">
        <f>IF(D1011="","",D1011&amp;"-"&amp;(1+COUNTIF(D$33:D1010,D1011)))</f>
        <v>imeprezime-960</v>
      </c>
      <c r="D1011" s="255" t="s">
        <v>285</v>
      </c>
      <c r="E1011" s="256" t="s">
        <v>3071</v>
      </c>
      <c r="F1011" s="256">
        <v>2099</v>
      </c>
      <c r="G1011" s="256" t="s">
        <v>3072</v>
      </c>
      <c r="H1011" s="256" t="s">
        <v>3073</v>
      </c>
      <c r="I1011" s="256"/>
      <c r="J1011" s="256" t="s">
        <v>2097</v>
      </c>
      <c r="K1011" s="329" t="s">
        <v>2097</v>
      </c>
      <c r="L1011" s="256" t="s">
        <v>2097</v>
      </c>
      <c r="M1011" s="256"/>
      <c r="N1011" s="257"/>
    </row>
    <row r="1012" spans="2:14" ht="15" customHeight="1" x14ac:dyDescent="0.25">
      <c r="B1012" s="333" t="str">
        <f>IF(D1012="","",D1012&amp;"-"&amp;(1+COUNTIF(D$33:D1011,D1012)))</f>
        <v>imeprezime-961</v>
      </c>
      <c r="D1012" s="255" t="s">
        <v>285</v>
      </c>
      <c r="E1012" s="256" t="s">
        <v>996</v>
      </c>
      <c r="F1012" s="256">
        <v>1388</v>
      </c>
      <c r="G1012" s="256" t="s">
        <v>2725</v>
      </c>
      <c r="H1012" s="256" t="s">
        <v>807</v>
      </c>
      <c r="I1012" s="256" t="s">
        <v>1094</v>
      </c>
      <c r="J1012" s="256">
        <v>221</v>
      </c>
      <c r="K1012" s="329">
        <v>44627</v>
      </c>
      <c r="L1012" s="256" t="s">
        <v>2097</v>
      </c>
      <c r="M1012" s="256"/>
      <c r="N1012" s="257"/>
    </row>
    <row r="1013" spans="2:14" x14ac:dyDescent="0.25">
      <c r="B1013" s="333" t="str">
        <f>IF(D1013="","",D1013&amp;"-"&amp;(1+COUNTIF(D$33:D1012,D1013)))</f>
        <v>imeprezime-962</v>
      </c>
      <c r="D1013" s="255" t="s">
        <v>285</v>
      </c>
      <c r="E1013" s="256" t="s">
        <v>996</v>
      </c>
      <c r="F1013" s="256">
        <v>1903</v>
      </c>
      <c r="G1013" s="256" t="s">
        <v>3074</v>
      </c>
      <c r="H1013" s="256" t="s">
        <v>377</v>
      </c>
      <c r="I1013" s="256" t="s">
        <v>1000</v>
      </c>
      <c r="J1013" s="256">
        <v>221</v>
      </c>
      <c r="K1013" s="329">
        <v>44636</v>
      </c>
      <c r="L1013" s="256" t="s">
        <v>2097</v>
      </c>
      <c r="M1013" s="256"/>
      <c r="N1013" s="257"/>
    </row>
    <row r="1014" spans="2:14" x14ac:dyDescent="0.25">
      <c r="B1014" s="333" t="str">
        <f>IF(D1014="","",D1014&amp;"-"&amp;(1+COUNTIF(D$33:D1013,D1014)))</f>
        <v>imeprezime-963</v>
      </c>
      <c r="D1014" s="255" t="s">
        <v>285</v>
      </c>
      <c r="E1014" s="256" t="s">
        <v>996</v>
      </c>
      <c r="F1014" s="256">
        <v>1778</v>
      </c>
      <c r="G1014" s="256" t="s">
        <v>2472</v>
      </c>
      <c r="H1014" s="256" t="s">
        <v>450</v>
      </c>
      <c r="I1014" s="256"/>
      <c r="J1014" s="256" t="s">
        <v>2097</v>
      </c>
      <c r="K1014" s="329" t="s">
        <v>2097</v>
      </c>
      <c r="L1014" s="256" t="s">
        <v>2097</v>
      </c>
      <c r="M1014" s="256"/>
      <c r="N1014" s="257"/>
    </row>
    <row r="1015" spans="2:14" x14ac:dyDescent="0.25">
      <c r="B1015" s="333" t="str">
        <f>IF(D1015="","",D1015&amp;"-"&amp;(1+COUNTIF(D$33:D1014,D1015)))</f>
        <v>imeprezime-964</v>
      </c>
      <c r="D1015" s="255" t="s">
        <v>285</v>
      </c>
      <c r="E1015" s="256" t="s">
        <v>996</v>
      </c>
      <c r="F1015" s="256">
        <v>1196</v>
      </c>
      <c r="G1015" s="256" t="s">
        <v>3075</v>
      </c>
      <c r="H1015" s="256" t="s">
        <v>2163</v>
      </c>
      <c r="I1015" s="256"/>
      <c r="J1015" s="256" t="s">
        <v>2097</v>
      </c>
      <c r="K1015" s="329" t="s">
        <v>2097</v>
      </c>
      <c r="L1015" s="256" t="s">
        <v>2097</v>
      </c>
      <c r="M1015" s="256"/>
      <c r="N1015" s="257"/>
    </row>
    <row r="1016" spans="2:14" x14ac:dyDescent="0.25">
      <c r="B1016" s="333" t="str">
        <f>IF(D1016="","",D1016&amp;"-"&amp;(1+COUNTIF(D$33:D1015,D1016)))</f>
        <v>imeprezime-965</v>
      </c>
      <c r="D1016" s="255" t="s">
        <v>285</v>
      </c>
      <c r="E1016" s="256" t="s">
        <v>996</v>
      </c>
      <c r="F1016" s="256">
        <v>1475</v>
      </c>
      <c r="G1016" s="256" t="s">
        <v>2525</v>
      </c>
      <c r="H1016" s="256" t="s">
        <v>525</v>
      </c>
      <c r="I1016" s="256" t="s">
        <v>1000</v>
      </c>
      <c r="J1016" s="256">
        <v>221</v>
      </c>
      <c r="K1016" s="329">
        <v>44625</v>
      </c>
      <c r="L1016" s="256" t="s">
        <v>2097</v>
      </c>
      <c r="M1016" s="256"/>
      <c r="N1016" s="257"/>
    </row>
    <row r="1017" spans="2:14" x14ac:dyDescent="0.25">
      <c r="B1017" s="333" t="str">
        <f>IF(D1017="","",D1017&amp;"-"&amp;(1+COUNTIF(D$33:D1016,D1017)))</f>
        <v>imeprezime-966</v>
      </c>
      <c r="D1017" s="255" t="s">
        <v>285</v>
      </c>
      <c r="E1017" s="256" t="s">
        <v>996</v>
      </c>
      <c r="F1017" s="256">
        <v>1453</v>
      </c>
      <c r="G1017" s="256" t="s">
        <v>995</v>
      </c>
      <c r="H1017" s="256" t="s">
        <v>563</v>
      </c>
      <c r="I1017" s="256" t="s">
        <v>1000</v>
      </c>
      <c r="J1017" s="256">
        <v>221</v>
      </c>
      <c r="K1017" s="329">
        <v>44645</v>
      </c>
      <c r="L1017" s="256" t="s">
        <v>2097</v>
      </c>
      <c r="M1017" s="256"/>
      <c r="N1017" s="257"/>
    </row>
    <row r="1018" spans="2:14" x14ac:dyDescent="0.25">
      <c r="B1018" s="333" t="str">
        <f>IF(D1018="","",D1018&amp;"-"&amp;(1+COUNTIF(D$33:D1017,D1018)))</f>
        <v>imeprezime-967</v>
      </c>
      <c r="D1018" s="255" t="s">
        <v>285</v>
      </c>
      <c r="E1018" s="256" t="s">
        <v>996</v>
      </c>
      <c r="F1018" s="256">
        <v>1821</v>
      </c>
      <c r="G1018" s="256" t="s">
        <v>1394</v>
      </c>
      <c r="H1018" s="256" t="s">
        <v>2163</v>
      </c>
      <c r="I1018" s="256"/>
      <c r="J1018" s="256" t="s">
        <v>2097</v>
      </c>
      <c r="K1018" s="329" t="s">
        <v>2097</v>
      </c>
      <c r="L1018" s="256" t="s">
        <v>2097</v>
      </c>
      <c r="M1018" s="256"/>
      <c r="N1018" s="257"/>
    </row>
    <row r="1019" spans="2:14" ht="15" customHeight="1" x14ac:dyDescent="0.25">
      <c r="B1019" s="333" t="str">
        <f>IF(D1019="","",D1019&amp;"-"&amp;(1+COUNTIF(D$33:D1018,D1019)))</f>
        <v>imeprezime-968</v>
      </c>
      <c r="D1019" s="255" t="s">
        <v>285</v>
      </c>
      <c r="E1019" s="256" t="s">
        <v>996</v>
      </c>
      <c r="F1019" s="256">
        <v>1280</v>
      </c>
      <c r="G1019" s="256" t="s">
        <v>2388</v>
      </c>
      <c r="H1019" s="256" t="s">
        <v>377</v>
      </c>
      <c r="I1019" s="256" t="s">
        <v>1094</v>
      </c>
      <c r="J1019" s="256">
        <v>221</v>
      </c>
      <c r="K1019" s="329">
        <v>44636</v>
      </c>
      <c r="L1019" s="256" t="s">
        <v>2097</v>
      </c>
      <c r="M1019" s="256"/>
      <c r="N1019" s="257"/>
    </row>
    <row r="1020" spans="2:14" x14ac:dyDescent="0.25">
      <c r="B1020" s="333" t="str">
        <f>IF(D1020="","",D1020&amp;"-"&amp;(1+COUNTIF(D$33:D1019,D1020)))</f>
        <v>imeprezime-969</v>
      </c>
      <c r="D1020" s="255" t="s">
        <v>285</v>
      </c>
      <c r="E1020" s="256" t="s">
        <v>3076</v>
      </c>
      <c r="F1020" s="256">
        <v>1724</v>
      </c>
      <c r="G1020" s="256" t="s">
        <v>3077</v>
      </c>
      <c r="H1020" s="256" t="s">
        <v>377</v>
      </c>
      <c r="I1020" s="256"/>
      <c r="J1020" s="256" t="s">
        <v>2097</v>
      </c>
      <c r="K1020" s="256" t="s">
        <v>2097</v>
      </c>
      <c r="L1020" s="256" t="s">
        <v>2097</v>
      </c>
      <c r="M1020" s="256"/>
      <c r="N1020" s="257"/>
    </row>
    <row r="1021" spans="2:14" x14ac:dyDescent="0.25">
      <c r="B1021" s="333" t="str">
        <f>IF(D1021="","",D1021&amp;"-"&amp;(1+COUNTIF(D$33:D1020,D1021)))</f>
        <v>imeprezime-970</v>
      </c>
      <c r="D1021" s="255" t="s">
        <v>285</v>
      </c>
      <c r="E1021" s="256" t="s">
        <v>3078</v>
      </c>
      <c r="F1021" s="256">
        <v>1722</v>
      </c>
      <c r="G1021" s="256" t="s">
        <v>2884</v>
      </c>
      <c r="H1021" s="256" t="s">
        <v>377</v>
      </c>
      <c r="I1021" s="256"/>
      <c r="J1021" s="256" t="s">
        <v>2097</v>
      </c>
      <c r="K1021" s="256" t="s">
        <v>2097</v>
      </c>
      <c r="L1021" s="256" t="s">
        <v>2097</v>
      </c>
      <c r="M1021" s="256"/>
      <c r="N1021" s="257"/>
    </row>
    <row r="1022" spans="2:14" x14ac:dyDescent="0.25">
      <c r="B1022" s="333" t="str">
        <f>IF(D1022="","",D1022&amp;"-"&amp;(1+COUNTIF(D$33:D1021,D1022)))</f>
        <v>imeprezime-971</v>
      </c>
      <c r="D1022" s="255" t="s">
        <v>285</v>
      </c>
      <c r="E1022" s="256" t="s">
        <v>3079</v>
      </c>
      <c r="F1022" s="256">
        <v>1449</v>
      </c>
      <c r="G1022" s="256" t="s">
        <v>2270</v>
      </c>
      <c r="H1022" s="256" t="s">
        <v>807</v>
      </c>
      <c r="I1022" s="256" t="s">
        <v>808</v>
      </c>
      <c r="J1022" s="256">
        <v>221</v>
      </c>
      <c r="K1022" s="329">
        <v>44627</v>
      </c>
      <c r="L1022" s="256" t="s">
        <v>2097</v>
      </c>
      <c r="M1022" s="256"/>
      <c r="N1022" s="257"/>
    </row>
    <row r="1023" spans="2:14" x14ac:dyDescent="0.25">
      <c r="B1023" s="333" t="str">
        <f>IF(D1023="","",D1023&amp;"-"&amp;(1+COUNTIF(D$33:D1022,D1023)))</f>
        <v>imeprezime-972</v>
      </c>
      <c r="D1023" s="255" t="s">
        <v>285</v>
      </c>
      <c r="E1023" s="256" t="s">
        <v>3079</v>
      </c>
      <c r="F1023" s="256">
        <v>1706</v>
      </c>
      <c r="G1023" s="256" t="s">
        <v>2234</v>
      </c>
      <c r="H1023" s="256" t="s">
        <v>377</v>
      </c>
      <c r="I1023" s="256"/>
      <c r="J1023" s="256" t="s">
        <v>2097</v>
      </c>
      <c r="K1023" s="329" t="s">
        <v>2097</v>
      </c>
      <c r="L1023" s="256" t="s">
        <v>2097</v>
      </c>
      <c r="M1023" s="256"/>
      <c r="N1023" s="257"/>
    </row>
    <row r="1024" spans="2:14" x14ac:dyDescent="0.25">
      <c r="B1024" s="333" t="str">
        <f>IF(D1024="","",D1024&amp;"-"&amp;(1+COUNTIF(D$33:D1023,D1024)))</f>
        <v>imeprezime-973</v>
      </c>
      <c r="D1024" s="255" t="s">
        <v>285</v>
      </c>
      <c r="E1024" s="256" t="s">
        <v>3079</v>
      </c>
      <c r="F1024" s="256">
        <v>2058</v>
      </c>
      <c r="G1024" s="256" t="s">
        <v>2525</v>
      </c>
      <c r="H1024" s="256" t="s">
        <v>525</v>
      </c>
      <c r="I1024" s="256" t="s">
        <v>380</v>
      </c>
      <c r="J1024" s="256">
        <v>221</v>
      </c>
      <c r="K1024" s="329">
        <v>44626</v>
      </c>
      <c r="L1024" s="256" t="s">
        <v>2097</v>
      </c>
      <c r="M1024" s="256"/>
      <c r="N1024" s="257"/>
    </row>
    <row r="1025" spans="2:14" x14ac:dyDescent="0.25">
      <c r="B1025" s="333" t="str">
        <f>IF(D1025="","",D1025&amp;"-"&amp;(1+COUNTIF(D$33:D1024,D1025)))</f>
        <v>imeprezime-974</v>
      </c>
      <c r="D1025" s="255" t="s">
        <v>285</v>
      </c>
      <c r="E1025" s="256" t="s">
        <v>3079</v>
      </c>
      <c r="F1025" s="256">
        <v>1091</v>
      </c>
      <c r="G1025" s="256" t="s">
        <v>3080</v>
      </c>
      <c r="H1025" s="256" t="s">
        <v>525</v>
      </c>
      <c r="I1025" s="256" t="s">
        <v>380</v>
      </c>
      <c r="J1025" s="256">
        <v>221</v>
      </c>
      <c r="K1025" s="329">
        <v>44625</v>
      </c>
      <c r="L1025" s="256" t="s">
        <v>2097</v>
      </c>
      <c r="M1025" s="256"/>
      <c r="N1025" s="257"/>
    </row>
    <row r="1026" spans="2:14" ht="15" customHeight="1" x14ac:dyDescent="0.25">
      <c r="B1026" s="333" t="str">
        <f>IF(D1026="","",D1026&amp;"-"&amp;(1+COUNTIF(D$33:D1025,D1026)))</f>
        <v>imeprezime-975</v>
      </c>
      <c r="D1026" s="255" t="s">
        <v>285</v>
      </c>
      <c r="E1026" s="256" t="s">
        <v>3079</v>
      </c>
      <c r="F1026" s="256">
        <v>1575</v>
      </c>
      <c r="G1026" s="256" t="s">
        <v>3081</v>
      </c>
      <c r="H1026" s="256" t="s">
        <v>450</v>
      </c>
      <c r="I1026" s="256"/>
      <c r="J1026" s="256" t="s">
        <v>2097</v>
      </c>
      <c r="K1026" s="329" t="s">
        <v>2097</v>
      </c>
      <c r="L1026" s="256" t="s">
        <v>2097</v>
      </c>
      <c r="M1026" s="256"/>
      <c r="N1026" s="257"/>
    </row>
    <row r="1027" spans="2:14" x14ac:dyDescent="0.25">
      <c r="B1027" s="333" t="str">
        <f>IF(D1027="","",D1027&amp;"-"&amp;(1+COUNTIF(D$33:D1026,D1027)))</f>
        <v>imeprezime-976</v>
      </c>
      <c r="D1027" s="255" t="s">
        <v>285</v>
      </c>
      <c r="E1027" s="256" t="s">
        <v>3079</v>
      </c>
      <c r="F1027" s="256">
        <v>2227</v>
      </c>
      <c r="G1027" s="256" t="s">
        <v>3082</v>
      </c>
      <c r="H1027" s="256" t="s">
        <v>377</v>
      </c>
      <c r="I1027" s="256" t="s">
        <v>495</v>
      </c>
      <c r="J1027" s="256">
        <v>221</v>
      </c>
      <c r="K1027" s="329">
        <v>44667</v>
      </c>
      <c r="L1027" s="256" t="s">
        <v>2097</v>
      </c>
      <c r="M1027" s="256"/>
      <c r="N1027" s="257"/>
    </row>
    <row r="1028" spans="2:14" x14ac:dyDescent="0.25">
      <c r="B1028" s="333" t="str">
        <f>IF(D1028="","",D1028&amp;"-"&amp;(1+COUNTIF(D$33:D1027,D1028)))</f>
        <v>imeprezime-977</v>
      </c>
      <c r="D1028" s="255" t="s">
        <v>285</v>
      </c>
      <c r="E1028" s="256" t="s">
        <v>3083</v>
      </c>
      <c r="F1028" s="256">
        <v>2086</v>
      </c>
      <c r="G1028" s="256" t="s">
        <v>3084</v>
      </c>
      <c r="H1028" s="256" t="s">
        <v>2533</v>
      </c>
      <c r="I1028" s="256"/>
      <c r="J1028" s="256" t="s">
        <v>2097</v>
      </c>
      <c r="K1028" s="256" t="s">
        <v>2097</v>
      </c>
      <c r="L1028" s="256" t="s">
        <v>2097</v>
      </c>
      <c r="M1028" s="256"/>
      <c r="N1028" s="257"/>
    </row>
    <row r="1029" spans="2:14" x14ac:dyDescent="0.25">
      <c r="B1029" s="333" t="str">
        <f>IF(D1029="","",D1029&amp;"-"&amp;(1+COUNTIF(D$33:D1028,D1029)))</f>
        <v>imeprezime-978</v>
      </c>
      <c r="D1029" s="255" t="s">
        <v>285</v>
      </c>
      <c r="E1029" s="256" t="s">
        <v>858</v>
      </c>
      <c r="F1029" s="256">
        <v>1625</v>
      </c>
      <c r="G1029" s="256" t="s">
        <v>2874</v>
      </c>
      <c r="H1029" s="256" t="s">
        <v>409</v>
      </c>
      <c r="I1029" s="256"/>
      <c r="J1029" s="256" t="s">
        <v>2097</v>
      </c>
      <c r="K1029" s="329" t="s">
        <v>2097</v>
      </c>
      <c r="L1029" s="256" t="s">
        <v>2097</v>
      </c>
      <c r="M1029" s="256"/>
      <c r="N1029" s="257"/>
    </row>
    <row r="1030" spans="2:14" x14ac:dyDescent="0.25">
      <c r="B1030" s="333" t="str">
        <f>IF(D1030="","",D1030&amp;"-"&amp;(1+COUNTIF(D$33:D1029,D1030)))</f>
        <v>imeprezime-979</v>
      </c>
      <c r="D1030" s="255" t="s">
        <v>285</v>
      </c>
      <c r="E1030" s="256" t="s">
        <v>858</v>
      </c>
      <c r="F1030" s="256">
        <v>2076</v>
      </c>
      <c r="G1030" s="256" t="s">
        <v>857</v>
      </c>
      <c r="H1030" s="256" t="s">
        <v>3085</v>
      </c>
      <c r="I1030" s="256"/>
      <c r="J1030" s="256" t="s">
        <v>2097</v>
      </c>
      <c r="K1030" s="329" t="s">
        <v>2097</v>
      </c>
      <c r="L1030" s="256" t="s">
        <v>2097</v>
      </c>
      <c r="M1030" s="256"/>
      <c r="N1030" s="257"/>
    </row>
    <row r="1031" spans="2:14" x14ac:dyDescent="0.25">
      <c r="B1031" s="333" t="str">
        <f>IF(D1031="","",D1031&amp;"-"&amp;(1+COUNTIF(D$33:D1030,D1031)))</f>
        <v>imeprezime-980</v>
      </c>
      <c r="D1031" s="255" t="s">
        <v>285</v>
      </c>
      <c r="E1031" s="256" t="s">
        <v>3086</v>
      </c>
      <c r="F1031" s="256">
        <v>1725</v>
      </c>
      <c r="G1031" s="256" t="s">
        <v>2438</v>
      </c>
      <c r="H1031" s="256" t="s">
        <v>377</v>
      </c>
      <c r="I1031" s="256"/>
      <c r="J1031" s="256" t="s">
        <v>2097</v>
      </c>
      <c r="K1031" s="256" t="s">
        <v>2097</v>
      </c>
      <c r="L1031" s="256" t="s">
        <v>2097</v>
      </c>
      <c r="M1031" s="256"/>
      <c r="N1031" s="257"/>
    </row>
    <row r="1032" spans="2:14" x14ac:dyDescent="0.25">
      <c r="B1032" s="333" t="str">
        <f>IF(D1032="","",D1032&amp;"-"&amp;(1+COUNTIF(D$33:D1031,D1032)))</f>
        <v>imeprezime-981</v>
      </c>
      <c r="D1032" s="255" t="s">
        <v>285</v>
      </c>
      <c r="E1032" s="256" t="s">
        <v>3087</v>
      </c>
      <c r="F1032" s="256">
        <v>1792</v>
      </c>
      <c r="G1032" s="256" t="s">
        <v>2590</v>
      </c>
      <c r="H1032" s="256" t="s">
        <v>807</v>
      </c>
      <c r="I1032" s="256"/>
      <c r="J1032" s="256" t="s">
        <v>2097</v>
      </c>
      <c r="K1032" s="329" t="s">
        <v>2097</v>
      </c>
      <c r="L1032" s="256" t="s">
        <v>2097</v>
      </c>
      <c r="M1032" s="256"/>
      <c r="N1032" s="257"/>
    </row>
    <row r="1033" spans="2:14" ht="15" customHeight="1" x14ac:dyDescent="0.25">
      <c r="B1033" s="333" t="str">
        <f>IF(D1033="","",D1033&amp;"-"&amp;(1+COUNTIF(D$33:D1032,D1033)))</f>
        <v>imeprezime-982</v>
      </c>
      <c r="D1033" s="255" t="s">
        <v>285</v>
      </c>
      <c r="E1033" s="256" t="s">
        <v>3088</v>
      </c>
      <c r="F1033" s="256">
        <v>1322</v>
      </c>
      <c r="G1033" s="256" t="s">
        <v>1524</v>
      </c>
      <c r="H1033" s="256" t="s">
        <v>377</v>
      </c>
      <c r="I1033" s="256" t="s">
        <v>1723</v>
      </c>
      <c r="J1033" s="256">
        <v>221</v>
      </c>
      <c r="K1033" s="329">
        <v>44636</v>
      </c>
      <c r="L1033" s="256" t="s">
        <v>2097</v>
      </c>
      <c r="M1033" s="256"/>
      <c r="N1033" s="257"/>
    </row>
    <row r="1034" spans="2:14" x14ac:dyDescent="0.25">
      <c r="B1034" s="333" t="str">
        <f>IF(D1034="","",D1034&amp;"-"&amp;(1+COUNTIF(D$33:D1033,D1034)))</f>
        <v>imeprezime-983</v>
      </c>
      <c r="D1034" s="255" t="s">
        <v>285</v>
      </c>
      <c r="E1034" s="256" t="s">
        <v>3088</v>
      </c>
      <c r="F1034" s="256">
        <v>1381</v>
      </c>
      <c r="G1034" s="256" t="s">
        <v>3089</v>
      </c>
      <c r="H1034" s="256" t="s">
        <v>428</v>
      </c>
      <c r="I1034" s="256" t="s">
        <v>1723</v>
      </c>
      <c r="J1034" s="256">
        <v>221</v>
      </c>
      <c r="K1034" s="329">
        <v>44626</v>
      </c>
      <c r="L1034" s="256" t="s">
        <v>2097</v>
      </c>
      <c r="M1034" s="256"/>
      <c r="N1034" s="257"/>
    </row>
    <row r="1035" spans="2:14" x14ac:dyDescent="0.25">
      <c r="B1035" s="333" t="str">
        <f>IF(D1035="","",D1035&amp;"-"&amp;(1+COUNTIF(D$33:D1034,D1035)))</f>
        <v>imeprezime-984</v>
      </c>
      <c r="D1035" s="255" t="s">
        <v>285</v>
      </c>
      <c r="E1035" s="256" t="s">
        <v>3090</v>
      </c>
      <c r="F1035" s="256">
        <v>2133</v>
      </c>
      <c r="G1035" s="256" t="s">
        <v>3091</v>
      </c>
      <c r="H1035" s="256" t="s">
        <v>2243</v>
      </c>
      <c r="I1035" s="256"/>
      <c r="J1035" s="256" t="s">
        <v>2097</v>
      </c>
      <c r="K1035" s="256" t="s">
        <v>2097</v>
      </c>
      <c r="L1035" s="256" t="s">
        <v>2097</v>
      </c>
      <c r="M1035" s="256"/>
      <c r="N1035" s="257"/>
    </row>
    <row r="1036" spans="2:14" x14ac:dyDescent="0.25">
      <c r="B1036" s="333" t="str">
        <f>IF(D1036="","",D1036&amp;"-"&amp;(1+COUNTIF(D$33:D1035,D1036)))</f>
        <v>imeprezime-985</v>
      </c>
      <c r="D1036" s="255" t="s">
        <v>285</v>
      </c>
      <c r="E1036" s="256" t="s">
        <v>3092</v>
      </c>
      <c r="F1036" s="256">
        <v>2248</v>
      </c>
      <c r="G1036" s="256" t="s">
        <v>3093</v>
      </c>
      <c r="H1036" s="256"/>
      <c r="I1036" s="256"/>
      <c r="J1036" s="256" t="s">
        <v>2097</v>
      </c>
      <c r="K1036" s="256" t="s">
        <v>2097</v>
      </c>
      <c r="L1036" s="256" t="s">
        <v>2097</v>
      </c>
      <c r="M1036" s="256"/>
      <c r="N1036" s="257"/>
    </row>
    <row r="1037" spans="2:14" x14ac:dyDescent="0.25">
      <c r="B1037" s="333" t="str">
        <f>IF(D1037="","",D1037&amp;"-"&amp;(1+COUNTIF(D$33:D1036,D1037)))</f>
        <v>imeprezime-986</v>
      </c>
      <c r="D1037" s="255" t="s">
        <v>285</v>
      </c>
      <c r="E1037" s="256" t="s">
        <v>3094</v>
      </c>
      <c r="F1037" s="256">
        <v>1626</v>
      </c>
      <c r="G1037" s="256" t="s">
        <v>3095</v>
      </c>
      <c r="H1037" s="256" t="s">
        <v>428</v>
      </c>
      <c r="I1037" s="256" t="s">
        <v>452</v>
      </c>
      <c r="J1037" s="256">
        <v>221</v>
      </c>
      <c r="K1037" s="329">
        <v>44626</v>
      </c>
      <c r="L1037" s="256" t="s">
        <v>2097</v>
      </c>
      <c r="M1037" s="256"/>
      <c r="N1037" s="257"/>
    </row>
    <row r="1038" spans="2:14" x14ac:dyDescent="0.25">
      <c r="B1038" s="333" t="str">
        <f>IF(D1038="","",D1038&amp;"-"&amp;(1+COUNTIF(D$33:D1037,D1038)))</f>
        <v>imeprezime-987</v>
      </c>
      <c r="D1038" s="255" t="s">
        <v>285</v>
      </c>
      <c r="E1038" s="256" t="s">
        <v>3096</v>
      </c>
      <c r="F1038" s="256">
        <v>2091</v>
      </c>
      <c r="G1038" s="256" t="s">
        <v>2306</v>
      </c>
      <c r="H1038" s="256" t="s">
        <v>2307</v>
      </c>
      <c r="I1038" s="256"/>
      <c r="J1038" s="256" t="s">
        <v>2097</v>
      </c>
      <c r="K1038" s="329" t="s">
        <v>2097</v>
      </c>
      <c r="L1038" s="256" t="s">
        <v>2097</v>
      </c>
      <c r="M1038" s="256"/>
      <c r="N1038" s="257"/>
    </row>
    <row r="1039" spans="2:14" x14ac:dyDescent="0.25">
      <c r="B1039" s="333" t="str">
        <f>IF(D1039="","",D1039&amp;"-"&amp;(1+COUNTIF(D$33:D1038,D1039)))</f>
        <v>imeprezime-988</v>
      </c>
      <c r="D1039" s="255" t="s">
        <v>285</v>
      </c>
      <c r="E1039" s="256" t="s">
        <v>3097</v>
      </c>
      <c r="F1039" s="256">
        <v>1368</v>
      </c>
      <c r="G1039" s="256" t="s">
        <v>3098</v>
      </c>
      <c r="H1039" s="256" t="s">
        <v>807</v>
      </c>
      <c r="I1039" s="256" t="s">
        <v>1723</v>
      </c>
      <c r="J1039" s="256">
        <v>221</v>
      </c>
      <c r="K1039" s="329">
        <v>44627</v>
      </c>
      <c r="L1039" s="256" t="s">
        <v>2097</v>
      </c>
      <c r="M1039" s="256"/>
      <c r="N1039" s="257"/>
    </row>
    <row r="1040" spans="2:14" ht="15" customHeight="1" x14ac:dyDescent="0.25">
      <c r="B1040" s="333" t="str">
        <f>IF(D1040="","",D1040&amp;"-"&amp;(1+COUNTIF(D$33:D1039,D1040)))</f>
        <v>imeprezime-989</v>
      </c>
      <c r="D1040" s="255" t="s">
        <v>285</v>
      </c>
      <c r="E1040" s="256" t="s">
        <v>3099</v>
      </c>
      <c r="F1040" s="256">
        <v>1860</v>
      </c>
      <c r="G1040" s="256" t="s">
        <v>3100</v>
      </c>
      <c r="H1040" s="256" t="s">
        <v>450</v>
      </c>
      <c r="I1040" s="256" t="s">
        <v>1833</v>
      </c>
      <c r="J1040" s="256">
        <v>221</v>
      </c>
      <c r="K1040" s="329">
        <v>44625</v>
      </c>
      <c r="L1040" s="256" t="s">
        <v>2097</v>
      </c>
      <c r="M1040" s="256"/>
      <c r="N1040" s="257"/>
    </row>
    <row r="1041" spans="2:14" x14ac:dyDescent="0.25">
      <c r="B1041" s="333" t="str">
        <f>IF(D1041="","",D1041&amp;"-"&amp;(1+COUNTIF(D$33:D1040,D1041)))</f>
        <v>imeprezime-990</v>
      </c>
      <c r="D1041" s="255" t="s">
        <v>285</v>
      </c>
      <c r="E1041" s="256" t="s">
        <v>3099</v>
      </c>
      <c r="F1041" s="256">
        <v>1614</v>
      </c>
      <c r="G1041" s="256" t="s">
        <v>3101</v>
      </c>
      <c r="H1041" s="256" t="s">
        <v>428</v>
      </c>
      <c r="I1041" s="256" t="s">
        <v>1723</v>
      </c>
      <c r="J1041" s="256">
        <v>221</v>
      </c>
      <c r="K1041" s="329">
        <v>44626</v>
      </c>
      <c r="L1041" s="256" t="s">
        <v>2097</v>
      </c>
      <c r="M1041" s="256"/>
      <c r="N1041" s="257"/>
    </row>
    <row r="1042" spans="2:14" x14ac:dyDescent="0.25">
      <c r="B1042" s="333" t="str">
        <f>IF(D1042="","",D1042&amp;"-"&amp;(1+COUNTIF(D$33:D1041,D1042)))</f>
        <v>imeprezime-991</v>
      </c>
      <c r="D1042" s="255" t="s">
        <v>285</v>
      </c>
      <c r="E1042" s="256" t="s">
        <v>3099</v>
      </c>
      <c r="F1042" s="256">
        <v>1938</v>
      </c>
      <c r="G1042" s="256" t="s">
        <v>3102</v>
      </c>
      <c r="H1042" s="256" t="s">
        <v>807</v>
      </c>
      <c r="I1042" s="256" t="s">
        <v>1658</v>
      </c>
      <c r="J1042" s="256">
        <v>221</v>
      </c>
      <c r="K1042" s="329">
        <v>44627</v>
      </c>
      <c r="L1042" s="256" t="s">
        <v>2097</v>
      </c>
      <c r="M1042" s="256"/>
      <c r="N1042" s="257"/>
    </row>
    <row r="1043" spans="2:14" x14ac:dyDescent="0.25">
      <c r="B1043" s="333" t="str">
        <f>IF(D1043="","",D1043&amp;"-"&amp;(1+COUNTIF(D$33:D1042,D1043)))</f>
        <v>imeprezime-992</v>
      </c>
      <c r="D1043" s="255" t="s">
        <v>285</v>
      </c>
      <c r="E1043" s="256" t="s">
        <v>3099</v>
      </c>
      <c r="F1043" s="256">
        <v>1476</v>
      </c>
      <c r="G1043" s="256" t="s">
        <v>3103</v>
      </c>
      <c r="H1043" s="256" t="s">
        <v>807</v>
      </c>
      <c r="I1043" s="256" t="s">
        <v>1658</v>
      </c>
      <c r="J1043" s="256">
        <v>221</v>
      </c>
      <c r="K1043" s="329">
        <v>44627</v>
      </c>
      <c r="L1043" s="256" t="s">
        <v>2097</v>
      </c>
      <c r="M1043" s="256"/>
      <c r="N1043" s="257"/>
    </row>
    <row r="1044" spans="2:14" x14ac:dyDescent="0.25">
      <c r="B1044" s="333" t="str">
        <f>IF(D1044="","",D1044&amp;"-"&amp;(1+COUNTIF(D$33:D1043,D1044)))</f>
        <v>imeprezime-993</v>
      </c>
      <c r="D1044" s="255" t="s">
        <v>285</v>
      </c>
      <c r="E1044" s="256" t="s">
        <v>3099</v>
      </c>
      <c r="F1044" s="256">
        <v>1175</v>
      </c>
      <c r="G1044" s="256" t="s">
        <v>3104</v>
      </c>
      <c r="H1044" s="256" t="s">
        <v>807</v>
      </c>
      <c r="I1044" s="256" t="s">
        <v>1723</v>
      </c>
      <c r="J1044" s="256">
        <v>221</v>
      </c>
      <c r="K1044" s="329">
        <v>44627</v>
      </c>
      <c r="L1044" s="256" t="s">
        <v>2097</v>
      </c>
      <c r="M1044" s="256"/>
      <c r="N1044" s="257"/>
    </row>
    <row r="1045" spans="2:14" x14ac:dyDescent="0.25">
      <c r="B1045" s="333" t="str">
        <f>IF(D1045="","",D1045&amp;"-"&amp;(1+COUNTIF(D$33:D1044,D1045)))</f>
        <v>imeprezime-994</v>
      </c>
      <c r="D1045" s="255" t="s">
        <v>285</v>
      </c>
      <c r="E1045" s="256" t="s">
        <v>3099</v>
      </c>
      <c r="F1045" s="256">
        <v>1964</v>
      </c>
      <c r="G1045" s="256" t="s">
        <v>3105</v>
      </c>
      <c r="H1045" s="256" t="s">
        <v>807</v>
      </c>
      <c r="I1045" s="256"/>
      <c r="J1045" s="256" t="s">
        <v>2097</v>
      </c>
      <c r="K1045" s="256" t="s">
        <v>2097</v>
      </c>
      <c r="L1045" s="256" t="s">
        <v>2097</v>
      </c>
      <c r="M1045" s="256"/>
      <c r="N1045" s="257"/>
    </row>
    <row r="1046" spans="2:14" x14ac:dyDescent="0.25">
      <c r="B1046" s="333" t="str">
        <f>IF(D1046="","",D1046&amp;"-"&amp;(1+COUNTIF(D$33:D1045,D1046)))</f>
        <v>imeprezime-995</v>
      </c>
      <c r="D1046" s="255" t="s">
        <v>285</v>
      </c>
      <c r="E1046" s="256" t="s">
        <v>3106</v>
      </c>
      <c r="F1046" s="256">
        <v>1097</v>
      </c>
      <c r="G1046" s="256" t="s">
        <v>3107</v>
      </c>
      <c r="H1046" s="256" t="s">
        <v>409</v>
      </c>
      <c r="I1046" s="256" t="s">
        <v>1833</v>
      </c>
      <c r="J1046" s="256">
        <v>221</v>
      </c>
      <c r="K1046" s="329">
        <v>44632</v>
      </c>
      <c r="L1046" s="256" t="s">
        <v>2097</v>
      </c>
      <c r="M1046" s="256"/>
      <c r="N1046" s="257"/>
    </row>
    <row r="1047" spans="2:14" ht="15" customHeight="1" x14ac:dyDescent="0.25">
      <c r="B1047" s="333" t="str">
        <f>IF(D1047="","",D1047&amp;"-"&amp;(1+COUNTIF(D$33:D1046,D1047)))</f>
        <v>imeprezime-996</v>
      </c>
      <c r="D1047" s="255" t="s">
        <v>285</v>
      </c>
      <c r="E1047" s="256" t="s">
        <v>3106</v>
      </c>
      <c r="F1047" s="256">
        <v>2050</v>
      </c>
      <c r="G1047" s="256" t="s">
        <v>3043</v>
      </c>
      <c r="H1047" s="256" t="s">
        <v>428</v>
      </c>
      <c r="I1047" s="256"/>
      <c r="J1047" s="256" t="s">
        <v>2097</v>
      </c>
      <c r="K1047" s="256" t="s">
        <v>2097</v>
      </c>
      <c r="L1047" s="256" t="s">
        <v>2097</v>
      </c>
      <c r="M1047" s="256"/>
      <c r="N1047" s="257"/>
    </row>
    <row r="1048" spans="2:14" x14ac:dyDescent="0.25">
      <c r="B1048" s="333" t="str">
        <f>IF(D1048="","",D1048&amp;"-"&amp;(1+COUNTIF(D$33:D1047,D1048)))</f>
        <v>imeprezime-997</v>
      </c>
      <c r="D1048" s="255" t="s">
        <v>285</v>
      </c>
      <c r="E1048" s="256" t="s">
        <v>3106</v>
      </c>
      <c r="F1048" s="256">
        <v>2234</v>
      </c>
      <c r="G1048" s="256" t="s">
        <v>2359</v>
      </c>
      <c r="H1048" s="256" t="s">
        <v>807</v>
      </c>
      <c r="I1048" s="256" t="s">
        <v>1658</v>
      </c>
      <c r="J1048" s="256">
        <v>221</v>
      </c>
      <c r="K1048" s="329">
        <v>44685</v>
      </c>
      <c r="L1048" s="256" t="s">
        <v>2097</v>
      </c>
      <c r="M1048" s="256"/>
      <c r="N1048" s="257"/>
    </row>
    <row r="1049" spans="2:14" x14ac:dyDescent="0.25">
      <c r="B1049" s="333" t="str">
        <f>IF(D1049="","",D1049&amp;"-"&amp;(1+COUNTIF(D$33:D1048,D1049)))</f>
        <v>imeprezime-998</v>
      </c>
      <c r="D1049" s="255" t="s">
        <v>285</v>
      </c>
      <c r="E1049" s="256" t="s">
        <v>3106</v>
      </c>
      <c r="F1049" s="256">
        <v>1656</v>
      </c>
      <c r="G1049" s="256" t="s">
        <v>3108</v>
      </c>
      <c r="H1049" s="256" t="s">
        <v>525</v>
      </c>
      <c r="I1049" s="256"/>
      <c r="J1049" s="256" t="s">
        <v>2097</v>
      </c>
      <c r="K1049" s="256" t="s">
        <v>2097</v>
      </c>
      <c r="L1049" s="256" t="s">
        <v>2097</v>
      </c>
      <c r="M1049" s="256"/>
      <c r="N1049" s="257"/>
    </row>
    <row r="1050" spans="2:14" x14ac:dyDescent="0.25">
      <c r="B1050" s="333" t="str">
        <f>IF(D1050="","",D1050&amp;"-"&amp;(1+COUNTIF(D$33:D1049,D1050)))</f>
        <v>imeprezime-999</v>
      </c>
      <c r="D1050" s="255" t="s">
        <v>285</v>
      </c>
      <c r="E1050" s="256" t="s">
        <v>3106</v>
      </c>
      <c r="F1050" s="256">
        <v>1939</v>
      </c>
      <c r="G1050" s="256" t="s">
        <v>1246</v>
      </c>
      <c r="H1050" s="256" t="s">
        <v>563</v>
      </c>
      <c r="I1050" s="256" t="s">
        <v>2003</v>
      </c>
      <c r="J1050" s="256">
        <v>221</v>
      </c>
      <c r="K1050" s="329">
        <v>44686</v>
      </c>
      <c r="L1050" s="256" t="s">
        <v>2097</v>
      </c>
      <c r="M1050" s="256"/>
      <c r="N1050" s="257"/>
    </row>
    <row r="1051" spans="2:14" x14ac:dyDescent="0.25">
      <c r="B1051" s="333" t="str">
        <f>IF(D1051="","",D1051&amp;"-"&amp;(1+COUNTIF(D$33:D1050,D1051)))</f>
        <v>imeprezime-1000</v>
      </c>
      <c r="D1051" s="255" t="s">
        <v>285</v>
      </c>
      <c r="E1051" s="256" t="s">
        <v>3106</v>
      </c>
      <c r="F1051" s="256">
        <v>1340</v>
      </c>
      <c r="G1051" s="256" t="s">
        <v>3109</v>
      </c>
      <c r="H1051" s="256" t="s">
        <v>377</v>
      </c>
      <c r="I1051" s="256" t="s">
        <v>1833</v>
      </c>
      <c r="J1051" s="256">
        <v>221</v>
      </c>
      <c r="K1051" s="329">
        <v>44636</v>
      </c>
      <c r="L1051" s="256" t="s">
        <v>2097</v>
      </c>
      <c r="M1051" s="256"/>
      <c r="N1051" s="257"/>
    </row>
    <row r="1052" spans="2:14" x14ac:dyDescent="0.25">
      <c r="B1052" s="333" t="str">
        <f>IF(D1052="","",D1052&amp;"-"&amp;(1+COUNTIF(D$33:D1051,D1052)))</f>
        <v>imeprezime-1001</v>
      </c>
      <c r="D1052" s="255" t="s">
        <v>285</v>
      </c>
      <c r="E1052" s="256" t="s">
        <v>3106</v>
      </c>
      <c r="F1052" s="256">
        <v>1216</v>
      </c>
      <c r="G1052" s="256" t="s">
        <v>2419</v>
      </c>
      <c r="H1052" s="256" t="s">
        <v>377</v>
      </c>
      <c r="I1052" s="256" t="s">
        <v>1723</v>
      </c>
      <c r="J1052" s="256">
        <v>221</v>
      </c>
      <c r="K1052" s="329">
        <v>44636</v>
      </c>
      <c r="L1052" s="256" t="s">
        <v>2097</v>
      </c>
      <c r="M1052" s="256"/>
      <c r="N1052" s="257"/>
    </row>
    <row r="1053" spans="2:14" x14ac:dyDescent="0.25">
      <c r="B1053" s="333" t="str">
        <f>IF(D1053="","",D1053&amp;"-"&amp;(1+COUNTIF(D$33:D1052,D1053)))</f>
        <v>imeprezime-1002</v>
      </c>
      <c r="D1053" s="255" t="s">
        <v>285</v>
      </c>
      <c r="E1053" s="256" t="s">
        <v>3110</v>
      </c>
      <c r="F1053" s="256">
        <v>1307</v>
      </c>
      <c r="G1053" s="256" t="s">
        <v>1537</v>
      </c>
      <c r="H1053" s="256" t="s">
        <v>807</v>
      </c>
      <c r="I1053" s="256" t="s">
        <v>380</v>
      </c>
      <c r="J1053" s="256">
        <v>221</v>
      </c>
      <c r="K1053" s="329">
        <v>44627</v>
      </c>
      <c r="L1053" s="256" t="s">
        <v>2097</v>
      </c>
      <c r="M1053" s="256"/>
      <c r="N1053" s="257"/>
    </row>
    <row r="1054" spans="2:14" ht="15" customHeight="1" x14ac:dyDescent="0.25">
      <c r="B1054" s="333" t="str">
        <f>IF(D1054="","",D1054&amp;"-"&amp;(1+COUNTIF(D$33:D1053,D1054)))</f>
        <v>imeprezime-1003</v>
      </c>
      <c r="D1054" s="255" t="s">
        <v>285</v>
      </c>
      <c r="E1054" s="256" t="s">
        <v>1425</v>
      </c>
      <c r="F1054" s="256">
        <v>2199</v>
      </c>
      <c r="G1054" s="256" t="s">
        <v>1424</v>
      </c>
      <c r="H1054" s="256" t="s">
        <v>450</v>
      </c>
      <c r="I1054" s="256" t="s">
        <v>1414</v>
      </c>
      <c r="J1054" s="256">
        <v>221</v>
      </c>
      <c r="K1054" s="329">
        <v>44625</v>
      </c>
      <c r="L1054" s="256" t="s">
        <v>2097</v>
      </c>
      <c r="M1054" s="256"/>
      <c r="N1054" s="257"/>
    </row>
    <row r="1055" spans="2:14" x14ac:dyDescent="0.25">
      <c r="B1055" s="333" t="str">
        <f>IF(D1055="","",D1055&amp;"-"&amp;(1+COUNTIF(D$33:D1054,D1055)))</f>
        <v>imeprezime-1004</v>
      </c>
      <c r="D1055" s="255" t="s">
        <v>285</v>
      </c>
      <c r="E1055" s="256" t="s">
        <v>1425</v>
      </c>
      <c r="F1055" s="256">
        <v>2057</v>
      </c>
      <c r="G1055" s="256" t="s">
        <v>3111</v>
      </c>
      <c r="H1055" s="256"/>
      <c r="I1055" s="256"/>
      <c r="J1055" s="256" t="s">
        <v>2097</v>
      </c>
      <c r="K1055" s="329" t="s">
        <v>2097</v>
      </c>
      <c r="L1055" s="256" t="s">
        <v>2097</v>
      </c>
      <c r="M1055" s="256"/>
      <c r="N1055" s="257"/>
    </row>
    <row r="1056" spans="2:14" x14ac:dyDescent="0.25">
      <c r="B1056" s="333" t="str">
        <f>IF(D1056="","",D1056&amp;"-"&amp;(1+COUNTIF(D$33:D1055,D1056)))</f>
        <v>imeprezime-1005</v>
      </c>
      <c r="D1056" s="255" t="s">
        <v>285</v>
      </c>
      <c r="E1056" s="256" t="s">
        <v>1425</v>
      </c>
      <c r="F1056" s="256">
        <v>1600</v>
      </c>
      <c r="G1056" s="256" t="s">
        <v>3112</v>
      </c>
      <c r="H1056" s="256" t="s">
        <v>2152</v>
      </c>
      <c r="I1056" s="256"/>
      <c r="J1056" s="256" t="s">
        <v>2097</v>
      </c>
      <c r="K1056" s="256" t="s">
        <v>2097</v>
      </c>
      <c r="L1056" s="256" t="s">
        <v>2097</v>
      </c>
      <c r="M1056" s="256"/>
      <c r="N1056" s="257"/>
    </row>
    <row r="1057" spans="2:14" x14ac:dyDescent="0.25">
      <c r="B1057" s="333" t="str">
        <f>IF(D1057="","",D1057&amp;"-"&amp;(1+COUNTIF(D$33:D1056,D1057)))</f>
        <v>imeprezime-1006</v>
      </c>
      <c r="D1057" s="255" t="s">
        <v>285</v>
      </c>
      <c r="E1057" s="256" t="s">
        <v>1425</v>
      </c>
      <c r="F1057" s="256">
        <v>1631</v>
      </c>
      <c r="G1057" s="256" t="s">
        <v>2800</v>
      </c>
      <c r="H1057" s="256" t="s">
        <v>2152</v>
      </c>
      <c r="I1057" s="256" t="s">
        <v>629</v>
      </c>
      <c r="J1057" s="256">
        <v>221</v>
      </c>
      <c r="K1057" s="329">
        <v>44642</v>
      </c>
      <c r="L1057" s="256" t="s">
        <v>2097</v>
      </c>
      <c r="M1057" s="256"/>
      <c r="N1057" s="257"/>
    </row>
    <row r="1058" spans="2:14" x14ac:dyDescent="0.25">
      <c r="B1058" s="333" t="str">
        <f>IF(D1058="","",D1058&amp;"-"&amp;(1+COUNTIF(D$33:D1057,D1058)))</f>
        <v>imeprezime-1007</v>
      </c>
      <c r="D1058" s="255" t="s">
        <v>285</v>
      </c>
      <c r="E1058" s="256" t="s">
        <v>1425</v>
      </c>
      <c r="F1058" s="256">
        <v>1619</v>
      </c>
      <c r="G1058" s="256" t="s">
        <v>3113</v>
      </c>
      <c r="H1058" s="256" t="s">
        <v>409</v>
      </c>
      <c r="I1058" s="256"/>
      <c r="J1058" s="256" t="s">
        <v>2097</v>
      </c>
      <c r="K1058" s="256" t="s">
        <v>2097</v>
      </c>
      <c r="L1058" s="256" t="s">
        <v>2097</v>
      </c>
      <c r="M1058" s="256"/>
      <c r="N1058" s="257"/>
    </row>
    <row r="1059" spans="2:14" x14ac:dyDescent="0.25">
      <c r="B1059" s="333" t="str">
        <f>IF(D1059="","",D1059&amp;"-"&amp;(1+COUNTIF(D$33:D1058,D1059)))</f>
        <v>imeprezime-1008</v>
      </c>
      <c r="D1059" s="255" t="s">
        <v>285</v>
      </c>
      <c r="E1059" s="256" t="s">
        <v>3114</v>
      </c>
      <c r="F1059" s="256">
        <v>2116</v>
      </c>
      <c r="G1059" s="256" t="s">
        <v>2253</v>
      </c>
      <c r="H1059" s="256" t="s">
        <v>2182</v>
      </c>
      <c r="I1059" s="256"/>
      <c r="J1059" s="256" t="s">
        <v>2097</v>
      </c>
      <c r="K1059" s="256" t="s">
        <v>2097</v>
      </c>
      <c r="L1059" s="256" t="s">
        <v>2097</v>
      </c>
      <c r="M1059" s="256"/>
      <c r="N1059" s="257"/>
    </row>
    <row r="1060" spans="2:14" x14ac:dyDescent="0.25">
      <c r="B1060" s="333" t="str">
        <f>IF(D1060="","",D1060&amp;"-"&amp;(1+COUNTIF(D$33:D1059,D1060)))</f>
        <v>imeprezime-1009</v>
      </c>
      <c r="D1060" s="255" t="s">
        <v>285</v>
      </c>
      <c r="E1060" s="256" t="s">
        <v>3115</v>
      </c>
      <c r="F1060" s="256">
        <v>1109</v>
      </c>
      <c r="G1060" s="256" t="s">
        <v>974</v>
      </c>
      <c r="H1060" s="256" t="s">
        <v>525</v>
      </c>
      <c r="I1060" s="256" t="s">
        <v>1094</v>
      </c>
      <c r="J1060" s="256">
        <v>221</v>
      </c>
      <c r="K1060" s="329">
        <v>44625</v>
      </c>
      <c r="L1060" s="256" t="s">
        <v>2097</v>
      </c>
      <c r="M1060" s="256"/>
      <c r="N1060" s="257"/>
    </row>
    <row r="1061" spans="2:14" ht="15" customHeight="1" x14ac:dyDescent="0.25">
      <c r="B1061" s="333" t="str">
        <f>IF(D1061="","",D1061&amp;"-"&amp;(1+COUNTIF(D$33:D1060,D1061)))</f>
        <v>imeprezime-1010</v>
      </c>
      <c r="D1061" s="255" t="s">
        <v>285</v>
      </c>
      <c r="E1061" s="256" t="s">
        <v>3115</v>
      </c>
      <c r="F1061" s="256">
        <v>1399</v>
      </c>
      <c r="G1061" s="256" t="s">
        <v>974</v>
      </c>
      <c r="H1061" s="256" t="s">
        <v>2163</v>
      </c>
      <c r="I1061" s="256" t="s">
        <v>698</v>
      </c>
      <c r="J1061" s="256">
        <v>221</v>
      </c>
      <c r="K1061" s="329">
        <v>44644</v>
      </c>
      <c r="L1061" s="256" t="s">
        <v>2097</v>
      </c>
      <c r="M1061" s="256"/>
      <c r="N1061" s="257"/>
    </row>
    <row r="1062" spans="2:14" x14ac:dyDescent="0.25">
      <c r="B1062" s="333" t="str">
        <f>IF(D1062="","",D1062&amp;"-"&amp;(1+COUNTIF(D$33:D1061,D1062)))</f>
        <v>imeprezime-1011</v>
      </c>
      <c r="D1062" s="255" t="s">
        <v>285</v>
      </c>
      <c r="E1062" s="256" t="s">
        <v>3115</v>
      </c>
      <c r="F1062" s="256">
        <v>1357</v>
      </c>
      <c r="G1062" s="256" t="s">
        <v>3116</v>
      </c>
      <c r="H1062" s="256" t="s">
        <v>807</v>
      </c>
      <c r="I1062" s="256" t="s">
        <v>1723</v>
      </c>
      <c r="J1062" s="256">
        <v>221</v>
      </c>
      <c r="K1062" s="329">
        <v>44627</v>
      </c>
      <c r="L1062" s="256" t="s">
        <v>2097</v>
      </c>
      <c r="M1062" s="256"/>
      <c r="N1062" s="257"/>
    </row>
    <row r="1063" spans="2:14" x14ac:dyDescent="0.25">
      <c r="B1063" s="333" t="str">
        <f>IF(D1063="","",D1063&amp;"-"&amp;(1+COUNTIF(D$33:D1062,D1063)))</f>
        <v>imeprezime-1012</v>
      </c>
      <c r="D1063" s="255" t="s">
        <v>285</v>
      </c>
      <c r="E1063" s="256" t="s">
        <v>3117</v>
      </c>
      <c r="F1063" s="256">
        <v>2176</v>
      </c>
      <c r="G1063" s="256" t="s">
        <v>2697</v>
      </c>
      <c r="H1063" s="256" t="s">
        <v>377</v>
      </c>
      <c r="I1063" s="256" t="s">
        <v>1658</v>
      </c>
      <c r="J1063" s="256">
        <v>221</v>
      </c>
      <c r="K1063" s="329">
        <v>44656</v>
      </c>
      <c r="L1063" s="256" t="s">
        <v>2097</v>
      </c>
      <c r="M1063" s="256"/>
      <c r="N1063" s="257"/>
    </row>
    <row r="1064" spans="2:14" x14ac:dyDescent="0.25">
      <c r="B1064" s="333" t="str">
        <f>IF(D1064="","",D1064&amp;"-"&amp;(1+COUNTIF(D$33:D1063,D1064)))</f>
        <v>imeprezime-1013</v>
      </c>
      <c r="D1064" s="255" t="s">
        <v>285</v>
      </c>
      <c r="E1064" s="256" t="s">
        <v>3118</v>
      </c>
      <c r="F1064" s="256">
        <v>2203</v>
      </c>
      <c r="G1064" s="256" t="s">
        <v>3119</v>
      </c>
      <c r="H1064" s="256" t="s">
        <v>409</v>
      </c>
      <c r="I1064" s="256" t="s">
        <v>2003</v>
      </c>
      <c r="J1064" s="256">
        <v>221</v>
      </c>
      <c r="K1064" s="329">
        <v>44632</v>
      </c>
      <c r="L1064" s="256" t="s">
        <v>2097</v>
      </c>
      <c r="M1064" s="256"/>
      <c r="N1064" s="257"/>
    </row>
    <row r="1065" spans="2:14" x14ac:dyDescent="0.25">
      <c r="B1065" s="333" t="str">
        <f>IF(D1065="","",D1065&amp;"-"&amp;(1+COUNTIF(D$33:D1064,D1065)))</f>
        <v>imeprezime-1014</v>
      </c>
      <c r="D1065" s="255" t="s">
        <v>285</v>
      </c>
      <c r="E1065" s="256" t="s">
        <v>3120</v>
      </c>
      <c r="F1065" s="256">
        <v>1731</v>
      </c>
      <c r="G1065" s="256" t="s">
        <v>3121</v>
      </c>
      <c r="H1065" s="256" t="s">
        <v>2152</v>
      </c>
      <c r="I1065" s="256"/>
      <c r="J1065" s="256" t="s">
        <v>2097</v>
      </c>
      <c r="K1065" s="256" t="s">
        <v>2097</v>
      </c>
      <c r="L1065" s="256" t="s">
        <v>2097</v>
      </c>
      <c r="M1065" s="256"/>
      <c r="N1065" s="257"/>
    </row>
    <row r="1066" spans="2:14" x14ac:dyDescent="0.25">
      <c r="B1066" s="333" t="str">
        <f>IF(D1066="","",D1066&amp;"-"&amp;(1+COUNTIF(D$33:D1065,D1066)))</f>
        <v>imeprezime-1015</v>
      </c>
      <c r="D1066" s="255" t="s">
        <v>285</v>
      </c>
      <c r="E1066" s="256" t="s">
        <v>3120</v>
      </c>
      <c r="F1066" s="256">
        <v>1030</v>
      </c>
      <c r="G1066" s="256" t="s">
        <v>3122</v>
      </c>
      <c r="H1066" s="256" t="s">
        <v>377</v>
      </c>
      <c r="I1066" s="256"/>
      <c r="J1066" s="256" t="s">
        <v>2097</v>
      </c>
      <c r="K1066" s="329" t="s">
        <v>2097</v>
      </c>
      <c r="L1066" s="256" t="s">
        <v>2097</v>
      </c>
      <c r="M1066" s="256"/>
      <c r="N1066" s="257"/>
    </row>
    <row r="1067" spans="2:14" x14ac:dyDescent="0.25">
      <c r="B1067" s="333" t="str">
        <f>IF(D1067="","",D1067&amp;"-"&amp;(1+COUNTIF(D$33:D1066,D1067)))</f>
        <v>imeprezime-1016</v>
      </c>
      <c r="D1067" s="255" t="s">
        <v>285</v>
      </c>
      <c r="E1067" s="256" t="s">
        <v>3123</v>
      </c>
      <c r="F1067" s="256">
        <v>1787</v>
      </c>
      <c r="G1067" s="256" t="s">
        <v>3124</v>
      </c>
      <c r="H1067" s="256" t="s">
        <v>807</v>
      </c>
      <c r="I1067" s="256"/>
      <c r="J1067" s="256" t="s">
        <v>2097</v>
      </c>
      <c r="K1067" s="329" t="s">
        <v>2097</v>
      </c>
      <c r="L1067" s="256" t="s">
        <v>2097</v>
      </c>
      <c r="M1067" s="256"/>
      <c r="N1067" s="257"/>
    </row>
    <row r="1068" spans="2:14" ht="15" customHeight="1" x14ac:dyDescent="0.25">
      <c r="B1068" s="333" t="str">
        <f>IF(D1068="","",D1068&amp;"-"&amp;(1+COUNTIF(D$33:D1067,D1068)))</f>
        <v>imeprezime-1017</v>
      </c>
      <c r="D1068" s="255" t="s">
        <v>285</v>
      </c>
      <c r="E1068" s="256" t="s">
        <v>3125</v>
      </c>
      <c r="F1068" s="256">
        <v>1582</v>
      </c>
      <c r="G1068" s="256" t="s">
        <v>3126</v>
      </c>
      <c r="H1068" s="256" t="s">
        <v>2152</v>
      </c>
      <c r="I1068" s="256"/>
      <c r="J1068" s="256" t="s">
        <v>2097</v>
      </c>
      <c r="K1068" s="256" t="s">
        <v>2097</v>
      </c>
      <c r="L1068" s="256" t="s">
        <v>2097</v>
      </c>
      <c r="M1068" s="256"/>
      <c r="N1068" s="257"/>
    </row>
    <row r="1069" spans="2:14" x14ac:dyDescent="0.25">
      <c r="B1069" s="333" t="str">
        <f>IF(D1069="","",D1069&amp;"-"&amp;(1+COUNTIF(D$33:D1068,D1069)))</f>
        <v>imeprezime-1018</v>
      </c>
      <c r="D1069" s="255" t="s">
        <v>285</v>
      </c>
      <c r="E1069" s="256" t="s">
        <v>3127</v>
      </c>
      <c r="F1069" s="256">
        <v>1764</v>
      </c>
      <c r="G1069" s="256" t="s">
        <v>3128</v>
      </c>
      <c r="H1069" s="256" t="s">
        <v>2194</v>
      </c>
      <c r="I1069" s="256"/>
      <c r="J1069" s="256" t="s">
        <v>2097</v>
      </c>
      <c r="K1069" s="329" t="s">
        <v>2097</v>
      </c>
      <c r="L1069" s="256" t="s">
        <v>2097</v>
      </c>
      <c r="M1069" s="256"/>
      <c r="N1069" s="257"/>
    </row>
    <row r="1070" spans="2:14" x14ac:dyDescent="0.25">
      <c r="B1070" s="333" t="str">
        <f>IF(D1070="","",D1070&amp;"-"&amp;(1+COUNTIF(D$33:D1069,D1070)))</f>
        <v>imeprezime-1019</v>
      </c>
      <c r="D1070" s="255" t="s">
        <v>285</v>
      </c>
      <c r="E1070" s="256" t="s">
        <v>3127</v>
      </c>
      <c r="F1070" s="256">
        <v>1803</v>
      </c>
      <c r="G1070" s="256" t="s">
        <v>3129</v>
      </c>
      <c r="H1070" s="256" t="s">
        <v>377</v>
      </c>
      <c r="I1070" s="256"/>
      <c r="J1070" s="256" t="s">
        <v>2097</v>
      </c>
      <c r="K1070" s="329" t="s">
        <v>2097</v>
      </c>
      <c r="L1070" s="256" t="s">
        <v>2097</v>
      </c>
      <c r="M1070" s="256"/>
      <c r="N1070" s="257"/>
    </row>
    <row r="1071" spans="2:14" x14ac:dyDescent="0.25">
      <c r="B1071" s="333" t="str">
        <f>IF(D1071="","",D1071&amp;"-"&amp;(1+COUNTIF(D$33:D1070,D1071)))</f>
        <v>imeprezime-1020</v>
      </c>
      <c r="D1071" s="255" t="s">
        <v>285</v>
      </c>
      <c r="E1071" s="256" t="s">
        <v>3127</v>
      </c>
      <c r="F1071" s="256">
        <v>2260</v>
      </c>
      <c r="G1071" s="256" t="s">
        <v>3130</v>
      </c>
      <c r="H1071" s="256" t="s">
        <v>807</v>
      </c>
      <c r="I1071" s="256"/>
      <c r="J1071" s="256" t="s">
        <v>2097</v>
      </c>
      <c r="K1071" s="329" t="s">
        <v>2097</v>
      </c>
      <c r="L1071" s="256" t="s">
        <v>2097</v>
      </c>
      <c r="M1071" s="256"/>
      <c r="N1071" s="257"/>
    </row>
    <row r="1072" spans="2:14" x14ac:dyDescent="0.25">
      <c r="B1072" s="333" t="str">
        <f>IF(D1072="","",D1072&amp;"-"&amp;(1+COUNTIF(D$33:D1071,D1072)))</f>
        <v>imeprezime-1021</v>
      </c>
      <c r="D1072" s="255" t="s">
        <v>285</v>
      </c>
      <c r="E1072" s="256" t="s">
        <v>3131</v>
      </c>
      <c r="F1072" s="256">
        <v>1310</v>
      </c>
      <c r="G1072" s="256" t="s">
        <v>470</v>
      </c>
      <c r="H1072" s="256" t="s">
        <v>409</v>
      </c>
      <c r="I1072" s="256" t="s">
        <v>808</v>
      </c>
      <c r="J1072" s="256">
        <v>221</v>
      </c>
      <c r="K1072" s="329">
        <v>44632</v>
      </c>
      <c r="L1072" s="256" t="s">
        <v>2097</v>
      </c>
      <c r="M1072" s="256"/>
      <c r="N1072" s="257"/>
    </row>
    <row r="1073" spans="2:14" x14ac:dyDescent="0.25">
      <c r="B1073" s="333" t="str">
        <f>IF(D1073="","",D1073&amp;"-"&amp;(1+COUNTIF(D$33:D1072,D1073)))</f>
        <v>imeprezime-1022</v>
      </c>
      <c r="D1073" s="255" t="s">
        <v>285</v>
      </c>
      <c r="E1073" s="256" t="s">
        <v>3131</v>
      </c>
      <c r="F1073" s="256">
        <v>1695</v>
      </c>
      <c r="G1073" s="256" t="s">
        <v>3132</v>
      </c>
      <c r="H1073" s="256" t="s">
        <v>377</v>
      </c>
      <c r="I1073" s="256"/>
      <c r="J1073" s="256" t="s">
        <v>2097</v>
      </c>
      <c r="K1073" s="329" t="s">
        <v>2097</v>
      </c>
      <c r="L1073" s="256" t="s">
        <v>2097</v>
      </c>
      <c r="M1073" s="256"/>
      <c r="N1073" s="257"/>
    </row>
    <row r="1074" spans="2:14" x14ac:dyDescent="0.25">
      <c r="B1074" s="333" t="str">
        <f>IF(D1074="","",D1074&amp;"-"&amp;(1+COUNTIF(D$33:D1073,D1074)))</f>
        <v>imeprezime-1023</v>
      </c>
      <c r="D1074" s="255" t="s">
        <v>285</v>
      </c>
      <c r="E1074" s="256" t="s">
        <v>3131</v>
      </c>
      <c r="F1074" s="256">
        <v>1679</v>
      </c>
      <c r="G1074" s="256" t="s">
        <v>3133</v>
      </c>
      <c r="H1074" s="256" t="s">
        <v>563</v>
      </c>
      <c r="I1074" s="256"/>
      <c r="J1074" s="256" t="s">
        <v>2097</v>
      </c>
      <c r="K1074" s="329" t="s">
        <v>2097</v>
      </c>
      <c r="L1074" s="256" t="s">
        <v>2097</v>
      </c>
      <c r="M1074" s="256"/>
      <c r="N1074" s="257"/>
    </row>
    <row r="1075" spans="2:14" ht="15" customHeight="1" x14ac:dyDescent="0.25">
      <c r="B1075" s="333" t="str">
        <f>IF(D1075="","",D1075&amp;"-"&amp;(1+COUNTIF(D$33:D1074,D1075)))</f>
        <v>imeprezime-1024</v>
      </c>
      <c r="D1075" s="255" t="s">
        <v>285</v>
      </c>
      <c r="E1075" s="256" t="s">
        <v>3131</v>
      </c>
      <c r="F1075" s="256">
        <v>1183</v>
      </c>
      <c r="G1075" s="256" t="s">
        <v>2570</v>
      </c>
      <c r="H1075" s="256" t="s">
        <v>377</v>
      </c>
      <c r="I1075" s="256" t="s">
        <v>1000</v>
      </c>
      <c r="J1075" s="256">
        <v>221</v>
      </c>
      <c r="K1075" s="329">
        <v>44636</v>
      </c>
      <c r="L1075" s="256" t="s">
        <v>2097</v>
      </c>
      <c r="M1075" s="256"/>
      <c r="N1075" s="257"/>
    </row>
    <row r="1076" spans="2:14" x14ac:dyDescent="0.25">
      <c r="B1076" s="333" t="str">
        <f>IF(D1076="","",D1076&amp;"-"&amp;(1+COUNTIF(D$33:D1075,D1076)))</f>
        <v>imeprezime-1025</v>
      </c>
      <c r="D1076" s="255" t="s">
        <v>285</v>
      </c>
      <c r="E1076" s="256" t="s">
        <v>3134</v>
      </c>
      <c r="F1076" s="256">
        <v>1670</v>
      </c>
      <c r="G1076" s="256" t="s">
        <v>3135</v>
      </c>
      <c r="H1076" s="256" t="s">
        <v>807</v>
      </c>
      <c r="I1076" s="256"/>
      <c r="J1076" s="256" t="s">
        <v>2097</v>
      </c>
      <c r="K1076" s="329" t="s">
        <v>2097</v>
      </c>
      <c r="L1076" s="256" t="s">
        <v>2097</v>
      </c>
      <c r="M1076" s="256"/>
      <c r="N1076" s="257"/>
    </row>
    <row r="1077" spans="2:14" x14ac:dyDescent="0.25">
      <c r="B1077" s="333" t="str">
        <f>IF(D1077="","",D1077&amp;"-"&amp;(1+COUNTIF(D$33:D1076,D1077)))</f>
        <v>imeprezime-1026</v>
      </c>
      <c r="D1077" s="255" t="s">
        <v>285</v>
      </c>
      <c r="E1077" s="256" t="s">
        <v>3134</v>
      </c>
      <c r="F1077" s="256">
        <v>1135</v>
      </c>
      <c r="G1077" s="256" t="s">
        <v>3136</v>
      </c>
      <c r="H1077" s="256" t="s">
        <v>807</v>
      </c>
      <c r="I1077" s="256" t="s">
        <v>1723</v>
      </c>
      <c r="J1077" s="256">
        <v>221</v>
      </c>
      <c r="K1077" s="329">
        <v>44627</v>
      </c>
      <c r="L1077" s="256" t="s">
        <v>2097</v>
      </c>
      <c r="M1077" s="256"/>
      <c r="N1077" s="257"/>
    </row>
    <row r="1078" spans="2:14" x14ac:dyDescent="0.25">
      <c r="B1078" s="333" t="str">
        <f>IF(D1078="","",D1078&amp;"-"&amp;(1+COUNTIF(D$33:D1077,D1078)))</f>
        <v>imeprezime-1027</v>
      </c>
      <c r="D1078" s="255" t="s">
        <v>285</v>
      </c>
      <c r="E1078" s="256" t="s">
        <v>3137</v>
      </c>
      <c r="F1078" s="256">
        <v>1957</v>
      </c>
      <c r="G1078" s="256" t="s">
        <v>3138</v>
      </c>
      <c r="H1078" s="256"/>
      <c r="I1078" s="256"/>
      <c r="J1078" s="256" t="s">
        <v>2097</v>
      </c>
      <c r="K1078" s="329" t="s">
        <v>2097</v>
      </c>
      <c r="L1078" s="256" t="s">
        <v>2097</v>
      </c>
      <c r="M1078" s="256"/>
      <c r="N1078" s="257"/>
    </row>
    <row r="1079" spans="2:14" x14ac:dyDescent="0.25">
      <c r="B1079" s="333" t="str">
        <f>IF(D1079="","",D1079&amp;"-"&amp;(1+COUNTIF(D$33:D1078,D1079)))</f>
        <v>imeprezime-1028</v>
      </c>
      <c r="D1079" s="255" t="s">
        <v>285</v>
      </c>
      <c r="E1079" s="256" t="s">
        <v>3139</v>
      </c>
      <c r="F1079" s="256">
        <v>1077</v>
      </c>
      <c r="G1079" s="256" t="s">
        <v>2132</v>
      </c>
      <c r="H1079" s="256" t="s">
        <v>563</v>
      </c>
      <c r="I1079" s="256" t="s">
        <v>1094</v>
      </c>
      <c r="J1079" s="256">
        <v>221</v>
      </c>
      <c r="K1079" s="329">
        <v>44646</v>
      </c>
      <c r="L1079" s="256" t="s">
        <v>2097</v>
      </c>
      <c r="M1079" s="256"/>
      <c r="N1079" s="257"/>
    </row>
    <row r="1080" spans="2:14" x14ac:dyDescent="0.25">
      <c r="B1080" s="333" t="str">
        <f>IF(D1080="","",D1080&amp;"-"&amp;(1+COUNTIF(D$33:D1079,D1080)))</f>
        <v>imeprezime-1029</v>
      </c>
      <c r="D1080" s="255" t="s">
        <v>285</v>
      </c>
      <c r="E1080" s="256" t="s">
        <v>1930</v>
      </c>
      <c r="F1080" s="256">
        <v>1384</v>
      </c>
      <c r="G1080" s="256" t="s">
        <v>1141</v>
      </c>
      <c r="H1080" s="256" t="s">
        <v>2163</v>
      </c>
      <c r="I1080" s="256" t="s">
        <v>1833</v>
      </c>
      <c r="J1080" s="256">
        <v>221</v>
      </c>
      <c r="K1080" s="329">
        <v>44642</v>
      </c>
      <c r="L1080" s="256" t="s">
        <v>2097</v>
      </c>
      <c r="M1080" s="256"/>
      <c r="N1080" s="257"/>
    </row>
    <row r="1081" spans="2:14" x14ac:dyDescent="0.25">
      <c r="B1081" s="333" t="str">
        <f>IF(D1081="","",D1081&amp;"-"&amp;(1+COUNTIF(D$33:D1080,D1081)))</f>
        <v>imeprezime-1030</v>
      </c>
      <c r="D1081" s="255" t="s">
        <v>285</v>
      </c>
      <c r="E1081" s="256" t="s">
        <v>1930</v>
      </c>
      <c r="F1081" s="256">
        <v>1809</v>
      </c>
      <c r="G1081" s="256" t="s">
        <v>3140</v>
      </c>
      <c r="H1081" s="256" t="s">
        <v>377</v>
      </c>
      <c r="I1081" s="256"/>
      <c r="J1081" s="256" t="s">
        <v>2097</v>
      </c>
      <c r="K1081" s="329" t="s">
        <v>2097</v>
      </c>
      <c r="L1081" s="256" t="s">
        <v>2097</v>
      </c>
      <c r="M1081" s="256"/>
      <c r="N1081" s="257"/>
    </row>
    <row r="1082" spans="2:14" ht="15" customHeight="1" x14ac:dyDescent="0.25">
      <c r="B1082" s="333" t="str">
        <f>IF(D1082="","",D1082&amp;"-"&amp;(1+COUNTIF(D$33:D1081,D1082)))</f>
        <v>imeprezime-1031</v>
      </c>
      <c r="D1082" s="255" t="s">
        <v>285</v>
      </c>
      <c r="E1082" s="256" t="s">
        <v>1720</v>
      </c>
      <c r="F1082" s="256">
        <v>2004</v>
      </c>
      <c r="G1082" s="256" t="s">
        <v>1462</v>
      </c>
      <c r="H1082" s="256" t="s">
        <v>377</v>
      </c>
      <c r="I1082" s="256"/>
      <c r="J1082" s="256" t="s">
        <v>2097</v>
      </c>
      <c r="K1082" s="256" t="s">
        <v>2097</v>
      </c>
      <c r="L1082" s="256" t="s">
        <v>2097</v>
      </c>
      <c r="M1082" s="256"/>
      <c r="N1082" s="257"/>
    </row>
    <row r="1083" spans="2:14" x14ac:dyDescent="0.25">
      <c r="B1083" s="333" t="str">
        <f>IF(D1083="","",D1083&amp;"-"&amp;(1+COUNTIF(D$33:D1082,D1083)))</f>
        <v>imeprezime-1032</v>
      </c>
      <c r="D1083" s="255" t="s">
        <v>285</v>
      </c>
      <c r="E1083" s="256" t="s">
        <v>1720</v>
      </c>
      <c r="F1083" s="256">
        <v>2206</v>
      </c>
      <c r="G1083" s="256" t="s">
        <v>1719</v>
      </c>
      <c r="H1083" s="256" t="s">
        <v>450</v>
      </c>
      <c r="I1083" s="256" t="s">
        <v>1723</v>
      </c>
      <c r="J1083" s="256">
        <v>221</v>
      </c>
      <c r="K1083" s="329">
        <v>44625</v>
      </c>
      <c r="L1083" s="256" t="s">
        <v>2097</v>
      </c>
      <c r="M1083" s="256"/>
      <c r="N1083" s="257"/>
    </row>
    <row r="1084" spans="2:14" x14ac:dyDescent="0.25">
      <c r="B1084" s="333" t="str">
        <f>IF(D1084="","",D1084&amp;"-"&amp;(1+COUNTIF(D$33:D1083,D1084)))</f>
        <v>imeprezime-1033</v>
      </c>
      <c r="D1084" s="255" t="s">
        <v>285</v>
      </c>
      <c r="E1084" s="256" t="s">
        <v>3141</v>
      </c>
      <c r="F1084" s="256">
        <v>1053</v>
      </c>
      <c r="G1084" s="256" t="s">
        <v>2725</v>
      </c>
      <c r="H1084" s="256" t="s">
        <v>807</v>
      </c>
      <c r="I1084" s="256" t="s">
        <v>1833</v>
      </c>
      <c r="J1084" s="256">
        <v>221</v>
      </c>
      <c r="K1084" s="329">
        <v>44627</v>
      </c>
      <c r="L1084" s="256" t="s">
        <v>2097</v>
      </c>
      <c r="M1084" s="256"/>
      <c r="N1084" s="257"/>
    </row>
    <row r="1085" spans="2:14" x14ac:dyDescent="0.25">
      <c r="B1085" s="333" t="str">
        <f>IF(D1085="","",D1085&amp;"-"&amp;(1+COUNTIF(D$33:D1084,D1085)))</f>
        <v>imeprezime-1034</v>
      </c>
      <c r="D1085" s="255" t="s">
        <v>285</v>
      </c>
      <c r="E1085" s="256" t="s">
        <v>3142</v>
      </c>
      <c r="F1085" s="256">
        <v>1531</v>
      </c>
      <c r="G1085" s="256" t="s">
        <v>3143</v>
      </c>
      <c r="H1085" s="256" t="s">
        <v>409</v>
      </c>
      <c r="I1085" s="256" t="s">
        <v>1263</v>
      </c>
      <c r="J1085" s="256">
        <v>221</v>
      </c>
      <c r="K1085" s="329">
        <v>44632</v>
      </c>
      <c r="L1085" s="256" t="s">
        <v>2097</v>
      </c>
      <c r="M1085" s="256"/>
      <c r="N1085" s="257"/>
    </row>
    <row r="1086" spans="2:14" x14ac:dyDescent="0.25">
      <c r="B1086" s="333" t="str">
        <f>IF(D1086="","",D1086&amp;"-"&amp;(1+COUNTIF(D$33:D1085,D1086)))</f>
        <v>imeprezime-1035</v>
      </c>
      <c r="D1086" s="255" t="s">
        <v>285</v>
      </c>
      <c r="E1086" s="256" t="s">
        <v>3144</v>
      </c>
      <c r="F1086" s="256">
        <v>1653</v>
      </c>
      <c r="G1086" s="256" t="s">
        <v>3112</v>
      </c>
      <c r="H1086" s="256" t="s">
        <v>2152</v>
      </c>
      <c r="I1086" s="256"/>
      <c r="J1086" s="256" t="s">
        <v>2097</v>
      </c>
      <c r="K1086" s="329" t="s">
        <v>2097</v>
      </c>
      <c r="L1086" s="256" t="s">
        <v>2097</v>
      </c>
      <c r="M1086" s="256"/>
      <c r="N1086" s="257"/>
    </row>
    <row r="1087" spans="2:14" x14ac:dyDescent="0.25">
      <c r="B1087" s="333" t="str">
        <f>IF(D1087="","",D1087&amp;"-"&amp;(1+COUNTIF(D$33:D1086,D1087)))</f>
        <v>imeprezime-1036</v>
      </c>
      <c r="D1087" s="255" t="s">
        <v>285</v>
      </c>
      <c r="E1087" s="256" t="s">
        <v>3145</v>
      </c>
      <c r="F1087" s="256">
        <v>2070</v>
      </c>
      <c r="G1087" s="256" t="s">
        <v>2882</v>
      </c>
      <c r="H1087" s="256" t="s">
        <v>3146</v>
      </c>
      <c r="I1087" s="256"/>
      <c r="J1087" s="256" t="s">
        <v>2097</v>
      </c>
      <c r="K1087" s="329" t="s">
        <v>2097</v>
      </c>
      <c r="L1087" s="256" t="s">
        <v>2097</v>
      </c>
      <c r="M1087" s="256"/>
      <c r="N1087" s="257"/>
    </row>
    <row r="1088" spans="2:14" x14ac:dyDescent="0.25">
      <c r="B1088" s="333" t="str">
        <f>IF(D1088="","",D1088&amp;"-"&amp;(1+COUNTIF(D$33:D1087,D1088)))</f>
        <v>imeprezime-1037</v>
      </c>
      <c r="D1088" s="255" t="s">
        <v>285</v>
      </c>
      <c r="E1088" s="256" t="s">
        <v>3147</v>
      </c>
      <c r="F1088" s="256">
        <v>1741</v>
      </c>
      <c r="G1088" s="256" t="s">
        <v>3148</v>
      </c>
      <c r="H1088" s="256" t="s">
        <v>2152</v>
      </c>
      <c r="I1088" s="256"/>
      <c r="J1088" s="256" t="s">
        <v>2097</v>
      </c>
      <c r="K1088" s="329" t="s">
        <v>2097</v>
      </c>
      <c r="L1088" s="256" t="s">
        <v>2097</v>
      </c>
      <c r="M1088" s="256"/>
      <c r="N1088" s="257"/>
    </row>
    <row r="1089" spans="2:14" ht="15" customHeight="1" x14ac:dyDescent="0.25">
      <c r="B1089" s="333" t="str">
        <f>IF(D1089="","",D1089&amp;"-"&amp;(1+COUNTIF(D$33:D1088,D1089)))</f>
        <v>imeprezime-1038</v>
      </c>
      <c r="D1089" s="255" t="s">
        <v>285</v>
      </c>
      <c r="E1089" s="256" t="s">
        <v>3149</v>
      </c>
      <c r="F1089" s="256">
        <v>1031</v>
      </c>
      <c r="G1089" s="256" t="s">
        <v>2804</v>
      </c>
      <c r="H1089" s="256" t="s">
        <v>377</v>
      </c>
      <c r="I1089" s="256"/>
      <c r="J1089" s="256" t="s">
        <v>2097</v>
      </c>
      <c r="K1089" s="329" t="s">
        <v>2097</v>
      </c>
      <c r="L1089" s="256" t="s">
        <v>2097</v>
      </c>
      <c r="M1089" s="256"/>
      <c r="N1089" s="257"/>
    </row>
    <row r="1090" spans="2:14" x14ac:dyDescent="0.25">
      <c r="B1090" s="333" t="str">
        <f>IF(D1090="","",D1090&amp;"-"&amp;(1+COUNTIF(D$33:D1089,D1090)))</f>
        <v>imeprezime-1039</v>
      </c>
      <c r="D1090" s="255" t="s">
        <v>285</v>
      </c>
      <c r="E1090" s="256" t="s">
        <v>3149</v>
      </c>
      <c r="F1090" s="256">
        <v>1692</v>
      </c>
      <c r="G1090" s="256" t="s">
        <v>2513</v>
      </c>
      <c r="H1090" s="256" t="s">
        <v>377</v>
      </c>
      <c r="I1090" s="256"/>
      <c r="J1090" s="256" t="s">
        <v>2097</v>
      </c>
      <c r="K1090" s="329" t="s">
        <v>2097</v>
      </c>
      <c r="L1090" s="256" t="s">
        <v>2097</v>
      </c>
      <c r="M1090" s="256"/>
      <c r="N1090" s="257"/>
    </row>
    <row r="1091" spans="2:14" x14ac:dyDescent="0.25">
      <c r="B1091" s="333" t="str">
        <f>IF(D1091="","",D1091&amp;"-"&amp;(1+COUNTIF(D$33:D1090,D1091)))</f>
        <v>imeprezime-1040</v>
      </c>
      <c r="D1091" s="255" t="s">
        <v>285</v>
      </c>
      <c r="E1091" s="256" t="s">
        <v>3149</v>
      </c>
      <c r="F1091" s="256">
        <v>2252</v>
      </c>
      <c r="G1091" s="256" t="s">
        <v>3150</v>
      </c>
      <c r="H1091" s="256" t="s">
        <v>807</v>
      </c>
      <c r="I1091" s="256"/>
      <c r="J1091" s="256" t="s">
        <v>2097</v>
      </c>
      <c r="K1091" s="329" t="s">
        <v>2097</v>
      </c>
      <c r="L1091" s="256" t="s">
        <v>2097</v>
      </c>
      <c r="M1091" s="256"/>
      <c r="N1091" s="257"/>
    </row>
    <row r="1092" spans="2:14" x14ac:dyDescent="0.25">
      <c r="B1092" s="333" t="str">
        <f>IF(D1092="","",D1092&amp;"-"&amp;(1+COUNTIF(D$33:D1091,D1092)))</f>
        <v>imeprezime-1041</v>
      </c>
      <c r="D1092" s="255" t="s">
        <v>285</v>
      </c>
      <c r="E1092" s="256" t="s">
        <v>3149</v>
      </c>
      <c r="F1092" s="256">
        <v>1335</v>
      </c>
      <c r="G1092" s="256" t="s">
        <v>2742</v>
      </c>
      <c r="H1092" s="256" t="s">
        <v>409</v>
      </c>
      <c r="I1092" s="256" t="s">
        <v>380</v>
      </c>
      <c r="J1092" s="256">
        <v>221</v>
      </c>
      <c r="K1092" s="329">
        <v>44632</v>
      </c>
      <c r="L1092" s="256" t="s">
        <v>2097</v>
      </c>
      <c r="M1092" s="256"/>
      <c r="N1092" s="257"/>
    </row>
    <row r="1093" spans="2:14" x14ac:dyDescent="0.25">
      <c r="B1093" s="333" t="str">
        <f>IF(D1093="","",D1093&amp;"-"&amp;(1+COUNTIF(D$33:D1092,D1093)))</f>
        <v>imeprezime-1042</v>
      </c>
      <c r="D1093" s="255" t="s">
        <v>285</v>
      </c>
      <c r="E1093" s="256" t="s">
        <v>3151</v>
      </c>
      <c r="F1093" s="256">
        <v>1032</v>
      </c>
      <c r="G1093" s="256" t="s">
        <v>3152</v>
      </c>
      <c r="H1093" s="256" t="s">
        <v>807</v>
      </c>
      <c r="I1093" s="256" t="s">
        <v>1658</v>
      </c>
      <c r="J1093" s="256">
        <v>221</v>
      </c>
      <c r="K1093" s="329">
        <v>44627</v>
      </c>
      <c r="L1093" s="256" t="s">
        <v>2097</v>
      </c>
      <c r="M1093" s="256"/>
      <c r="N1093" s="257"/>
    </row>
    <row r="1094" spans="2:14" x14ac:dyDescent="0.25">
      <c r="B1094" s="333" t="str">
        <f>IF(D1094="","",D1094&amp;"-"&amp;(1+COUNTIF(D$33:D1093,D1094)))</f>
        <v>imeprezime-1043</v>
      </c>
      <c r="D1094" s="255" t="s">
        <v>285</v>
      </c>
      <c r="E1094" s="256" t="s">
        <v>3153</v>
      </c>
      <c r="F1094" s="256">
        <v>1571</v>
      </c>
      <c r="G1094" s="256" t="s">
        <v>3154</v>
      </c>
      <c r="H1094" s="256" t="s">
        <v>409</v>
      </c>
      <c r="I1094" s="256"/>
      <c r="J1094" s="256" t="s">
        <v>2097</v>
      </c>
      <c r="K1094" s="256" t="s">
        <v>2097</v>
      </c>
      <c r="L1094" s="256" t="s">
        <v>2097</v>
      </c>
      <c r="M1094" s="256"/>
      <c r="N1094" s="257"/>
    </row>
    <row r="1095" spans="2:14" x14ac:dyDescent="0.25">
      <c r="B1095" s="333" t="str">
        <f>IF(D1095="","",D1095&amp;"-"&amp;(1+COUNTIF(D$33:D1094,D1095)))</f>
        <v>imeprezime-1044</v>
      </c>
      <c r="D1095" s="255" t="s">
        <v>285</v>
      </c>
      <c r="E1095" s="256" t="s">
        <v>3153</v>
      </c>
      <c r="F1095" s="256">
        <v>1736</v>
      </c>
      <c r="G1095" s="256" t="s">
        <v>3155</v>
      </c>
      <c r="H1095" s="256" t="s">
        <v>2152</v>
      </c>
      <c r="I1095" s="256"/>
      <c r="J1095" s="256" t="s">
        <v>2097</v>
      </c>
      <c r="K1095" s="256" t="s">
        <v>2097</v>
      </c>
      <c r="L1095" s="256" t="s">
        <v>2097</v>
      </c>
      <c r="M1095" s="256"/>
      <c r="N1095" s="257"/>
    </row>
    <row r="1096" spans="2:14" ht="15" customHeight="1" x14ac:dyDescent="0.25">
      <c r="B1096" s="333" t="str">
        <f>IF(D1096="","",D1096&amp;"-"&amp;(1+COUNTIF(D$33:D1095,D1096)))</f>
        <v>imeprezime-1045</v>
      </c>
      <c r="D1096" s="255" t="s">
        <v>285</v>
      </c>
      <c r="E1096" s="256" t="s">
        <v>3153</v>
      </c>
      <c r="F1096" s="256">
        <v>2220</v>
      </c>
      <c r="G1096" s="256" t="s">
        <v>3156</v>
      </c>
      <c r="H1096" s="256" t="s">
        <v>377</v>
      </c>
      <c r="I1096" s="256" t="s">
        <v>380</v>
      </c>
      <c r="J1096" s="256">
        <v>221</v>
      </c>
      <c r="K1096" s="329">
        <v>44667</v>
      </c>
      <c r="L1096" s="256" t="s">
        <v>2097</v>
      </c>
      <c r="M1096" s="256"/>
      <c r="N1096" s="257"/>
    </row>
    <row r="1097" spans="2:14" x14ac:dyDescent="0.25">
      <c r="B1097" s="333" t="str">
        <f>IF(D1097="","",D1097&amp;"-"&amp;(1+COUNTIF(D$33:D1096,D1097)))</f>
        <v>imeprezime-1046</v>
      </c>
      <c r="D1097" s="255" t="s">
        <v>285</v>
      </c>
      <c r="E1097" s="256" t="s">
        <v>3157</v>
      </c>
      <c r="F1097" s="256">
        <v>1660</v>
      </c>
      <c r="G1097" s="256" t="s">
        <v>3158</v>
      </c>
      <c r="H1097" s="256" t="s">
        <v>409</v>
      </c>
      <c r="I1097" s="256"/>
      <c r="J1097" s="256" t="s">
        <v>2097</v>
      </c>
      <c r="K1097" s="329" t="s">
        <v>2097</v>
      </c>
      <c r="L1097" s="256" t="s">
        <v>2097</v>
      </c>
      <c r="M1097" s="256"/>
      <c r="N1097" s="257"/>
    </row>
    <row r="1098" spans="2:14" x14ac:dyDescent="0.25">
      <c r="B1098" s="333" t="str">
        <f>IF(D1098="","",D1098&amp;"-"&amp;(1+COUNTIF(D$33:D1097,D1098)))</f>
        <v>imeprezime-1047</v>
      </c>
      <c r="D1098" s="255" t="s">
        <v>285</v>
      </c>
      <c r="E1098" s="256" t="s">
        <v>3159</v>
      </c>
      <c r="F1098" s="256">
        <v>1131</v>
      </c>
      <c r="G1098" s="256" t="s">
        <v>2385</v>
      </c>
      <c r="H1098" s="256" t="s">
        <v>409</v>
      </c>
      <c r="I1098" s="256"/>
      <c r="J1098" s="256" t="s">
        <v>2097</v>
      </c>
      <c r="K1098" s="329" t="s">
        <v>2097</v>
      </c>
      <c r="L1098" s="256" t="s">
        <v>2097</v>
      </c>
      <c r="M1098" s="256"/>
      <c r="N1098" s="257"/>
    </row>
    <row r="1099" spans="2:14" x14ac:dyDescent="0.25">
      <c r="B1099" s="333" t="str">
        <f>IF(D1099="","",D1099&amp;"-"&amp;(1+COUNTIF(D$33:D1098,D1099)))</f>
        <v>imeprezime-1048</v>
      </c>
      <c r="D1099" s="255" t="s">
        <v>285</v>
      </c>
      <c r="E1099" s="256" t="s">
        <v>3160</v>
      </c>
      <c r="F1099" s="256">
        <v>1286</v>
      </c>
      <c r="G1099" s="256" t="s">
        <v>3161</v>
      </c>
      <c r="H1099" s="256" t="s">
        <v>525</v>
      </c>
      <c r="I1099" s="256"/>
      <c r="J1099" s="256" t="s">
        <v>2097</v>
      </c>
      <c r="K1099" s="329" t="s">
        <v>2097</v>
      </c>
      <c r="L1099" s="256" t="s">
        <v>2097</v>
      </c>
      <c r="M1099" s="256"/>
      <c r="N1099" s="257"/>
    </row>
    <row r="1100" spans="2:14" x14ac:dyDescent="0.25">
      <c r="B1100" s="333" t="str">
        <f>IF(D1100="","",D1100&amp;"-"&amp;(1+COUNTIF(D$33:D1099,D1100)))</f>
        <v>imeprezime-1049</v>
      </c>
      <c r="D1100" s="255" t="s">
        <v>285</v>
      </c>
      <c r="E1100" s="256" t="s">
        <v>3162</v>
      </c>
      <c r="F1100" s="256">
        <v>1232</v>
      </c>
      <c r="G1100" s="256" t="s">
        <v>3163</v>
      </c>
      <c r="H1100" s="256" t="s">
        <v>807</v>
      </c>
      <c r="I1100" s="256"/>
      <c r="J1100" s="256" t="s">
        <v>2097</v>
      </c>
      <c r="K1100" s="329" t="s">
        <v>2097</v>
      </c>
      <c r="L1100" s="256" t="s">
        <v>2097</v>
      </c>
      <c r="M1100" s="256"/>
      <c r="N1100" s="257"/>
    </row>
    <row r="1101" spans="2:14" x14ac:dyDescent="0.25">
      <c r="B1101" s="333" t="str">
        <f>IF(D1101="","",D1101&amp;"-"&amp;(1+COUNTIF(D$33:D1100,D1101)))</f>
        <v>imeprezime-1050</v>
      </c>
      <c r="D1101" s="255" t="s">
        <v>285</v>
      </c>
      <c r="E1101" s="256" t="s">
        <v>3162</v>
      </c>
      <c r="F1101" s="256">
        <v>1177</v>
      </c>
      <c r="G1101" s="256" t="s">
        <v>3164</v>
      </c>
      <c r="H1101" s="256" t="s">
        <v>377</v>
      </c>
      <c r="I1101" s="256" t="s">
        <v>1833</v>
      </c>
      <c r="J1101" s="256">
        <v>221</v>
      </c>
      <c r="K1101" s="329">
        <v>44636</v>
      </c>
      <c r="L1101" s="256" t="s">
        <v>2097</v>
      </c>
      <c r="M1101" s="256"/>
      <c r="N1101" s="257"/>
    </row>
    <row r="1102" spans="2:14" x14ac:dyDescent="0.25">
      <c r="B1102" s="333" t="str">
        <f>IF(D1102="","",D1102&amp;"-"&amp;(1+COUNTIF(D$33:D1101,D1102)))</f>
        <v>imeprezime-1051</v>
      </c>
      <c r="D1102" s="255" t="s">
        <v>285</v>
      </c>
      <c r="E1102" s="256" t="s">
        <v>3162</v>
      </c>
      <c r="F1102" s="256">
        <v>2172</v>
      </c>
      <c r="G1102" s="256" t="s">
        <v>3165</v>
      </c>
      <c r="H1102" s="256" t="s">
        <v>450</v>
      </c>
      <c r="I1102" s="256" t="s">
        <v>1414</v>
      </c>
      <c r="J1102" s="256">
        <v>221</v>
      </c>
      <c r="K1102" s="329">
        <v>44625</v>
      </c>
      <c r="L1102" s="256" t="s">
        <v>2097</v>
      </c>
      <c r="M1102" s="256"/>
      <c r="N1102" s="257"/>
    </row>
    <row r="1103" spans="2:14" ht="15" customHeight="1" x14ac:dyDescent="0.25">
      <c r="B1103" s="333" t="str">
        <f>IF(D1103="","",D1103&amp;"-"&amp;(1+COUNTIF(D$33:D1102,D1103)))</f>
        <v>imeprezime-1052</v>
      </c>
      <c r="D1103" s="255" t="s">
        <v>285</v>
      </c>
      <c r="E1103" s="256" t="s">
        <v>3162</v>
      </c>
      <c r="F1103" s="256">
        <v>1640</v>
      </c>
      <c r="G1103" s="256" t="s">
        <v>3166</v>
      </c>
      <c r="H1103" s="256" t="s">
        <v>2152</v>
      </c>
      <c r="I1103" s="256"/>
      <c r="J1103" s="256" t="s">
        <v>2097</v>
      </c>
      <c r="K1103" s="329" t="s">
        <v>2097</v>
      </c>
      <c r="L1103" s="256" t="s">
        <v>2097</v>
      </c>
      <c r="M1103" s="256"/>
      <c r="N1103" s="257"/>
    </row>
    <row r="1104" spans="2:14" x14ac:dyDescent="0.25">
      <c r="B1104" s="333" t="str">
        <f>IF(D1104="","",D1104&amp;"-"&amp;(1+COUNTIF(D$33:D1103,D1104)))</f>
        <v>imeprezime-1053</v>
      </c>
      <c r="D1104" s="255" t="s">
        <v>285</v>
      </c>
      <c r="E1104" s="256" t="s">
        <v>3167</v>
      </c>
      <c r="F1104" s="256">
        <v>2026</v>
      </c>
      <c r="G1104" s="256" t="s">
        <v>2734</v>
      </c>
      <c r="H1104" s="256"/>
      <c r="I1104" s="256"/>
      <c r="J1104" s="256" t="s">
        <v>2097</v>
      </c>
      <c r="K1104" s="329" t="s">
        <v>2097</v>
      </c>
      <c r="L1104" s="256" t="s">
        <v>2097</v>
      </c>
      <c r="M1104" s="256"/>
      <c r="N1104" s="257"/>
    </row>
    <row r="1105" spans="2:14" x14ac:dyDescent="0.25">
      <c r="B1105" s="333" t="str">
        <f>IF(D1105="","",D1105&amp;"-"&amp;(1+COUNTIF(D$33:D1104,D1105)))</f>
        <v>imeprezime-1054</v>
      </c>
      <c r="D1105" s="255" t="s">
        <v>285</v>
      </c>
      <c r="E1105" s="256" t="s">
        <v>3167</v>
      </c>
      <c r="F1105" s="256">
        <v>1220</v>
      </c>
      <c r="G1105" s="256" t="s">
        <v>2433</v>
      </c>
      <c r="H1105" s="256" t="s">
        <v>409</v>
      </c>
      <c r="I1105" s="256" t="s">
        <v>1723</v>
      </c>
      <c r="J1105" s="256">
        <v>221</v>
      </c>
      <c r="K1105" s="329">
        <v>44632</v>
      </c>
      <c r="L1105" s="256" t="s">
        <v>2097</v>
      </c>
      <c r="M1105" s="256"/>
      <c r="N1105" s="257"/>
    </row>
    <row r="1106" spans="2:14" x14ac:dyDescent="0.25">
      <c r="B1106" s="333" t="str">
        <f>IF(D1106="","",D1106&amp;"-"&amp;(1+COUNTIF(D$33:D1105,D1106)))</f>
        <v>imeprezime-1055</v>
      </c>
      <c r="D1106" s="255" t="s">
        <v>285</v>
      </c>
      <c r="E1106" s="256" t="s">
        <v>3167</v>
      </c>
      <c r="F1106" s="256">
        <v>1975</v>
      </c>
      <c r="G1106" s="256" t="s">
        <v>3168</v>
      </c>
      <c r="H1106" s="256" t="s">
        <v>2863</v>
      </c>
      <c r="I1106" s="256"/>
      <c r="J1106" s="256" t="s">
        <v>2097</v>
      </c>
      <c r="K1106" s="256" t="s">
        <v>2097</v>
      </c>
      <c r="L1106" s="256" t="s">
        <v>2097</v>
      </c>
      <c r="M1106" s="256"/>
      <c r="N1106" s="257"/>
    </row>
    <row r="1107" spans="2:14" x14ac:dyDescent="0.25">
      <c r="B1107" s="333" t="str">
        <f>IF(D1107="","",D1107&amp;"-"&amp;(1+COUNTIF(D$33:D1106,D1107)))</f>
        <v>imeprezime-1056</v>
      </c>
      <c r="D1107" s="255" t="s">
        <v>285</v>
      </c>
      <c r="E1107" s="256" t="s">
        <v>3169</v>
      </c>
      <c r="F1107" s="256">
        <v>1298</v>
      </c>
      <c r="G1107" s="256" t="s">
        <v>2837</v>
      </c>
      <c r="H1107" s="256" t="s">
        <v>377</v>
      </c>
      <c r="I1107" s="256" t="s">
        <v>1658</v>
      </c>
      <c r="J1107" s="256">
        <v>221</v>
      </c>
      <c r="K1107" s="329">
        <v>44636</v>
      </c>
      <c r="L1107" s="256" t="s">
        <v>2097</v>
      </c>
      <c r="M1107" s="256"/>
      <c r="N1107" s="257"/>
    </row>
    <row r="1108" spans="2:14" x14ac:dyDescent="0.25">
      <c r="B1108" s="333" t="str">
        <f>IF(D1108="","",D1108&amp;"-"&amp;(1+COUNTIF(D$33:D1107,D1108)))</f>
        <v>imeprezime-1057</v>
      </c>
      <c r="D1108" s="255" t="s">
        <v>285</v>
      </c>
      <c r="E1108" s="256" t="s">
        <v>1349</v>
      </c>
      <c r="F1108" s="256">
        <v>2233</v>
      </c>
      <c r="G1108" s="256" t="s">
        <v>1348</v>
      </c>
      <c r="H1108" s="256" t="s">
        <v>409</v>
      </c>
      <c r="I1108" s="256"/>
      <c r="J1108" s="256" t="s">
        <v>2097</v>
      </c>
      <c r="K1108" s="256" t="s">
        <v>2097</v>
      </c>
      <c r="L1108" s="256" t="s">
        <v>2097</v>
      </c>
      <c r="M1108" s="256"/>
      <c r="N1108" s="257"/>
    </row>
    <row r="1109" spans="2:14" x14ac:dyDescent="0.25">
      <c r="B1109" s="333" t="str">
        <f>IF(D1109="","",D1109&amp;"-"&amp;(1+COUNTIF(D$33:D1108,D1109)))</f>
        <v>imeprezime-1058</v>
      </c>
      <c r="D1109" s="255" t="s">
        <v>285</v>
      </c>
      <c r="E1109" s="256" t="s">
        <v>1349</v>
      </c>
      <c r="F1109" s="256">
        <v>1623</v>
      </c>
      <c r="G1109" s="256" t="s">
        <v>2446</v>
      </c>
      <c r="H1109" s="256" t="s">
        <v>450</v>
      </c>
      <c r="I1109" s="256" t="s">
        <v>1658</v>
      </c>
      <c r="J1109" s="256">
        <v>221</v>
      </c>
      <c r="K1109" s="329">
        <v>44625</v>
      </c>
      <c r="L1109" s="256" t="s">
        <v>2097</v>
      </c>
      <c r="M1109" s="256"/>
      <c r="N1109" s="257"/>
    </row>
    <row r="1110" spans="2:14" ht="15" customHeight="1" x14ac:dyDescent="0.25">
      <c r="B1110" s="333" t="str">
        <f>IF(D1110="","",D1110&amp;"-"&amp;(1+COUNTIF(D$33:D1109,D1110)))</f>
        <v>imeprezime-1059</v>
      </c>
      <c r="D1110" s="255" t="s">
        <v>285</v>
      </c>
      <c r="E1110" s="256" t="s">
        <v>1349</v>
      </c>
      <c r="F1110" s="256">
        <v>1230</v>
      </c>
      <c r="G1110" s="256" t="s">
        <v>3170</v>
      </c>
      <c r="H1110" s="256" t="s">
        <v>377</v>
      </c>
      <c r="I1110" s="256" t="s">
        <v>1833</v>
      </c>
      <c r="J1110" s="256">
        <v>221</v>
      </c>
      <c r="K1110" s="329">
        <v>44636</v>
      </c>
      <c r="L1110" s="256" t="s">
        <v>2097</v>
      </c>
      <c r="M1110" s="256"/>
      <c r="N1110" s="257"/>
    </row>
    <row r="1111" spans="2:14" x14ac:dyDescent="0.25">
      <c r="B1111" s="333" t="str">
        <f>IF(D1111="","",D1111&amp;"-"&amp;(1+COUNTIF(D$33:D1110,D1111)))</f>
        <v>imeprezime-1060</v>
      </c>
      <c r="D1111" s="255" t="s">
        <v>285</v>
      </c>
      <c r="E1111" s="256" t="s">
        <v>3171</v>
      </c>
      <c r="F1111" s="256">
        <v>1345</v>
      </c>
      <c r="G1111" s="256" t="s">
        <v>3172</v>
      </c>
      <c r="H1111" s="256" t="s">
        <v>525</v>
      </c>
      <c r="I1111" s="256" t="s">
        <v>1723</v>
      </c>
      <c r="J1111" s="256">
        <v>221</v>
      </c>
      <c r="K1111" s="329">
        <v>44625</v>
      </c>
      <c r="L1111" s="256" t="s">
        <v>2097</v>
      </c>
      <c r="M1111" s="256"/>
      <c r="N1111" s="257"/>
    </row>
    <row r="1112" spans="2:14" x14ac:dyDescent="0.25">
      <c r="B1112" s="333" t="str">
        <f>IF(D1112="","",D1112&amp;"-"&amp;(1+COUNTIF(D$33:D1111,D1112)))</f>
        <v>imeprezime-1061</v>
      </c>
      <c r="D1112" s="255" t="s">
        <v>285</v>
      </c>
      <c r="E1112" s="256" t="s">
        <v>3171</v>
      </c>
      <c r="F1112" s="256">
        <v>1850</v>
      </c>
      <c r="G1112" s="256" t="s">
        <v>3173</v>
      </c>
      <c r="H1112" s="256" t="s">
        <v>450</v>
      </c>
      <c r="I1112" s="256" t="s">
        <v>1414</v>
      </c>
      <c r="J1112" s="256">
        <v>221</v>
      </c>
      <c r="K1112" s="329">
        <v>44669</v>
      </c>
      <c r="L1112" s="256" t="s">
        <v>2097</v>
      </c>
      <c r="M1112" s="256"/>
      <c r="N1112" s="257"/>
    </row>
    <row r="1113" spans="2:14" x14ac:dyDescent="0.25">
      <c r="B1113" s="333" t="str">
        <f>IF(D1113="","",D1113&amp;"-"&amp;(1+COUNTIF(D$33:D1112,D1113)))</f>
        <v>imeprezime-1062</v>
      </c>
      <c r="D1113" s="255" t="s">
        <v>285</v>
      </c>
      <c r="E1113" s="256" t="s">
        <v>577</v>
      </c>
      <c r="F1113" s="256">
        <v>1934</v>
      </c>
      <c r="G1113" s="256" t="s">
        <v>3013</v>
      </c>
      <c r="H1113" s="256" t="s">
        <v>409</v>
      </c>
      <c r="I1113" s="256"/>
      <c r="J1113" s="256" t="s">
        <v>2097</v>
      </c>
      <c r="K1113" s="256" t="s">
        <v>2097</v>
      </c>
      <c r="L1113" s="256" t="s">
        <v>2097</v>
      </c>
      <c r="M1113" s="256"/>
      <c r="N1113" s="257"/>
    </row>
    <row r="1114" spans="2:14" x14ac:dyDescent="0.25">
      <c r="B1114" s="333" t="str">
        <f>IF(D1114="","",D1114&amp;"-"&amp;(1+COUNTIF(D$33:D1113,D1114)))</f>
        <v>imeprezime-1063</v>
      </c>
      <c r="D1114" s="255" t="s">
        <v>285</v>
      </c>
      <c r="E1114" s="256" t="s">
        <v>577</v>
      </c>
      <c r="F1114" s="256">
        <v>1085</v>
      </c>
      <c r="G1114" s="256" t="s">
        <v>2680</v>
      </c>
      <c r="H1114" s="256" t="s">
        <v>409</v>
      </c>
      <c r="I1114" s="256"/>
      <c r="J1114" s="256" t="s">
        <v>2097</v>
      </c>
      <c r="K1114" s="329" t="s">
        <v>2097</v>
      </c>
      <c r="L1114" s="256" t="s">
        <v>2097</v>
      </c>
      <c r="M1114" s="256"/>
      <c r="N1114" s="257"/>
    </row>
    <row r="1115" spans="2:14" x14ac:dyDescent="0.25">
      <c r="B1115" s="333" t="str">
        <f>IF(D1115="","",D1115&amp;"-"&amp;(1+COUNTIF(D$33:D1114,D1115)))</f>
        <v>imeprezime-1064</v>
      </c>
      <c r="D1115" s="255" t="s">
        <v>285</v>
      </c>
      <c r="E1115" s="256" t="s">
        <v>577</v>
      </c>
      <c r="F1115" s="256">
        <v>1095</v>
      </c>
      <c r="G1115" s="256" t="s">
        <v>576</v>
      </c>
      <c r="H1115" s="256" t="s">
        <v>450</v>
      </c>
      <c r="I1115" s="256" t="s">
        <v>495</v>
      </c>
      <c r="J1115" s="256">
        <v>221</v>
      </c>
      <c r="K1115" s="329">
        <v>44625</v>
      </c>
      <c r="L1115" s="256" t="s">
        <v>2097</v>
      </c>
      <c r="M1115" s="256"/>
      <c r="N1115" s="257"/>
    </row>
    <row r="1116" spans="2:14" x14ac:dyDescent="0.25">
      <c r="B1116" s="333" t="str">
        <f>IF(D1116="","",D1116&amp;"-"&amp;(1+COUNTIF(D$33:D1115,D1116)))</f>
        <v>imeprezime-1065</v>
      </c>
      <c r="D1116" s="255" t="s">
        <v>285</v>
      </c>
      <c r="E1116" s="256" t="s">
        <v>577</v>
      </c>
      <c r="F1116" s="256">
        <v>1455</v>
      </c>
      <c r="G1116" s="256" t="s">
        <v>2407</v>
      </c>
      <c r="H1116" s="256" t="s">
        <v>377</v>
      </c>
      <c r="I1116" s="256"/>
      <c r="J1116" s="256" t="s">
        <v>2097</v>
      </c>
      <c r="K1116" s="256" t="s">
        <v>2097</v>
      </c>
      <c r="L1116" s="256" t="s">
        <v>2097</v>
      </c>
      <c r="M1116" s="256"/>
      <c r="N1116" s="257"/>
    </row>
    <row r="1117" spans="2:14" ht="15" customHeight="1" x14ac:dyDescent="0.25">
      <c r="B1117" s="333" t="str">
        <f>IF(D1117="","",D1117&amp;"-"&amp;(1+COUNTIF(D$33:D1116,D1117)))</f>
        <v>imeprezime-1066</v>
      </c>
      <c r="D1117" s="255" t="s">
        <v>285</v>
      </c>
      <c r="E1117" s="256" t="s">
        <v>577</v>
      </c>
      <c r="F1117" s="256">
        <v>1207</v>
      </c>
      <c r="G1117" s="256" t="s">
        <v>2299</v>
      </c>
      <c r="H1117" s="256" t="s">
        <v>377</v>
      </c>
      <c r="I1117" s="256" t="s">
        <v>380</v>
      </c>
      <c r="J1117" s="256">
        <v>221</v>
      </c>
      <c r="K1117" s="329">
        <v>44636</v>
      </c>
      <c r="L1117" s="256" t="s">
        <v>2097</v>
      </c>
      <c r="M1117" s="256"/>
      <c r="N1117" s="257"/>
    </row>
    <row r="1118" spans="2:14" x14ac:dyDescent="0.25">
      <c r="B1118" s="333" t="str">
        <f>IF(D1118="","",D1118&amp;"-"&amp;(1+COUNTIF(D$33:D1117,D1118)))</f>
        <v>imeprezime-1067</v>
      </c>
      <c r="D1118" s="255" t="s">
        <v>285</v>
      </c>
      <c r="E1118" s="256" t="s">
        <v>2017</v>
      </c>
      <c r="F1118" s="256">
        <v>1544</v>
      </c>
      <c r="G1118" s="256" t="s">
        <v>2016</v>
      </c>
      <c r="H1118" s="256" t="s">
        <v>377</v>
      </c>
      <c r="I1118" s="256" t="s">
        <v>2003</v>
      </c>
      <c r="J1118" s="256">
        <v>221</v>
      </c>
      <c r="K1118" s="329">
        <v>44636</v>
      </c>
      <c r="L1118" s="256" t="s">
        <v>2097</v>
      </c>
      <c r="M1118" s="256"/>
      <c r="N1118" s="257"/>
    </row>
    <row r="1119" spans="2:14" x14ac:dyDescent="0.25">
      <c r="B1119" s="333" t="str">
        <f>IF(D1119="","",D1119&amp;"-"&amp;(1+COUNTIF(D$33:D1118,D1119)))</f>
        <v>imeprezime-1068</v>
      </c>
      <c r="D1119" s="255" t="s">
        <v>285</v>
      </c>
      <c r="E1119" s="256" t="s">
        <v>3174</v>
      </c>
      <c r="F1119" s="256">
        <v>2105</v>
      </c>
      <c r="G1119" s="256" t="s">
        <v>3175</v>
      </c>
      <c r="H1119" s="256" t="s">
        <v>3176</v>
      </c>
      <c r="I1119" s="256"/>
      <c r="J1119" s="256" t="s">
        <v>2097</v>
      </c>
      <c r="K1119" s="329" t="s">
        <v>2097</v>
      </c>
      <c r="L1119" s="256" t="s">
        <v>2097</v>
      </c>
      <c r="M1119" s="256"/>
      <c r="N1119" s="257"/>
    </row>
    <row r="1120" spans="2:14" x14ac:dyDescent="0.25">
      <c r="B1120" s="333" t="str">
        <f>IF(D1120="","",D1120&amp;"-"&amp;(1+COUNTIF(D$33:D1119,D1120)))</f>
        <v>imeprezime-1069</v>
      </c>
      <c r="D1120" s="255" t="s">
        <v>285</v>
      </c>
      <c r="E1120" s="256" t="s">
        <v>3177</v>
      </c>
      <c r="F1120" s="256">
        <v>1793</v>
      </c>
      <c r="G1120" s="256" t="s">
        <v>3178</v>
      </c>
      <c r="H1120" s="256" t="s">
        <v>563</v>
      </c>
      <c r="I1120" s="256"/>
      <c r="J1120" s="256" t="s">
        <v>2097</v>
      </c>
      <c r="K1120" s="329" t="s">
        <v>2097</v>
      </c>
      <c r="L1120" s="256" t="s">
        <v>2097</v>
      </c>
      <c r="M1120" s="256"/>
      <c r="N1120" s="257"/>
    </row>
    <row r="1121" spans="2:14" x14ac:dyDescent="0.25">
      <c r="B1121" s="333" t="str">
        <f>IF(D1121="","",D1121&amp;"-"&amp;(1+COUNTIF(D$33:D1120,D1121)))</f>
        <v>imeprezime-1070</v>
      </c>
      <c r="D1121" s="255" t="s">
        <v>285</v>
      </c>
      <c r="E1121" s="256" t="s">
        <v>3177</v>
      </c>
      <c r="F1121" s="256">
        <v>1052</v>
      </c>
      <c r="G1121" s="256" t="s">
        <v>3179</v>
      </c>
      <c r="H1121" s="256" t="s">
        <v>807</v>
      </c>
      <c r="I1121" s="256" t="s">
        <v>868</v>
      </c>
      <c r="J1121" s="256">
        <v>221</v>
      </c>
      <c r="K1121" s="329">
        <v>44627</v>
      </c>
      <c r="L1121" s="256" t="s">
        <v>2097</v>
      </c>
      <c r="M1121" s="256"/>
      <c r="N1121" s="257"/>
    </row>
    <row r="1122" spans="2:14" x14ac:dyDescent="0.25">
      <c r="B1122" s="333" t="str">
        <f>IF(D1122="","",D1122&amp;"-"&amp;(1+COUNTIF(D$33:D1121,D1122)))</f>
        <v>imeprezime-1071</v>
      </c>
      <c r="D1122" s="255" t="s">
        <v>285</v>
      </c>
      <c r="E1122" s="256" t="s">
        <v>3177</v>
      </c>
      <c r="F1122" s="256">
        <v>1835</v>
      </c>
      <c r="G1122" s="256" t="s">
        <v>2393</v>
      </c>
      <c r="H1122" s="256" t="s">
        <v>2146</v>
      </c>
      <c r="I1122" s="256"/>
      <c r="J1122" s="256" t="s">
        <v>2097</v>
      </c>
      <c r="K1122" s="329" t="s">
        <v>2097</v>
      </c>
      <c r="L1122" s="256" t="s">
        <v>2097</v>
      </c>
      <c r="M1122" s="256"/>
      <c r="N1122" s="257"/>
    </row>
    <row r="1123" spans="2:14" x14ac:dyDescent="0.25">
      <c r="B1123" s="333" t="str">
        <f>IF(D1123="","",D1123&amp;"-"&amp;(1+COUNTIF(D$33:D1122,D1123)))</f>
        <v>imeprezime-1072</v>
      </c>
      <c r="D1123" s="255" t="s">
        <v>285</v>
      </c>
      <c r="E1123" s="256" t="s">
        <v>3177</v>
      </c>
      <c r="F1123" s="256">
        <v>1922</v>
      </c>
      <c r="G1123" s="256" t="s">
        <v>3180</v>
      </c>
      <c r="H1123" s="256" t="s">
        <v>377</v>
      </c>
      <c r="I1123" s="256"/>
      <c r="J1123" s="256" t="s">
        <v>2097</v>
      </c>
      <c r="K1123" s="256" t="s">
        <v>2097</v>
      </c>
      <c r="L1123" s="256" t="s">
        <v>2097</v>
      </c>
      <c r="M1123" s="256"/>
      <c r="N1123" s="257"/>
    </row>
    <row r="1124" spans="2:14" ht="15" customHeight="1" x14ac:dyDescent="0.25">
      <c r="B1124" s="333" t="str">
        <f>IF(D1124="","",D1124&amp;"-"&amp;(1+COUNTIF(D$33:D1123,D1124)))</f>
        <v>imeprezime-1073</v>
      </c>
      <c r="D1124" s="255" t="s">
        <v>285</v>
      </c>
      <c r="E1124" s="256" t="s">
        <v>3177</v>
      </c>
      <c r="F1124" s="256">
        <v>1654</v>
      </c>
      <c r="G1124" s="256" t="s">
        <v>3181</v>
      </c>
      <c r="H1124" s="256" t="s">
        <v>2152</v>
      </c>
      <c r="I1124" s="256"/>
      <c r="J1124" s="256" t="s">
        <v>2097</v>
      </c>
      <c r="K1124" s="256" t="s">
        <v>2097</v>
      </c>
      <c r="L1124" s="256" t="s">
        <v>2097</v>
      </c>
      <c r="M1124" s="256"/>
      <c r="N1124" s="257"/>
    </row>
    <row r="1125" spans="2:14" x14ac:dyDescent="0.25">
      <c r="B1125" s="333" t="str">
        <f>IF(D1125="","",D1125&amp;"-"&amp;(1+COUNTIF(D$33:D1124,D1125)))</f>
        <v>imeprezime-1074</v>
      </c>
      <c r="D1125" s="255" t="s">
        <v>285</v>
      </c>
      <c r="E1125" s="256" t="s">
        <v>3182</v>
      </c>
      <c r="F1125" s="256">
        <v>1832</v>
      </c>
      <c r="G1125" s="256" t="s">
        <v>2393</v>
      </c>
      <c r="H1125" s="256" t="s">
        <v>2146</v>
      </c>
      <c r="I1125" s="256"/>
      <c r="J1125" s="256" t="s">
        <v>2097</v>
      </c>
      <c r="K1125" s="256" t="s">
        <v>2097</v>
      </c>
      <c r="L1125" s="256" t="s">
        <v>2097</v>
      </c>
      <c r="M1125" s="256"/>
      <c r="N1125" s="257"/>
    </row>
    <row r="1126" spans="2:14" x14ac:dyDescent="0.25">
      <c r="B1126" s="333" t="str">
        <f>IF(D1126="","",D1126&amp;"-"&amp;(1+COUNTIF(D$33:D1125,D1126)))</f>
        <v>imeprezime-1075</v>
      </c>
      <c r="D1126" s="255" t="s">
        <v>285</v>
      </c>
      <c r="E1126" s="256" t="s">
        <v>3183</v>
      </c>
      <c r="F1126" s="256">
        <v>2060</v>
      </c>
      <c r="G1126" s="256" t="s">
        <v>2682</v>
      </c>
      <c r="H1126" s="256" t="s">
        <v>2683</v>
      </c>
      <c r="I1126" s="256"/>
      <c r="J1126" s="256" t="s">
        <v>2097</v>
      </c>
      <c r="K1126" s="329" t="s">
        <v>2097</v>
      </c>
      <c r="L1126" s="256" t="s">
        <v>2097</v>
      </c>
      <c r="M1126" s="256"/>
      <c r="N1126" s="257"/>
    </row>
    <row r="1127" spans="2:14" x14ac:dyDescent="0.25">
      <c r="B1127" s="333" t="str">
        <f>IF(D1127="","",D1127&amp;"-"&amp;(1+COUNTIF(D$33:D1126,D1127)))</f>
        <v>imeprezime-1076</v>
      </c>
      <c r="D1127" s="255" t="s">
        <v>285</v>
      </c>
      <c r="E1127" s="256" t="s">
        <v>3184</v>
      </c>
      <c r="F1127" s="256">
        <v>1799</v>
      </c>
      <c r="G1127" s="256" t="s">
        <v>2100</v>
      </c>
      <c r="H1127" s="256" t="s">
        <v>377</v>
      </c>
      <c r="I1127" s="256"/>
      <c r="J1127" s="256" t="s">
        <v>2097</v>
      </c>
      <c r="K1127" s="329" t="s">
        <v>2097</v>
      </c>
      <c r="L1127" s="256" t="s">
        <v>2097</v>
      </c>
      <c r="M1127" s="256"/>
      <c r="N1127" s="257"/>
    </row>
    <row r="1128" spans="2:14" x14ac:dyDescent="0.25">
      <c r="B1128" s="333" t="str">
        <f>IF(D1128="","",D1128&amp;"-"&amp;(1+COUNTIF(D$33:D1127,D1128)))</f>
        <v>imeprezime-1077</v>
      </c>
      <c r="D1128" s="255" t="s">
        <v>285</v>
      </c>
      <c r="E1128" s="256" t="s">
        <v>3185</v>
      </c>
      <c r="F1128" s="256">
        <v>1297</v>
      </c>
      <c r="G1128" s="256" t="s">
        <v>784</v>
      </c>
      <c r="H1128" s="256" t="s">
        <v>377</v>
      </c>
      <c r="I1128" s="256" t="s">
        <v>808</v>
      </c>
      <c r="J1128" s="256">
        <v>221</v>
      </c>
      <c r="K1128" s="329">
        <v>44635</v>
      </c>
      <c r="L1128" s="256" t="s">
        <v>2097</v>
      </c>
      <c r="M1128" s="256"/>
      <c r="N1128" s="257"/>
    </row>
    <row r="1129" spans="2:14" x14ac:dyDescent="0.25">
      <c r="B1129" s="333" t="str">
        <f>IF(D1129="","",D1129&amp;"-"&amp;(1+COUNTIF(D$33:D1128,D1129)))</f>
        <v>imeprezime-1078</v>
      </c>
      <c r="D1129" s="255" t="s">
        <v>285</v>
      </c>
      <c r="E1129" s="256" t="s">
        <v>3186</v>
      </c>
      <c r="F1129" s="256">
        <v>1124</v>
      </c>
      <c r="G1129" s="256" t="s">
        <v>3187</v>
      </c>
      <c r="H1129" s="256" t="s">
        <v>377</v>
      </c>
      <c r="I1129" s="256" t="s">
        <v>808</v>
      </c>
      <c r="J1129" s="256">
        <v>221</v>
      </c>
      <c r="K1129" s="329">
        <v>44636</v>
      </c>
      <c r="L1129" s="256" t="s">
        <v>2097</v>
      </c>
      <c r="M1129" s="256"/>
      <c r="N1129" s="257"/>
    </row>
    <row r="1130" spans="2:14" x14ac:dyDescent="0.25">
      <c r="B1130" s="333" t="str">
        <f>IF(D1130="","",D1130&amp;"-"&amp;(1+COUNTIF(D$33:D1129,D1130)))</f>
        <v>imeprezime-1079</v>
      </c>
      <c r="D1130" s="255" t="s">
        <v>285</v>
      </c>
      <c r="E1130" s="256" t="s">
        <v>1678</v>
      </c>
      <c r="F1130" s="256">
        <v>1945</v>
      </c>
      <c r="G1130" s="256" t="s">
        <v>1677</v>
      </c>
      <c r="H1130" s="256" t="s">
        <v>377</v>
      </c>
      <c r="I1130" s="256" t="s">
        <v>1658</v>
      </c>
      <c r="J1130" s="256">
        <v>221</v>
      </c>
      <c r="K1130" s="329">
        <v>44636</v>
      </c>
      <c r="L1130" s="256" t="s">
        <v>2097</v>
      </c>
      <c r="M1130" s="256"/>
      <c r="N1130" s="257"/>
    </row>
    <row r="1131" spans="2:14" ht="15" customHeight="1" x14ac:dyDescent="0.25">
      <c r="B1131" s="333" t="str">
        <f>IF(D1131="","",D1131&amp;"-"&amp;(1+COUNTIF(D$33:D1130,D1131)))</f>
        <v>imeprezime-1080</v>
      </c>
      <c r="D1131" s="255" t="s">
        <v>285</v>
      </c>
      <c r="E1131" s="256" t="s">
        <v>1678</v>
      </c>
      <c r="F1131" s="256">
        <v>1510</v>
      </c>
      <c r="G1131" s="256" t="s">
        <v>3188</v>
      </c>
      <c r="H1131" s="256" t="s">
        <v>377</v>
      </c>
      <c r="I1131" s="256"/>
      <c r="J1131" s="256" t="s">
        <v>2097</v>
      </c>
      <c r="K1131" s="329" t="s">
        <v>2097</v>
      </c>
      <c r="L1131" s="256" t="s">
        <v>2097</v>
      </c>
      <c r="M1131" s="256"/>
      <c r="N1131" s="257"/>
    </row>
    <row r="1132" spans="2:14" x14ac:dyDescent="0.25">
      <c r="B1132" s="333" t="str">
        <f>IF(D1132="","",D1132&amp;"-"&amp;(1+COUNTIF(D$33:D1131,D1132)))</f>
        <v>imeprezime-1081</v>
      </c>
      <c r="D1132" s="255" t="s">
        <v>285</v>
      </c>
      <c r="E1132" s="256" t="s">
        <v>3189</v>
      </c>
      <c r="F1132" s="256">
        <v>2263</v>
      </c>
      <c r="G1132" s="256" t="s">
        <v>2286</v>
      </c>
      <c r="H1132" s="256" t="s">
        <v>807</v>
      </c>
      <c r="I1132" s="256"/>
      <c r="J1132" s="256" t="s">
        <v>2097</v>
      </c>
      <c r="K1132" s="256" t="s">
        <v>2097</v>
      </c>
      <c r="L1132" s="256" t="s">
        <v>2097</v>
      </c>
      <c r="M1132" s="256"/>
      <c r="N1132" s="257"/>
    </row>
    <row r="1133" spans="2:14" x14ac:dyDescent="0.25">
      <c r="B1133" s="333" t="str">
        <f>IF(D1133="","",D1133&amp;"-"&amp;(1+COUNTIF(D$33:D1132,D1133)))</f>
        <v>imeprezime-1082</v>
      </c>
      <c r="D1133" s="255" t="s">
        <v>285</v>
      </c>
      <c r="E1133" s="256" t="s">
        <v>3190</v>
      </c>
      <c r="F1133" s="256">
        <v>2072</v>
      </c>
      <c r="G1133" s="256" t="s">
        <v>3191</v>
      </c>
      <c r="H1133" s="256" t="s">
        <v>2646</v>
      </c>
      <c r="I1133" s="256"/>
      <c r="J1133" s="256" t="s">
        <v>2097</v>
      </c>
      <c r="K1133" s="329" t="s">
        <v>2097</v>
      </c>
      <c r="L1133" s="256" t="s">
        <v>2097</v>
      </c>
      <c r="M1133" s="256"/>
      <c r="N1133" s="257"/>
    </row>
    <row r="1134" spans="2:14" x14ac:dyDescent="0.25">
      <c r="B1134" s="333" t="str">
        <f>IF(D1134="","",D1134&amp;"-"&amp;(1+COUNTIF(D$33:D1133,D1134)))</f>
        <v>imeprezime-1083</v>
      </c>
      <c r="D1134" s="255" t="s">
        <v>285</v>
      </c>
      <c r="E1134" s="256" t="s">
        <v>3190</v>
      </c>
      <c r="F1134" s="256">
        <v>2066</v>
      </c>
      <c r="G1134" s="256" t="s">
        <v>3192</v>
      </c>
      <c r="H1134" s="256" t="s">
        <v>2321</v>
      </c>
      <c r="I1134" s="256"/>
      <c r="J1134" s="256" t="s">
        <v>2097</v>
      </c>
      <c r="K1134" s="256" t="s">
        <v>2097</v>
      </c>
      <c r="L1134" s="256" t="s">
        <v>2097</v>
      </c>
      <c r="M1134" s="256"/>
      <c r="N1134" s="257"/>
    </row>
    <row r="1135" spans="2:14" x14ac:dyDescent="0.25">
      <c r="B1135" s="333" t="str">
        <f>IF(D1135="","",D1135&amp;"-"&amp;(1+COUNTIF(D$33:D1134,D1135)))</f>
        <v>imeprezime-1084</v>
      </c>
      <c r="D1135" s="255" t="s">
        <v>285</v>
      </c>
      <c r="E1135" s="256" t="s">
        <v>1058</v>
      </c>
      <c r="F1135" s="256">
        <v>1973</v>
      </c>
      <c r="G1135" s="256" t="s">
        <v>2762</v>
      </c>
      <c r="H1135" s="256" t="s">
        <v>2163</v>
      </c>
      <c r="I1135" s="256" t="s">
        <v>868</v>
      </c>
      <c r="J1135" s="256">
        <v>221</v>
      </c>
      <c r="K1135" s="329">
        <v>44644</v>
      </c>
      <c r="L1135" s="256" t="s">
        <v>2097</v>
      </c>
      <c r="M1135" s="256"/>
      <c r="N1135" s="257"/>
    </row>
    <row r="1136" spans="2:14" x14ac:dyDescent="0.25">
      <c r="B1136" s="333" t="str">
        <f>IF(D1136="","",D1136&amp;"-"&amp;(1+COUNTIF(D$33:D1135,D1136)))</f>
        <v>imeprezime-1085</v>
      </c>
      <c r="D1136" s="255" t="s">
        <v>285</v>
      </c>
      <c r="E1136" s="256" t="s">
        <v>1058</v>
      </c>
      <c r="F1136" s="256">
        <v>1367</v>
      </c>
      <c r="G1136" s="256" t="s">
        <v>2879</v>
      </c>
      <c r="H1136" s="256" t="s">
        <v>807</v>
      </c>
      <c r="I1136" s="256" t="s">
        <v>868</v>
      </c>
      <c r="J1136" s="256">
        <v>221</v>
      </c>
      <c r="K1136" s="329">
        <v>44627</v>
      </c>
      <c r="L1136" s="256" t="s">
        <v>2097</v>
      </c>
      <c r="M1136" s="256"/>
      <c r="N1136" s="257"/>
    </row>
    <row r="1137" spans="2:14" x14ac:dyDescent="0.25">
      <c r="B1137" s="333" t="str">
        <f>IF(D1137="","",D1137&amp;"-"&amp;(1+COUNTIF(D$33:D1136,D1137)))</f>
        <v>imeprezime-1086</v>
      </c>
      <c r="D1137" s="255" t="s">
        <v>285</v>
      </c>
      <c r="E1137" s="256" t="s">
        <v>1058</v>
      </c>
      <c r="F1137" s="256">
        <v>2180</v>
      </c>
      <c r="G1137" s="256" t="s">
        <v>3193</v>
      </c>
      <c r="H1137" s="256" t="s">
        <v>2163</v>
      </c>
      <c r="I1137" s="256"/>
      <c r="J1137" s="256" t="s">
        <v>2097</v>
      </c>
      <c r="K1137" s="329" t="s">
        <v>2097</v>
      </c>
      <c r="L1137" s="256" t="s">
        <v>2097</v>
      </c>
      <c r="M1137" s="256"/>
      <c r="N1137" s="257"/>
    </row>
    <row r="1138" spans="2:14" ht="15" customHeight="1" x14ac:dyDescent="0.25">
      <c r="B1138" s="333" t="str">
        <f>IF(D1138="","",D1138&amp;"-"&amp;(1+COUNTIF(D$33:D1137,D1138)))</f>
        <v>imeprezime-1087</v>
      </c>
      <c r="D1138" s="255" t="s">
        <v>285</v>
      </c>
      <c r="E1138" s="256" t="s">
        <v>1058</v>
      </c>
      <c r="F1138" s="256">
        <v>1884</v>
      </c>
      <c r="G1138" s="256" t="s">
        <v>3194</v>
      </c>
      <c r="H1138" s="256" t="s">
        <v>377</v>
      </c>
      <c r="I1138" s="256" t="s">
        <v>1000</v>
      </c>
      <c r="J1138" s="256">
        <v>221</v>
      </c>
      <c r="K1138" s="329">
        <v>44636</v>
      </c>
      <c r="L1138" s="256" t="s">
        <v>2097</v>
      </c>
      <c r="M1138" s="256"/>
      <c r="N1138" s="257"/>
    </row>
    <row r="1139" spans="2:14" x14ac:dyDescent="0.25">
      <c r="B1139" s="333" t="str">
        <f>IF(D1139="","",D1139&amp;"-"&amp;(1+COUNTIF(D$33:D1138,D1139)))</f>
        <v>imeprezime-1088</v>
      </c>
      <c r="D1139" s="255" t="s">
        <v>285</v>
      </c>
      <c r="E1139" s="256" t="s">
        <v>1058</v>
      </c>
      <c r="F1139" s="256">
        <v>1697</v>
      </c>
      <c r="G1139" s="256" t="s">
        <v>3195</v>
      </c>
      <c r="H1139" s="256" t="s">
        <v>377</v>
      </c>
      <c r="I1139" s="256"/>
      <c r="J1139" s="256" t="s">
        <v>2097</v>
      </c>
      <c r="K1139" s="329" t="s">
        <v>2097</v>
      </c>
      <c r="L1139" s="256" t="s">
        <v>2097</v>
      </c>
      <c r="M1139" s="256"/>
      <c r="N1139" s="257"/>
    </row>
    <row r="1140" spans="2:14" x14ac:dyDescent="0.25">
      <c r="B1140" s="333" t="str">
        <f>IF(D1140="","",D1140&amp;"-"&amp;(1+COUNTIF(D$33:D1139,D1140)))</f>
        <v>imeprezime-1089</v>
      </c>
      <c r="D1140" s="255" t="s">
        <v>285</v>
      </c>
      <c r="E1140" s="256" t="s">
        <v>1058</v>
      </c>
      <c r="F1140" s="256">
        <v>2028</v>
      </c>
      <c r="G1140" s="256" t="s">
        <v>1057</v>
      </c>
      <c r="H1140" s="256" t="s">
        <v>563</v>
      </c>
      <c r="I1140" s="256" t="s">
        <v>1000</v>
      </c>
      <c r="J1140" s="256">
        <v>221</v>
      </c>
      <c r="K1140" s="329">
        <v>44674</v>
      </c>
      <c r="L1140" s="256" t="s">
        <v>2097</v>
      </c>
      <c r="M1140" s="256"/>
      <c r="N1140" s="257"/>
    </row>
    <row r="1141" spans="2:14" x14ac:dyDescent="0.25">
      <c r="B1141" s="333" t="str">
        <f>IF(D1141="","",D1141&amp;"-"&amp;(1+COUNTIF(D$33:D1140,D1141)))</f>
        <v>imeprezime-1090</v>
      </c>
      <c r="D1141" s="255" t="s">
        <v>285</v>
      </c>
      <c r="E1141" s="256" t="s">
        <v>1058</v>
      </c>
      <c r="F1141" s="256">
        <v>1400</v>
      </c>
      <c r="G1141" s="256" t="s">
        <v>3196</v>
      </c>
      <c r="H1141" s="256" t="s">
        <v>2163</v>
      </c>
      <c r="I1141" s="256"/>
      <c r="J1141" s="256" t="s">
        <v>2097</v>
      </c>
      <c r="K1141" s="329" t="s">
        <v>2097</v>
      </c>
      <c r="L1141" s="256" t="s">
        <v>2097</v>
      </c>
      <c r="M1141" s="256"/>
      <c r="N1141" s="257"/>
    </row>
    <row r="1142" spans="2:14" x14ac:dyDescent="0.25">
      <c r="B1142" s="333" t="str">
        <f>IF(D1142="","",D1142&amp;"-"&amp;(1+COUNTIF(D$33:D1141,D1142)))</f>
        <v>imeprezime-1091</v>
      </c>
      <c r="D1142" s="255" t="s">
        <v>285</v>
      </c>
      <c r="E1142" s="256" t="s">
        <v>1058</v>
      </c>
      <c r="F1142" s="256">
        <v>1234</v>
      </c>
      <c r="G1142" s="256" t="s">
        <v>2581</v>
      </c>
      <c r="H1142" s="256" t="s">
        <v>377</v>
      </c>
      <c r="I1142" s="256" t="s">
        <v>1000</v>
      </c>
      <c r="J1142" s="256">
        <v>221</v>
      </c>
      <c r="K1142" s="329">
        <v>44636</v>
      </c>
      <c r="L1142" s="256" t="s">
        <v>2097</v>
      </c>
      <c r="M1142" s="256"/>
      <c r="N1142" s="257"/>
    </row>
    <row r="1143" spans="2:14" x14ac:dyDescent="0.25">
      <c r="B1143" s="333" t="str">
        <f>IF(D1143="","",D1143&amp;"-"&amp;(1+COUNTIF(D$33:D1142,D1143)))</f>
        <v>imeprezime-1092</v>
      </c>
      <c r="D1143" s="255" t="s">
        <v>285</v>
      </c>
      <c r="E1143" s="256" t="s">
        <v>1058</v>
      </c>
      <c r="F1143" s="256">
        <v>1289</v>
      </c>
      <c r="G1143" s="256" t="s">
        <v>3197</v>
      </c>
      <c r="H1143" s="256" t="s">
        <v>377</v>
      </c>
      <c r="I1143" s="256" t="s">
        <v>698</v>
      </c>
      <c r="J1143" s="256">
        <v>221</v>
      </c>
      <c r="K1143" s="329">
        <v>44636</v>
      </c>
      <c r="L1143" s="256" t="s">
        <v>2097</v>
      </c>
      <c r="M1143" s="256"/>
      <c r="N1143" s="257"/>
    </row>
    <row r="1144" spans="2:14" x14ac:dyDescent="0.25">
      <c r="B1144" s="333" t="str">
        <f>IF(D1144="","",D1144&amp;"-"&amp;(1+COUNTIF(D$33:D1143,D1144)))</f>
        <v>imeprezime-1093</v>
      </c>
      <c r="D1144" s="255" t="s">
        <v>285</v>
      </c>
      <c r="E1144" s="256" t="s">
        <v>1058</v>
      </c>
      <c r="F1144" s="256">
        <v>2224</v>
      </c>
      <c r="G1144" s="256" t="s">
        <v>3198</v>
      </c>
      <c r="H1144" s="256" t="s">
        <v>377</v>
      </c>
      <c r="I1144" s="256" t="s">
        <v>808</v>
      </c>
      <c r="J1144" s="256">
        <v>221</v>
      </c>
      <c r="K1144" s="329">
        <v>44667</v>
      </c>
      <c r="L1144" s="256" t="s">
        <v>2097</v>
      </c>
      <c r="M1144" s="256"/>
      <c r="N1144" s="257"/>
    </row>
    <row r="1145" spans="2:14" ht="15" customHeight="1" x14ac:dyDescent="0.25">
      <c r="B1145" s="333" t="str">
        <f>IF(D1145="","",D1145&amp;"-"&amp;(1+COUNTIF(D$33:D1144,D1145)))</f>
        <v>imeprezime-1094</v>
      </c>
      <c r="D1145" s="255" t="s">
        <v>285</v>
      </c>
      <c r="E1145" s="256" t="s">
        <v>1058</v>
      </c>
      <c r="F1145" s="256">
        <v>1448</v>
      </c>
      <c r="G1145" s="256" t="s">
        <v>2725</v>
      </c>
      <c r="H1145" s="256" t="s">
        <v>377</v>
      </c>
      <c r="I1145" s="256" t="s">
        <v>698</v>
      </c>
      <c r="J1145" s="256">
        <v>221</v>
      </c>
      <c r="K1145" s="329">
        <v>44636</v>
      </c>
      <c r="L1145" s="256" t="s">
        <v>2097</v>
      </c>
      <c r="M1145" s="256"/>
      <c r="N1145" s="257"/>
    </row>
    <row r="1146" spans="2:14" x14ac:dyDescent="0.25">
      <c r="B1146" s="333" t="str">
        <f>IF(D1146="","",D1146&amp;"-"&amp;(1+COUNTIF(D$33:D1145,D1146)))</f>
        <v>imeprezime-1095</v>
      </c>
      <c r="D1146" s="255" t="s">
        <v>285</v>
      </c>
      <c r="E1146" s="256" t="s">
        <v>1058</v>
      </c>
      <c r="F1146" s="256">
        <v>1771</v>
      </c>
      <c r="G1146" s="256" t="s">
        <v>2761</v>
      </c>
      <c r="H1146" s="256" t="s">
        <v>2194</v>
      </c>
      <c r="I1146" s="256"/>
      <c r="J1146" s="256" t="s">
        <v>2097</v>
      </c>
      <c r="K1146" s="329" t="s">
        <v>2097</v>
      </c>
      <c r="L1146" s="256" t="s">
        <v>2097</v>
      </c>
      <c r="M1146" s="256"/>
      <c r="N1146" s="257"/>
    </row>
    <row r="1147" spans="2:14" x14ac:dyDescent="0.25">
      <c r="B1147" s="333" t="str">
        <f>IF(D1147="","",D1147&amp;"-"&amp;(1+COUNTIF(D$33:D1146,D1147)))</f>
        <v>imeprezime-1096</v>
      </c>
      <c r="D1147" s="255" t="s">
        <v>285</v>
      </c>
      <c r="E1147" s="256" t="s">
        <v>1058</v>
      </c>
      <c r="F1147" s="256">
        <v>1138</v>
      </c>
      <c r="G1147" s="256" t="s">
        <v>2525</v>
      </c>
      <c r="H1147" s="256" t="s">
        <v>525</v>
      </c>
      <c r="I1147" s="256" t="s">
        <v>1000</v>
      </c>
      <c r="J1147" s="256">
        <v>221</v>
      </c>
      <c r="K1147" s="329">
        <v>44625</v>
      </c>
      <c r="L1147" s="256" t="s">
        <v>2097</v>
      </c>
      <c r="M1147" s="256"/>
      <c r="N1147" s="257"/>
    </row>
    <row r="1148" spans="2:14" x14ac:dyDescent="0.25">
      <c r="B1148" s="333" t="str">
        <f>IF(D1148="","",D1148&amp;"-"&amp;(1+COUNTIF(D$33:D1147,D1148)))</f>
        <v>imeprezime-1097</v>
      </c>
      <c r="D1148" s="255" t="s">
        <v>285</v>
      </c>
      <c r="E1148" s="256" t="s">
        <v>1058</v>
      </c>
      <c r="F1148" s="256">
        <v>1341</v>
      </c>
      <c r="G1148" s="256" t="s">
        <v>3199</v>
      </c>
      <c r="H1148" s="256" t="s">
        <v>428</v>
      </c>
      <c r="I1148" s="256" t="s">
        <v>808</v>
      </c>
      <c r="J1148" s="256">
        <v>221</v>
      </c>
      <c r="K1148" s="329">
        <v>44626</v>
      </c>
      <c r="L1148" s="256" t="s">
        <v>2097</v>
      </c>
      <c r="M1148" s="256"/>
      <c r="N1148" s="257"/>
    </row>
    <row r="1149" spans="2:14" x14ac:dyDescent="0.25">
      <c r="B1149" s="333" t="str">
        <f>IF(D1149="","",D1149&amp;"-"&amp;(1+COUNTIF(D$33:D1148,D1149)))</f>
        <v>imeprezime-1098</v>
      </c>
      <c r="D1149" s="255" t="s">
        <v>285</v>
      </c>
      <c r="E1149" s="256" t="s">
        <v>1058</v>
      </c>
      <c r="F1149" s="256">
        <v>2209</v>
      </c>
      <c r="G1149" s="256" t="s">
        <v>3200</v>
      </c>
      <c r="H1149" s="256" t="s">
        <v>409</v>
      </c>
      <c r="I1149" s="256" t="s">
        <v>868</v>
      </c>
      <c r="J1149" s="256">
        <v>221</v>
      </c>
      <c r="K1149" s="329">
        <v>44632</v>
      </c>
      <c r="L1149" s="256" t="s">
        <v>2097</v>
      </c>
      <c r="M1149" s="256"/>
      <c r="N1149" s="257"/>
    </row>
    <row r="1150" spans="2:14" x14ac:dyDescent="0.25">
      <c r="B1150" s="333" t="str">
        <f>IF(D1150="","",D1150&amp;"-"&amp;(1+COUNTIF(D$33:D1149,D1150)))</f>
        <v>imeprezime-1099</v>
      </c>
      <c r="D1150" s="255" t="s">
        <v>285</v>
      </c>
      <c r="E1150" s="256" t="s">
        <v>1058</v>
      </c>
      <c r="F1150" s="256">
        <v>1567</v>
      </c>
      <c r="G1150" s="256" t="s">
        <v>617</v>
      </c>
      <c r="H1150" s="256" t="s">
        <v>377</v>
      </c>
      <c r="I1150" s="256" t="s">
        <v>808</v>
      </c>
      <c r="J1150" s="256">
        <v>221</v>
      </c>
      <c r="K1150" s="329">
        <v>44636</v>
      </c>
      <c r="L1150" s="256" t="s">
        <v>2097</v>
      </c>
      <c r="M1150" s="256"/>
      <c r="N1150" s="257"/>
    </row>
    <row r="1151" spans="2:14" x14ac:dyDescent="0.25">
      <c r="B1151" s="333" t="str">
        <f>IF(D1151="","",D1151&amp;"-"&amp;(1+COUNTIF(D$33:D1150,D1151)))</f>
        <v>imeprezime-1100</v>
      </c>
      <c r="D1151" s="255" t="s">
        <v>285</v>
      </c>
      <c r="E1151" s="256" t="s">
        <v>1058</v>
      </c>
      <c r="F1151" s="256">
        <v>1735</v>
      </c>
      <c r="G1151" s="256" t="s">
        <v>3201</v>
      </c>
      <c r="H1151" s="256" t="s">
        <v>2152</v>
      </c>
      <c r="I1151" s="256"/>
      <c r="J1151" s="256" t="s">
        <v>2097</v>
      </c>
      <c r="K1151" s="329" t="s">
        <v>2097</v>
      </c>
      <c r="L1151" s="256" t="s">
        <v>2097</v>
      </c>
      <c r="M1151" s="256"/>
      <c r="N1151" s="257"/>
    </row>
    <row r="1152" spans="2:14" ht="15" customHeight="1" x14ac:dyDescent="0.25">
      <c r="B1152" s="333" t="str">
        <f>IF(D1152="","",D1152&amp;"-"&amp;(1+COUNTIF(D$33:D1151,D1152)))</f>
        <v>imeprezime-1101</v>
      </c>
      <c r="D1152" s="255" t="s">
        <v>285</v>
      </c>
      <c r="E1152" s="256" t="s">
        <v>1058</v>
      </c>
      <c r="F1152" s="256">
        <v>1422</v>
      </c>
      <c r="G1152" s="256" t="s">
        <v>3202</v>
      </c>
      <c r="H1152" s="256" t="s">
        <v>377</v>
      </c>
      <c r="I1152" s="256"/>
      <c r="J1152" s="256" t="s">
        <v>2097</v>
      </c>
      <c r="K1152" s="256" t="s">
        <v>2097</v>
      </c>
      <c r="L1152" s="256" t="s">
        <v>2097</v>
      </c>
      <c r="M1152" s="256"/>
      <c r="N1152" s="257"/>
    </row>
    <row r="1153" spans="2:14" x14ac:dyDescent="0.25">
      <c r="B1153" s="333" t="str">
        <f>IF(D1153="","",D1153&amp;"-"&amp;(1+COUNTIF(D$33:D1152,D1153)))</f>
        <v>imeprezime-1102</v>
      </c>
      <c r="D1153" s="255" t="s">
        <v>285</v>
      </c>
      <c r="E1153" s="256" t="s">
        <v>1058</v>
      </c>
      <c r="F1153" s="256">
        <v>1145</v>
      </c>
      <c r="G1153" s="256" t="s">
        <v>2166</v>
      </c>
      <c r="H1153" s="256" t="s">
        <v>377</v>
      </c>
      <c r="I1153" s="256" t="s">
        <v>1263</v>
      </c>
      <c r="J1153" s="256">
        <v>221</v>
      </c>
      <c r="K1153" s="329">
        <v>44636</v>
      </c>
      <c r="L1153" s="256" t="s">
        <v>2097</v>
      </c>
      <c r="M1153" s="256"/>
      <c r="N1153" s="257"/>
    </row>
    <row r="1154" spans="2:14" x14ac:dyDescent="0.25">
      <c r="B1154" s="333" t="str">
        <f>IF(D1154="","",D1154&amp;"-"&amp;(1+COUNTIF(D$33:D1153,D1154)))</f>
        <v>imeprezime-1103</v>
      </c>
      <c r="D1154" s="255" t="s">
        <v>285</v>
      </c>
      <c r="E1154" s="256" t="s">
        <v>1058</v>
      </c>
      <c r="F1154" s="256">
        <v>1325</v>
      </c>
      <c r="G1154" s="256" t="s">
        <v>2661</v>
      </c>
      <c r="H1154" s="256" t="s">
        <v>2194</v>
      </c>
      <c r="I1154" s="256" t="s">
        <v>1000</v>
      </c>
      <c r="J1154" s="256">
        <v>221</v>
      </c>
      <c r="K1154" s="329">
        <v>44645</v>
      </c>
      <c r="L1154" s="256" t="s">
        <v>2097</v>
      </c>
      <c r="M1154" s="256"/>
      <c r="N1154" s="257"/>
    </row>
    <row r="1155" spans="2:14" x14ac:dyDescent="0.25">
      <c r="B1155" s="333" t="str">
        <f>IF(D1155="","",D1155&amp;"-"&amp;(1+COUNTIF(D$33:D1154,D1155)))</f>
        <v>imeprezime-1104</v>
      </c>
      <c r="D1155" s="255" t="s">
        <v>285</v>
      </c>
      <c r="E1155" s="256" t="s">
        <v>1058</v>
      </c>
      <c r="F1155" s="256">
        <v>1034</v>
      </c>
      <c r="G1155" s="256" t="s">
        <v>3203</v>
      </c>
      <c r="H1155" s="256" t="s">
        <v>377</v>
      </c>
      <c r="I1155" s="256"/>
      <c r="J1155" s="256" t="s">
        <v>2097</v>
      </c>
      <c r="K1155" s="329" t="s">
        <v>2097</v>
      </c>
      <c r="L1155" s="256" t="s">
        <v>2097</v>
      </c>
      <c r="M1155" s="256"/>
      <c r="N1155" s="257"/>
    </row>
    <row r="1156" spans="2:14" x14ac:dyDescent="0.25">
      <c r="B1156" s="333" t="str">
        <f>IF(D1156="","",D1156&amp;"-"&amp;(1+COUNTIF(D$33:D1155,D1156)))</f>
        <v>imeprezime-1105</v>
      </c>
      <c r="D1156" s="255" t="s">
        <v>285</v>
      </c>
      <c r="E1156" s="256" t="s">
        <v>3204</v>
      </c>
      <c r="F1156" s="256">
        <v>1104</v>
      </c>
      <c r="G1156" s="256" t="s">
        <v>2929</v>
      </c>
      <c r="H1156" s="256" t="s">
        <v>377</v>
      </c>
      <c r="I1156" s="256"/>
      <c r="J1156" s="256" t="s">
        <v>2097</v>
      </c>
      <c r="K1156" s="329" t="s">
        <v>2097</v>
      </c>
      <c r="L1156" s="256" t="s">
        <v>2097</v>
      </c>
      <c r="M1156" s="256"/>
      <c r="N1156" s="257"/>
    </row>
    <row r="1157" spans="2:14" x14ac:dyDescent="0.25">
      <c r="B1157" s="333" t="str">
        <f>IF(D1157="","",D1157&amp;"-"&amp;(1+COUNTIF(D$33:D1156,D1157)))</f>
        <v>imeprezime-1106</v>
      </c>
      <c r="D1157" s="255" t="s">
        <v>285</v>
      </c>
      <c r="E1157" s="256" t="s">
        <v>3205</v>
      </c>
      <c r="F1157" s="256">
        <v>2286</v>
      </c>
      <c r="G1157" s="256" t="s">
        <v>3206</v>
      </c>
      <c r="H1157" s="256"/>
      <c r="I1157" s="256"/>
      <c r="J1157" s="256" t="s">
        <v>2097</v>
      </c>
      <c r="K1157" s="329" t="s">
        <v>2097</v>
      </c>
      <c r="L1157" s="256" t="s">
        <v>2097</v>
      </c>
      <c r="M1157" s="256"/>
      <c r="N1157" s="257"/>
    </row>
    <row r="1158" spans="2:14" x14ac:dyDescent="0.25">
      <c r="B1158" s="333" t="str">
        <f>IF(D1158="","",D1158&amp;"-"&amp;(1+COUNTIF(D$33:D1157,D1158)))</f>
        <v>imeprezime-1107</v>
      </c>
      <c r="D1158" s="255" t="s">
        <v>285</v>
      </c>
      <c r="E1158" s="256" t="s">
        <v>3205</v>
      </c>
      <c r="F1158" s="256">
        <v>1713</v>
      </c>
      <c r="G1158" s="256" t="s">
        <v>2333</v>
      </c>
      <c r="H1158" s="256" t="s">
        <v>377</v>
      </c>
      <c r="I1158" s="256"/>
      <c r="J1158" s="256" t="s">
        <v>2097</v>
      </c>
      <c r="K1158" s="329" t="s">
        <v>2097</v>
      </c>
      <c r="L1158" s="256" t="s">
        <v>2097</v>
      </c>
      <c r="M1158" s="256"/>
      <c r="N1158" s="257"/>
    </row>
    <row r="1159" spans="2:14" ht="15" customHeight="1" x14ac:dyDescent="0.25">
      <c r="B1159" s="333" t="str">
        <f>IF(D1159="","",D1159&amp;"-"&amp;(1+COUNTIF(D$33:D1158,D1159)))</f>
        <v>imeprezime-1108</v>
      </c>
      <c r="D1159" s="255" t="s">
        <v>285</v>
      </c>
      <c r="E1159" s="256" t="s">
        <v>3205</v>
      </c>
      <c r="F1159" s="256">
        <v>1830</v>
      </c>
      <c r="G1159" s="256" t="s">
        <v>3001</v>
      </c>
      <c r="H1159" s="256" t="s">
        <v>2146</v>
      </c>
      <c r="I1159" s="256"/>
      <c r="J1159" s="256" t="s">
        <v>2097</v>
      </c>
      <c r="K1159" s="329" t="s">
        <v>2097</v>
      </c>
      <c r="L1159" s="256" t="s">
        <v>2097</v>
      </c>
      <c r="M1159" s="256"/>
      <c r="N1159" s="257"/>
    </row>
    <row r="1160" spans="2:14" x14ac:dyDescent="0.25">
      <c r="B1160" s="333" t="str">
        <f>IF(D1160="","",D1160&amp;"-"&amp;(1+COUNTIF(D$33:D1159,D1160)))</f>
        <v>imeprezime-1109</v>
      </c>
      <c r="D1160" s="255" t="s">
        <v>285</v>
      </c>
      <c r="E1160" s="256" t="s">
        <v>3207</v>
      </c>
      <c r="F1160" s="256">
        <v>1156</v>
      </c>
      <c r="G1160" s="256" t="s">
        <v>2849</v>
      </c>
      <c r="H1160" s="256" t="s">
        <v>377</v>
      </c>
      <c r="I1160" s="256"/>
      <c r="J1160" s="256" t="s">
        <v>2097</v>
      </c>
      <c r="K1160" s="256" t="s">
        <v>2097</v>
      </c>
      <c r="L1160" s="256" t="s">
        <v>2097</v>
      </c>
      <c r="M1160" s="256"/>
      <c r="N1160" s="257"/>
    </row>
    <row r="1161" spans="2:14" x14ac:dyDescent="0.25">
      <c r="B1161" s="333" t="str">
        <f>IF(D1161="","",D1161&amp;"-"&amp;(1+COUNTIF(D$33:D1160,D1161)))</f>
        <v>imeprezime-1110</v>
      </c>
      <c r="D1161" s="255" t="s">
        <v>285</v>
      </c>
      <c r="E1161" s="256" t="s">
        <v>3207</v>
      </c>
      <c r="F1161" s="256">
        <v>1845</v>
      </c>
      <c r="G1161" s="256" t="s">
        <v>2415</v>
      </c>
      <c r="H1161" s="256" t="s">
        <v>450</v>
      </c>
      <c r="I1161" s="256" t="s">
        <v>1414</v>
      </c>
      <c r="J1161" s="256">
        <v>221</v>
      </c>
      <c r="K1161" s="329">
        <v>44625</v>
      </c>
      <c r="L1161" s="256" t="s">
        <v>2097</v>
      </c>
      <c r="M1161" s="256"/>
      <c r="N1161" s="257"/>
    </row>
    <row r="1162" spans="2:14" x14ac:dyDescent="0.25">
      <c r="B1162" s="333" t="str">
        <f>IF(D1162="","",D1162&amp;"-"&amp;(1+COUNTIF(D$33:D1161,D1162)))</f>
        <v>imeprezime-1111</v>
      </c>
      <c r="D1162" s="255" t="s">
        <v>285</v>
      </c>
      <c r="E1162" s="256" t="s">
        <v>3207</v>
      </c>
      <c r="F1162" s="256">
        <v>1721</v>
      </c>
      <c r="G1162" s="256" t="s">
        <v>2884</v>
      </c>
      <c r="H1162" s="256" t="s">
        <v>377</v>
      </c>
      <c r="I1162" s="256"/>
      <c r="J1162" s="256" t="s">
        <v>2097</v>
      </c>
      <c r="K1162" s="256" t="s">
        <v>2097</v>
      </c>
      <c r="L1162" s="256" t="s">
        <v>2097</v>
      </c>
      <c r="M1162" s="256"/>
      <c r="N1162" s="257"/>
    </row>
    <row r="1163" spans="2:14" x14ac:dyDescent="0.25">
      <c r="B1163" s="333" t="str">
        <f>IF(D1163="","",D1163&amp;"-"&amp;(1+COUNTIF(D$33:D1162,D1163)))</f>
        <v>imeprezime-1112</v>
      </c>
      <c r="D1163" s="255" t="s">
        <v>285</v>
      </c>
      <c r="E1163" s="256" t="s">
        <v>3208</v>
      </c>
      <c r="F1163" s="256">
        <v>1035</v>
      </c>
      <c r="G1163" s="256" t="s">
        <v>3209</v>
      </c>
      <c r="H1163" s="256" t="s">
        <v>409</v>
      </c>
      <c r="I1163" s="256"/>
      <c r="J1163" s="256" t="s">
        <v>2097</v>
      </c>
      <c r="K1163" s="329" t="s">
        <v>2097</v>
      </c>
      <c r="L1163" s="256" t="s">
        <v>2097</v>
      </c>
      <c r="M1163" s="256"/>
      <c r="N1163" s="257"/>
    </row>
    <row r="1164" spans="2:14" x14ac:dyDescent="0.25">
      <c r="B1164" s="333" t="str">
        <f>IF(D1164="","",D1164&amp;"-"&amp;(1+COUNTIF(D$33:D1163,D1164)))</f>
        <v>imeprezime-1113</v>
      </c>
      <c r="D1164" s="255" t="s">
        <v>285</v>
      </c>
      <c r="E1164" s="256" t="s">
        <v>3210</v>
      </c>
      <c r="F1164" s="256">
        <v>2136</v>
      </c>
      <c r="G1164" s="256" t="s">
        <v>3211</v>
      </c>
      <c r="H1164" s="256" t="s">
        <v>3073</v>
      </c>
      <c r="I1164" s="256"/>
      <c r="J1164" s="256" t="s">
        <v>2097</v>
      </c>
      <c r="K1164" s="329" t="s">
        <v>2097</v>
      </c>
      <c r="L1164" s="256" t="s">
        <v>2097</v>
      </c>
      <c r="M1164" s="256"/>
      <c r="N1164" s="257"/>
    </row>
    <row r="1165" spans="2:14" x14ac:dyDescent="0.25">
      <c r="B1165" s="333" t="str">
        <f>IF(D1165="","",D1165&amp;"-"&amp;(1+COUNTIF(D$33:D1164,D1165)))</f>
        <v>imeprezime-1114</v>
      </c>
      <c r="D1165" s="255" t="s">
        <v>285</v>
      </c>
      <c r="E1165" s="256" t="s">
        <v>3212</v>
      </c>
      <c r="F1165" s="256">
        <v>1887</v>
      </c>
      <c r="G1165" s="256" t="s">
        <v>3213</v>
      </c>
      <c r="H1165" s="256" t="s">
        <v>377</v>
      </c>
      <c r="I1165" s="256" t="s">
        <v>495</v>
      </c>
      <c r="J1165" s="256">
        <v>221</v>
      </c>
      <c r="K1165" s="329">
        <v>44636</v>
      </c>
      <c r="L1165" s="256" t="s">
        <v>2097</v>
      </c>
      <c r="M1165" s="256"/>
      <c r="N1165" s="257"/>
    </row>
    <row r="1166" spans="2:14" ht="15" customHeight="1" x14ac:dyDescent="0.25">
      <c r="B1166" s="333" t="str">
        <f>IF(D1166="","",D1166&amp;"-"&amp;(1+COUNTIF(D$33:D1165,D1166)))</f>
        <v>imeprezime-1115</v>
      </c>
      <c r="D1166" s="255" t="s">
        <v>285</v>
      </c>
      <c r="E1166" s="256" t="s">
        <v>3214</v>
      </c>
      <c r="F1166" s="256">
        <v>1807</v>
      </c>
      <c r="G1166" s="256" t="s">
        <v>3037</v>
      </c>
      <c r="H1166" s="256" t="s">
        <v>377</v>
      </c>
      <c r="I1166" s="256"/>
      <c r="J1166" s="256" t="s">
        <v>2097</v>
      </c>
      <c r="K1166" s="329" t="s">
        <v>2097</v>
      </c>
      <c r="L1166" s="256" t="s">
        <v>2097</v>
      </c>
      <c r="M1166" s="256"/>
      <c r="N1166" s="257"/>
    </row>
    <row r="1167" spans="2:14" x14ac:dyDescent="0.25">
      <c r="B1167" s="333" t="str">
        <f>IF(D1167="","",D1167&amp;"-"&amp;(1+COUNTIF(D$33:D1166,D1167)))</f>
        <v>imeprezime-1116</v>
      </c>
      <c r="D1167" s="255" t="s">
        <v>285</v>
      </c>
      <c r="E1167" s="256" t="s">
        <v>3215</v>
      </c>
      <c r="F1167" s="256">
        <v>1666</v>
      </c>
      <c r="G1167" s="256" t="s">
        <v>2552</v>
      </c>
      <c r="H1167" s="256" t="s">
        <v>450</v>
      </c>
      <c r="I1167" s="256"/>
      <c r="J1167" s="256" t="s">
        <v>2097</v>
      </c>
      <c r="K1167" s="329" t="s">
        <v>2097</v>
      </c>
      <c r="L1167" s="256" t="s">
        <v>2097</v>
      </c>
      <c r="M1167" s="256"/>
      <c r="N1167" s="257"/>
    </row>
    <row r="1168" spans="2:14" x14ac:dyDescent="0.25">
      <c r="B1168" s="333" t="str">
        <f>IF(D1168="","",D1168&amp;"-"&amp;(1+COUNTIF(D$33:D1167,D1168)))</f>
        <v>imeprezime-1117</v>
      </c>
      <c r="D1168" s="255" t="s">
        <v>285</v>
      </c>
      <c r="E1168" s="256" t="s">
        <v>3216</v>
      </c>
      <c r="F1168" s="256">
        <v>1513</v>
      </c>
      <c r="G1168" s="256" t="s">
        <v>3027</v>
      </c>
      <c r="H1168" s="256" t="s">
        <v>409</v>
      </c>
      <c r="I1168" s="256"/>
      <c r="J1168" s="256" t="s">
        <v>2097</v>
      </c>
      <c r="K1168" s="329" t="s">
        <v>2097</v>
      </c>
      <c r="L1168" s="256" t="s">
        <v>2097</v>
      </c>
      <c r="M1168" s="256"/>
      <c r="N1168" s="257"/>
    </row>
    <row r="1169" spans="2:14" x14ac:dyDescent="0.25">
      <c r="B1169" s="333" t="str">
        <f>IF(D1169="","",D1169&amp;"-"&amp;(1+COUNTIF(D$33:D1168,D1169)))</f>
        <v>imeprezime-1118</v>
      </c>
      <c r="D1169" s="255" t="s">
        <v>285</v>
      </c>
      <c r="E1169" s="256" t="s">
        <v>3217</v>
      </c>
      <c r="F1169" s="256">
        <v>2274</v>
      </c>
      <c r="G1169" s="256" t="s">
        <v>2904</v>
      </c>
      <c r="H1169" s="256" t="s">
        <v>2750</v>
      </c>
      <c r="I1169" s="256"/>
      <c r="J1169" s="256" t="s">
        <v>2097</v>
      </c>
      <c r="K1169" s="329" t="s">
        <v>2097</v>
      </c>
      <c r="L1169" s="256" t="s">
        <v>2097</v>
      </c>
      <c r="M1169" s="256"/>
      <c r="N1169" s="257"/>
    </row>
    <row r="1170" spans="2:14" x14ac:dyDescent="0.25">
      <c r="B1170" s="333" t="str">
        <f>IF(D1170="","",D1170&amp;"-"&amp;(1+COUNTIF(D$33:D1169,D1170)))</f>
        <v>imeprezime-1119</v>
      </c>
      <c r="D1170" s="255" t="s">
        <v>285</v>
      </c>
      <c r="E1170" s="256" t="s">
        <v>3218</v>
      </c>
      <c r="F1170" s="256">
        <v>2140</v>
      </c>
      <c r="G1170" s="256" t="s">
        <v>3219</v>
      </c>
      <c r="H1170" s="256" t="s">
        <v>2516</v>
      </c>
      <c r="I1170" s="256"/>
      <c r="J1170" s="256" t="s">
        <v>2097</v>
      </c>
      <c r="K1170" s="329" t="s">
        <v>2097</v>
      </c>
      <c r="L1170" s="256" t="s">
        <v>2097</v>
      </c>
      <c r="M1170" s="256"/>
      <c r="N1170" s="257"/>
    </row>
    <row r="1171" spans="2:14" x14ac:dyDescent="0.25">
      <c r="B1171" s="333" t="str">
        <f>IF(D1171="","",D1171&amp;"-"&amp;(1+COUNTIF(D$33:D1170,D1171)))</f>
        <v>imeprezime-1120</v>
      </c>
      <c r="D1171" s="255" t="s">
        <v>285</v>
      </c>
      <c r="E1171" s="256" t="s">
        <v>1375</v>
      </c>
      <c r="F1171" s="256">
        <v>1806</v>
      </c>
      <c r="G1171" s="256" t="s">
        <v>3037</v>
      </c>
      <c r="H1171" s="256" t="s">
        <v>377</v>
      </c>
      <c r="I1171" s="256"/>
      <c r="J1171" s="256" t="s">
        <v>2097</v>
      </c>
      <c r="K1171" s="329" t="s">
        <v>2097</v>
      </c>
      <c r="L1171" s="256" t="s">
        <v>2097</v>
      </c>
      <c r="M1171" s="256"/>
      <c r="N1171" s="257"/>
    </row>
    <row r="1172" spans="2:14" x14ac:dyDescent="0.25">
      <c r="B1172" s="333" t="str">
        <f>IF(D1172="","",D1172&amp;"-"&amp;(1+COUNTIF(D$33:D1171,D1172)))</f>
        <v>imeprezime-1121</v>
      </c>
      <c r="D1172" s="255" t="s">
        <v>285</v>
      </c>
      <c r="E1172" s="256" t="s">
        <v>1375</v>
      </c>
      <c r="F1172" s="256">
        <v>2215</v>
      </c>
      <c r="G1172" s="256" t="s">
        <v>1374</v>
      </c>
      <c r="H1172" s="256" t="s">
        <v>409</v>
      </c>
      <c r="I1172" s="256"/>
      <c r="J1172" s="256" t="s">
        <v>2097</v>
      </c>
      <c r="K1172" s="329" t="s">
        <v>2097</v>
      </c>
      <c r="L1172" s="256" t="s">
        <v>2097</v>
      </c>
      <c r="M1172" s="256"/>
      <c r="N1172" s="257"/>
    </row>
    <row r="1173" spans="2:14" ht="15" customHeight="1" x14ac:dyDescent="0.25">
      <c r="B1173" s="333" t="str">
        <f>IF(D1173="","",D1173&amp;"-"&amp;(1+COUNTIF(D$33:D1172,D1173)))</f>
        <v>imeprezime-1122</v>
      </c>
      <c r="D1173" s="255" t="s">
        <v>285</v>
      </c>
      <c r="E1173" s="256" t="s">
        <v>3220</v>
      </c>
      <c r="F1173" s="256">
        <v>1036</v>
      </c>
      <c r="G1173" s="256" t="s">
        <v>3221</v>
      </c>
      <c r="H1173" s="256" t="s">
        <v>377</v>
      </c>
      <c r="I1173" s="256"/>
      <c r="J1173" s="256" t="s">
        <v>2097</v>
      </c>
      <c r="K1173" s="329" t="s">
        <v>2097</v>
      </c>
      <c r="L1173" s="256" t="s">
        <v>2097</v>
      </c>
      <c r="M1173" s="256"/>
      <c r="N1173" s="257"/>
    </row>
    <row r="1174" spans="2:14" x14ac:dyDescent="0.25">
      <c r="B1174" s="333" t="str">
        <f>IF(D1174="","",D1174&amp;"-"&amp;(1+COUNTIF(D$33:D1173,D1174)))</f>
        <v>imeprezime-1123</v>
      </c>
      <c r="D1174" s="255" t="s">
        <v>285</v>
      </c>
      <c r="E1174" s="256" t="s">
        <v>3222</v>
      </c>
      <c r="F1174" s="256">
        <v>1366</v>
      </c>
      <c r="G1174" s="256" t="s">
        <v>2804</v>
      </c>
      <c r="H1174" s="256" t="s">
        <v>377</v>
      </c>
      <c r="I1174" s="256" t="s">
        <v>1094</v>
      </c>
      <c r="J1174" s="256">
        <v>221</v>
      </c>
      <c r="K1174" s="329">
        <v>44636</v>
      </c>
      <c r="L1174" s="256" t="s">
        <v>2097</v>
      </c>
      <c r="M1174" s="256"/>
      <c r="N1174" s="257"/>
    </row>
    <row r="1175" spans="2:14" x14ac:dyDescent="0.25">
      <c r="B1175" s="333" t="str">
        <f>IF(D1175="","",D1175&amp;"-"&amp;(1+COUNTIF(D$33:D1174,D1175)))</f>
        <v>imeprezime-1124</v>
      </c>
      <c r="D1175" s="255" t="s">
        <v>285</v>
      </c>
      <c r="E1175" s="256" t="s">
        <v>3223</v>
      </c>
      <c r="F1175" s="256">
        <v>2187</v>
      </c>
      <c r="G1175" s="256" t="s">
        <v>3224</v>
      </c>
      <c r="H1175" s="256" t="s">
        <v>2599</v>
      </c>
      <c r="I1175" s="256"/>
      <c r="J1175" s="256" t="s">
        <v>2097</v>
      </c>
      <c r="K1175" s="329" t="s">
        <v>2097</v>
      </c>
      <c r="L1175" s="256" t="s">
        <v>2097</v>
      </c>
      <c r="M1175" s="256"/>
      <c r="N1175" s="257"/>
    </row>
    <row r="1176" spans="2:14" x14ac:dyDescent="0.25">
      <c r="B1176" s="333" t="str">
        <f>IF(D1176="","",D1176&amp;"-"&amp;(1+COUNTIF(D$33:D1175,D1176)))</f>
        <v>imeprezime-1125</v>
      </c>
      <c r="D1176" s="255" t="s">
        <v>285</v>
      </c>
      <c r="E1176" s="256" t="s">
        <v>3225</v>
      </c>
      <c r="F1176" s="256">
        <v>1499</v>
      </c>
      <c r="G1176" s="256" t="s">
        <v>3226</v>
      </c>
      <c r="H1176" s="256" t="s">
        <v>807</v>
      </c>
      <c r="I1176" s="256" t="s">
        <v>868</v>
      </c>
      <c r="J1176" s="256">
        <v>221</v>
      </c>
      <c r="K1176" s="329">
        <v>44627</v>
      </c>
      <c r="L1176" s="256" t="s">
        <v>2097</v>
      </c>
      <c r="M1176" s="256"/>
      <c r="N1176" s="257"/>
    </row>
    <row r="1177" spans="2:14" x14ac:dyDescent="0.25">
      <c r="B1177" s="333" t="str">
        <f>IF(D1177="","",D1177&amp;"-"&amp;(1+COUNTIF(D$33:D1176,D1177)))</f>
        <v>imeprezime-1126</v>
      </c>
      <c r="D1177" s="255" t="s">
        <v>285</v>
      </c>
      <c r="E1177" s="256" t="s">
        <v>3225</v>
      </c>
      <c r="F1177" s="256">
        <v>1765</v>
      </c>
      <c r="G1177" s="256" t="s">
        <v>2951</v>
      </c>
      <c r="H1177" s="256" t="s">
        <v>2194</v>
      </c>
      <c r="I1177" s="256"/>
      <c r="J1177" s="256" t="s">
        <v>2097</v>
      </c>
      <c r="K1177" s="329" t="s">
        <v>2097</v>
      </c>
      <c r="L1177" s="256" t="s">
        <v>2097</v>
      </c>
      <c r="M1177" s="256"/>
      <c r="N1177" s="257"/>
    </row>
    <row r="1178" spans="2:14" x14ac:dyDescent="0.25">
      <c r="B1178" s="333" t="str">
        <f>IF(D1178="","",D1178&amp;"-"&amp;(1+COUNTIF(D$33:D1177,D1178)))</f>
        <v>imeprezime-1127</v>
      </c>
      <c r="D1178" s="255" t="s">
        <v>285</v>
      </c>
      <c r="E1178" s="256" t="s">
        <v>884</v>
      </c>
      <c r="F1178" s="256">
        <v>1056</v>
      </c>
      <c r="G1178" s="256" t="s">
        <v>3227</v>
      </c>
      <c r="H1178" s="256" t="s">
        <v>807</v>
      </c>
      <c r="I1178" s="256" t="s">
        <v>698</v>
      </c>
      <c r="J1178" s="256">
        <v>221</v>
      </c>
      <c r="K1178" s="329">
        <v>44627</v>
      </c>
      <c r="L1178" s="256" t="s">
        <v>2097</v>
      </c>
      <c r="M1178" s="256"/>
      <c r="N1178" s="257"/>
    </row>
    <row r="1179" spans="2:14" x14ac:dyDescent="0.25">
      <c r="B1179" s="333" t="str">
        <f>IF(D1179="","",D1179&amp;"-"&amp;(1+COUNTIF(D$33:D1178,D1179)))</f>
        <v>imeprezime-1128</v>
      </c>
      <c r="D1179" s="255" t="s">
        <v>285</v>
      </c>
      <c r="E1179" s="256" t="s">
        <v>884</v>
      </c>
      <c r="F1179" s="256">
        <v>1537</v>
      </c>
      <c r="G1179" s="256" t="s">
        <v>883</v>
      </c>
      <c r="H1179" s="256" t="s">
        <v>563</v>
      </c>
      <c r="I1179" s="256" t="s">
        <v>868</v>
      </c>
      <c r="J1179" s="256">
        <v>221</v>
      </c>
      <c r="K1179" s="329">
        <v>44645</v>
      </c>
      <c r="L1179" s="256" t="s">
        <v>2097</v>
      </c>
      <c r="M1179" s="256"/>
      <c r="N1179" s="257"/>
    </row>
    <row r="1180" spans="2:14" ht="15" customHeight="1" x14ac:dyDescent="0.25">
      <c r="B1180" s="333" t="str">
        <f>IF(D1180="","",D1180&amp;"-"&amp;(1+COUNTIF(D$33:D1179,D1180)))</f>
        <v>imeprezime-1129</v>
      </c>
      <c r="D1180" s="255" t="s">
        <v>285</v>
      </c>
      <c r="E1180" s="256" t="s">
        <v>884</v>
      </c>
      <c r="F1180" s="256">
        <v>1201</v>
      </c>
      <c r="G1180" s="256" t="s">
        <v>3228</v>
      </c>
      <c r="H1180" s="256" t="s">
        <v>428</v>
      </c>
      <c r="I1180" s="256" t="s">
        <v>868</v>
      </c>
      <c r="J1180" s="256">
        <v>221</v>
      </c>
      <c r="K1180" s="329">
        <v>44626</v>
      </c>
      <c r="L1180" s="256" t="s">
        <v>2097</v>
      </c>
      <c r="M1180" s="256"/>
      <c r="N1180" s="257"/>
    </row>
    <row r="1181" spans="2:14" x14ac:dyDescent="0.25">
      <c r="B1181" s="333" t="str">
        <f>IF(D1181="","",D1181&amp;"-"&amp;(1+COUNTIF(D$33:D1180,D1181)))</f>
        <v>imeprezime-1130</v>
      </c>
      <c r="D1181" s="255" t="s">
        <v>285</v>
      </c>
      <c r="E1181" s="256" t="s">
        <v>884</v>
      </c>
      <c r="F1181" s="256">
        <v>1790</v>
      </c>
      <c r="G1181" s="256" t="s">
        <v>3229</v>
      </c>
      <c r="H1181" s="256" t="s">
        <v>807</v>
      </c>
      <c r="I1181" s="256"/>
      <c r="J1181" s="256" t="s">
        <v>2097</v>
      </c>
      <c r="K1181" s="329" t="s">
        <v>2097</v>
      </c>
      <c r="L1181" s="256" t="s">
        <v>2097</v>
      </c>
      <c r="M1181" s="256"/>
      <c r="N1181" s="257"/>
    </row>
    <row r="1182" spans="2:14" x14ac:dyDescent="0.25">
      <c r="B1182" s="333" t="str">
        <f>IF(D1182="","",D1182&amp;"-"&amp;(1+COUNTIF(D$33:D1181,D1182)))</f>
        <v>imeprezime-1131</v>
      </c>
      <c r="D1182" s="255" t="s">
        <v>285</v>
      </c>
      <c r="E1182" s="256" t="s">
        <v>884</v>
      </c>
      <c r="F1182" s="256">
        <v>1081</v>
      </c>
      <c r="G1182" s="256" t="s">
        <v>3230</v>
      </c>
      <c r="H1182" s="256" t="s">
        <v>807</v>
      </c>
      <c r="I1182" s="256" t="s">
        <v>698</v>
      </c>
      <c r="J1182" s="256">
        <v>221</v>
      </c>
      <c r="K1182" s="329">
        <v>44627</v>
      </c>
      <c r="L1182" s="256" t="s">
        <v>2097</v>
      </c>
      <c r="M1182" s="256"/>
      <c r="N1182" s="257"/>
    </row>
    <row r="1183" spans="2:14" x14ac:dyDescent="0.25">
      <c r="B1183" s="333" t="str">
        <f>IF(D1183="","",D1183&amp;"-"&amp;(1+COUNTIF(D$33:D1182,D1183)))</f>
        <v>imeprezime-1132</v>
      </c>
      <c r="D1183" s="255" t="s">
        <v>285</v>
      </c>
      <c r="E1183" s="256" t="s">
        <v>884</v>
      </c>
      <c r="F1183" s="256">
        <v>2055</v>
      </c>
      <c r="G1183" s="256" t="s">
        <v>3231</v>
      </c>
      <c r="H1183" s="256" t="s">
        <v>2163</v>
      </c>
      <c r="I1183" s="256"/>
      <c r="J1183" s="256" t="s">
        <v>2097</v>
      </c>
      <c r="K1183" s="329" t="s">
        <v>2097</v>
      </c>
      <c r="L1183" s="256" t="s">
        <v>2097</v>
      </c>
      <c r="M1183" s="256"/>
      <c r="N1183" s="257"/>
    </row>
    <row r="1184" spans="2:14" x14ac:dyDescent="0.25">
      <c r="B1184" s="333" t="str">
        <f>IF(D1184="","",D1184&amp;"-"&amp;(1+COUNTIF(D$33:D1183,D1184)))</f>
        <v>imeprezime-1133</v>
      </c>
      <c r="D1184" s="255" t="s">
        <v>285</v>
      </c>
      <c r="E1184" s="256" t="s">
        <v>884</v>
      </c>
      <c r="F1184" s="256">
        <v>2011</v>
      </c>
      <c r="G1184" s="256" t="s">
        <v>2642</v>
      </c>
      <c r="H1184" s="256" t="s">
        <v>525</v>
      </c>
      <c r="I1184" s="256"/>
      <c r="J1184" s="256" t="s">
        <v>2097</v>
      </c>
      <c r="K1184" s="329" t="s">
        <v>2097</v>
      </c>
      <c r="L1184" s="256" t="s">
        <v>2097</v>
      </c>
      <c r="M1184" s="256"/>
      <c r="N1184" s="257"/>
    </row>
    <row r="1185" spans="2:14" x14ac:dyDescent="0.25">
      <c r="B1185" s="333" t="str">
        <f>IF(D1185="","",D1185&amp;"-"&amp;(1+COUNTIF(D$33:D1184,D1185)))</f>
        <v>imeprezime-1134</v>
      </c>
      <c r="D1185" s="255" t="s">
        <v>285</v>
      </c>
      <c r="E1185" s="256" t="s">
        <v>884</v>
      </c>
      <c r="F1185" s="256">
        <v>1822</v>
      </c>
      <c r="G1185" s="256" t="s">
        <v>1394</v>
      </c>
      <c r="H1185" s="256" t="s">
        <v>2163</v>
      </c>
      <c r="I1185" s="256"/>
      <c r="J1185" s="256" t="s">
        <v>2097</v>
      </c>
      <c r="K1185" s="329" t="s">
        <v>2097</v>
      </c>
      <c r="L1185" s="256" t="s">
        <v>2097</v>
      </c>
      <c r="M1185" s="256"/>
      <c r="N1185" s="257"/>
    </row>
    <row r="1186" spans="2:14" x14ac:dyDescent="0.25">
      <c r="B1186" s="333" t="str">
        <f>IF(D1186="","",D1186&amp;"-"&amp;(1+COUNTIF(D$33:D1185,D1186)))</f>
        <v>imeprezime-1135</v>
      </c>
      <c r="D1186" s="255" t="s">
        <v>285</v>
      </c>
      <c r="E1186" s="256" t="s">
        <v>3232</v>
      </c>
      <c r="F1186" s="256">
        <v>2258</v>
      </c>
      <c r="G1186" s="256" t="s">
        <v>3233</v>
      </c>
      <c r="H1186" s="256" t="s">
        <v>807</v>
      </c>
      <c r="I1186" s="256"/>
      <c r="J1186" s="256" t="s">
        <v>2097</v>
      </c>
      <c r="K1186" s="329" t="s">
        <v>2097</v>
      </c>
      <c r="L1186" s="256" t="s">
        <v>2097</v>
      </c>
      <c r="M1186" s="256"/>
      <c r="N1186" s="257"/>
    </row>
    <row r="1187" spans="2:14" ht="15" customHeight="1" x14ac:dyDescent="0.25">
      <c r="B1187" s="333" t="str">
        <f>IF(D1187="","",D1187&amp;"-"&amp;(1+COUNTIF(D$33:D1186,D1187)))</f>
        <v>imeprezime-1136</v>
      </c>
      <c r="D1187" s="255" t="s">
        <v>285</v>
      </c>
      <c r="E1187" s="256" t="s">
        <v>3232</v>
      </c>
      <c r="F1187" s="256">
        <v>1502</v>
      </c>
      <c r="G1187" s="256" t="s">
        <v>3234</v>
      </c>
      <c r="H1187" s="256" t="s">
        <v>377</v>
      </c>
      <c r="I1187" s="256"/>
      <c r="J1187" s="256" t="s">
        <v>2097</v>
      </c>
      <c r="K1187" s="329" t="s">
        <v>2097</v>
      </c>
      <c r="L1187" s="256" t="s">
        <v>2097</v>
      </c>
      <c r="M1187" s="256"/>
      <c r="N1187" s="257"/>
    </row>
    <row r="1188" spans="2:14" x14ac:dyDescent="0.25">
      <c r="B1188" s="333" t="str">
        <f>IF(D1188="","",D1188&amp;"-"&amp;(1+COUNTIF(D$33:D1187,D1188)))</f>
        <v>imeprezime-1137</v>
      </c>
      <c r="D1188" s="255" t="s">
        <v>285</v>
      </c>
      <c r="E1188" s="256" t="s">
        <v>3232</v>
      </c>
      <c r="F1188" s="256">
        <v>2035</v>
      </c>
      <c r="G1188" s="256" t="s">
        <v>3235</v>
      </c>
      <c r="H1188" s="256" t="s">
        <v>2163</v>
      </c>
      <c r="I1188" s="256"/>
      <c r="J1188" s="256" t="s">
        <v>2097</v>
      </c>
      <c r="K1188" s="329" t="s">
        <v>2097</v>
      </c>
      <c r="L1188" s="256" t="s">
        <v>2097</v>
      </c>
      <c r="M1188" s="256"/>
      <c r="N1188" s="257"/>
    </row>
    <row r="1189" spans="2:14" x14ac:dyDescent="0.25">
      <c r="B1189" s="333" t="str">
        <f>IF(D1189="","",D1189&amp;"-"&amp;(1+COUNTIF(D$33:D1188,D1189)))</f>
        <v>imeprezime-1138</v>
      </c>
      <c r="D1189" s="255" t="s">
        <v>285</v>
      </c>
      <c r="E1189" s="256" t="s">
        <v>2060</v>
      </c>
      <c r="F1189" s="256">
        <v>2229</v>
      </c>
      <c r="G1189" s="256" t="s">
        <v>3236</v>
      </c>
      <c r="H1189" s="256" t="s">
        <v>377</v>
      </c>
      <c r="I1189" s="256" t="s">
        <v>2034</v>
      </c>
      <c r="J1189" s="256">
        <v>221</v>
      </c>
      <c r="K1189" s="329">
        <v>44668</v>
      </c>
      <c r="L1189" s="256" t="s">
        <v>2097</v>
      </c>
      <c r="M1189" s="256"/>
      <c r="N1189" s="257"/>
    </row>
    <row r="1190" spans="2:14" x14ac:dyDescent="0.25">
      <c r="B1190" s="333" t="str">
        <f>IF(D1190="","",D1190&amp;"-"&amp;(1+COUNTIF(D$33:D1189,D1190)))</f>
        <v>imeprezime-1139</v>
      </c>
      <c r="D1190" s="255" t="s">
        <v>285</v>
      </c>
      <c r="E1190" s="256" t="s">
        <v>2060</v>
      </c>
      <c r="F1190" s="256">
        <v>1279</v>
      </c>
      <c r="G1190" s="256" t="s">
        <v>3237</v>
      </c>
      <c r="H1190" s="256" t="s">
        <v>807</v>
      </c>
      <c r="I1190" s="256" t="s">
        <v>2034</v>
      </c>
      <c r="J1190" s="256">
        <v>221</v>
      </c>
      <c r="K1190" s="329">
        <v>44627</v>
      </c>
      <c r="L1190" s="256" t="s">
        <v>2097</v>
      </c>
      <c r="M1190" s="256"/>
      <c r="N1190" s="257"/>
    </row>
    <row r="1191" spans="2:14" x14ac:dyDescent="0.25">
      <c r="B1191" s="333" t="str">
        <f>IF(D1191="","",D1191&amp;"-"&amp;(1+COUNTIF(D$33:D1190,D1191)))</f>
        <v>imeprezime-1140</v>
      </c>
      <c r="D1191" s="255" t="s">
        <v>285</v>
      </c>
      <c r="E1191" s="256" t="s">
        <v>1472</v>
      </c>
      <c r="F1191" s="256">
        <v>1364</v>
      </c>
      <c r="G1191" s="256" t="s">
        <v>1044</v>
      </c>
      <c r="H1191" s="256" t="s">
        <v>563</v>
      </c>
      <c r="I1191" s="256" t="s">
        <v>1414</v>
      </c>
      <c r="J1191" s="256">
        <v>221</v>
      </c>
      <c r="K1191" s="329">
        <v>44645</v>
      </c>
      <c r="L1191" s="256" t="s">
        <v>2097</v>
      </c>
      <c r="M1191" s="256"/>
      <c r="N1191" s="257"/>
    </row>
    <row r="1192" spans="2:14" x14ac:dyDescent="0.25">
      <c r="B1192" s="333" t="str">
        <f>IF(D1192="","",D1192&amp;"-"&amp;(1+COUNTIF(D$33:D1191,D1192)))</f>
        <v>imeprezime-1141</v>
      </c>
      <c r="D1192" s="255" t="s">
        <v>285</v>
      </c>
      <c r="E1192" s="256" t="s">
        <v>3238</v>
      </c>
      <c r="F1192" s="256">
        <v>1661</v>
      </c>
      <c r="G1192" s="256" t="s">
        <v>3239</v>
      </c>
      <c r="H1192" s="256" t="s">
        <v>409</v>
      </c>
      <c r="I1192" s="256"/>
      <c r="J1192" s="256" t="s">
        <v>2097</v>
      </c>
      <c r="K1192" s="329" t="s">
        <v>2097</v>
      </c>
      <c r="L1192" s="256" t="s">
        <v>2097</v>
      </c>
      <c r="M1192" s="256"/>
      <c r="N1192" s="257"/>
    </row>
    <row r="1193" spans="2:14" x14ac:dyDescent="0.25">
      <c r="B1193" s="333" t="str">
        <f>IF(D1193="","",D1193&amp;"-"&amp;(1+COUNTIF(D$33:D1192,D1193)))</f>
        <v>imeprezime-1142</v>
      </c>
      <c r="D1193" s="255" t="s">
        <v>285</v>
      </c>
      <c r="E1193" s="256" t="s">
        <v>3238</v>
      </c>
      <c r="F1193" s="256">
        <v>1814</v>
      </c>
      <c r="G1193" s="256" t="s">
        <v>3240</v>
      </c>
      <c r="H1193" s="256" t="s">
        <v>377</v>
      </c>
      <c r="I1193" s="256"/>
      <c r="J1193" s="256" t="s">
        <v>2097</v>
      </c>
      <c r="K1193" s="256" t="s">
        <v>2097</v>
      </c>
      <c r="L1193" s="256" t="s">
        <v>2097</v>
      </c>
      <c r="M1193" s="256"/>
      <c r="N1193" s="257"/>
    </row>
    <row r="1194" spans="2:14" ht="15" customHeight="1" x14ac:dyDescent="0.25">
      <c r="B1194" s="333" t="str">
        <f>IF(D1194="","",D1194&amp;"-"&amp;(1+COUNTIF(D$33:D1193,D1194)))</f>
        <v>imeprezime-1143</v>
      </c>
      <c r="D1194" s="255" t="s">
        <v>285</v>
      </c>
      <c r="E1194" s="256" t="s">
        <v>3238</v>
      </c>
      <c r="F1194" s="256">
        <v>1037</v>
      </c>
      <c r="G1194" s="256" t="s">
        <v>3241</v>
      </c>
      <c r="H1194" s="256" t="s">
        <v>377</v>
      </c>
      <c r="I1194" s="256"/>
      <c r="J1194" s="256" t="s">
        <v>2097</v>
      </c>
      <c r="K1194" s="329" t="s">
        <v>2097</v>
      </c>
      <c r="L1194" s="256" t="s">
        <v>2097</v>
      </c>
      <c r="M1194" s="256"/>
      <c r="N1194" s="257"/>
    </row>
    <row r="1195" spans="2:14" x14ac:dyDescent="0.25">
      <c r="B1195" s="333" t="str">
        <f>IF(D1195="","",D1195&amp;"-"&amp;(1+COUNTIF(D$33:D1194,D1195)))</f>
        <v>imeprezime-1144</v>
      </c>
      <c r="D1195" s="255" t="s">
        <v>285</v>
      </c>
      <c r="E1195" s="256" t="s">
        <v>519</v>
      </c>
      <c r="F1195" s="256">
        <v>1165</v>
      </c>
      <c r="G1195" s="256" t="s">
        <v>518</v>
      </c>
      <c r="H1195" s="256" t="s">
        <v>525</v>
      </c>
      <c r="I1195" s="256" t="s">
        <v>495</v>
      </c>
      <c r="J1195" s="256">
        <v>221</v>
      </c>
      <c r="K1195" s="329">
        <v>44625</v>
      </c>
      <c r="L1195" s="256" t="s">
        <v>2097</v>
      </c>
      <c r="M1195" s="256"/>
      <c r="N1195" s="257"/>
    </row>
    <row r="1196" spans="2:14" x14ac:dyDescent="0.25">
      <c r="B1196" s="333" t="str">
        <f>IF(D1196="","",D1196&amp;"-"&amp;(1+COUNTIF(D$33:D1195,D1196)))</f>
        <v>imeprezime-1145</v>
      </c>
      <c r="D1196" s="255" t="s">
        <v>285</v>
      </c>
      <c r="E1196" s="256" t="s">
        <v>3242</v>
      </c>
      <c r="F1196" s="256">
        <v>1584</v>
      </c>
      <c r="G1196" s="256" t="s">
        <v>3243</v>
      </c>
      <c r="H1196" s="256" t="s">
        <v>450</v>
      </c>
      <c r="I1196" s="256"/>
      <c r="J1196" s="256" t="s">
        <v>2097</v>
      </c>
      <c r="K1196" s="329" t="s">
        <v>2097</v>
      </c>
      <c r="L1196" s="256" t="s">
        <v>2097</v>
      </c>
      <c r="M1196" s="256"/>
      <c r="N1196" s="257"/>
    </row>
    <row r="1197" spans="2:14" x14ac:dyDescent="0.25">
      <c r="B1197" s="333" t="str">
        <f>IF(D1197="","",D1197&amp;"-"&amp;(1+COUNTIF(D$33:D1196,D1197)))</f>
        <v>imeprezime-1146</v>
      </c>
      <c r="D1197" s="255" t="s">
        <v>285</v>
      </c>
      <c r="E1197" s="256" t="s">
        <v>3242</v>
      </c>
      <c r="F1197" s="256">
        <v>1263</v>
      </c>
      <c r="G1197" s="256" t="s">
        <v>3187</v>
      </c>
      <c r="H1197" s="256" t="s">
        <v>377</v>
      </c>
      <c r="I1197" s="256" t="s">
        <v>808</v>
      </c>
      <c r="J1197" s="256">
        <v>221</v>
      </c>
      <c r="K1197" s="329">
        <v>44636</v>
      </c>
      <c r="L1197" s="256" t="s">
        <v>2097</v>
      </c>
      <c r="M1197" s="256"/>
      <c r="N1197" s="257"/>
    </row>
    <row r="1198" spans="2:14" x14ac:dyDescent="0.25">
      <c r="B1198" s="333" t="str">
        <f>IF(D1198="","",D1198&amp;"-"&amp;(1+COUNTIF(D$33:D1197,D1198)))</f>
        <v>imeprezime-1147</v>
      </c>
      <c r="D1198" s="255" t="s">
        <v>285</v>
      </c>
      <c r="E1198" s="256" t="s">
        <v>1307</v>
      </c>
      <c r="F1198" s="256">
        <v>2012</v>
      </c>
      <c r="G1198" s="256" t="s">
        <v>2608</v>
      </c>
      <c r="H1198" s="256" t="s">
        <v>377</v>
      </c>
      <c r="I1198" s="256"/>
      <c r="J1198" s="256" t="s">
        <v>2097</v>
      </c>
      <c r="K1198" s="329" t="s">
        <v>2097</v>
      </c>
      <c r="L1198" s="256" t="s">
        <v>2097</v>
      </c>
      <c r="M1198" s="256"/>
      <c r="N1198" s="257"/>
    </row>
    <row r="1199" spans="2:14" x14ac:dyDescent="0.25">
      <c r="B1199" s="333" t="str">
        <f>IF(D1199="","",D1199&amp;"-"&amp;(1+COUNTIF(D$33:D1198,D1199)))</f>
        <v>imeprezime-1148</v>
      </c>
      <c r="D1199" s="255" t="s">
        <v>285</v>
      </c>
      <c r="E1199" s="256" t="s">
        <v>1307</v>
      </c>
      <c r="F1199" s="256">
        <v>1281</v>
      </c>
      <c r="G1199" s="256" t="s">
        <v>3244</v>
      </c>
      <c r="H1199" s="256" t="s">
        <v>409</v>
      </c>
      <c r="I1199" s="256" t="s">
        <v>629</v>
      </c>
      <c r="J1199" s="256">
        <v>221</v>
      </c>
      <c r="K1199" s="329">
        <v>44632</v>
      </c>
      <c r="L1199" s="256" t="s">
        <v>2097</v>
      </c>
      <c r="M1199" s="256"/>
      <c r="N1199" s="257"/>
    </row>
    <row r="1200" spans="2:14" x14ac:dyDescent="0.25">
      <c r="B1200" s="333" t="str">
        <f>IF(D1200="","",D1200&amp;"-"&amp;(1+COUNTIF(D$33:D1199,D1200)))</f>
        <v>imeprezime-1149</v>
      </c>
      <c r="D1200" s="255" t="s">
        <v>285</v>
      </c>
      <c r="E1200" s="256" t="s">
        <v>1307</v>
      </c>
      <c r="F1200" s="256">
        <v>2216</v>
      </c>
      <c r="G1200" s="256" t="s">
        <v>1306</v>
      </c>
      <c r="H1200" s="256" t="s">
        <v>409</v>
      </c>
      <c r="I1200" s="256"/>
      <c r="J1200" s="256" t="s">
        <v>2097</v>
      </c>
      <c r="K1200" s="329" t="s">
        <v>2097</v>
      </c>
      <c r="L1200" s="256" t="s">
        <v>2097</v>
      </c>
      <c r="M1200" s="256"/>
      <c r="N1200" s="257"/>
    </row>
    <row r="1201" spans="2:14" ht="15" customHeight="1" x14ac:dyDescent="0.25">
      <c r="B1201" s="333" t="str">
        <f>IF(D1201="","",D1201&amp;"-"&amp;(1+COUNTIF(D$33:D1200,D1201)))</f>
        <v>imeprezime-1150</v>
      </c>
      <c r="D1201" s="255" t="s">
        <v>285</v>
      </c>
      <c r="E1201" s="256" t="s">
        <v>3245</v>
      </c>
      <c r="F1201" s="256">
        <v>1118</v>
      </c>
      <c r="G1201" s="256" t="s">
        <v>2166</v>
      </c>
      <c r="H1201" s="256" t="s">
        <v>377</v>
      </c>
      <c r="I1201" s="256" t="s">
        <v>627</v>
      </c>
      <c r="J1201" s="256">
        <v>221</v>
      </c>
      <c r="K1201" s="329">
        <v>44636</v>
      </c>
      <c r="L1201" s="256" t="s">
        <v>2097</v>
      </c>
      <c r="M1201" s="256"/>
      <c r="N1201" s="257"/>
    </row>
    <row r="1202" spans="2:14" x14ac:dyDescent="0.25">
      <c r="B1202" s="333" t="str">
        <f>IF(D1202="","",D1202&amp;"-"&amp;(1+COUNTIF(D$33:D1201,D1202)))</f>
        <v>imeprezime-1151</v>
      </c>
      <c r="D1202" s="255" t="s">
        <v>285</v>
      </c>
      <c r="E1202" s="256" t="s">
        <v>3245</v>
      </c>
      <c r="F1202" s="256">
        <v>2189</v>
      </c>
      <c r="G1202" s="256" t="s">
        <v>3200</v>
      </c>
      <c r="H1202" s="256" t="s">
        <v>409</v>
      </c>
      <c r="I1202" s="256" t="s">
        <v>452</v>
      </c>
      <c r="J1202" s="256">
        <v>221</v>
      </c>
      <c r="K1202" s="329">
        <v>44632</v>
      </c>
      <c r="L1202" s="256" t="s">
        <v>2097</v>
      </c>
      <c r="M1202" s="256"/>
      <c r="N1202" s="257"/>
    </row>
    <row r="1203" spans="2:14" x14ac:dyDescent="0.25">
      <c r="B1203" s="333" t="str">
        <f>IF(D1203="","",D1203&amp;"-"&amp;(1+COUNTIF(D$33:D1202,D1203)))</f>
        <v>imeprezime-1152</v>
      </c>
      <c r="D1203" s="255" t="s">
        <v>285</v>
      </c>
      <c r="E1203" s="256" t="s">
        <v>3245</v>
      </c>
      <c r="F1203" s="256">
        <v>2034</v>
      </c>
      <c r="G1203" s="256" t="s">
        <v>2593</v>
      </c>
      <c r="H1203" s="256"/>
      <c r="I1203" s="256"/>
      <c r="J1203" s="256" t="s">
        <v>2097</v>
      </c>
      <c r="K1203" s="329" t="s">
        <v>2097</v>
      </c>
      <c r="L1203" s="256" t="s">
        <v>2097</v>
      </c>
      <c r="M1203" s="256"/>
      <c r="N1203" s="257"/>
    </row>
    <row r="1204" spans="2:14" x14ac:dyDescent="0.25">
      <c r="B1204" s="333" t="str">
        <f>IF(D1204="","",D1204&amp;"-"&amp;(1+COUNTIF(D$33:D1203,D1204)))</f>
        <v>imeprezime-1153</v>
      </c>
      <c r="D1204" s="255" t="s">
        <v>285</v>
      </c>
      <c r="E1204" s="256" t="s">
        <v>3246</v>
      </c>
      <c r="F1204" s="256">
        <v>1252</v>
      </c>
      <c r="G1204" s="256" t="s">
        <v>2272</v>
      </c>
      <c r="H1204" s="256" t="s">
        <v>377</v>
      </c>
      <c r="I1204" s="256" t="s">
        <v>452</v>
      </c>
      <c r="J1204" s="256">
        <v>221</v>
      </c>
      <c r="K1204" s="329">
        <v>44636</v>
      </c>
      <c r="L1204" s="256" t="s">
        <v>2097</v>
      </c>
      <c r="M1204" s="256"/>
      <c r="N1204" s="257"/>
    </row>
    <row r="1205" spans="2:14" x14ac:dyDescent="0.25">
      <c r="B1205" s="333" t="str">
        <f>IF(D1205="","",D1205&amp;"-"&amp;(1+COUNTIF(D$33:D1204,D1205)))</f>
        <v>imeprezime-1154</v>
      </c>
      <c r="D1205" s="255" t="s">
        <v>285</v>
      </c>
      <c r="E1205" s="256" t="s">
        <v>1437</v>
      </c>
      <c r="F1205" s="256">
        <v>1244</v>
      </c>
      <c r="G1205" s="256" t="s">
        <v>1044</v>
      </c>
      <c r="H1205" s="256" t="s">
        <v>563</v>
      </c>
      <c r="I1205" s="256" t="s">
        <v>1414</v>
      </c>
      <c r="J1205" s="256">
        <v>221</v>
      </c>
      <c r="K1205" s="329">
        <v>44645</v>
      </c>
      <c r="L1205" s="256" t="s">
        <v>2097</v>
      </c>
      <c r="M1205" s="256"/>
      <c r="N1205" s="257"/>
    </row>
    <row r="1206" spans="2:14" x14ac:dyDescent="0.25">
      <c r="B1206" s="333" t="str">
        <f>IF(D1206="","",D1206&amp;"-"&amp;(1+COUNTIF(D$33:D1205,D1206)))</f>
        <v>imeprezime-1155</v>
      </c>
      <c r="D1206" s="255" t="s">
        <v>285</v>
      </c>
      <c r="E1206" s="256" t="s">
        <v>3247</v>
      </c>
      <c r="F1206" s="256">
        <v>2230</v>
      </c>
      <c r="G1206" s="256" t="s">
        <v>3248</v>
      </c>
      <c r="H1206" s="256" t="s">
        <v>377</v>
      </c>
      <c r="I1206" s="256" t="s">
        <v>1723</v>
      </c>
      <c r="J1206" s="256">
        <v>221</v>
      </c>
      <c r="K1206" s="329">
        <v>44671</v>
      </c>
      <c r="L1206" s="256" t="s">
        <v>2097</v>
      </c>
      <c r="M1206" s="256"/>
      <c r="N1206" s="257"/>
    </row>
    <row r="1207" spans="2:14" x14ac:dyDescent="0.25">
      <c r="B1207" s="333" t="str">
        <f>IF(D1207="","",D1207&amp;"-"&amp;(1+COUNTIF(D$33:D1206,D1207)))</f>
        <v>imeprezime-1156</v>
      </c>
      <c r="D1207" s="255" t="s">
        <v>285</v>
      </c>
      <c r="E1207" s="256" t="s">
        <v>3249</v>
      </c>
      <c r="F1207" s="256">
        <v>1094</v>
      </c>
      <c r="G1207" s="256" t="s">
        <v>2880</v>
      </c>
      <c r="H1207" s="256" t="s">
        <v>807</v>
      </c>
      <c r="I1207" s="256" t="s">
        <v>629</v>
      </c>
      <c r="J1207" s="256">
        <v>221</v>
      </c>
      <c r="K1207" s="329">
        <v>44627</v>
      </c>
      <c r="L1207" s="256" t="s">
        <v>2097</v>
      </c>
      <c r="M1207" s="256"/>
      <c r="N1207" s="257"/>
    </row>
    <row r="1208" spans="2:14" ht="15" customHeight="1" x14ac:dyDescent="0.25">
      <c r="B1208" s="333" t="str">
        <f>IF(D1208="","",D1208&amp;"-"&amp;(1+COUNTIF(D$33:D1207,D1208)))</f>
        <v>imeprezime-1157</v>
      </c>
      <c r="D1208" s="255" t="s">
        <v>285</v>
      </c>
      <c r="E1208" s="256" t="s">
        <v>1803</v>
      </c>
      <c r="F1208" s="256">
        <v>1330</v>
      </c>
      <c r="G1208" s="256" t="s">
        <v>1802</v>
      </c>
      <c r="H1208" s="256" t="s">
        <v>377</v>
      </c>
      <c r="I1208" s="256" t="s">
        <v>1723</v>
      </c>
      <c r="J1208" s="256">
        <v>221</v>
      </c>
      <c r="K1208" s="329">
        <v>44636</v>
      </c>
      <c r="L1208" s="256" t="s">
        <v>2097</v>
      </c>
      <c r="M1208" s="256"/>
      <c r="N1208" s="257"/>
    </row>
    <row r="1209" spans="2:14" x14ac:dyDescent="0.25">
      <c r="B1209" s="333" t="str">
        <f>IF(D1209="","",D1209&amp;"-"&amp;(1+COUNTIF(D$33:D1208,D1209)))</f>
        <v>imeprezime-1158</v>
      </c>
      <c r="D1209" s="255" t="s">
        <v>285</v>
      </c>
      <c r="E1209" s="256" t="s">
        <v>3250</v>
      </c>
      <c r="F1209" s="256">
        <v>1059</v>
      </c>
      <c r="G1209" s="256" t="s">
        <v>2543</v>
      </c>
      <c r="H1209" s="256" t="s">
        <v>807</v>
      </c>
      <c r="I1209" s="256" t="s">
        <v>1658</v>
      </c>
      <c r="J1209" s="256">
        <v>221</v>
      </c>
      <c r="K1209" s="329">
        <v>44627</v>
      </c>
      <c r="L1209" s="256" t="s">
        <v>2097</v>
      </c>
      <c r="M1209" s="256"/>
      <c r="N1209" s="257"/>
    </row>
    <row r="1210" spans="2:14" x14ac:dyDescent="0.25">
      <c r="B1210" s="333" t="str">
        <f>IF(D1210="","",D1210&amp;"-"&amp;(1+COUNTIF(D$33:D1209,D1210)))</f>
        <v>imeprezime-1159</v>
      </c>
      <c r="D1210" s="255" t="s">
        <v>285</v>
      </c>
      <c r="E1210" s="256" t="s">
        <v>3250</v>
      </c>
      <c r="F1210" s="256">
        <v>1228</v>
      </c>
      <c r="G1210" s="256" t="s">
        <v>3251</v>
      </c>
      <c r="H1210" s="256" t="s">
        <v>525</v>
      </c>
      <c r="I1210" s="256" t="s">
        <v>1833</v>
      </c>
      <c r="J1210" s="256">
        <v>221</v>
      </c>
      <c r="K1210" s="329">
        <v>44625</v>
      </c>
      <c r="L1210" s="256" t="s">
        <v>2097</v>
      </c>
      <c r="M1210" s="256"/>
      <c r="N1210" s="257"/>
    </row>
    <row r="1211" spans="2:14" x14ac:dyDescent="0.25">
      <c r="B1211" s="333" t="str">
        <f>IF(D1211="","",D1211&amp;"-"&amp;(1+COUNTIF(D$33:D1210,D1211)))</f>
        <v>imeprezime-1160</v>
      </c>
      <c r="D1211" s="255" t="s">
        <v>285</v>
      </c>
      <c r="E1211" s="256" t="s">
        <v>3252</v>
      </c>
      <c r="F1211" s="256">
        <v>1621</v>
      </c>
      <c r="G1211" s="256" t="s">
        <v>2950</v>
      </c>
      <c r="H1211" s="256" t="s">
        <v>409</v>
      </c>
      <c r="I1211" s="256"/>
      <c r="J1211" s="256" t="s">
        <v>2097</v>
      </c>
      <c r="K1211" s="256" t="s">
        <v>2097</v>
      </c>
      <c r="L1211" s="256" t="s">
        <v>2097</v>
      </c>
      <c r="M1211" s="256"/>
      <c r="N1211" s="257"/>
    </row>
    <row r="1212" spans="2:14" x14ac:dyDescent="0.25">
      <c r="B1212" s="333" t="str">
        <f>IF(D1212="","",D1212&amp;"-"&amp;(1+COUNTIF(D$33:D1211,D1212)))</f>
        <v>imeprezime-1161</v>
      </c>
      <c r="D1212" s="255" t="s">
        <v>285</v>
      </c>
      <c r="E1212" s="256" t="s">
        <v>557</v>
      </c>
      <c r="F1212" s="256">
        <v>2276</v>
      </c>
      <c r="G1212" s="256" t="s">
        <v>556</v>
      </c>
      <c r="H1212" s="256" t="s">
        <v>563</v>
      </c>
      <c r="I1212" s="256" t="s">
        <v>495</v>
      </c>
      <c r="J1212" s="256">
        <v>221</v>
      </c>
      <c r="K1212" s="329">
        <v>44723</v>
      </c>
      <c r="L1212" s="256" t="s">
        <v>2097</v>
      </c>
      <c r="M1212" s="256"/>
      <c r="N1212" s="257"/>
    </row>
    <row r="1213" spans="2:14" x14ac:dyDescent="0.25">
      <c r="B1213" s="333" t="str">
        <f>IF(D1213="","",D1213&amp;"-"&amp;(1+COUNTIF(D$33:D1212,D1213)))</f>
        <v>imeprezime-1162</v>
      </c>
      <c r="D1213" s="255" t="s">
        <v>285</v>
      </c>
      <c r="E1213" s="256" t="s">
        <v>3253</v>
      </c>
      <c r="F1213" s="256">
        <v>2245</v>
      </c>
      <c r="G1213" s="256" t="s">
        <v>2989</v>
      </c>
      <c r="H1213" s="256" t="s">
        <v>428</v>
      </c>
      <c r="I1213" s="256"/>
      <c r="J1213" s="256" t="s">
        <v>2097</v>
      </c>
      <c r="K1213" s="329" t="s">
        <v>2097</v>
      </c>
      <c r="L1213" s="256" t="s">
        <v>2097</v>
      </c>
      <c r="M1213" s="256"/>
      <c r="N1213" s="257"/>
    </row>
    <row r="1214" spans="2:14" x14ac:dyDescent="0.25">
      <c r="B1214" s="333" t="str">
        <f>IF(D1214="","",D1214&amp;"-"&amp;(1+COUNTIF(D$33:D1213,D1214)))</f>
        <v>imeprezime-1163</v>
      </c>
      <c r="D1214" s="255" t="s">
        <v>285</v>
      </c>
      <c r="E1214" s="256" t="s">
        <v>3254</v>
      </c>
      <c r="F1214" s="256">
        <v>1485</v>
      </c>
      <c r="G1214" s="256" t="s">
        <v>2267</v>
      </c>
      <c r="H1214" s="256" t="s">
        <v>525</v>
      </c>
      <c r="I1214" s="256" t="s">
        <v>1414</v>
      </c>
      <c r="J1214" s="256">
        <v>221</v>
      </c>
      <c r="K1214" s="329">
        <v>44625</v>
      </c>
      <c r="L1214" s="256" t="s">
        <v>2097</v>
      </c>
      <c r="M1214" s="256"/>
      <c r="N1214" s="257"/>
    </row>
    <row r="1215" spans="2:14" ht="15" customHeight="1" x14ac:dyDescent="0.25">
      <c r="B1215" s="333" t="str">
        <f>IF(D1215="","",D1215&amp;"-"&amp;(1+COUNTIF(D$33:D1214,D1215)))</f>
        <v>imeprezime-1164</v>
      </c>
      <c r="D1215" s="255" t="s">
        <v>285</v>
      </c>
      <c r="E1215" s="256" t="s">
        <v>3255</v>
      </c>
      <c r="F1215" s="256">
        <v>1221</v>
      </c>
      <c r="G1215" s="256" t="s">
        <v>2281</v>
      </c>
      <c r="H1215" s="256" t="s">
        <v>377</v>
      </c>
      <c r="I1215" s="256" t="s">
        <v>452</v>
      </c>
      <c r="J1215" s="256">
        <v>221</v>
      </c>
      <c r="K1215" s="329">
        <v>44636</v>
      </c>
      <c r="L1215" s="256" t="s">
        <v>2097</v>
      </c>
      <c r="M1215" s="256"/>
      <c r="N1215" s="257"/>
    </row>
    <row r="1216" spans="2:14" x14ac:dyDescent="0.25">
      <c r="B1216" s="333" t="str">
        <f>IF(D1216="","",D1216&amp;"-"&amp;(1+COUNTIF(D$33:D1215,D1216)))</f>
        <v>imeprezime-1165</v>
      </c>
      <c r="D1216" s="255" t="s">
        <v>285</v>
      </c>
      <c r="E1216" s="256" t="s">
        <v>3255</v>
      </c>
      <c r="F1216" s="256">
        <v>2144</v>
      </c>
      <c r="G1216" s="256" t="s">
        <v>3256</v>
      </c>
      <c r="H1216" s="256"/>
      <c r="I1216" s="256"/>
      <c r="J1216" s="256" t="s">
        <v>2097</v>
      </c>
      <c r="K1216" s="329" t="s">
        <v>2097</v>
      </c>
      <c r="L1216" s="256" t="s">
        <v>2097</v>
      </c>
      <c r="M1216" s="256"/>
      <c r="N1216" s="257"/>
    </row>
    <row r="1217" spans="2:14" x14ac:dyDescent="0.25">
      <c r="B1217" s="333" t="str">
        <f>IF(D1217="","",D1217&amp;"-"&amp;(1+COUNTIF(D$33:D1216,D1217)))</f>
        <v>imeprezime-1166</v>
      </c>
      <c r="D1217" s="255" t="s">
        <v>285</v>
      </c>
      <c r="E1217" s="256" t="s">
        <v>3257</v>
      </c>
      <c r="F1217" s="256">
        <v>1871</v>
      </c>
      <c r="G1217" s="256" t="s">
        <v>2345</v>
      </c>
      <c r="H1217" s="256" t="s">
        <v>807</v>
      </c>
      <c r="I1217" s="256" t="s">
        <v>808</v>
      </c>
      <c r="J1217" s="256">
        <v>221</v>
      </c>
      <c r="K1217" s="329">
        <v>44627</v>
      </c>
      <c r="L1217" s="256" t="s">
        <v>2097</v>
      </c>
      <c r="M1217" s="256"/>
      <c r="N1217" s="257"/>
    </row>
    <row r="1218" spans="2:14" x14ac:dyDescent="0.25">
      <c r="B1218" s="333" t="str">
        <f>IF(D1218="","",D1218&amp;"-"&amp;(1+COUNTIF(D$33:D1217,D1218)))</f>
        <v>imeprezime-1167</v>
      </c>
      <c r="D1218" s="255" t="s">
        <v>285</v>
      </c>
      <c r="E1218" s="256" t="s">
        <v>3258</v>
      </c>
      <c r="F1218" s="256">
        <v>1223</v>
      </c>
      <c r="G1218" s="256" t="s">
        <v>974</v>
      </c>
      <c r="H1218" s="256" t="s">
        <v>525</v>
      </c>
      <c r="I1218" s="256" t="s">
        <v>698</v>
      </c>
      <c r="J1218" s="256">
        <v>221</v>
      </c>
      <c r="K1218" s="329">
        <v>44625</v>
      </c>
      <c r="L1218" s="256" t="s">
        <v>2097</v>
      </c>
      <c r="M1218" s="256"/>
      <c r="N1218" s="257"/>
    </row>
    <row r="1219" spans="2:14" x14ac:dyDescent="0.25">
      <c r="B1219" s="333" t="str">
        <f>IF(D1219="","",D1219&amp;"-"&amp;(1+COUNTIF(D$33:D1218,D1219)))</f>
        <v>imeprezime-1168</v>
      </c>
      <c r="D1219" s="255" t="s">
        <v>285</v>
      </c>
      <c r="E1219" s="256" t="s">
        <v>3259</v>
      </c>
      <c r="F1219" s="256">
        <v>2106</v>
      </c>
      <c r="G1219" s="256" t="s">
        <v>3260</v>
      </c>
      <c r="H1219" s="256" t="s">
        <v>2671</v>
      </c>
      <c r="I1219" s="256"/>
      <c r="J1219" s="256" t="s">
        <v>2097</v>
      </c>
      <c r="K1219" s="329" t="s">
        <v>2097</v>
      </c>
      <c r="L1219" s="256" t="s">
        <v>2097</v>
      </c>
      <c r="M1219" s="256"/>
      <c r="N1219" s="257"/>
    </row>
    <row r="1220" spans="2:14" x14ac:dyDescent="0.25">
      <c r="B1220" s="333" t="str">
        <f>IF(D1220="","",D1220&amp;"-"&amp;(1+COUNTIF(D$33:D1219,D1220)))</f>
        <v>imeprezime-1169</v>
      </c>
      <c r="D1220" s="255" t="s">
        <v>285</v>
      </c>
      <c r="E1220" s="256" t="s">
        <v>3259</v>
      </c>
      <c r="F1220" s="256">
        <v>1387</v>
      </c>
      <c r="G1220" s="256" t="s">
        <v>3261</v>
      </c>
      <c r="H1220" s="256" t="s">
        <v>377</v>
      </c>
      <c r="I1220" s="256" t="s">
        <v>1000</v>
      </c>
      <c r="J1220" s="256">
        <v>221</v>
      </c>
      <c r="K1220" s="329">
        <v>44636</v>
      </c>
      <c r="L1220" s="256" t="s">
        <v>2097</v>
      </c>
      <c r="M1220" s="256"/>
      <c r="N1220" s="257"/>
    </row>
    <row r="1221" spans="2:14" x14ac:dyDescent="0.25">
      <c r="B1221" s="333" t="str">
        <f>IF(D1221="","",D1221&amp;"-"&amp;(1+COUNTIF(D$33:D1220,D1221)))</f>
        <v>imeprezime-1170</v>
      </c>
      <c r="D1221" s="255" t="s">
        <v>285</v>
      </c>
      <c r="E1221" s="256" t="s">
        <v>3259</v>
      </c>
      <c r="F1221" s="256">
        <v>1836</v>
      </c>
      <c r="G1221" s="256" t="s">
        <v>2634</v>
      </c>
      <c r="H1221" s="256" t="s">
        <v>428</v>
      </c>
      <c r="I1221" s="256" t="s">
        <v>1000</v>
      </c>
      <c r="J1221" s="256">
        <v>221</v>
      </c>
      <c r="K1221" s="329">
        <v>44626</v>
      </c>
      <c r="L1221" s="256" t="s">
        <v>2097</v>
      </c>
      <c r="M1221" s="256"/>
      <c r="N1221" s="257"/>
    </row>
    <row r="1222" spans="2:14" ht="15" customHeight="1" x14ac:dyDescent="0.25">
      <c r="B1222" s="333" t="str">
        <f>IF(D1222="","",D1222&amp;"-"&amp;(1+COUNTIF(D$33:D1221,D1222)))</f>
        <v>imeprezime-1171</v>
      </c>
      <c r="D1222" s="255" t="s">
        <v>285</v>
      </c>
      <c r="E1222" s="256" t="s">
        <v>3259</v>
      </c>
      <c r="F1222" s="256">
        <v>1126</v>
      </c>
      <c r="G1222" s="256" t="s">
        <v>3262</v>
      </c>
      <c r="H1222" s="256" t="s">
        <v>807</v>
      </c>
      <c r="I1222" s="256" t="s">
        <v>1000</v>
      </c>
      <c r="J1222" s="256">
        <v>221</v>
      </c>
      <c r="K1222" s="329">
        <v>44627</v>
      </c>
      <c r="L1222" s="256" t="s">
        <v>2097</v>
      </c>
      <c r="M1222" s="256"/>
      <c r="N1222" s="257"/>
    </row>
    <row r="1223" spans="2:14" x14ac:dyDescent="0.25">
      <c r="B1223" s="333" t="str">
        <f>IF(D1223="","",D1223&amp;"-"&amp;(1+COUNTIF(D$33:D1222,D1223)))</f>
        <v>imeprezime-1172</v>
      </c>
      <c r="D1223" s="255" t="s">
        <v>285</v>
      </c>
      <c r="E1223" s="256" t="s">
        <v>3259</v>
      </c>
      <c r="F1223" s="256">
        <v>1061</v>
      </c>
      <c r="G1223" s="256" t="s">
        <v>3263</v>
      </c>
      <c r="H1223" s="256" t="s">
        <v>807</v>
      </c>
      <c r="I1223" s="256" t="s">
        <v>1094</v>
      </c>
      <c r="J1223" s="256">
        <v>221</v>
      </c>
      <c r="K1223" s="329">
        <v>44627</v>
      </c>
      <c r="L1223" s="256" t="s">
        <v>2097</v>
      </c>
      <c r="M1223" s="256"/>
      <c r="N1223" s="257"/>
    </row>
    <row r="1224" spans="2:14" x14ac:dyDescent="0.25">
      <c r="B1224" s="333" t="str">
        <f>IF(D1224="","",D1224&amp;"-"&amp;(1+COUNTIF(D$33:D1223,D1224)))</f>
        <v>imeprezime-1173</v>
      </c>
      <c r="D1224" s="255" t="s">
        <v>285</v>
      </c>
      <c r="E1224" s="256" t="s">
        <v>3259</v>
      </c>
      <c r="F1224" s="256">
        <v>1306</v>
      </c>
      <c r="G1224" s="256" t="s">
        <v>2162</v>
      </c>
      <c r="H1224" s="256" t="s">
        <v>2163</v>
      </c>
      <c r="I1224" s="256" t="s">
        <v>1263</v>
      </c>
      <c r="J1224" s="256">
        <v>221</v>
      </c>
      <c r="K1224" s="329">
        <v>44642</v>
      </c>
      <c r="L1224" s="256" t="s">
        <v>2097</v>
      </c>
      <c r="M1224" s="256"/>
      <c r="N1224" s="257"/>
    </row>
    <row r="1225" spans="2:14" x14ac:dyDescent="0.25">
      <c r="B1225" s="333" t="str">
        <f>IF(D1225="","",D1225&amp;"-"&amp;(1+COUNTIF(D$33:D1224,D1225)))</f>
        <v>imeprezime-1174</v>
      </c>
      <c r="D1225" s="255" t="s">
        <v>285</v>
      </c>
      <c r="E1225" s="256" t="s">
        <v>3259</v>
      </c>
      <c r="F1225" s="256">
        <v>1443</v>
      </c>
      <c r="G1225" s="256" t="s">
        <v>2098</v>
      </c>
      <c r="H1225" s="256" t="s">
        <v>428</v>
      </c>
      <c r="I1225" s="256" t="s">
        <v>380</v>
      </c>
      <c r="J1225" s="256">
        <v>221</v>
      </c>
      <c r="K1225" s="329">
        <v>44626</v>
      </c>
      <c r="L1225" s="256" t="s">
        <v>2097</v>
      </c>
      <c r="M1225" s="256"/>
      <c r="N1225" s="257"/>
    </row>
    <row r="1226" spans="2:14" x14ac:dyDescent="0.25">
      <c r="B1226" s="333" t="str">
        <f>IF(D1226="","",D1226&amp;"-"&amp;(1+COUNTIF(D$33:D1225,D1226)))</f>
        <v>imeprezime-1175</v>
      </c>
      <c r="D1226" s="255" t="s">
        <v>285</v>
      </c>
      <c r="E1226" s="256" t="s">
        <v>3259</v>
      </c>
      <c r="F1226" s="256">
        <v>1090</v>
      </c>
      <c r="G1226" s="256" t="s">
        <v>1394</v>
      </c>
      <c r="H1226" s="256" t="s">
        <v>2163</v>
      </c>
      <c r="I1226" s="256" t="s">
        <v>1000</v>
      </c>
      <c r="J1226" s="256">
        <v>221</v>
      </c>
      <c r="K1226" s="329">
        <v>44642</v>
      </c>
      <c r="L1226" s="256" t="s">
        <v>2097</v>
      </c>
      <c r="M1226" s="256"/>
      <c r="N1226" s="257"/>
    </row>
    <row r="1227" spans="2:14" x14ac:dyDescent="0.25">
      <c r="B1227" s="333" t="str">
        <f>IF(D1227="","",D1227&amp;"-"&amp;(1+COUNTIF(D$33:D1226,D1227)))</f>
        <v>imeprezime-1176</v>
      </c>
      <c r="D1227" s="255" t="s">
        <v>285</v>
      </c>
      <c r="E1227" s="256" t="s">
        <v>3259</v>
      </c>
      <c r="F1227" s="256">
        <v>1282</v>
      </c>
      <c r="G1227" s="256" t="s">
        <v>3264</v>
      </c>
      <c r="H1227" s="256" t="s">
        <v>807</v>
      </c>
      <c r="I1227" s="256" t="s">
        <v>868</v>
      </c>
      <c r="J1227" s="256">
        <v>221</v>
      </c>
      <c r="K1227" s="329">
        <v>44627</v>
      </c>
      <c r="L1227" s="256" t="s">
        <v>2097</v>
      </c>
      <c r="M1227" s="256"/>
      <c r="N1227" s="257"/>
    </row>
    <row r="1228" spans="2:14" x14ac:dyDescent="0.25">
      <c r="B1228" s="333" t="str">
        <f>IF(D1228="","",D1228&amp;"-"&amp;(1+COUNTIF(D$33:D1227,D1228)))</f>
        <v>imeprezime-1177</v>
      </c>
      <c r="D1228" s="255" t="s">
        <v>285</v>
      </c>
      <c r="E1228" s="256" t="s">
        <v>1824</v>
      </c>
      <c r="F1228" s="256">
        <v>1262</v>
      </c>
      <c r="G1228" s="256" t="s">
        <v>1823</v>
      </c>
      <c r="H1228" s="256" t="s">
        <v>377</v>
      </c>
      <c r="I1228" s="256" t="s">
        <v>1723</v>
      </c>
      <c r="J1228" s="256">
        <v>221</v>
      </c>
      <c r="K1228" s="329">
        <v>44636</v>
      </c>
      <c r="L1228" s="256" t="s">
        <v>2097</v>
      </c>
      <c r="M1228" s="256"/>
      <c r="N1228" s="257"/>
    </row>
    <row r="1229" spans="2:14" ht="15" customHeight="1" x14ac:dyDescent="0.25">
      <c r="B1229" s="333" t="str">
        <f>IF(D1229="","",D1229&amp;"-"&amp;(1+COUNTIF(D$33:D1228,D1229)))</f>
        <v>imeprezime-1178</v>
      </c>
      <c r="D1229" s="255" t="s">
        <v>285</v>
      </c>
      <c r="E1229" s="256" t="s">
        <v>3265</v>
      </c>
      <c r="F1229" s="256">
        <v>1072</v>
      </c>
      <c r="G1229" s="256" t="s">
        <v>3266</v>
      </c>
      <c r="H1229" s="256" t="s">
        <v>807</v>
      </c>
      <c r="I1229" s="256" t="s">
        <v>1000</v>
      </c>
      <c r="J1229" s="256">
        <v>221</v>
      </c>
      <c r="K1229" s="329">
        <v>44627</v>
      </c>
      <c r="L1229" s="256" t="s">
        <v>2097</v>
      </c>
      <c r="M1229" s="256"/>
      <c r="N1229" s="257"/>
    </row>
    <row r="1230" spans="2:14" x14ac:dyDescent="0.25">
      <c r="B1230" s="333" t="str">
        <f>IF(D1230="","",D1230&amp;"-"&amp;(1+COUNTIF(D$33:D1229,D1230)))</f>
        <v>imeprezime-1179</v>
      </c>
      <c r="D1230" s="255" t="s">
        <v>285</v>
      </c>
      <c r="E1230" s="256" t="s">
        <v>3267</v>
      </c>
      <c r="F1230" s="256">
        <v>1204</v>
      </c>
      <c r="G1230" s="256" t="s">
        <v>2975</v>
      </c>
      <c r="H1230" s="256" t="s">
        <v>807</v>
      </c>
      <c r="I1230" s="256" t="s">
        <v>1509</v>
      </c>
      <c r="J1230" s="256">
        <v>221</v>
      </c>
      <c r="K1230" s="329">
        <v>44627</v>
      </c>
      <c r="L1230" s="256" t="s">
        <v>2097</v>
      </c>
      <c r="M1230" s="256"/>
      <c r="N1230" s="257"/>
    </row>
    <row r="1231" spans="2:14" x14ac:dyDescent="0.25">
      <c r="B1231" s="333" t="str">
        <f>IF(D1231="","",D1231&amp;"-"&amp;(1+COUNTIF(D$33:D1230,D1231)))</f>
        <v>imeprezime-1180</v>
      </c>
      <c r="D1231" s="255" t="s">
        <v>285</v>
      </c>
      <c r="E1231" s="256" t="s">
        <v>3268</v>
      </c>
      <c r="F1231" s="256">
        <v>2241</v>
      </c>
      <c r="G1231" s="256" t="s">
        <v>3269</v>
      </c>
      <c r="H1231" s="256" t="s">
        <v>3270</v>
      </c>
      <c r="I1231" s="256"/>
      <c r="J1231" s="256" t="s">
        <v>2097</v>
      </c>
      <c r="K1231" s="329" t="s">
        <v>2097</v>
      </c>
      <c r="L1231" s="256" t="s">
        <v>2097</v>
      </c>
      <c r="M1231" s="256"/>
      <c r="N1231" s="257"/>
    </row>
    <row r="1232" spans="2:14" x14ac:dyDescent="0.25">
      <c r="B1232" s="333" t="str">
        <f>IF(D1232="","",D1232&amp;"-"&amp;(1+COUNTIF(D$33:D1231,D1232)))</f>
        <v>imeprezime-1181</v>
      </c>
      <c r="D1232" s="255" t="s">
        <v>285</v>
      </c>
      <c r="E1232" s="256" t="s">
        <v>3271</v>
      </c>
      <c r="F1232" s="256">
        <v>2079</v>
      </c>
      <c r="G1232" s="256" t="s">
        <v>2306</v>
      </c>
      <c r="H1232" s="256" t="s">
        <v>2307</v>
      </c>
      <c r="I1232" s="256"/>
      <c r="J1232" s="256" t="s">
        <v>2097</v>
      </c>
      <c r="K1232" s="256" t="s">
        <v>2097</v>
      </c>
      <c r="L1232" s="256" t="s">
        <v>2097</v>
      </c>
      <c r="M1232" s="256"/>
      <c r="N1232" s="257"/>
    </row>
    <row r="1233" spans="2:14" x14ac:dyDescent="0.25">
      <c r="B1233" s="333" t="str">
        <f>IF(D1233="","",D1233&amp;"-"&amp;(1+COUNTIF(D$33:D1232,D1233)))</f>
        <v>imeprezime-1182</v>
      </c>
      <c r="D1233" s="255" t="s">
        <v>285</v>
      </c>
      <c r="E1233" s="256" t="s">
        <v>3272</v>
      </c>
      <c r="F1233" s="256">
        <v>1332</v>
      </c>
      <c r="G1233" s="256" t="s">
        <v>3273</v>
      </c>
      <c r="H1233" s="256" t="s">
        <v>377</v>
      </c>
      <c r="I1233" s="256" t="s">
        <v>2003</v>
      </c>
      <c r="J1233" s="256">
        <v>221</v>
      </c>
      <c r="K1233" s="329">
        <v>44636</v>
      </c>
      <c r="L1233" s="256" t="s">
        <v>2097</v>
      </c>
      <c r="M1233" s="256"/>
      <c r="N1233" s="257"/>
    </row>
    <row r="1234" spans="2:14" x14ac:dyDescent="0.25">
      <c r="B1234" s="333" t="str">
        <f>IF(D1234="","",D1234&amp;"-"&amp;(1+COUNTIF(D$33:D1233,D1234)))</f>
        <v>imeprezime-1183</v>
      </c>
      <c r="D1234" s="255" t="s">
        <v>285</v>
      </c>
      <c r="E1234" s="256" t="s">
        <v>975</v>
      </c>
      <c r="F1234" s="256">
        <v>2275</v>
      </c>
      <c r="G1234" s="256" t="s">
        <v>974</v>
      </c>
      <c r="H1234" s="256" t="s">
        <v>2163</v>
      </c>
      <c r="I1234" s="256" t="s">
        <v>808</v>
      </c>
      <c r="J1234" s="256">
        <v>221</v>
      </c>
      <c r="K1234" s="329">
        <v>44717</v>
      </c>
      <c r="L1234" s="256" t="s">
        <v>2097</v>
      </c>
      <c r="M1234" s="256"/>
      <c r="N1234" s="257"/>
    </row>
    <row r="1235" spans="2:14" x14ac:dyDescent="0.25">
      <c r="B1235" s="333" t="str">
        <f>IF(D1235="","",D1235&amp;"-"&amp;(1+COUNTIF(D$33:D1234,D1235)))</f>
        <v>imeprezime-1184</v>
      </c>
      <c r="D1235" s="255" t="s">
        <v>285</v>
      </c>
      <c r="E1235" s="256" t="s">
        <v>975</v>
      </c>
      <c r="F1235" s="256">
        <v>1775</v>
      </c>
      <c r="G1235" s="256" t="s">
        <v>2951</v>
      </c>
      <c r="H1235" s="256" t="s">
        <v>2194</v>
      </c>
      <c r="I1235" s="256"/>
      <c r="J1235" s="256" t="s">
        <v>2097</v>
      </c>
      <c r="K1235" s="256" t="s">
        <v>2097</v>
      </c>
      <c r="L1235" s="256" t="s">
        <v>2097</v>
      </c>
      <c r="M1235" s="256"/>
      <c r="N1235" s="257"/>
    </row>
    <row r="1236" spans="2:14" ht="15" customHeight="1" x14ac:dyDescent="0.25">
      <c r="B1236" s="333" t="str">
        <f>IF(D1236="","",D1236&amp;"-"&amp;(1+COUNTIF(D$33:D1235,D1236)))</f>
        <v>imeprezime-1185</v>
      </c>
      <c r="D1236" s="255" t="s">
        <v>285</v>
      </c>
      <c r="E1236" s="256" t="s">
        <v>3274</v>
      </c>
      <c r="F1236" s="256">
        <v>2100</v>
      </c>
      <c r="G1236" s="256" t="s">
        <v>3275</v>
      </c>
      <c r="H1236" s="256" t="s">
        <v>2671</v>
      </c>
      <c r="I1236" s="256"/>
      <c r="J1236" s="256" t="s">
        <v>2097</v>
      </c>
      <c r="K1236" s="256" t="s">
        <v>2097</v>
      </c>
      <c r="L1236" s="256" t="s">
        <v>2097</v>
      </c>
      <c r="M1236" s="256"/>
      <c r="N1236" s="257"/>
    </row>
    <row r="1237" spans="2:14" x14ac:dyDescent="0.25">
      <c r="B1237" s="333" t="str">
        <f>IF(D1237="","",D1237&amp;"-"&amp;(1+COUNTIF(D$33:D1236,D1237)))</f>
        <v>imeprezime-1186</v>
      </c>
      <c r="D1237" s="255" t="s">
        <v>285</v>
      </c>
      <c r="E1237" s="256" t="s">
        <v>3274</v>
      </c>
      <c r="F1237" s="256">
        <v>2077</v>
      </c>
      <c r="G1237" s="256" t="s">
        <v>3276</v>
      </c>
      <c r="H1237" s="256" t="s">
        <v>2671</v>
      </c>
      <c r="I1237" s="256"/>
      <c r="J1237" s="256" t="s">
        <v>2097</v>
      </c>
      <c r="K1237" s="256" t="s">
        <v>2097</v>
      </c>
      <c r="L1237" s="256" t="s">
        <v>2097</v>
      </c>
      <c r="M1237" s="256"/>
      <c r="N1237" s="257"/>
    </row>
    <row r="1238" spans="2:14" x14ac:dyDescent="0.25">
      <c r="B1238" s="333" t="str">
        <f>IF(D1238="","",D1238&amp;"-"&amp;(1+COUNTIF(D$33:D1237,D1238)))</f>
        <v>imeprezime-1187</v>
      </c>
      <c r="D1238" s="255" t="s">
        <v>285</v>
      </c>
      <c r="E1238" s="256" t="s">
        <v>3277</v>
      </c>
      <c r="F1238" s="256">
        <v>2027</v>
      </c>
      <c r="G1238" s="256" t="s">
        <v>2848</v>
      </c>
      <c r="H1238" s="256" t="s">
        <v>409</v>
      </c>
      <c r="I1238" s="256" t="s">
        <v>1833</v>
      </c>
      <c r="J1238" s="256">
        <v>221</v>
      </c>
      <c r="K1238" s="329">
        <v>44632</v>
      </c>
      <c r="L1238" s="256" t="s">
        <v>2097</v>
      </c>
      <c r="M1238" s="256"/>
      <c r="N1238" s="257"/>
    </row>
    <row r="1239" spans="2:14" x14ac:dyDescent="0.25">
      <c r="B1239" s="333" t="str">
        <f>IF(D1239="","",D1239&amp;"-"&amp;(1+COUNTIF(D$33:D1238,D1239)))</f>
        <v>imeprezime-1188</v>
      </c>
      <c r="D1239" s="255" t="s">
        <v>285</v>
      </c>
      <c r="E1239" s="256" t="s">
        <v>3278</v>
      </c>
      <c r="F1239" s="256">
        <v>1424</v>
      </c>
      <c r="G1239" s="256" t="s">
        <v>2193</v>
      </c>
      <c r="H1239" s="256" t="s">
        <v>2194</v>
      </c>
      <c r="I1239" s="256" t="s">
        <v>1556</v>
      </c>
      <c r="J1239" s="256">
        <v>221</v>
      </c>
      <c r="K1239" s="329">
        <v>44645</v>
      </c>
      <c r="L1239" s="256" t="s">
        <v>2097</v>
      </c>
      <c r="M1239" s="256"/>
      <c r="N1239" s="257"/>
    </row>
    <row r="1240" spans="2:14" x14ac:dyDescent="0.25">
      <c r="B1240" s="333" t="str">
        <f>IF(D1240="","",D1240&amp;"-"&amp;(1+COUNTIF(D$33:D1239,D1240)))</f>
        <v>imeprezime-1189</v>
      </c>
      <c r="D1240" s="255" t="s">
        <v>285</v>
      </c>
      <c r="E1240" s="256" t="s">
        <v>3279</v>
      </c>
      <c r="F1240" s="256">
        <v>1480</v>
      </c>
      <c r="G1240" s="256" t="s">
        <v>3280</v>
      </c>
      <c r="H1240" s="256" t="s">
        <v>377</v>
      </c>
      <c r="I1240" s="256" t="s">
        <v>698</v>
      </c>
      <c r="J1240" s="256">
        <v>221</v>
      </c>
      <c r="K1240" s="329">
        <v>44636</v>
      </c>
      <c r="L1240" s="256" t="s">
        <v>2097</v>
      </c>
      <c r="M1240" s="256"/>
      <c r="N1240" s="257"/>
    </row>
    <row r="1241" spans="2:14" x14ac:dyDescent="0.25">
      <c r="B1241" s="333" t="str">
        <f>IF(D1241="","",D1241&amp;"-"&amp;(1+COUNTIF(D$33:D1240,D1241)))</f>
        <v>imeprezime-1190</v>
      </c>
      <c r="D1241" s="255" t="s">
        <v>285</v>
      </c>
      <c r="E1241" s="256" t="s">
        <v>3281</v>
      </c>
      <c r="F1241" s="256">
        <v>1253</v>
      </c>
      <c r="G1241" s="256" t="s">
        <v>2823</v>
      </c>
      <c r="H1241" s="256" t="s">
        <v>377</v>
      </c>
      <c r="I1241" s="256" t="s">
        <v>1094</v>
      </c>
      <c r="J1241" s="256">
        <v>221</v>
      </c>
      <c r="K1241" s="329">
        <v>44636</v>
      </c>
      <c r="L1241" s="256" t="s">
        <v>2097</v>
      </c>
      <c r="M1241" s="256"/>
      <c r="N1241" s="257"/>
    </row>
    <row r="1242" spans="2:14" x14ac:dyDescent="0.25">
      <c r="B1242" s="333" t="str">
        <f>IF(D1242="","",D1242&amp;"-"&amp;(1+COUNTIF(D$33:D1241,D1242)))</f>
        <v>imeprezime-1191</v>
      </c>
      <c r="D1242" s="255" t="s">
        <v>285</v>
      </c>
      <c r="E1242" s="256" t="s">
        <v>3281</v>
      </c>
      <c r="F1242" s="256">
        <v>1115</v>
      </c>
      <c r="G1242" s="256" t="s">
        <v>2375</v>
      </c>
      <c r="H1242" s="256" t="s">
        <v>428</v>
      </c>
      <c r="I1242" s="256" t="s">
        <v>868</v>
      </c>
      <c r="J1242" s="256">
        <v>221</v>
      </c>
      <c r="K1242" s="329">
        <v>44626</v>
      </c>
      <c r="L1242" s="256" t="s">
        <v>2097</v>
      </c>
      <c r="M1242" s="256"/>
      <c r="N1242" s="257"/>
    </row>
    <row r="1243" spans="2:14" ht="15" customHeight="1" x14ac:dyDescent="0.25">
      <c r="B1243" s="333" t="str">
        <f>IF(D1243="","",D1243&amp;"-"&amp;(1+COUNTIF(D$33:D1242,D1243)))</f>
        <v>imeprezime-1192</v>
      </c>
      <c r="D1243" s="255" t="s">
        <v>285</v>
      </c>
      <c r="E1243" s="256" t="s">
        <v>3281</v>
      </c>
      <c r="F1243" s="256">
        <v>1420</v>
      </c>
      <c r="G1243" s="256" t="s">
        <v>3282</v>
      </c>
      <c r="H1243" s="256" t="s">
        <v>807</v>
      </c>
      <c r="I1243" s="256" t="s">
        <v>1000</v>
      </c>
      <c r="J1243" s="256">
        <v>221</v>
      </c>
      <c r="K1243" s="329">
        <v>44627</v>
      </c>
      <c r="L1243" s="256" t="s">
        <v>2097</v>
      </c>
      <c r="M1243" s="256"/>
      <c r="N1243" s="257"/>
    </row>
    <row r="1244" spans="2:14" x14ac:dyDescent="0.25">
      <c r="B1244" s="333" t="str">
        <f>IF(D1244="","",D1244&amp;"-"&amp;(1+COUNTIF(D$33:D1243,D1244)))</f>
        <v>imeprezime-1193</v>
      </c>
      <c r="D1244" s="255" t="s">
        <v>285</v>
      </c>
      <c r="E1244" s="256" t="s">
        <v>3281</v>
      </c>
      <c r="F1244" s="256">
        <v>1505</v>
      </c>
      <c r="G1244" s="256" t="s">
        <v>3283</v>
      </c>
      <c r="H1244" s="256" t="s">
        <v>428</v>
      </c>
      <c r="I1244" s="256" t="s">
        <v>1094</v>
      </c>
      <c r="J1244" s="256">
        <v>221</v>
      </c>
      <c r="K1244" s="329">
        <v>44675</v>
      </c>
      <c r="L1244" s="256" t="s">
        <v>2097</v>
      </c>
      <c r="M1244" s="256"/>
      <c r="N1244" s="257"/>
    </row>
    <row r="1245" spans="2:14" x14ac:dyDescent="0.25">
      <c r="B1245" s="333" t="str">
        <f>IF(D1245="","",D1245&amp;"-"&amp;(1+COUNTIF(D$33:D1244,D1245)))</f>
        <v>imeprezime-1194</v>
      </c>
      <c r="D1245" s="255" t="s">
        <v>285</v>
      </c>
      <c r="E1245" s="256" t="s">
        <v>2031</v>
      </c>
      <c r="F1245" s="256">
        <v>1504</v>
      </c>
      <c r="G1245" s="256" t="s">
        <v>3284</v>
      </c>
      <c r="H1245" s="256" t="s">
        <v>428</v>
      </c>
      <c r="I1245" s="256" t="s">
        <v>1833</v>
      </c>
      <c r="J1245" s="256">
        <v>221</v>
      </c>
      <c r="K1245" s="329">
        <v>44626</v>
      </c>
      <c r="L1245" s="256" t="s">
        <v>2097</v>
      </c>
      <c r="M1245" s="256"/>
      <c r="N1245" s="257"/>
    </row>
    <row r="1246" spans="2:14" x14ac:dyDescent="0.25">
      <c r="B1246" s="333" t="str">
        <f>IF(D1246="","",D1246&amp;"-"&amp;(1+COUNTIF(D$33:D1245,D1246)))</f>
        <v>imeprezime-1195</v>
      </c>
      <c r="D1246" s="255" t="s">
        <v>285</v>
      </c>
      <c r="E1246" s="256" t="s">
        <v>2031</v>
      </c>
      <c r="F1246" s="256">
        <v>1193</v>
      </c>
      <c r="G1246" s="256" t="s">
        <v>3285</v>
      </c>
      <c r="H1246" s="256" t="s">
        <v>807</v>
      </c>
      <c r="I1246" s="256" t="s">
        <v>1723</v>
      </c>
      <c r="J1246" s="256">
        <v>221</v>
      </c>
      <c r="K1246" s="329">
        <v>44627</v>
      </c>
      <c r="L1246" s="256" t="s">
        <v>2097</v>
      </c>
      <c r="M1246" s="256"/>
      <c r="N1246" s="257"/>
    </row>
    <row r="1247" spans="2:14" x14ac:dyDescent="0.25">
      <c r="B1247" s="333" t="str">
        <f>IF(D1247="","",D1247&amp;"-"&amp;(1+COUNTIF(D$33:D1246,D1247)))</f>
        <v>imeprezime-1196</v>
      </c>
      <c r="D1247" s="255" t="s">
        <v>285</v>
      </c>
      <c r="E1247" s="256" t="s">
        <v>2031</v>
      </c>
      <c r="F1247" s="256">
        <v>1065</v>
      </c>
      <c r="G1247" s="256" t="s">
        <v>2285</v>
      </c>
      <c r="H1247" s="256" t="s">
        <v>377</v>
      </c>
      <c r="I1247" s="256" t="s">
        <v>1833</v>
      </c>
      <c r="J1247" s="256">
        <v>221</v>
      </c>
      <c r="K1247" s="329">
        <v>44636</v>
      </c>
      <c r="L1247" s="256" t="s">
        <v>2097</v>
      </c>
      <c r="M1247" s="256"/>
      <c r="N1247" s="257"/>
    </row>
    <row r="1248" spans="2:14" x14ac:dyDescent="0.25">
      <c r="B1248" s="333" t="str">
        <f>IF(D1248="","",D1248&amp;"-"&amp;(1+COUNTIF(D$33:D1247,D1248)))</f>
        <v>imeprezime-1197</v>
      </c>
      <c r="D1248" s="255" t="s">
        <v>285</v>
      </c>
      <c r="E1248" s="256" t="s">
        <v>2031</v>
      </c>
      <c r="F1248" s="256">
        <v>1794</v>
      </c>
      <c r="G1248" s="256" t="s">
        <v>3286</v>
      </c>
      <c r="H1248" s="256" t="s">
        <v>563</v>
      </c>
      <c r="I1248" s="256"/>
      <c r="J1248" s="256" t="s">
        <v>2097</v>
      </c>
      <c r="K1248" s="256" t="s">
        <v>2097</v>
      </c>
      <c r="L1248" s="256" t="s">
        <v>2097</v>
      </c>
      <c r="M1248" s="256"/>
      <c r="N1248" s="257"/>
    </row>
    <row r="1249" spans="2:14" x14ac:dyDescent="0.25">
      <c r="B1249" s="333" t="str">
        <f>IF(D1249="","",D1249&amp;"-"&amp;(1+COUNTIF(D$33:D1248,D1249)))</f>
        <v>imeprezime-1198</v>
      </c>
      <c r="D1249" s="255" t="s">
        <v>285</v>
      </c>
      <c r="E1249" s="256" t="s">
        <v>2031</v>
      </c>
      <c r="F1249" s="256">
        <v>1878</v>
      </c>
      <c r="G1249" s="256" t="s">
        <v>2030</v>
      </c>
      <c r="H1249" s="256" t="s">
        <v>525</v>
      </c>
      <c r="I1249" s="256" t="s">
        <v>2034</v>
      </c>
      <c r="J1249" s="256">
        <v>221</v>
      </c>
      <c r="K1249" s="329">
        <v>44625</v>
      </c>
      <c r="L1249" s="256" t="s">
        <v>2097</v>
      </c>
      <c r="M1249" s="256"/>
      <c r="N1249" s="257"/>
    </row>
    <row r="1250" spans="2:14" ht="15" customHeight="1" x14ac:dyDescent="0.25">
      <c r="B1250" s="333" t="str">
        <f>IF(D1250="","",D1250&amp;"-"&amp;(1+COUNTIF(D$33:D1249,D1250)))</f>
        <v>imeprezime-1199</v>
      </c>
      <c r="D1250" s="255" t="s">
        <v>285</v>
      </c>
      <c r="E1250" s="256" t="s">
        <v>2031</v>
      </c>
      <c r="F1250" s="256">
        <v>1910</v>
      </c>
      <c r="G1250" s="256" t="s">
        <v>3287</v>
      </c>
      <c r="H1250" s="256" t="s">
        <v>377</v>
      </c>
      <c r="I1250" s="256" t="s">
        <v>1658</v>
      </c>
      <c r="J1250" s="256">
        <v>221</v>
      </c>
      <c r="K1250" s="329">
        <v>44636</v>
      </c>
      <c r="L1250" s="256" t="s">
        <v>2097</v>
      </c>
      <c r="M1250" s="256"/>
      <c r="N1250" s="257"/>
    </row>
    <row r="1251" spans="2:14" x14ac:dyDescent="0.25">
      <c r="B1251" s="333" t="str">
        <f>IF(D1251="","",D1251&amp;"-"&amp;(1+COUNTIF(D$33:D1250,D1251)))</f>
        <v>imeprezime-1200</v>
      </c>
      <c r="D1251" s="255" t="s">
        <v>285</v>
      </c>
      <c r="E1251" s="256" t="s">
        <v>2031</v>
      </c>
      <c r="F1251" s="256">
        <v>1865</v>
      </c>
      <c r="G1251" s="256" t="s">
        <v>3288</v>
      </c>
      <c r="H1251" s="256" t="s">
        <v>807</v>
      </c>
      <c r="I1251" s="256" t="s">
        <v>1658</v>
      </c>
      <c r="J1251" s="256">
        <v>221</v>
      </c>
      <c r="K1251" s="329">
        <v>44627</v>
      </c>
      <c r="L1251" s="256" t="s">
        <v>2097</v>
      </c>
      <c r="M1251" s="256"/>
      <c r="N1251" s="257"/>
    </row>
    <row r="1252" spans="2:14" x14ac:dyDescent="0.25">
      <c r="B1252" s="333" t="str">
        <f>IF(D1252="","",D1252&amp;"-"&amp;(1+COUNTIF(D$33:D1251,D1252)))</f>
        <v>imeprezime-1201</v>
      </c>
      <c r="D1252" s="255" t="s">
        <v>285</v>
      </c>
      <c r="E1252" s="256" t="s">
        <v>1276</v>
      </c>
      <c r="F1252" s="256">
        <v>1142</v>
      </c>
      <c r="G1252" s="256" t="s">
        <v>3289</v>
      </c>
      <c r="H1252" s="256" t="s">
        <v>428</v>
      </c>
      <c r="I1252" s="256" t="s">
        <v>1000</v>
      </c>
      <c r="J1252" s="256">
        <v>221</v>
      </c>
      <c r="K1252" s="329">
        <v>44626</v>
      </c>
      <c r="L1252" s="256" t="s">
        <v>2097</v>
      </c>
      <c r="M1252" s="256"/>
      <c r="N1252" s="257"/>
    </row>
    <row r="1253" spans="2:14" x14ac:dyDescent="0.25">
      <c r="B1253" s="333" t="str">
        <f>IF(D1253="","",D1253&amp;"-"&amp;(1+COUNTIF(D$33:D1252,D1253)))</f>
        <v>imeprezime-1202</v>
      </c>
      <c r="D1253" s="255" t="s">
        <v>285</v>
      </c>
      <c r="E1253" s="256" t="s">
        <v>1276</v>
      </c>
      <c r="F1253" s="256">
        <v>2257</v>
      </c>
      <c r="G1253" s="256" t="s">
        <v>3290</v>
      </c>
      <c r="H1253" s="256" t="s">
        <v>807</v>
      </c>
      <c r="I1253" s="256"/>
      <c r="J1253" s="256" t="s">
        <v>2097</v>
      </c>
      <c r="K1253" s="256" t="s">
        <v>2097</v>
      </c>
      <c r="L1253" s="256" t="s">
        <v>2097</v>
      </c>
      <c r="M1253" s="256"/>
      <c r="N1253" s="257"/>
    </row>
    <row r="1254" spans="2:14" x14ac:dyDescent="0.25">
      <c r="B1254" s="333" t="str">
        <f>IF(D1254="","",D1254&amp;"-"&amp;(1+COUNTIF(D$33:D1253,D1254)))</f>
        <v>imeprezime-1203</v>
      </c>
      <c r="D1254" s="255" t="s">
        <v>285</v>
      </c>
      <c r="E1254" s="256" t="s">
        <v>1276</v>
      </c>
      <c r="F1254" s="256">
        <v>1365</v>
      </c>
      <c r="G1254" s="256" t="s">
        <v>3291</v>
      </c>
      <c r="H1254" s="256" t="s">
        <v>2163</v>
      </c>
      <c r="I1254" s="256" t="s">
        <v>1000</v>
      </c>
      <c r="J1254" s="256">
        <v>221</v>
      </c>
      <c r="K1254" s="329">
        <v>44642</v>
      </c>
      <c r="L1254" s="256" t="s">
        <v>2097</v>
      </c>
      <c r="M1254" s="256"/>
      <c r="N1254" s="257"/>
    </row>
    <row r="1255" spans="2:14" x14ac:dyDescent="0.25">
      <c r="B1255" s="333" t="str">
        <f>IF(D1255="","",D1255&amp;"-"&amp;(1+COUNTIF(D$33:D1254,D1255)))</f>
        <v>imeprezime-1204</v>
      </c>
      <c r="D1255" s="255" t="s">
        <v>285</v>
      </c>
      <c r="E1255" s="256" t="s">
        <v>2622</v>
      </c>
      <c r="F1255" s="256">
        <v>2267</v>
      </c>
      <c r="G1255" s="256" t="s">
        <v>3292</v>
      </c>
      <c r="H1255" s="256" t="s">
        <v>3293</v>
      </c>
      <c r="I1255" s="256"/>
      <c r="J1255" s="256" t="s">
        <v>2097</v>
      </c>
      <c r="K1255" s="256" t="s">
        <v>2097</v>
      </c>
      <c r="L1255" s="256" t="s">
        <v>2097</v>
      </c>
      <c r="M1255" s="256"/>
      <c r="N1255" s="257"/>
    </row>
    <row r="1256" spans="2:14" x14ac:dyDescent="0.25">
      <c r="B1256" s="333" t="str">
        <f>IF(D1256="","",D1256&amp;"-"&amp;(1+COUNTIF(D$33:D1255,D1256)))</f>
        <v>imeprezime-1205</v>
      </c>
      <c r="D1256" s="255" t="s">
        <v>285</v>
      </c>
      <c r="E1256" s="256" t="s">
        <v>1276</v>
      </c>
      <c r="F1256" s="256">
        <v>1579</v>
      </c>
      <c r="G1256" s="256" t="s">
        <v>3294</v>
      </c>
      <c r="H1256" s="256" t="s">
        <v>2152</v>
      </c>
      <c r="I1256" s="256"/>
      <c r="J1256" s="256" t="s">
        <v>2097</v>
      </c>
      <c r="K1256" s="256" t="s">
        <v>2097</v>
      </c>
      <c r="L1256" s="256" t="s">
        <v>2097</v>
      </c>
      <c r="M1256" s="256"/>
      <c r="N1256" s="257"/>
    </row>
    <row r="1257" spans="2:14" ht="15" customHeight="1" x14ac:dyDescent="0.25">
      <c r="B1257" s="333" t="str">
        <f>IF(D1257="","",D1257&amp;"-"&amp;(1+COUNTIF(D$33:D1256,D1257)))</f>
        <v>imeprezime-1206</v>
      </c>
      <c r="D1257" s="255" t="s">
        <v>285</v>
      </c>
      <c r="E1257" s="256" t="s">
        <v>1276</v>
      </c>
      <c r="F1257" s="256">
        <v>2254</v>
      </c>
      <c r="G1257" s="256" t="s">
        <v>3295</v>
      </c>
      <c r="H1257" s="256" t="s">
        <v>807</v>
      </c>
      <c r="I1257" s="256"/>
      <c r="J1257" s="256" t="s">
        <v>2097</v>
      </c>
      <c r="K1257" s="256" t="s">
        <v>2097</v>
      </c>
      <c r="L1257" s="256" t="s">
        <v>2097</v>
      </c>
      <c r="M1257" s="256"/>
      <c r="N1257" s="257"/>
    </row>
    <row r="1258" spans="2:14" x14ac:dyDescent="0.25">
      <c r="B1258" s="333" t="str">
        <f>IF(D1258="","",D1258&amp;"-"&amp;(1+COUNTIF(D$33:D1257,D1258)))</f>
        <v>imeprezime-1207</v>
      </c>
      <c r="D1258" s="255" t="s">
        <v>285</v>
      </c>
      <c r="E1258" s="256" t="s">
        <v>1276</v>
      </c>
      <c r="F1258" s="256">
        <v>1208</v>
      </c>
      <c r="G1258" s="256" t="s">
        <v>1275</v>
      </c>
      <c r="H1258" s="256" t="s">
        <v>563</v>
      </c>
      <c r="I1258" s="256" t="s">
        <v>1280</v>
      </c>
      <c r="J1258" s="256">
        <v>221</v>
      </c>
      <c r="K1258" s="329">
        <v>44645</v>
      </c>
      <c r="L1258" s="256" t="s">
        <v>2097</v>
      </c>
      <c r="M1258" s="256"/>
      <c r="N1258" s="257"/>
    </row>
    <row r="1259" spans="2:14" x14ac:dyDescent="0.25">
      <c r="B1259" s="333" t="str">
        <f>IF(D1259="","",D1259&amp;"-"&amp;(1+COUNTIF(D$33:D1258,D1259)))</f>
        <v>imeprezime-1208</v>
      </c>
      <c r="D1259" s="255" t="s">
        <v>285</v>
      </c>
      <c r="E1259" s="256" t="s">
        <v>1276</v>
      </c>
      <c r="F1259" s="256">
        <v>1556</v>
      </c>
      <c r="G1259" s="256" t="s">
        <v>3296</v>
      </c>
      <c r="H1259" s="256" t="s">
        <v>525</v>
      </c>
      <c r="I1259" s="256" t="s">
        <v>1280</v>
      </c>
      <c r="J1259" s="256">
        <v>221</v>
      </c>
      <c r="K1259" s="329">
        <v>44625</v>
      </c>
      <c r="L1259" s="256" t="s">
        <v>2097</v>
      </c>
      <c r="M1259" s="256"/>
      <c r="N1259" s="257"/>
    </row>
    <row r="1260" spans="2:14" x14ac:dyDescent="0.25">
      <c r="B1260" s="333" t="str">
        <f>IF(D1260="","",D1260&amp;"-"&amp;(1+COUNTIF(D$33:D1259,D1260)))</f>
        <v>imeprezime-1209</v>
      </c>
      <c r="D1260" s="255" t="s">
        <v>285</v>
      </c>
      <c r="E1260" s="256" t="s">
        <v>1276</v>
      </c>
      <c r="F1260" s="256">
        <v>1393</v>
      </c>
      <c r="G1260" s="256" t="s">
        <v>784</v>
      </c>
      <c r="H1260" s="256" t="s">
        <v>377</v>
      </c>
      <c r="I1260" s="256" t="s">
        <v>1280</v>
      </c>
      <c r="J1260" s="256">
        <v>221</v>
      </c>
      <c r="K1260" s="329">
        <v>44636</v>
      </c>
      <c r="L1260" s="256" t="s">
        <v>2097</v>
      </c>
      <c r="M1260" s="256"/>
      <c r="N1260" s="257"/>
    </row>
    <row r="1261" spans="2:14" x14ac:dyDescent="0.25">
      <c r="B1261" s="333" t="str">
        <f>IF(D1261="","",D1261&amp;"-"&amp;(1+COUNTIF(D$33:D1260,D1261)))</f>
        <v>imeprezime-1210</v>
      </c>
      <c r="D1261" s="255" t="s">
        <v>285</v>
      </c>
      <c r="E1261" s="256" t="s">
        <v>1276</v>
      </c>
      <c r="F1261" s="256">
        <v>1078</v>
      </c>
      <c r="G1261" s="256" t="s">
        <v>2138</v>
      </c>
      <c r="H1261" s="256" t="s">
        <v>2163</v>
      </c>
      <c r="I1261" s="256"/>
      <c r="J1261" s="256" t="s">
        <v>2097</v>
      </c>
      <c r="K1261" s="256" t="s">
        <v>2097</v>
      </c>
      <c r="L1261" s="256" t="s">
        <v>2097</v>
      </c>
      <c r="M1261" s="256"/>
      <c r="N1261" s="257"/>
    </row>
    <row r="1262" spans="2:14" x14ac:dyDescent="0.25">
      <c r="B1262" s="333" t="str">
        <f>IF(D1262="","",D1262&amp;"-"&amp;(1+COUNTIF(D$33:D1261,D1262)))</f>
        <v>imeprezime-1211</v>
      </c>
      <c r="D1262" s="255" t="s">
        <v>285</v>
      </c>
      <c r="E1262" s="256" t="s">
        <v>1276</v>
      </c>
      <c r="F1262" s="256">
        <v>1907</v>
      </c>
      <c r="G1262" s="256" t="s">
        <v>2386</v>
      </c>
      <c r="H1262" s="256" t="s">
        <v>377</v>
      </c>
      <c r="I1262" s="256" t="s">
        <v>1000</v>
      </c>
      <c r="J1262" s="256">
        <v>221</v>
      </c>
      <c r="K1262" s="329">
        <v>44636</v>
      </c>
      <c r="L1262" s="256" t="s">
        <v>2097</v>
      </c>
      <c r="M1262" s="256"/>
      <c r="N1262" s="257"/>
    </row>
    <row r="1263" spans="2:14" x14ac:dyDescent="0.25">
      <c r="B1263" s="333" t="str">
        <f>IF(D1263="","",D1263&amp;"-"&amp;(1+COUNTIF(D$33:D1262,D1263)))</f>
        <v>imeprezime-1212</v>
      </c>
      <c r="D1263" s="255" t="s">
        <v>285</v>
      </c>
      <c r="E1263" s="256" t="s">
        <v>3297</v>
      </c>
      <c r="F1263" s="256">
        <v>2228</v>
      </c>
      <c r="G1263" s="256" t="s">
        <v>3288</v>
      </c>
      <c r="H1263" s="256" t="s">
        <v>807</v>
      </c>
      <c r="I1263" s="256" t="s">
        <v>808</v>
      </c>
      <c r="J1263" s="256">
        <v>221</v>
      </c>
      <c r="K1263" s="329">
        <v>44668</v>
      </c>
      <c r="L1263" s="256" t="s">
        <v>2097</v>
      </c>
      <c r="M1263" s="256"/>
      <c r="N1263" s="257"/>
    </row>
    <row r="1264" spans="2:14" ht="15" customHeight="1" x14ac:dyDescent="0.25">
      <c r="B1264" s="333" t="str">
        <f>IF(D1264="","",D1264&amp;"-"&amp;(1+COUNTIF(D$33:D1263,D1264)))</f>
        <v>imeprezime-1213</v>
      </c>
      <c r="D1264" s="255" t="s">
        <v>285</v>
      </c>
      <c r="E1264" s="256" t="s">
        <v>3298</v>
      </c>
      <c r="F1264" s="256">
        <v>1930</v>
      </c>
      <c r="G1264" s="256" t="s">
        <v>2568</v>
      </c>
      <c r="H1264" s="256" t="s">
        <v>377</v>
      </c>
      <c r="I1264" s="256" t="s">
        <v>808</v>
      </c>
      <c r="J1264" s="256">
        <v>221</v>
      </c>
      <c r="K1264" s="329">
        <v>44669</v>
      </c>
      <c r="L1264" s="256" t="s">
        <v>2097</v>
      </c>
      <c r="M1264" s="256"/>
      <c r="N1264" s="257"/>
    </row>
    <row r="1265" spans="2:14" x14ac:dyDescent="0.25">
      <c r="B1265" s="333" t="str">
        <f>IF(D1265="","",D1265&amp;"-"&amp;(1+COUNTIF(D$33:D1264,D1265)))</f>
        <v>imeprezime-1214</v>
      </c>
      <c r="D1265" s="255" t="s">
        <v>285</v>
      </c>
      <c r="E1265" s="256" t="s">
        <v>3299</v>
      </c>
      <c r="F1265" s="256">
        <v>1044</v>
      </c>
      <c r="G1265" s="256" t="s">
        <v>3300</v>
      </c>
      <c r="H1265" s="256" t="s">
        <v>409</v>
      </c>
      <c r="I1265" s="256" t="s">
        <v>1280</v>
      </c>
      <c r="J1265" s="256">
        <v>221</v>
      </c>
      <c r="K1265" s="329">
        <v>44632</v>
      </c>
      <c r="L1265" s="256" t="s">
        <v>2097</v>
      </c>
      <c r="M1265" s="256"/>
      <c r="N1265" s="257"/>
    </row>
    <row r="1266" spans="2:14" x14ac:dyDescent="0.25">
      <c r="B1266" s="333" t="str">
        <f>IF(D1266="","",D1266&amp;"-"&amp;(1+COUNTIF(D$33:D1265,D1266)))</f>
        <v>imeprezime-1215</v>
      </c>
      <c r="D1266" s="255" t="s">
        <v>285</v>
      </c>
      <c r="E1266" s="256" t="s">
        <v>3299</v>
      </c>
      <c r="F1266" s="256">
        <v>1058</v>
      </c>
      <c r="G1266" s="256" t="s">
        <v>2837</v>
      </c>
      <c r="H1266" s="256" t="s">
        <v>377</v>
      </c>
      <c r="I1266" s="256" t="s">
        <v>1094</v>
      </c>
      <c r="J1266" s="256">
        <v>221</v>
      </c>
      <c r="K1266" s="329">
        <v>44636</v>
      </c>
      <c r="L1266" s="256" t="s">
        <v>2097</v>
      </c>
      <c r="M1266" s="256"/>
      <c r="N1266" s="257"/>
    </row>
    <row r="1267" spans="2:14" x14ac:dyDescent="0.25">
      <c r="B1267" s="333" t="str">
        <f>IF(D1267="","",D1267&amp;"-"&amp;(1+COUNTIF(D$33:D1266,D1267)))</f>
        <v>imeprezime-1216</v>
      </c>
      <c r="D1267" s="255" t="s">
        <v>285</v>
      </c>
      <c r="E1267" s="256" t="s">
        <v>3301</v>
      </c>
      <c r="F1267" s="256">
        <v>1885</v>
      </c>
      <c r="G1267" s="256" t="s">
        <v>3302</v>
      </c>
      <c r="H1267" s="256" t="s">
        <v>377</v>
      </c>
      <c r="I1267" s="256" t="s">
        <v>808</v>
      </c>
      <c r="J1267" s="256">
        <v>221</v>
      </c>
      <c r="K1267" s="329">
        <v>44656</v>
      </c>
      <c r="L1267" s="256" t="s">
        <v>2097</v>
      </c>
      <c r="M1267" s="256"/>
      <c r="N1267" s="257"/>
    </row>
    <row r="1268" spans="2:14" x14ac:dyDescent="0.25">
      <c r="B1268" s="333" t="str">
        <f>IF(D1268="","",D1268&amp;"-"&amp;(1+COUNTIF(D$33:D1267,D1268)))</f>
        <v>imeprezime-1217</v>
      </c>
      <c r="D1268" s="255" t="s">
        <v>285</v>
      </c>
      <c r="E1268" s="256" t="s">
        <v>3301</v>
      </c>
      <c r="F1268" s="256">
        <v>1720</v>
      </c>
      <c r="G1268" s="256" t="s">
        <v>2884</v>
      </c>
      <c r="H1268" s="256" t="s">
        <v>377</v>
      </c>
      <c r="I1268" s="256"/>
      <c r="J1268" s="256" t="s">
        <v>2097</v>
      </c>
      <c r="K1268" s="256" t="s">
        <v>2097</v>
      </c>
      <c r="L1268" s="256" t="s">
        <v>2097</v>
      </c>
      <c r="M1268" s="256"/>
      <c r="N1268" s="257"/>
    </row>
    <row r="1269" spans="2:14" x14ac:dyDescent="0.25">
      <c r="B1269" s="333" t="str">
        <f>IF(D1269="","",D1269&amp;"-"&amp;(1+COUNTIF(D$33:D1268,D1269)))</f>
        <v>imeprezime-1218</v>
      </c>
      <c r="D1269" s="255" t="s">
        <v>285</v>
      </c>
      <c r="E1269" s="256" t="s">
        <v>3301</v>
      </c>
      <c r="F1269" s="256">
        <v>2285</v>
      </c>
      <c r="G1269" s="256" t="s">
        <v>3303</v>
      </c>
      <c r="H1269" s="256" t="s">
        <v>409</v>
      </c>
      <c r="I1269" s="256"/>
      <c r="J1269" s="256" t="s">
        <v>2097</v>
      </c>
      <c r="K1269" s="256" t="s">
        <v>2097</v>
      </c>
      <c r="L1269" s="256" t="s">
        <v>2097</v>
      </c>
      <c r="M1269" s="256"/>
      <c r="N1269" s="257"/>
    </row>
    <row r="1270" spans="2:14" x14ac:dyDescent="0.25">
      <c r="B1270" s="333" t="str">
        <f>IF(D1270="","",D1270&amp;"-"&amp;(1+COUNTIF(D$33:D1269,D1270)))</f>
        <v>imeprezime-1219</v>
      </c>
      <c r="D1270" s="255" t="s">
        <v>285</v>
      </c>
      <c r="E1270" s="256" t="s">
        <v>3301</v>
      </c>
      <c r="F1270" s="256">
        <v>2256</v>
      </c>
      <c r="G1270" s="256" t="s">
        <v>2287</v>
      </c>
      <c r="H1270" s="256" t="s">
        <v>807</v>
      </c>
      <c r="I1270" s="256"/>
      <c r="J1270" s="256" t="s">
        <v>2097</v>
      </c>
      <c r="K1270" s="256" t="s">
        <v>2097</v>
      </c>
      <c r="L1270" s="256" t="s">
        <v>2097</v>
      </c>
      <c r="M1270" s="256"/>
      <c r="N1270" s="257"/>
    </row>
    <row r="1271" spans="2:14" ht="15" customHeight="1" x14ac:dyDescent="0.25">
      <c r="B1271" s="333" t="str">
        <f>IF(D1271="","",D1271&amp;"-"&amp;(1+COUNTIF(D$33:D1270,D1271)))</f>
        <v>imeprezime-1220</v>
      </c>
      <c r="D1271" s="255" t="s">
        <v>285</v>
      </c>
      <c r="E1271" s="256" t="s">
        <v>3301</v>
      </c>
      <c r="F1271" s="256">
        <v>1038</v>
      </c>
      <c r="G1271" s="256" t="s">
        <v>3022</v>
      </c>
      <c r="H1271" s="256" t="s">
        <v>377</v>
      </c>
      <c r="I1271" s="256"/>
      <c r="J1271" s="256" t="s">
        <v>2097</v>
      </c>
      <c r="K1271" s="256" t="s">
        <v>2097</v>
      </c>
      <c r="L1271" s="256" t="s">
        <v>2097</v>
      </c>
      <c r="M1271" s="256"/>
      <c r="N1271" s="257"/>
    </row>
    <row r="1272" spans="2:14" x14ac:dyDescent="0.25">
      <c r="B1272" s="333" t="str">
        <f>IF(D1272="","",D1272&amp;"-"&amp;(1+COUNTIF(D$33:D1271,D1272)))</f>
        <v>imeprezime-1221</v>
      </c>
      <c r="D1272" s="255" t="s">
        <v>285</v>
      </c>
      <c r="E1272" s="256" t="s">
        <v>3304</v>
      </c>
      <c r="F1272" s="256">
        <v>2117</v>
      </c>
      <c r="G1272" s="256" t="s">
        <v>3305</v>
      </c>
      <c r="H1272" s="256" t="s">
        <v>2321</v>
      </c>
      <c r="I1272" s="256"/>
      <c r="J1272" s="256" t="s">
        <v>2097</v>
      </c>
      <c r="K1272" s="256" t="s">
        <v>2097</v>
      </c>
      <c r="L1272" s="256" t="s">
        <v>2097</v>
      </c>
      <c r="M1272" s="256"/>
      <c r="N1272" s="257"/>
    </row>
    <row r="1273" spans="2:14" x14ac:dyDescent="0.25">
      <c r="B1273" s="333" t="str">
        <f>IF(D1273="","",D1273&amp;"-"&amp;(1+COUNTIF(D$33:D1272,D1273)))</f>
        <v>imeprezime-1222</v>
      </c>
      <c r="D1273" s="255" t="s">
        <v>285</v>
      </c>
      <c r="E1273" s="256" t="s">
        <v>3306</v>
      </c>
      <c r="F1273" s="256">
        <v>1470</v>
      </c>
      <c r="G1273" s="256" t="s">
        <v>3307</v>
      </c>
      <c r="H1273" s="256" t="s">
        <v>450</v>
      </c>
      <c r="I1273" s="256" t="s">
        <v>1833</v>
      </c>
      <c r="J1273" s="256">
        <v>221</v>
      </c>
      <c r="K1273" s="329">
        <v>44625</v>
      </c>
      <c r="L1273" s="256" t="s">
        <v>2097</v>
      </c>
      <c r="M1273" s="256"/>
      <c r="N1273" s="257"/>
    </row>
    <row r="1274" spans="2:14" x14ac:dyDescent="0.25">
      <c r="B1274" s="333" t="str">
        <f>IF(D1274="","",D1274&amp;"-"&amp;(1+COUNTIF(D$33:D1273,D1274)))</f>
        <v>imeprezime-1223</v>
      </c>
      <c r="D1274" s="255" t="s">
        <v>285</v>
      </c>
      <c r="E1274" s="256" t="s">
        <v>3308</v>
      </c>
      <c r="F1274" s="256">
        <v>1752</v>
      </c>
      <c r="G1274" s="256" t="s">
        <v>3309</v>
      </c>
      <c r="H1274" s="256" t="s">
        <v>807</v>
      </c>
      <c r="I1274" s="256"/>
      <c r="J1274" s="256" t="s">
        <v>2097</v>
      </c>
      <c r="K1274" s="256" t="s">
        <v>2097</v>
      </c>
      <c r="L1274" s="256" t="s">
        <v>2097</v>
      </c>
      <c r="M1274" s="256"/>
      <c r="N1274" s="257"/>
    </row>
    <row r="1275" spans="2:14" x14ac:dyDescent="0.25">
      <c r="B1275" s="333" t="str">
        <f>IF(D1275="","",D1275&amp;"-"&amp;(1+COUNTIF(D$33:D1274,D1275)))</f>
        <v>imeprezime-1224</v>
      </c>
      <c r="D1275" s="255" t="s">
        <v>285</v>
      </c>
      <c r="E1275" s="256" t="s">
        <v>3308</v>
      </c>
      <c r="F1275" s="256">
        <v>1323</v>
      </c>
      <c r="G1275" s="256" t="s">
        <v>2527</v>
      </c>
      <c r="H1275" s="256" t="s">
        <v>450</v>
      </c>
      <c r="I1275" s="256" t="s">
        <v>1000</v>
      </c>
      <c r="J1275" s="256">
        <v>221</v>
      </c>
      <c r="K1275" s="329">
        <v>44625</v>
      </c>
      <c r="L1275" s="256" t="s">
        <v>2097</v>
      </c>
      <c r="M1275" s="256"/>
      <c r="N1275" s="257"/>
    </row>
    <row r="1276" spans="2:14" x14ac:dyDescent="0.25">
      <c r="B1276" s="333" t="str">
        <f>IF(D1276="","",D1276&amp;"-"&amp;(1+COUNTIF(D$33:D1275,D1276)))</f>
        <v>imeprezime-1225</v>
      </c>
      <c r="D1276" s="255" t="s">
        <v>285</v>
      </c>
      <c r="E1276" s="256" t="s">
        <v>3308</v>
      </c>
      <c r="F1276" s="256">
        <v>1668</v>
      </c>
      <c r="G1276" s="256" t="s">
        <v>3310</v>
      </c>
      <c r="H1276" s="256" t="s">
        <v>450</v>
      </c>
      <c r="I1276" s="256"/>
      <c r="J1276" s="256" t="s">
        <v>2097</v>
      </c>
      <c r="K1276" s="256" t="s">
        <v>2097</v>
      </c>
      <c r="L1276" s="256" t="s">
        <v>2097</v>
      </c>
      <c r="M1276" s="256"/>
      <c r="N1276" s="257"/>
    </row>
    <row r="1277" spans="2:14" x14ac:dyDescent="0.25">
      <c r="B1277" s="333" t="str">
        <f>IF(D1277="","",D1277&amp;"-"&amp;(1+COUNTIF(D$33:D1276,D1277)))</f>
        <v>imeprezime-1226</v>
      </c>
      <c r="D1277" s="255" t="s">
        <v>285</v>
      </c>
      <c r="E1277" s="256" t="s">
        <v>3308</v>
      </c>
      <c r="F1277" s="256">
        <v>1395</v>
      </c>
      <c r="G1277" s="256" t="s">
        <v>2551</v>
      </c>
      <c r="H1277" s="256" t="s">
        <v>377</v>
      </c>
      <c r="I1277" s="256" t="s">
        <v>495</v>
      </c>
      <c r="J1277" s="256">
        <v>221</v>
      </c>
      <c r="K1277" s="329">
        <v>44636</v>
      </c>
      <c r="L1277" s="256" t="s">
        <v>2097</v>
      </c>
      <c r="M1277" s="256"/>
      <c r="N1277" s="257"/>
    </row>
    <row r="1278" spans="2:14" ht="15" customHeight="1" x14ac:dyDescent="0.25">
      <c r="B1278" s="333" t="str">
        <f>IF(D1278="","",D1278&amp;"-"&amp;(1+COUNTIF(D$33:D1277,D1278)))</f>
        <v>imeprezime-1227</v>
      </c>
      <c r="D1278" s="255" t="s">
        <v>285</v>
      </c>
      <c r="E1278" s="256" t="s">
        <v>3311</v>
      </c>
      <c r="F1278" s="256">
        <v>1299</v>
      </c>
      <c r="G1278" s="256" t="s">
        <v>2276</v>
      </c>
      <c r="H1278" s="256" t="s">
        <v>409</v>
      </c>
      <c r="I1278" s="256"/>
      <c r="J1278" s="256" t="s">
        <v>2097</v>
      </c>
      <c r="K1278" s="256" t="s">
        <v>2097</v>
      </c>
      <c r="L1278" s="256" t="s">
        <v>2097</v>
      </c>
      <c r="M1278" s="256"/>
      <c r="N1278" s="257"/>
    </row>
    <row r="1279" spans="2:14" x14ac:dyDescent="0.25">
      <c r="B1279" s="333" t="str">
        <f>IF(D1279="","",D1279&amp;"-"&amp;(1+COUNTIF(D$33:D1278,D1279)))</f>
        <v>imeprezime-1228</v>
      </c>
      <c r="D1279" s="255" t="s">
        <v>285</v>
      </c>
      <c r="E1279" s="256" t="s">
        <v>3311</v>
      </c>
      <c r="F1279" s="256">
        <v>1398</v>
      </c>
      <c r="G1279" s="256" t="s">
        <v>1552</v>
      </c>
      <c r="H1279" s="256" t="s">
        <v>807</v>
      </c>
      <c r="I1279" s="256" t="s">
        <v>808</v>
      </c>
      <c r="J1279" s="256">
        <v>221</v>
      </c>
      <c r="K1279" s="329">
        <v>44627</v>
      </c>
      <c r="L1279" s="256" t="s">
        <v>2097</v>
      </c>
      <c r="M1279" s="256"/>
      <c r="N1279" s="257"/>
    </row>
    <row r="1280" spans="2:14" x14ac:dyDescent="0.25">
      <c r="B1280" s="333" t="str">
        <f>IF(D1280="","",D1280&amp;"-"&amp;(1+COUNTIF(D$33:D1279,D1280)))</f>
        <v>imeprezime_alias-1</v>
      </c>
      <c r="D1280" s="255" t="s">
        <v>284</v>
      </c>
      <c r="E1280" s="256" t="s">
        <v>3312</v>
      </c>
      <c r="F1280" s="256">
        <v>24</v>
      </c>
      <c r="G1280" s="256">
        <v>2173</v>
      </c>
      <c r="H1280" s="256"/>
      <c r="I1280" s="256"/>
      <c r="J1280" s="256"/>
      <c r="K1280" s="256"/>
      <c r="L1280" s="256"/>
      <c r="M1280" s="256"/>
      <c r="N1280" s="257"/>
    </row>
    <row r="1281" spans="2:14" x14ac:dyDescent="0.25">
      <c r="B1281" s="333" t="str">
        <f>IF(D1281="","",D1281&amp;"-"&amp;(1+COUNTIF(D$33:D1280,D1281)))</f>
        <v>imeprezime_alias-2</v>
      </c>
      <c r="D1281" s="255" t="s">
        <v>284</v>
      </c>
      <c r="E1281" s="256" t="s">
        <v>3313</v>
      </c>
      <c r="F1281" s="256">
        <v>19</v>
      </c>
      <c r="G1281" s="256">
        <v>2089</v>
      </c>
      <c r="H1281" s="256"/>
      <c r="I1281" s="256"/>
      <c r="J1281" s="256"/>
      <c r="K1281" s="256"/>
      <c r="L1281" s="256"/>
      <c r="M1281" s="256"/>
      <c r="N1281" s="257"/>
    </row>
    <row r="1282" spans="2:14" x14ac:dyDescent="0.25">
      <c r="B1282" s="333" t="str">
        <f>IF(D1282="","",D1282&amp;"-"&amp;(1+COUNTIF(D$33:D1281,D1282)))</f>
        <v>imeprezime_alias-3</v>
      </c>
      <c r="D1282" s="255" t="s">
        <v>284</v>
      </c>
      <c r="E1282" s="256" t="s">
        <v>3314</v>
      </c>
      <c r="F1282" s="256">
        <v>2</v>
      </c>
      <c r="G1282" s="256">
        <v>1558</v>
      </c>
      <c r="H1282" s="256"/>
      <c r="I1282" s="256"/>
      <c r="J1282" s="256"/>
      <c r="K1282" s="256"/>
      <c r="L1282" s="256"/>
      <c r="M1282" s="256"/>
      <c r="N1282" s="257"/>
    </row>
    <row r="1283" spans="2:14" x14ac:dyDescent="0.25">
      <c r="B1283" s="333" t="str">
        <f>IF(D1283="","",D1283&amp;"-"&amp;(1+COUNTIF(D$33:D1282,D1283)))</f>
        <v>imeprezime_alias-4</v>
      </c>
      <c r="D1283" s="255" t="s">
        <v>284</v>
      </c>
      <c r="E1283" s="256" t="s">
        <v>3315</v>
      </c>
      <c r="F1283" s="256">
        <v>27</v>
      </c>
      <c r="G1283" s="256">
        <v>1362</v>
      </c>
      <c r="H1283" s="256"/>
      <c r="I1283" s="256"/>
      <c r="J1283" s="256"/>
      <c r="K1283" s="256"/>
      <c r="L1283" s="256"/>
      <c r="M1283" s="256"/>
      <c r="N1283" s="257"/>
    </row>
    <row r="1284" spans="2:14" x14ac:dyDescent="0.25">
      <c r="B1284" s="333" t="str">
        <f>IF(D1284="","",D1284&amp;"-"&amp;(1+COUNTIF(D$33:D1283,D1284)))</f>
        <v>imeprezime_alias-5</v>
      </c>
      <c r="D1284" s="255" t="s">
        <v>284</v>
      </c>
      <c r="E1284" s="256" t="s">
        <v>3316</v>
      </c>
      <c r="F1284" s="256">
        <v>20</v>
      </c>
      <c r="G1284" s="256">
        <v>2112</v>
      </c>
      <c r="H1284" s="256"/>
      <c r="I1284" s="256"/>
      <c r="J1284" s="256"/>
      <c r="K1284" s="256"/>
      <c r="L1284" s="256"/>
      <c r="M1284" s="256"/>
      <c r="N1284" s="257"/>
    </row>
    <row r="1285" spans="2:14" ht="15" customHeight="1" x14ac:dyDescent="0.25">
      <c r="B1285" s="333" t="str">
        <f>IF(D1285="","",D1285&amp;"-"&amp;(1+COUNTIF(D$33:D1284,D1285)))</f>
        <v>imeprezime_alias-6</v>
      </c>
      <c r="D1285" s="255" t="s">
        <v>284</v>
      </c>
      <c r="E1285" s="256" t="s">
        <v>3317</v>
      </c>
      <c r="F1285" s="256">
        <v>18</v>
      </c>
      <c r="G1285" s="256">
        <v>2088</v>
      </c>
      <c r="H1285" s="256"/>
      <c r="I1285" s="256"/>
      <c r="J1285" s="256"/>
      <c r="K1285" s="256"/>
      <c r="L1285" s="256"/>
      <c r="M1285" s="256"/>
      <c r="N1285" s="257"/>
    </row>
    <row r="1286" spans="2:14" x14ac:dyDescent="0.25">
      <c r="B1286" s="333" t="str">
        <f>IF(D1286="","",D1286&amp;"-"&amp;(1+COUNTIF(D$33:D1285,D1286)))</f>
        <v>imeprezime_alias-7</v>
      </c>
      <c r="D1286" s="255" t="s">
        <v>284</v>
      </c>
      <c r="E1286" s="256" t="s">
        <v>3318</v>
      </c>
      <c r="F1286" s="256">
        <v>4</v>
      </c>
      <c r="G1286" s="256">
        <v>1984</v>
      </c>
      <c r="H1286" s="256"/>
      <c r="I1286" s="256"/>
      <c r="J1286" s="256"/>
      <c r="K1286" s="256"/>
      <c r="L1286" s="256"/>
      <c r="M1286" s="256"/>
      <c r="N1286" s="257"/>
    </row>
    <row r="1287" spans="2:14" x14ac:dyDescent="0.25">
      <c r="B1287" s="333" t="str">
        <f>IF(D1287="","",D1287&amp;"-"&amp;(1+COUNTIF(D$33:D1286,D1287)))</f>
        <v>imeprezime_alias-8</v>
      </c>
      <c r="D1287" s="255" t="s">
        <v>284</v>
      </c>
      <c r="E1287" s="256" t="s">
        <v>3319</v>
      </c>
      <c r="F1287" s="256">
        <v>15</v>
      </c>
      <c r="G1287" s="256">
        <v>1211</v>
      </c>
      <c r="H1287" s="256"/>
      <c r="I1287" s="256"/>
      <c r="J1287" s="256"/>
      <c r="K1287" s="256"/>
      <c r="L1287" s="256"/>
      <c r="M1287" s="256"/>
      <c r="N1287" s="257"/>
    </row>
    <row r="1288" spans="2:14" x14ac:dyDescent="0.25">
      <c r="B1288" s="333" t="str">
        <f>IF(D1288="","",D1288&amp;"-"&amp;(1+COUNTIF(D$33:D1287,D1288)))</f>
        <v>imeprezime_alias-9</v>
      </c>
      <c r="D1288" s="255" t="s">
        <v>284</v>
      </c>
      <c r="E1288" s="256" t="s">
        <v>3320</v>
      </c>
      <c r="F1288" s="256">
        <v>26</v>
      </c>
      <c r="G1288" s="256">
        <v>1999</v>
      </c>
      <c r="H1288" s="256"/>
      <c r="I1288" s="256"/>
      <c r="J1288" s="256"/>
      <c r="K1288" s="256"/>
      <c r="L1288" s="256"/>
      <c r="M1288" s="256"/>
      <c r="N1288" s="257"/>
    </row>
    <row r="1289" spans="2:14" x14ac:dyDescent="0.25">
      <c r="B1289" s="333" t="str">
        <f>IF(D1289="","",D1289&amp;"-"&amp;(1+COUNTIF(D$33:D1288,D1289)))</f>
        <v>imeprezime_alias-10</v>
      </c>
      <c r="D1289" s="255" t="s">
        <v>284</v>
      </c>
      <c r="E1289" s="256" t="s">
        <v>3321</v>
      </c>
      <c r="F1289" s="256">
        <v>31</v>
      </c>
      <c r="G1289" s="256">
        <v>1952</v>
      </c>
      <c r="H1289" s="256"/>
      <c r="I1289" s="256"/>
      <c r="J1289" s="256"/>
      <c r="K1289" s="256"/>
      <c r="L1289" s="256"/>
      <c r="M1289" s="256"/>
      <c r="N1289" s="257"/>
    </row>
    <row r="1290" spans="2:14" x14ac:dyDescent="0.25">
      <c r="B1290" s="333" t="str">
        <f>IF(D1290="","",D1290&amp;"-"&amp;(1+COUNTIF(D$33:D1289,D1290)))</f>
        <v>imeprezime_alias-11</v>
      </c>
      <c r="D1290" s="255" t="s">
        <v>284</v>
      </c>
      <c r="E1290" s="256" t="s">
        <v>3322</v>
      </c>
      <c r="F1290" s="256">
        <v>22</v>
      </c>
      <c r="G1290" s="256">
        <v>2040</v>
      </c>
      <c r="H1290" s="256"/>
      <c r="I1290" s="256"/>
      <c r="J1290" s="256"/>
      <c r="K1290" s="256"/>
      <c r="L1290" s="256"/>
      <c r="M1290" s="256"/>
      <c r="N1290" s="257"/>
    </row>
    <row r="1291" spans="2:14" x14ac:dyDescent="0.25">
      <c r="B1291" s="333" t="str">
        <f>IF(D1291="","",D1291&amp;"-"&amp;(1+COUNTIF(D$33:D1290,D1291)))</f>
        <v>imeprezime_alias-12</v>
      </c>
      <c r="D1291" s="255" t="s">
        <v>284</v>
      </c>
      <c r="E1291" s="256" t="s">
        <v>3323</v>
      </c>
      <c r="F1291" s="256">
        <v>16</v>
      </c>
      <c r="G1291" s="256">
        <v>2046</v>
      </c>
      <c r="H1291" s="256"/>
      <c r="I1291" s="256"/>
      <c r="J1291" s="256"/>
      <c r="K1291" s="256"/>
      <c r="L1291" s="256"/>
      <c r="M1291" s="256"/>
      <c r="N1291" s="257"/>
    </row>
    <row r="1292" spans="2:14" ht="15" customHeight="1" x14ac:dyDescent="0.25">
      <c r="B1292" s="333" t="str">
        <f>IF(D1292="","",D1292&amp;"-"&amp;(1+COUNTIF(D$33:D1291,D1292)))</f>
        <v>imeprezime_alias-13</v>
      </c>
      <c r="D1292" s="255" t="s">
        <v>284</v>
      </c>
      <c r="E1292" s="256" t="s">
        <v>3324</v>
      </c>
      <c r="F1292" s="256">
        <v>14</v>
      </c>
      <c r="G1292" s="256">
        <v>1493</v>
      </c>
      <c r="H1292" s="256"/>
      <c r="I1292" s="256"/>
      <c r="J1292" s="256"/>
      <c r="K1292" s="256"/>
      <c r="L1292" s="256"/>
      <c r="M1292" s="256"/>
      <c r="N1292" s="257"/>
    </row>
    <row r="1293" spans="2:14" x14ac:dyDescent="0.25">
      <c r="B1293" s="333" t="str">
        <f>IF(D1293="","",D1293&amp;"-"&amp;(1+COUNTIF(D$33:D1292,D1293)))</f>
        <v>imeprezime_alias-14</v>
      </c>
      <c r="D1293" s="255" t="s">
        <v>284</v>
      </c>
      <c r="E1293" s="256" t="s">
        <v>3325</v>
      </c>
      <c r="F1293" s="256">
        <v>9</v>
      </c>
      <c r="G1293" s="256">
        <v>1969</v>
      </c>
      <c r="H1293" s="256"/>
      <c r="I1293" s="256"/>
      <c r="J1293" s="256"/>
      <c r="K1293" s="256"/>
      <c r="L1293" s="256"/>
      <c r="M1293" s="256"/>
      <c r="N1293" s="257"/>
    </row>
    <row r="1294" spans="2:14" x14ac:dyDescent="0.25">
      <c r="B1294" s="333" t="str">
        <f>IF(D1294="","",D1294&amp;"-"&amp;(1+COUNTIF(D$33:D1293,D1294)))</f>
        <v>imeprezime_alias-15</v>
      </c>
      <c r="D1294" s="255" t="s">
        <v>284</v>
      </c>
      <c r="E1294" s="256" t="s">
        <v>3326</v>
      </c>
      <c r="F1294" s="256">
        <v>32</v>
      </c>
      <c r="G1294" s="256">
        <v>1055</v>
      </c>
      <c r="H1294" s="256"/>
      <c r="I1294" s="256"/>
      <c r="J1294" s="256"/>
      <c r="K1294" s="256"/>
      <c r="L1294" s="256"/>
      <c r="M1294" s="256"/>
      <c r="N1294" s="257"/>
    </row>
    <row r="1295" spans="2:14" x14ac:dyDescent="0.25">
      <c r="B1295" s="333" t="str">
        <f>IF(D1295="","",D1295&amp;"-"&amp;(1+COUNTIF(D$33:D1294,D1295)))</f>
        <v>imeprezime_alias-16</v>
      </c>
      <c r="D1295" s="255" t="s">
        <v>284</v>
      </c>
      <c r="E1295" s="256" t="s">
        <v>3327</v>
      </c>
      <c r="F1295" s="256">
        <v>6</v>
      </c>
      <c r="G1295" s="256">
        <v>1378</v>
      </c>
      <c r="H1295" s="256"/>
      <c r="I1295" s="256"/>
      <c r="J1295" s="256"/>
      <c r="K1295" s="256"/>
      <c r="L1295" s="256"/>
      <c r="M1295" s="256"/>
      <c r="N1295" s="257"/>
    </row>
    <row r="1296" spans="2:14" x14ac:dyDescent="0.25">
      <c r="B1296" s="333" t="str">
        <f>IF(D1296="","",D1296&amp;"-"&amp;(1+COUNTIF(D$33:D1295,D1296)))</f>
        <v>imeprezime_alias-17</v>
      </c>
      <c r="D1296" s="255" t="s">
        <v>284</v>
      </c>
      <c r="E1296" s="256" t="s">
        <v>3328</v>
      </c>
      <c r="F1296" s="256">
        <v>7</v>
      </c>
      <c r="G1296" s="256">
        <v>1202</v>
      </c>
      <c r="H1296" s="256"/>
      <c r="I1296" s="256"/>
      <c r="J1296" s="256"/>
      <c r="K1296" s="256"/>
      <c r="L1296" s="256"/>
      <c r="M1296" s="256"/>
      <c r="N1296" s="257"/>
    </row>
    <row r="1297" spans="2:14" x14ac:dyDescent="0.25">
      <c r="B1297" s="333" t="str">
        <f>IF(D1297="","",D1297&amp;"-"&amp;(1+COUNTIF(D$33:D1296,D1297)))</f>
        <v>imeprezime_alias-18</v>
      </c>
      <c r="D1297" s="255" t="s">
        <v>284</v>
      </c>
      <c r="E1297" s="256" t="s">
        <v>3329</v>
      </c>
      <c r="F1297" s="256">
        <v>3</v>
      </c>
      <c r="G1297" s="256">
        <v>1972</v>
      </c>
      <c r="H1297" s="256"/>
      <c r="I1297" s="256"/>
      <c r="J1297" s="256"/>
      <c r="K1297" s="256"/>
      <c r="L1297" s="256"/>
      <c r="M1297" s="256"/>
      <c r="N1297" s="257"/>
    </row>
    <row r="1298" spans="2:14" x14ac:dyDescent="0.25">
      <c r="B1298" s="333" t="str">
        <f>IF(D1298="","",D1298&amp;"-"&amp;(1+COUNTIF(D$33:D1297,D1298)))</f>
        <v>imeprezime_alias-19</v>
      </c>
      <c r="D1298" s="255" t="s">
        <v>284</v>
      </c>
      <c r="E1298" s="256" t="s">
        <v>3330</v>
      </c>
      <c r="F1298" s="256">
        <v>11</v>
      </c>
      <c r="G1298" s="256">
        <v>1361</v>
      </c>
      <c r="H1298" s="256"/>
      <c r="I1298" s="256"/>
      <c r="J1298" s="256"/>
      <c r="K1298" s="256"/>
      <c r="L1298" s="256"/>
      <c r="M1298" s="256"/>
      <c r="N1298" s="257"/>
    </row>
    <row r="1299" spans="2:14" ht="15" customHeight="1" x14ac:dyDescent="0.25">
      <c r="B1299" s="333" t="str">
        <f>IF(D1299="","",D1299&amp;"-"&amp;(1+COUNTIF(D$33:D1298,D1299)))</f>
        <v>imeprezime_alias-20</v>
      </c>
      <c r="D1299" s="255" t="s">
        <v>284</v>
      </c>
      <c r="E1299" s="256" t="s">
        <v>3331</v>
      </c>
      <c r="F1299" s="256">
        <v>8</v>
      </c>
      <c r="G1299" s="256">
        <v>1655</v>
      </c>
      <c r="H1299" s="256"/>
      <c r="I1299" s="256"/>
      <c r="J1299" s="256"/>
      <c r="K1299" s="256"/>
      <c r="L1299" s="256"/>
      <c r="M1299" s="256"/>
      <c r="N1299" s="257"/>
    </row>
    <row r="1300" spans="2:14" x14ac:dyDescent="0.25">
      <c r="B1300" s="333" t="str">
        <f>IF(D1300="","",D1300&amp;"-"&amp;(1+COUNTIF(D$33:D1299,D1300)))</f>
        <v>imeprezime_alias-21</v>
      </c>
      <c r="D1300" s="255" t="s">
        <v>284</v>
      </c>
      <c r="E1300" s="256" t="s">
        <v>3332</v>
      </c>
      <c r="F1300" s="256">
        <v>5</v>
      </c>
      <c r="G1300" s="256">
        <v>1655</v>
      </c>
      <c r="H1300" s="256"/>
      <c r="I1300" s="256"/>
      <c r="J1300" s="256"/>
      <c r="K1300" s="256"/>
      <c r="L1300" s="256"/>
      <c r="M1300" s="256"/>
      <c r="N1300" s="257"/>
    </row>
    <row r="1301" spans="2:14" x14ac:dyDescent="0.25">
      <c r="B1301" s="333" t="str">
        <f>IF(D1301="","",D1301&amp;"-"&amp;(1+COUNTIF(D$33:D1300,D1301)))</f>
        <v>imeprezime_alias-22</v>
      </c>
      <c r="D1301" s="255" t="s">
        <v>284</v>
      </c>
      <c r="E1301" s="256" t="s">
        <v>3333</v>
      </c>
      <c r="F1301" s="256">
        <v>33</v>
      </c>
      <c r="G1301" s="256">
        <v>1214</v>
      </c>
      <c r="H1301" s="256"/>
      <c r="I1301" s="256"/>
      <c r="J1301" s="256"/>
      <c r="K1301" s="256"/>
      <c r="L1301" s="256"/>
      <c r="M1301" s="256"/>
      <c r="N1301" s="257"/>
    </row>
    <row r="1302" spans="2:14" x14ac:dyDescent="0.25">
      <c r="B1302" s="333" t="str">
        <f>IF(D1302="","",D1302&amp;"-"&amp;(1+COUNTIF(D$33:D1301,D1302)))</f>
        <v>imeprezime_alias-23</v>
      </c>
      <c r="D1302" s="255" t="s">
        <v>284</v>
      </c>
      <c r="E1302" s="256" t="s">
        <v>3334</v>
      </c>
      <c r="F1302" s="256">
        <v>17</v>
      </c>
      <c r="G1302" s="256">
        <v>2049</v>
      </c>
      <c r="H1302" s="256"/>
      <c r="I1302" s="256"/>
      <c r="J1302" s="256"/>
      <c r="K1302" s="256"/>
      <c r="L1302" s="256"/>
      <c r="M1302" s="256"/>
      <c r="N1302" s="257"/>
    </row>
    <row r="1303" spans="2:14" x14ac:dyDescent="0.25">
      <c r="B1303" s="333" t="str">
        <f>IF(D1303="","",D1303&amp;"-"&amp;(1+COUNTIF(D$33:D1302,D1303)))</f>
        <v>imeprezime_alias-24</v>
      </c>
      <c r="D1303" s="255" t="s">
        <v>284</v>
      </c>
      <c r="E1303" s="256" t="s">
        <v>3335</v>
      </c>
      <c r="F1303" s="256">
        <v>1</v>
      </c>
      <c r="G1303" s="256">
        <v>1097</v>
      </c>
      <c r="H1303" s="256"/>
      <c r="I1303" s="256"/>
      <c r="J1303" s="256"/>
      <c r="K1303" s="256"/>
      <c r="L1303" s="256"/>
      <c r="M1303" s="256"/>
      <c r="N1303" s="257"/>
    </row>
    <row r="1304" spans="2:14" x14ac:dyDescent="0.25">
      <c r="B1304" s="333" t="str">
        <f>IF(D1304="","",D1304&amp;"-"&amp;(1+COUNTIF(D$33:D1303,D1304)))</f>
        <v>imeprezime_alias-25</v>
      </c>
      <c r="D1304" s="255" t="s">
        <v>284</v>
      </c>
      <c r="E1304" s="256" t="s">
        <v>3336</v>
      </c>
      <c r="F1304" s="256">
        <v>10</v>
      </c>
      <c r="G1304" s="256">
        <v>1543</v>
      </c>
      <c r="H1304" s="256"/>
      <c r="I1304" s="256"/>
      <c r="J1304" s="256"/>
      <c r="K1304" s="256"/>
      <c r="L1304" s="256"/>
      <c r="M1304" s="256"/>
      <c r="N1304" s="257"/>
    </row>
    <row r="1305" spans="2:14" x14ac:dyDescent="0.25">
      <c r="B1305" s="333" t="str">
        <f>IF(D1305="","",D1305&amp;"-"&amp;(1+COUNTIF(D$33:D1304,D1305)))</f>
        <v>imeprezime_alias-26</v>
      </c>
      <c r="D1305" s="255" t="s">
        <v>284</v>
      </c>
      <c r="E1305" s="256" t="s">
        <v>3337</v>
      </c>
      <c r="F1305" s="256">
        <v>23</v>
      </c>
      <c r="G1305" s="256">
        <v>2028</v>
      </c>
      <c r="H1305" s="256"/>
      <c r="I1305" s="256"/>
      <c r="J1305" s="256"/>
      <c r="K1305" s="256"/>
      <c r="L1305" s="256"/>
      <c r="M1305" s="256"/>
      <c r="N1305" s="257"/>
    </row>
    <row r="1306" spans="2:14" ht="15" customHeight="1" x14ac:dyDescent="0.25">
      <c r="B1306" s="333" t="str">
        <f>IF(D1306="","",D1306&amp;"-"&amp;(1+COUNTIF(D$33:D1305,D1306)))</f>
        <v>imeprezime_alias-27</v>
      </c>
      <c r="D1306" s="255" t="s">
        <v>284</v>
      </c>
      <c r="E1306" s="256" t="s">
        <v>3338</v>
      </c>
      <c r="F1306" s="256">
        <v>12</v>
      </c>
      <c r="G1306" s="256">
        <v>2035</v>
      </c>
      <c r="H1306" s="256"/>
      <c r="I1306" s="256"/>
      <c r="J1306" s="256"/>
      <c r="K1306" s="256"/>
      <c r="L1306" s="256"/>
      <c r="M1306" s="256"/>
      <c r="N1306" s="257"/>
    </row>
    <row r="1307" spans="2:14" x14ac:dyDescent="0.25">
      <c r="B1307" s="333" t="str">
        <f>IF(D1307="","",D1307&amp;"-"&amp;(1+COUNTIF(D$33:D1306,D1307)))</f>
        <v>imeprezime_alias-28</v>
      </c>
      <c r="D1307" s="255" t="s">
        <v>284</v>
      </c>
      <c r="E1307" s="256" t="s">
        <v>3339</v>
      </c>
      <c r="F1307" s="256">
        <v>29</v>
      </c>
      <c r="G1307" s="256">
        <v>2229</v>
      </c>
      <c r="H1307" s="256"/>
      <c r="I1307" s="256"/>
      <c r="J1307" s="256"/>
      <c r="K1307" s="256"/>
      <c r="L1307" s="256"/>
      <c r="M1307" s="256"/>
      <c r="N1307" s="257"/>
    </row>
    <row r="1308" spans="2:14" x14ac:dyDescent="0.25">
      <c r="B1308" s="333" t="str">
        <f>IF(D1308="","",D1308&amp;"-"&amp;(1+COUNTIF(D$33:D1307,D1308)))</f>
        <v>imeprezime_alias-29</v>
      </c>
      <c r="D1308" s="255" t="s">
        <v>284</v>
      </c>
      <c r="E1308" s="256" t="s">
        <v>3246</v>
      </c>
      <c r="F1308" s="256">
        <v>25</v>
      </c>
      <c r="G1308" s="256">
        <v>1252</v>
      </c>
      <c r="H1308" s="256"/>
      <c r="I1308" s="256"/>
      <c r="J1308" s="256"/>
      <c r="K1308" s="256"/>
      <c r="L1308" s="256"/>
      <c r="M1308" s="256"/>
      <c r="N1308" s="257"/>
    </row>
    <row r="1309" spans="2:14" x14ac:dyDescent="0.25">
      <c r="B1309" s="333" t="str">
        <f>IF(D1309="","",D1309&amp;"-"&amp;(1+COUNTIF(D$33:D1308,D1309)))</f>
        <v>imeprezime_alias-30</v>
      </c>
      <c r="D1309" s="255" t="s">
        <v>284</v>
      </c>
      <c r="E1309" s="256" t="s">
        <v>3340</v>
      </c>
      <c r="F1309" s="256">
        <v>30</v>
      </c>
      <c r="G1309" s="256">
        <v>1252</v>
      </c>
      <c r="H1309" s="256"/>
      <c r="I1309" s="256"/>
      <c r="J1309" s="256"/>
      <c r="K1309" s="256"/>
      <c r="L1309" s="256"/>
      <c r="M1309" s="256"/>
      <c r="N1309" s="257"/>
    </row>
    <row r="1310" spans="2:14" x14ac:dyDescent="0.25">
      <c r="B1310" s="333" t="str">
        <f>IF(D1310="","",D1310&amp;"-"&amp;(1+COUNTIF(D$33:D1309,D1310)))</f>
        <v>imeprezime_alias-31</v>
      </c>
      <c r="D1310" s="255" t="s">
        <v>284</v>
      </c>
      <c r="E1310" s="256" t="s">
        <v>3341</v>
      </c>
      <c r="F1310" s="256">
        <v>13</v>
      </c>
      <c r="G1310" s="256">
        <v>2034</v>
      </c>
      <c r="H1310" s="256"/>
      <c r="I1310" s="256"/>
      <c r="J1310" s="256"/>
      <c r="K1310" s="256"/>
      <c r="L1310" s="256"/>
      <c r="M1310" s="256"/>
      <c r="N1310" s="257"/>
    </row>
    <row r="1311" spans="2:14" x14ac:dyDescent="0.25">
      <c r="B1311" s="333" t="str">
        <f>IF(D1311="","",D1311&amp;"-"&amp;(1+COUNTIF(D$33:D1310,D1311)))</f>
        <v>imeprezime_alias-32</v>
      </c>
      <c r="D1311" s="255" t="s">
        <v>284</v>
      </c>
      <c r="E1311" s="256" t="s">
        <v>3342</v>
      </c>
      <c r="F1311" s="256">
        <v>21</v>
      </c>
      <c r="G1311" s="256">
        <v>1204</v>
      </c>
      <c r="H1311" s="256"/>
      <c r="I1311" s="256"/>
      <c r="J1311" s="256"/>
      <c r="K1311" s="256"/>
      <c r="L1311" s="256"/>
      <c r="M1311" s="256"/>
      <c r="N1311" s="257"/>
    </row>
    <row r="1312" spans="2:14" x14ac:dyDescent="0.25">
      <c r="B1312" s="333" t="str">
        <f>IF(D1312="","",D1312&amp;"-"&amp;(1+COUNTIF(D$33:D1311,D1312)))</f>
        <v>imeprezime_alias-33</v>
      </c>
      <c r="D1312" s="255" t="s">
        <v>284</v>
      </c>
      <c r="E1312" s="256" t="s">
        <v>3343</v>
      </c>
      <c r="F1312" s="256">
        <v>28</v>
      </c>
      <c r="G1312" s="256">
        <v>2027</v>
      </c>
      <c r="H1312" s="256"/>
      <c r="I1312" s="256"/>
      <c r="J1312" s="256"/>
      <c r="K1312" s="256"/>
      <c r="L1312" s="256"/>
      <c r="M1312" s="256"/>
      <c r="N1312" s="257"/>
    </row>
    <row r="1313" spans="2:14" ht="15" customHeight="1" x14ac:dyDescent="0.25">
      <c r="B1313" s="333" t="str">
        <f>IF(D1313="","",D1313&amp;"-"&amp;(1+COUNTIF(D$33:D1312,D1313)))</f>
        <v>kategorija_alias-1</v>
      </c>
      <c r="D1313" s="255" t="s">
        <v>263</v>
      </c>
      <c r="E1313" s="256" t="s">
        <v>3344</v>
      </c>
      <c r="F1313" s="256">
        <v>12</v>
      </c>
      <c r="G1313" s="256">
        <v>292</v>
      </c>
      <c r="H1313" s="256"/>
      <c r="I1313" s="256"/>
      <c r="J1313" s="256"/>
      <c r="K1313" s="256"/>
      <c r="L1313" s="256"/>
      <c r="M1313" s="256"/>
      <c r="N1313" s="257"/>
    </row>
    <row r="1314" spans="2:14" x14ac:dyDescent="0.25">
      <c r="B1314" s="333" t="str">
        <f>IF(D1314="","",D1314&amp;"-"&amp;(1+COUNTIF(D$33:D1313,D1314)))</f>
        <v>kategorija_alias-2</v>
      </c>
      <c r="D1314" s="255" t="s">
        <v>263</v>
      </c>
      <c r="E1314" s="256" t="s">
        <v>3345</v>
      </c>
      <c r="F1314" s="256">
        <v>18</v>
      </c>
      <c r="G1314" s="256">
        <v>292</v>
      </c>
      <c r="H1314" s="256"/>
      <c r="I1314" s="256"/>
      <c r="J1314" s="256"/>
      <c r="K1314" s="256"/>
      <c r="L1314" s="256"/>
      <c r="M1314" s="256"/>
      <c r="N1314" s="257"/>
    </row>
    <row r="1315" spans="2:14" x14ac:dyDescent="0.25">
      <c r="B1315" s="333" t="str">
        <f>IF(D1315="","",D1315&amp;"-"&amp;(1+COUNTIF(D$33:D1314,D1315)))</f>
        <v>kategorija_alias-3</v>
      </c>
      <c r="D1315" s="255" t="s">
        <v>263</v>
      </c>
      <c r="E1315" s="256" t="s">
        <v>3345</v>
      </c>
      <c r="F1315" s="256">
        <v>17</v>
      </c>
      <c r="G1315" s="256">
        <v>292</v>
      </c>
      <c r="H1315" s="256"/>
      <c r="I1315" s="256"/>
      <c r="J1315" s="256"/>
      <c r="K1315" s="256"/>
      <c r="L1315" s="256"/>
      <c r="M1315" s="256"/>
      <c r="N1315" s="257"/>
    </row>
    <row r="1316" spans="2:14" x14ac:dyDescent="0.25">
      <c r="B1316" s="333" t="str">
        <f>IF(D1316="","",D1316&amp;"-"&amp;(1+COUNTIF(D$33:D1315,D1316)))</f>
        <v>kategorija_alias-4</v>
      </c>
      <c r="D1316" s="255" t="s">
        <v>263</v>
      </c>
      <c r="E1316" s="256" t="s">
        <v>3345</v>
      </c>
      <c r="F1316" s="256">
        <v>31</v>
      </c>
      <c r="G1316" s="256">
        <v>292</v>
      </c>
      <c r="H1316" s="256"/>
      <c r="I1316" s="256"/>
      <c r="J1316" s="256"/>
      <c r="K1316" s="256"/>
      <c r="L1316" s="256"/>
      <c r="M1316" s="256"/>
      <c r="N1316" s="257"/>
    </row>
    <row r="1317" spans="2:14" x14ac:dyDescent="0.25">
      <c r="B1317" s="333" t="str">
        <f>IF(D1317="","",D1317&amp;"-"&amp;(1+COUNTIF(D$33:D1316,D1317)))</f>
        <v>kategorija_alias-5</v>
      </c>
      <c r="D1317" s="255" t="s">
        <v>263</v>
      </c>
      <c r="E1317" s="256" t="s">
        <v>3346</v>
      </c>
      <c r="F1317" s="256">
        <v>41</v>
      </c>
      <c r="G1317" s="256">
        <v>101</v>
      </c>
      <c r="H1317" s="256"/>
      <c r="I1317" s="256"/>
      <c r="J1317" s="256"/>
      <c r="K1317" s="256"/>
      <c r="L1317" s="256"/>
      <c r="M1317" s="256"/>
      <c r="N1317" s="257"/>
    </row>
    <row r="1318" spans="2:14" x14ac:dyDescent="0.25">
      <c r="B1318" s="333" t="str">
        <f>IF(D1318="","",D1318&amp;"-"&amp;(1+COUNTIF(D$33:D1317,D1318)))</f>
        <v>kategorija_alias-6</v>
      </c>
      <c r="D1318" s="255" t="s">
        <v>263</v>
      </c>
      <c r="E1318" s="256" t="s">
        <v>1310</v>
      </c>
      <c r="F1318" s="256">
        <v>19</v>
      </c>
      <c r="G1318" s="256">
        <v>291</v>
      </c>
      <c r="H1318" s="256"/>
      <c r="I1318" s="256"/>
      <c r="J1318" s="256"/>
      <c r="K1318" s="256"/>
      <c r="L1318" s="256"/>
      <c r="M1318" s="256"/>
      <c r="N1318" s="257"/>
    </row>
    <row r="1319" spans="2:14" x14ac:dyDescent="0.25">
      <c r="B1319" s="333" t="str">
        <f>IF(D1319="","",D1319&amp;"-"&amp;(1+COUNTIF(D$33:D1318,D1319)))</f>
        <v>kategorija_alias-7</v>
      </c>
      <c r="D1319" s="255" t="s">
        <v>263</v>
      </c>
      <c r="E1319" s="256" t="s">
        <v>1310</v>
      </c>
      <c r="F1319" s="256">
        <v>1</v>
      </c>
      <c r="G1319" s="256">
        <v>291</v>
      </c>
      <c r="H1319" s="256"/>
      <c r="I1319" s="256"/>
      <c r="J1319" s="256"/>
      <c r="K1319" s="256"/>
      <c r="L1319" s="256"/>
      <c r="M1319" s="256"/>
      <c r="N1319" s="257"/>
    </row>
    <row r="1320" spans="2:14" ht="15" customHeight="1" x14ac:dyDescent="0.25">
      <c r="B1320" s="333" t="str">
        <f>IF(D1320="","",D1320&amp;"-"&amp;(1+COUNTIF(D$33:D1319,D1320)))</f>
        <v>kategorija_alias-8</v>
      </c>
      <c r="D1320" s="255" t="s">
        <v>263</v>
      </c>
      <c r="E1320" s="256" t="s">
        <v>3347</v>
      </c>
      <c r="F1320" s="256">
        <v>15</v>
      </c>
      <c r="G1320" s="256">
        <v>293</v>
      </c>
      <c r="H1320" s="256"/>
      <c r="I1320" s="256"/>
      <c r="J1320" s="256"/>
      <c r="K1320" s="256"/>
      <c r="L1320" s="256"/>
      <c r="M1320" s="256"/>
      <c r="N1320" s="257"/>
    </row>
    <row r="1321" spans="2:14" x14ac:dyDescent="0.25">
      <c r="B1321" s="333" t="str">
        <f>IF(D1321="","",D1321&amp;"-"&amp;(1+COUNTIF(D$33:D1320,D1321)))</f>
        <v>kategorija_alias-9</v>
      </c>
      <c r="D1321" s="255" t="s">
        <v>263</v>
      </c>
      <c r="E1321" s="256" t="s">
        <v>3348</v>
      </c>
      <c r="F1321" s="256">
        <v>16</v>
      </c>
      <c r="G1321" s="256">
        <v>294</v>
      </c>
      <c r="H1321" s="256"/>
      <c r="I1321" s="256"/>
      <c r="J1321" s="256"/>
      <c r="K1321" s="256"/>
      <c r="L1321" s="256"/>
      <c r="M1321" s="256"/>
      <c r="N1321" s="257"/>
    </row>
    <row r="1322" spans="2:14" x14ac:dyDescent="0.25">
      <c r="B1322" s="333" t="str">
        <f>IF(D1322="","",D1322&amp;"-"&amp;(1+COUNTIF(D$33:D1321,D1322)))</f>
        <v>kategorija_alias-10</v>
      </c>
      <c r="D1322" s="255" t="s">
        <v>263</v>
      </c>
      <c r="E1322" s="256" t="s">
        <v>3349</v>
      </c>
      <c r="F1322" s="256">
        <v>13</v>
      </c>
      <c r="G1322" s="256">
        <v>293</v>
      </c>
      <c r="H1322" s="256"/>
      <c r="I1322" s="256"/>
      <c r="J1322" s="256"/>
      <c r="K1322" s="256"/>
      <c r="L1322" s="256"/>
      <c r="M1322" s="256"/>
      <c r="N1322" s="257"/>
    </row>
    <row r="1323" spans="2:14" x14ac:dyDescent="0.25">
      <c r="B1323" s="333" t="str">
        <f>IF(D1323="","",D1323&amp;"-"&amp;(1+COUNTIF(D$33:D1322,D1323)))</f>
        <v>kategorija_alias-11</v>
      </c>
      <c r="D1323" s="255" t="s">
        <v>263</v>
      </c>
      <c r="E1323" s="256" t="s">
        <v>3350</v>
      </c>
      <c r="F1323" s="256">
        <v>14</v>
      </c>
      <c r="G1323" s="256">
        <v>294</v>
      </c>
      <c r="H1323" s="256"/>
      <c r="I1323" s="256"/>
      <c r="J1323" s="256"/>
      <c r="K1323" s="256"/>
      <c r="L1323" s="256"/>
      <c r="M1323" s="256"/>
      <c r="N1323" s="257"/>
    </row>
    <row r="1324" spans="2:14" x14ac:dyDescent="0.25">
      <c r="B1324" s="333" t="str">
        <f>IF(D1324="","",D1324&amp;"-"&amp;(1+COUNTIF(D$33:D1323,D1324)))</f>
        <v>kategorija_alias-12</v>
      </c>
      <c r="D1324" s="255" t="s">
        <v>263</v>
      </c>
      <c r="E1324" s="256" t="s">
        <v>3351</v>
      </c>
      <c r="F1324" s="256">
        <v>20</v>
      </c>
      <c r="G1324" s="256">
        <v>122</v>
      </c>
      <c r="H1324" s="256"/>
      <c r="I1324" s="256"/>
      <c r="J1324" s="256"/>
      <c r="K1324" s="256"/>
      <c r="L1324" s="256"/>
      <c r="M1324" s="256"/>
      <c r="N1324" s="257"/>
    </row>
    <row r="1325" spans="2:14" x14ac:dyDescent="0.25">
      <c r="B1325" s="333" t="str">
        <f>IF(D1325="","",D1325&amp;"-"&amp;(1+COUNTIF(D$33:D1324,D1325)))</f>
        <v>kategorija_alias-13</v>
      </c>
      <c r="D1325" s="255" t="s">
        <v>263</v>
      </c>
      <c r="E1325" s="256" t="s">
        <v>3352</v>
      </c>
      <c r="F1325" s="256">
        <v>21</v>
      </c>
      <c r="G1325" s="256">
        <v>121</v>
      </c>
      <c r="H1325" s="256"/>
      <c r="I1325" s="256"/>
      <c r="J1325" s="256"/>
      <c r="K1325" s="256"/>
      <c r="L1325" s="256"/>
      <c r="M1325" s="256"/>
      <c r="N1325" s="257"/>
    </row>
    <row r="1326" spans="2:14" x14ac:dyDescent="0.25">
      <c r="B1326" s="333" t="str">
        <f>IF(D1326="","",D1326&amp;"-"&amp;(1+COUNTIF(D$33:D1325,D1326)))</f>
        <v>kategorija_alias-14</v>
      </c>
      <c r="D1326" s="255" t="s">
        <v>263</v>
      </c>
      <c r="E1326" s="256" t="s">
        <v>3353</v>
      </c>
      <c r="F1326" s="256">
        <v>22</v>
      </c>
      <c r="G1326" s="256">
        <v>120</v>
      </c>
      <c r="H1326" s="256"/>
      <c r="I1326" s="256"/>
      <c r="J1326" s="256"/>
      <c r="K1326" s="256"/>
      <c r="L1326" s="256"/>
      <c r="M1326" s="256"/>
      <c r="N1326" s="257"/>
    </row>
    <row r="1327" spans="2:14" ht="15" customHeight="1" x14ac:dyDescent="0.25">
      <c r="B1327" s="333" t="str">
        <f>IF(D1327="","",D1327&amp;"-"&amp;(1+COUNTIF(D$33:D1326,D1327)))</f>
        <v>kategorija_alias-15</v>
      </c>
      <c r="D1327" s="255" t="s">
        <v>263</v>
      </c>
      <c r="E1327" s="256" t="s">
        <v>3354</v>
      </c>
      <c r="F1327" s="256">
        <v>23</v>
      </c>
      <c r="G1327" s="256">
        <v>119</v>
      </c>
      <c r="H1327" s="256"/>
      <c r="I1327" s="256"/>
      <c r="J1327" s="256"/>
      <c r="K1327" s="256"/>
      <c r="L1327" s="256"/>
      <c r="M1327" s="256"/>
      <c r="N1327" s="257"/>
    </row>
    <row r="1328" spans="2:14" x14ac:dyDescent="0.25">
      <c r="B1328" s="333" t="str">
        <f>IF(D1328="","",D1328&amp;"-"&amp;(1+COUNTIF(D$33:D1327,D1328)))</f>
        <v>kategorija_alias-16</v>
      </c>
      <c r="D1328" s="255" t="s">
        <v>263</v>
      </c>
      <c r="E1328" s="256" t="s">
        <v>3355</v>
      </c>
      <c r="F1328" s="256">
        <v>24</v>
      </c>
      <c r="G1328" s="256">
        <v>102</v>
      </c>
      <c r="H1328" s="256"/>
      <c r="I1328" s="256"/>
      <c r="J1328" s="256"/>
      <c r="K1328" s="256"/>
      <c r="L1328" s="256"/>
      <c r="M1328" s="256"/>
      <c r="N1328" s="257"/>
    </row>
    <row r="1329" spans="2:14" x14ac:dyDescent="0.25">
      <c r="B1329" s="333" t="str">
        <f>IF(D1329="","",D1329&amp;"-"&amp;(1+COUNTIF(D$33:D1328,D1329)))</f>
        <v>kategorija_alias-17</v>
      </c>
      <c r="D1329" s="255" t="s">
        <v>263</v>
      </c>
      <c r="E1329" s="256" t="s">
        <v>3356</v>
      </c>
      <c r="F1329" s="256">
        <v>25</v>
      </c>
      <c r="G1329" s="256">
        <v>118</v>
      </c>
      <c r="H1329" s="256"/>
      <c r="I1329" s="256"/>
      <c r="J1329" s="256"/>
      <c r="K1329" s="256"/>
      <c r="L1329" s="256"/>
      <c r="M1329" s="256"/>
      <c r="N1329" s="257"/>
    </row>
    <row r="1330" spans="2:14" x14ac:dyDescent="0.25">
      <c r="B1330" s="333" t="str">
        <f>IF(D1330="","",D1330&amp;"-"&amp;(1+COUNTIF(D$33:D1329,D1330)))</f>
        <v>kategorija_alias-18</v>
      </c>
      <c r="D1330" s="255" t="s">
        <v>263</v>
      </c>
      <c r="E1330" s="256" t="s">
        <v>3357</v>
      </c>
      <c r="F1330" s="256">
        <v>26</v>
      </c>
      <c r="G1330" s="256">
        <v>117</v>
      </c>
      <c r="H1330" s="256"/>
      <c r="I1330" s="256"/>
      <c r="J1330" s="256"/>
      <c r="K1330" s="256"/>
      <c r="L1330" s="256"/>
      <c r="M1330" s="256"/>
      <c r="N1330" s="257"/>
    </row>
    <row r="1331" spans="2:14" x14ac:dyDescent="0.25">
      <c r="B1331" s="333" t="str">
        <f>IF(D1331="","",D1331&amp;"-"&amp;(1+COUNTIF(D$33:D1330,D1331)))</f>
        <v>kategorija_alias-19</v>
      </c>
      <c r="D1331" s="255" t="s">
        <v>263</v>
      </c>
      <c r="E1331" s="256" t="s">
        <v>3358</v>
      </c>
      <c r="F1331" s="256">
        <v>27</v>
      </c>
      <c r="G1331" s="256">
        <v>116</v>
      </c>
      <c r="H1331" s="256"/>
      <c r="I1331" s="256"/>
      <c r="J1331" s="256"/>
      <c r="K1331" s="256"/>
      <c r="L1331" s="256"/>
      <c r="M1331" s="256"/>
      <c r="N1331" s="257"/>
    </row>
    <row r="1332" spans="2:14" x14ac:dyDescent="0.25">
      <c r="B1332" s="333" t="str">
        <f>IF(D1332="","",D1332&amp;"-"&amp;(1+COUNTIF(D$33:D1331,D1332)))</f>
        <v>kategorija_alias-20</v>
      </c>
      <c r="D1332" s="255" t="s">
        <v>263</v>
      </c>
      <c r="E1332" s="256" t="s">
        <v>3359</v>
      </c>
      <c r="F1332" s="256">
        <v>28</v>
      </c>
      <c r="G1332" s="256">
        <v>115</v>
      </c>
      <c r="H1332" s="256"/>
      <c r="I1332" s="256"/>
      <c r="J1332" s="256"/>
      <c r="K1332" s="256"/>
      <c r="L1332" s="256"/>
      <c r="M1332" s="256"/>
      <c r="N1332" s="257"/>
    </row>
    <row r="1333" spans="2:14" x14ac:dyDescent="0.25">
      <c r="B1333" s="333" t="str">
        <f>IF(D1333="","",D1333&amp;"-"&amp;(1+COUNTIF(D$33:D1332,D1333)))</f>
        <v>kategorija_alias-21</v>
      </c>
      <c r="D1333" s="255" t="s">
        <v>263</v>
      </c>
      <c r="E1333" s="256" t="s">
        <v>3360</v>
      </c>
      <c r="F1333" s="256">
        <v>29</v>
      </c>
      <c r="G1333" s="256">
        <v>114</v>
      </c>
      <c r="H1333" s="256"/>
      <c r="I1333" s="256"/>
      <c r="J1333" s="256"/>
      <c r="K1333" s="256"/>
      <c r="L1333" s="256"/>
      <c r="M1333" s="256"/>
      <c r="N1333" s="257"/>
    </row>
    <row r="1334" spans="2:14" ht="15" customHeight="1" x14ac:dyDescent="0.25">
      <c r="B1334" s="333" t="str">
        <f>IF(D1334="","",D1334&amp;"-"&amp;(1+COUNTIF(D$33:D1333,D1334)))</f>
        <v>kategorija_alias-22</v>
      </c>
      <c r="D1334" s="255" t="s">
        <v>263</v>
      </c>
      <c r="E1334" s="256" t="s">
        <v>3361</v>
      </c>
      <c r="F1334" s="256">
        <v>30</v>
      </c>
      <c r="G1334" s="256">
        <v>113</v>
      </c>
      <c r="H1334" s="256"/>
      <c r="I1334" s="256"/>
      <c r="J1334" s="256"/>
      <c r="K1334" s="256"/>
      <c r="L1334" s="256"/>
      <c r="M1334" s="256"/>
      <c r="N1334" s="257"/>
    </row>
    <row r="1335" spans="2:14" x14ac:dyDescent="0.25">
      <c r="B1335" s="333" t="str">
        <f>IF(D1335="","",D1335&amp;"-"&amp;(1+COUNTIF(D$33:D1334,D1335)))</f>
        <v>kategorija_alias-23</v>
      </c>
      <c r="D1335" s="255" t="s">
        <v>263</v>
      </c>
      <c r="E1335" s="256" t="s">
        <v>3362</v>
      </c>
      <c r="F1335" s="256">
        <v>42</v>
      </c>
      <c r="G1335" s="256">
        <v>102</v>
      </c>
      <c r="H1335" s="256"/>
      <c r="I1335" s="256"/>
      <c r="J1335" s="256"/>
      <c r="K1335" s="256"/>
      <c r="L1335" s="256"/>
      <c r="M1335" s="256"/>
      <c r="N1335" s="257"/>
    </row>
    <row r="1336" spans="2:14" x14ac:dyDescent="0.25">
      <c r="B1336" s="333" t="str">
        <f>IF(D1336="","",D1336&amp;"-"&amp;(1+COUNTIF(D$33:D1335,D1336)))</f>
        <v>kategorija_liga-1</v>
      </c>
      <c r="D1336" s="255" t="s">
        <v>296</v>
      </c>
      <c r="E1336" s="256">
        <v>101</v>
      </c>
      <c r="F1336" s="256" t="s">
        <v>698</v>
      </c>
      <c r="G1336" s="256" t="s">
        <v>370</v>
      </c>
      <c r="H1336" s="256">
        <v>21</v>
      </c>
      <c r="I1336" s="256">
        <v>34</v>
      </c>
      <c r="J1336" s="256" t="s">
        <v>3363</v>
      </c>
      <c r="K1336" s="256">
        <v>1</v>
      </c>
      <c r="L1336" s="256">
        <v>1</v>
      </c>
      <c r="M1336" s="256"/>
      <c r="N1336" s="257"/>
    </row>
    <row r="1337" spans="2:14" x14ac:dyDescent="0.25">
      <c r="B1337" s="333" t="str">
        <f>IF(D1337="","",D1337&amp;"-"&amp;(1+COUNTIF(D$33:D1336,D1337)))</f>
        <v>kategorija_liga-2</v>
      </c>
      <c r="D1337" s="255" t="s">
        <v>296</v>
      </c>
      <c r="E1337" s="256">
        <v>102</v>
      </c>
      <c r="F1337" s="256" t="s">
        <v>629</v>
      </c>
      <c r="G1337" s="256" t="s">
        <v>3364</v>
      </c>
      <c r="H1337" s="256">
        <v>21</v>
      </c>
      <c r="I1337" s="256">
        <v>34</v>
      </c>
      <c r="J1337" s="256" t="s">
        <v>3363</v>
      </c>
      <c r="K1337" s="256">
        <v>1</v>
      </c>
      <c r="L1337" s="256">
        <v>2</v>
      </c>
      <c r="M1337" s="256"/>
      <c r="N1337" s="257"/>
    </row>
    <row r="1338" spans="2:14" x14ac:dyDescent="0.25">
      <c r="B1338" s="333" t="str">
        <f>IF(D1338="","",D1338&amp;"-"&amp;(1+COUNTIF(D$33:D1337,D1338)))</f>
        <v>kategorija_liga-3</v>
      </c>
      <c r="D1338" s="255" t="s">
        <v>296</v>
      </c>
      <c r="E1338" s="256">
        <v>103</v>
      </c>
      <c r="F1338" s="256" t="s">
        <v>1280</v>
      </c>
      <c r="G1338" s="256" t="s">
        <v>370</v>
      </c>
      <c r="H1338" s="256">
        <v>70</v>
      </c>
      <c r="I1338" s="256">
        <v>99</v>
      </c>
      <c r="J1338" s="256" t="s">
        <v>3365</v>
      </c>
      <c r="K1338" s="256">
        <v>1</v>
      </c>
      <c r="L1338" s="256">
        <v>3</v>
      </c>
      <c r="M1338" s="256"/>
      <c r="N1338" s="257"/>
    </row>
    <row r="1339" spans="2:14" x14ac:dyDescent="0.25">
      <c r="B1339" s="333" t="str">
        <f>IF(D1339="","",D1339&amp;"-"&amp;(1+COUNTIF(D$33:D1338,D1339)))</f>
        <v>kategorija_liga-4</v>
      </c>
      <c r="D1339" s="255" t="s">
        <v>296</v>
      </c>
      <c r="E1339" s="256">
        <v>104</v>
      </c>
      <c r="F1339" s="256" t="s">
        <v>1263</v>
      </c>
      <c r="G1339" s="256" t="s">
        <v>370</v>
      </c>
      <c r="H1339" s="256">
        <v>65</v>
      </c>
      <c r="I1339" s="256">
        <v>69</v>
      </c>
      <c r="J1339" s="256" t="s">
        <v>3365</v>
      </c>
      <c r="K1339" s="256">
        <v>1</v>
      </c>
      <c r="L1339" s="256">
        <v>4</v>
      </c>
      <c r="M1339" s="256"/>
      <c r="N1339" s="257"/>
    </row>
    <row r="1340" spans="2:14" x14ac:dyDescent="0.25">
      <c r="B1340" s="333" t="str">
        <f>IF(D1340="","",D1340&amp;"-"&amp;(1+COUNTIF(D$33:D1339,D1340)))</f>
        <v>kategorija_liga-5</v>
      </c>
      <c r="D1340" s="255" t="s">
        <v>296</v>
      </c>
      <c r="E1340" s="256">
        <v>105</v>
      </c>
      <c r="F1340" s="256" t="s">
        <v>1094</v>
      </c>
      <c r="G1340" s="256" t="s">
        <v>370</v>
      </c>
      <c r="H1340" s="256">
        <v>55</v>
      </c>
      <c r="I1340" s="256">
        <v>64</v>
      </c>
      <c r="J1340" s="256" t="s">
        <v>3365</v>
      </c>
      <c r="K1340" s="256">
        <v>1</v>
      </c>
      <c r="L1340" s="256">
        <v>5</v>
      </c>
      <c r="M1340" s="256"/>
      <c r="N1340" s="257"/>
    </row>
    <row r="1341" spans="2:14" ht="15" customHeight="1" x14ac:dyDescent="0.25">
      <c r="B1341" s="333" t="str">
        <f>IF(D1341="","",D1341&amp;"-"&amp;(1+COUNTIF(D$33:D1340,D1341)))</f>
        <v>kategorija_liga-6</v>
      </c>
      <c r="D1341" s="255" t="s">
        <v>296</v>
      </c>
      <c r="E1341" s="256">
        <v>106</v>
      </c>
      <c r="F1341" s="256" t="s">
        <v>1000</v>
      </c>
      <c r="G1341" s="256" t="s">
        <v>370</v>
      </c>
      <c r="H1341" s="256">
        <v>45</v>
      </c>
      <c r="I1341" s="256">
        <v>54</v>
      </c>
      <c r="J1341" s="256" t="s">
        <v>3365</v>
      </c>
      <c r="K1341" s="256">
        <v>1</v>
      </c>
      <c r="L1341" s="256">
        <v>6</v>
      </c>
      <c r="M1341" s="256"/>
      <c r="N1341" s="257"/>
    </row>
    <row r="1342" spans="2:14" x14ac:dyDescent="0.25">
      <c r="B1342" s="333" t="str">
        <f>IF(D1342="","",D1342&amp;"-"&amp;(1+COUNTIF(D$33:D1341,D1342)))</f>
        <v>kategorija_liga-7</v>
      </c>
      <c r="D1342" s="255" t="s">
        <v>296</v>
      </c>
      <c r="E1342" s="256">
        <v>107</v>
      </c>
      <c r="F1342" s="256" t="s">
        <v>868</v>
      </c>
      <c r="G1342" s="256" t="s">
        <v>370</v>
      </c>
      <c r="H1342" s="256">
        <v>35</v>
      </c>
      <c r="I1342" s="256">
        <v>44</v>
      </c>
      <c r="J1342" s="256" t="s">
        <v>3365</v>
      </c>
      <c r="K1342" s="256">
        <v>1</v>
      </c>
      <c r="L1342" s="256">
        <v>7</v>
      </c>
      <c r="M1342" s="256"/>
      <c r="N1342" s="257"/>
    </row>
    <row r="1343" spans="2:14" x14ac:dyDescent="0.25">
      <c r="B1343" s="333" t="str">
        <f>IF(D1343="","",D1343&amp;"-"&amp;(1+COUNTIF(D$33:D1342,D1343)))</f>
        <v>kategorija_liga-8</v>
      </c>
      <c r="D1343" s="255" t="s">
        <v>296</v>
      </c>
      <c r="E1343" s="256">
        <v>108</v>
      </c>
      <c r="F1343" s="256" t="s">
        <v>808</v>
      </c>
      <c r="G1343" s="256" t="s">
        <v>370</v>
      </c>
      <c r="H1343" s="256">
        <v>21</v>
      </c>
      <c r="I1343" s="256">
        <v>34</v>
      </c>
      <c r="J1343" s="256" t="s">
        <v>3363</v>
      </c>
      <c r="K1343" s="256">
        <v>1</v>
      </c>
      <c r="L1343" s="256">
        <v>8</v>
      </c>
      <c r="M1343" s="256"/>
      <c r="N1343" s="257"/>
    </row>
    <row r="1344" spans="2:14" x14ac:dyDescent="0.25">
      <c r="B1344" s="333" t="str">
        <f>IF(D1344="","",D1344&amp;"-"&amp;(1+COUNTIF(D$33:D1343,D1344)))</f>
        <v>kategorija_liga-9</v>
      </c>
      <c r="D1344" s="255" t="s">
        <v>296</v>
      </c>
      <c r="E1344" s="256">
        <v>109</v>
      </c>
      <c r="F1344" s="256" t="s">
        <v>627</v>
      </c>
      <c r="G1344" s="256" t="s">
        <v>370</v>
      </c>
      <c r="H1344" s="256">
        <v>17</v>
      </c>
      <c r="I1344" s="256">
        <v>20</v>
      </c>
      <c r="J1344" s="256" t="s">
        <v>3366</v>
      </c>
      <c r="K1344" s="256">
        <v>1</v>
      </c>
      <c r="L1344" s="256">
        <v>9</v>
      </c>
      <c r="M1344" s="256"/>
      <c r="N1344" s="257"/>
    </row>
    <row r="1345" spans="2:14" x14ac:dyDescent="0.25">
      <c r="B1345" s="333" t="str">
        <f>IF(D1345="","",D1345&amp;"-"&amp;(1+COUNTIF(D$33:D1344,D1345)))</f>
        <v>kategorija_liga-10</v>
      </c>
      <c r="D1345" s="255" t="s">
        <v>296</v>
      </c>
      <c r="E1345" s="256">
        <v>110</v>
      </c>
      <c r="F1345" s="256" t="s">
        <v>495</v>
      </c>
      <c r="G1345" s="256" t="s">
        <v>370</v>
      </c>
      <c r="H1345" s="256">
        <v>15</v>
      </c>
      <c r="I1345" s="256">
        <v>16</v>
      </c>
      <c r="J1345" s="256" t="s">
        <v>3366</v>
      </c>
      <c r="K1345" s="256">
        <v>1</v>
      </c>
      <c r="L1345" s="256">
        <v>10</v>
      </c>
      <c r="M1345" s="256"/>
      <c r="N1345" s="257"/>
    </row>
    <row r="1346" spans="2:14" x14ac:dyDescent="0.25">
      <c r="B1346" s="333" t="str">
        <f>IF(D1346="","",D1346&amp;"-"&amp;(1+COUNTIF(D$33:D1345,D1346)))</f>
        <v>kategorija_liga-11</v>
      </c>
      <c r="D1346" s="255" t="s">
        <v>296</v>
      </c>
      <c r="E1346" s="256">
        <v>111</v>
      </c>
      <c r="F1346" s="256" t="s">
        <v>452</v>
      </c>
      <c r="G1346" s="256" t="s">
        <v>370</v>
      </c>
      <c r="H1346" s="256">
        <v>13</v>
      </c>
      <c r="I1346" s="256">
        <v>14</v>
      </c>
      <c r="J1346" s="256" t="s">
        <v>3366</v>
      </c>
      <c r="K1346" s="256">
        <v>1</v>
      </c>
      <c r="L1346" s="256">
        <v>11</v>
      </c>
      <c r="M1346" s="256"/>
      <c r="N1346" s="257"/>
    </row>
    <row r="1347" spans="2:14" x14ac:dyDescent="0.25">
      <c r="B1347" s="333" t="str">
        <f>IF(D1347="","",D1347&amp;"-"&amp;(1+COUNTIF(D$33:D1346,D1347)))</f>
        <v>kategorija_liga-12</v>
      </c>
      <c r="D1347" s="255" t="s">
        <v>296</v>
      </c>
      <c r="E1347" s="256">
        <v>112</v>
      </c>
      <c r="F1347" s="256" t="s">
        <v>380</v>
      </c>
      <c r="G1347" s="256" t="s">
        <v>370</v>
      </c>
      <c r="H1347" s="256">
        <v>7</v>
      </c>
      <c r="I1347" s="256">
        <v>12</v>
      </c>
      <c r="J1347" s="256" t="s">
        <v>3366</v>
      </c>
      <c r="K1347" s="256">
        <v>1</v>
      </c>
      <c r="L1347" s="256">
        <v>12</v>
      </c>
      <c r="M1347" s="256"/>
      <c r="N1347" s="257"/>
    </row>
    <row r="1348" spans="2:14" ht="15" customHeight="1" x14ac:dyDescent="0.25">
      <c r="B1348" s="333" t="str">
        <f>IF(D1348="","",D1348&amp;"-"&amp;(1+COUNTIF(D$33:D1347,D1348)))</f>
        <v>kategorija_liga-13</v>
      </c>
      <c r="D1348" s="255" t="s">
        <v>296</v>
      </c>
      <c r="E1348" s="256">
        <v>113</v>
      </c>
      <c r="F1348" s="256" t="s">
        <v>2835</v>
      </c>
      <c r="G1348" s="256" t="s">
        <v>3364</v>
      </c>
      <c r="H1348" s="256">
        <v>70</v>
      </c>
      <c r="I1348" s="256">
        <v>99</v>
      </c>
      <c r="J1348" s="256" t="s">
        <v>3365</v>
      </c>
      <c r="K1348" s="256">
        <v>1</v>
      </c>
      <c r="L1348" s="256">
        <v>13</v>
      </c>
      <c r="M1348" s="256"/>
      <c r="N1348" s="257"/>
    </row>
    <row r="1349" spans="2:14" x14ac:dyDescent="0.25">
      <c r="B1349" s="333" t="str">
        <f>IF(D1349="","",D1349&amp;"-"&amp;(1+COUNTIF(D$33:D1348,D1349)))</f>
        <v>kategorija_liga-14</v>
      </c>
      <c r="D1349" s="255" t="s">
        <v>296</v>
      </c>
      <c r="E1349" s="256">
        <v>114</v>
      </c>
      <c r="F1349" s="256" t="s">
        <v>2034</v>
      </c>
      <c r="G1349" s="256" t="s">
        <v>3364</v>
      </c>
      <c r="H1349" s="256">
        <v>65</v>
      </c>
      <c r="I1349" s="256">
        <v>69</v>
      </c>
      <c r="J1349" s="256" t="s">
        <v>3365</v>
      </c>
      <c r="K1349" s="256">
        <v>1</v>
      </c>
      <c r="L1349" s="256">
        <v>14</v>
      </c>
      <c r="M1349" s="256"/>
      <c r="N1349" s="257"/>
    </row>
    <row r="1350" spans="2:14" x14ac:dyDescent="0.25">
      <c r="B1350" s="333" t="str">
        <f>IF(D1350="","",D1350&amp;"-"&amp;(1+COUNTIF(D$33:D1349,D1350)))</f>
        <v>kategorija_liga-15</v>
      </c>
      <c r="D1350" s="255" t="s">
        <v>296</v>
      </c>
      <c r="E1350" s="256">
        <v>115</v>
      </c>
      <c r="F1350" s="256" t="s">
        <v>2003</v>
      </c>
      <c r="G1350" s="256" t="s">
        <v>3364</v>
      </c>
      <c r="H1350" s="256">
        <v>55</v>
      </c>
      <c r="I1350" s="256">
        <v>64</v>
      </c>
      <c r="J1350" s="256" t="s">
        <v>3365</v>
      </c>
      <c r="K1350" s="256">
        <v>1</v>
      </c>
      <c r="L1350" s="256">
        <v>15</v>
      </c>
      <c r="M1350" s="256"/>
      <c r="N1350" s="257"/>
    </row>
    <row r="1351" spans="2:14" x14ac:dyDescent="0.25">
      <c r="B1351" s="333" t="str">
        <f>IF(D1351="","",D1351&amp;"-"&amp;(1+COUNTIF(D$33:D1350,D1351)))</f>
        <v>kategorija_liga-16</v>
      </c>
      <c r="D1351" s="255" t="s">
        <v>296</v>
      </c>
      <c r="E1351" s="256">
        <v>116</v>
      </c>
      <c r="F1351" s="256" t="s">
        <v>1833</v>
      </c>
      <c r="G1351" s="256" t="s">
        <v>3364</v>
      </c>
      <c r="H1351" s="256">
        <v>45</v>
      </c>
      <c r="I1351" s="256">
        <v>54</v>
      </c>
      <c r="J1351" s="256" t="s">
        <v>3365</v>
      </c>
      <c r="K1351" s="256">
        <v>1</v>
      </c>
      <c r="L1351" s="256">
        <v>16</v>
      </c>
      <c r="M1351" s="256"/>
      <c r="N1351" s="257"/>
    </row>
    <row r="1352" spans="2:14" x14ac:dyDescent="0.25">
      <c r="B1352" s="333" t="str">
        <f>IF(D1352="","",D1352&amp;"-"&amp;(1+COUNTIF(D$33:D1351,D1352)))</f>
        <v>kategorija_liga-17</v>
      </c>
      <c r="D1352" s="255" t="s">
        <v>296</v>
      </c>
      <c r="E1352" s="256">
        <v>117</v>
      </c>
      <c r="F1352" s="256" t="s">
        <v>1723</v>
      </c>
      <c r="G1352" s="256" t="s">
        <v>3364</v>
      </c>
      <c r="H1352" s="256">
        <v>35</v>
      </c>
      <c r="I1352" s="256">
        <v>44</v>
      </c>
      <c r="J1352" s="256" t="s">
        <v>3365</v>
      </c>
      <c r="K1352" s="256">
        <v>1</v>
      </c>
      <c r="L1352" s="256">
        <v>17</v>
      </c>
      <c r="M1352" s="256"/>
      <c r="N1352" s="257"/>
    </row>
    <row r="1353" spans="2:14" x14ac:dyDescent="0.25">
      <c r="B1353" s="333" t="str">
        <f>IF(D1353="","",D1353&amp;"-"&amp;(1+COUNTIF(D$33:D1352,D1353)))</f>
        <v>kategorija_liga-18</v>
      </c>
      <c r="D1353" s="255" t="s">
        <v>296</v>
      </c>
      <c r="E1353" s="256">
        <v>118</v>
      </c>
      <c r="F1353" s="256" t="s">
        <v>1658</v>
      </c>
      <c r="G1353" s="256" t="s">
        <v>3364</v>
      </c>
      <c r="H1353" s="256">
        <v>21</v>
      </c>
      <c r="I1353" s="256">
        <v>34</v>
      </c>
      <c r="J1353" s="256" t="s">
        <v>3363</v>
      </c>
      <c r="K1353" s="256">
        <v>1</v>
      </c>
      <c r="L1353" s="256">
        <v>18</v>
      </c>
      <c r="M1353" s="256"/>
      <c r="N1353" s="257"/>
    </row>
    <row r="1354" spans="2:14" x14ac:dyDescent="0.25">
      <c r="B1354" s="333" t="str">
        <f>IF(D1354="","",D1354&amp;"-"&amp;(1+COUNTIF(D$33:D1353,D1354)))</f>
        <v>kategorija_liga-19</v>
      </c>
      <c r="D1354" s="255" t="s">
        <v>296</v>
      </c>
      <c r="E1354" s="256">
        <v>119</v>
      </c>
      <c r="F1354" s="256" t="s">
        <v>1556</v>
      </c>
      <c r="G1354" s="256" t="s">
        <v>3364</v>
      </c>
      <c r="H1354" s="256">
        <v>17</v>
      </c>
      <c r="I1354" s="256">
        <v>20</v>
      </c>
      <c r="J1354" s="256" t="s">
        <v>3366</v>
      </c>
      <c r="K1354" s="256">
        <v>1</v>
      </c>
      <c r="L1354" s="256">
        <v>19</v>
      </c>
      <c r="M1354" s="256"/>
      <c r="N1354" s="257"/>
    </row>
    <row r="1355" spans="2:14" ht="15" customHeight="1" x14ac:dyDescent="0.25">
      <c r="B1355" s="333" t="str">
        <f>IF(D1355="","",D1355&amp;"-"&amp;(1+COUNTIF(D$33:D1354,D1355)))</f>
        <v>kategorija_liga-20</v>
      </c>
      <c r="D1355" s="255" t="s">
        <v>296</v>
      </c>
      <c r="E1355" s="256">
        <v>120</v>
      </c>
      <c r="F1355" s="256" t="s">
        <v>1509</v>
      </c>
      <c r="G1355" s="256" t="s">
        <v>3364</v>
      </c>
      <c r="H1355" s="256">
        <v>15</v>
      </c>
      <c r="I1355" s="256">
        <v>16</v>
      </c>
      <c r="J1355" s="256" t="s">
        <v>3366</v>
      </c>
      <c r="K1355" s="256">
        <v>1</v>
      </c>
      <c r="L1355" s="256">
        <v>20</v>
      </c>
      <c r="M1355" s="256"/>
      <c r="N1355" s="257"/>
    </row>
    <row r="1356" spans="2:14" x14ac:dyDescent="0.25">
      <c r="B1356" s="333" t="str">
        <f>IF(D1356="","",D1356&amp;"-"&amp;(1+COUNTIF(D$33:D1355,D1356)))</f>
        <v>kategorija_liga-21</v>
      </c>
      <c r="D1356" s="255" t="s">
        <v>296</v>
      </c>
      <c r="E1356" s="256">
        <v>121</v>
      </c>
      <c r="F1356" s="256" t="s">
        <v>1492</v>
      </c>
      <c r="G1356" s="256" t="s">
        <v>3364</v>
      </c>
      <c r="H1356" s="256">
        <v>13</v>
      </c>
      <c r="I1356" s="256">
        <v>14</v>
      </c>
      <c r="J1356" s="256" t="s">
        <v>3366</v>
      </c>
      <c r="K1356" s="256">
        <v>1</v>
      </c>
      <c r="L1356" s="256">
        <v>21</v>
      </c>
      <c r="M1356" s="256"/>
      <c r="N1356" s="257"/>
    </row>
    <row r="1357" spans="2:14" x14ac:dyDescent="0.25">
      <c r="B1357" s="333" t="str">
        <f>IF(D1357="","",D1357&amp;"-"&amp;(1+COUNTIF(D$33:D1356,D1357)))</f>
        <v>kategorija_liga-22</v>
      </c>
      <c r="D1357" s="255" t="s">
        <v>296</v>
      </c>
      <c r="E1357" s="256">
        <v>122</v>
      </c>
      <c r="F1357" s="256" t="s">
        <v>1414</v>
      </c>
      <c r="G1357" s="256" t="s">
        <v>3364</v>
      </c>
      <c r="H1357" s="256">
        <v>7</v>
      </c>
      <c r="I1357" s="256">
        <v>12</v>
      </c>
      <c r="J1357" s="256" t="s">
        <v>3366</v>
      </c>
      <c r="K1357" s="256">
        <v>1</v>
      </c>
      <c r="L1357" s="256">
        <v>22</v>
      </c>
      <c r="M1357" s="256"/>
      <c r="N1357" s="257"/>
    </row>
    <row r="1358" spans="2:14" x14ac:dyDescent="0.25">
      <c r="B1358" s="333" t="str">
        <f>IF(D1358="","",D1358&amp;"-"&amp;(1+COUNTIF(D$33:D1357,D1358)))</f>
        <v>kategorija_liga-23</v>
      </c>
      <c r="D1358" s="255" t="s">
        <v>296</v>
      </c>
      <c r="E1358" s="256">
        <v>291</v>
      </c>
      <c r="F1358" s="256" t="s">
        <v>3367</v>
      </c>
      <c r="G1358" s="256" t="s">
        <v>3368</v>
      </c>
      <c r="H1358" s="256">
        <v>7</v>
      </c>
      <c r="I1358" s="256">
        <v>99</v>
      </c>
      <c r="J1358" s="256" t="s">
        <v>3363</v>
      </c>
      <c r="K1358" s="256">
        <v>0</v>
      </c>
      <c r="L1358" s="256">
        <v>291</v>
      </c>
      <c r="M1358" s="256"/>
      <c r="N1358" s="257"/>
    </row>
    <row r="1359" spans="2:14" x14ac:dyDescent="0.25">
      <c r="B1359" s="333" t="str">
        <f>IF(D1359="","",D1359&amp;"-"&amp;(1+COUNTIF(D$33:D1358,D1359)))</f>
        <v>kategorija_liga-24</v>
      </c>
      <c r="D1359" s="255" t="s">
        <v>296</v>
      </c>
      <c r="E1359" s="256">
        <v>292</v>
      </c>
      <c r="F1359" s="256" t="s">
        <v>3369</v>
      </c>
      <c r="G1359" s="256" t="s">
        <v>3368</v>
      </c>
      <c r="H1359" s="256">
        <v>7</v>
      </c>
      <c r="I1359" s="256">
        <v>99</v>
      </c>
      <c r="J1359" s="256" t="s">
        <v>3363</v>
      </c>
      <c r="K1359" s="256">
        <v>0</v>
      </c>
      <c r="L1359" s="256">
        <v>292</v>
      </c>
      <c r="M1359" s="256"/>
      <c r="N1359" s="257"/>
    </row>
    <row r="1360" spans="2:14" x14ac:dyDescent="0.25">
      <c r="B1360" s="333" t="str">
        <f>IF(D1360="","",D1360&amp;"-"&amp;(1+COUNTIF(D$33:D1359,D1360)))</f>
        <v>kategorija_liga-25</v>
      </c>
      <c r="D1360" s="255" t="s">
        <v>296</v>
      </c>
      <c r="E1360" s="256">
        <v>293</v>
      </c>
      <c r="F1360" s="256" t="s">
        <v>3370</v>
      </c>
      <c r="G1360" s="256" t="s">
        <v>3368</v>
      </c>
      <c r="H1360" s="256">
        <v>7</v>
      </c>
      <c r="I1360" s="256">
        <v>99</v>
      </c>
      <c r="J1360" s="256" t="s">
        <v>3363</v>
      </c>
      <c r="K1360" s="256">
        <v>0</v>
      </c>
      <c r="L1360" s="256">
        <v>293</v>
      </c>
      <c r="M1360" s="256"/>
      <c r="N1360" s="257"/>
    </row>
    <row r="1361" spans="2:14" x14ac:dyDescent="0.25">
      <c r="B1361" s="333" t="str">
        <f>IF(D1361="","",D1361&amp;"-"&amp;(1+COUNTIF(D$33:D1360,D1361)))</f>
        <v>kategorija_liga-26</v>
      </c>
      <c r="D1361" s="255" t="s">
        <v>296</v>
      </c>
      <c r="E1361" s="256">
        <v>294</v>
      </c>
      <c r="F1361" s="256" t="s">
        <v>3371</v>
      </c>
      <c r="G1361" s="256" t="s">
        <v>3368</v>
      </c>
      <c r="H1361" s="256">
        <v>7</v>
      </c>
      <c r="I1361" s="256">
        <v>99</v>
      </c>
      <c r="J1361" s="256" t="s">
        <v>3363</v>
      </c>
      <c r="K1361" s="256">
        <v>0</v>
      </c>
      <c r="L1361" s="256">
        <v>294</v>
      </c>
      <c r="M1361" s="256"/>
      <c r="N1361" s="257"/>
    </row>
    <row r="1362" spans="2:14" ht="15" customHeight="1" x14ac:dyDescent="0.25">
      <c r="B1362" s="333" t="str">
        <f>IF(D1362="","",D1362&amp;"-"&amp;(1+COUNTIF(D$33:D1361,D1362)))</f>
        <v>klub-1</v>
      </c>
      <c r="D1362" s="255" t="s">
        <v>3</v>
      </c>
      <c r="E1362" s="256" t="s">
        <v>3073</v>
      </c>
      <c r="F1362" s="256">
        <v>45</v>
      </c>
      <c r="G1362" s="256"/>
      <c r="H1362" s="256"/>
      <c r="I1362" s="256"/>
      <c r="J1362" s="256"/>
      <c r="K1362" s="256"/>
      <c r="L1362" s="256"/>
      <c r="M1362" s="256"/>
      <c r="N1362" s="257"/>
    </row>
    <row r="1363" spans="2:14" x14ac:dyDescent="0.25">
      <c r="B1363" s="333" t="str">
        <f>IF(D1363="","",D1363&amp;"-"&amp;(1+COUNTIF(D$33:D1362,D1363)))</f>
        <v>klub-2</v>
      </c>
      <c r="D1363" s="255" t="s">
        <v>3</v>
      </c>
      <c r="E1363" s="256" t="s">
        <v>2775</v>
      </c>
      <c r="F1363" s="256">
        <v>34</v>
      </c>
      <c r="G1363" s="256"/>
      <c r="H1363" s="256"/>
      <c r="I1363" s="256"/>
      <c r="J1363" s="256"/>
      <c r="K1363" s="256"/>
      <c r="L1363" s="256"/>
      <c r="M1363" s="256"/>
      <c r="N1363" s="257"/>
    </row>
    <row r="1364" spans="2:14" x14ac:dyDescent="0.25">
      <c r="B1364" s="333" t="str">
        <f>IF(D1364="","",D1364&amp;"-"&amp;(1+COUNTIF(D$33:D1363,D1364)))</f>
        <v>klub-3</v>
      </c>
      <c r="D1364" s="255" t="s">
        <v>3</v>
      </c>
      <c r="E1364" s="256" t="s">
        <v>2313</v>
      </c>
      <c r="F1364" s="256">
        <v>33</v>
      </c>
      <c r="G1364" s="256"/>
      <c r="H1364" s="256"/>
      <c r="I1364" s="256"/>
      <c r="J1364" s="256"/>
      <c r="K1364" s="256"/>
      <c r="L1364" s="256"/>
      <c r="M1364" s="256"/>
      <c r="N1364" s="257"/>
    </row>
    <row r="1365" spans="2:14" x14ac:dyDescent="0.25">
      <c r="B1365" s="333" t="str">
        <f>IF(D1365="","",D1365&amp;"-"&amp;(1+COUNTIF(D$33:D1364,D1365)))</f>
        <v>klub-4</v>
      </c>
      <c r="D1365" s="255" t="s">
        <v>3</v>
      </c>
      <c r="E1365" s="256" t="s">
        <v>3293</v>
      </c>
      <c r="F1365" s="256">
        <v>60</v>
      </c>
      <c r="G1365" s="256"/>
      <c r="H1365" s="256"/>
      <c r="I1365" s="256"/>
      <c r="J1365" s="256"/>
      <c r="K1365" s="256"/>
      <c r="L1365" s="256"/>
      <c r="M1365" s="256"/>
      <c r="N1365" s="257"/>
    </row>
    <row r="1366" spans="2:14" x14ac:dyDescent="0.25">
      <c r="B1366" s="333" t="str">
        <f>IF(D1366="","",D1366&amp;"-"&amp;(1+COUNTIF(D$33:D1365,D1366)))</f>
        <v>klub-5</v>
      </c>
      <c r="D1366" s="255" t="s">
        <v>3</v>
      </c>
      <c r="E1366" s="256" t="s">
        <v>3176</v>
      </c>
      <c r="F1366" s="256">
        <v>48</v>
      </c>
      <c r="G1366" s="256"/>
      <c r="H1366" s="256"/>
      <c r="I1366" s="256"/>
      <c r="J1366" s="256"/>
      <c r="K1366" s="256"/>
      <c r="L1366" s="256"/>
      <c r="M1366" s="256"/>
      <c r="N1366" s="257"/>
    </row>
    <row r="1367" spans="2:14" x14ac:dyDescent="0.25">
      <c r="B1367" s="333" t="str">
        <f>IF(D1367="","",D1367&amp;"-"&amp;(1+COUNTIF(D$33:D1366,D1367)))</f>
        <v>klub-6</v>
      </c>
      <c r="D1367" s="255" t="s">
        <v>3</v>
      </c>
      <c r="E1367" s="256" t="s">
        <v>2676</v>
      </c>
      <c r="F1367" s="256">
        <v>62</v>
      </c>
      <c r="G1367" s="256"/>
      <c r="H1367" s="256"/>
      <c r="I1367" s="256"/>
      <c r="J1367" s="256"/>
      <c r="K1367" s="256"/>
      <c r="L1367" s="256"/>
      <c r="M1367" s="256"/>
      <c r="N1367" s="257"/>
    </row>
    <row r="1368" spans="2:14" x14ac:dyDescent="0.25">
      <c r="B1368" s="333" t="str">
        <f>IF(D1368="","",D1368&amp;"-"&amp;(1+COUNTIF(D$33:D1367,D1368)))</f>
        <v>klub-7</v>
      </c>
      <c r="D1368" s="255" t="s">
        <v>3</v>
      </c>
      <c r="E1368" s="256" t="s">
        <v>2992</v>
      </c>
      <c r="F1368" s="256">
        <v>28</v>
      </c>
      <c r="G1368" s="256"/>
      <c r="H1368" s="256"/>
      <c r="I1368" s="256"/>
      <c r="J1368" s="256"/>
      <c r="K1368" s="256"/>
      <c r="L1368" s="256"/>
      <c r="M1368" s="256"/>
      <c r="N1368" s="257"/>
    </row>
    <row r="1369" spans="2:14" ht="15" customHeight="1" x14ac:dyDescent="0.25">
      <c r="B1369" s="333" t="str">
        <f>IF(D1369="","",D1369&amp;"-"&amp;(1+COUNTIF(D$33:D1368,D1369)))</f>
        <v>klub-8</v>
      </c>
      <c r="D1369" s="255" t="s">
        <v>3</v>
      </c>
      <c r="E1369" s="256" t="s">
        <v>2599</v>
      </c>
      <c r="F1369" s="256">
        <v>57</v>
      </c>
      <c r="G1369" s="256"/>
      <c r="H1369" s="256"/>
      <c r="I1369" s="256"/>
      <c r="J1369" s="256"/>
      <c r="K1369" s="256"/>
      <c r="L1369" s="256"/>
      <c r="M1369" s="256"/>
      <c r="N1369" s="257"/>
    </row>
    <row r="1370" spans="2:14" x14ac:dyDescent="0.25">
      <c r="B1370" s="333" t="str">
        <f>IF(D1370="","",D1370&amp;"-"&amp;(1+COUNTIF(D$33:D1369,D1370)))</f>
        <v>klub-9</v>
      </c>
      <c r="D1370" s="255" t="s">
        <v>3</v>
      </c>
      <c r="E1370" s="256" t="s">
        <v>2668</v>
      </c>
      <c r="F1370" s="256">
        <v>42</v>
      </c>
      <c r="G1370" s="256"/>
      <c r="H1370" s="256"/>
      <c r="I1370" s="256"/>
      <c r="J1370" s="256"/>
      <c r="K1370" s="256"/>
      <c r="L1370" s="256"/>
      <c r="M1370" s="256"/>
      <c r="N1370" s="257"/>
    </row>
    <row r="1371" spans="2:14" x14ac:dyDescent="0.25">
      <c r="B1371" s="333" t="str">
        <f>IF(D1371="","",D1371&amp;"-"&amp;(1+COUNTIF(D$33:D1370,D1371)))</f>
        <v>klub-10</v>
      </c>
      <c r="D1371" s="255" t="s">
        <v>3</v>
      </c>
      <c r="E1371" s="256" t="s">
        <v>2671</v>
      </c>
      <c r="F1371" s="256">
        <v>32</v>
      </c>
      <c r="G1371" s="256"/>
      <c r="H1371" s="256"/>
      <c r="I1371" s="256"/>
      <c r="J1371" s="256"/>
      <c r="K1371" s="256"/>
      <c r="L1371" s="256"/>
      <c r="M1371" s="256"/>
      <c r="N1371" s="257"/>
    </row>
    <row r="1372" spans="2:14" x14ac:dyDescent="0.25">
      <c r="B1372" s="333" t="str">
        <f>IF(D1372="","",D1372&amp;"-"&amp;(1+COUNTIF(D$33:D1371,D1372)))</f>
        <v>klub-11</v>
      </c>
      <c r="D1372" s="255" t="s">
        <v>3</v>
      </c>
      <c r="E1372" s="256" t="s">
        <v>3270</v>
      </c>
      <c r="F1372" s="256">
        <v>59</v>
      </c>
      <c r="G1372" s="256"/>
      <c r="H1372" s="256"/>
      <c r="I1372" s="256"/>
      <c r="J1372" s="256"/>
      <c r="K1372" s="256"/>
      <c r="L1372" s="256"/>
      <c r="M1372" s="256"/>
      <c r="N1372" s="257"/>
    </row>
    <row r="1373" spans="2:14" x14ac:dyDescent="0.25">
      <c r="B1373" s="333" t="str">
        <f>IF(D1373="","",D1373&amp;"-"&amp;(1+COUNTIF(D$33:D1372,D1373)))</f>
        <v>klub-12</v>
      </c>
      <c r="D1373" s="255" t="s">
        <v>3</v>
      </c>
      <c r="E1373" s="256" t="s">
        <v>1587</v>
      </c>
      <c r="F1373" s="256">
        <v>55</v>
      </c>
      <c r="G1373" s="256"/>
      <c r="H1373" s="256"/>
      <c r="I1373" s="256"/>
      <c r="J1373" s="256"/>
      <c r="K1373" s="256"/>
      <c r="L1373" s="256"/>
      <c r="M1373" s="256"/>
      <c r="N1373" s="257"/>
    </row>
    <row r="1374" spans="2:14" x14ac:dyDescent="0.25">
      <c r="B1374" s="333" t="str">
        <f>IF(D1374="","",D1374&amp;"-"&amp;(1+COUNTIF(D$33:D1373,D1374)))</f>
        <v>klub-13</v>
      </c>
      <c r="D1374" s="255" t="s">
        <v>3</v>
      </c>
      <c r="E1374" s="256" t="s">
        <v>2516</v>
      </c>
      <c r="F1374" s="256">
        <v>49</v>
      </c>
      <c r="G1374" s="256"/>
      <c r="H1374" s="256"/>
      <c r="I1374" s="256"/>
      <c r="J1374" s="256"/>
      <c r="K1374" s="256"/>
      <c r="L1374" s="256"/>
      <c r="M1374" s="256"/>
      <c r="N1374" s="257"/>
    </row>
    <row r="1375" spans="2:14" x14ac:dyDescent="0.25">
      <c r="B1375" s="333" t="str">
        <f>IF(D1375="","",D1375&amp;"-"&amp;(1+COUNTIF(D$33:D1374,D1375)))</f>
        <v>klub-14</v>
      </c>
      <c r="D1375" s="255" t="s">
        <v>3</v>
      </c>
      <c r="E1375" s="256" t="s">
        <v>2321</v>
      </c>
      <c r="F1375" s="256">
        <v>25</v>
      </c>
      <c r="G1375" s="256"/>
      <c r="H1375" s="256"/>
      <c r="I1375" s="256"/>
      <c r="J1375" s="256"/>
      <c r="K1375" s="256"/>
      <c r="L1375" s="256"/>
      <c r="M1375" s="256"/>
      <c r="N1375" s="257"/>
    </row>
    <row r="1376" spans="2:14" ht="15" customHeight="1" x14ac:dyDescent="0.25">
      <c r="B1376" s="333" t="str">
        <f>IF(D1376="","",D1376&amp;"-"&amp;(1+COUNTIF(D$33:D1375,D1376)))</f>
        <v>klub-15</v>
      </c>
      <c r="D1376" s="255" t="s">
        <v>3</v>
      </c>
      <c r="E1376" s="256" t="s">
        <v>2646</v>
      </c>
      <c r="F1376" s="256">
        <v>29</v>
      </c>
      <c r="G1376" s="256"/>
      <c r="H1376" s="256"/>
      <c r="I1376" s="256"/>
      <c r="J1376" s="256"/>
      <c r="K1376" s="256"/>
      <c r="L1376" s="256"/>
      <c r="M1376" s="256"/>
      <c r="N1376" s="257"/>
    </row>
    <row r="1377" spans="2:14" x14ac:dyDescent="0.25">
      <c r="B1377" s="333" t="str">
        <f>IF(D1377="","",D1377&amp;"-"&amp;(1+COUNTIF(D$33:D1376,D1377)))</f>
        <v>klub-16</v>
      </c>
      <c r="D1377" s="255" t="s">
        <v>3</v>
      </c>
      <c r="E1377" s="256" t="s">
        <v>2209</v>
      </c>
      <c r="F1377" s="256">
        <v>38</v>
      </c>
      <c r="G1377" s="256"/>
      <c r="H1377" s="256"/>
      <c r="I1377" s="256"/>
      <c r="J1377" s="256"/>
      <c r="K1377" s="256"/>
      <c r="L1377" s="256"/>
      <c r="M1377" s="256"/>
      <c r="N1377" s="257"/>
    </row>
    <row r="1378" spans="2:14" x14ac:dyDescent="0.25">
      <c r="B1378" s="333" t="str">
        <f>IF(D1378="","",D1378&amp;"-"&amp;(1+COUNTIF(D$33:D1377,D1378)))</f>
        <v>klub-17</v>
      </c>
      <c r="D1378" s="255" t="s">
        <v>3</v>
      </c>
      <c r="E1378" s="256" t="s">
        <v>2101</v>
      </c>
      <c r="F1378" s="256">
        <v>23</v>
      </c>
      <c r="G1378" s="256"/>
      <c r="H1378" s="256"/>
      <c r="I1378" s="256"/>
      <c r="J1378" s="256"/>
      <c r="K1378" s="256"/>
      <c r="L1378" s="256"/>
      <c r="M1378" s="256"/>
      <c r="N1378" s="257"/>
    </row>
    <row r="1379" spans="2:14" x14ac:dyDescent="0.25">
      <c r="B1379" s="333" t="str">
        <f>IF(D1379="","",D1379&amp;"-"&amp;(1+COUNTIF(D$33:D1378,D1379)))</f>
        <v>klub-18</v>
      </c>
      <c r="D1379" s="255" t="s">
        <v>3</v>
      </c>
      <c r="E1379" s="256" t="s">
        <v>2530</v>
      </c>
      <c r="F1379" s="256">
        <v>43</v>
      </c>
      <c r="G1379" s="256"/>
      <c r="H1379" s="256"/>
      <c r="I1379" s="256"/>
      <c r="J1379" s="256"/>
      <c r="K1379" s="256"/>
      <c r="L1379" s="256"/>
      <c r="M1379" s="256"/>
      <c r="N1379" s="257"/>
    </row>
    <row r="1380" spans="2:14" x14ac:dyDescent="0.25">
      <c r="B1380" s="333" t="str">
        <f>IF(D1380="","",D1380&amp;"-"&amp;(1+COUNTIF(D$33:D1379,D1380)))</f>
        <v>klub-19</v>
      </c>
      <c r="D1380" s="255" t="s">
        <v>3</v>
      </c>
      <c r="E1380" s="256" t="s">
        <v>2243</v>
      </c>
      <c r="F1380" s="256">
        <v>36</v>
      </c>
      <c r="G1380" s="256"/>
      <c r="H1380" s="256"/>
      <c r="I1380" s="256"/>
      <c r="J1380" s="256"/>
      <c r="K1380" s="256"/>
      <c r="L1380" s="256"/>
      <c r="M1380" s="256"/>
      <c r="N1380" s="257"/>
    </row>
    <row r="1381" spans="2:14" x14ac:dyDescent="0.25">
      <c r="B1381" s="333" t="str">
        <f>IF(D1381="","",D1381&amp;"-"&amp;(1+COUNTIF(D$33:D1380,D1381)))</f>
        <v>klub-20</v>
      </c>
      <c r="D1381" s="255" t="s">
        <v>3</v>
      </c>
      <c r="E1381" s="256" t="s">
        <v>2754</v>
      </c>
      <c r="F1381" s="256">
        <v>46</v>
      </c>
      <c r="G1381" s="256"/>
      <c r="H1381" s="256"/>
      <c r="I1381" s="256"/>
      <c r="J1381" s="256"/>
      <c r="K1381" s="256"/>
      <c r="L1381" s="256"/>
      <c r="M1381" s="256"/>
      <c r="N1381" s="257"/>
    </row>
    <row r="1382" spans="2:14" x14ac:dyDescent="0.25">
      <c r="B1382" s="333" t="str">
        <f>IF(D1382="","",D1382&amp;"-"&amp;(1+COUNTIF(D$33:D1381,D1382)))</f>
        <v>klub-21</v>
      </c>
      <c r="D1382" s="255" t="s">
        <v>3</v>
      </c>
      <c r="E1382" s="256" t="s">
        <v>2533</v>
      </c>
      <c r="F1382" s="256">
        <v>39</v>
      </c>
      <c r="G1382" s="256"/>
      <c r="H1382" s="256"/>
      <c r="I1382" s="256"/>
      <c r="J1382" s="256"/>
      <c r="K1382" s="256"/>
      <c r="L1382" s="256"/>
      <c r="M1382" s="256"/>
      <c r="N1382" s="257"/>
    </row>
    <row r="1383" spans="2:14" ht="15" customHeight="1" x14ac:dyDescent="0.25">
      <c r="B1383" s="333" t="str">
        <f>IF(D1383="","",D1383&amp;"-"&amp;(1+COUNTIF(D$33:D1382,D1383)))</f>
        <v>klub-22</v>
      </c>
      <c r="D1383" s="255" t="s">
        <v>3</v>
      </c>
      <c r="E1383" s="256" t="s">
        <v>2449</v>
      </c>
      <c r="F1383" s="256">
        <v>56</v>
      </c>
      <c r="G1383" s="256"/>
      <c r="H1383" s="256"/>
      <c r="I1383" s="256"/>
      <c r="J1383" s="256"/>
      <c r="K1383" s="256"/>
      <c r="L1383" s="256"/>
      <c r="M1383" s="256"/>
      <c r="N1383" s="257"/>
    </row>
    <row r="1384" spans="2:14" x14ac:dyDescent="0.25">
      <c r="B1384" s="333" t="str">
        <f>IF(D1384="","",D1384&amp;"-"&amp;(1+COUNTIF(D$33:D1383,D1384)))</f>
        <v>klub-23</v>
      </c>
      <c r="D1384" s="255" t="s">
        <v>3</v>
      </c>
      <c r="E1384" s="256" t="s">
        <v>2750</v>
      </c>
      <c r="F1384" s="256">
        <v>52</v>
      </c>
      <c r="G1384" s="256"/>
      <c r="H1384" s="256"/>
      <c r="I1384" s="256"/>
      <c r="J1384" s="256"/>
      <c r="K1384" s="256"/>
      <c r="L1384" s="256"/>
      <c r="M1384" s="256"/>
      <c r="N1384" s="257"/>
    </row>
    <row r="1385" spans="2:14" x14ac:dyDescent="0.25">
      <c r="B1385" s="333" t="str">
        <f>IF(D1385="","",D1385&amp;"-"&amp;(1+COUNTIF(D$33:D1384,D1385)))</f>
        <v>klub-24</v>
      </c>
      <c r="D1385" s="255" t="s">
        <v>3</v>
      </c>
      <c r="E1385" s="256" t="s">
        <v>3372</v>
      </c>
      <c r="F1385" s="256">
        <v>14</v>
      </c>
      <c r="G1385" s="256"/>
      <c r="H1385" s="256"/>
      <c r="I1385" s="256"/>
      <c r="J1385" s="256"/>
      <c r="K1385" s="256"/>
      <c r="L1385" s="256"/>
      <c r="M1385" s="256"/>
      <c r="N1385" s="257"/>
    </row>
    <row r="1386" spans="2:14" x14ac:dyDescent="0.25">
      <c r="B1386" s="333" t="str">
        <f>IF(D1386="","",D1386&amp;"-"&amp;(1+COUNTIF(D$33:D1385,D1386)))</f>
        <v>klub-25</v>
      </c>
      <c r="D1386" s="255" t="s">
        <v>3</v>
      </c>
      <c r="E1386" s="256" t="s">
        <v>563</v>
      </c>
      <c r="F1386" s="256">
        <v>1</v>
      </c>
      <c r="G1386" s="256"/>
      <c r="H1386" s="256"/>
      <c r="I1386" s="256"/>
      <c r="J1386" s="256"/>
      <c r="K1386" s="256"/>
      <c r="L1386" s="256"/>
      <c r="M1386" s="256"/>
      <c r="N1386" s="257"/>
    </row>
    <row r="1387" spans="2:14" x14ac:dyDescent="0.25">
      <c r="B1387" s="333" t="str">
        <f>IF(D1387="","",D1387&amp;"-"&amp;(1+COUNTIF(D$33:D1386,D1387)))</f>
        <v>klub-26</v>
      </c>
      <c r="D1387" s="255" t="s">
        <v>3</v>
      </c>
      <c r="E1387" s="256" t="s">
        <v>2639</v>
      </c>
      <c r="F1387" s="256">
        <v>13</v>
      </c>
      <c r="G1387" s="256"/>
      <c r="H1387" s="256"/>
      <c r="I1387" s="256"/>
      <c r="J1387" s="256"/>
      <c r="K1387" s="256"/>
      <c r="L1387" s="256"/>
      <c r="M1387" s="256"/>
      <c r="N1387" s="257"/>
    </row>
    <row r="1388" spans="2:14" x14ac:dyDescent="0.25">
      <c r="B1388" s="333" t="str">
        <f>IF(D1388="","",D1388&amp;"-"&amp;(1+COUNTIF(D$33:D1387,D1388)))</f>
        <v>klub-27</v>
      </c>
      <c r="D1388" s="255" t="s">
        <v>3</v>
      </c>
      <c r="E1388" s="256" t="s">
        <v>2566</v>
      </c>
      <c r="F1388" s="256">
        <v>21</v>
      </c>
      <c r="G1388" s="256"/>
      <c r="H1388" s="256"/>
      <c r="I1388" s="256"/>
      <c r="J1388" s="256"/>
      <c r="K1388" s="256"/>
      <c r="L1388" s="256"/>
      <c r="M1388" s="256"/>
      <c r="N1388" s="257"/>
    </row>
    <row r="1389" spans="2:14" x14ac:dyDescent="0.25">
      <c r="B1389" s="333" t="str">
        <f>IF(D1389="","",D1389&amp;"-"&amp;(1+COUNTIF(D$33:D1388,D1389)))</f>
        <v>klub-28</v>
      </c>
      <c r="D1389" s="255" t="s">
        <v>3</v>
      </c>
      <c r="E1389" s="256" t="s">
        <v>2194</v>
      </c>
      <c r="F1389" s="256">
        <v>2</v>
      </c>
      <c r="G1389" s="256"/>
      <c r="H1389" s="256"/>
      <c r="I1389" s="256"/>
      <c r="J1389" s="256"/>
      <c r="K1389" s="256"/>
      <c r="L1389" s="256"/>
      <c r="M1389" s="256"/>
      <c r="N1389" s="257"/>
    </row>
    <row r="1390" spans="2:14" ht="15" customHeight="1" x14ac:dyDescent="0.25">
      <c r="B1390" s="333" t="str">
        <f>IF(D1390="","",D1390&amp;"-"&amp;(1+COUNTIF(D$33:D1389,D1390)))</f>
        <v>klub-29</v>
      </c>
      <c r="D1390" s="255" t="s">
        <v>3</v>
      </c>
      <c r="E1390" s="256" t="s">
        <v>450</v>
      </c>
      <c r="F1390" s="256">
        <v>3</v>
      </c>
      <c r="G1390" s="256"/>
      <c r="H1390" s="256"/>
      <c r="I1390" s="256"/>
      <c r="J1390" s="256"/>
      <c r="K1390" s="256"/>
      <c r="L1390" s="256"/>
      <c r="M1390" s="256"/>
      <c r="N1390" s="257"/>
    </row>
    <row r="1391" spans="2:14" x14ac:dyDescent="0.25">
      <c r="B1391" s="333" t="str">
        <f>IF(D1391="","",D1391&amp;"-"&amp;(1+COUNTIF(D$33:D1390,D1391)))</f>
        <v>klub-30</v>
      </c>
      <c r="D1391" s="255" t="s">
        <v>3</v>
      </c>
      <c r="E1391" s="256" t="s">
        <v>428</v>
      </c>
      <c r="F1391" s="256">
        <v>4</v>
      </c>
      <c r="G1391" s="256"/>
      <c r="H1391" s="256"/>
      <c r="I1391" s="256"/>
      <c r="J1391" s="256"/>
      <c r="K1391" s="256"/>
      <c r="L1391" s="256"/>
      <c r="M1391" s="256"/>
      <c r="N1391" s="257"/>
    </row>
    <row r="1392" spans="2:14" x14ac:dyDescent="0.25">
      <c r="B1392" s="333" t="str">
        <f>IF(D1392="","",D1392&amp;"-"&amp;(1+COUNTIF(D$33:D1391,D1392)))</f>
        <v>klub-31</v>
      </c>
      <c r="D1392" s="255" t="s">
        <v>3</v>
      </c>
      <c r="E1392" s="256" t="s">
        <v>2576</v>
      </c>
      <c r="F1392" s="256">
        <v>40</v>
      </c>
      <c r="G1392" s="256"/>
      <c r="H1392" s="256"/>
      <c r="I1392" s="256"/>
      <c r="J1392" s="256"/>
      <c r="K1392" s="256"/>
      <c r="L1392" s="256"/>
      <c r="M1392" s="256"/>
      <c r="N1392" s="257"/>
    </row>
    <row r="1393" spans="2:14" x14ac:dyDescent="0.25">
      <c r="B1393" s="333" t="str">
        <f>IF(D1393="","",D1393&amp;"-"&amp;(1+COUNTIF(D$33:D1392,D1393)))</f>
        <v>klub-32</v>
      </c>
      <c r="D1393" s="255" t="s">
        <v>3</v>
      </c>
      <c r="E1393" s="256" t="s">
        <v>807</v>
      </c>
      <c r="F1393" s="256">
        <v>5</v>
      </c>
      <c r="G1393" s="256"/>
      <c r="H1393" s="256"/>
      <c r="I1393" s="256"/>
      <c r="J1393" s="256"/>
      <c r="K1393" s="256"/>
      <c r="L1393" s="256"/>
      <c r="M1393" s="256"/>
      <c r="N1393" s="257"/>
    </row>
    <row r="1394" spans="2:14" x14ac:dyDescent="0.25">
      <c r="B1394" s="333" t="str">
        <f>IF(D1394="","",D1394&amp;"-"&amp;(1+COUNTIF(D$33:D1393,D1394)))</f>
        <v>klub-33</v>
      </c>
      <c r="D1394" s="255" t="s">
        <v>3</v>
      </c>
      <c r="E1394" s="256" t="s">
        <v>2560</v>
      </c>
      <c r="F1394" s="256">
        <v>61</v>
      </c>
      <c r="G1394" s="256"/>
      <c r="H1394" s="256"/>
      <c r="I1394" s="256"/>
      <c r="J1394" s="256"/>
      <c r="K1394" s="256"/>
      <c r="L1394" s="256"/>
      <c r="M1394" s="256"/>
      <c r="N1394" s="257"/>
    </row>
    <row r="1395" spans="2:14" x14ac:dyDescent="0.25">
      <c r="B1395" s="333" t="str">
        <f>IF(D1395="","",D1395&amp;"-"&amp;(1+COUNTIF(D$33:D1394,D1395)))</f>
        <v>klub-34</v>
      </c>
      <c r="D1395" s="255" t="s">
        <v>3</v>
      </c>
      <c r="E1395" s="256" t="s">
        <v>3373</v>
      </c>
      <c r="F1395" s="256">
        <v>17</v>
      </c>
      <c r="G1395" s="256"/>
      <c r="H1395" s="256"/>
      <c r="I1395" s="256"/>
      <c r="J1395" s="256"/>
      <c r="K1395" s="256"/>
      <c r="L1395" s="256"/>
      <c r="M1395" s="256"/>
      <c r="N1395" s="257"/>
    </row>
    <row r="1396" spans="2:14" x14ac:dyDescent="0.25">
      <c r="B1396" s="333" t="str">
        <f>IF(D1396="","",D1396&amp;"-"&amp;(1+COUNTIF(D$33:D1395,D1396)))</f>
        <v>klub-35</v>
      </c>
      <c r="D1396" s="255" t="s">
        <v>3</v>
      </c>
      <c r="E1396" s="256" t="s">
        <v>525</v>
      </c>
      <c r="F1396" s="256">
        <v>6</v>
      </c>
      <c r="G1396" s="256"/>
      <c r="H1396" s="256"/>
      <c r="I1396" s="256"/>
      <c r="J1396" s="256"/>
      <c r="K1396" s="256"/>
      <c r="L1396" s="256"/>
      <c r="M1396" s="256"/>
      <c r="N1396" s="257"/>
    </row>
    <row r="1397" spans="2:14" ht="15" customHeight="1" x14ac:dyDescent="0.25">
      <c r="B1397" s="333" t="str">
        <f>IF(D1397="","",D1397&amp;"-"&amp;(1+COUNTIF(D$33:D1396,D1397)))</f>
        <v>klub-36</v>
      </c>
      <c r="D1397" s="255" t="s">
        <v>3</v>
      </c>
      <c r="E1397" s="256" t="s">
        <v>2163</v>
      </c>
      <c r="F1397" s="256">
        <v>7</v>
      </c>
      <c r="G1397" s="256"/>
      <c r="H1397" s="256"/>
      <c r="I1397" s="256"/>
      <c r="J1397" s="256"/>
      <c r="K1397" s="256"/>
      <c r="L1397" s="256"/>
      <c r="M1397" s="256"/>
      <c r="N1397" s="257"/>
    </row>
    <row r="1398" spans="2:14" x14ac:dyDescent="0.25">
      <c r="B1398" s="333" t="str">
        <f>IF(D1398="","",D1398&amp;"-"&amp;(1+COUNTIF(D$33:D1397,D1398)))</f>
        <v>klub-37</v>
      </c>
      <c r="D1398" s="255" t="s">
        <v>3</v>
      </c>
      <c r="E1398" s="256" t="s">
        <v>2233</v>
      </c>
      <c r="F1398" s="256">
        <v>8</v>
      </c>
      <c r="G1398" s="256"/>
      <c r="H1398" s="256"/>
      <c r="I1398" s="256"/>
      <c r="J1398" s="256"/>
      <c r="K1398" s="256"/>
      <c r="L1398" s="256"/>
      <c r="M1398" s="256"/>
      <c r="N1398" s="257"/>
    </row>
    <row r="1399" spans="2:14" x14ac:dyDescent="0.25">
      <c r="B1399" s="333" t="str">
        <f>IF(D1399="","",D1399&amp;"-"&amp;(1+COUNTIF(D$33:D1398,D1399)))</f>
        <v>klub-38</v>
      </c>
      <c r="D1399" s="255" t="s">
        <v>3</v>
      </c>
      <c r="E1399" s="256" t="s">
        <v>2146</v>
      </c>
      <c r="F1399" s="256">
        <v>9</v>
      </c>
      <c r="G1399" s="256"/>
      <c r="H1399" s="256"/>
      <c r="I1399" s="256"/>
      <c r="J1399" s="256"/>
      <c r="K1399" s="256"/>
      <c r="L1399" s="256"/>
      <c r="M1399" s="256"/>
      <c r="N1399" s="257"/>
    </row>
    <row r="1400" spans="2:14" x14ac:dyDescent="0.25">
      <c r="B1400" s="333" t="str">
        <f>IF(D1400="","",D1400&amp;"-"&amp;(1+COUNTIF(D$33:D1399,D1400)))</f>
        <v>klub-39</v>
      </c>
      <c r="D1400" s="255" t="s">
        <v>3</v>
      </c>
      <c r="E1400" s="256" t="s">
        <v>2863</v>
      </c>
      <c r="F1400" s="256">
        <v>19</v>
      </c>
      <c r="G1400" s="256"/>
      <c r="H1400" s="256"/>
      <c r="I1400" s="256"/>
      <c r="J1400" s="256"/>
      <c r="K1400" s="256"/>
      <c r="L1400" s="256"/>
      <c r="M1400" s="256"/>
      <c r="N1400" s="257"/>
    </row>
    <row r="1401" spans="2:14" x14ac:dyDescent="0.25">
      <c r="B1401" s="333" t="str">
        <f>IF(D1401="","",D1401&amp;"-"&amp;(1+COUNTIF(D$33:D1400,D1401)))</f>
        <v>klub-40</v>
      </c>
      <c r="D1401" s="255" t="s">
        <v>3</v>
      </c>
      <c r="E1401" s="256" t="s">
        <v>2562</v>
      </c>
      <c r="F1401" s="256">
        <v>58</v>
      </c>
      <c r="G1401" s="256"/>
      <c r="H1401" s="256"/>
      <c r="I1401" s="256"/>
      <c r="J1401" s="256"/>
      <c r="K1401" s="256"/>
      <c r="L1401" s="256"/>
      <c r="M1401" s="256"/>
      <c r="N1401" s="257"/>
    </row>
    <row r="1402" spans="2:14" x14ac:dyDescent="0.25">
      <c r="B1402" s="333" t="str">
        <f>IF(D1402="","",D1402&amp;"-"&amp;(1+COUNTIF(D$33:D1401,D1402)))</f>
        <v>klub-41</v>
      </c>
      <c r="D1402" s="255" t="s">
        <v>3</v>
      </c>
      <c r="E1402" s="256" t="s">
        <v>2152</v>
      </c>
      <c r="F1402" s="256">
        <v>10</v>
      </c>
      <c r="G1402" s="256"/>
      <c r="H1402" s="256"/>
      <c r="I1402" s="256"/>
      <c r="J1402" s="256"/>
      <c r="K1402" s="256"/>
      <c r="L1402" s="256"/>
      <c r="M1402" s="256"/>
      <c r="N1402" s="257"/>
    </row>
    <row r="1403" spans="2:14" x14ac:dyDescent="0.25">
      <c r="B1403" s="333" t="str">
        <f>IF(D1403="","",D1403&amp;"-"&amp;(1+COUNTIF(D$33:D1402,D1403)))</f>
        <v>klub-42</v>
      </c>
      <c r="D1403" s="255" t="s">
        <v>3</v>
      </c>
      <c r="E1403" s="256" t="s">
        <v>2125</v>
      </c>
      <c r="F1403" s="256">
        <v>54</v>
      </c>
      <c r="G1403" s="256"/>
      <c r="H1403" s="256"/>
      <c r="I1403" s="256"/>
      <c r="J1403" s="256"/>
      <c r="K1403" s="256"/>
      <c r="L1403" s="256"/>
      <c r="M1403" s="256"/>
      <c r="N1403" s="257"/>
    </row>
    <row r="1404" spans="2:14" ht="15" customHeight="1" x14ac:dyDescent="0.25">
      <c r="B1404" s="333" t="str">
        <f>IF(D1404="","",D1404&amp;"-"&amp;(1+COUNTIF(D$33:D1403,D1404)))</f>
        <v>klub-43</v>
      </c>
      <c r="D1404" s="255" t="s">
        <v>3</v>
      </c>
      <c r="E1404" s="256" t="s">
        <v>3374</v>
      </c>
      <c r="F1404" s="256">
        <v>18</v>
      </c>
      <c r="G1404" s="256"/>
      <c r="H1404" s="256"/>
      <c r="I1404" s="256"/>
      <c r="J1404" s="256"/>
      <c r="K1404" s="256"/>
      <c r="L1404" s="256"/>
      <c r="M1404" s="256"/>
      <c r="N1404" s="257"/>
    </row>
    <row r="1405" spans="2:14" x14ac:dyDescent="0.25">
      <c r="B1405" s="333" t="str">
        <f>IF(D1405="","",D1405&amp;"-"&amp;(1+COUNTIF(D$33:D1404,D1405)))</f>
        <v>klub-44</v>
      </c>
      <c r="D1405" s="255" t="s">
        <v>3</v>
      </c>
      <c r="E1405" s="256" t="s">
        <v>409</v>
      </c>
      <c r="F1405" s="256">
        <v>11</v>
      </c>
      <c r="G1405" s="256"/>
      <c r="H1405" s="256"/>
      <c r="I1405" s="256"/>
      <c r="J1405" s="256"/>
      <c r="K1405" s="256"/>
      <c r="L1405" s="256"/>
      <c r="M1405" s="256"/>
      <c r="N1405" s="257"/>
    </row>
    <row r="1406" spans="2:14" x14ac:dyDescent="0.25">
      <c r="B1406" s="333" t="str">
        <f>IF(D1406="","",D1406&amp;"-"&amp;(1+COUNTIF(D$33:D1405,D1406)))</f>
        <v>klub-45</v>
      </c>
      <c r="D1406" s="255" t="s">
        <v>3</v>
      </c>
      <c r="E1406" s="256" t="s">
        <v>377</v>
      </c>
      <c r="F1406" s="256">
        <v>12</v>
      </c>
      <c r="G1406" s="256"/>
      <c r="H1406" s="256"/>
      <c r="I1406" s="256"/>
      <c r="J1406" s="256"/>
      <c r="K1406" s="256"/>
      <c r="L1406" s="256"/>
      <c r="M1406" s="256"/>
      <c r="N1406" s="257"/>
    </row>
    <row r="1407" spans="2:14" x14ac:dyDescent="0.25">
      <c r="B1407" s="333" t="str">
        <f>IF(D1407="","",D1407&amp;"-"&amp;(1+COUNTIF(D$33:D1406,D1407)))</f>
        <v>klub-46</v>
      </c>
      <c r="D1407" s="255" t="s">
        <v>3</v>
      </c>
      <c r="E1407" s="256" t="s">
        <v>3375</v>
      </c>
      <c r="F1407" s="256">
        <v>16</v>
      </c>
      <c r="G1407" s="256"/>
      <c r="H1407" s="256"/>
      <c r="I1407" s="256"/>
      <c r="J1407" s="256"/>
      <c r="K1407" s="256"/>
      <c r="L1407" s="256"/>
      <c r="M1407" s="256"/>
      <c r="N1407" s="257"/>
    </row>
    <row r="1408" spans="2:14" x14ac:dyDescent="0.25">
      <c r="B1408" s="333" t="str">
        <f>IF(D1408="","",D1408&amp;"-"&amp;(1+COUNTIF(D$33:D1407,D1408)))</f>
        <v>klub-47</v>
      </c>
      <c r="D1408" s="255" t="s">
        <v>3</v>
      </c>
      <c r="E1408" s="256" t="s">
        <v>2364</v>
      </c>
      <c r="F1408" s="256">
        <v>50</v>
      </c>
      <c r="G1408" s="256"/>
      <c r="H1408" s="256"/>
      <c r="I1408" s="256"/>
      <c r="J1408" s="256"/>
      <c r="K1408" s="256"/>
      <c r="L1408" s="256"/>
      <c r="M1408" s="256"/>
      <c r="N1408" s="257"/>
    </row>
    <row r="1409" spans="2:14" x14ac:dyDescent="0.25">
      <c r="B1409" s="333" t="str">
        <f>IF(D1409="","",D1409&amp;"-"&amp;(1+COUNTIF(D$33:D1408,D1409)))</f>
        <v>klub-48</v>
      </c>
      <c r="D1409" s="255" t="s">
        <v>3</v>
      </c>
      <c r="E1409" s="256" t="s">
        <v>2214</v>
      </c>
      <c r="F1409" s="256">
        <v>47</v>
      </c>
      <c r="G1409" s="256"/>
      <c r="H1409" s="256"/>
      <c r="I1409" s="256"/>
      <c r="J1409" s="256"/>
      <c r="K1409" s="256"/>
      <c r="L1409" s="256"/>
      <c r="M1409" s="256"/>
      <c r="N1409" s="257"/>
    </row>
    <row r="1410" spans="2:14" x14ac:dyDescent="0.25">
      <c r="B1410" s="333" t="str">
        <f>IF(D1410="","",D1410&amp;"-"&amp;(1+COUNTIF(D$33:D1409,D1410)))</f>
        <v>klub-49</v>
      </c>
      <c r="D1410" s="255" t="s">
        <v>3</v>
      </c>
      <c r="E1410" s="256" t="s">
        <v>2307</v>
      </c>
      <c r="F1410" s="256">
        <v>26</v>
      </c>
      <c r="G1410" s="256"/>
      <c r="H1410" s="256"/>
      <c r="I1410" s="256"/>
      <c r="J1410" s="256"/>
      <c r="K1410" s="256"/>
      <c r="L1410" s="256"/>
      <c r="M1410" s="256"/>
      <c r="N1410" s="257"/>
    </row>
    <row r="1411" spans="2:14" ht="15" customHeight="1" x14ac:dyDescent="0.25">
      <c r="B1411" s="333" t="str">
        <f>IF(D1411="","",D1411&amp;"-"&amp;(1+COUNTIF(D$33:D1410,D1411)))</f>
        <v>klub-50</v>
      </c>
      <c r="D1411" s="255" t="s">
        <v>3</v>
      </c>
      <c r="E1411" s="256" t="s">
        <v>2130</v>
      </c>
      <c r="F1411" s="256">
        <v>35</v>
      </c>
      <c r="G1411" s="256"/>
      <c r="H1411" s="256"/>
      <c r="I1411" s="256"/>
      <c r="J1411" s="256"/>
      <c r="K1411" s="256"/>
      <c r="L1411" s="256"/>
      <c r="M1411" s="256"/>
      <c r="N1411" s="257"/>
    </row>
    <row r="1412" spans="2:14" x14ac:dyDescent="0.25">
      <c r="B1412" s="333" t="str">
        <f>IF(D1412="","",D1412&amp;"-"&amp;(1+COUNTIF(D$33:D1411,D1412)))</f>
        <v>klub-51</v>
      </c>
      <c r="D1412" s="255" t="s">
        <v>3</v>
      </c>
      <c r="E1412" s="256" t="s">
        <v>3146</v>
      </c>
      <c r="F1412" s="256">
        <v>27</v>
      </c>
      <c r="G1412" s="256"/>
      <c r="H1412" s="256"/>
      <c r="I1412" s="256"/>
      <c r="J1412" s="256"/>
      <c r="K1412" s="256"/>
      <c r="L1412" s="256"/>
      <c r="M1412" s="256"/>
      <c r="N1412" s="257"/>
    </row>
    <row r="1413" spans="2:14" x14ac:dyDescent="0.25">
      <c r="B1413" s="333" t="str">
        <f>IF(D1413="","",D1413&amp;"-"&amp;(1+COUNTIF(D$33:D1412,D1413)))</f>
        <v>klub-52</v>
      </c>
      <c r="D1413" s="255" t="s">
        <v>3</v>
      </c>
      <c r="E1413" s="256" t="s">
        <v>2310</v>
      </c>
      <c r="F1413" s="256">
        <v>20</v>
      </c>
      <c r="G1413" s="256"/>
      <c r="H1413" s="256"/>
      <c r="I1413" s="256"/>
      <c r="J1413" s="256"/>
      <c r="K1413" s="256"/>
      <c r="L1413" s="256"/>
      <c r="M1413" s="256"/>
      <c r="N1413" s="257"/>
    </row>
    <row r="1414" spans="2:14" x14ac:dyDescent="0.25">
      <c r="B1414" s="333" t="str">
        <f>IF(D1414="","",D1414&amp;"-"&amp;(1+COUNTIF(D$33:D1413,D1414)))</f>
        <v>klub-53</v>
      </c>
      <c r="D1414" s="255" t="s">
        <v>3</v>
      </c>
      <c r="E1414" s="256" t="s">
        <v>2179</v>
      </c>
      <c r="F1414" s="256">
        <v>15</v>
      </c>
      <c r="G1414" s="256"/>
      <c r="H1414" s="256"/>
      <c r="I1414" s="256"/>
      <c r="J1414" s="256"/>
      <c r="K1414" s="256"/>
      <c r="L1414" s="256"/>
      <c r="M1414" s="256"/>
      <c r="N1414" s="257"/>
    </row>
    <row r="1415" spans="2:14" x14ac:dyDescent="0.25">
      <c r="B1415" s="333" t="str">
        <f>IF(D1415="","",D1415&amp;"-"&amp;(1+COUNTIF(D$33:D1414,D1415)))</f>
        <v>klub-54</v>
      </c>
      <c r="D1415" s="255" t="s">
        <v>3</v>
      </c>
      <c r="E1415" s="256" t="s">
        <v>2456</v>
      </c>
      <c r="F1415" s="256">
        <v>51</v>
      </c>
      <c r="G1415" s="256"/>
      <c r="H1415" s="256"/>
      <c r="I1415" s="256"/>
      <c r="J1415" s="256"/>
      <c r="K1415" s="256"/>
      <c r="L1415" s="256"/>
      <c r="M1415" s="256"/>
      <c r="N1415" s="257"/>
    </row>
    <row r="1416" spans="2:14" x14ac:dyDescent="0.25">
      <c r="B1416" s="333" t="str">
        <f>IF(D1416="","",D1416&amp;"-"&amp;(1+COUNTIF(D$33:D1415,D1416)))</f>
        <v>klub-55</v>
      </c>
      <c r="D1416" s="255" t="s">
        <v>3</v>
      </c>
      <c r="E1416" s="256" t="s">
        <v>3376</v>
      </c>
      <c r="F1416" s="256">
        <v>37</v>
      </c>
      <c r="G1416" s="256"/>
      <c r="H1416" s="256"/>
      <c r="I1416" s="256"/>
      <c r="J1416" s="256"/>
      <c r="K1416" s="256"/>
      <c r="L1416" s="256"/>
      <c r="M1416" s="256"/>
      <c r="N1416" s="257"/>
    </row>
    <row r="1417" spans="2:14" x14ac:dyDescent="0.25">
      <c r="B1417" s="333" t="str">
        <f>IF(D1417="","",D1417&amp;"-"&amp;(1+COUNTIF(D$33:D1416,D1417)))</f>
        <v>klub-56</v>
      </c>
      <c r="D1417" s="255" t="s">
        <v>3</v>
      </c>
      <c r="E1417" s="256" t="s">
        <v>1324</v>
      </c>
      <c r="F1417" s="256">
        <v>22</v>
      </c>
      <c r="G1417" s="256"/>
      <c r="H1417" s="256"/>
      <c r="I1417" s="256"/>
      <c r="J1417" s="256"/>
      <c r="K1417" s="256"/>
      <c r="L1417" s="256"/>
      <c r="M1417" s="256"/>
      <c r="N1417" s="257"/>
    </row>
    <row r="1418" spans="2:14" ht="15" customHeight="1" x14ac:dyDescent="0.25">
      <c r="B1418" s="333" t="str">
        <f>IF(D1418="","",D1418&amp;"-"&amp;(1+COUNTIF(D$33:D1417,D1418)))</f>
        <v>klub-57</v>
      </c>
      <c r="D1418" s="255" t="s">
        <v>3</v>
      </c>
      <c r="E1418" s="256" t="s">
        <v>2700</v>
      </c>
      <c r="F1418" s="256">
        <v>30</v>
      </c>
      <c r="G1418" s="256"/>
      <c r="H1418" s="256"/>
      <c r="I1418" s="256"/>
      <c r="J1418" s="256"/>
      <c r="K1418" s="256"/>
      <c r="L1418" s="256"/>
      <c r="M1418" s="256"/>
      <c r="N1418" s="257"/>
    </row>
    <row r="1419" spans="2:14" x14ac:dyDescent="0.25">
      <c r="B1419" s="333" t="str">
        <f>IF(D1419="","",D1419&amp;"-"&amp;(1+COUNTIF(D$33:D1418,D1419)))</f>
        <v>klub-58</v>
      </c>
      <c r="D1419" s="255" t="s">
        <v>3</v>
      </c>
      <c r="E1419" s="256" t="s">
        <v>3085</v>
      </c>
      <c r="F1419" s="256">
        <v>31</v>
      </c>
      <c r="G1419" s="256"/>
      <c r="H1419" s="256"/>
      <c r="I1419" s="256"/>
      <c r="J1419" s="256"/>
      <c r="K1419" s="256"/>
      <c r="L1419" s="256"/>
      <c r="M1419" s="256"/>
      <c r="N1419" s="257"/>
    </row>
    <row r="1420" spans="2:14" x14ac:dyDescent="0.25">
      <c r="B1420" s="333" t="str">
        <f>IF(D1420="","",D1420&amp;"-"&amp;(1+COUNTIF(D$33:D1419,D1420)))</f>
        <v>klub-59</v>
      </c>
      <c r="D1420" s="255" t="s">
        <v>3</v>
      </c>
      <c r="E1420" s="256" t="s">
        <v>2370</v>
      </c>
      <c r="F1420" s="256">
        <v>53</v>
      </c>
      <c r="G1420" s="256"/>
      <c r="H1420" s="256"/>
      <c r="I1420" s="256"/>
      <c r="J1420" s="256"/>
      <c r="K1420" s="256"/>
      <c r="L1420" s="256"/>
      <c r="M1420" s="256"/>
      <c r="N1420" s="257"/>
    </row>
    <row r="1421" spans="2:14" x14ac:dyDescent="0.25">
      <c r="B1421" s="333" t="str">
        <f>IF(D1421="","",D1421&amp;"-"&amp;(1+COUNTIF(D$33:D1420,D1421)))</f>
        <v>klub-60</v>
      </c>
      <c r="D1421" s="255" t="s">
        <v>3</v>
      </c>
      <c r="E1421" s="256" t="s">
        <v>2275</v>
      </c>
      <c r="F1421" s="256">
        <v>44</v>
      </c>
      <c r="G1421" s="256"/>
      <c r="H1421" s="256"/>
      <c r="I1421" s="256"/>
      <c r="J1421" s="256"/>
      <c r="K1421" s="256"/>
      <c r="L1421" s="256"/>
      <c r="M1421" s="256"/>
      <c r="N1421" s="257"/>
    </row>
    <row r="1422" spans="2:14" x14ac:dyDescent="0.25">
      <c r="B1422" s="333" t="str">
        <f>IF(D1422="","",D1422&amp;"-"&amp;(1+COUNTIF(D$33:D1421,D1422)))</f>
        <v>klub-61</v>
      </c>
      <c r="D1422" s="255" t="s">
        <v>3</v>
      </c>
      <c r="E1422" s="256" t="s">
        <v>2683</v>
      </c>
      <c r="F1422" s="256">
        <v>24</v>
      </c>
      <c r="G1422" s="256"/>
      <c r="H1422" s="256"/>
      <c r="I1422" s="256"/>
      <c r="J1422" s="256"/>
      <c r="K1422" s="256"/>
      <c r="L1422" s="256"/>
      <c r="M1422" s="256"/>
      <c r="N1422" s="257"/>
    </row>
    <row r="1423" spans="2:14" x14ac:dyDescent="0.25">
      <c r="B1423" s="333" t="str">
        <f>IF(D1423="","",D1423&amp;"-"&amp;(1+COUNTIF(D$33:D1422,D1423)))</f>
        <v>klub-62</v>
      </c>
      <c r="D1423" s="255" t="s">
        <v>3</v>
      </c>
      <c r="E1423" s="256" t="s">
        <v>2182</v>
      </c>
      <c r="F1423" s="256">
        <v>41</v>
      </c>
      <c r="G1423" s="256"/>
      <c r="H1423" s="256"/>
      <c r="I1423" s="256"/>
      <c r="J1423" s="256"/>
      <c r="K1423" s="256"/>
      <c r="L1423" s="256"/>
      <c r="M1423" s="256"/>
      <c r="N1423" s="257"/>
    </row>
    <row r="1424" spans="2:14" x14ac:dyDescent="0.25">
      <c r="B1424" s="333" t="str">
        <f>IF(D1424="","",D1424&amp;"-"&amp;(1+COUNTIF(D$33:D1423,D1424)))</f>
        <v>klub_alias-1</v>
      </c>
      <c r="D1424" s="255" t="s">
        <v>283</v>
      </c>
      <c r="E1424" s="256" t="s">
        <v>3377</v>
      </c>
      <c r="F1424" s="256">
        <v>21</v>
      </c>
      <c r="G1424" s="256">
        <v>45</v>
      </c>
      <c r="H1424" s="256"/>
      <c r="I1424" s="256"/>
      <c r="J1424" s="256"/>
      <c r="K1424" s="256"/>
      <c r="L1424" s="256"/>
      <c r="M1424" s="256"/>
      <c r="N1424" s="257"/>
    </row>
    <row r="1425" spans="2:14" ht="15" customHeight="1" x14ac:dyDescent="0.25">
      <c r="B1425" s="333" t="str">
        <f>IF(D1425="","",D1425&amp;"-"&amp;(1+COUNTIF(D$33:D1424,D1425)))</f>
        <v>klub_alias-2</v>
      </c>
      <c r="D1425" s="255" t="s">
        <v>283</v>
      </c>
      <c r="E1425" s="256" t="s">
        <v>3378</v>
      </c>
      <c r="F1425" s="256">
        <v>14</v>
      </c>
      <c r="G1425" s="256">
        <v>33</v>
      </c>
      <c r="H1425" s="256"/>
      <c r="I1425" s="256"/>
      <c r="J1425" s="256"/>
      <c r="K1425" s="256"/>
      <c r="L1425" s="256"/>
      <c r="M1425" s="256"/>
      <c r="N1425" s="257"/>
    </row>
    <row r="1426" spans="2:14" x14ac:dyDescent="0.25">
      <c r="B1426" s="333" t="str">
        <f>IF(D1426="","",D1426&amp;"-"&amp;(1+COUNTIF(D$33:D1425,D1426)))</f>
        <v>klub_alias-3</v>
      </c>
      <c r="D1426" s="255" t="s">
        <v>283</v>
      </c>
      <c r="E1426" s="256" t="s">
        <v>3379</v>
      </c>
      <c r="F1426" s="256">
        <v>31</v>
      </c>
      <c r="G1426" s="256">
        <v>62</v>
      </c>
      <c r="H1426" s="256"/>
      <c r="I1426" s="256"/>
      <c r="J1426" s="256"/>
      <c r="K1426" s="256"/>
      <c r="L1426" s="256"/>
      <c r="M1426" s="256"/>
      <c r="N1426" s="257"/>
    </row>
    <row r="1427" spans="2:14" x14ac:dyDescent="0.25">
      <c r="B1427" s="333" t="str">
        <f>IF(D1427="","",D1427&amp;"-"&amp;(1+COUNTIF(D$33:D1426,D1427)))</f>
        <v>klub_alias-4</v>
      </c>
      <c r="D1427" s="255" t="s">
        <v>283</v>
      </c>
      <c r="E1427" s="256" t="s">
        <v>3380</v>
      </c>
      <c r="F1427" s="256">
        <v>10</v>
      </c>
      <c r="G1427" s="256">
        <v>28</v>
      </c>
      <c r="H1427" s="256"/>
      <c r="I1427" s="256"/>
      <c r="J1427" s="256"/>
      <c r="K1427" s="256"/>
      <c r="L1427" s="256"/>
      <c r="M1427" s="256"/>
      <c r="N1427" s="257"/>
    </row>
    <row r="1428" spans="2:14" x14ac:dyDescent="0.25">
      <c r="B1428" s="333" t="str">
        <f>IF(D1428="","",D1428&amp;"-"&amp;(1+COUNTIF(D$33:D1427,D1428)))</f>
        <v>klub_alias-5</v>
      </c>
      <c r="D1428" s="255" t="s">
        <v>283</v>
      </c>
      <c r="E1428" s="256" t="s">
        <v>3381</v>
      </c>
      <c r="F1428" s="256">
        <v>27</v>
      </c>
      <c r="G1428" s="256">
        <v>57</v>
      </c>
      <c r="H1428" s="256"/>
      <c r="I1428" s="256"/>
      <c r="J1428" s="256"/>
      <c r="K1428" s="256"/>
      <c r="L1428" s="256"/>
      <c r="M1428" s="256"/>
      <c r="N1428" s="257"/>
    </row>
    <row r="1429" spans="2:14" x14ac:dyDescent="0.25">
      <c r="B1429" s="333" t="str">
        <f>IF(D1429="","",D1429&amp;"-"&amp;(1+COUNTIF(D$33:D1428,D1429)))</f>
        <v>klub_alias-6</v>
      </c>
      <c r="D1429" s="255" t="s">
        <v>283</v>
      </c>
      <c r="E1429" s="256" t="s">
        <v>3382</v>
      </c>
      <c r="F1429" s="256">
        <v>13</v>
      </c>
      <c r="G1429" s="256">
        <v>32</v>
      </c>
      <c r="H1429" s="256"/>
      <c r="I1429" s="256"/>
      <c r="J1429" s="256"/>
      <c r="K1429" s="256"/>
      <c r="L1429" s="256"/>
      <c r="M1429" s="256"/>
      <c r="N1429" s="257"/>
    </row>
    <row r="1430" spans="2:14" x14ac:dyDescent="0.25">
      <c r="B1430" s="333" t="str">
        <f>IF(D1430="","",D1430&amp;"-"&amp;(1+COUNTIF(D$33:D1429,D1430)))</f>
        <v>klub_alias-7</v>
      </c>
      <c r="D1430" s="255" t="s">
        <v>283</v>
      </c>
      <c r="E1430" s="256" t="s">
        <v>3383</v>
      </c>
      <c r="F1430" s="256">
        <v>29</v>
      </c>
      <c r="G1430" s="256">
        <v>59</v>
      </c>
      <c r="H1430" s="256"/>
      <c r="I1430" s="256"/>
      <c r="J1430" s="256"/>
      <c r="K1430" s="256"/>
      <c r="L1430" s="256"/>
      <c r="M1430" s="256"/>
      <c r="N1430" s="257"/>
    </row>
    <row r="1431" spans="2:14" x14ac:dyDescent="0.25">
      <c r="B1431" s="333" t="str">
        <f>IF(D1431="","",D1431&amp;"-"&amp;(1+COUNTIF(D$33:D1430,D1431)))</f>
        <v>klub_alias-8</v>
      </c>
      <c r="D1431" s="255" t="s">
        <v>283</v>
      </c>
      <c r="E1431" s="256" t="s">
        <v>1588</v>
      </c>
      <c r="F1431" s="256">
        <v>25</v>
      </c>
      <c r="G1431" s="256">
        <v>55</v>
      </c>
      <c r="H1431" s="256"/>
      <c r="I1431" s="256"/>
      <c r="J1431" s="256"/>
      <c r="K1431" s="256"/>
      <c r="L1431" s="256"/>
      <c r="M1431" s="256"/>
      <c r="N1431" s="257"/>
    </row>
    <row r="1432" spans="2:14" ht="15" customHeight="1" x14ac:dyDescent="0.25">
      <c r="B1432" s="333" t="str">
        <f>IF(D1432="","",D1432&amp;"-"&amp;(1+COUNTIF(D$33:D1431,D1432)))</f>
        <v>klub_alias-9</v>
      </c>
      <c r="D1432" s="255" t="s">
        <v>283</v>
      </c>
      <c r="E1432" s="256" t="s">
        <v>3384</v>
      </c>
      <c r="F1432" s="256">
        <v>23</v>
      </c>
      <c r="G1432" s="256">
        <v>49</v>
      </c>
      <c r="H1432" s="256"/>
      <c r="I1432" s="256"/>
      <c r="J1432" s="256"/>
      <c r="K1432" s="256"/>
      <c r="L1432" s="256"/>
      <c r="M1432" s="256"/>
      <c r="N1432" s="257"/>
    </row>
    <row r="1433" spans="2:14" x14ac:dyDescent="0.25">
      <c r="B1433" s="333" t="str">
        <f>IF(D1433="","",D1433&amp;"-"&amp;(1+COUNTIF(D$33:D1432,D1433)))</f>
        <v>klub_alias-10</v>
      </c>
      <c r="D1433" s="255" t="s">
        <v>283</v>
      </c>
      <c r="E1433" s="256" t="s">
        <v>3385</v>
      </c>
      <c r="F1433" s="256">
        <v>9</v>
      </c>
      <c r="G1433" s="256">
        <v>25</v>
      </c>
      <c r="H1433" s="256"/>
      <c r="I1433" s="256"/>
      <c r="J1433" s="256"/>
      <c r="K1433" s="256"/>
      <c r="L1433" s="256"/>
      <c r="M1433" s="256"/>
      <c r="N1433" s="257"/>
    </row>
    <row r="1434" spans="2:14" x14ac:dyDescent="0.25">
      <c r="B1434" s="333" t="str">
        <f>IF(D1434="","",D1434&amp;"-"&amp;(1+COUNTIF(D$33:D1433,D1434)))</f>
        <v>klub_alias-11</v>
      </c>
      <c r="D1434" s="255" t="s">
        <v>283</v>
      </c>
      <c r="E1434" s="256" t="s">
        <v>1181</v>
      </c>
      <c r="F1434" s="256">
        <v>7</v>
      </c>
      <c r="G1434" s="256">
        <v>23</v>
      </c>
      <c r="H1434" s="256"/>
      <c r="I1434" s="256"/>
      <c r="J1434" s="256"/>
      <c r="K1434" s="256"/>
      <c r="L1434" s="256"/>
      <c r="M1434" s="256"/>
      <c r="N1434" s="257"/>
    </row>
    <row r="1435" spans="2:14" x14ac:dyDescent="0.25">
      <c r="B1435" s="333" t="str">
        <f>IF(D1435="","",D1435&amp;"-"&amp;(1+COUNTIF(D$33:D1434,D1435)))</f>
        <v>klub_alias-12</v>
      </c>
      <c r="D1435" s="255" t="s">
        <v>283</v>
      </c>
      <c r="E1435" s="256" t="s">
        <v>3386</v>
      </c>
      <c r="F1435" s="256">
        <v>20</v>
      </c>
      <c r="G1435" s="256">
        <v>43</v>
      </c>
      <c r="H1435" s="256"/>
      <c r="I1435" s="256"/>
      <c r="J1435" s="256"/>
      <c r="K1435" s="256"/>
      <c r="L1435" s="256"/>
      <c r="M1435" s="256"/>
      <c r="N1435" s="257"/>
    </row>
    <row r="1436" spans="2:14" x14ac:dyDescent="0.25">
      <c r="B1436" s="333" t="str">
        <f>IF(D1436="","",D1436&amp;"-"&amp;(1+COUNTIF(D$33:D1435,D1436)))</f>
        <v>klub_alias-13</v>
      </c>
      <c r="D1436" s="255" t="s">
        <v>283</v>
      </c>
      <c r="E1436" s="256" t="s">
        <v>3387</v>
      </c>
      <c r="F1436" s="256">
        <v>16</v>
      </c>
      <c r="G1436" s="256">
        <v>36</v>
      </c>
      <c r="H1436" s="256"/>
      <c r="I1436" s="256"/>
      <c r="J1436" s="256"/>
      <c r="K1436" s="256"/>
      <c r="L1436" s="256"/>
      <c r="M1436" s="256"/>
      <c r="N1436" s="257"/>
    </row>
    <row r="1437" spans="2:14" x14ac:dyDescent="0.25">
      <c r="B1437" s="333" t="str">
        <f>IF(D1437="","",D1437&amp;"-"&amp;(1+COUNTIF(D$33:D1436,D1437)))</f>
        <v>klub_alias-14</v>
      </c>
      <c r="D1437" s="255" t="s">
        <v>283</v>
      </c>
      <c r="E1437" s="256" t="s">
        <v>3388</v>
      </c>
      <c r="F1437" s="256">
        <v>26</v>
      </c>
      <c r="G1437" s="256">
        <v>56</v>
      </c>
      <c r="H1437" s="256"/>
      <c r="I1437" s="256"/>
      <c r="J1437" s="256"/>
      <c r="K1437" s="256"/>
      <c r="L1437" s="256"/>
      <c r="M1437" s="256"/>
      <c r="N1437" s="257"/>
    </row>
    <row r="1438" spans="2:14" x14ac:dyDescent="0.25">
      <c r="B1438" s="333" t="str">
        <f>IF(D1438="","",D1438&amp;"-"&amp;(1+COUNTIF(D$33:D1437,D1438)))</f>
        <v>klub_alias-15</v>
      </c>
      <c r="D1438" s="255" t="s">
        <v>283</v>
      </c>
      <c r="E1438" s="256" t="s">
        <v>3389</v>
      </c>
      <c r="F1438" s="256">
        <v>1</v>
      </c>
      <c r="G1438" s="256">
        <v>3</v>
      </c>
      <c r="H1438" s="256"/>
      <c r="I1438" s="256"/>
      <c r="J1438" s="256"/>
      <c r="K1438" s="256"/>
      <c r="L1438" s="256"/>
      <c r="M1438" s="256"/>
      <c r="N1438" s="257"/>
    </row>
    <row r="1439" spans="2:14" ht="15" customHeight="1" x14ac:dyDescent="0.25">
      <c r="B1439" s="333" t="str">
        <f>IF(D1439="","",D1439&amp;"-"&amp;(1+COUNTIF(D$33:D1438,D1439)))</f>
        <v>klub_alias-16</v>
      </c>
      <c r="D1439" s="255" t="s">
        <v>283</v>
      </c>
      <c r="E1439" s="256" t="s">
        <v>3390</v>
      </c>
      <c r="F1439" s="256">
        <v>18</v>
      </c>
      <c r="G1439" s="256">
        <v>40</v>
      </c>
      <c r="H1439" s="256"/>
      <c r="I1439" s="256"/>
      <c r="J1439" s="256"/>
      <c r="K1439" s="256"/>
      <c r="L1439" s="256"/>
      <c r="M1439" s="256"/>
      <c r="N1439" s="257"/>
    </row>
    <row r="1440" spans="2:14" x14ac:dyDescent="0.25">
      <c r="B1440" s="333" t="str">
        <f>IF(D1440="","",D1440&amp;"-"&amp;(1+COUNTIF(D$33:D1439,D1440)))</f>
        <v>klub_alias-17</v>
      </c>
      <c r="D1440" s="255" t="s">
        <v>283</v>
      </c>
      <c r="E1440" s="256" t="s">
        <v>745</v>
      </c>
      <c r="F1440" s="256">
        <v>2</v>
      </c>
      <c r="G1440" s="256">
        <v>7</v>
      </c>
      <c r="H1440" s="256"/>
      <c r="I1440" s="256"/>
      <c r="J1440" s="256"/>
      <c r="K1440" s="256"/>
      <c r="L1440" s="256"/>
      <c r="M1440" s="256"/>
      <c r="N1440" s="257"/>
    </row>
    <row r="1441" spans="2:14" x14ac:dyDescent="0.25">
      <c r="B1441" s="333" t="str">
        <f>IF(D1441="","",D1441&amp;"-"&amp;(1+COUNTIF(D$33:D1440,D1441)))</f>
        <v>klub_alias-18</v>
      </c>
      <c r="D1441" s="255" t="s">
        <v>283</v>
      </c>
      <c r="E1441" s="256" t="s">
        <v>3391</v>
      </c>
      <c r="F1441" s="256">
        <v>3</v>
      </c>
      <c r="G1441" s="256">
        <v>19</v>
      </c>
      <c r="H1441" s="256"/>
      <c r="I1441" s="256"/>
      <c r="J1441" s="256"/>
      <c r="K1441" s="256"/>
      <c r="L1441" s="256"/>
      <c r="M1441" s="256"/>
      <c r="N1441" s="257"/>
    </row>
    <row r="1442" spans="2:14" x14ac:dyDescent="0.25">
      <c r="B1442" s="333" t="str">
        <f>IF(D1442="","",D1442&amp;"-"&amp;(1+COUNTIF(D$33:D1441,D1442)))</f>
        <v>klub_alias-19</v>
      </c>
      <c r="D1442" s="255" t="s">
        <v>283</v>
      </c>
      <c r="E1442" s="256" t="s">
        <v>3392</v>
      </c>
      <c r="F1442" s="256">
        <v>24</v>
      </c>
      <c r="G1442" s="256">
        <v>50</v>
      </c>
      <c r="H1442" s="256"/>
      <c r="I1442" s="256"/>
      <c r="J1442" s="256"/>
      <c r="K1442" s="256"/>
      <c r="L1442" s="256"/>
      <c r="M1442" s="256"/>
      <c r="N1442" s="257"/>
    </row>
    <row r="1443" spans="2:14" x14ac:dyDescent="0.25">
      <c r="B1443" s="333" t="str">
        <f>IF(D1443="","",D1443&amp;"-"&amp;(1+COUNTIF(D$33:D1442,D1443)))</f>
        <v>klub_alias-20</v>
      </c>
      <c r="D1443" s="255" t="s">
        <v>283</v>
      </c>
      <c r="E1443" s="256" t="s">
        <v>3393</v>
      </c>
      <c r="F1443" s="256">
        <v>15</v>
      </c>
      <c r="G1443" s="256">
        <v>35</v>
      </c>
      <c r="H1443" s="256"/>
      <c r="I1443" s="256"/>
      <c r="J1443" s="256"/>
      <c r="K1443" s="256"/>
      <c r="L1443" s="256"/>
      <c r="M1443" s="256"/>
      <c r="N1443" s="257"/>
    </row>
    <row r="1444" spans="2:14" x14ac:dyDescent="0.25">
      <c r="B1444" s="333" t="str">
        <f>IF(D1444="","",D1444&amp;"-"&amp;(1+COUNTIF(D$33:D1443,D1444)))</f>
        <v>klub_alias-21</v>
      </c>
      <c r="D1444" s="255" t="s">
        <v>283</v>
      </c>
      <c r="E1444" s="256" t="s">
        <v>3394</v>
      </c>
      <c r="F1444" s="256">
        <v>30</v>
      </c>
      <c r="G1444" s="256">
        <v>61</v>
      </c>
      <c r="H1444" s="256"/>
      <c r="I1444" s="256"/>
      <c r="J1444" s="256"/>
      <c r="K1444" s="256"/>
      <c r="L1444" s="256"/>
      <c r="M1444" s="256"/>
      <c r="N1444" s="257"/>
    </row>
    <row r="1445" spans="2:14" x14ac:dyDescent="0.25">
      <c r="B1445" s="333" t="str">
        <f>IF(D1445="","",D1445&amp;"-"&amp;(1+COUNTIF(D$33:D1444,D1445)))</f>
        <v>klub_alias-22</v>
      </c>
      <c r="D1445" s="255" t="s">
        <v>283</v>
      </c>
      <c r="E1445" s="256" t="s">
        <v>3395</v>
      </c>
      <c r="F1445" s="256">
        <v>28</v>
      </c>
      <c r="G1445" s="256">
        <v>58</v>
      </c>
      <c r="H1445" s="256"/>
      <c r="I1445" s="256"/>
      <c r="J1445" s="256"/>
      <c r="K1445" s="256"/>
      <c r="L1445" s="256"/>
      <c r="M1445" s="256"/>
      <c r="N1445" s="257"/>
    </row>
    <row r="1446" spans="2:14" ht="15" customHeight="1" x14ac:dyDescent="0.25">
      <c r="B1446" s="333" t="str">
        <f>IF(D1446="","",D1446&amp;"-"&amp;(1+COUNTIF(D$33:D1445,D1446)))</f>
        <v>klub_alias-23</v>
      </c>
      <c r="D1446" s="255" t="s">
        <v>283</v>
      </c>
      <c r="E1446" s="256" t="s">
        <v>3396</v>
      </c>
      <c r="F1446" s="256">
        <v>22</v>
      </c>
      <c r="G1446" s="256">
        <v>46</v>
      </c>
      <c r="H1446" s="256"/>
      <c r="I1446" s="256"/>
      <c r="J1446" s="256"/>
      <c r="K1446" s="256"/>
      <c r="L1446" s="256"/>
      <c r="M1446" s="256"/>
      <c r="N1446" s="257"/>
    </row>
    <row r="1447" spans="2:14" x14ac:dyDescent="0.25">
      <c r="B1447" s="333" t="str">
        <f>IF(D1447="","",D1447&amp;"-"&amp;(1+COUNTIF(D$33:D1446,D1447)))</f>
        <v>klub_alias-24</v>
      </c>
      <c r="D1447" s="255" t="s">
        <v>283</v>
      </c>
      <c r="E1447" s="256" t="s">
        <v>3397</v>
      </c>
      <c r="F1447" s="256">
        <v>17</v>
      </c>
      <c r="G1447" s="256">
        <v>39</v>
      </c>
      <c r="H1447" s="256"/>
      <c r="I1447" s="256"/>
      <c r="J1447" s="256"/>
      <c r="K1447" s="256"/>
      <c r="L1447" s="256"/>
      <c r="M1447" s="256"/>
      <c r="N1447" s="257"/>
    </row>
    <row r="1448" spans="2:14" x14ac:dyDescent="0.25">
      <c r="B1448" s="333" t="str">
        <f>IF(D1448="","",D1448&amp;"-"&amp;(1+COUNTIF(D$33:D1447,D1448)))</f>
        <v>klub_alias-25</v>
      </c>
      <c r="D1448" s="255" t="s">
        <v>283</v>
      </c>
      <c r="E1448" s="256" t="s">
        <v>3398</v>
      </c>
      <c r="F1448" s="256">
        <v>6</v>
      </c>
      <c r="G1448" s="256">
        <v>20</v>
      </c>
      <c r="H1448" s="256"/>
      <c r="I1448" s="256"/>
      <c r="J1448" s="256"/>
      <c r="K1448" s="256"/>
      <c r="L1448" s="256"/>
      <c r="M1448" s="256"/>
      <c r="N1448" s="257"/>
    </row>
    <row r="1449" spans="2:14" x14ac:dyDescent="0.25">
      <c r="B1449" s="333" t="str">
        <f>IF(D1449="","",D1449&amp;"-"&amp;(1+COUNTIF(D$33:D1448,D1449)))</f>
        <v>klub_alias-26</v>
      </c>
      <c r="D1449" s="255" t="s">
        <v>283</v>
      </c>
      <c r="E1449" s="256" t="s">
        <v>3399</v>
      </c>
      <c r="F1449" s="256">
        <v>5</v>
      </c>
      <c r="G1449" s="256">
        <v>15</v>
      </c>
      <c r="H1449" s="256"/>
      <c r="I1449" s="256"/>
      <c r="J1449" s="256"/>
      <c r="K1449" s="256"/>
      <c r="L1449" s="256"/>
      <c r="M1449" s="256"/>
      <c r="N1449" s="257"/>
    </row>
    <row r="1450" spans="2:14" x14ac:dyDescent="0.25">
      <c r="B1450" s="333" t="str">
        <f>IF(D1450="","",D1450&amp;"-"&amp;(1+COUNTIF(D$33:D1449,D1450)))</f>
        <v>klub_alias-27</v>
      </c>
      <c r="D1450" s="255" t="s">
        <v>283</v>
      </c>
      <c r="E1450" s="256" t="s">
        <v>3400</v>
      </c>
      <c r="F1450" s="256">
        <v>11</v>
      </c>
      <c r="G1450" s="256">
        <v>30</v>
      </c>
      <c r="H1450" s="256"/>
      <c r="I1450" s="256"/>
      <c r="J1450" s="256"/>
      <c r="K1450" s="256"/>
      <c r="L1450" s="256"/>
      <c r="M1450" s="256"/>
      <c r="N1450" s="257"/>
    </row>
    <row r="1451" spans="2:14" x14ac:dyDescent="0.25">
      <c r="B1451" s="333" t="str">
        <f>IF(D1451="","",D1451&amp;"-"&amp;(1+COUNTIF(D$33:D1450,D1451)))</f>
        <v>klub_alias-28</v>
      </c>
      <c r="D1451" s="255" t="s">
        <v>283</v>
      </c>
      <c r="E1451" s="256" t="s">
        <v>861</v>
      </c>
      <c r="F1451" s="256">
        <v>12</v>
      </c>
      <c r="G1451" s="256">
        <v>31</v>
      </c>
      <c r="H1451" s="256"/>
      <c r="I1451" s="256"/>
      <c r="J1451" s="256"/>
      <c r="K1451" s="256"/>
      <c r="L1451" s="256"/>
      <c r="M1451" s="256"/>
      <c r="N1451" s="257"/>
    </row>
    <row r="1452" spans="2:14" x14ac:dyDescent="0.25">
      <c r="B1452" s="333" t="str">
        <f>IF(D1452="","",D1452&amp;"-"&amp;(1+COUNTIF(D$33:D1451,D1452)))</f>
        <v>klub_alias-29</v>
      </c>
      <c r="D1452" s="255" t="s">
        <v>283</v>
      </c>
      <c r="E1452" s="256" t="s">
        <v>3401</v>
      </c>
      <c r="F1452" s="256">
        <v>8</v>
      </c>
      <c r="G1452" s="256">
        <v>24</v>
      </c>
      <c r="H1452" s="256"/>
      <c r="I1452" s="256"/>
      <c r="J1452" s="256"/>
      <c r="K1452" s="256"/>
      <c r="L1452" s="256"/>
      <c r="M1452" s="256"/>
      <c r="N1452" s="257"/>
    </row>
    <row r="1453" spans="2:14" ht="15" customHeight="1" x14ac:dyDescent="0.25">
      <c r="B1453" s="333" t="str">
        <f>IF(D1453="","",D1453&amp;"-"&amp;(1+COUNTIF(D$33:D1452,D1453)))</f>
        <v>klub_alias-30</v>
      </c>
      <c r="D1453" s="255" t="s">
        <v>283</v>
      </c>
      <c r="E1453" s="256" t="s">
        <v>3402</v>
      </c>
      <c r="F1453" s="256">
        <v>19</v>
      </c>
      <c r="G1453" s="256">
        <v>42</v>
      </c>
      <c r="H1453" s="256"/>
      <c r="I1453" s="256"/>
      <c r="J1453" s="256"/>
      <c r="K1453" s="256"/>
      <c r="L1453" s="256"/>
      <c r="M1453" s="256"/>
      <c r="N1453" s="257"/>
    </row>
    <row r="1454" spans="2:14" x14ac:dyDescent="0.25">
      <c r="B1454" s="333" t="str">
        <f>IF(D1454="","",D1454&amp;"-"&amp;(1+COUNTIF(D$33:D1453,D1454)))</f>
        <v>status_rezultat-1</v>
      </c>
      <c r="D1454" s="255" t="s">
        <v>293</v>
      </c>
      <c r="E1454" s="256">
        <v>1</v>
      </c>
      <c r="F1454" s="256" t="s">
        <v>3403</v>
      </c>
      <c r="G1454" s="256" t="s">
        <v>3404</v>
      </c>
      <c r="H1454" s="256">
        <v>0</v>
      </c>
      <c r="I1454" s="256"/>
      <c r="J1454" s="256"/>
      <c r="K1454" s="256"/>
      <c r="L1454" s="256"/>
      <c r="M1454" s="256"/>
      <c r="N1454" s="257"/>
    </row>
    <row r="1455" spans="2:14" x14ac:dyDescent="0.25">
      <c r="B1455" s="333" t="str">
        <f>IF(D1455="","",D1455&amp;"-"&amp;(1+COUNTIF(D$33:D1454,D1455)))</f>
        <v>status_rezultat-2</v>
      </c>
      <c r="D1455" s="255" t="s">
        <v>293</v>
      </c>
      <c r="E1455" s="256">
        <v>2</v>
      </c>
      <c r="F1455" s="256" t="s">
        <v>83</v>
      </c>
      <c r="G1455" s="256" t="s">
        <v>3405</v>
      </c>
      <c r="H1455" s="256" t="s">
        <v>2097</v>
      </c>
      <c r="I1455" s="256"/>
      <c r="J1455" s="256"/>
      <c r="K1455" s="256"/>
      <c r="L1455" s="256"/>
      <c r="M1455" s="256"/>
      <c r="N1455" s="257"/>
    </row>
    <row r="1456" spans="2:14" x14ac:dyDescent="0.25">
      <c r="B1456" s="333" t="str">
        <f>IF(D1456="","",D1456&amp;"-"&amp;(1+COUNTIF(D$33:D1455,D1456)))</f>
        <v>status_rezultat-3</v>
      </c>
      <c r="D1456" s="255" t="s">
        <v>293</v>
      </c>
      <c r="E1456" s="256">
        <v>3</v>
      </c>
      <c r="F1456" s="256" t="s">
        <v>3406</v>
      </c>
      <c r="G1456" s="256" t="s">
        <v>3407</v>
      </c>
      <c r="H1456" s="256">
        <v>3</v>
      </c>
      <c r="I1456" s="256"/>
      <c r="J1456" s="256"/>
      <c r="K1456" s="256"/>
      <c r="L1456" s="256"/>
      <c r="M1456" s="256"/>
      <c r="N1456" s="257"/>
    </row>
    <row r="1457" spans="2:14" x14ac:dyDescent="0.25">
      <c r="B1457" s="333" t="str">
        <f>IF(D1457="","",D1457&amp;"-"&amp;(1+COUNTIF(D$33:D1456,D1457)))</f>
        <v>status_rezultat-4</v>
      </c>
      <c r="D1457" s="255" t="s">
        <v>293</v>
      </c>
      <c r="E1457" s="256">
        <v>4</v>
      </c>
      <c r="F1457" s="256" t="s">
        <v>3408</v>
      </c>
      <c r="G1457" s="256" t="s">
        <v>3409</v>
      </c>
      <c r="H1457" s="256">
        <v>2</v>
      </c>
      <c r="I1457" s="256"/>
      <c r="J1457" s="256"/>
      <c r="K1457" s="256"/>
      <c r="L1457" s="256"/>
      <c r="M1457" s="256"/>
      <c r="N1457" s="257"/>
    </row>
    <row r="1458" spans="2:14" x14ac:dyDescent="0.25">
      <c r="B1458" s="333" t="str">
        <f>IF(D1458="","",D1458&amp;"-"&amp;(1+COUNTIF(D$33:D1457,D1458)))</f>
        <v>status_rezultat-5</v>
      </c>
      <c r="D1458" s="255" t="s">
        <v>293</v>
      </c>
      <c r="E1458" s="256">
        <v>5</v>
      </c>
      <c r="F1458" s="256" t="s">
        <v>3410</v>
      </c>
      <c r="G1458" s="256" t="s">
        <v>3411</v>
      </c>
      <c r="H1458" s="256">
        <v>4</v>
      </c>
      <c r="I1458" s="256"/>
      <c r="J1458" s="256"/>
      <c r="K1458" s="256"/>
      <c r="L1458" s="256"/>
      <c r="M1458" s="256"/>
      <c r="N1458" s="257"/>
    </row>
    <row r="1459" spans="2:14" x14ac:dyDescent="0.25">
      <c r="B1459" s="333" t="str">
        <f>IF(D1459="","",D1459&amp;"-"&amp;(1+COUNTIF(D$33:D1458,D1459)))</f>
        <v>status_rezultat-6</v>
      </c>
      <c r="D1459" s="255" t="s">
        <v>293</v>
      </c>
      <c r="E1459" s="256">
        <v>6</v>
      </c>
      <c r="F1459" s="256" t="s">
        <v>3412</v>
      </c>
      <c r="G1459" s="256" t="s">
        <v>3413</v>
      </c>
      <c r="H1459" s="256">
        <v>1</v>
      </c>
      <c r="I1459" s="256"/>
      <c r="J1459" s="256"/>
      <c r="K1459" s="256"/>
      <c r="L1459" s="256"/>
      <c r="M1459" s="256"/>
      <c r="N1459" s="257"/>
    </row>
    <row r="1460" spans="2:14" ht="15" customHeight="1" x14ac:dyDescent="0.25">
      <c r="B1460" s="333" t="str">
        <f>IF(D1460="","",D1460&amp;"-"&amp;(1+COUNTIF(D$33:D1459,D1460)))</f>
        <v>uparivanje-1</v>
      </c>
      <c r="D1460" s="255" t="s">
        <v>58</v>
      </c>
      <c r="E1460" s="256">
        <v>0</v>
      </c>
      <c r="F1460" s="256" t="s">
        <v>3414</v>
      </c>
      <c r="G1460" s="256"/>
      <c r="H1460" s="256"/>
      <c r="I1460" s="256"/>
      <c r="J1460" s="256"/>
      <c r="K1460" s="256"/>
      <c r="L1460" s="256"/>
      <c r="M1460" s="256"/>
      <c r="N1460" s="257"/>
    </row>
    <row r="1461" spans="2:14" x14ac:dyDescent="0.25">
      <c r="B1461" s="333" t="str">
        <f>IF(D1461="","",D1461&amp;"-"&amp;(1+COUNTIF(D$33:D1460,D1461)))</f>
        <v>uparivanje-2</v>
      </c>
      <c r="D1461" s="255" t="s">
        <v>58</v>
      </c>
      <c r="E1461" s="256">
        <v>1</v>
      </c>
      <c r="F1461" s="256" t="s">
        <v>3415</v>
      </c>
      <c r="G1461" s="256"/>
      <c r="H1461" s="256"/>
      <c r="I1461" s="256"/>
      <c r="J1461" s="256"/>
      <c r="K1461" s="256"/>
      <c r="L1461" s="256"/>
      <c r="M1461" s="256"/>
      <c r="N1461" s="257"/>
    </row>
    <row r="1462" spans="2:14" x14ac:dyDescent="0.25">
      <c r="B1462" s="333" t="str">
        <f>IF(D1462="","",D1462&amp;"-"&amp;(1+COUNTIF(D$33:D1461,D1462)))</f>
        <v>uparivanje-3</v>
      </c>
      <c r="D1462" s="255" t="s">
        <v>58</v>
      </c>
      <c r="E1462" s="256">
        <v>10</v>
      </c>
      <c r="F1462" s="256" t="s">
        <v>3416</v>
      </c>
      <c r="G1462" s="256"/>
      <c r="H1462" s="256"/>
      <c r="I1462" s="256"/>
      <c r="J1462" s="256"/>
      <c r="K1462" s="256"/>
      <c r="L1462" s="256"/>
      <c r="M1462" s="256"/>
      <c r="N1462" s="257"/>
    </row>
    <row r="1463" spans="2:14" x14ac:dyDescent="0.25">
      <c r="B1463" s="333" t="str">
        <f>IF(D1463="","",D1463&amp;"-"&amp;(1+COUNTIF(D$33:D1462,D1463)))</f>
        <v>uparivanje-4</v>
      </c>
      <c r="D1463" s="255" t="s">
        <v>58</v>
      </c>
      <c r="E1463" s="256">
        <v>11</v>
      </c>
      <c r="F1463" s="256" t="s">
        <v>3417</v>
      </c>
      <c r="G1463" s="256"/>
      <c r="H1463" s="256"/>
      <c r="I1463" s="256"/>
      <c r="J1463" s="256"/>
      <c r="K1463" s="256"/>
      <c r="L1463" s="256"/>
      <c r="M1463" s="256"/>
      <c r="N1463" s="257"/>
    </row>
    <row r="1464" spans="2:14" x14ac:dyDescent="0.25">
      <c r="B1464" s="333" t="str">
        <f>IF(D1464="","",D1464&amp;"-"&amp;(1+COUNTIF(D$33:D1463,D1464)))</f>
        <v>uparivanje-5</v>
      </c>
      <c r="D1464" s="255" t="s">
        <v>58</v>
      </c>
      <c r="E1464" s="256">
        <v>12</v>
      </c>
      <c r="F1464" s="256" t="s">
        <v>3418</v>
      </c>
      <c r="G1464" s="256"/>
      <c r="H1464" s="256"/>
      <c r="I1464" s="256"/>
      <c r="J1464" s="256"/>
      <c r="K1464" s="256"/>
      <c r="L1464" s="256"/>
      <c r="M1464" s="256"/>
      <c r="N1464" s="257"/>
    </row>
    <row r="1465" spans="2:14" x14ac:dyDescent="0.25">
      <c r="B1465" s="333" t="str">
        <f>IF(D1465="","",D1465&amp;"-"&amp;(1+COUNTIF(D$33:D1464,D1465)))</f>
        <v>uparivanje-6</v>
      </c>
      <c r="D1465" s="255" t="s">
        <v>58</v>
      </c>
      <c r="E1465" s="256">
        <v>13</v>
      </c>
      <c r="F1465" s="256" t="s">
        <v>3419</v>
      </c>
      <c r="G1465" s="256"/>
      <c r="H1465" s="256"/>
      <c r="I1465" s="256"/>
      <c r="J1465" s="256"/>
      <c r="K1465" s="256"/>
      <c r="L1465" s="256"/>
      <c r="M1465" s="256"/>
      <c r="N1465" s="257"/>
    </row>
    <row r="1466" spans="2:14" x14ac:dyDescent="0.25">
      <c r="B1466" s="333" t="str">
        <f>IF(D1466="","",D1466&amp;"-"&amp;(1+COUNTIF(D$33:D1465,D1466)))</f>
        <v>uparivanje-7</v>
      </c>
      <c r="D1466" s="255" t="s">
        <v>58</v>
      </c>
      <c r="E1466" s="256">
        <v>14</v>
      </c>
      <c r="F1466" s="256" t="s">
        <v>3420</v>
      </c>
      <c r="G1466" s="256"/>
      <c r="H1466" s="256"/>
      <c r="I1466" s="256"/>
      <c r="J1466" s="256"/>
      <c r="K1466" s="256"/>
      <c r="L1466" s="256"/>
      <c r="M1466" s="256"/>
      <c r="N1466" s="257"/>
    </row>
    <row r="1467" spans="2:14" ht="15" customHeight="1" x14ac:dyDescent="0.25">
      <c r="B1467" s="333" t="str">
        <f>IF(D1467="","",D1467&amp;"-"&amp;(1+COUNTIF(D$33:D1466,D1467)))</f>
        <v>uparivanje-8</v>
      </c>
      <c r="D1467" s="255" t="s">
        <v>58</v>
      </c>
      <c r="E1467" s="256">
        <v>15</v>
      </c>
      <c r="F1467" s="256" t="s">
        <v>3421</v>
      </c>
      <c r="G1467" s="256"/>
      <c r="H1467" s="256"/>
      <c r="I1467" s="256"/>
      <c r="J1467" s="256"/>
      <c r="K1467" s="256"/>
      <c r="L1467" s="256"/>
      <c r="M1467" s="256"/>
      <c r="N1467" s="257"/>
    </row>
    <row r="1468" spans="2:14" x14ac:dyDescent="0.25">
      <c r="B1468" s="333" t="str">
        <f>IF(D1468="","",D1468&amp;"-"&amp;(1+COUNTIF(D$33:D1467,D1468)))</f>
        <v>uparivanje-9</v>
      </c>
      <c r="D1468" s="255" t="s">
        <v>58</v>
      </c>
      <c r="E1468" s="256">
        <v>16</v>
      </c>
      <c r="F1468" s="256" t="s">
        <v>3422</v>
      </c>
      <c r="G1468" s="256"/>
      <c r="H1468" s="256"/>
      <c r="I1468" s="256"/>
      <c r="J1468" s="256"/>
      <c r="K1468" s="256"/>
      <c r="L1468" s="256"/>
      <c r="M1468" s="256"/>
      <c r="N1468" s="257"/>
    </row>
    <row r="1469" spans="2:14" x14ac:dyDescent="0.25">
      <c r="B1469" s="333" t="str">
        <f>IF(D1469="","",D1469&amp;"-"&amp;(1+COUNTIF(D$33:D1468,D1469)))</f>
        <v>uparivanje-10</v>
      </c>
      <c r="D1469" s="255" t="s">
        <v>58</v>
      </c>
      <c r="E1469" s="256">
        <v>17</v>
      </c>
      <c r="F1469" s="256" t="s">
        <v>3423</v>
      </c>
      <c r="G1469" s="256"/>
      <c r="H1469" s="256"/>
      <c r="I1469" s="256"/>
      <c r="J1469" s="256"/>
      <c r="K1469" s="256"/>
      <c r="L1469" s="256"/>
      <c r="M1469" s="256"/>
      <c r="N1469" s="257"/>
    </row>
    <row r="1470" spans="2:14" x14ac:dyDescent="0.25">
      <c r="B1470" s="333" t="str">
        <f>IF(D1470="","",D1470&amp;"-"&amp;(1+COUNTIF(D$33:D1469,D1470)))</f>
        <v>uparivanje-11</v>
      </c>
      <c r="D1470" s="255" t="s">
        <v>58</v>
      </c>
      <c r="E1470" s="256">
        <v>18</v>
      </c>
      <c r="F1470" s="256" t="s">
        <v>3424</v>
      </c>
      <c r="G1470" s="256"/>
      <c r="H1470" s="256"/>
      <c r="I1470" s="256"/>
      <c r="J1470" s="256"/>
      <c r="K1470" s="256"/>
      <c r="L1470" s="256"/>
      <c r="M1470" s="256"/>
      <c r="N1470" s="257"/>
    </row>
    <row r="1471" spans="2:14" x14ac:dyDescent="0.25">
      <c r="B1471" s="333" t="str">
        <f>IF(D1471="","",D1471&amp;"-"&amp;(1+COUNTIF(D$33:D1470,D1471)))</f>
        <v>uparivanje-12</v>
      </c>
      <c r="D1471" s="255" t="s">
        <v>58</v>
      </c>
      <c r="E1471" s="256">
        <v>19</v>
      </c>
      <c r="F1471" s="256" t="s">
        <v>3425</v>
      </c>
      <c r="G1471" s="256"/>
      <c r="H1471" s="256"/>
      <c r="I1471" s="256"/>
      <c r="J1471" s="256"/>
      <c r="K1471" s="256"/>
      <c r="L1471" s="256"/>
      <c r="M1471" s="256"/>
      <c r="N1471" s="257"/>
    </row>
    <row r="1472" spans="2:14" x14ac:dyDescent="0.25">
      <c r="B1472" s="333" t="str">
        <f>IF(D1472="","",D1472&amp;"-"&amp;(1+COUNTIF(D$33:D1471,D1472)))</f>
        <v>uparivanje-13</v>
      </c>
      <c r="D1472" s="255" t="s">
        <v>58</v>
      </c>
      <c r="E1472" s="256">
        <v>2</v>
      </c>
      <c r="F1472" s="256" t="s">
        <v>3426</v>
      </c>
      <c r="G1472" s="256"/>
      <c r="H1472" s="256"/>
      <c r="I1472" s="256"/>
      <c r="J1472" s="256"/>
      <c r="K1472" s="256"/>
      <c r="L1472" s="256"/>
      <c r="M1472" s="256"/>
      <c r="N1472" s="257"/>
    </row>
    <row r="1473" spans="2:14" x14ac:dyDescent="0.25">
      <c r="B1473" s="333" t="str">
        <f>IF(D1473="","",D1473&amp;"-"&amp;(1+COUNTIF(D$33:D1472,D1473)))</f>
        <v>uparivanje-14</v>
      </c>
      <c r="D1473" s="255" t="s">
        <v>58</v>
      </c>
      <c r="E1473" s="256">
        <v>20</v>
      </c>
      <c r="F1473" s="256" t="s">
        <v>3427</v>
      </c>
      <c r="G1473" s="256"/>
      <c r="H1473" s="256"/>
      <c r="I1473" s="256"/>
      <c r="J1473" s="256"/>
      <c r="K1473" s="256"/>
      <c r="L1473" s="256"/>
      <c r="M1473" s="256"/>
      <c r="N1473" s="257"/>
    </row>
    <row r="1474" spans="2:14" ht="15" customHeight="1" x14ac:dyDescent="0.25">
      <c r="B1474" s="333" t="str">
        <f>IF(D1474="","",D1474&amp;"-"&amp;(1+COUNTIF(D$33:D1473,D1474)))</f>
        <v>uparivanje-15</v>
      </c>
      <c r="D1474" s="255" t="s">
        <v>58</v>
      </c>
      <c r="E1474" s="256">
        <v>21</v>
      </c>
      <c r="F1474" s="256" t="s">
        <v>3428</v>
      </c>
      <c r="G1474" s="256"/>
      <c r="H1474" s="256"/>
      <c r="I1474" s="256"/>
      <c r="J1474" s="256"/>
      <c r="K1474" s="256"/>
      <c r="L1474" s="256"/>
      <c r="M1474" s="256"/>
      <c r="N1474" s="257"/>
    </row>
    <row r="1475" spans="2:14" x14ac:dyDescent="0.25">
      <c r="B1475" s="333" t="str">
        <f>IF(D1475="","",D1475&amp;"-"&amp;(1+COUNTIF(D$33:D1474,D1475)))</f>
        <v>uparivanje-16</v>
      </c>
      <c r="D1475" s="255" t="s">
        <v>58</v>
      </c>
      <c r="E1475" s="256">
        <v>22</v>
      </c>
      <c r="F1475" s="256" t="s">
        <v>3429</v>
      </c>
      <c r="G1475" s="256"/>
      <c r="H1475" s="256"/>
      <c r="I1475" s="256"/>
      <c r="J1475" s="256"/>
      <c r="K1475" s="256"/>
      <c r="L1475" s="256"/>
      <c r="M1475" s="256"/>
      <c r="N1475" s="257"/>
    </row>
    <row r="1476" spans="2:14" x14ac:dyDescent="0.25">
      <c r="B1476" s="333" t="str">
        <f>IF(D1476="","",D1476&amp;"-"&amp;(1+COUNTIF(D$33:D1475,D1476)))</f>
        <v>uparivanje-17</v>
      </c>
      <c r="D1476" s="255" t="s">
        <v>58</v>
      </c>
      <c r="E1476" s="256">
        <v>23</v>
      </c>
      <c r="F1476" s="256" t="s">
        <v>3430</v>
      </c>
      <c r="G1476" s="256"/>
      <c r="H1476" s="256"/>
      <c r="I1476" s="256"/>
      <c r="J1476" s="256"/>
      <c r="K1476" s="256"/>
      <c r="L1476" s="256"/>
      <c r="M1476" s="256"/>
      <c r="N1476" s="257"/>
    </row>
    <row r="1477" spans="2:14" x14ac:dyDescent="0.25">
      <c r="B1477" s="333" t="str">
        <f>IF(D1477="","",D1477&amp;"-"&amp;(1+COUNTIF(D$33:D1476,D1477)))</f>
        <v>uparivanje-18</v>
      </c>
      <c r="D1477" s="255" t="s">
        <v>58</v>
      </c>
      <c r="E1477" s="256">
        <v>24</v>
      </c>
      <c r="F1477" s="256" t="s">
        <v>3431</v>
      </c>
      <c r="G1477" s="256"/>
      <c r="H1477" s="256"/>
      <c r="I1477" s="256"/>
      <c r="J1477" s="256"/>
      <c r="K1477" s="256"/>
      <c r="L1477" s="256"/>
      <c r="M1477" s="256"/>
      <c r="N1477" s="257"/>
    </row>
    <row r="1478" spans="2:14" x14ac:dyDescent="0.25">
      <c r="B1478" s="333" t="str">
        <f>IF(D1478="","",D1478&amp;"-"&amp;(1+COUNTIF(D$33:D1477,D1478)))</f>
        <v>uparivanje-19</v>
      </c>
      <c r="D1478" s="255" t="s">
        <v>58</v>
      </c>
      <c r="E1478" s="256">
        <v>25</v>
      </c>
      <c r="F1478" s="256" t="s">
        <v>3432</v>
      </c>
      <c r="G1478" s="256"/>
      <c r="H1478" s="256"/>
      <c r="I1478" s="256"/>
      <c r="J1478" s="256"/>
      <c r="K1478" s="256"/>
      <c r="L1478" s="256"/>
      <c r="M1478" s="256"/>
      <c r="N1478" s="257"/>
    </row>
    <row r="1479" spans="2:14" x14ac:dyDescent="0.25">
      <c r="B1479" s="333" t="str">
        <f>IF(D1479="","",D1479&amp;"-"&amp;(1+COUNTIF(D$33:D1478,D1479)))</f>
        <v>uparivanje-20</v>
      </c>
      <c r="D1479" s="255" t="s">
        <v>58</v>
      </c>
      <c r="E1479" s="256">
        <v>26</v>
      </c>
      <c r="F1479" s="256" t="s">
        <v>3433</v>
      </c>
      <c r="G1479" s="256"/>
      <c r="H1479" s="256"/>
      <c r="I1479" s="256"/>
      <c r="J1479" s="256"/>
      <c r="K1479" s="256"/>
      <c r="L1479" s="256"/>
      <c r="M1479" s="256"/>
      <c r="N1479" s="257"/>
    </row>
    <row r="1480" spans="2:14" x14ac:dyDescent="0.25">
      <c r="B1480" s="333" t="str">
        <f>IF(D1480="","",D1480&amp;"-"&amp;(1+COUNTIF(D$33:D1479,D1480)))</f>
        <v>uparivanje-21</v>
      </c>
      <c r="D1480" s="255" t="s">
        <v>58</v>
      </c>
      <c r="E1480" s="256">
        <v>27</v>
      </c>
      <c r="F1480" s="256" t="s">
        <v>3434</v>
      </c>
      <c r="G1480" s="256"/>
      <c r="H1480" s="256"/>
      <c r="I1480" s="256"/>
      <c r="J1480" s="256"/>
      <c r="K1480" s="256"/>
      <c r="L1480" s="256"/>
      <c r="M1480" s="256"/>
      <c r="N1480" s="257"/>
    </row>
    <row r="1481" spans="2:14" ht="15" customHeight="1" x14ac:dyDescent="0.25">
      <c r="B1481" s="333" t="str">
        <f>IF(D1481="","",D1481&amp;"-"&amp;(1+COUNTIF(D$33:D1480,D1481)))</f>
        <v>uparivanje-22</v>
      </c>
      <c r="D1481" s="255" t="s">
        <v>58</v>
      </c>
      <c r="E1481" s="256">
        <v>28</v>
      </c>
      <c r="F1481" s="256" t="s">
        <v>3435</v>
      </c>
      <c r="G1481" s="256"/>
      <c r="H1481" s="256"/>
      <c r="I1481" s="256"/>
      <c r="J1481" s="256"/>
      <c r="K1481" s="256"/>
      <c r="L1481" s="256"/>
      <c r="M1481" s="256"/>
      <c r="N1481" s="257"/>
    </row>
    <row r="1482" spans="2:14" x14ac:dyDescent="0.25">
      <c r="B1482" s="333" t="str">
        <f>IF(D1482="","",D1482&amp;"-"&amp;(1+COUNTIF(D$33:D1481,D1482)))</f>
        <v>uparivanje-23</v>
      </c>
      <c r="D1482" s="255" t="s">
        <v>58</v>
      </c>
      <c r="E1482" s="256">
        <v>29</v>
      </c>
      <c r="F1482" s="256" t="s">
        <v>3436</v>
      </c>
      <c r="G1482" s="256"/>
      <c r="H1482" s="256"/>
      <c r="I1482" s="256"/>
      <c r="J1482" s="256"/>
      <c r="K1482" s="256"/>
      <c r="L1482" s="256"/>
      <c r="M1482" s="256"/>
      <c r="N1482" s="257"/>
    </row>
    <row r="1483" spans="2:14" x14ac:dyDescent="0.25">
      <c r="B1483" s="333" t="str">
        <f>IF(D1483="","",D1483&amp;"-"&amp;(1+COUNTIF(D$33:D1482,D1483)))</f>
        <v>uparivanje-24</v>
      </c>
      <c r="D1483" s="255" t="s">
        <v>58</v>
      </c>
      <c r="E1483" s="256">
        <v>3</v>
      </c>
      <c r="F1483" s="256" t="s">
        <v>3437</v>
      </c>
      <c r="G1483" s="256"/>
      <c r="H1483" s="256"/>
      <c r="I1483" s="256"/>
      <c r="J1483" s="256"/>
      <c r="K1483" s="256"/>
      <c r="L1483" s="256"/>
      <c r="M1483" s="256"/>
      <c r="N1483" s="257"/>
    </row>
    <row r="1484" spans="2:14" x14ac:dyDescent="0.25">
      <c r="B1484" s="333" t="str">
        <f>IF(D1484="","",D1484&amp;"-"&amp;(1+COUNTIF(D$33:D1483,D1484)))</f>
        <v>uparivanje-25</v>
      </c>
      <c r="D1484" s="255" t="s">
        <v>58</v>
      </c>
      <c r="E1484" s="256">
        <v>30</v>
      </c>
      <c r="F1484" s="256" t="s">
        <v>3438</v>
      </c>
      <c r="G1484" s="256"/>
      <c r="H1484" s="256"/>
      <c r="I1484" s="256"/>
      <c r="J1484" s="256"/>
      <c r="K1484" s="256"/>
      <c r="L1484" s="256"/>
      <c r="M1484" s="256"/>
      <c r="N1484" s="257"/>
    </row>
    <row r="1485" spans="2:14" x14ac:dyDescent="0.25">
      <c r="B1485" s="333" t="str">
        <f>IF(D1485="","",D1485&amp;"-"&amp;(1+COUNTIF(D$33:D1484,D1485)))</f>
        <v>uparivanje-26</v>
      </c>
      <c r="D1485" s="255" t="s">
        <v>58</v>
      </c>
      <c r="E1485" s="256">
        <v>31</v>
      </c>
      <c r="F1485" s="256" t="s">
        <v>3439</v>
      </c>
      <c r="G1485" s="256"/>
      <c r="H1485" s="256"/>
      <c r="I1485" s="256"/>
      <c r="J1485" s="256"/>
      <c r="K1485" s="256"/>
      <c r="L1485" s="256"/>
      <c r="M1485" s="256"/>
      <c r="N1485" s="257"/>
    </row>
    <row r="1486" spans="2:14" x14ac:dyDescent="0.25">
      <c r="B1486" s="333" t="str">
        <f>IF(D1486="","",D1486&amp;"-"&amp;(1+COUNTIF(D$33:D1485,D1486)))</f>
        <v>uparivanje-27</v>
      </c>
      <c r="D1486" s="255" t="s">
        <v>58</v>
      </c>
      <c r="E1486" s="256">
        <v>32</v>
      </c>
      <c r="F1486" s="256" t="s">
        <v>3440</v>
      </c>
      <c r="G1486" s="256"/>
      <c r="H1486" s="256"/>
      <c r="I1486" s="256"/>
      <c r="J1486" s="256"/>
      <c r="K1486" s="256"/>
      <c r="L1486" s="256"/>
      <c r="M1486" s="256"/>
      <c r="N1486" s="257"/>
    </row>
    <row r="1487" spans="2:14" x14ac:dyDescent="0.25">
      <c r="B1487" s="333" t="str">
        <f>IF(D1487="","",D1487&amp;"-"&amp;(1+COUNTIF(D$33:D1486,D1487)))</f>
        <v>uparivanje-28</v>
      </c>
      <c r="D1487" s="255" t="s">
        <v>58</v>
      </c>
      <c r="E1487" s="256">
        <v>33</v>
      </c>
      <c r="F1487" s="256" t="s">
        <v>3441</v>
      </c>
      <c r="G1487" s="256"/>
      <c r="H1487" s="256"/>
      <c r="I1487" s="256"/>
      <c r="J1487" s="256"/>
      <c r="K1487" s="256"/>
      <c r="L1487" s="256"/>
      <c r="M1487" s="256"/>
      <c r="N1487" s="257"/>
    </row>
    <row r="1488" spans="2:14" ht="15" customHeight="1" x14ac:dyDescent="0.25">
      <c r="B1488" s="333" t="str">
        <f>IF(D1488="","",D1488&amp;"-"&amp;(1+COUNTIF(D$33:D1487,D1488)))</f>
        <v>uparivanje-29</v>
      </c>
      <c r="D1488" s="255" t="s">
        <v>58</v>
      </c>
      <c r="E1488" s="256">
        <v>34</v>
      </c>
      <c r="F1488" s="256" t="s">
        <v>3442</v>
      </c>
      <c r="G1488" s="256"/>
      <c r="H1488" s="256"/>
      <c r="I1488" s="256"/>
      <c r="J1488" s="256"/>
      <c r="K1488" s="256"/>
      <c r="L1488" s="256"/>
      <c r="M1488" s="256"/>
      <c r="N1488" s="257"/>
    </row>
    <row r="1489" spans="2:14" x14ac:dyDescent="0.25">
      <c r="B1489" s="333" t="str">
        <f>IF(D1489="","",D1489&amp;"-"&amp;(1+COUNTIF(D$33:D1488,D1489)))</f>
        <v>uparivanje-30</v>
      </c>
      <c r="D1489" s="255" t="s">
        <v>58</v>
      </c>
      <c r="E1489" s="256">
        <v>4</v>
      </c>
      <c r="F1489" s="256" t="s">
        <v>3443</v>
      </c>
      <c r="G1489" s="256"/>
      <c r="H1489" s="256"/>
      <c r="I1489" s="256"/>
      <c r="J1489" s="256"/>
      <c r="K1489" s="256"/>
      <c r="L1489" s="256"/>
      <c r="M1489" s="256"/>
      <c r="N1489" s="257"/>
    </row>
    <row r="1490" spans="2:14" x14ac:dyDescent="0.25">
      <c r="B1490" s="333" t="str">
        <f>IF(D1490="","",D1490&amp;"-"&amp;(1+COUNTIF(D$33:D1489,D1490)))</f>
        <v>uparivanje-31</v>
      </c>
      <c r="D1490" s="255" t="s">
        <v>58</v>
      </c>
      <c r="E1490" s="256">
        <v>5</v>
      </c>
      <c r="F1490" s="256" t="s">
        <v>3444</v>
      </c>
      <c r="G1490" s="256"/>
      <c r="H1490" s="256"/>
      <c r="I1490" s="256"/>
      <c r="J1490" s="256"/>
      <c r="K1490" s="256"/>
      <c r="L1490" s="256"/>
      <c r="M1490" s="256"/>
      <c r="N1490" s="257"/>
    </row>
    <row r="1491" spans="2:14" x14ac:dyDescent="0.25">
      <c r="B1491" s="333" t="str">
        <f>IF(D1491="","",D1491&amp;"-"&amp;(1+COUNTIF(D$33:D1490,D1491)))</f>
        <v>uparivanje-32</v>
      </c>
      <c r="D1491" s="255" t="s">
        <v>58</v>
      </c>
      <c r="E1491" s="256">
        <v>6</v>
      </c>
      <c r="F1491" s="256" t="s">
        <v>3445</v>
      </c>
      <c r="G1491" s="256"/>
      <c r="H1491" s="256"/>
      <c r="I1491" s="256"/>
      <c r="J1491" s="256"/>
      <c r="K1491" s="256"/>
      <c r="L1491" s="256"/>
      <c r="M1491" s="256"/>
      <c r="N1491" s="257"/>
    </row>
    <row r="1492" spans="2:14" x14ac:dyDescent="0.25">
      <c r="B1492" s="333" t="str">
        <f>IF(D1492="","",D1492&amp;"-"&amp;(1+COUNTIF(D$33:D1491,D1492)))</f>
        <v>uparivanje-33</v>
      </c>
      <c r="D1492" s="255" t="s">
        <v>58</v>
      </c>
      <c r="E1492" s="256">
        <v>7</v>
      </c>
      <c r="F1492" s="256" t="s">
        <v>3446</v>
      </c>
      <c r="G1492" s="256"/>
      <c r="H1492" s="256"/>
      <c r="I1492" s="256"/>
      <c r="J1492" s="256"/>
      <c r="K1492" s="256"/>
      <c r="L1492" s="256"/>
      <c r="M1492" s="256"/>
      <c r="N1492" s="257"/>
    </row>
    <row r="1493" spans="2:14" x14ac:dyDescent="0.25">
      <c r="B1493" s="333" t="str">
        <f>IF(D1493="","",D1493&amp;"-"&amp;(1+COUNTIF(D$33:D1492,D1493)))</f>
        <v>uparivanje-34</v>
      </c>
      <c r="D1493" s="255" t="s">
        <v>58</v>
      </c>
      <c r="E1493" s="256">
        <v>8</v>
      </c>
      <c r="F1493" s="256" t="s">
        <v>3447</v>
      </c>
      <c r="G1493" s="256"/>
      <c r="H1493" s="256"/>
      <c r="I1493" s="256"/>
      <c r="J1493" s="256"/>
      <c r="K1493" s="256"/>
      <c r="L1493" s="256"/>
      <c r="M1493" s="256"/>
      <c r="N1493" s="257"/>
    </row>
    <row r="1494" spans="2:14" x14ac:dyDescent="0.25">
      <c r="B1494" s="333" t="str">
        <f>IF(D1494="","",D1494&amp;"-"&amp;(1+COUNTIF(D$33:D1493,D1494)))</f>
        <v>uparivanje-35</v>
      </c>
      <c r="D1494" s="255" t="s">
        <v>58</v>
      </c>
      <c r="E1494" s="256">
        <v>9</v>
      </c>
      <c r="F1494" s="256" t="s">
        <v>3448</v>
      </c>
      <c r="G1494" s="256"/>
      <c r="H1494" s="256"/>
      <c r="I1494" s="256"/>
      <c r="J1494" s="256"/>
      <c r="K1494" s="256"/>
      <c r="L1494" s="256"/>
      <c r="M1494" s="256"/>
      <c r="N1494" s="257"/>
    </row>
    <row r="1495" spans="2:14" ht="15" customHeight="1" x14ac:dyDescent="0.25">
      <c r="B1495" s="333" t="str">
        <f>IF(D1495="","",D1495&amp;"-"&amp;(1+COUNTIF(D$33:D1494,D1495)))</f>
        <v/>
      </c>
      <c r="D1495" s="255"/>
      <c r="E1495" s="256"/>
      <c r="F1495" s="256"/>
      <c r="G1495" s="256"/>
      <c r="H1495" s="256"/>
      <c r="I1495" s="256"/>
      <c r="J1495" s="256"/>
      <c r="K1495" s="256"/>
      <c r="L1495" s="256"/>
      <c r="M1495" s="256"/>
      <c r="N1495" s="257"/>
    </row>
    <row r="1496" spans="2:14" x14ac:dyDescent="0.25">
      <c r="B1496" s="333" t="str">
        <f>IF(D1496="","",D1496&amp;"-"&amp;(1+COUNTIF(D$33:D1495,D1496)))</f>
        <v/>
      </c>
      <c r="D1496" s="255"/>
      <c r="E1496" s="256"/>
      <c r="F1496" s="256"/>
      <c r="G1496" s="256"/>
      <c r="H1496" s="256"/>
      <c r="I1496" s="256"/>
      <c r="J1496" s="256"/>
      <c r="K1496" s="256"/>
      <c r="L1496" s="256"/>
      <c r="M1496" s="256"/>
      <c r="N1496" s="257"/>
    </row>
    <row r="1497" spans="2:14" x14ac:dyDescent="0.25">
      <c r="B1497" s="333" t="str">
        <f>IF(D1497="","",D1497&amp;"-"&amp;(1+COUNTIF(D$33:D1496,D1497)))</f>
        <v/>
      </c>
      <c r="D1497" s="255"/>
      <c r="E1497" s="256"/>
      <c r="F1497" s="256"/>
      <c r="G1497" s="256"/>
      <c r="H1497" s="256"/>
      <c r="I1497" s="256"/>
      <c r="J1497" s="256"/>
      <c r="K1497" s="256"/>
      <c r="L1497" s="256"/>
      <c r="M1497" s="256"/>
      <c r="N1497" s="257"/>
    </row>
    <row r="1498" spans="2:14" x14ac:dyDescent="0.25">
      <c r="B1498" s="333" t="str">
        <f>IF(D1498="","",D1498&amp;"-"&amp;(1+COUNTIF(D$33:D1497,D1498)))</f>
        <v/>
      </c>
      <c r="D1498" s="255"/>
      <c r="E1498" s="256"/>
      <c r="F1498" s="256"/>
      <c r="G1498" s="256"/>
      <c r="H1498" s="256"/>
      <c r="I1498" s="256"/>
      <c r="J1498" s="256"/>
      <c r="K1498" s="256"/>
      <c r="L1498" s="256"/>
      <c r="M1498" s="256"/>
      <c r="N1498" s="257"/>
    </row>
    <row r="1499" spans="2:14" x14ac:dyDescent="0.25">
      <c r="B1499" s="333" t="str">
        <f>IF(D1499="","",D1499&amp;"-"&amp;(1+COUNTIF(D$33:D1498,D1499)))</f>
        <v/>
      </c>
      <c r="D1499" s="255"/>
      <c r="E1499" s="256"/>
      <c r="F1499" s="256"/>
      <c r="G1499" s="256"/>
      <c r="H1499" s="256"/>
      <c r="I1499" s="256"/>
      <c r="J1499" s="256"/>
      <c r="K1499" s="256"/>
      <c r="L1499" s="256"/>
      <c r="M1499" s="256"/>
      <c r="N1499" s="257"/>
    </row>
    <row r="1500" spans="2:14" x14ac:dyDescent="0.25">
      <c r="B1500" s="333" t="str">
        <f>IF(D1500="","",D1500&amp;"-"&amp;(1+COUNTIF(D$33:D1499,D1500)))</f>
        <v/>
      </c>
      <c r="D1500" s="255"/>
      <c r="E1500" s="256"/>
      <c r="F1500" s="256"/>
      <c r="G1500" s="256"/>
      <c r="H1500" s="256"/>
      <c r="I1500" s="256"/>
      <c r="J1500" s="256"/>
      <c r="K1500" s="256"/>
      <c r="L1500" s="256"/>
      <c r="M1500" s="256"/>
      <c r="N1500" s="257"/>
    </row>
    <row r="1501" spans="2:14" x14ac:dyDescent="0.25">
      <c r="B1501" s="333" t="str">
        <f>IF(D1501="","",D1501&amp;"-"&amp;(1+COUNTIF(D$33:D1500,D1501)))</f>
        <v/>
      </c>
      <c r="D1501" s="255"/>
      <c r="E1501" s="256"/>
      <c r="F1501" s="256"/>
      <c r="G1501" s="256"/>
      <c r="H1501" s="256"/>
      <c r="I1501" s="256"/>
      <c r="J1501" s="256"/>
      <c r="K1501" s="256"/>
      <c r="L1501" s="256"/>
      <c r="M1501" s="256"/>
      <c r="N1501" s="257"/>
    </row>
    <row r="1502" spans="2:14" ht="15" customHeight="1" x14ac:dyDescent="0.25">
      <c r="B1502" s="333" t="str">
        <f>IF(D1502="","",D1502&amp;"-"&amp;(1+COUNTIF(D$33:D1501,D1502)))</f>
        <v/>
      </c>
      <c r="D1502" s="255"/>
      <c r="E1502" s="256"/>
      <c r="F1502" s="256"/>
      <c r="G1502" s="256"/>
      <c r="H1502" s="256"/>
      <c r="I1502" s="256"/>
      <c r="J1502" s="256"/>
      <c r="K1502" s="256"/>
      <c r="L1502" s="256"/>
      <c r="M1502" s="256"/>
      <c r="N1502" s="257"/>
    </row>
    <row r="1503" spans="2:14" x14ac:dyDescent="0.25">
      <c r="B1503" s="333" t="str">
        <f>IF(D1503="","",D1503&amp;"-"&amp;(1+COUNTIF(D$33:D1502,D1503)))</f>
        <v/>
      </c>
      <c r="D1503" s="255"/>
      <c r="E1503" s="256"/>
      <c r="F1503" s="256"/>
      <c r="G1503" s="256"/>
      <c r="H1503" s="256"/>
      <c r="I1503" s="256"/>
      <c r="J1503" s="256"/>
      <c r="K1503" s="256"/>
      <c r="L1503" s="256"/>
      <c r="M1503" s="256"/>
      <c r="N1503" s="257"/>
    </row>
    <row r="1504" spans="2:14" x14ac:dyDescent="0.25">
      <c r="B1504" s="333" t="str">
        <f>IF(D1504="","",D1504&amp;"-"&amp;(1+COUNTIF(D$33:D1503,D1504)))</f>
        <v/>
      </c>
      <c r="D1504" s="255"/>
      <c r="E1504" s="256"/>
      <c r="F1504" s="256"/>
      <c r="G1504" s="256"/>
      <c r="H1504" s="256"/>
      <c r="I1504" s="256"/>
      <c r="J1504" s="256"/>
      <c r="K1504" s="256"/>
      <c r="L1504" s="256"/>
      <c r="M1504" s="256"/>
      <c r="N1504" s="257"/>
    </row>
    <row r="1505" spans="2:14" x14ac:dyDescent="0.25">
      <c r="B1505" s="333" t="str">
        <f>IF(D1505="","",D1505&amp;"-"&amp;(1+COUNTIF(D$33:D1504,D1505)))</f>
        <v/>
      </c>
      <c r="D1505" s="255"/>
      <c r="E1505" s="256"/>
      <c r="F1505" s="256"/>
      <c r="G1505" s="256"/>
      <c r="H1505" s="256"/>
      <c r="I1505" s="256"/>
      <c r="J1505" s="256"/>
      <c r="K1505" s="256"/>
      <c r="L1505" s="256"/>
      <c r="M1505" s="256"/>
      <c r="N1505" s="257"/>
    </row>
    <row r="1506" spans="2:14" x14ac:dyDescent="0.25">
      <c r="B1506" s="333" t="str">
        <f>IF(D1506="","",D1506&amp;"-"&amp;(1+COUNTIF(D$33:D1505,D1506)))</f>
        <v/>
      </c>
      <c r="D1506" s="255"/>
      <c r="E1506" s="256"/>
      <c r="F1506" s="256"/>
      <c r="G1506" s="256"/>
      <c r="H1506" s="256"/>
      <c r="I1506" s="256"/>
      <c r="J1506" s="256"/>
      <c r="K1506" s="256"/>
      <c r="L1506" s="256"/>
      <c r="M1506" s="256"/>
      <c r="N1506" s="257"/>
    </row>
    <row r="1507" spans="2:14" x14ac:dyDescent="0.25">
      <c r="B1507" s="333" t="str">
        <f>IF(D1507="","",D1507&amp;"-"&amp;(1+COUNTIF(D$33:D1506,D1507)))</f>
        <v/>
      </c>
      <c r="D1507" s="255"/>
      <c r="E1507" s="256"/>
      <c r="F1507" s="256"/>
      <c r="G1507" s="256"/>
      <c r="H1507" s="256"/>
      <c r="I1507" s="256"/>
      <c r="J1507" s="256"/>
      <c r="K1507" s="256"/>
      <c r="L1507" s="256"/>
      <c r="M1507" s="256"/>
      <c r="N1507" s="257"/>
    </row>
    <row r="1508" spans="2:14" x14ac:dyDescent="0.25">
      <c r="B1508" s="333" t="str">
        <f>IF(D1508="","",D1508&amp;"-"&amp;(1+COUNTIF(D$33:D1507,D1508)))</f>
        <v/>
      </c>
      <c r="D1508" s="255"/>
      <c r="E1508" s="256"/>
      <c r="F1508" s="256"/>
      <c r="G1508" s="256"/>
      <c r="H1508" s="256"/>
      <c r="I1508" s="256"/>
      <c r="J1508" s="256"/>
      <c r="K1508" s="256"/>
      <c r="L1508" s="256"/>
      <c r="M1508" s="256"/>
      <c r="N1508" s="257"/>
    </row>
    <row r="1509" spans="2:14" ht="15" customHeight="1" x14ac:dyDescent="0.25">
      <c r="B1509" s="333" t="str">
        <f>IF(D1509="","",D1509&amp;"-"&amp;(1+COUNTIF(D$33:D1508,D1509)))</f>
        <v/>
      </c>
      <c r="D1509" s="255"/>
      <c r="E1509" s="256"/>
      <c r="F1509" s="256"/>
      <c r="G1509" s="256"/>
      <c r="H1509" s="256"/>
      <c r="I1509" s="256"/>
      <c r="J1509" s="256"/>
      <c r="K1509" s="256"/>
      <c r="L1509" s="256"/>
      <c r="M1509" s="256"/>
      <c r="N1509" s="257"/>
    </row>
    <row r="1510" spans="2:14" x14ac:dyDescent="0.25">
      <c r="B1510" s="333" t="str">
        <f>IF(D1510="","",D1510&amp;"-"&amp;(1+COUNTIF(D$33:D1509,D1510)))</f>
        <v/>
      </c>
      <c r="D1510" s="255"/>
      <c r="E1510" s="256"/>
      <c r="F1510" s="256"/>
      <c r="G1510" s="256"/>
      <c r="H1510" s="256"/>
      <c r="I1510" s="256"/>
      <c r="J1510" s="256"/>
      <c r="K1510" s="256"/>
      <c r="L1510" s="256"/>
      <c r="M1510" s="256"/>
      <c r="N1510" s="257"/>
    </row>
    <row r="1511" spans="2:14" x14ac:dyDescent="0.25">
      <c r="B1511" s="333" t="str">
        <f>IF(D1511="","",D1511&amp;"-"&amp;(1+COUNTIF(D$33:D1510,D1511)))</f>
        <v/>
      </c>
      <c r="D1511" s="255"/>
      <c r="E1511" s="256"/>
      <c r="F1511" s="256"/>
      <c r="G1511" s="256"/>
      <c r="H1511" s="256"/>
      <c r="I1511" s="256"/>
      <c r="J1511" s="256"/>
      <c r="K1511" s="256"/>
      <c r="L1511" s="256"/>
      <c r="M1511" s="256"/>
      <c r="N1511" s="257"/>
    </row>
    <row r="1512" spans="2:14" x14ac:dyDescent="0.25">
      <c r="B1512" s="333" t="str">
        <f>IF(D1512="","",D1512&amp;"-"&amp;(1+COUNTIF(D$33:D1511,D1512)))</f>
        <v/>
      </c>
      <c r="D1512" s="255"/>
      <c r="E1512" s="256"/>
      <c r="F1512" s="256"/>
      <c r="G1512" s="256"/>
      <c r="H1512" s="256"/>
      <c r="I1512" s="256"/>
      <c r="J1512" s="256"/>
      <c r="K1512" s="256"/>
      <c r="L1512" s="256"/>
      <c r="M1512" s="256"/>
      <c r="N1512" s="257"/>
    </row>
    <row r="1513" spans="2:14" x14ac:dyDescent="0.25">
      <c r="B1513" s="333" t="str">
        <f>IF(D1513="","",D1513&amp;"-"&amp;(1+COUNTIF(D$33:D1512,D1513)))</f>
        <v/>
      </c>
      <c r="D1513" s="255"/>
      <c r="E1513" s="256"/>
      <c r="F1513" s="256"/>
      <c r="G1513" s="256"/>
      <c r="H1513" s="256"/>
      <c r="I1513" s="256"/>
      <c r="J1513" s="256"/>
      <c r="K1513" s="256"/>
      <c r="L1513" s="256"/>
      <c r="M1513" s="256"/>
      <c r="N1513" s="257"/>
    </row>
    <row r="1514" spans="2:14" x14ac:dyDescent="0.25">
      <c r="B1514" s="333" t="str">
        <f>IF(D1514="","",D1514&amp;"-"&amp;(1+COUNTIF(D$33:D1513,D1514)))</f>
        <v/>
      </c>
      <c r="D1514" s="255"/>
      <c r="E1514" s="256"/>
      <c r="F1514" s="256"/>
      <c r="G1514" s="256"/>
      <c r="H1514" s="256"/>
      <c r="I1514" s="256"/>
      <c r="J1514" s="256"/>
      <c r="K1514" s="256"/>
      <c r="L1514" s="256"/>
      <c r="M1514" s="256"/>
      <c r="N1514" s="257"/>
    </row>
    <row r="1515" spans="2:14" x14ac:dyDescent="0.25">
      <c r="B1515" s="333" t="str">
        <f>IF(D1515="","",D1515&amp;"-"&amp;(1+COUNTIF(D$33:D1514,D1515)))</f>
        <v/>
      </c>
      <c r="D1515" s="255"/>
      <c r="E1515" s="256"/>
      <c r="F1515" s="256"/>
      <c r="G1515" s="256"/>
      <c r="H1515" s="256"/>
      <c r="I1515" s="256"/>
      <c r="J1515" s="256"/>
      <c r="K1515" s="256"/>
      <c r="L1515" s="256"/>
      <c r="M1515" s="256"/>
      <c r="N1515" s="257"/>
    </row>
    <row r="1516" spans="2:14" ht="15" customHeight="1" x14ac:dyDescent="0.25">
      <c r="B1516" s="333" t="str">
        <f>IF(D1516="","",D1516&amp;"-"&amp;(1+COUNTIF(D$33:D1515,D1516)))</f>
        <v/>
      </c>
      <c r="D1516" s="255"/>
      <c r="E1516" s="256"/>
      <c r="F1516" s="256"/>
      <c r="G1516" s="256"/>
      <c r="H1516" s="256"/>
      <c r="I1516" s="256"/>
      <c r="J1516" s="256"/>
      <c r="K1516" s="256"/>
      <c r="L1516" s="256"/>
      <c r="M1516" s="256"/>
      <c r="N1516" s="257"/>
    </row>
    <row r="1517" spans="2:14" x14ac:dyDescent="0.25">
      <c r="B1517" s="333" t="str">
        <f>IF(D1517="","",D1517&amp;"-"&amp;(1+COUNTIF(D$33:D1516,D1517)))</f>
        <v/>
      </c>
      <c r="D1517" s="255"/>
      <c r="E1517" s="256"/>
      <c r="F1517" s="256"/>
      <c r="G1517" s="256"/>
      <c r="H1517" s="256"/>
      <c r="I1517" s="256"/>
      <c r="J1517" s="256"/>
      <c r="K1517" s="256"/>
      <c r="L1517" s="256"/>
      <c r="M1517" s="256"/>
      <c r="N1517" s="257"/>
    </row>
    <row r="1518" spans="2:14" x14ac:dyDescent="0.25">
      <c r="B1518" s="333" t="str">
        <f>IF(D1518="","",D1518&amp;"-"&amp;(1+COUNTIF(D$33:D1517,D1518)))</f>
        <v/>
      </c>
      <c r="D1518" s="255"/>
      <c r="E1518" s="256"/>
      <c r="F1518" s="256"/>
      <c r="G1518" s="256"/>
      <c r="H1518" s="256"/>
      <c r="I1518" s="256"/>
      <c r="J1518" s="256"/>
      <c r="K1518" s="256"/>
      <c r="L1518" s="256"/>
      <c r="M1518" s="256"/>
      <c r="N1518" s="257"/>
    </row>
    <row r="1519" spans="2:14" x14ac:dyDescent="0.25">
      <c r="B1519" s="333" t="str">
        <f>IF(D1519="","",D1519&amp;"-"&amp;(1+COUNTIF(D$33:D1518,D1519)))</f>
        <v/>
      </c>
      <c r="D1519" s="255"/>
      <c r="E1519" s="256"/>
      <c r="F1519" s="256"/>
      <c r="G1519" s="256"/>
      <c r="H1519" s="256"/>
      <c r="I1519" s="256"/>
      <c r="J1519" s="256"/>
      <c r="K1519" s="256"/>
      <c r="L1519" s="256"/>
      <c r="M1519" s="256"/>
      <c r="N1519" s="257"/>
    </row>
    <row r="1520" spans="2:14" x14ac:dyDescent="0.25">
      <c r="B1520" s="333" t="str">
        <f>IF(D1520="","",D1520&amp;"-"&amp;(1+COUNTIF(D$33:D1519,D1520)))</f>
        <v/>
      </c>
      <c r="D1520" s="255"/>
      <c r="E1520" s="256"/>
      <c r="F1520" s="256"/>
      <c r="G1520" s="256"/>
      <c r="H1520" s="256"/>
      <c r="I1520" s="256"/>
      <c r="J1520" s="256"/>
      <c r="K1520" s="256"/>
      <c r="L1520" s="256"/>
      <c r="M1520" s="256"/>
      <c r="N1520" s="257"/>
    </row>
    <row r="1521" spans="2:14" x14ac:dyDescent="0.25">
      <c r="B1521" s="333" t="str">
        <f>IF(D1521="","",D1521&amp;"-"&amp;(1+COUNTIF(D$33:D1520,D1521)))</f>
        <v/>
      </c>
      <c r="D1521" s="255"/>
      <c r="E1521" s="256"/>
      <c r="F1521" s="256"/>
      <c r="G1521" s="256"/>
      <c r="H1521" s="256"/>
      <c r="I1521" s="256"/>
      <c r="J1521" s="256"/>
      <c r="K1521" s="256"/>
      <c r="L1521" s="256"/>
      <c r="M1521" s="256"/>
      <c r="N1521" s="257"/>
    </row>
    <row r="1522" spans="2:14" x14ac:dyDescent="0.25">
      <c r="B1522" s="333" t="str">
        <f>IF(D1522="","",D1522&amp;"-"&amp;(1+COUNTIF(D$33:D1521,D1522)))</f>
        <v/>
      </c>
      <c r="D1522" s="255"/>
      <c r="E1522" s="256"/>
      <c r="F1522" s="256"/>
      <c r="G1522" s="256"/>
      <c r="H1522" s="256"/>
      <c r="I1522" s="256"/>
      <c r="J1522" s="256"/>
      <c r="K1522" s="256"/>
      <c r="L1522" s="256"/>
      <c r="M1522" s="256"/>
      <c r="N1522" s="257"/>
    </row>
    <row r="1523" spans="2:14" ht="15" customHeight="1" x14ac:dyDescent="0.25">
      <c r="B1523" s="333" t="str">
        <f>IF(D1523="","",D1523&amp;"-"&amp;(1+COUNTIF(D$33:D1522,D1523)))</f>
        <v/>
      </c>
      <c r="D1523" s="255"/>
      <c r="E1523" s="256"/>
      <c r="F1523" s="256"/>
      <c r="G1523" s="256"/>
      <c r="H1523" s="256"/>
      <c r="I1523" s="256"/>
      <c r="J1523" s="256"/>
      <c r="K1523" s="256"/>
      <c r="L1523" s="256"/>
      <c r="M1523" s="256"/>
      <c r="N1523" s="257"/>
    </row>
    <row r="1524" spans="2:14" x14ac:dyDescent="0.25">
      <c r="B1524" s="333" t="str">
        <f>IF(D1524="","",D1524&amp;"-"&amp;(1+COUNTIF(D$33:D1523,D1524)))</f>
        <v/>
      </c>
      <c r="D1524" s="255"/>
      <c r="E1524" s="256"/>
      <c r="F1524" s="256"/>
      <c r="G1524" s="256"/>
      <c r="H1524" s="256"/>
      <c r="I1524" s="256"/>
      <c r="J1524" s="256"/>
      <c r="K1524" s="256"/>
      <c r="L1524" s="256"/>
      <c r="M1524" s="256"/>
      <c r="N1524" s="257"/>
    </row>
    <row r="1525" spans="2:14" x14ac:dyDescent="0.25">
      <c r="B1525" s="333" t="str">
        <f>IF(D1525="","",D1525&amp;"-"&amp;(1+COUNTIF(D$33:D1524,D1525)))</f>
        <v/>
      </c>
      <c r="D1525" s="255"/>
      <c r="E1525" s="256"/>
      <c r="F1525" s="256"/>
      <c r="G1525" s="256"/>
      <c r="H1525" s="256"/>
      <c r="I1525" s="256"/>
      <c r="J1525" s="256"/>
      <c r="K1525" s="256"/>
      <c r="L1525" s="256"/>
      <c r="M1525" s="256"/>
      <c r="N1525" s="257"/>
    </row>
    <row r="1526" spans="2:14" x14ac:dyDescent="0.25">
      <c r="B1526" s="333" t="str">
        <f>IF(D1526="","",D1526&amp;"-"&amp;(1+COUNTIF(D$33:D1525,D1526)))</f>
        <v/>
      </c>
      <c r="D1526" s="255"/>
      <c r="E1526" s="256"/>
      <c r="F1526" s="256"/>
      <c r="G1526" s="256"/>
      <c r="H1526" s="256"/>
      <c r="I1526" s="256"/>
      <c r="J1526" s="256"/>
      <c r="K1526" s="256"/>
      <c r="L1526" s="256"/>
      <c r="M1526" s="256"/>
      <c r="N1526" s="257"/>
    </row>
    <row r="1527" spans="2:14" x14ac:dyDescent="0.25">
      <c r="B1527" s="333" t="str">
        <f>IF(D1527="","",D1527&amp;"-"&amp;(1+COUNTIF(D$33:D1526,D1527)))</f>
        <v/>
      </c>
      <c r="D1527" s="255"/>
      <c r="E1527" s="256"/>
      <c r="F1527" s="256"/>
      <c r="G1527" s="256"/>
      <c r="H1527" s="256"/>
      <c r="I1527" s="256"/>
      <c r="J1527" s="256"/>
      <c r="K1527" s="256"/>
      <c r="L1527" s="256"/>
      <c r="M1527" s="256"/>
      <c r="N1527" s="257"/>
    </row>
    <row r="1528" spans="2:14" x14ac:dyDescent="0.25">
      <c r="B1528" s="333" t="str">
        <f>IF(D1528="","",D1528&amp;"-"&amp;(1+COUNTIF(D$33:D1527,D1528)))</f>
        <v/>
      </c>
      <c r="D1528" s="255"/>
      <c r="E1528" s="256"/>
      <c r="F1528" s="256"/>
      <c r="G1528" s="256"/>
      <c r="H1528" s="256"/>
      <c r="I1528" s="256"/>
      <c r="J1528" s="256"/>
      <c r="K1528" s="256"/>
      <c r="L1528" s="256"/>
      <c r="M1528" s="256"/>
      <c r="N1528" s="257"/>
    </row>
    <row r="1529" spans="2:14" x14ac:dyDescent="0.25">
      <c r="B1529" s="333" t="str">
        <f>IF(D1529="","",D1529&amp;"-"&amp;(1+COUNTIF(D$33:D1528,D1529)))</f>
        <v/>
      </c>
      <c r="D1529" s="255"/>
      <c r="E1529" s="256"/>
      <c r="F1529" s="256"/>
      <c r="G1529" s="256"/>
      <c r="H1529" s="256"/>
      <c r="I1529" s="256"/>
      <c r="J1529" s="256"/>
      <c r="K1529" s="256"/>
      <c r="L1529" s="256"/>
      <c r="M1529" s="256"/>
      <c r="N1529" s="257"/>
    </row>
    <row r="1530" spans="2:14" ht="15" customHeight="1" x14ac:dyDescent="0.25">
      <c r="B1530" s="333" t="str">
        <f>IF(D1530="","",D1530&amp;"-"&amp;(1+COUNTIF(D$33:D1529,D1530)))</f>
        <v/>
      </c>
      <c r="D1530" s="255"/>
      <c r="E1530" s="256"/>
      <c r="F1530" s="256"/>
      <c r="G1530" s="256"/>
      <c r="H1530" s="256"/>
      <c r="I1530" s="256"/>
      <c r="J1530" s="256"/>
      <c r="K1530" s="256"/>
      <c r="L1530" s="256"/>
      <c r="M1530" s="256"/>
      <c r="N1530" s="257"/>
    </row>
    <row r="1531" spans="2:14" x14ac:dyDescent="0.25">
      <c r="B1531" s="333" t="str">
        <f>IF(D1531="","",D1531&amp;"-"&amp;(1+COUNTIF(D$33:D1530,D1531)))</f>
        <v/>
      </c>
      <c r="D1531" s="255"/>
      <c r="E1531" s="256"/>
      <c r="F1531" s="256"/>
      <c r="G1531" s="256"/>
      <c r="H1531" s="256"/>
      <c r="I1531" s="256"/>
      <c r="J1531" s="256"/>
      <c r="K1531" s="256"/>
      <c r="L1531" s="256"/>
      <c r="M1531" s="256"/>
      <c r="N1531" s="257"/>
    </row>
    <row r="1532" spans="2:14" x14ac:dyDescent="0.25">
      <c r="B1532" s="333" t="str">
        <f>IF(D1532="","",D1532&amp;"-"&amp;(1+COUNTIF(D$33:D1531,D1532)))</f>
        <v/>
      </c>
      <c r="D1532" s="255"/>
      <c r="E1532" s="256"/>
      <c r="F1532" s="256"/>
      <c r="G1532" s="256"/>
      <c r="H1532" s="256"/>
      <c r="I1532" s="256"/>
      <c r="J1532" s="256"/>
      <c r="K1532" s="256"/>
      <c r="L1532" s="256"/>
      <c r="M1532" s="256"/>
      <c r="N1532" s="257"/>
    </row>
    <row r="1533" spans="2:14" x14ac:dyDescent="0.25">
      <c r="B1533" s="333" t="str">
        <f>IF(D1533="","",D1533&amp;"-"&amp;(1+COUNTIF(D$33:D1532,D1533)))</f>
        <v/>
      </c>
      <c r="D1533" s="255"/>
      <c r="E1533" s="256"/>
      <c r="F1533" s="256"/>
      <c r="G1533" s="256"/>
      <c r="H1533" s="256"/>
      <c r="I1533" s="256"/>
      <c r="J1533" s="256"/>
      <c r="K1533" s="256"/>
      <c r="L1533" s="256"/>
      <c r="M1533" s="256"/>
      <c r="N1533" s="257"/>
    </row>
    <row r="1534" spans="2:14" x14ac:dyDescent="0.25">
      <c r="B1534" s="333" t="str">
        <f>IF(D1534="","",D1534&amp;"-"&amp;(1+COUNTIF(D$33:D1533,D1534)))</f>
        <v/>
      </c>
      <c r="D1534" s="255"/>
      <c r="E1534" s="256"/>
      <c r="F1534" s="256"/>
      <c r="G1534" s="256"/>
      <c r="H1534" s="256"/>
      <c r="I1534" s="256"/>
      <c r="J1534" s="256"/>
      <c r="K1534" s="256"/>
      <c r="L1534" s="256"/>
      <c r="M1534" s="256"/>
      <c r="N1534" s="257"/>
    </row>
    <row r="1535" spans="2:14" x14ac:dyDescent="0.25">
      <c r="B1535" s="333" t="str">
        <f>IF(D1535="","",D1535&amp;"-"&amp;(1+COUNTIF(D$33:D1534,D1535)))</f>
        <v/>
      </c>
      <c r="D1535" s="255"/>
      <c r="E1535" s="256"/>
      <c r="F1535" s="256"/>
      <c r="G1535" s="256"/>
      <c r="H1535" s="256"/>
      <c r="I1535" s="256"/>
      <c r="J1535" s="256"/>
      <c r="K1535" s="256"/>
      <c r="L1535" s="256"/>
      <c r="M1535" s="256"/>
      <c r="N1535" s="257"/>
    </row>
    <row r="1536" spans="2:14" x14ac:dyDescent="0.25">
      <c r="B1536" s="333" t="str">
        <f>IF(D1536="","",D1536&amp;"-"&amp;(1+COUNTIF(D$33:D1535,D1536)))</f>
        <v/>
      </c>
      <c r="D1536" s="255"/>
      <c r="E1536" s="256"/>
      <c r="F1536" s="256"/>
      <c r="G1536" s="256"/>
      <c r="H1536" s="256"/>
      <c r="I1536" s="256"/>
      <c r="J1536" s="256"/>
      <c r="K1536" s="256"/>
      <c r="L1536" s="256"/>
      <c r="M1536" s="256"/>
      <c r="N1536" s="257"/>
    </row>
    <row r="1537" spans="2:14" ht="15" customHeight="1" x14ac:dyDescent="0.25">
      <c r="B1537" s="333" t="str">
        <f>IF(D1537="","",D1537&amp;"-"&amp;(1+COUNTIF(D$33:D1536,D1537)))</f>
        <v/>
      </c>
      <c r="D1537" s="255"/>
      <c r="E1537" s="256"/>
      <c r="F1537" s="256"/>
      <c r="G1537" s="256"/>
      <c r="H1537" s="256"/>
      <c r="I1537" s="256"/>
      <c r="J1537" s="256"/>
      <c r="K1537" s="256"/>
      <c r="L1537" s="256"/>
      <c r="M1537" s="256"/>
      <c r="N1537" s="257"/>
    </row>
    <row r="1538" spans="2:14" x14ac:dyDescent="0.25">
      <c r="B1538" s="333" t="str">
        <f>IF(D1538="","",D1538&amp;"-"&amp;(1+COUNTIF(D$33:D1537,D1538)))</f>
        <v/>
      </c>
      <c r="D1538" s="255"/>
      <c r="E1538" s="256"/>
      <c r="F1538" s="256"/>
      <c r="G1538" s="256"/>
      <c r="H1538" s="256"/>
      <c r="I1538" s="256"/>
      <c r="J1538" s="256"/>
      <c r="K1538" s="256"/>
      <c r="L1538" s="256"/>
      <c r="M1538" s="256"/>
      <c r="N1538" s="257"/>
    </row>
    <row r="1539" spans="2:14" x14ac:dyDescent="0.25">
      <c r="B1539" s="333" t="str">
        <f>IF(D1539="","",D1539&amp;"-"&amp;(1+COUNTIF(D$33:D1538,D1539)))</f>
        <v/>
      </c>
      <c r="D1539" s="255"/>
      <c r="E1539" s="256"/>
      <c r="F1539" s="256"/>
      <c r="G1539" s="256"/>
      <c r="H1539" s="256"/>
      <c r="I1539" s="256"/>
      <c r="J1539" s="256"/>
      <c r="K1539" s="256"/>
      <c r="L1539" s="256"/>
      <c r="M1539" s="256"/>
      <c r="N1539" s="257"/>
    </row>
    <row r="1540" spans="2:14" x14ac:dyDescent="0.25">
      <c r="B1540" s="333" t="str">
        <f>IF(D1540="","",D1540&amp;"-"&amp;(1+COUNTIF(D$33:D1539,D1540)))</f>
        <v/>
      </c>
      <c r="D1540" s="255"/>
      <c r="E1540" s="256"/>
      <c r="F1540" s="256"/>
      <c r="G1540" s="256"/>
      <c r="H1540" s="256"/>
      <c r="I1540" s="256"/>
      <c r="J1540" s="256"/>
      <c r="K1540" s="256"/>
      <c r="L1540" s="256"/>
      <c r="M1540" s="256"/>
      <c r="N1540" s="257"/>
    </row>
    <row r="1541" spans="2:14" x14ac:dyDescent="0.25">
      <c r="B1541" s="333" t="str">
        <f>IF(D1541="","",D1541&amp;"-"&amp;(1+COUNTIF(D$33:D1540,D1541)))</f>
        <v/>
      </c>
      <c r="D1541" s="255"/>
      <c r="E1541" s="256"/>
      <c r="F1541" s="256"/>
      <c r="G1541" s="256"/>
      <c r="H1541" s="256"/>
      <c r="I1541" s="256"/>
      <c r="J1541" s="256"/>
      <c r="K1541" s="256"/>
      <c r="L1541" s="256"/>
      <c r="M1541" s="256"/>
      <c r="N1541" s="257"/>
    </row>
    <row r="1542" spans="2:14" x14ac:dyDescent="0.25">
      <c r="B1542" s="333" t="str">
        <f>IF(D1542="","",D1542&amp;"-"&amp;(1+COUNTIF(D$33:D1541,D1542)))</f>
        <v/>
      </c>
      <c r="D1542" s="255"/>
      <c r="E1542" s="256"/>
      <c r="F1542" s="256"/>
      <c r="G1542" s="256"/>
      <c r="H1542" s="256"/>
      <c r="I1542" s="256"/>
      <c r="J1542" s="256"/>
      <c r="K1542" s="256"/>
      <c r="L1542" s="256"/>
      <c r="M1542" s="256"/>
      <c r="N1542" s="257"/>
    </row>
    <row r="1543" spans="2:14" x14ac:dyDescent="0.25">
      <c r="B1543" s="333" t="str">
        <f>IF(D1543="","",D1543&amp;"-"&amp;(1+COUNTIF(D$33:D1542,D1543)))</f>
        <v/>
      </c>
      <c r="D1543" s="255"/>
      <c r="E1543" s="256"/>
      <c r="F1543" s="256"/>
      <c r="G1543" s="256"/>
      <c r="H1543" s="256"/>
      <c r="I1543" s="256"/>
      <c r="J1543" s="256"/>
      <c r="K1543" s="256"/>
      <c r="L1543" s="256"/>
      <c r="M1543" s="256"/>
      <c r="N1543" s="257"/>
    </row>
    <row r="1544" spans="2:14" ht="15" customHeight="1" x14ac:dyDescent="0.25">
      <c r="B1544" s="333" t="str">
        <f>IF(D1544="","",D1544&amp;"-"&amp;(1+COUNTIF(D$33:D1543,D1544)))</f>
        <v/>
      </c>
      <c r="D1544" s="255"/>
      <c r="E1544" s="256"/>
      <c r="F1544" s="256"/>
      <c r="G1544" s="256"/>
      <c r="H1544" s="256"/>
      <c r="I1544" s="256"/>
      <c r="J1544" s="256"/>
      <c r="K1544" s="256"/>
      <c r="L1544" s="256"/>
      <c r="M1544" s="256"/>
      <c r="N1544" s="257"/>
    </row>
    <row r="1545" spans="2:14" x14ac:dyDescent="0.25">
      <c r="B1545" s="333" t="str">
        <f>IF(D1545="","",D1545&amp;"-"&amp;(1+COUNTIF(D$33:D1544,D1545)))</f>
        <v/>
      </c>
      <c r="D1545" s="255"/>
      <c r="E1545" s="256"/>
      <c r="F1545" s="256"/>
      <c r="G1545" s="256"/>
      <c r="H1545" s="256"/>
      <c r="I1545" s="256"/>
      <c r="J1545" s="256"/>
      <c r="K1545" s="256"/>
      <c r="L1545" s="256"/>
      <c r="M1545" s="256"/>
      <c r="N1545" s="257"/>
    </row>
    <row r="1546" spans="2:14" x14ac:dyDescent="0.25">
      <c r="B1546" s="333" t="str">
        <f>IF(D1546="","",D1546&amp;"-"&amp;(1+COUNTIF(D$33:D1545,D1546)))</f>
        <v/>
      </c>
      <c r="D1546" s="255"/>
      <c r="E1546" s="256"/>
      <c r="F1546" s="256"/>
      <c r="G1546" s="256"/>
      <c r="H1546" s="256"/>
      <c r="I1546" s="256"/>
      <c r="J1546" s="256"/>
      <c r="K1546" s="256"/>
      <c r="L1546" s="256"/>
      <c r="M1546" s="256"/>
      <c r="N1546" s="257"/>
    </row>
    <row r="1547" spans="2:14" x14ac:dyDescent="0.25">
      <c r="B1547" s="333" t="str">
        <f>IF(D1547="","",D1547&amp;"-"&amp;(1+COUNTIF(D$33:D1546,D1547)))</f>
        <v/>
      </c>
      <c r="D1547" s="255"/>
      <c r="E1547" s="256"/>
      <c r="F1547" s="256"/>
      <c r="G1547" s="256"/>
      <c r="H1547" s="256"/>
      <c r="I1547" s="256"/>
      <c r="J1547" s="256"/>
      <c r="K1547" s="256"/>
      <c r="L1547" s="256"/>
      <c r="M1547" s="256"/>
      <c r="N1547" s="257"/>
    </row>
    <row r="1548" spans="2:14" x14ac:dyDescent="0.25">
      <c r="B1548" s="333" t="str">
        <f>IF(D1548="","",D1548&amp;"-"&amp;(1+COUNTIF(D$33:D1547,D1548)))</f>
        <v/>
      </c>
      <c r="D1548" s="255"/>
      <c r="E1548" s="256"/>
      <c r="F1548" s="256"/>
      <c r="G1548" s="256"/>
      <c r="H1548" s="256"/>
      <c r="I1548" s="256"/>
      <c r="J1548" s="256"/>
      <c r="K1548" s="256"/>
      <c r="L1548" s="256"/>
      <c r="M1548" s="256"/>
      <c r="N1548" s="257"/>
    </row>
    <row r="1549" spans="2:14" x14ac:dyDescent="0.25">
      <c r="B1549" s="333" t="str">
        <f>IF(D1549="","",D1549&amp;"-"&amp;(1+COUNTIF(D$33:D1548,D1549)))</f>
        <v/>
      </c>
      <c r="D1549" s="255"/>
      <c r="E1549" s="256"/>
      <c r="F1549" s="256"/>
      <c r="G1549" s="256"/>
      <c r="H1549" s="256"/>
      <c r="I1549" s="256"/>
      <c r="J1549" s="256"/>
      <c r="K1549" s="256"/>
      <c r="L1549" s="256"/>
      <c r="M1549" s="256"/>
      <c r="N1549" s="257"/>
    </row>
    <row r="1550" spans="2:14" x14ac:dyDescent="0.25">
      <c r="B1550" s="333" t="str">
        <f>IF(D1550="","",D1550&amp;"-"&amp;(1+COUNTIF(D$33:D1549,D1550)))</f>
        <v/>
      </c>
      <c r="D1550" s="255"/>
      <c r="E1550" s="256"/>
      <c r="F1550" s="256"/>
      <c r="G1550" s="256"/>
      <c r="H1550" s="256"/>
      <c r="I1550" s="256"/>
      <c r="J1550" s="256"/>
      <c r="K1550" s="256"/>
      <c r="L1550" s="256"/>
      <c r="M1550" s="256"/>
      <c r="N1550" s="257"/>
    </row>
    <row r="1551" spans="2:14" ht="15" customHeight="1" x14ac:dyDescent="0.25">
      <c r="B1551" s="333" t="str">
        <f>IF(D1551="","",D1551&amp;"-"&amp;(1+COUNTIF(D$33:D1550,D1551)))</f>
        <v/>
      </c>
      <c r="D1551" s="255"/>
      <c r="E1551" s="256"/>
      <c r="F1551" s="256"/>
      <c r="G1551" s="256"/>
      <c r="H1551" s="256"/>
      <c r="I1551" s="256"/>
      <c r="J1551" s="256"/>
      <c r="K1551" s="256"/>
      <c r="L1551" s="256"/>
      <c r="M1551" s="256"/>
      <c r="N1551" s="257"/>
    </row>
    <row r="1552" spans="2:14" x14ac:dyDescent="0.25">
      <c r="B1552" s="333" t="str">
        <f>IF(D1552="","",D1552&amp;"-"&amp;(1+COUNTIF(D$33:D1551,D1552)))</f>
        <v/>
      </c>
      <c r="D1552" s="255"/>
      <c r="E1552" s="256"/>
      <c r="F1552" s="256"/>
      <c r="G1552" s="256"/>
      <c r="H1552" s="256"/>
      <c r="I1552" s="256"/>
      <c r="J1552" s="256"/>
      <c r="K1552" s="256"/>
      <c r="L1552" s="256"/>
      <c r="M1552" s="256"/>
      <c r="N1552" s="257"/>
    </row>
    <row r="1553" spans="2:14" x14ac:dyDescent="0.25">
      <c r="B1553" s="333" t="str">
        <f>IF(D1553="","",D1553&amp;"-"&amp;(1+COUNTIF(D$33:D1552,D1553)))</f>
        <v/>
      </c>
      <c r="D1553" s="255"/>
      <c r="E1553" s="256"/>
      <c r="F1553" s="256"/>
      <c r="G1553" s="256"/>
      <c r="H1553" s="256"/>
      <c r="I1553" s="256"/>
      <c r="J1553" s="256"/>
      <c r="K1553" s="256"/>
      <c r="L1553" s="256"/>
      <c r="M1553" s="256"/>
      <c r="N1553" s="257"/>
    </row>
    <row r="1554" spans="2:14" x14ac:dyDescent="0.25">
      <c r="B1554" s="333" t="str">
        <f>IF(D1554="","",D1554&amp;"-"&amp;(1+COUNTIF(D$33:D1553,D1554)))</f>
        <v/>
      </c>
      <c r="D1554" s="255"/>
      <c r="E1554" s="256"/>
      <c r="F1554" s="256"/>
      <c r="G1554" s="256"/>
      <c r="H1554" s="256"/>
      <c r="I1554" s="256"/>
      <c r="J1554" s="256"/>
      <c r="K1554" s="256"/>
      <c r="L1554" s="256"/>
      <c r="M1554" s="256"/>
      <c r="N1554" s="257"/>
    </row>
    <row r="1555" spans="2:14" x14ac:dyDescent="0.25">
      <c r="B1555" s="333" t="str">
        <f>IF(D1555="","",D1555&amp;"-"&amp;(1+COUNTIF(D$33:D1554,D1555)))</f>
        <v/>
      </c>
      <c r="D1555" s="255"/>
      <c r="E1555" s="256"/>
      <c r="F1555" s="256"/>
      <c r="G1555" s="256"/>
      <c r="H1555" s="256"/>
      <c r="I1555" s="256"/>
      <c r="J1555" s="256"/>
      <c r="K1555" s="256"/>
      <c r="L1555" s="256"/>
      <c r="M1555" s="256"/>
      <c r="N1555" s="257"/>
    </row>
    <row r="1556" spans="2:14" x14ac:dyDescent="0.25">
      <c r="B1556" s="333" t="str">
        <f>IF(D1556="","",D1556&amp;"-"&amp;(1+COUNTIF(D$33:D1555,D1556)))</f>
        <v/>
      </c>
      <c r="D1556" s="255"/>
      <c r="E1556" s="256"/>
      <c r="F1556" s="256"/>
      <c r="G1556" s="256"/>
      <c r="H1556" s="256"/>
      <c r="I1556" s="256"/>
      <c r="J1556" s="256"/>
      <c r="K1556" s="256"/>
      <c r="L1556" s="256"/>
      <c r="M1556" s="256"/>
      <c r="N1556" s="257"/>
    </row>
    <row r="1557" spans="2:14" x14ac:dyDescent="0.25">
      <c r="B1557" s="333" t="str">
        <f>IF(D1557="","",D1557&amp;"-"&amp;(1+COUNTIF(D$33:D1556,D1557)))</f>
        <v/>
      </c>
      <c r="D1557" s="255"/>
      <c r="E1557" s="256"/>
      <c r="F1557" s="256"/>
      <c r="G1557" s="256"/>
      <c r="H1557" s="256"/>
      <c r="I1557" s="256"/>
      <c r="J1557" s="256"/>
      <c r="K1557" s="256"/>
      <c r="L1557" s="256"/>
      <c r="M1557" s="256"/>
      <c r="N1557" s="257"/>
    </row>
    <row r="1558" spans="2:14" ht="15" customHeight="1" x14ac:dyDescent="0.25">
      <c r="B1558" s="333" t="str">
        <f>IF(D1558="","",D1558&amp;"-"&amp;(1+COUNTIF(D$33:D1557,D1558)))</f>
        <v/>
      </c>
      <c r="D1558" s="255"/>
      <c r="E1558" s="256"/>
      <c r="F1558" s="256"/>
      <c r="G1558" s="256"/>
      <c r="H1558" s="256"/>
      <c r="I1558" s="256"/>
      <c r="J1558" s="256"/>
      <c r="K1558" s="256"/>
      <c r="L1558" s="256"/>
      <c r="M1558" s="256"/>
      <c r="N1558" s="257"/>
    </row>
    <row r="1559" spans="2:14" x14ac:dyDescent="0.25">
      <c r="B1559" s="333" t="str">
        <f>IF(D1559="","",D1559&amp;"-"&amp;(1+COUNTIF(D$33:D1558,D1559)))</f>
        <v/>
      </c>
      <c r="D1559" s="255"/>
      <c r="E1559" s="256"/>
      <c r="F1559" s="256"/>
      <c r="G1559" s="256"/>
      <c r="H1559" s="256"/>
      <c r="I1559" s="256"/>
      <c r="J1559" s="256"/>
      <c r="K1559" s="256"/>
      <c r="L1559" s="256"/>
      <c r="M1559" s="256"/>
      <c r="N1559" s="257"/>
    </row>
    <row r="1560" spans="2:14" x14ac:dyDescent="0.25">
      <c r="B1560" s="333" t="str">
        <f>IF(D1560="","",D1560&amp;"-"&amp;(1+COUNTIF(D$33:D1559,D1560)))</f>
        <v/>
      </c>
      <c r="D1560" s="255"/>
      <c r="E1560" s="256"/>
      <c r="F1560" s="256"/>
      <c r="G1560" s="256"/>
      <c r="H1560" s="256"/>
      <c r="I1560" s="256"/>
      <c r="J1560" s="256"/>
      <c r="K1560" s="256"/>
      <c r="L1560" s="256"/>
      <c r="M1560" s="256"/>
      <c r="N1560" s="257"/>
    </row>
    <row r="1561" spans="2:14" x14ac:dyDescent="0.25">
      <c r="B1561" s="333" t="str">
        <f>IF(D1561="","",D1561&amp;"-"&amp;(1+COUNTIF(D$33:D1560,D1561)))</f>
        <v/>
      </c>
      <c r="D1561" s="255"/>
      <c r="E1561" s="256"/>
      <c r="F1561" s="256"/>
      <c r="G1561" s="256"/>
      <c r="H1561" s="256"/>
      <c r="I1561" s="256"/>
      <c r="J1561" s="256"/>
      <c r="K1561" s="256"/>
      <c r="L1561" s="256"/>
      <c r="M1561" s="256"/>
      <c r="N1561" s="257"/>
    </row>
    <row r="1562" spans="2:14" x14ac:dyDescent="0.25">
      <c r="B1562" s="333" t="str">
        <f>IF(D1562="","",D1562&amp;"-"&amp;(1+COUNTIF(D$33:D1561,D1562)))</f>
        <v/>
      </c>
      <c r="D1562" s="255"/>
      <c r="E1562" s="256"/>
      <c r="F1562" s="256"/>
      <c r="G1562" s="256"/>
      <c r="H1562" s="256"/>
      <c r="I1562" s="256"/>
      <c r="J1562" s="256"/>
      <c r="K1562" s="256"/>
      <c r="L1562" s="256"/>
      <c r="M1562" s="256"/>
      <c r="N1562" s="257"/>
    </row>
    <row r="1563" spans="2:14" x14ac:dyDescent="0.25">
      <c r="B1563" s="333" t="str">
        <f>IF(D1563="","",D1563&amp;"-"&amp;(1+COUNTIF(D$33:D1562,D1563)))</f>
        <v/>
      </c>
      <c r="D1563" s="255"/>
      <c r="E1563" s="256"/>
      <c r="F1563" s="256"/>
      <c r="G1563" s="256"/>
      <c r="H1563" s="256"/>
      <c r="I1563" s="256"/>
      <c r="J1563" s="256"/>
      <c r="K1563" s="256"/>
      <c r="L1563" s="256"/>
      <c r="M1563" s="256"/>
      <c r="N1563" s="257"/>
    </row>
    <row r="1564" spans="2:14" x14ac:dyDescent="0.25">
      <c r="B1564" s="333" t="str">
        <f>IF(D1564="","",D1564&amp;"-"&amp;(1+COUNTIF(D$33:D1563,D1564)))</f>
        <v/>
      </c>
      <c r="D1564" s="255"/>
      <c r="E1564" s="256"/>
      <c r="F1564" s="256"/>
      <c r="G1564" s="256"/>
      <c r="H1564" s="256"/>
      <c r="I1564" s="256"/>
      <c r="J1564" s="256"/>
      <c r="K1564" s="256"/>
      <c r="L1564" s="256"/>
      <c r="M1564" s="256"/>
      <c r="N1564" s="257"/>
    </row>
    <row r="1565" spans="2:14" ht="15" customHeight="1" x14ac:dyDescent="0.25">
      <c r="B1565" s="333" t="str">
        <f>IF(D1565="","",D1565&amp;"-"&amp;(1+COUNTIF(D$33:D1564,D1565)))</f>
        <v/>
      </c>
      <c r="D1565" s="255"/>
      <c r="E1565" s="256"/>
      <c r="F1565" s="256"/>
      <c r="G1565" s="256"/>
      <c r="H1565" s="256"/>
      <c r="I1565" s="256"/>
      <c r="J1565" s="256"/>
      <c r="K1565" s="256"/>
      <c r="L1565" s="256"/>
      <c r="M1565" s="256"/>
      <c r="N1565" s="257"/>
    </row>
    <row r="1566" spans="2:14" x14ac:dyDescent="0.25">
      <c r="B1566" s="333" t="str">
        <f>IF(D1566="","",D1566&amp;"-"&amp;(1+COUNTIF(D$33:D1565,D1566)))</f>
        <v/>
      </c>
      <c r="D1566" s="255"/>
      <c r="E1566" s="256"/>
      <c r="F1566" s="256"/>
      <c r="G1566" s="256"/>
      <c r="H1566" s="256"/>
      <c r="I1566" s="256"/>
      <c r="J1566" s="256"/>
      <c r="K1566" s="256"/>
      <c r="L1566" s="256"/>
      <c r="M1566" s="256"/>
      <c r="N1566" s="257"/>
    </row>
    <row r="1567" spans="2:14" x14ac:dyDescent="0.25">
      <c r="B1567" s="333" t="str">
        <f>IF(D1567="","",D1567&amp;"-"&amp;(1+COUNTIF(D$33:D1566,D1567)))</f>
        <v/>
      </c>
      <c r="D1567" s="255"/>
      <c r="E1567" s="256"/>
      <c r="F1567" s="256"/>
      <c r="G1567" s="256"/>
      <c r="H1567" s="256"/>
      <c r="I1567" s="256"/>
      <c r="J1567" s="256"/>
      <c r="K1567" s="256"/>
      <c r="L1567" s="256"/>
      <c r="M1567" s="256"/>
      <c r="N1567" s="257"/>
    </row>
    <row r="1568" spans="2:14" x14ac:dyDescent="0.25">
      <c r="B1568" s="333" t="str">
        <f>IF(D1568="","",D1568&amp;"-"&amp;(1+COUNTIF(D$33:D1567,D1568)))</f>
        <v/>
      </c>
      <c r="D1568" s="255"/>
      <c r="E1568" s="256"/>
      <c r="F1568" s="256"/>
      <c r="G1568" s="256"/>
      <c r="H1568" s="256"/>
      <c r="I1568" s="256"/>
      <c r="J1568" s="256"/>
      <c r="K1568" s="256"/>
      <c r="L1568" s="256"/>
      <c r="M1568" s="256"/>
      <c r="N1568" s="257"/>
    </row>
    <row r="1569" spans="2:14" x14ac:dyDescent="0.25">
      <c r="B1569" s="333" t="str">
        <f>IF(D1569="","",D1569&amp;"-"&amp;(1+COUNTIF(D$33:D1568,D1569)))</f>
        <v/>
      </c>
      <c r="D1569" s="255"/>
      <c r="E1569" s="256"/>
      <c r="F1569" s="256"/>
      <c r="G1569" s="256"/>
      <c r="H1569" s="256"/>
      <c r="I1569" s="256"/>
      <c r="J1569" s="256"/>
      <c r="K1569" s="256"/>
      <c r="L1569" s="256"/>
      <c r="M1569" s="256"/>
      <c r="N1569" s="257"/>
    </row>
    <row r="1570" spans="2:14" x14ac:dyDescent="0.25">
      <c r="B1570" s="333" t="str">
        <f>IF(D1570="","",D1570&amp;"-"&amp;(1+COUNTIF(D$33:D1569,D1570)))</f>
        <v/>
      </c>
      <c r="D1570" s="255"/>
      <c r="E1570" s="256"/>
      <c r="F1570" s="256"/>
      <c r="G1570" s="256"/>
      <c r="H1570" s="256"/>
      <c r="I1570" s="256"/>
      <c r="J1570" s="256"/>
      <c r="K1570" s="256"/>
      <c r="L1570" s="256"/>
      <c r="M1570" s="256"/>
      <c r="N1570" s="257"/>
    </row>
    <row r="1571" spans="2:14" x14ac:dyDescent="0.25">
      <c r="B1571" s="333" t="str">
        <f>IF(D1571="","",D1571&amp;"-"&amp;(1+COUNTIF(D$33:D1570,D1571)))</f>
        <v/>
      </c>
      <c r="D1571" s="255"/>
      <c r="E1571" s="256"/>
      <c r="F1571" s="256"/>
      <c r="G1571" s="256"/>
      <c r="H1571" s="256"/>
      <c r="I1571" s="256"/>
      <c r="J1571" s="256"/>
      <c r="K1571" s="256"/>
      <c r="L1571" s="256"/>
      <c r="M1571" s="256"/>
      <c r="N1571" s="257"/>
    </row>
    <row r="1572" spans="2:14" ht="15" customHeight="1" x14ac:dyDescent="0.25">
      <c r="B1572" s="333" t="str">
        <f>IF(D1572="","",D1572&amp;"-"&amp;(1+COUNTIF(D$33:D1571,D1572)))</f>
        <v/>
      </c>
      <c r="D1572" s="255"/>
      <c r="E1572" s="256"/>
      <c r="F1572" s="256"/>
      <c r="G1572" s="256"/>
      <c r="H1572" s="256"/>
      <c r="I1572" s="256"/>
      <c r="J1572" s="256"/>
      <c r="K1572" s="256"/>
      <c r="L1572" s="256"/>
      <c r="M1572" s="256"/>
      <c r="N1572" s="257"/>
    </row>
    <row r="1573" spans="2:14" x14ac:dyDescent="0.25">
      <c r="B1573" s="333" t="str">
        <f>IF(D1573="","",D1573&amp;"-"&amp;(1+COUNTIF(D$33:D1572,D1573)))</f>
        <v/>
      </c>
      <c r="D1573" s="255"/>
      <c r="E1573" s="256"/>
      <c r="F1573" s="256"/>
      <c r="G1573" s="256"/>
      <c r="H1573" s="256"/>
      <c r="I1573" s="256"/>
      <c r="J1573" s="256"/>
      <c r="K1573" s="256"/>
      <c r="L1573" s="256"/>
      <c r="M1573" s="256"/>
      <c r="N1573" s="257"/>
    </row>
    <row r="1574" spans="2:14" x14ac:dyDescent="0.25">
      <c r="B1574" s="333" t="str">
        <f>IF(D1574="","",D1574&amp;"-"&amp;(1+COUNTIF(D$33:D1573,D1574)))</f>
        <v/>
      </c>
      <c r="D1574" s="255"/>
      <c r="E1574" s="256"/>
      <c r="F1574" s="256"/>
      <c r="G1574" s="256"/>
      <c r="H1574" s="256"/>
      <c r="I1574" s="256"/>
      <c r="J1574" s="256"/>
      <c r="K1574" s="256"/>
      <c r="L1574" s="256"/>
      <c r="M1574" s="256"/>
      <c r="N1574" s="257"/>
    </row>
    <row r="1575" spans="2:14" x14ac:dyDescent="0.25">
      <c r="B1575" s="333" t="str">
        <f>IF(D1575="","",D1575&amp;"-"&amp;(1+COUNTIF(D$33:D1574,D1575)))</f>
        <v/>
      </c>
      <c r="D1575" s="255"/>
      <c r="E1575" s="256"/>
      <c r="F1575" s="256"/>
      <c r="G1575" s="256"/>
      <c r="H1575" s="256"/>
      <c r="I1575" s="256"/>
      <c r="J1575" s="256"/>
      <c r="K1575" s="256"/>
      <c r="L1575" s="256"/>
      <c r="M1575" s="256"/>
      <c r="N1575" s="257"/>
    </row>
    <row r="1576" spans="2:14" x14ac:dyDescent="0.25">
      <c r="B1576" s="333" t="str">
        <f>IF(D1576="","",D1576&amp;"-"&amp;(1+COUNTIF(D$33:D1575,D1576)))</f>
        <v/>
      </c>
      <c r="D1576" s="255"/>
      <c r="E1576" s="256"/>
      <c r="F1576" s="256"/>
      <c r="G1576" s="256"/>
      <c r="H1576" s="256"/>
      <c r="I1576" s="256"/>
      <c r="J1576" s="256"/>
      <c r="K1576" s="256"/>
      <c r="L1576" s="256"/>
      <c r="M1576" s="256"/>
      <c r="N1576" s="257"/>
    </row>
    <row r="1577" spans="2:14" x14ac:dyDescent="0.25">
      <c r="B1577" s="333" t="str">
        <f>IF(D1577="","",D1577&amp;"-"&amp;(1+COUNTIF(D$33:D1576,D1577)))</f>
        <v/>
      </c>
      <c r="D1577" s="255"/>
      <c r="E1577" s="256"/>
      <c r="F1577" s="256"/>
      <c r="G1577" s="256"/>
      <c r="H1577" s="256"/>
      <c r="I1577" s="256"/>
      <c r="J1577" s="256"/>
      <c r="K1577" s="256"/>
      <c r="L1577" s="256"/>
      <c r="M1577" s="256"/>
      <c r="N1577" s="257"/>
    </row>
    <row r="1578" spans="2:14" x14ac:dyDescent="0.25">
      <c r="B1578" s="333" t="str">
        <f>IF(D1578="","",D1578&amp;"-"&amp;(1+COUNTIF(D$33:D1577,D1578)))</f>
        <v/>
      </c>
      <c r="D1578" s="255"/>
      <c r="E1578" s="256"/>
      <c r="F1578" s="256"/>
      <c r="G1578" s="256"/>
      <c r="H1578" s="256"/>
      <c r="I1578" s="256"/>
      <c r="J1578" s="256"/>
      <c r="K1578" s="256"/>
      <c r="L1578" s="256"/>
      <c r="M1578" s="256"/>
      <c r="N1578" s="257"/>
    </row>
    <row r="1579" spans="2:14" ht="15" customHeight="1" x14ac:dyDescent="0.25">
      <c r="B1579" s="333" t="str">
        <f>IF(D1579="","",D1579&amp;"-"&amp;(1+COUNTIF(D$33:D1578,D1579)))</f>
        <v/>
      </c>
      <c r="D1579" s="255"/>
      <c r="E1579" s="256"/>
      <c r="F1579" s="256"/>
      <c r="G1579" s="256"/>
      <c r="H1579" s="256"/>
      <c r="I1579" s="256"/>
      <c r="J1579" s="256"/>
      <c r="K1579" s="256"/>
      <c r="L1579" s="256"/>
      <c r="M1579" s="256"/>
      <c r="N1579" s="257"/>
    </row>
    <row r="1580" spans="2:14" x14ac:dyDescent="0.25">
      <c r="B1580" s="333" t="str">
        <f>IF(D1580="","",D1580&amp;"-"&amp;(1+COUNTIF(D$33:D1579,D1580)))</f>
        <v/>
      </c>
      <c r="D1580" s="255"/>
      <c r="E1580" s="256"/>
      <c r="F1580" s="256"/>
      <c r="G1580" s="256"/>
      <c r="H1580" s="256"/>
      <c r="I1580" s="256"/>
      <c r="J1580" s="256"/>
      <c r="K1580" s="256"/>
      <c r="L1580" s="256"/>
      <c r="M1580" s="256"/>
      <c r="N1580" s="257"/>
    </row>
    <row r="1581" spans="2:14" x14ac:dyDescent="0.25">
      <c r="B1581" s="333" t="str">
        <f>IF(D1581="","",D1581&amp;"-"&amp;(1+COUNTIF(D$33:D1580,D1581)))</f>
        <v/>
      </c>
      <c r="D1581" s="255"/>
      <c r="E1581" s="256"/>
      <c r="F1581" s="256"/>
      <c r="G1581" s="256"/>
      <c r="H1581" s="256"/>
      <c r="I1581" s="256"/>
      <c r="J1581" s="256"/>
      <c r="K1581" s="256"/>
      <c r="L1581" s="256"/>
      <c r="M1581" s="256"/>
      <c r="N1581" s="257"/>
    </row>
    <row r="1582" spans="2:14" x14ac:dyDescent="0.25">
      <c r="B1582" s="333" t="str">
        <f>IF(D1582="","",D1582&amp;"-"&amp;(1+COUNTIF(D$33:D1581,D1582)))</f>
        <v/>
      </c>
      <c r="D1582" s="255"/>
      <c r="E1582" s="256"/>
      <c r="F1582" s="256"/>
      <c r="G1582" s="256"/>
      <c r="H1582" s="256"/>
      <c r="I1582" s="256"/>
      <c r="J1582" s="256"/>
      <c r="K1582" s="256"/>
      <c r="L1582" s="256"/>
      <c r="M1582" s="256"/>
      <c r="N1582" s="257"/>
    </row>
    <row r="1583" spans="2:14" x14ac:dyDescent="0.25">
      <c r="B1583" s="333" t="str">
        <f>IF(D1583="","",D1583&amp;"-"&amp;(1+COUNTIF(D$33:D1582,D1583)))</f>
        <v/>
      </c>
      <c r="D1583" s="255"/>
      <c r="E1583" s="256"/>
      <c r="F1583" s="256"/>
      <c r="G1583" s="256"/>
      <c r="H1583" s="256"/>
      <c r="I1583" s="256"/>
      <c r="J1583" s="256"/>
      <c r="K1583" s="256"/>
      <c r="L1583" s="256"/>
      <c r="M1583" s="256"/>
      <c r="N1583" s="257"/>
    </row>
    <row r="1584" spans="2:14" x14ac:dyDescent="0.25">
      <c r="B1584" s="333" t="str">
        <f>IF(D1584="","",D1584&amp;"-"&amp;(1+COUNTIF(D$33:D1583,D1584)))</f>
        <v/>
      </c>
      <c r="D1584" s="255"/>
      <c r="E1584" s="256"/>
      <c r="F1584" s="256"/>
      <c r="G1584" s="256"/>
      <c r="H1584" s="256"/>
      <c r="I1584" s="256"/>
      <c r="J1584" s="256"/>
      <c r="K1584" s="256"/>
      <c r="L1584" s="256"/>
      <c r="M1584" s="256"/>
      <c r="N1584" s="257"/>
    </row>
    <row r="1585" spans="2:14" x14ac:dyDescent="0.25">
      <c r="B1585" s="333" t="str">
        <f>IF(D1585="","",D1585&amp;"-"&amp;(1+COUNTIF(D$33:D1584,D1585)))</f>
        <v/>
      </c>
      <c r="D1585" s="255"/>
      <c r="E1585" s="256"/>
      <c r="F1585" s="256"/>
      <c r="G1585" s="256"/>
      <c r="H1585" s="256"/>
      <c r="I1585" s="256"/>
      <c r="J1585" s="256"/>
      <c r="K1585" s="256"/>
      <c r="L1585" s="256"/>
      <c r="M1585" s="256"/>
      <c r="N1585" s="257"/>
    </row>
    <row r="1586" spans="2:14" ht="15" customHeight="1" x14ac:dyDescent="0.25">
      <c r="B1586" s="333" t="str">
        <f>IF(D1586="","",D1586&amp;"-"&amp;(1+COUNTIF(D$33:D1585,D1586)))</f>
        <v/>
      </c>
      <c r="D1586" s="255"/>
      <c r="E1586" s="256"/>
      <c r="F1586" s="256"/>
      <c r="G1586" s="256"/>
      <c r="H1586" s="256"/>
      <c r="I1586" s="256"/>
      <c r="J1586" s="256"/>
      <c r="K1586" s="256"/>
      <c r="L1586" s="256"/>
      <c r="M1586" s="256"/>
      <c r="N1586" s="257"/>
    </row>
    <row r="1587" spans="2:14" x14ac:dyDescent="0.25">
      <c r="B1587" s="333" t="str">
        <f>IF(D1587="","",D1587&amp;"-"&amp;(1+COUNTIF(D$33:D1586,D1587)))</f>
        <v/>
      </c>
      <c r="D1587" s="255"/>
      <c r="E1587" s="256"/>
      <c r="F1587" s="256"/>
      <c r="G1587" s="256"/>
      <c r="H1587" s="256"/>
      <c r="I1587" s="256"/>
      <c r="J1587" s="256"/>
      <c r="K1587" s="256"/>
      <c r="L1587" s="256"/>
      <c r="M1587" s="256"/>
      <c r="N1587" s="257"/>
    </row>
    <row r="1588" spans="2:14" x14ac:dyDescent="0.25">
      <c r="B1588" s="333" t="str">
        <f>IF(D1588="","",D1588&amp;"-"&amp;(1+COUNTIF(D$33:D1587,D1588)))</f>
        <v/>
      </c>
      <c r="D1588" s="255"/>
      <c r="E1588" s="256"/>
      <c r="F1588" s="256"/>
      <c r="G1588" s="256"/>
      <c r="H1588" s="256"/>
      <c r="I1588" s="256"/>
      <c r="J1588" s="256"/>
      <c r="K1588" s="256"/>
      <c r="L1588" s="256"/>
      <c r="M1588" s="256"/>
      <c r="N1588" s="257"/>
    </row>
    <row r="1589" spans="2:14" x14ac:dyDescent="0.25">
      <c r="B1589" s="333" t="str">
        <f>IF(D1589="","",D1589&amp;"-"&amp;(1+COUNTIF(D$33:D1588,D1589)))</f>
        <v/>
      </c>
      <c r="D1589" s="255"/>
      <c r="E1589" s="256"/>
      <c r="F1589" s="256"/>
      <c r="G1589" s="256"/>
      <c r="H1589" s="256"/>
      <c r="I1589" s="256"/>
      <c r="J1589" s="256"/>
      <c r="K1589" s="256"/>
      <c r="L1589" s="256"/>
      <c r="M1589" s="256"/>
      <c r="N1589" s="257"/>
    </row>
    <row r="1590" spans="2:14" x14ac:dyDescent="0.25">
      <c r="B1590" s="333" t="str">
        <f>IF(D1590="","",D1590&amp;"-"&amp;(1+COUNTIF(D$33:D1589,D1590)))</f>
        <v/>
      </c>
      <c r="D1590" s="255"/>
      <c r="E1590" s="256"/>
      <c r="F1590" s="256"/>
      <c r="G1590" s="256"/>
      <c r="H1590" s="256"/>
      <c r="I1590" s="256"/>
      <c r="J1590" s="256"/>
      <c r="K1590" s="256"/>
      <c r="L1590" s="256"/>
      <c r="M1590" s="256"/>
      <c r="N1590" s="257"/>
    </row>
    <row r="1591" spans="2:14" x14ac:dyDescent="0.25">
      <c r="B1591" s="333" t="str">
        <f>IF(D1591="","",D1591&amp;"-"&amp;(1+COUNTIF(D$33:D1590,D1591)))</f>
        <v/>
      </c>
      <c r="D1591" s="255"/>
      <c r="E1591" s="256"/>
      <c r="F1591" s="256"/>
      <c r="G1591" s="256"/>
      <c r="H1591" s="256"/>
      <c r="I1591" s="256"/>
      <c r="J1591" s="256"/>
      <c r="K1591" s="256"/>
      <c r="L1591" s="256"/>
      <c r="M1591" s="256"/>
      <c r="N1591" s="257"/>
    </row>
    <row r="1592" spans="2:14" x14ac:dyDescent="0.25">
      <c r="B1592" s="333" t="str">
        <f>IF(D1592="","",D1592&amp;"-"&amp;(1+COUNTIF(D$33:D1591,D1592)))</f>
        <v/>
      </c>
      <c r="D1592" s="255"/>
      <c r="E1592" s="256"/>
      <c r="F1592" s="256"/>
      <c r="G1592" s="256"/>
      <c r="H1592" s="256"/>
      <c r="I1592" s="256"/>
      <c r="J1592" s="256"/>
      <c r="K1592" s="256"/>
      <c r="L1592" s="256"/>
      <c r="M1592" s="256"/>
      <c r="N1592" s="257"/>
    </row>
    <row r="1593" spans="2:14" ht="15" customHeight="1" x14ac:dyDescent="0.25">
      <c r="B1593" s="333" t="str">
        <f>IF(D1593="","",D1593&amp;"-"&amp;(1+COUNTIF(D$33:D1592,D1593)))</f>
        <v/>
      </c>
      <c r="D1593" s="255"/>
      <c r="E1593" s="256"/>
      <c r="F1593" s="256"/>
      <c r="G1593" s="256"/>
      <c r="H1593" s="256"/>
      <c r="I1593" s="256"/>
      <c r="J1593" s="256"/>
      <c r="K1593" s="256"/>
      <c r="L1593" s="256"/>
      <c r="M1593" s="256"/>
      <c r="N1593" s="257"/>
    </row>
    <row r="1594" spans="2:14" x14ac:dyDescent="0.25">
      <c r="B1594" s="333" t="str">
        <f>IF(D1594="","",D1594&amp;"-"&amp;(1+COUNTIF(D$33:D1593,D1594)))</f>
        <v/>
      </c>
      <c r="D1594" s="255"/>
      <c r="E1594" s="256"/>
      <c r="F1594" s="256"/>
      <c r="G1594" s="256"/>
      <c r="H1594" s="256"/>
      <c r="I1594" s="256"/>
      <c r="J1594" s="256"/>
      <c r="K1594" s="256"/>
      <c r="L1594" s="256"/>
      <c r="M1594" s="256"/>
      <c r="N1594" s="257"/>
    </row>
    <row r="1595" spans="2:14" x14ac:dyDescent="0.25">
      <c r="B1595" s="333" t="str">
        <f>IF(D1595="","",D1595&amp;"-"&amp;(1+COUNTIF(D$33:D1594,D1595)))</f>
        <v/>
      </c>
      <c r="D1595" s="255"/>
      <c r="E1595" s="256"/>
      <c r="F1595" s="256"/>
      <c r="G1595" s="256"/>
      <c r="H1595" s="256"/>
      <c r="I1595" s="256"/>
      <c r="J1595" s="256"/>
      <c r="K1595" s="256"/>
      <c r="L1595" s="256"/>
      <c r="M1595" s="256"/>
      <c r="N1595" s="257"/>
    </row>
    <row r="1596" spans="2:14" x14ac:dyDescent="0.25">
      <c r="B1596" s="333" t="str">
        <f>IF(D1596="","",D1596&amp;"-"&amp;(1+COUNTIF(D$33:D1595,D1596)))</f>
        <v/>
      </c>
      <c r="D1596" s="255"/>
      <c r="E1596" s="256"/>
      <c r="F1596" s="256"/>
      <c r="G1596" s="256"/>
      <c r="H1596" s="256"/>
      <c r="I1596" s="256"/>
      <c r="J1596" s="256"/>
      <c r="K1596" s="256"/>
      <c r="L1596" s="256"/>
      <c r="M1596" s="256"/>
      <c r="N1596" s="257"/>
    </row>
    <row r="1597" spans="2:14" x14ac:dyDescent="0.25">
      <c r="B1597" s="333" t="str">
        <f>IF(D1597="","",D1597&amp;"-"&amp;(1+COUNTIF(D$33:D1596,D1597)))</f>
        <v/>
      </c>
      <c r="D1597" s="255"/>
      <c r="E1597" s="256"/>
      <c r="F1597" s="256"/>
      <c r="G1597" s="256"/>
      <c r="H1597" s="256"/>
      <c r="I1597" s="256"/>
      <c r="J1597" s="256"/>
      <c r="K1597" s="256"/>
      <c r="L1597" s="256"/>
      <c r="M1597" s="256"/>
      <c r="N1597" s="257"/>
    </row>
    <row r="1598" spans="2:14" x14ac:dyDescent="0.25">
      <c r="B1598" s="333" t="str">
        <f>IF(D1598="","",D1598&amp;"-"&amp;(1+COUNTIF(D$33:D1597,D1598)))</f>
        <v/>
      </c>
      <c r="D1598" s="255"/>
      <c r="E1598" s="256"/>
      <c r="F1598" s="256"/>
      <c r="G1598" s="256"/>
      <c r="H1598" s="256"/>
      <c r="I1598" s="256"/>
      <c r="J1598" s="256"/>
      <c r="K1598" s="256"/>
      <c r="L1598" s="256"/>
      <c r="M1598" s="256"/>
      <c r="N1598" s="257"/>
    </row>
    <row r="1599" spans="2:14" x14ac:dyDescent="0.25">
      <c r="B1599" s="333" t="str">
        <f>IF(D1599="","",D1599&amp;"-"&amp;(1+COUNTIF(D$33:D1598,D1599)))</f>
        <v/>
      </c>
      <c r="D1599" s="255"/>
      <c r="E1599" s="256"/>
      <c r="F1599" s="256"/>
      <c r="G1599" s="256"/>
      <c r="H1599" s="256"/>
      <c r="I1599" s="256"/>
      <c r="J1599" s="256"/>
      <c r="K1599" s="256"/>
      <c r="L1599" s="256"/>
      <c r="M1599" s="256"/>
      <c r="N1599" s="257"/>
    </row>
    <row r="1600" spans="2:14" ht="15" customHeight="1" x14ac:dyDescent="0.25">
      <c r="B1600" s="333" t="str">
        <f>IF(D1600="","",D1600&amp;"-"&amp;(1+COUNTIF(D$33:D1599,D1600)))</f>
        <v/>
      </c>
      <c r="D1600" s="255"/>
      <c r="E1600" s="256"/>
      <c r="F1600" s="256"/>
      <c r="G1600" s="256"/>
      <c r="H1600" s="256"/>
      <c r="I1600" s="256"/>
      <c r="J1600" s="256"/>
      <c r="K1600" s="256"/>
      <c r="L1600" s="256"/>
      <c r="M1600" s="256"/>
      <c r="N1600" s="257"/>
    </row>
    <row r="1601" spans="2:14" x14ac:dyDescent="0.25">
      <c r="B1601" s="333" t="str">
        <f>IF(D1601="","",D1601&amp;"-"&amp;(1+COUNTIF(D$33:D1600,D1601)))</f>
        <v/>
      </c>
      <c r="D1601" s="255"/>
      <c r="E1601" s="256"/>
      <c r="F1601" s="256"/>
      <c r="G1601" s="256"/>
      <c r="H1601" s="256"/>
      <c r="I1601" s="256"/>
      <c r="J1601" s="256"/>
      <c r="K1601" s="256"/>
      <c r="L1601" s="256"/>
      <c r="M1601" s="256"/>
      <c r="N1601" s="257"/>
    </row>
    <row r="1602" spans="2:14" x14ac:dyDescent="0.25">
      <c r="B1602" s="333" t="str">
        <f>IF(D1602="","",D1602&amp;"-"&amp;(1+COUNTIF(D$33:D1601,D1602)))</f>
        <v/>
      </c>
      <c r="D1602" s="255"/>
      <c r="E1602" s="256"/>
      <c r="F1602" s="256"/>
      <c r="G1602" s="256"/>
      <c r="H1602" s="256"/>
      <c r="I1602" s="256"/>
      <c r="J1602" s="256"/>
      <c r="K1602" s="256"/>
      <c r="L1602" s="256"/>
      <c r="M1602" s="256"/>
      <c r="N1602" s="257"/>
    </row>
    <row r="1603" spans="2:14" x14ac:dyDescent="0.25">
      <c r="B1603" s="333" t="str">
        <f>IF(D1603="","",D1603&amp;"-"&amp;(1+COUNTIF(D$33:D1602,D1603)))</f>
        <v/>
      </c>
      <c r="D1603" s="255"/>
      <c r="E1603" s="256"/>
      <c r="F1603" s="256"/>
      <c r="G1603" s="256"/>
      <c r="H1603" s="256"/>
      <c r="I1603" s="256"/>
      <c r="J1603" s="256"/>
      <c r="K1603" s="256"/>
      <c r="L1603" s="256"/>
      <c r="M1603" s="256"/>
      <c r="N1603" s="257"/>
    </row>
    <row r="1604" spans="2:14" x14ac:dyDescent="0.25">
      <c r="B1604" s="333" t="str">
        <f>IF(D1604="","",D1604&amp;"-"&amp;(1+COUNTIF(D$33:D1603,D1604)))</f>
        <v/>
      </c>
      <c r="D1604" s="255"/>
      <c r="E1604" s="256"/>
      <c r="F1604" s="256"/>
      <c r="G1604" s="256"/>
      <c r="H1604" s="256"/>
      <c r="I1604" s="256"/>
      <c r="J1604" s="256"/>
      <c r="K1604" s="256"/>
      <c r="L1604" s="256"/>
      <c r="M1604" s="256"/>
      <c r="N1604" s="257"/>
    </row>
    <row r="1605" spans="2:14" x14ac:dyDescent="0.25">
      <c r="B1605" s="333" t="str">
        <f>IF(D1605="","",D1605&amp;"-"&amp;(1+COUNTIF(D$33:D1604,D1605)))</f>
        <v/>
      </c>
      <c r="D1605" s="255"/>
      <c r="E1605" s="256"/>
      <c r="F1605" s="256"/>
      <c r="G1605" s="256"/>
      <c r="H1605" s="256"/>
      <c r="I1605" s="256"/>
      <c r="J1605" s="256"/>
      <c r="K1605" s="256"/>
      <c r="L1605" s="256"/>
      <c r="M1605" s="256"/>
      <c r="N1605" s="257"/>
    </row>
    <row r="1606" spans="2:14" x14ac:dyDescent="0.25">
      <c r="B1606" s="333" t="str">
        <f>IF(D1606="","",D1606&amp;"-"&amp;(1+COUNTIF(D$33:D1605,D1606)))</f>
        <v/>
      </c>
      <c r="D1606" s="255"/>
      <c r="E1606" s="256"/>
      <c r="F1606" s="256"/>
      <c r="G1606" s="256"/>
      <c r="H1606" s="256"/>
      <c r="I1606" s="256"/>
      <c r="J1606" s="256"/>
      <c r="K1606" s="256"/>
      <c r="L1606" s="256"/>
      <c r="M1606" s="256"/>
      <c r="N1606" s="257"/>
    </row>
    <row r="1607" spans="2:14" ht="15" customHeight="1" x14ac:dyDescent="0.25">
      <c r="B1607" s="333" t="str">
        <f>IF(D1607="","",D1607&amp;"-"&amp;(1+COUNTIF(D$33:D1606,D1607)))</f>
        <v/>
      </c>
      <c r="D1607" s="255"/>
      <c r="E1607" s="256"/>
      <c r="F1607" s="256"/>
      <c r="G1607" s="256"/>
      <c r="H1607" s="256"/>
      <c r="I1607" s="256"/>
      <c r="J1607" s="256"/>
      <c r="K1607" s="256"/>
      <c r="L1607" s="256"/>
      <c r="M1607" s="256"/>
      <c r="N1607" s="257"/>
    </row>
    <row r="1608" spans="2:14" x14ac:dyDescent="0.25">
      <c r="B1608" s="333" t="str">
        <f>IF(D1608="","",D1608&amp;"-"&amp;(1+COUNTIF(D$33:D1607,D1608)))</f>
        <v/>
      </c>
      <c r="D1608" s="255"/>
      <c r="E1608" s="256"/>
      <c r="F1608" s="256"/>
      <c r="G1608" s="256"/>
      <c r="H1608" s="256"/>
      <c r="I1608" s="256"/>
      <c r="J1608" s="256"/>
      <c r="K1608" s="256"/>
      <c r="L1608" s="256"/>
      <c r="M1608" s="256"/>
      <c r="N1608" s="257"/>
    </row>
    <row r="1609" spans="2:14" x14ac:dyDescent="0.25">
      <c r="B1609" s="333" t="str">
        <f>IF(D1609="","",D1609&amp;"-"&amp;(1+COUNTIF(D$33:D1608,D1609)))</f>
        <v/>
      </c>
      <c r="D1609" s="255"/>
      <c r="E1609" s="256"/>
      <c r="F1609" s="256"/>
      <c r="G1609" s="256"/>
      <c r="H1609" s="256"/>
      <c r="I1609" s="256"/>
      <c r="J1609" s="256"/>
      <c r="K1609" s="256"/>
      <c r="L1609" s="256"/>
      <c r="M1609" s="256"/>
      <c r="N1609" s="257"/>
    </row>
    <row r="1610" spans="2:14" x14ac:dyDescent="0.25">
      <c r="B1610" s="333" t="str">
        <f>IF(D1610="","",D1610&amp;"-"&amp;(1+COUNTIF(D$33:D1609,D1610)))</f>
        <v/>
      </c>
      <c r="D1610" s="255"/>
      <c r="E1610" s="256"/>
      <c r="F1610" s="256"/>
      <c r="G1610" s="256"/>
      <c r="H1610" s="256"/>
      <c r="I1610" s="256"/>
      <c r="J1610" s="256"/>
      <c r="K1610" s="256"/>
      <c r="L1610" s="256"/>
      <c r="M1610" s="256"/>
      <c r="N1610" s="257"/>
    </row>
    <row r="1611" spans="2:14" x14ac:dyDescent="0.25">
      <c r="B1611" s="333" t="str">
        <f>IF(D1611="","",D1611&amp;"-"&amp;(1+COUNTIF(D$33:D1610,D1611)))</f>
        <v/>
      </c>
      <c r="D1611" s="255"/>
      <c r="E1611" s="256"/>
      <c r="F1611" s="256"/>
      <c r="G1611" s="256"/>
      <c r="H1611" s="256"/>
      <c r="I1611" s="256"/>
      <c r="J1611" s="256"/>
      <c r="K1611" s="256"/>
      <c r="L1611" s="256"/>
      <c r="M1611" s="256"/>
      <c r="N1611" s="257"/>
    </row>
    <row r="1612" spans="2:14" x14ac:dyDescent="0.25">
      <c r="B1612" s="333" t="str">
        <f>IF(D1612="","",D1612&amp;"-"&amp;(1+COUNTIF(D$33:D1611,D1612)))</f>
        <v/>
      </c>
      <c r="D1612" s="255"/>
      <c r="E1612" s="256"/>
      <c r="F1612" s="256"/>
      <c r="G1612" s="256"/>
      <c r="H1612" s="256"/>
      <c r="I1612" s="256"/>
      <c r="J1612" s="256"/>
      <c r="K1612" s="256"/>
      <c r="L1612" s="256"/>
      <c r="M1612" s="256"/>
      <c r="N1612" s="257"/>
    </row>
    <row r="1613" spans="2:14" x14ac:dyDescent="0.25">
      <c r="B1613" s="333" t="str">
        <f>IF(D1613="","",D1613&amp;"-"&amp;(1+COUNTIF(D$33:D1612,D1613)))</f>
        <v/>
      </c>
      <c r="D1613" s="255"/>
      <c r="E1613" s="256"/>
      <c r="F1613" s="256"/>
      <c r="G1613" s="256"/>
      <c r="H1613" s="256"/>
      <c r="I1613" s="256"/>
      <c r="J1613" s="256"/>
      <c r="K1613" s="256"/>
      <c r="L1613" s="256"/>
      <c r="M1613" s="256"/>
      <c r="N1613" s="257"/>
    </row>
    <row r="1614" spans="2:14" ht="15" customHeight="1" x14ac:dyDescent="0.25">
      <c r="B1614" s="333" t="str">
        <f>IF(D1614="","",D1614&amp;"-"&amp;(1+COUNTIF(D$33:D1613,D1614)))</f>
        <v/>
      </c>
      <c r="D1614" s="255"/>
      <c r="E1614" s="256"/>
      <c r="F1614" s="256"/>
      <c r="G1614" s="256"/>
      <c r="H1614" s="256"/>
      <c r="I1614" s="256"/>
      <c r="J1614" s="256"/>
      <c r="K1614" s="256"/>
      <c r="L1614" s="256"/>
      <c r="M1614" s="256"/>
      <c r="N1614" s="257"/>
    </row>
    <row r="1615" spans="2:14" x14ac:dyDescent="0.25">
      <c r="B1615" s="333" t="str">
        <f>IF(D1615="","",D1615&amp;"-"&amp;(1+COUNTIF(D$33:D1614,D1615)))</f>
        <v/>
      </c>
      <c r="D1615" s="255"/>
      <c r="E1615" s="256"/>
      <c r="F1615" s="256"/>
      <c r="G1615" s="256"/>
      <c r="H1615" s="256"/>
      <c r="I1615" s="256"/>
      <c r="J1615" s="256"/>
      <c r="K1615" s="256"/>
      <c r="L1615" s="256"/>
      <c r="M1615" s="256"/>
      <c r="N1615" s="257"/>
    </row>
    <row r="1616" spans="2:14" x14ac:dyDescent="0.25">
      <c r="B1616" s="333" t="str">
        <f>IF(D1616="","",D1616&amp;"-"&amp;(1+COUNTIF(D$33:D1615,D1616)))</f>
        <v/>
      </c>
      <c r="D1616" s="255"/>
      <c r="E1616" s="256"/>
      <c r="F1616" s="256"/>
      <c r="G1616" s="256"/>
      <c r="H1616" s="256"/>
      <c r="I1616" s="256"/>
      <c r="J1616" s="256"/>
      <c r="K1616" s="256"/>
      <c r="L1616" s="256"/>
      <c r="M1616" s="256"/>
      <c r="N1616" s="257"/>
    </row>
    <row r="1617" spans="2:14" x14ac:dyDescent="0.25">
      <c r="B1617" s="333" t="str">
        <f>IF(D1617="","",D1617&amp;"-"&amp;(1+COUNTIF(D$33:D1616,D1617)))</f>
        <v/>
      </c>
      <c r="D1617" s="255"/>
      <c r="E1617" s="256"/>
      <c r="F1617" s="256"/>
      <c r="G1617" s="256"/>
      <c r="H1617" s="256"/>
      <c r="I1617" s="256"/>
      <c r="J1617" s="256"/>
      <c r="K1617" s="256"/>
      <c r="L1617" s="256"/>
      <c r="M1617" s="256"/>
      <c r="N1617" s="257"/>
    </row>
    <row r="1618" spans="2:14" x14ac:dyDescent="0.25">
      <c r="B1618" s="333" t="str">
        <f>IF(D1618="","",D1618&amp;"-"&amp;(1+COUNTIF(D$33:D1617,D1618)))</f>
        <v/>
      </c>
      <c r="D1618" s="255"/>
      <c r="E1618" s="256"/>
      <c r="F1618" s="256"/>
      <c r="G1618" s="256"/>
      <c r="H1618" s="256"/>
      <c r="I1618" s="256"/>
      <c r="J1618" s="256"/>
      <c r="K1618" s="256"/>
      <c r="L1618" s="256"/>
      <c r="M1618" s="256"/>
      <c r="N1618" s="257"/>
    </row>
    <row r="1619" spans="2:14" x14ac:dyDescent="0.25">
      <c r="B1619" s="333" t="str">
        <f>IF(D1619="","",D1619&amp;"-"&amp;(1+COUNTIF(D$33:D1618,D1619)))</f>
        <v/>
      </c>
      <c r="D1619" s="255"/>
      <c r="E1619" s="256"/>
      <c r="F1619" s="256"/>
      <c r="G1619" s="256"/>
      <c r="H1619" s="256"/>
      <c r="I1619" s="256"/>
      <c r="J1619" s="256"/>
      <c r="K1619" s="256"/>
      <c r="L1619" s="256"/>
      <c r="M1619" s="256"/>
      <c r="N1619" s="257"/>
    </row>
    <row r="1620" spans="2:14" x14ac:dyDescent="0.25">
      <c r="B1620" s="333" t="str">
        <f>IF(D1620="","",D1620&amp;"-"&amp;(1+COUNTIF(D$33:D1619,D1620)))</f>
        <v/>
      </c>
      <c r="D1620" s="255"/>
      <c r="E1620" s="256"/>
      <c r="F1620" s="256"/>
      <c r="G1620" s="256"/>
      <c r="H1620" s="256"/>
      <c r="I1620" s="256"/>
      <c r="J1620" s="256"/>
      <c r="K1620" s="256"/>
      <c r="L1620" s="256"/>
      <c r="M1620" s="256"/>
      <c r="N1620" s="257"/>
    </row>
    <row r="1621" spans="2:14" ht="15" customHeight="1" x14ac:dyDescent="0.25">
      <c r="B1621" s="333" t="str">
        <f>IF(D1621="","",D1621&amp;"-"&amp;(1+COUNTIF(D$33:D1620,D1621)))</f>
        <v/>
      </c>
      <c r="D1621" s="255"/>
      <c r="E1621" s="256"/>
      <c r="F1621" s="256"/>
      <c r="G1621" s="256"/>
      <c r="H1621" s="256"/>
      <c r="I1621" s="256"/>
      <c r="J1621" s="256"/>
      <c r="K1621" s="256"/>
      <c r="L1621" s="256"/>
      <c r="M1621" s="256"/>
      <c r="N1621" s="257"/>
    </row>
    <row r="1622" spans="2:14" x14ac:dyDescent="0.25">
      <c r="B1622" s="333" t="str">
        <f>IF(D1622="","",D1622&amp;"-"&amp;(1+COUNTIF(D$33:D1621,D1622)))</f>
        <v/>
      </c>
      <c r="D1622" s="255"/>
      <c r="E1622" s="256"/>
      <c r="F1622" s="256"/>
      <c r="G1622" s="256"/>
      <c r="H1622" s="256"/>
      <c r="I1622" s="256"/>
      <c r="J1622" s="256"/>
      <c r="K1622" s="256"/>
      <c r="L1622" s="256"/>
      <c r="M1622" s="256"/>
      <c r="N1622" s="257"/>
    </row>
    <row r="1623" spans="2:14" x14ac:dyDescent="0.25">
      <c r="B1623" s="333" t="str">
        <f>IF(D1623="","",D1623&amp;"-"&amp;(1+COUNTIF(D$33:D1622,D1623)))</f>
        <v/>
      </c>
      <c r="D1623" s="255"/>
      <c r="E1623" s="256"/>
      <c r="F1623" s="256"/>
      <c r="G1623" s="256"/>
      <c r="H1623" s="256"/>
      <c r="I1623" s="256"/>
      <c r="J1623" s="256"/>
      <c r="K1623" s="256"/>
      <c r="L1623" s="256"/>
      <c r="M1623" s="256"/>
      <c r="N1623" s="257"/>
    </row>
    <row r="1624" spans="2:14" x14ac:dyDescent="0.25">
      <c r="B1624" s="333" t="str">
        <f>IF(D1624="","",D1624&amp;"-"&amp;(1+COUNTIF(D$33:D1623,D1624)))</f>
        <v/>
      </c>
      <c r="D1624" s="255"/>
      <c r="E1624" s="256"/>
      <c r="F1624" s="256"/>
      <c r="G1624" s="256"/>
      <c r="H1624" s="256"/>
      <c r="I1624" s="256"/>
      <c r="J1624" s="256"/>
      <c r="K1624" s="256"/>
      <c r="L1624" s="256"/>
      <c r="M1624" s="256"/>
      <c r="N1624" s="257"/>
    </row>
    <row r="1625" spans="2:14" x14ac:dyDescent="0.25">
      <c r="B1625" s="333" t="str">
        <f>IF(D1625="","",D1625&amp;"-"&amp;(1+COUNTIF(D$33:D1624,D1625)))</f>
        <v/>
      </c>
      <c r="D1625" s="255"/>
      <c r="E1625" s="256"/>
      <c r="F1625" s="256"/>
      <c r="G1625" s="256"/>
      <c r="H1625" s="256"/>
      <c r="I1625" s="256"/>
      <c r="J1625" s="256"/>
      <c r="K1625" s="256"/>
      <c r="L1625" s="256"/>
      <c r="M1625" s="256"/>
      <c r="N1625" s="257"/>
    </row>
    <row r="1626" spans="2:14" x14ac:dyDescent="0.25">
      <c r="B1626" s="333" t="str">
        <f>IF(D1626="","",D1626&amp;"-"&amp;(1+COUNTIF(D$33:D1625,D1626)))</f>
        <v/>
      </c>
      <c r="D1626" s="255"/>
      <c r="E1626" s="256"/>
      <c r="F1626" s="256"/>
      <c r="G1626" s="256"/>
      <c r="H1626" s="256"/>
      <c r="I1626" s="256"/>
      <c r="J1626" s="256"/>
      <c r="K1626" s="256"/>
      <c r="L1626" s="256"/>
      <c r="M1626" s="256"/>
      <c r="N1626" s="257"/>
    </row>
    <row r="1627" spans="2:14" x14ac:dyDescent="0.25">
      <c r="B1627" s="333" t="str">
        <f>IF(D1627="","",D1627&amp;"-"&amp;(1+COUNTIF(D$33:D1626,D1627)))</f>
        <v/>
      </c>
      <c r="D1627" s="255"/>
      <c r="E1627" s="256"/>
      <c r="F1627" s="256"/>
      <c r="G1627" s="256"/>
      <c r="H1627" s="256"/>
      <c r="I1627" s="256"/>
      <c r="J1627" s="256"/>
      <c r="K1627" s="256"/>
      <c r="L1627" s="256"/>
      <c r="M1627" s="256"/>
      <c r="N1627" s="257"/>
    </row>
    <row r="1628" spans="2:14" ht="15" customHeight="1" x14ac:dyDescent="0.25">
      <c r="B1628" s="333" t="str">
        <f>IF(D1628="","",D1628&amp;"-"&amp;(1+COUNTIF(D$33:D1627,D1628)))</f>
        <v/>
      </c>
      <c r="D1628" s="255"/>
      <c r="E1628" s="256"/>
      <c r="F1628" s="256"/>
      <c r="G1628" s="256"/>
      <c r="H1628" s="256"/>
      <c r="I1628" s="256"/>
      <c r="J1628" s="256"/>
      <c r="K1628" s="256"/>
      <c r="L1628" s="256"/>
      <c r="M1628" s="256"/>
      <c r="N1628" s="257"/>
    </row>
    <row r="1629" spans="2:14" x14ac:dyDescent="0.25">
      <c r="B1629" s="333" t="str">
        <f>IF(D1629="","",D1629&amp;"-"&amp;(1+COUNTIF(D$33:D1628,D1629)))</f>
        <v/>
      </c>
      <c r="D1629" s="255"/>
      <c r="E1629" s="256"/>
      <c r="F1629" s="256"/>
      <c r="G1629" s="256"/>
      <c r="H1629" s="256"/>
      <c r="I1629" s="256"/>
      <c r="J1629" s="256"/>
      <c r="K1629" s="256"/>
      <c r="L1629" s="256"/>
      <c r="M1629" s="256"/>
      <c r="N1629" s="257"/>
    </row>
    <row r="1630" spans="2:14" x14ac:dyDescent="0.25">
      <c r="B1630" s="333" t="str">
        <f>IF(D1630="","",D1630&amp;"-"&amp;(1+COUNTIF(D$33:D1629,D1630)))</f>
        <v/>
      </c>
      <c r="D1630" s="255"/>
      <c r="E1630" s="256"/>
      <c r="F1630" s="256"/>
      <c r="G1630" s="256"/>
      <c r="H1630" s="256"/>
      <c r="I1630" s="256"/>
      <c r="J1630" s="256"/>
      <c r="K1630" s="256"/>
      <c r="L1630" s="256"/>
      <c r="M1630" s="256"/>
      <c r="N1630" s="257"/>
    </row>
    <row r="1631" spans="2:14" x14ac:dyDescent="0.25">
      <c r="B1631" s="333" t="str">
        <f>IF(D1631="","",D1631&amp;"-"&amp;(1+COUNTIF(D$33:D1630,D1631)))</f>
        <v/>
      </c>
      <c r="D1631" s="255"/>
      <c r="E1631" s="256"/>
      <c r="F1631" s="256"/>
      <c r="G1631" s="256"/>
      <c r="H1631" s="256"/>
      <c r="I1631" s="256"/>
      <c r="J1631" s="256"/>
      <c r="K1631" s="256"/>
      <c r="L1631" s="256"/>
      <c r="M1631" s="256"/>
      <c r="N1631" s="257"/>
    </row>
    <row r="1632" spans="2:14" x14ac:dyDescent="0.25">
      <c r="B1632" s="333" t="str">
        <f>IF(D1632="","",D1632&amp;"-"&amp;(1+COUNTIF(D$33:D1631,D1632)))</f>
        <v/>
      </c>
      <c r="D1632" s="255"/>
      <c r="E1632" s="256"/>
      <c r="F1632" s="256"/>
      <c r="G1632" s="256"/>
      <c r="H1632" s="256"/>
      <c r="I1632" s="256"/>
      <c r="J1632" s="256"/>
      <c r="K1632" s="256"/>
      <c r="L1632" s="256"/>
      <c r="M1632" s="256"/>
      <c r="N1632" s="257"/>
    </row>
    <row r="1633" spans="2:14" x14ac:dyDescent="0.25">
      <c r="B1633" s="333" t="str">
        <f>IF(D1633="","",D1633&amp;"-"&amp;(1+COUNTIF(D$33:D1632,D1633)))</f>
        <v/>
      </c>
      <c r="D1633" s="255"/>
      <c r="E1633" s="256"/>
      <c r="F1633" s="256"/>
      <c r="G1633" s="256"/>
      <c r="H1633" s="256"/>
      <c r="I1633" s="256"/>
      <c r="J1633" s="256"/>
      <c r="K1633" s="256"/>
      <c r="L1633" s="256"/>
      <c r="M1633" s="256"/>
      <c r="N1633" s="257"/>
    </row>
    <row r="1634" spans="2:14" x14ac:dyDescent="0.25">
      <c r="B1634" s="333" t="str">
        <f>IF(D1634="","",D1634&amp;"-"&amp;(1+COUNTIF(D$33:D1633,D1634)))</f>
        <v/>
      </c>
      <c r="D1634" s="255"/>
      <c r="E1634" s="256"/>
      <c r="F1634" s="256"/>
      <c r="G1634" s="256"/>
      <c r="H1634" s="256"/>
      <c r="I1634" s="256"/>
      <c r="J1634" s="256"/>
      <c r="K1634" s="256"/>
      <c r="L1634" s="256"/>
      <c r="M1634" s="256"/>
      <c r="N1634" s="257"/>
    </row>
    <row r="1635" spans="2:14" ht="15" customHeight="1" x14ac:dyDescent="0.25">
      <c r="B1635" s="333" t="str">
        <f>IF(D1635="","",D1635&amp;"-"&amp;(1+COUNTIF(D$33:D1634,D1635)))</f>
        <v/>
      </c>
      <c r="D1635" s="255"/>
      <c r="E1635" s="256"/>
      <c r="F1635" s="256"/>
      <c r="G1635" s="256"/>
      <c r="H1635" s="256"/>
      <c r="I1635" s="256"/>
      <c r="J1635" s="256"/>
      <c r="K1635" s="256"/>
      <c r="L1635" s="256"/>
      <c r="M1635" s="256"/>
      <c r="N1635" s="257"/>
    </row>
    <row r="1636" spans="2:14" x14ac:dyDescent="0.25">
      <c r="B1636" s="333" t="str">
        <f>IF(D1636="","",D1636&amp;"-"&amp;(1+COUNTIF(D$33:D1635,D1636)))</f>
        <v/>
      </c>
      <c r="D1636" s="255"/>
      <c r="E1636" s="256"/>
      <c r="F1636" s="256"/>
      <c r="G1636" s="256"/>
      <c r="H1636" s="256"/>
      <c r="I1636" s="256"/>
      <c r="J1636" s="256"/>
      <c r="K1636" s="256"/>
      <c r="L1636" s="256"/>
      <c r="M1636" s="256"/>
      <c r="N1636" s="257"/>
    </row>
    <row r="1637" spans="2:14" x14ac:dyDescent="0.25">
      <c r="B1637" s="333" t="str">
        <f>IF(D1637="","",D1637&amp;"-"&amp;(1+COUNTIF(D$33:D1636,D1637)))</f>
        <v/>
      </c>
      <c r="D1637" s="255"/>
      <c r="E1637" s="256"/>
      <c r="F1637" s="256"/>
      <c r="G1637" s="256"/>
      <c r="H1637" s="256"/>
      <c r="I1637" s="256"/>
      <c r="J1637" s="256"/>
      <c r="K1637" s="256"/>
      <c r="L1637" s="256"/>
      <c r="M1637" s="256"/>
      <c r="N1637" s="257"/>
    </row>
    <row r="1638" spans="2:14" x14ac:dyDescent="0.25">
      <c r="B1638" s="333" t="str">
        <f>IF(D1638="","",D1638&amp;"-"&amp;(1+COUNTIF(D$33:D1637,D1638)))</f>
        <v/>
      </c>
      <c r="D1638" s="255"/>
      <c r="E1638" s="256"/>
      <c r="F1638" s="256"/>
      <c r="G1638" s="256"/>
      <c r="H1638" s="256"/>
      <c r="I1638" s="256"/>
      <c r="J1638" s="256"/>
      <c r="K1638" s="256"/>
      <c r="L1638" s="256"/>
      <c r="M1638" s="256"/>
      <c r="N1638" s="257"/>
    </row>
    <row r="1639" spans="2:14" x14ac:dyDescent="0.25">
      <c r="B1639" s="333" t="str">
        <f>IF(D1639="","",D1639&amp;"-"&amp;(1+COUNTIF(D$33:D1638,D1639)))</f>
        <v/>
      </c>
      <c r="D1639" s="255"/>
      <c r="E1639" s="256"/>
      <c r="F1639" s="256"/>
      <c r="G1639" s="256"/>
      <c r="H1639" s="256"/>
      <c r="I1639" s="256"/>
      <c r="J1639" s="256"/>
      <c r="K1639" s="256"/>
      <c r="L1639" s="256"/>
      <c r="M1639" s="256"/>
      <c r="N1639" s="257"/>
    </row>
    <row r="1640" spans="2:14" x14ac:dyDescent="0.25">
      <c r="B1640" s="333" t="str">
        <f>IF(D1640="","",D1640&amp;"-"&amp;(1+COUNTIF(D$33:D1639,D1640)))</f>
        <v/>
      </c>
      <c r="D1640" s="255"/>
      <c r="E1640" s="256"/>
      <c r="F1640" s="256"/>
      <c r="G1640" s="256"/>
      <c r="H1640" s="256"/>
      <c r="I1640" s="256"/>
      <c r="J1640" s="256"/>
      <c r="K1640" s="256"/>
      <c r="L1640" s="256"/>
      <c r="M1640" s="256"/>
      <c r="N1640" s="257"/>
    </row>
    <row r="1641" spans="2:14" x14ac:dyDescent="0.25">
      <c r="B1641" s="333" t="str">
        <f>IF(D1641="","",D1641&amp;"-"&amp;(1+COUNTIF(D$33:D1640,D1641)))</f>
        <v/>
      </c>
      <c r="D1641" s="255"/>
      <c r="E1641" s="256"/>
      <c r="F1641" s="256"/>
      <c r="G1641" s="256"/>
      <c r="H1641" s="256"/>
      <c r="I1641" s="256"/>
      <c r="J1641" s="256"/>
      <c r="K1641" s="256"/>
      <c r="L1641" s="256"/>
      <c r="M1641" s="256"/>
      <c r="N1641" s="257"/>
    </row>
    <row r="1642" spans="2:14" ht="15" customHeight="1" x14ac:dyDescent="0.25">
      <c r="B1642" s="333" t="str">
        <f>IF(D1642="","",D1642&amp;"-"&amp;(1+COUNTIF(D$33:D1641,D1642)))</f>
        <v/>
      </c>
      <c r="D1642" s="255"/>
      <c r="E1642" s="256"/>
      <c r="F1642" s="256"/>
      <c r="G1642" s="256"/>
      <c r="H1642" s="256"/>
      <c r="I1642" s="256"/>
      <c r="J1642" s="256"/>
      <c r="K1642" s="256"/>
      <c r="L1642" s="256"/>
      <c r="M1642" s="256"/>
      <c r="N1642" s="257"/>
    </row>
    <row r="1643" spans="2:14" x14ac:dyDescent="0.25">
      <c r="B1643" s="333" t="str">
        <f>IF(D1643="","",D1643&amp;"-"&amp;(1+COUNTIF(D$33:D1642,D1643)))</f>
        <v/>
      </c>
      <c r="D1643" s="255"/>
      <c r="E1643" s="256"/>
      <c r="F1643" s="256"/>
      <c r="G1643" s="256"/>
      <c r="H1643" s="256"/>
      <c r="I1643" s="256"/>
      <c r="J1643" s="256"/>
      <c r="K1643" s="256"/>
      <c r="L1643" s="256"/>
      <c r="M1643" s="256"/>
      <c r="N1643" s="257"/>
    </row>
    <row r="1644" spans="2:14" x14ac:dyDescent="0.25">
      <c r="B1644" s="333" t="str">
        <f>IF(D1644="","",D1644&amp;"-"&amp;(1+COUNTIF(D$33:D1643,D1644)))</f>
        <v/>
      </c>
      <c r="D1644" s="255"/>
      <c r="E1644" s="256"/>
      <c r="F1644" s="256"/>
      <c r="G1644" s="256"/>
      <c r="H1644" s="256"/>
      <c r="I1644" s="256"/>
      <c r="J1644" s="256"/>
      <c r="K1644" s="256"/>
      <c r="L1644" s="256"/>
      <c r="M1644" s="256"/>
      <c r="N1644" s="257"/>
    </row>
    <row r="1645" spans="2:14" x14ac:dyDescent="0.25">
      <c r="B1645" s="333" t="str">
        <f>IF(D1645="","",D1645&amp;"-"&amp;(1+COUNTIF(D$33:D1644,D1645)))</f>
        <v/>
      </c>
      <c r="D1645" s="255"/>
      <c r="E1645" s="256"/>
      <c r="F1645" s="256"/>
      <c r="G1645" s="256"/>
      <c r="H1645" s="256"/>
      <c r="I1645" s="256"/>
      <c r="J1645" s="256"/>
      <c r="K1645" s="256"/>
      <c r="L1645" s="256"/>
      <c r="M1645" s="256"/>
      <c r="N1645" s="257"/>
    </row>
    <row r="1646" spans="2:14" x14ac:dyDescent="0.25">
      <c r="B1646" s="333" t="str">
        <f>IF(D1646="","",D1646&amp;"-"&amp;(1+COUNTIF(D$33:D1645,D1646)))</f>
        <v/>
      </c>
      <c r="D1646" s="255"/>
      <c r="E1646" s="256"/>
      <c r="F1646" s="256"/>
      <c r="G1646" s="256"/>
      <c r="H1646" s="256"/>
      <c r="I1646" s="256"/>
      <c r="J1646" s="256"/>
      <c r="K1646" s="256"/>
      <c r="L1646" s="256"/>
      <c r="M1646" s="256"/>
      <c r="N1646" s="257"/>
    </row>
    <row r="1647" spans="2:14" x14ac:dyDescent="0.25">
      <c r="B1647" s="333" t="str">
        <f>IF(D1647="","",D1647&amp;"-"&amp;(1+COUNTIF(D$33:D1646,D1647)))</f>
        <v/>
      </c>
      <c r="D1647" s="255"/>
      <c r="E1647" s="256"/>
      <c r="F1647" s="256"/>
      <c r="G1647" s="256"/>
      <c r="H1647" s="256"/>
      <c r="I1647" s="256"/>
      <c r="J1647" s="256"/>
      <c r="K1647" s="256"/>
      <c r="L1647" s="256"/>
      <c r="M1647" s="256"/>
      <c r="N1647" s="257"/>
    </row>
    <row r="1648" spans="2:14" x14ac:dyDescent="0.25">
      <c r="B1648" s="333" t="str">
        <f>IF(D1648="","",D1648&amp;"-"&amp;(1+COUNTIF(D$33:D1647,D1648)))</f>
        <v/>
      </c>
      <c r="D1648" s="255"/>
      <c r="E1648" s="256"/>
      <c r="F1648" s="256"/>
      <c r="G1648" s="256"/>
      <c r="H1648" s="256"/>
      <c r="I1648" s="256"/>
      <c r="J1648" s="256"/>
      <c r="K1648" s="256"/>
      <c r="L1648" s="256"/>
      <c r="M1648" s="256"/>
      <c r="N1648" s="257"/>
    </row>
    <row r="1649" spans="2:14" ht="15" customHeight="1" x14ac:dyDescent="0.25">
      <c r="B1649" s="333" t="str">
        <f>IF(D1649="","",D1649&amp;"-"&amp;(1+COUNTIF(D$33:D1648,D1649)))</f>
        <v/>
      </c>
      <c r="D1649" s="255"/>
      <c r="E1649" s="256"/>
      <c r="F1649" s="256"/>
      <c r="G1649" s="256"/>
      <c r="H1649" s="256"/>
      <c r="I1649" s="256"/>
      <c r="J1649" s="256"/>
      <c r="K1649" s="256"/>
      <c r="L1649" s="256"/>
      <c r="M1649" s="256"/>
      <c r="N1649" s="257"/>
    </row>
    <row r="1650" spans="2:14" x14ac:dyDescent="0.25">
      <c r="B1650" s="333" t="str">
        <f>IF(D1650="","",D1650&amp;"-"&amp;(1+COUNTIF(D$33:D1649,D1650)))</f>
        <v/>
      </c>
      <c r="D1650" s="255"/>
      <c r="E1650" s="256"/>
      <c r="F1650" s="256"/>
      <c r="G1650" s="256"/>
      <c r="H1650" s="256"/>
      <c r="I1650" s="256"/>
      <c r="J1650" s="256"/>
      <c r="K1650" s="256"/>
      <c r="L1650" s="256"/>
      <c r="M1650" s="256"/>
      <c r="N1650" s="257"/>
    </row>
    <row r="1651" spans="2:14" x14ac:dyDescent="0.25">
      <c r="B1651" s="333" t="str">
        <f>IF(D1651="","",D1651&amp;"-"&amp;(1+COUNTIF(D$33:D1650,D1651)))</f>
        <v/>
      </c>
      <c r="D1651" s="255"/>
      <c r="E1651" s="256"/>
      <c r="F1651" s="256"/>
      <c r="G1651" s="256"/>
      <c r="H1651" s="256"/>
      <c r="I1651" s="256"/>
      <c r="J1651" s="256"/>
      <c r="K1651" s="256"/>
      <c r="L1651" s="256"/>
      <c r="M1651" s="256"/>
      <c r="N1651" s="257"/>
    </row>
    <row r="1652" spans="2:14" x14ac:dyDescent="0.25">
      <c r="B1652" s="333" t="str">
        <f>IF(D1652="","",D1652&amp;"-"&amp;(1+COUNTIF(D$33:D1651,D1652)))</f>
        <v/>
      </c>
      <c r="D1652" s="255"/>
      <c r="E1652" s="256"/>
      <c r="F1652" s="256"/>
      <c r="G1652" s="256"/>
      <c r="H1652" s="256"/>
      <c r="I1652" s="256"/>
      <c r="J1652" s="256"/>
      <c r="K1652" s="256"/>
      <c r="L1652" s="256"/>
      <c r="M1652" s="256"/>
      <c r="N1652" s="257"/>
    </row>
    <row r="1653" spans="2:14" x14ac:dyDescent="0.25">
      <c r="B1653" s="333" t="str">
        <f>IF(D1653="","",D1653&amp;"-"&amp;(1+COUNTIF(D$33:D1652,D1653)))</f>
        <v/>
      </c>
      <c r="D1653" s="255"/>
      <c r="E1653" s="256"/>
      <c r="F1653" s="256"/>
      <c r="G1653" s="256"/>
      <c r="H1653" s="256"/>
      <c r="I1653" s="256"/>
      <c r="J1653" s="256"/>
      <c r="K1653" s="256"/>
      <c r="L1653" s="256"/>
      <c r="M1653" s="256"/>
      <c r="N1653" s="257"/>
    </row>
    <row r="1654" spans="2:14" x14ac:dyDescent="0.25">
      <c r="B1654" s="333" t="str">
        <f>IF(D1654="","",D1654&amp;"-"&amp;(1+COUNTIF(D$33:D1653,D1654)))</f>
        <v/>
      </c>
      <c r="D1654" s="255"/>
      <c r="E1654" s="256"/>
      <c r="F1654" s="256"/>
      <c r="G1654" s="256"/>
      <c r="H1654" s="256"/>
      <c r="I1654" s="256"/>
      <c r="J1654" s="256"/>
      <c r="K1654" s="256"/>
      <c r="L1654" s="256"/>
      <c r="M1654" s="256"/>
      <c r="N1654" s="257"/>
    </row>
    <row r="1655" spans="2:14" x14ac:dyDescent="0.25">
      <c r="B1655" s="333" t="str">
        <f>IF(D1655="","",D1655&amp;"-"&amp;(1+COUNTIF(D$33:D1654,D1655)))</f>
        <v/>
      </c>
      <c r="D1655" s="255"/>
      <c r="E1655" s="256"/>
      <c r="F1655" s="256"/>
      <c r="G1655" s="256"/>
      <c r="H1655" s="256"/>
      <c r="I1655" s="256"/>
      <c r="J1655" s="256"/>
      <c r="K1655" s="256"/>
      <c r="L1655" s="256"/>
      <c r="M1655" s="256"/>
      <c r="N1655" s="257"/>
    </row>
    <row r="1656" spans="2:14" ht="15" customHeight="1" x14ac:dyDescent="0.25">
      <c r="B1656" s="333" t="str">
        <f>IF(D1656="","",D1656&amp;"-"&amp;(1+COUNTIF(D$33:D1655,D1656)))</f>
        <v/>
      </c>
      <c r="D1656" s="255"/>
      <c r="E1656" s="256"/>
      <c r="F1656" s="256"/>
      <c r="G1656" s="256"/>
      <c r="H1656" s="256"/>
      <c r="I1656" s="256"/>
      <c r="J1656" s="256"/>
      <c r="K1656" s="256"/>
      <c r="L1656" s="256"/>
      <c r="M1656" s="256"/>
      <c r="N1656" s="257"/>
    </row>
    <row r="1657" spans="2:14" x14ac:dyDescent="0.25">
      <c r="B1657" s="333" t="str">
        <f>IF(D1657="","",D1657&amp;"-"&amp;(1+COUNTIF(D$33:D1656,D1657)))</f>
        <v/>
      </c>
      <c r="D1657" s="255"/>
      <c r="E1657" s="256"/>
      <c r="F1657" s="256"/>
      <c r="G1657" s="256"/>
      <c r="H1657" s="256"/>
      <c r="I1657" s="256"/>
      <c r="J1657" s="256"/>
      <c r="K1657" s="256"/>
      <c r="L1657" s="256"/>
      <c r="M1657" s="256"/>
      <c r="N1657" s="257"/>
    </row>
    <row r="1658" spans="2:14" x14ac:dyDescent="0.25">
      <c r="B1658" s="333" t="str">
        <f>IF(D1658="","",D1658&amp;"-"&amp;(1+COUNTIF(D$33:D1657,D1658)))</f>
        <v/>
      </c>
      <c r="D1658" s="255"/>
      <c r="E1658" s="256"/>
      <c r="F1658" s="256"/>
      <c r="G1658" s="256"/>
      <c r="H1658" s="256"/>
      <c r="I1658" s="256"/>
      <c r="J1658" s="256"/>
      <c r="K1658" s="256"/>
      <c r="L1658" s="256"/>
      <c r="M1658" s="256"/>
      <c r="N1658" s="257"/>
    </row>
    <row r="1659" spans="2:14" x14ac:dyDescent="0.25">
      <c r="B1659" s="333" t="str">
        <f>IF(D1659="","",D1659&amp;"-"&amp;(1+COUNTIF(D$33:D1658,D1659)))</f>
        <v/>
      </c>
      <c r="D1659" s="255"/>
      <c r="E1659" s="256"/>
      <c r="F1659" s="256"/>
      <c r="G1659" s="256"/>
      <c r="H1659" s="256"/>
      <c r="I1659" s="256"/>
      <c r="J1659" s="256"/>
      <c r="K1659" s="256"/>
      <c r="L1659" s="256"/>
      <c r="M1659" s="256"/>
      <c r="N1659" s="257"/>
    </row>
    <row r="1660" spans="2:14" x14ac:dyDescent="0.25">
      <c r="B1660" s="333" t="str">
        <f>IF(D1660="","",D1660&amp;"-"&amp;(1+COUNTIF(D$33:D1659,D1660)))</f>
        <v/>
      </c>
      <c r="D1660" s="255"/>
      <c r="E1660" s="256"/>
      <c r="F1660" s="256"/>
      <c r="G1660" s="256"/>
      <c r="H1660" s="256"/>
      <c r="I1660" s="256"/>
      <c r="J1660" s="256"/>
      <c r="K1660" s="256"/>
      <c r="L1660" s="256"/>
      <c r="M1660" s="256"/>
      <c r="N1660" s="257"/>
    </row>
    <row r="1661" spans="2:14" x14ac:dyDescent="0.25">
      <c r="B1661" s="333" t="str">
        <f>IF(D1661="","",D1661&amp;"-"&amp;(1+COUNTIF(D$33:D1660,D1661)))</f>
        <v/>
      </c>
      <c r="D1661" s="255"/>
      <c r="E1661" s="256"/>
      <c r="F1661" s="256"/>
      <c r="G1661" s="256"/>
      <c r="H1661" s="256"/>
      <c r="I1661" s="256"/>
      <c r="J1661" s="256"/>
      <c r="K1661" s="256"/>
      <c r="L1661" s="256"/>
      <c r="M1661" s="256"/>
      <c r="N1661" s="257"/>
    </row>
    <row r="1662" spans="2:14" x14ac:dyDescent="0.25">
      <c r="B1662" s="333" t="str">
        <f>IF(D1662="","",D1662&amp;"-"&amp;(1+COUNTIF(D$33:D1661,D1662)))</f>
        <v/>
      </c>
      <c r="D1662" s="255"/>
      <c r="E1662" s="256"/>
      <c r="F1662" s="256"/>
      <c r="G1662" s="256"/>
      <c r="H1662" s="256"/>
      <c r="I1662" s="256"/>
      <c r="J1662" s="256"/>
      <c r="K1662" s="256"/>
      <c r="L1662" s="256"/>
      <c r="M1662" s="256"/>
      <c r="N1662" s="257"/>
    </row>
    <row r="1663" spans="2:14" ht="15" customHeight="1" x14ac:dyDescent="0.25">
      <c r="B1663" s="333" t="str">
        <f>IF(D1663="","",D1663&amp;"-"&amp;(1+COUNTIF(D$33:D1662,D1663)))</f>
        <v/>
      </c>
      <c r="D1663" s="255"/>
      <c r="E1663" s="256"/>
      <c r="F1663" s="256"/>
      <c r="G1663" s="256"/>
      <c r="H1663" s="256"/>
      <c r="I1663" s="256"/>
      <c r="J1663" s="256"/>
      <c r="K1663" s="256"/>
      <c r="L1663" s="256"/>
      <c r="M1663" s="256"/>
      <c r="N1663" s="257"/>
    </row>
    <row r="1664" spans="2:14" x14ac:dyDescent="0.25">
      <c r="B1664" s="333" t="str">
        <f>IF(D1664="","",D1664&amp;"-"&amp;(1+COUNTIF(D$33:D1663,D1664)))</f>
        <v/>
      </c>
      <c r="D1664" s="255"/>
      <c r="E1664" s="256"/>
      <c r="F1664" s="256"/>
      <c r="G1664" s="256"/>
      <c r="H1664" s="256"/>
      <c r="I1664" s="256"/>
      <c r="J1664" s="256"/>
      <c r="K1664" s="256"/>
      <c r="L1664" s="256"/>
      <c r="M1664" s="256"/>
      <c r="N1664" s="257"/>
    </row>
    <row r="1665" spans="2:14" x14ac:dyDescent="0.25">
      <c r="B1665" s="333" t="str">
        <f>IF(D1665="","",D1665&amp;"-"&amp;(1+COUNTIF(D$33:D1664,D1665)))</f>
        <v/>
      </c>
      <c r="D1665" s="255"/>
      <c r="E1665" s="256"/>
      <c r="F1665" s="256"/>
      <c r="G1665" s="256"/>
      <c r="H1665" s="256"/>
      <c r="I1665" s="256"/>
      <c r="J1665" s="256"/>
      <c r="K1665" s="256"/>
      <c r="L1665" s="256"/>
      <c r="M1665" s="256"/>
      <c r="N1665" s="257"/>
    </row>
    <row r="1666" spans="2:14" x14ac:dyDescent="0.25">
      <c r="B1666" s="333" t="str">
        <f>IF(D1666="","",D1666&amp;"-"&amp;(1+COUNTIF(D$33:D1665,D1666)))</f>
        <v/>
      </c>
      <c r="D1666" s="255"/>
      <c r="E1666" s="256"/>
      <c r="F1666" s="256"/>
      <c r="G1666" s="256"/>
      <c r="H1666" s="256"/>
      <c r="I1666" s="256"/>
      <c r="J1666" s="256"/>
      <c r="K1666" s="256"/>
      <c r="L1666" s="256"/>
      <c r="M1666" s="256"/>
      <c r="N1666" s="257"/>
    </row>
    <row r="1667" spans="2:14" x14ac:dyDescent="0.25">
      <c r="B1667" s="333" t="str">
        <f>IF(D1667="","",D1667&amp;"-"&amp;(1+COUNTIF(D$33:D1666,D1667)))</f>
        <v/>
      </c>
      <c r="D1667" s="255"/>
      <c r="E1667" s="256"/>
      <c r="F1667" s="256"/>
      <c r="G1667" s="256"/>
      <c r="H1667" s="256"/>
      <c r="I1667" s="256"/>
      <c r="J1667" s="256"/>
      <c r="K1667" s="256"/>
      <c r="L1667" s="256"/>
      <c r="M1667" s="256"/>
      <c r="N1667" s="257"/>
    </row>
    <row r="1668" spans="2:14" x14ac:dyDescent="0.25">
      <c r="B1668" s="333" t="str">
        <f>IF(D1668="","",D1668&amp;"-"&amp;(1+COUNTIF(D$33:D1667,D1668)))</f>
        <v/>
      </c>
      <c r="D1668" s="255"/>
      <c r="E1668" s="256"/>
      <c r="F1668" s="256"/>
      <c r="G1668" s="256"/>
      <c r="H1668" s="256"/>
      <c r="I1668" s="256"/>
      <c r="J1668" s="256"/>
      <c r="K1668" s="256"/>
      <c r="L1668" s="256"/>
      <c r="M1668" s="256"/>
      <c r="N1668" s="257"/>
    </row>
    <row r="1669" spans="2:14" x14ac:dyDescent="0.25">
      <c r="B1669" s="333" t="str">
        <f>IF(D1669="","",D1669&amp;"-"&amp;(1+COUNTIF(D$33:D1668,D1669)))</f>
        <v/>
      </c>
      <c r="D1669" s="255"/>
      <c r="E1669" s="256"/>
      <c r="F1669" s="256"/>
      <c r="G1669" s="256"/>
      <c r="H1669" s="256"/>
      <c r="I1669" s="256"/>
      <c r="J1669" s="256"/>
      <c r="K1669" s="256"/>
      <c r="L1669" s="256"/>
      <c r="M1669" s="256"/>
      <c r="N1669" s="257"/>
    </row>
    <row r="1670" spans="2:14" ht="15" customHeight="1" x14ac:dyDescent="0.25">
      <c r="B1670" s="333" t="str">
        <f>IF(D1670="","",D1670&amp;"-"&amp;(1+COUNTIF(D$33:D1669,D1670)))</f>
        <v/>
      </c>
      <c r="D1670" s="255"/>
      <c r="E1670" s="256"/>
      <c r="F1670" s="256"/>
      <c r="G1670" s="256"/>
      <c r="H1670" s="256"/>
      <c r="I1670" s="256"/>
      <c r="J1670" s="256"/>
      <c r="K1670" s="256"/>
      <c r="L1670" s="256"/>
      <c r="M1670" s="256"/>
      <c r="N1670" s="257"/>
    </row>
    <row r="1671" spans="2:14" x14ac:dyDescent="0.25">
      <c r="B1671" s="333" t="str">
        <f>IF(D1671="","",D1671&amp;"-"&amp;(1+COUNTIF(D$33:D1670,D1671)))</f>
        <v/>
      </c>
      <c r="D1671" s="255"/>
      <c r="E1671" s="256"/>
      <c r="F1671" s="256"/>
      <c r="G1671" s="256"/>
      <c r="H1671" s="256"/>
      <c r="I1671" s="256"/>
      <c r="J1671" s="256"/>
      <c r="K1671" s="256"/>
      <c r="L1671" s="256"/>
      <c r="M1671" s="256"/>
      <c r="N1671" s="257"/>
    </row>
    <row r="1672" spans="2:14" x14ac:dyDescent="0.25">
      <c r="B1672" s="333" t="str">
        <f>IF(D1672="","",D1672&amp;"-"&amp;(1+COUNTIF(D$33:D1671,D1672)))</f>
        <v/>
      </c>
      <c r="D1672" s="255"/>
      <c r="E1672" s="256"/>
      <c r="F1672" s="256"/>
      <c r="G1672" s="256"/>
      <c r="H1672" s="256"/>
      <c r="I1672" s="256"/>
      <c r="J1672" s="256"/>
      <c r="K1672" s="256"/>
      <c r="L1672" s="256"/>
      <c r="M1672" s="256"/>
      <c r="N1672" s="257"/>
    </row>
    <row r="1673" spans="2:14" x14ac:dyDescent="0.25">
      <c r="B1673" s="333" t="str">
        <f>IF(D1673="","",D1673&amp;"-"&amp;(1+COUNTIF(D$33:D1672,D1673)))</f>
        <v/>
      </c>
      <c r="D1673" s="255"/>
      <c r="E1673" s="256"/>
      <c r="F1673" s="256"/>
      <c r="G1673" s="256"/>
      <c r="H1673" s="256"/>
      <c r="I1673" s="256"/>
      <c r="J1673" s="256"/>
      <c r="K1673" s="256"/>
      <c r="L1673" s="256"/>
      <c r="M1673" s="256"/>
      <c r="N1673" s="257"/>
    </row>
    <row r="1674" spans="2:14" x14ac:dyDescent="0.25">
      <c r="B1674" s="333" t="str">
        <f>IF(D1674="","",D1674&amp;"-"&amp;(1+COUNTIF(D$33:D1673,D1674)))</f>
        <v/>
      </c>
      <c r="D1674" s="255"/>
      <c r="E1674" s="256"/>
      <c r="F1674" s="256"/>
      <c r="G1674" s="256"/>
      <c r="H1674" s="256"/>
      <c r="I1674" s="256"/>
      <c r="J1674" s="256"/>
      <c r="K1674" s="256"/>
      <c r="L1674" s="256"/>
      <c r="M1674" s="256"/>
      <c r="N1674" s="257"/>
    </row>
    <row r="1675" spans="2:14" x14ac:dyDescent="0.25">
      <c r="B1675" s="333" t="str">
        <f>IF(D1675="","",D1675&amp;"-"&amp;(1+COUNTIF(D$33:D1674,D1675)))</f>
        <v/>
      </c>
      <c r="D1675" s="255"/>
      <c r="E1675" s="256"/>
      <c r="F1675" s="256"/>
      <c r="G1675" s="256"/>
      <c r="H1675" s="256"/>
      <c r="I1675" s="256"/>
      <c r="J1675" s="256"/>
      <c r="K1675" s="256"/>
      <c r="L1675" s="256"/>
      <c r="M1675" s="256"/>
      <c r="N1675" s="257"/>
    </row>
    <row r="1676" spans="2:14" x14ac:dyDescent="0.25">
      <c r="B1676" s="333" t="str">
        <f>IF(D1676="","",D1676&amp;"-"&amp;(1+COUNTIF(D$33:D1675,D1676)))</f>
        <v/>
      </c>
      <c r="D1676" s="255"/>
      <c r="E1676" s="256"/>
      <c r="F1676" s="256"/>
      <c r="G1676" s="256"/>
      <c r="H1676" s="256"/>
      <c r="I1676" s="256"/>
      <c r="J1676" s="256"/>
      <c r="K1676" s="256"/>
      <c r="L1676" s="256"/>
      <c r="M1676" s="256"/>
      <c r="N1676" s="257"/>
    </row>
    <row r="1677" spans="2:14" ht="15" customHeight="1" x14ac:dyDescent="0.25">
      <c r="B1677" s="333" t="str">
        <f>IF(D1677="","",D1677&amp;"-"&amp;(1+COUNTIF(D$33:D1676,D1677)))</f>
        <v/>
      </c>
      <c r="D1677" s="255"/>
      <c r="E1677" s="256"/>
      <c r="F1677" s="256"/>
      <c r="G1677" s="256"/>
      <c r="H1677" s="256"/>
      <c r="I1677" s="256"/>
      <c r="J1677" s="256"/>
      <c r="K1677" s="256"/>
      <c r="L1677" s="256"/>
      <c r="M1677" s="256"/>
      <c r="N1677" s="257"/>
    </row>
    <row r="1678" spans="2:14" x14ac:dyDescent="0.25">
      <c r="B1678" s="333" t="str">
        <f>IF(D1678="","",D1678&amp;"-"&amp;(1+COUNTIF(D$33:D1677,D1678)))</f>
        <v/>
      </c>
      <c r="D1678" s="255"/>
      <c r="E1678" s="256"/>
      <c r="F1678" s="256"/>
      <c r="G1678" s="256"/>
      <c r="H1678" s="256"/>
      <c r="I1678" s="256"/>
      <c r="J1678" s="256"/>
      <c r="K1678" s="256"/>
      <c r="L1678" s="256"/>
      <c r="M1678" s="256"/>
      <c r="N1678" s="257"/>
    </row>
    <row r="1679" spans="2:14" x14ac:dyDescent="0.25">
      <c r="B1679" s="333" t="str">
        <f>IF(D1679="","",D1679&amp;"-"&amp;(1+COUNTIF(D$33:D1678,D1679)))</f>
        <v/>
      </c>
      <c r="D1679" s="255"/>
      <c r="E1679" s="256"/>
      <c r="F1679" s="256"/>
      <c r="G1679" s="256"/>
      <c r="H1679" s="256"/>
      <c r="I1679" s="256"/>
      <c r="J1679" s="256"/>
      <c r="K1679" s="256"/>
      <c r="L1679" s="256"/>
      <c r="M1679" s="256"/>
      <c r="N1679" s="257"/>
    </row>
    <row r="1680" spans="2:14" x14ac:dyDescent="0.25">
      <c r="B1680" s="333" t="str">
        <f>IF(D1680="","",D1680&amp;"-"&amp;(1+COUNTIF(D$33:D1679,D1680)))</f>
        <v/>
      </c>
      <c r="D1680" s="255"/>
      <c r="E1680" s="256"/>
      <c r="F1680" s="256"/>
      <c r="G1680" s="256"/>
      <c r="H1680" s="256"/>
      <c r="I1680" s="256"/>
      <c r="J1680" s="256"/>
      <c r="K1680" s="256"/>
      <c r="L1680" s="256"/>
      <c r="M1680" s="256"/>
      <c r="N1680" s="257"/>
    </row>
    <row r="1681" spans="2:14" x14ac:dyDescent="0.25">
      <c r="B1681" s="333" t="str">
        <f>IF(D1681="","",D1681&amp;"-"&amp;(1+COUNTIF(D$33:D1680,D1681)))</f>
        <v/>
      </c>
      <c r="D1681" s="255"/>
      <c r="E1681" s="256"/>
      <c r="F1681" s="256"/>
      <c r="G1681" s="256"/>
      <c r="H1681" s="256"/>
      <c r="I1681" s="256"/>
      <c r="J1681" s="256"/>
      <c r="K1681" s="256"/>
      <c r="L1681" s="256"/>
      <c r="M1681" s="256"/>
      <c r="N1681" s="257"/>
    </row>
    <row r="1682" spans="2:14" x14ac:dyDescent="0.25">
      <c r="B1682" s="333" t="str">
        <f>IF(D1682="","",D1682&amp;"-"&amp;(1+COUNTIF(D$33:D1681,D1682)))</f>
        <v/>
      </c>
      <c r="D1682" s="255"/>
      <c r="E1682" s="256"/>
      <c r="F1682" s="256"/>
      <c r="G1682" s="256"/>
      <c r="H1682" s="256"/>
      <c r="I1682" s="256"/>
      <c r="J1682" s="256"/>
      <c r="K1682" s="256"/>
      <c r="L1682" s="256"/>
      <c r="M1682" s="256"/>
      <c r="N1682" s="257"/>
    </row>
    <row r="1683" spans="2:14" x14ac:dyDescent="0.25">
      <c r="B1683" s="333" t="str">
        <f>IF(D1683="","",D1683&amp;"-"&amp;(1+COUNTIF(D$33:D1682,D1683)))</f>
        <v/>
      </c>
      <c r="D1683" s="255"/>
      <c r="E1683" s="256"/>
      <c r="F1683" s="256"/>
      <c r="G1683" s="256"/>
      <c r="H1683" s="256"/>
      <c r="I1683" s="256"/>
      <c r="J1683" s="256"/>
      <c r="K1683" s="256"/>
      <c r="L1683" s="256"/>
      <c r="M1683" s="256"/>
      <c r="N1683" s="257"/>
    </row>
    <row r="1684" spans="2:14" ht="15" customHeight="1" x14ac:dyDescent="0.25">
      <c r="B1684" s="333" t="str">
        <f>IF(D1684="","",D1684&amp;"-"&amp;(1+COUNTIF(D$33:D1683,D1684)))</f>
        <v/>
      </c>
      <c r="D1684" s="255"/>
      <c r="E1684" s="256"/>
      <c r="F1684" s="256"/>
      <c r="G1684" s="256"/>
      <c r="H1684" s="256"/>
      <c r="I1684" s="256"/>
      <c r="J1684" s="256"/>
      <c r="K1684" s="256"/>
      <c r="L1684" s="256"/>
      <c r="M1684" s="256"/>
      <c r="N1684" s="257"/>
    </row>
    <row r="1685" spans="2:14" x14ac:dyDescent="0.25">
      <c r="B1685" s="333" t="str">
        <f>IF(D1685="","",D1685&amp;"-"&amp;(1+COUNTIF(D$33:D1684,D1685)))</f>
        <v/>
      </c>
      <c r="D1685" s="255"/>
      <c r="E1685" s="256"/>
      <c r="F1685" s="256"/>
      <c r="G1685" s="256"/>
      <c r="H1685" s="256"/>
      <c r="I1685" s="256"/>
      <c r="J1685" s="256"/>
      <c r="K1685" s="256"/>
      <c r="L1685" s="256"/>
      <c r="M1685" s="256"/>
      <c r="N1685" s="257"/>
    </row>
    <row r="1686" spans="2:14" x14ac:dyDescent="0.25">
      <c r="B1686" s="333" t="str">
        <f>IF(D1686="","",D1686&amp;"-"&amp;(1+COUNTIF(D$33:D1685,D1686)))</f>
        <v/>
      </c>
      <c r="D1686" s="255"/>
      <c r="E1686" s="256"/>
      <c r="F1686" s="256"/>
      <c r="G1686" s="256"/>
      <c r="H1686" s="256"/>
      <c r="I1686" s="256"/>
      <c r="J1686" s="256"/>
      <c r="K1686" s="256"/>
      <c r="L1686" s="256"/>
      <c r="M1686" s="256"/>
      <c r="N1686" s="257"/>
    </row>
    <row r="1687" spans="2:14" x14ac:dyDescent="0.25">
      <c r="B1687" s="333" t="str">
        <f>IF(D1687="","",D1687&amp;"-"&amp;(1+COUNTIF(D$33:D1686,D1687)))</f>
        <v/>
      </c>
      <c r="D1687" s="255"/>
      <c r="E1687" s="256"/>
      <c r="F1687" s="256"/>
      <c r="G1687" s="256"/>
      <c r="H1687" s="256"/>
      <c r="I1687" s="256"/>
      <c r="J1687" s="256"/>
      <c r="K1687" s="256"/>
      <c r="L1687" s="256"/>
      <c r="M1687" s="256"/>
      <c r="N1687" s="257"/>
    </row>
    <row r="1688" spans="2:14" x14ac:dyDescent="0.25">
      <c r="B1688" s="333" t="str">
        <f>IF(D1688="","",D1688&amp;"-"&amp;(1+COUNTIF(D$33:D1687,D1688)))</f>
        <v/>
      </c>
      <c r="D1688" s="255"/>
      <c r="E1688" s="256"/>
      <c r="F1688" s="256"/>
      <c r="G1688" s="256"/>
      <c r="H1688" s="256"/>
      <c r="I1688" s="256"/>
      <c r="J1688" s="256"/>
      <c r="K1688" s="256"/>
      <c r="L1688" s="256"/>
      <c r="M1688" s="256"/>
      <c r="N1688" s="257"/>
    </row>
    <row r="1689" spans="2:14" x14ac:dyDescent="0.25">
      <c r="B1689" s="333" t="str">
        <f>IF(D1689="","",D1689&amp;"-"&amp;(1+COUNTIF(D$33:D1688,D1689)))</f>
        <v/>
      </c>
      <c r="D1689" s="255"/>
      <c r="E1689" s="256"/>
      <c r="F1689" s="256"/>
      <c r="G1689" s="256"/>
      <c r="H1689" s="256"/>
      <c r="I1689" s="256"/>
      <c r="J1689" s="256"/>
      <c r="K1689" s="256"/>
      <c r="L1689" s="256"/>
      <c r="M1689" s="256"/>
      <c r="N1689" s="257"/>
    </row>
    <row r="1690" spans="2:14" x14ac:dyDescent="0.25">
      <c r="B1690" s="333" t="str">
        <f>IF(D1690="","",D1690&amp;"-"&amp;(1+COUNTIF(D$33:D1689,D1690)))</f>
        <v/>
      </c>
      <c r="D1690" s="255"/>
      <c r="E1690" s="256"/>
      <c r="F1690" s="256"/>
      <c r="G1690" s="256"/>
      <c r="H1690" s="256"/>
      <c r="I1690" s="256"/>
      <c r="J1690" s="256"/>
      <c r="K1690" s="256"/>
      <c r="L1690" s="256"/>
      <c r="M1690" s="256"/>
      <c r="N1690" s="257"/>
    </row>
    <row r="1691" spans="2:14" ht="15" customHeight="1" x14ac:dyDescent="0.25">
      <c r="B1691" s="333" t="str">
        <f>IF(D1691="","",D1691&amp;"-"&amp;(1+COUNTIF(D$33:D1690,D1691)))</f>
        <v/>
      </c>
      <c r="D1691" s="255"/>
      <c r="E1691" s="256"/>
      <c r="F1691" s="256"/>
      <c r="G1691" s="256"/>
      <c r="H1691" s="256"/>
      <c r="I1691" s="256"/>
      <c r="J1691" s="256"/>
      <c r="K1691" s="256"/>
      <c r="L1691" s="256"/>
      <c r="M1691" s="256"/>
      <c r="N1691" s="257"/>
    </row>
    <row r="1692" spans="2:14" x14ac:dyDescent="0.25">
      <c r="B1692" s="333" t="str">
        <f>IF(D1692="","",D1692&amp;"-"&amp;(1+COUNTIF(D$33:D1691,D1692)))</f>
        <v/>
      </c>
      <c r="D1692" s="255"/>
      <c r="E1692" s="256"/>
      <c r="F1692" s="256"/>
      <c r="G1692" s="256"/>
      <c r="H1692" s="256"/>
      <c r="I1692" s="256"/>
      <c r="J1692" s="256"/>
      <c r="K1692" s="256"/>
      <c r="L1692" s="256"/>
      <c r="M1692" s="256"/>
      <c r="N1692" s="257"/>
    </row>
    <row r="1693" spans="2:14" x14ac:dyDescent="0.25">
      <c r="B1693" s="333" t="str">
        <f>IF(D1693="","",D1693&amp;"-"&amp;(1+COUNTIF(D$33:D1692,D1693)))</f>
        <v/>
      </c>
      <c r="D1693" s="255"/>
      <c r="E1693" s="256"/>
      <c r="F1693" s="256"/>
      <c r="G1693" s="256"/>
      <c r="H1693" s="256"/>
      <c r="I1693" s="256"/>
      <c r="J1693" s="256"/>
      <c r="K1693" s="256"/>
      <c r="L1693" s="256"/>
      <c r="M1693" s="256"/>
      <c r="N1693" s="257"/>
    </row>
    <row r="1694" spans="2:14" x14ac:dyDescent="0.25">
      <c r="B1694" s="333" t="str">
        <f>IF(D1694="","",D1694&amp;"-"&amp;(1+COUNTIF(D$33:D1693,D1694)))</f>
        <v/>
      </c>
      <c r="D1694" s="255"/>
      <c r="E1694" s="256"/>
      <c r="F1694" s="256"/>
      <c r="G1694" s="256"/>
      <c r="H1694" s="256"/>
      <c r="I1694" s="256"/>
      <c r="J1694" s="256"/>
      <c r="K1694" s="256"/>
      <c r="L1694" s="256"/>
      <c r="M1694" s="256"/>
      <c r="N1694" s="257"/>
    </row>
    <row r="1695" spans="2:14" x14ac:dyDescent="0.25">
      <c r="B1695" s="333" t="str">
        <f>IF(D1695="","",D1695&amp;"-"&amp;(1+COUNTIF(D$33:D1694,D1695)))</f>
        <v/>
      </c>
      <c r="D1695" s="255"/>
      <c r="E1695" s="256"/>
      <c r="F1695" s="256"/>
      <c r="G1695" s="256"/>
      <c r="H1695" s="256"/>
      <c r="I1695" s="256"/>
      <c r="J1695" s="256"/>
      <c r="K1695" s="256"/>
      <c r="L1695" s="256"/>
      <c r="M1695" s="256"/>
      <c r="N1695" s="257"/>
    </row>
    <row r="1696" spans="2:14" x14ac:dyDescent="0.25">
      <c r="B1696" s="333" t="str">
        <f>IF(D1696="","",D1696&amp;"-"&amp;(1+COUNTIF(D$33:D1695,D1696)))</f>
        <v/>
      </c>
      <c r="D1696" s="255"/>
      <c r="E1696" s="256"/>
      <c r="F1696" s="256"/>
      <c r="G1696" s="256"/>
      <c r="H1696" s="256"/>
      <c r="I1696" s="256"/>
      <c r="J1696" s="256"/>
      <c r="K1696" s="256"/>
      <c r="L1696" s="256"/>
      <c r="M1696" s="256"/>
      <c r="N1696" s="257"/>
    </row>
    <row r="1697" spans="2:14" x14ac:dyDescent="0.25">
      <c r="B1697" s="333" t="str">
        <f>IF(D1697="","",D1697&amp;"-"&amp;(1+COUNTIF(D$33:D1696,D1697)))</f>
        <v/>
      </c>
      <c r="D1697" s="255"/>
      <c r="E1697" s="256"/>
      <c r="F1697" s="256"/>
      <c r="G1697" s="256"/>
      <c r="H1697" s="256"/>
      <c r="I1697" s="256"/>
      <c r="J1697" s="256"/>
      <c r="K1697" s="256"/>
      <c r="L1697" s="256"/>
      <c r="M1697" s="256"/>
      <c r="N1697" s="257"/>
    </row>
    <row r="1698" spans="2:14" ht="15" customHeight="1" x14ac:dyDescent="0.25">
      <c r="B1698" s="333" t="str">
        <f>IF(D1698="","",D1698&amp;"-"&amp;(1+COUNTIF(D$33:D1697,D1698)))</f>
        <v/>
      </c>
      <c r="D1698" s="255"/>
      <c r="E1698" s="256"/>
      <c r="F1698" s="256"/>
      <c r="G1698" s="256"/>
      <c r="H1698" s="256"/>
      <c r="I1698" s="256"/>
      <c r="J1698" s="256"/>
      <c r="K1698" s="256"/>
      <c r="L1698" s="256"/>
      <c r="M1698" s="256"/>
      <c r="N1698" s="257"/>
    </row>
    <row r="1699" spans="2:14" x14ac:dyDescent="0.25">
      <c r="B1699" s="333" t="str">
        <f>IF(D1699="","",D1699&amp;"-"&amp;(1+COUNTIF(D$33:D1698,D1699)))</f>
        <v/>
      </c>
      <c r="D1699" s="255"/>
      <c r="E1699" s="256"/>
      <c r="F1699" s="256"/>
      <c r="G1699" s="256"/>
      <c r="H1699" s="256"/>
      <c r="I1699" s="256"/>
      <c r="J1699" s="256"/>
      <c r="K1699" s="256"/>
      <c r="L1699" s="256"/>
      <c r="M1699" s="256"/>
      <c r="N1699" s="257"/>
    </row>
    <row r="1700" spans="2:14" x14ac:dyDescent="0.25">
      <c r="B1700" s="333" t="str">
        <f>IF(D1700="","",D1700&amp;"-"&amp;(1+COUNTIF(D$33:D1699,D1700)))</f>
        <v/>
      </c>
      <c r="D1700" s="255"/>
      <c r="E1700" s="256"/>
      <c r="F1700" s="256"/>
      <c r="G1700" s="256"/>
      <c r="H1700" s="256"/>
      <c r="I1700" s="256"/>
      <c r="J1700" s="256"/>
      <c r="K1700" s="256"/>
      <c r="L1700" s="256"/>
      <c r="M1700" s="256"/>
      <c r="N1700" s="257"/>
    </row>
    <row r="1701" spans="2:14" x14ac:dyDescent="0.25">
      <c r="B1701" s="333" t="str">
        <f>IF(D1701="","",D1701&amp;"-"&amp;(1+COUNTIF(D$33:D1700,D1701)))</f>
        <v/>
      </c>
      <c r="D1701" s="255"/>
      <c r="E1701" s="256"/>
      <c r="F1701" s="256"/>
      <c r="G1701" s="256"/>
      <c r="H1701" s="256"/>
      <c r="I1701" s="256"/>
      <c r="J1701" s="256"/>
      <c r="K1701" s="256"/>
      <c r="L1701" s="256"/>
      <c r="M1701" s="256"/>
      <c r="N1701" s="257"/>
    </row>
    <row r="1702" spans="2:14" x14ac:dyDescent="0.25">
      <c r="B1702" s="333" t="str">
        <f>IF(D1702="","",D1702&amp;"-"&amp;(1+COUNTIF(D$33:D1701,D1702)))</f>
        <v/>
      </c>
      <c r="D1702" s="255"/>
      <c r="E1702" s="256"/>
      <c r="F1702" s="256"/>
      <c r="G1702" s="256"/>
      <c r="H1702" s="256"/>
      <c r="I1702" s="256"/>
      <c r="J1702" s="256"/>
      <c r="K1702" s="256"/>
      <c r="L1702" s="256"/>
      <c r="M1702" s="256"/>
      <c r="N1702" s="257"/>
    </row>
    <row r="1703" spans="2:14" x14ac:dyDescent="0.25">
      <c r="B1703" s="333" t="str">
        <f>IF(D1703="","",D1703&amp;"-"&amp;(1+COUNTIF(D$33:D1702,D1703)))</f>
        <v/>
      </c>
      <c r="D1703" s="255"/>
      <c r="E1703" s="256"/>
      <c r="F1703" s="256"/>
      <c r="G1703" s="256"/>
      <c r="H1703" s="256"/>
      <c r="I1703" s="256"/>
      <c r="J1703" s="256"/>
      <c r="K1703" s="256"/>
      <c r="L1703" s="256"/>
      <c r="M1703" s="256"/>
      <c r="N1703" s="257"/>
    </row>
    <row r="1704" spans="2:14" x14ac:dyDescent="0.25">
      <c r="B1704" s="333" t="str">
        <f>IF(D1704="","",D1704&amp;"-"&amp;(1+COUNTIF(D$33:D1703,D1704)))</f>
        <v/>
      </c>
      <c r="D1704" s="255"/>
      <c r="E1704" s="256"/>
      <c r="F1704" s="256"/>
      <c r="G1704" s="256"/>
      <c r="H1704" s="256"/>
      <c r="I1704" s="256"/>
      <c r="J1704" s="256"/>
      <c r="K1704" s="256"/>
      <c r="L1704" s="256"/>
      <c r="M1704" s="256"/>
      <c r="N1704" s="257"/>
    </row>
    <row r="1705" spans="2:14" ht="15" customHeight="1" x14ac:dyDescent="0.25">
      <c r="B1705" s="333" t="str">
        <f>IF(D1705="","",D1705&amp;"-"&amp;(1+COUNTIF(D$33:D1704,D1705)))</f>
        <v/>
      </c>
      <c r="D1705" s="255"/>
      <c r="E1705" s="256"/>
      <c r="F1705" s="256"/>
      <c r="G1705" s="256"/>
      <c r="H1705" s="256"/>
      <c r="I1705" s="256"/>
      <c r="J1705" s="256"/>
      <c r="K1705" s="256"/>
      <c r="L1705" s="256"/>
      <c r="M1705" s="256"/>
      <c r="N1705" s="257"/>
    </row>
    <row r="1706" spans="2:14" x14ac:dyDescent="0.25">
      <c r="B1706" s="333" t="str">
        <f>IF(D1706="","",D1706&amp;"-"&amp;(1+COUNTIF(D$33:D1705,D1706)))</f>
        <v/>
      </c>
      <c r="D1706" s="255"/>
      <c r="E1706" s="256"/>
      <c r="F1706" s="256"/>
      <c r="G1706" s="256"/>
      <c r="H1706" s="256"/>
      <c r="I1706" s="256"/>
      <c r="J1706" s="256"/>
      <c r="K1706" s="256"/>
      <c r="L1706" s="256"/>
      <c r="M1706" s="256"/>
      <c r="N1706" s="257"/>
    </row>
    <row r="1707" spans="2:14" x14ac:dyDescent="0.25">
      <c r="B1707" s="333" t="str">
        <f>IF(D1707="","",D1707&amp;"-"&amp;(1+COUNTIF(D$33:D1706,D1707)))</f>
        <v/>
      </c>
      <c r="D1707" s="255"/>
      <c r="E1707" s="256"/>
      <c r="F1707" s="256"/>
      <c r="G1707" s="256"/>
      <c r="H1707" s="256"/>
      <c r="I1707" s="256"/>
      <c r="J1707" s="256"/>
      <c r="K1707" s="256"/>
      <c r="L1707" s="256"/>
      <c r="M1707" s="256"/>
      <c r="N1707" s="257"/>
    </row>
    <row r="1708" spans="2:14" x14ac:dyDescent="0.25">
      <c r="B1708" s="333" t="str">
        <f>IF(D1708="","",D1708&amp;"-"&amp;(1+COUNTIF(D$33:D1707,D1708)))</f>
        <v/>
      </c>
      <c r="D1708" s="255"/>
      <c r="E1708" s="256"/>
      <c r="F1708" s="256"/>
      <c r="G1708" s="256"/>
      <c r="H1708" s="256"/>
      <c r="I1708" s="256"/>
      <c r="J1708" s="256"/>
      <c r="K1708" s="256"/>
      <c r="L1708" s="256"/>
      <c r="M1708" s="256"/>
      <c r="N1708" s="257"/>
    </row>
    <row r="1709" spans="2:14" x14ac:dyDescent="0.25">
      <c r="B1709" s="333" t="str">
        <f>IF(D1709="","",D1709&amp;"-"&amp;(1+COUNTIF(D$33:D1708,D1709)))</f>
        <v/>
      </c>
      <c r="D1709" s="255"/>
      <c r="E1709" s="256"/>
      <c r="F1709" s="256"/>
      <c r="G1709" s="256"/>
      <c r="H1709" s="256"/>
      <c r="I1709" s="256"/>
      <c r="J1709" s="256"/>
      <c r="K1709" s="256"/>
      <c r="L1709" s="256"/>
      <c r="M1709" s="256"/>
      <c r="N1709" s="257"/>
    </row>
    <row r="1710" spans="2:14" x14ac:dyDescent="0.25">
      <c r="B1710" s="333" t="str">
        <f>IF(D1710="","",D1710&amp;"-"&amp;(1+COUNTIF(D$33:D1709,D1710)))</f>
        <v/>
      </c>
      <c r="D1710" s="255"/>
      <c r="E1710" s="256"/>
      <c r="F1710" s="256"/>
      <c r="G1710" s="256"/>
      <c r="H1710" s="256"/>
      <c r="I1710" s="256"/>
      <c r="J1710" s="256"/>
      <c r="K1710" s="256"/>
      <c r="L1710" s="256"/>
      <c r="M1710" s="256"/>
      <c r="N1710" s="257"/>
    </row>
    <row r="1711" spans="2:14" x14ac:dyDescent="0.25">
      <c r="B1711" s="333" t="str">
        <f>IF(D1711="","",D1711&amp;"-"&amp;(1+COUNTIF(D$33:D1710,D1711)))</f>
        <v/>
      </c>
      <c r="D1711" s="255"/>
      <c r="E1711" s="256"/>
      <c r="F1711" s="256"/>
      <c r="G1711" s="256"/>
      <c r="H1711" s="256"/>
      <c r="I1711" s="256"/>
      <c r="J1711" s="256"/>
      <c r="K1711" s="256"/>
      <c r="L1711" s="256"/>
      <c r="M1711" s="256"/>
      <c r="N1711" s="257"/>
    </row>
    <row r="1712" spans="2:14" ht="15" customHeight="1" x14ac:dyDescent="0.25">
      <c r="B1712" s="333" t="str">
        <f>IF(D1712="","",D1712&amp;"-"&amp;(1+COUNTIF(D$33:D1711,D1712)))</f>
        <v/>
      </c>
      <c r="D1712" s="255"/>
      <c r="E1712" s="256"/>
      <c r="F1712" s="256"/>
      <c r="G1712" s="256"/>
      <c r="H1712" s="256"/>
      <c r="I1712" s="256"/>
      <c r="J1712" s="256"/>
      <c r="K1712" s="256"/>
      <c r="L1712" s="256"/>
      <c r="M1712" s="256"/>
      <c r="N1712" s="257"/>
    </row>
    <row r="1713" spans="2:14" x14ac:dyDescent="0.25">
      <c r="B1713" s="333" t="str">
        <f>IF(D1713="","",D1713&amp;"-"&amp;(1+COUNTIF(D$33:D1712,D1713)))</f>
        <v/>
      </c>
      <c r="D1713" s="255"/>
      <c r="E1713" s="256"/>
      <c r="F1713" s="256"/>
      <c r="G1713" s="256"/>
      <c r="H1713" s="256"/>
      <c r="I1713" s="256"/>
      <c r="J1713" s="256"/>
      <c r="K1713" s="256"/>
      <c r="L1713" s="256"/>
      <c r="M1713" s="256"/>
      <c r="N1713" s="257"/>
    </row>
    <row r="1714" spans="2:14" x14ac:dyDescent="0.25">
      <c r="B1714" s="333" t="str">
        <f>IF(D1714="","",D1714&amp;"-"&amp;(1+COUNTIF(D$33:D1713,D1714)))</f>
        <v/>
      </c>
      <c r="D1714" s="255"/>
      <c r="E1714" s="256"/>
      <c r="F1714" s="256"/>
      <c r="G1714" s="256"/>
      <c r="H1714" s="256"/>
      <c r="I1714" s="256"/>
      <c r="J1714" s="256"/>
      <c r="K1714" s="256"/>
      <c r="L1714" s="256"/>
      <c r="M1714" s="256"/>
      <c r="N1714" s="257"/>
    </row>
    <row r="1715" spans="2:14" x14ac:dyDescent="0.25">
      <c r="B1715" s="333" t="str">
        <f>IF(D1715="","",D1715&amp;"-"&amp;(1+COUNTIF(D$33:D1714,D1715)))</f>
        <v/>
      </c>
      <c r="D1715" s="255"/>
      <c r="E1715" s="256"/>
      <c r="F1715" s="256"/>
      <c r="G1715" s="256"/>
      <c r="H1715" s="256"/>
      <c r="I1715" s="256"/>
      <c r="J1715" s="256"/>
      <c r="K1715" s="256"/>
      <c r="L1715" s="256"/>
      <c r="M1715" s="256"/>
      <c r="N1715" s="257"/>
    </row>
    <row r="1716" spans="2:14" x14ac:dyDescent="0.25">
      <c r="B1716" s="333" t="str">
        <f>IF(D1716="","",D1716&amp;"-"&amp;(1+COUNTIF(D$33:D1715,D1716)))</f>
        <v/>
      </c>
      <c r="D1716" s="255"/>
      <c r="E1716" s="256"/>
      <c r="F1716" s="256"/>
      <c r="G1716" s="256"/>
      <c r="H1716" s="256"/>
      <c r="I1716" s="256"/>
      <c r="J1716" s="256"/>
      <c r="K1716" s="256"/>
      <c r="L1716" s="256"/>
      <c r="M1716" s="256"/>
      <c r="N1716" s="257"/>
    </row>
    <row r="1717" spans="2:14" x14ac:dyDescent="0.25">
      <c r="B1717" s="333" t="str">
        <f>IF(D1717="","",D1717&amp;"-"&amp;(1+COUNTIF(D$33:D1716,D1717)))</f>
        <v/>
      </c>
      <c r="D1717" s="255"/>
      <c r="E1717" s="256"/>
      <c r="F1717" s="256"/>
      <c r="G1717" s="256"/>
      <c r="H1717" s="256"/>
      <c r="I1717" s="256"/>
      <c r="J1717" s="256"/>
      <c r="K1717" s="256"/>
      <c r="L1717" s="256"/>
      <c r="M1717" s="256"/>
      <c r="N1717" s="257"/>
    </row>
    <row r="1718" spans="2:14" x14ac:dyDescent="0.25">
      <c r="B1718" s="333" t="str">
        <f>IF(D1718="","",D1718&amp;"-"&amp;(1+COUNTIF(D$33:D1717,D1718)))</f>
        <v/>
      </c>
      <c r="D1718" s="255"/>
      <c r="E1718" s="256"/>
      <c r="F1718" s="256"/>
      <c r="G1718" s="256"/>
      <c r="H1718" s="256"/>
      <c r="I1718" s="256"/>
      <c r="J1718" s="256"/>
      <c r="K1718" s="256"/>
      <c r="L1718" s="256"/>
      <c r="M1718" s="256"/>
      <c r="N1718" s="257"/>
    </row>
    <row r="1719" spans="2:14" ht="15" customHeight="1" x14ac:dyDescent="0.25">
      <c r="B1719" s="333" t="str">
        <f>IF(D1719="","",D1719&amp;"-"&amp;(1+COUNTIF(D$33:D1718,D1719)))</f>
        <v/>
      </c>
      <c r="D1719" s="255"/>
      <c r="E1719" s="256"/>
      <c r="F1719" s="256"/>
      <c r="G1719" s="256"/>
      <c r="H1719" s="256"/>
      <c r="I1719" s="256"/>
      <c r="J1719" s="256"/>
      <c r="K1719" s="256"/>
      <c r="L1719" s="256"/>
      <c r="M1719" s="256"/>
      <c r="N1719" s="257"/>
    </row>
    <row r="1720" spans="2:14" x14ac:dyDescent="0.25">
      <c r="B1720" s="333" t="str">
        <f>IF(D1720="","",D1720&amp;"-"&amp;(1+COUNTIF(D$33:D1719,D1720)))</f>
        <v/>
      </c>
      <c r="D1720" s="255"/>
      <c r="E1720" s="256"/>
      <c r="F1720" s="256"/>
      <c r="G1720" s="256"/>
      <c r="H1720" s="256"/>
      <c r="I1720" s="256"/>
      <c r="J1720" s="256"/>
      <c r="K1720" s="256"/>
      <c r="L1720" s="256"/>
      <c r="M1720" s="256"/>
      <c r="N1720" s="257"/>
    </row>
    <row r="1721" spans="2:14" x14ac:dyDescent="0.25">
      <c r="B1721" s="333" t="str">
        <f>IF(D1721="","",D1721&amp;"-"&amp;(1+COUNTIF(D$33:D1720,D1721)))</f>
        <v/>
      </c>
      <c r="D1721" s="255"/>
      <c r="E1721" s="256"/>
      <c r="F1721" s="256"/>
      <c r="G1721" s="256"/>
      <c r="H1721" s="256"/>
      <c r="I1721" s="256"/>
      <c r="J1721" s="256"/>
      <c r="K1721" s="256"/>
      <c r="L1721" s="256"/>
      <c r="M1721" s="256"/>
      <c r="N1721" s="257"/>
    </row>
    <row r="1722" spans="2:14" x14ac:dyDescent="0.25">
      <c r="B1722" s="333" t="str">
        <f>IF(D1722="","",D1722&amp;"-"&amp;(1+COUNTIF(D$33:D1721,D1722)))</f>
        <v/>
      </c>
      <c r="D1722" s="255"/>
      <c r="E1722" s="256"/>
      <c r="F1722" s="256"/>
      <c r="G1722" s="256"/>
      <c r="H1722" s="256"/>
      <c r="I1722" s="256"/>
      <c r="J1722" s="256"/>
      <c r="K1722" s="256"/>
      <c r="L1722" s="256"/>
      <c r="M1722" s="256"/>
      <c r="N1722" s="257"/>
    </row>
    <row r="1723" spans="2:14" x14ac:dyDescent="0.25">
      <c r="B1723" s="333" t="str">
        <f>IF(D1723="","",D1723&amp;"-"&amp;(1+COUNTIF(D$33:D1722,D1723)))</f>
        <v/>
      </c>
      <c r="D1723" s="255"/>
      <c r="E1723" s="256"/>
      <c r="F1723" s="256"/>
      <c r="G1723" s="256"/>
      <c r="H1723" s="256"/>
      <c r="I1723" s="256"/>
      <c r="J1723" s="256"/>
      <c r="K1723" s="256"/>
      <c r="L1723" s="256"/>
      <c r="M1723" s="256"/>
      <c r="N1723" s="257"/>
    </row>
    <row r="1724" spans="2:14" x14ac:dyDescent="0.25">
      <c r="B1724" s="333" t="str">
        <f>IF(D1724="","",D1724&amp;"-"&amp;(1+COUNTIF(D$33:D1723,D1724)))</f>
        <v/>
      </c>
      <c r="D1724" s="255"/>
      <c r="E1724" s="256"/>
      <c r="F1724" s="256"/>
      <c r="G1724" s="256"/>
      <c r="H1724" s="256"/>
      <c r="I1724" s="256"/>
      <c r="J1724" s="256"/>
      <c r="K1724" s="256"/>
      <c r="L1724" s="256"/>
      <c r="M1724" s="256"/>
      <c r="N1724" s="257"/>
    </row>
    <row r="1725" spans="2:14" x14ac:dyDescent="0.25">
      <c r="B1725" s="333" t="str">
        <f>IF(D1725="","",D1725&amp;"-"&amp;(1+COUNTIF(D$33:D1724,D1725)))</f>
        <v/>
      </c>
      <c r="D1725" s="255"/>
      <c r="E1725" s="256"/>
      <c r="F1725" s="256"/>
      <c r="G1725" s="256"/>
      <c r="H1725" s="256"/>
      <c r="I1725" s="256"/>
      <c r="J1725" s="256"/>
      <c r="K1725" s="256"/>
      <c r="L1725" s="256"/>
      <c r="M1725" s="256"/>
      <c r="N1725" s="257"/>
    </row>
    <row r="1726" spans="2:14" ht="15" customHeight="1" x14ac:dyDescent="0.25">
      <c r="B1726" s="333" t="str">
        <f>IF(D1726="","",D1726&amp;"-"&amp;(1+COUNTIF(D$33:D1725,D1726)))</f>
        <v/>
      </c>
      <c r="D1726" s="255"/>
      <c r="E1726" s="256"/>
      <c r="F1726" s="256"/>
      <c r="G1726" s="256"/>
      <c r="H1726" s="256"/>
      <c r="I1726" s="256"/>
      <c r="J1726" s="256"/>
      <c r="K1726" s="256"/>
      <c r="L1726" s="256"/>
      <c r="M1726" s="256"/>
      <c r="N1726" s="257"/>
    </row>
    <row r="1727" spans="2:14" x14ac:dyDescent="0.25">
      <c r="B1727" s="333" t="str">
        <f>IF(D1727="","",D1727&amp;"-"&amp;(1+COUNTIF(D$33:D1726,D1727)))</f>
        <v/>
      </c>
      <c r="D1727" s="255"/>
      <c r="E1727" s="256"/>
      <c r="F1727" s="256"/>
      <c r="G1727" s="256"/>
      <c r="H1727" s="256"/>
      <c r="I1727" s="256"/>
      <c r="J1727" s="256"/>
      <c r="K1727" s="256"/>
      <c r="L1727" s="256"/>
      <c r="M1727" s="256"/>
      <c r="N1727" s="257"/>
    </row>
    <row r="1728" spans="2:14" x14ac:dyDescent="0.25">
      <c r="B1728" s="333" t="str">
        <f>IF(D1728="","",D1728&amp;"-"&amp;(1+COUNTIF(D$33:D1727,D1728)))</f>
        <v/>
      </c>
      <c r="D1728" s="255"/>
      <c r="E1728" s="256"/>
      <c r="F1728" s="256"/>
      <c r="G1728" s="256"/>
      <c r="H1728" s="256"/>
      <c r="I1728" s="256"/>
      <c r="J1728" s="256"/>
      <c r="K1728" s="256"/>
      <c r="L1728" s="256"/>
      <c r="M1728" s="256"/>
      <c r="N1728" s="257"/>
    </row>
    <row r="1729" spans="2:14" x14ac:dyDescent="0.25">
      <c r="B1729" s="333" t="str">
        <f>IF(D1729="","",D1729&amp;"-"&amp;(1+COUNTIF(D$33:D1728,D1729)))</f>
        <v/>
      </c>
      <c r="D1729" s="255"/>
      <c r="E1729" s="256"/>
      <c r="F1729" s="256"/>
      <c r="G1729" s="256"/>
      <c r="H1729" s="256"/>
      <c r="I1729" s="256"/>
      <c r="J1729" s="256"/>
      <c r="K1729" s="256"/>
      <c r="L1729" s="256"/>
      <c r="M1729" s="256"/>
      <c r="N1729" s="257"/>
    </row>
    <row r="1730" spans="2:14" x14ac:dyDescent="0.25">
      <c r="B1730" s="333" t="str">
        <f>IF(D1730="","",D1730&amp;"-"&amp;(1+COUNTIF(D$33:D1729,D1730)))</f>
        <v/>
      </c>
      <c r="D1730" s="255"/>
      <c r="E1730" s="256"/>
      <c r="F1730" s="256"/>
      <c r="G1730" s="256"/>
      <c r="H1730" s="256"/>
      <c r="I1730" s="256"/>
      <c r="J1730" s="256"/>
      <c r="K1730" s="256"/>
      <c r="L1730" s="256"/>
      <c r="M1730" s="256"/>
      <c r="N1730" s="257"/>
    </row>
    <row r="1731" spans="2:14" x14ac:dyDescent="0.25">
      <c r="B1731" s="333" t="str">
        <f>IF(D1731="","",D1731&amp;"-"&amp;(1+COUNTIF(D$33:D1730,D1731)))</f>
        <v/>
      </c>
      <c r="D1731" s="255"/>
      <c r="E1731" s="256"/>
      <c r="F1731" s="256"/>
      <c r="G1731" s="256"/>
      <c r="H1731" s="256"/>
      <c r="I1731" s="256"/>
      <c r="J1731" s="256"/>
      <c r="K1731" s="256"/>
      <c r="L1731" s="256"/>
      <c r="M1731" s="256"/>
      <c r="N1731" s="257"/>
    </row>
    <row r="1732" spans="2:14" x14ac:dyDescent="0.25">
      <c r="B1732" s="333" t="str">
        <f>IF(D1732="","",D1732&amp;"-"&amp;(1+COUNTIF(D$33:D1731,D1732)))</f>
        <v/>
      </c>
      <c r="D1732" s="255"/>
      <c r="E1732" s="256"/>
      <c r="F1732" s="256"/>
      <c r="G1732" s="256"/>
      <c r="H1732" s="256"/>
      <c r="I1732" s="256"/>
      <c r="J1732" s="256"/>
      <c r="K1732" s="256"/>
      <c r="L1732" s="256"/>
      <c r="M1732" s="256"/>
      <c r="N1732" s="257"/>
    </row>
    <row r="1733" spans="2:14" ht="15" customHeight="1" x14ac:dyDescent="0.25">
      <c r="B1733" s="333" t="str">
        <f>IF(D1733="","",D1733&amp;"-"&amp;(1+COUNTIF(D$33:D1732,D1733)))</f>
        <v/>
      </c>
      <c r="D1733" s="255"/>
      <c r="E1733" s="256"/>
      <c r="F1733" s="256"/>
      <c r="G1733" s="256"/>
      <c r="H1733" s="256"/>
      <c r="I1733" s="256"/>
      <c r="J1733" s="256"/>
      <c r="K1733" s="256"/>
      <c r="L1733" s="256"/>
      <c r="M1733" s="256"/>
      <c r="N1733" s="257"/>
    </row>
    <row r="1734" spans="2:14" x14ac:dyDescent="0.25">
      <c r="B1734" s="333" t="str">
        <f>IF(D1734="","",D1734&amp;"-"&amp;(1+COUNTIF(D$33:D1733,D1734)))</f>
        <v/>
      </c>
      <c r="D1734" s="255"/>
      <c r="E1734" s="256"/>
      <c r="F1734" s="256"/>
      <c r="G1734" s="256"/>
      <c r="H1734" s="256"/>
      <c r="I1734" s="256"/>
      <c r="J1734" s="256"/>
      <c r="K1734" s="256"/>
      <c r="L1734" s="256"/>
      <c r="M1734" s="256"/>
      <c r="N1734" s="257"/>
    </row>
    <row r="1735" spans="2:14" x14ac:dyDescent="0.25">
      <c r="B1735" s="333" t="str">
        <f>IF(D1735="","",D1735&amp;"-"&amp;(1+COUNTIF(D$33:D1734,D1735)))</f>
        <v/>
      </c>
      <c r="D1735" s="255"/>
      <c r="E1735" s="256"/>
      <c r="F1735" s="256"/>
      <c r="G1735" s="256"/>
      <c r="H1735" s="256"/>
      <c r="I1735" s="256"/>
      <c r="J1735" s="256"/>
      <c r="K1735" s="256"/>
      <c r="L1735" s="256"/>
      <c r="M1735" s="256"/>
      <c r="N1735" s="257"/>
    </row>
    <row r="1736" spans="2:14" x14ac:dyDescent="0.25">
      <c r="B1736" s="333" t="str">
        <f>IF(D1736="","",D1736&amp;"-"&amp;(1+COUNTIF(D$33:D1735,D1736)))</f>
        <v/>
      </c>
      <c r="D1736" s="255"/>
      <c r="E1736" s="256"/>
      <c r="F1736" s="256"/>
      <c r="G1736" s="256"/>
      <c r="H1736" s="256"/>
      <c r="I1736" s="256"/>
      <c r="J1736" s="256"/>
      <c r="K1736" s="256"/>
      <c r="L1736" s="256"/>
      <c r="M1736" s="256"/>
      <c r="N1736" s="257"/>
    </row>
    <row r="1737" spans="2:14" x14ac:dyDescent="0.25">
      <c r="B1737" s="333" t="str">
        <f>IF(D1737="","",D1737&amp;"-"&amp;(1+COUNTIF(D$33:D1736,D1737)))</f>
        <v/>
      </c>
      <c r="D1737" s="255"/>
      <c r="E1737" s="256"/>
      <c r="F1737" s="256"/>
      <c r="G1737" s="256"/>
      <c r="H1737" s="256"/>
      <c r="I1737" s="256"/>
      <c r="J1737" s="256"/>
      <c r="K1737" s="256"/>
      <c r="L1737" s="256"/>
      <c r="M1737" s="256"/>
      <c r="N1737" s="257"/>
    </row>
    <row r="1738" spans="2:14" x14ac:dyDescent="0.25">
      <c r="B1738" s="333" t="str">
        <f>IF(D1738="","",D1738&amp;"-"&amp;(1+COUNTIF(D$33:D1737,D1738)))</f>
        <v/>
      </c>
      <c r="D1738" s="255"/>
      <c r="E1738" s="256"/>
      <c r="F1738" s="256"/>
      <c r="G1738" s="256"/>
      <c r="H1738" s="256"/>
      <c r="I1738" s="256"/>
      <c r="J1738" s="256"/>
      <c r="K1738" s="256"/>
      <c r="L1738" s="256"/>
      <c r="M1738" s="256"/>
      <c r="N1738" s="257"/>
    </row>
    <row r="1739" spans="2:14" x14ac:dyDescent="0.25">
      <c r="B1739" s="333" t="str">
        <f>IF(D1739="","",D1739&amp;"-"&amp;(1+COUNTIF(D$33:D1738,D1739)))</f>
        <v/>
      </c>
      <c r="D1739" s="255"/>
      <c r="E1739" s="256"/>
      <c r="F1739" s="256"/>
      <c r="G1739" s="256"/>
      <c r="H1739" s="256"/>
      <c r="I1739" s="256"/>
      <c r="J1739" s="256"/>
      <c r="K1739" s="256"/>
      <c r="L1739" s="256"/>
      <c r="M1739" s="256"/>
      <c r="N1739" s="257"/>
    </row>
    <row r="1740" spans="2:14" ht="15" customHeight="1" x14ac:dyDescent="0.25">
      <c r="B1740" s="333" t="str">
        <f>IF(D1740="","",D1740&amp;"-"&amp;(1+COUNTIF(D$33:D1739,D1740)))</f>
        <v/>
      </c>
      <c r="D1740" s="255"/>
      <c r="E1740" s="256"/>
      <c r="F1740" s="256"/>
      <c r="G1740" s="256"/>
      <c r="H1740" s="256"/>
      <c r="I1740" s="256"/>
      <c r="J1740" s="256"/>
      <c r="K1740" s="256"/>
      <c r="L1740" s="256"/>
      <c r="M1740" s="256"/>
      <c r="N1740" s="257"/>
    </row>
    <row r="1741" spans="2:14" x14ac:dyDescent="0.25">
      <c r="B1741" s="333" t="str">
        <f>IF(D1741="","",D1741&amp;"-"&amp;(1+COUNTIF(D$33:D1740,D1741)))</f>
        <v/>
      </c>
      <c r="D1741" s="255"/>
      <c r="E1741" s="256"/>
      <c r="F1741" s="256"/>
      <c r="G1741" s="256"/>
      <c r="H1741" s="256"/>
      <c r="I1741" s="256"/>
      <c r="J1741" s="256"/>
      <c r="K1741" s="256"/>
      <c r="L1741" s="256"/>
      <c r="M1741" s="256"/>
      <c r="N1741" s="257"/>
    </row>
    <row r="1742" spans="2:14" x14ac:dyDescent="0.25">
      <c r="B1742" s="333" t="str">
        <f>IF(D1742="","",D1742&amp;"-"&amp;(1+COUNTIF(D$33:D1741,D1742)))</f>
        <v/>
      </c>
      <c r="D1742" s="255"/>
      <c r="E1742" s="256"/>
      <c r="F1742" s="256"/>
      <c r="G1742" s="256"/>
      <c r="H1742" s="256"/>
      <c r="I1742" s="256"/>
      <c r="J1742" s="256"/>
      <c r="K1742" s="256"/>
      <c r="L1742" s="256"/>
      <c r="M1742" s="256"/>
      <c r="N1742" s="257"/>
    </row>
    <row r="1743" spans="2:14" x14ac:dyDescent="0.25">
      <c r="B1743" s="333" t="str">
        <f>IF(D1743="","",D1743&amp;"-"&amp;(1+COUNTIF(D$33:D1742,D1743)))</f>
        <v/>
      </c>
      <c r="D1743" s="255"/>
      <c r="E1743" s="256"/>
      <c r="F1743" s="256"/>
      <c r="G1743" s="256"/>
      <c r="H1743" s="256"/>
      <c r="I1743" s="256"/>
      <c r="J1743" s="256"/>
      <c r="K1743" s="256"/>
      <c r="L1743" s="256"/>
      <c r="M1743" s="256"/>
      <c r="N1743" s="257"/>
    </row>
    <row r="1744" spans="2:14" x14ac:dyDescent="0.25">
      <c r="B1744" s="333" t="str">
        <f>IF(D1744="","",D1744&amp;"-"&amp;(1+COUNTIF(D$33:D1743,D1744)))</f>
        <v/>
      </c>
      <c r="D1744" s="255"/>
      <c r="E1744" s="256"/>
      <c r="F1744" s="256"/>
      <c r="G1744" s="256"/>
      <c r="H1744" s="256"/>
      <c r="I1744" s="256"/>
      <c r="J1744" s="256"/>
      <c r="K1744" s="256"/>
      <c r="L1744" s="256"/>
      <c r="M1744" s="256"/>
      <c r="N1744" s="257"/>
    </row>
    <row r="1745" spans="2:14" x14ac:dyDescent="0.25">
      <c r="B1745" s="333" t="str">
        <f>IF(D1745="","",D1745&amp;"-"&amp;(1+COUNTIF(D$33:D1744,D1745)))</f>
        <v/>
      </c>
      <c r="D1745" s="255"/>
      <c r="E1745" s="256"/>
      <c r="F1745" s="256"/>
      <c r="G1745" s="256"/>
      <c r="H1745" s="256"/>
      <c r="I1745" s="256"/>
      <c r="J1745" s="256"/>
      <c r="K1745" s="256"/>
      <c r="L1745" s="256"/>
      <c r="M1745" s="256"/>
      <c r="N1745" s="257"/>
    </row>
    <row r="1746" spans="2:14" x14ac:dyDescent="0.25">
      <c r="B1746" s="333" t="str">
        <f>IF(D1746="","",D1746&amp;"-"&amp;(1+COUNTIF(D$33:D1745,D1746)))</f>
        <v/>
      </c>
      <c r="D1746" s="255"/>
      <c r="E1746" s="256"/>
      <c r="F1746" s="256"/>
      <c r="G1746" s="256"/>
      <c r="H1746" s="256"/>
      <c r="I1746" s="256"/>
      <c r="J1746" s="256"/>
      <c r="K1746" s="256"/>
      <c r="L1746" s="256"/>
      <c r="M1746" s="256"/>
      <c r="N1746" s="257"/>
    </row>
    <row r="1747" spans="2:14" ht="15" customHeight="1" x14ac:dyDescent="0.25">
      <c r="B1747" s="333" t="str">
        <f>IF(D1747="","",D1747&amp;"-"&amp;(1+COUNTIF(D$33:D1746,D1747)))</f>
        <v/>
      </c>
      <c r="D1747" s="255"/>
      <c r="E1747" s="256"/>
      <c r="F1747" s="256"/>
      <c r="G1747" s="256"/>
      <c r="H1747" s="256"/>
      <c r="I1747" s="256"/>
      <c r="J1747" s="256"/>
      <c r="K1747" s="256"/>
      <c r="L1747" s="256"/>
      <c r="M1747" s="256"/>
      <c r="N1747" s="257"/>
    </row>
    <row r="1748" spans="2:14" x14ac:dyDescent="0.25">
      <c r="B1748" s="333" t="str">
        <f>IF(D1748="","",D1748&amp;"-"&amp;(1+COUNTIF(D$33:D1747,D1748)))</f>
        <v/>
      </c>
      <c r="D1748" s="255"/>
      <c r="E1748" s="256"/>
      <c r="F1748" s="256"/>
      <c r="G1748" s="256"/>
      <c r="H1748" s="256"/>
      <c r="I1748" s="256"/>
      <c r="J1748" s="256"/>
      <c r="K1748" s="256"/>
      <c r="L1748" s="256"/>
      <c r="M1748" s="256"/>
      <c r="N1748" s="257"/>
    </row>
    <row r="1749" spans="2:14" x14ac:dyDescent="0.25">
      <c r="B1749" s="333" t="str">
        <f>IF(D1749="","",D1749&amp;"-"&amp;(1+COUNTIF(D$33:D1748,D1749)))</f>
        <v/>
      </c>
      <c r="D1749" s="255"/>
      <c r="E1749" s="256"/>
      <c r="F1749" s="256"/>
      <c r="G1749" s="256"/>
      <c r="H1749" s="256"/>
      <c r="I1749" s="256"/>
      <c r="J1749" s="256"/>
      <c r="K1749" s="256"/>
      <c r="L1749" s="256"/>
      <c r="M1749" s="256"/>
      <c r="N1749" s="257"/>
    </row>
    <row r="1750" spans="2:14" x14ac:dyDescent="0.25">
      <c r="B1750" s="333" t="str">
        <f>IF(D1750="","",D1750&amp;"-"&amp;(1+COUNTIF(D$33:D1749,D1750)))</f>
        <v/>
      </c>
      <c r="D1750" s="255"/>
      <c r="E1750" s="256"/>
      <c r="F1750" s="256"/>
      <c r="G1750" s="256"/>
      <c r="H1750" s="256"/>
      <c r="I1750" s="256"/>
      <c r="J1750" s="256"/>
      <c r="K1750" s="256"/>
      <c r="L1750" s="256"/>
      <c r="M1750" s="256"/>
      <c r="N1750" s="257"/>
    </row>
    <row r="1751" spans="2:14" x14ac:dyDescent="0.25">
      <c r="B1751" s="333" t="str">
        <f>IF(D1751="","",D1751&amp;"-"&amp;(1+COUNTIF(D$33:D1750,D1751)))</f>
        <v/>
      </c>
      <c r="D1751" s="255"/>
      <c r="E1751" s="256"/>
      <c r="F1751" s="256"/>
      <c r="G1751" s="256"/>
      <c r="H1751" s="256"/>
      <c r="I1751" s="256"/>
      <c r="J1751" s="256"/>
      <c r="K1751" s="256"/>
      <c r="L1751" s="256"/>
      <c r="M1751" s="256"/>
      <c r="N1751" s="257"/>
    </row>
    <row r="1752" spans="2:14" x14ac:dyDescent="0.25">
      <c r="B1752" s="333" t="str">
        <f>IF(D1752="","",D1752&amp;"-"&amp;(1+COUNTIF(D$33:D1751,D1752)))</f>
        <v/>
      </c>
      <c r="D1752" s="255"/>
      <c r="E1752" s="256"/>
      <c r="F1752" s="256"/>
      <c r="G1752" s="256"/>
      <c r="H1752" s="256"/>
      <c r="I1752" s="256"/>
      <c r="J1752" s="256"/>
      <c r="K1752" s="256"/>
      <c r="L1752" s="256"/>
      <c r="M1752" s="256"/>
      <c r="N1752" s="257"/>
    </row>
    <row r="1753" spans="2:14" x14ac:dyDescent="0.25">
      <c r="B1753" s="333" t="str">
        <f>IF(D1753="","",D1753&amp;"-"&amp;(1+COUNTIF(D$33:D1752,D1753)))</f>
        <v/>
      </c>
      <c r="D1753" s="255"/>
      <c r="E1753" s="256"/>
      <c r="F1753" s="256"/>
      <c r="G1753" s="256"/>
      <c r="H1753" s="256"/>
      <c r="I1753" s="256"/>
      <c r="J1753" s="256"/>
      <c r="K1753" s="256"/>
      <c r="L1753" s="256"/>
      <c r="M1753" s="256"/>
      <c r="N1753" s="257"/>
    </row>
    <row r="1754" spans="2:14" ht="15" customHeight="1" x14ac:dyDescent="0.25">
      <c r="B1754" s="333" t="str">
        <f>IF(D1754="","",D1754&amp;"-"&amp;(1+COUNTIF(D$33:D1753,D1754)))</f>
        <v/>
      </c>
      <c r="D1754" s="255"/>
      <c r="E1754" s="256"/>
      <c r="F1754" s="256"/>
      <c r="G1754" s="256"/>
      <c r="H1754" s="256"/>
      <c r="I1754" s="256"/>
      <c r="J1754" s="256"/>
      <c r="K1754" s="256"/>
      <c r="L1754" s="256"/>
      <c r="M1754" s="256"/>
      <c r="N1754" s="257"/>
    </row>
    <row r="1755" spans="2:14" x14ac:dyDescent="0.25">
      <c r="B1755" s="333" t="str">
        <f>IF(D1755="","",D1755&amp;"-"&amp;(1+COUNTIF(D$33:D1754,D1755)))</f>
        <v/>
      </c>
      <c r="D1755" s="255"/>
      <c r="E1755" s="256"/>
      <c r="F1755" s="256"/>
      <c r="G1755" s="256"/>
      <c r="H1755" s="256"/>
      <c r="I1755" s="256"/>
      <c r="J1755" s="256"/>
      <c r="K1755" s="256"/>
      <c r="L1755" s="256"/>
      <c r="M1755" s="256"/>
      <c r="N1755" s="257"/>
    </row>
    <row r="1756" spans="2:14" x14ac:dyDescent="0.25">
      <c r="B1756" s="333" t="str">
        <f>IF(D1756="","",D1756&amp;"-"&amp;(1+COUNTIF(D$33:D1755,D1756)))</f>
        <v/>
      </c>
      <c r="D1756" s="255"/>
      <c r="E1756" s="256"/>
      <c r="F1756" s="256"/>
      <c r="G1756" s="256"/>
      <c r="H1756" s="256"/>
      <c r="I1756" s="256"/>
      <c r="J1756" s="256"/>
      <c r="K1756" s="256"/>
      <c r="L1756" s="256"/>
      <c r="M1756" s="256"/>
      <c r="N1756" s="257"/>
    </row>
    <row r="1757" spans="2:14" x14ac:dyDescent="0.25">
      <c r="B1757" s="333" t="str">
        <f>IF(D1757="","",D1757&amp;"-"&amp;(1+COUNTIF(D$33:D1756,D1757)))</f>
        <v/>
      </c>
      <c r="D1757" s="255"/>
      <c r="E1757" s="256"/>
      <c r="F1757" s="256"/>
      <c r="G1757" s="256"/>
      <c r="H1757" s="256"/>
      <c r="I1757" s="256"/>
      <c r="J1757" s="256"/>
      <c r="K1757" s="256"/>
      <c r="L1757" s="256"/>
      <c r="M1757" s="256"/>
      <c r="N1757" s="257"/>
    </row>
    <row r="1758" spans="2:14" x14ac:dyDescent="0.25">
      <c r="B1758" s="333" t="str">
        <f>IF(D1758="","",D1758&amp;"-"&amp;(1+COUNTIF(D$33:D1757,D1758)))</f>
        <v/>
      </c>
      <c r="D1758" s="255"/>
      <c r="E1758" s="256"/>
      <c r="F1758" s="256"/>
      <c r="G1758" s="256"/>
      <c r="H1758" s="256"/>
      <c r="I1758" s="256"/>
      <c r="J1758" s="256"/>
      <c r="K1758" s="256"/>
      <c r="L1758" s="256"/>
      <c r="M1758" s="256"/>
      <c r="N1758" s="257"/>
    </row>
    <row r="1759" spans="2:14" x14ac:dyDescent="0.25">
      <c r="B1759" s="333" t="str">
        <f>IF(D1759="","",D1759&amp;"-"&amp;(1+COUNTIF(D$33:D1758,D1759)))</f>
        <v/>
      </c>
      <c r="D1759" s="255"/>
      <c r="E1759" s="256"/>
      <c r="F1759" s="256"/>
      <c r="G1759" s="256"/>
      <c r="H1759" s="256"/>
      <c r="I1759" s="256"/>
      <c r="J1759" s="256"/>
      <c r="K1759" s="256"/>
      <c r="L1759" s="256"/>
      <c r="M1759" s="256"/>
      <c r="N1759" s="257"/>
    </row>
    <row r="1760" spans="2:14" x14ac:dyDescent="0.25">
      <c r="B1760" s="333" t="str">
        <f>IF(D1760="","",D1760&amp;"-"&amp;(1+COUNTIF(D$33:D1759,D1760)))</f>
        <v/>
      </c>
      <c r="D1760" s="255"/>
      <c r="E1760" s="256"/>
      <c r="F1760" s="256"/>
      <c r="G1760" s="256"/>
      <c r="H1760" s="256"/>
      <c r="I1760" s="256"/>
      <c r="J1760" s="256"/>
      <c r="K1760" s="256"/>
      <c r="L1760" s="256"/>
      <c r="M1760" s="256"/>
      <c r="N1760" s="257"/>
    </row>
    <row r="1761" spans="2:14" ht="15" customHeight="1" x14ac:dyDescent="0.25">
      <c r="B1761" s="333" t="str">
        <f>IF(D1761="","",D1761&amp;"-"&amp;(1+COUNTIF(D$33:D1760,D1761)))</f>
        <v/>
      </c>
      <c r="D1761" s="255"/>
      <c r="E1761" s="256"/>
      <c r="F1761" s="256"/>
      <c r="G1761" s="256"/>
      <c r="H1761" s="256"/>
      <c r="I1761" s="256"/>
      <c r="J1761" s="256"/>
      <c r="K1761" s="256"/>
      <c r="L1761" s="256"/>
      <c r="M1761" s="256"/>
      <c r="N1761" s="257"/>
    </row>
    <row r="1762" spans="2:14" x14ac:dyDescent="0.25">
      <c r="B1762" s="333" t="str">
        <f>IF(D1762="","",D1762&amp;"-"&amp;(1+COUNTIF(D$33:D1761,D1762)))</f>
        <v/>
      </c>
      <c r="D1762" s="255"/>
      <c r="E1762" s="256"/>
      <c r="F1762" s="256"/>
      <c r="G1762" s="256"/>
      <c r="H1762" s="256"/>
      <c r="I1762" s="256"/>
      <c r="J1762" s="256"/>
      <c r="K1762" s="256"/>
      <c r="L1762" s="256"/>
      <c r="M1762" s="256"/>
      <c r="N1762" s="257"/>
    </row>
    <row r="1763" spans="2:14" x14ac:dyDescent="0.25">
      <c r="B1763" s="333" t="str">
        <f>IF(D1763="","",D1763&amp;"-"&amp;(1+COUNTIF(D$33:D1762,D1763)))</f>
        <v/>
      </c>
      <c r="D1763" s="255"/>
      <c r="E1763" s="256"/>
      <c r="F1763" s="256"/>
      <c r="G1763" s="256"/>
      <c r="H1763" s="256"/>
      <c r="I1763" s="256"/>
      <c r="J1763" s="256"/>
      <c r="K1763" s="256"/>
      <c r="L1763" s="256"/>
      <c r="M1763" s="256"/>
      <c r="N1763" s="257"/>
    </row>
    <row r="1764" spans="2:14" x14ac:dyDescent="0.25">
      <c r="B1764" s="333" t="str">
        <f>IF(D1764="","",D1764&amp;"-"&amp;(1+COUNTIF(D$33:D1763,D1764)))</f>
        <v/>
      </c>
      <c r="D1764" s="255"/>
      <c r="E1764" s="256"/>
      <c r="F1764" s="256"/>
      <c r="G1764" s="256"/>
      <c r="H1764" s="256"/>
      <c r="I1764" s="256"/>
      <c r="J1764" s="256"/>
      <c r="K1764" s="256"/>
      <c r="L1764" s="256"/>
      <c r="M1764" s="256"/>
      <c r="N1764" s="257"/>
    </row>
    <row r="1765" spans="2:14" x14ac:dyDescent="0.25">
      <c r="B1765" s="333" t="str">
        <f>IF(D1765="","",D1765&amp;"-"&amp;(1+COUNTIF(D$33:D1764,D1765)))</f>
        <v/>
      </c>
      <c r="D1765" s="255"/>
      <c r="E1765" s="256"/>
      <c r="F1765" s="256"/>
      <c r="G1765" s="256"/>
      <c r="H1765" s="256"/>
      <c r="I1765" s="256"/>
      <c r="J1765" s="256"/>
      <c r="K1765" s="256"/>
      <c r="L1765" s="256"/>
      <c r="M1765" s="256"/>
      <c r="N1765" s="257"/>
    </row>
    <row r="1766" spans="2:14" x14ac:dyDescent="0.25">
      <c r="B1766" s="333" t="str">
        <f>IF(D1766="","",D1766&amp;"-"&amp;(1+COUNTIF(D$33:D1765,D1766)))</f>
        <v/>
      </c>
      <c r="D1766" s="255"/>
      <c r="E1766" s="256"/>
      <c r="F1766" s="256"/>
      <c r="G1766" s="256"/>
      <c r="H1766" s="256"/>
      <c r="I1766" s="256"/>
      <c r="J1766" s="256"/>
      <c r="K1766" s="256"/>
      <c r="L1766" s="256"/>
      <c r="M1766" s="256"/>
      <c r="N1766" s="257"/>
    </row>
    <row r="1767" spans="2:14" x14ac:dyDescent="0.25">
      <c r="B1767" s="333" t="str">
        <f>IF(D1767="","",D1767&amp;"-"&amp;(1+COUNTIF(D$33:D1766,D1767)))</f>
        <v/>
      </c>
      <c r="D1767" s="255"/>
      <c r="E1767" s="256"/>
      <c r="F1767" s="256"/>
      <c r="G1767" s="256"/>
      <c r="H1767" s="256"/>
      <c r="I1767" s="256"/>
      <c r="J1767" s="256"/>
      <c r="K1767" s="256"/>
      <c r="L1767" s="256"/>
      <c r="M1767" s="256"/>
      <c r="N1767" s="257"/>
    </row>
    <row r="1768" spans="2:14" ht="15" customHeight="1" x14ac:dyDescent="0.25">
      <c r="B1768" s="333" t="str">
        <f>IF(D1768="","",D1768&amp;"-"&amp;(1+COUNTIF(D$33:D1767,D1768)))</f>
        <v/>
      </c>
      <c r="D1768" s="255"/>
      <c r="E1768" s="256"/>
      <c r="F1768" s="256"/>
      <c r="G1768" s="256"/>
      <c r="H1768" s="256"/>
      <c r="I1768" s="256"/>
      <c r="J1768" s="256"/>
      <c r="K1768" s="256"/>
      <c r="L1768" s="256"/>
      <c r="M1768" s="256"/>
      <c r="N1768" s="257"/>
    </row>
    <row r="1769" spans="2:14" x14ac:dyDescent="0.25">
      <c r="B1769" s="333" t="str">
        <f>IF(D1769="","",D1769&amp;"-"&amp;(1+COUNTIF(D$33:D1768,D1769)))</f>
        <v/>
      </c>
      <c r="D1769" s="255"/>
      <c r="E1769" s="256"/>
      <c r="F1769" s="256"/>
      <c r="G1769" s="256"/>
      <c r="H1769" s="256"/>
      <c r="I1769" s="256"/>
      <c r="J1769" s="256"/>
      <c r="K1769" s="256"/>
      <c r="L1769" s="256"/>
      <c r="M1769" s="256"/>
      <c r="N1769" s="257"/>
    </row>
    <row r="1770" spans="2:14" x14ac:dyDescent="0.25">
      <c r="B1770" s="333" t="str">
        <f>IF(D1770="","",D1770&amp;"-"&amp;(1+COUNTIF(D$33:D1769,D1770)))</f>
        <v/>
      </c>
      <c r="D1770" s="255"/>
      <c r="E1770" s="256"/>
      <c r="F1770" s="256"/>
      <c r="G1770" s="256"/>
      <c r="H1770" s="256"/>
      <c r="I1770" s="256"/>
      <c r="J1770" s="256"/>
      <c r="K1770" s="256"/>
      <c r="L1770" s="256"/>
      <c r="M1770" s="256"/>
      <c r="N1770" s="257"/>
    </row>
    <row r="1771" spans="2:14" x14ac:dyDescent="0.25">
      <c r="B1771" s="333" t="str">
        <f>IF(D1771="","",D1771&amp;"-"&amp;(1+COUNTIF(D$33:D1770,D1771)))</f>
        <v/>
      </c>
      <c r="D1771" s="255"/>
      <c r="E1771" s="256"/>
      <c r="F1771" s="256"/>
      <c r="G1771" s="256"/>
      <c r="H1771" s="256"/>
      <c r="I1771" s="256"/>
      <c r="J1771" s="256"/>
      <c r="K1771" s="256"/>
      <c r="L1771" s="256"/>
      <c r="M1771" s="256"/>
      <c r="N1771" s="257"/>
    </row>
    <row r="1772" spans="2:14" x14ac:dyDescent="0.25">
      <c r="B1772" s="333" t="str">
        <f>IF(D1772="","",D1772&amp;"-"&amp;(1+COUNTIF(D$33:D1771,D1772)))</f>
        <v/>
      </c>
      <c r="D1772" s="255"/>
      <c r="E1772" s="256"/>
      <c r="F1772" s="256"/>
      <c r="G1772" s="256"/>
      <c r="H1772" s="256"/>
      <c r="I1772" s="256"/>
      <c r="J1772" s="256"/>
      <c r="K1772" s="256"/>
      <c r="L1772" s="256"/>
      <c r="M1772" s="256"/>
      <c r="N1772" s="257"/>
    </row>
    <row r="1773" spans="2:14" x14ac:dyDescent="0.25">
      <c r="B1773" s="333" t="str">
        <f>IF(D1773="","",D1773&amp;"-"&amp;(1+COUNTIF(D$33:D1772,D1773)))</f>
        <v/>
      </c>
      <c r="D1773" s="255"/>
      <c r="E1773" s="256"/>
      <c r="F1773" s="256"/>
      <c r="G1773" s="256"/>
      <c r="H1773" s="256"/>
      <c r="I1773" s="256"/>
      <c r="J1773" s="256"/>
      <c r="K1773" s="256"/>
      <c r="L1773" s="256"/>
      <c r="M1773" s="256"/>
      <c r="N1773" s="257"/>
    </row>
    <row r="1774" spans="2:14" x14ac:dyDescent="0.25">
      <c r="B1774" s="333" t="str">
        <f>IF(D1774="","",D1774&amp;"-"&amp;(1+COUNTIF(D$33:D1773,D1774)))</f>
        <v/>
      </c>
      <c r="D1774" s="255"/>
      <c r="E1774" s="256"/>
      <c r="F1774" s="256"/>
      <c r="G1774" s="256"/>
      <c r="H1774" s="256"/>
      <c r="I1774" s="256"/>
      <c r="J1774" s="256"/>
      <c r="K1774" s="256"/>
      <c r="L1774" s="256"/>
      <c r="M1774" s="256"/>
      <c r="N1774" s="257"/>
    </row>
    <row r="1775" spans="2:14" ht="15" customHeight="1" x14ac:dyDescent="0.25">
      <c r="B1775" s="333" t="str">
        <f>IF(D1775="","",D1775&amp;"-"&amp;(1+COUNTIF(D$33:D1774,D1775)))</f>
        <v/>
      </c>
      <c r="D1775" s="255"/>
      <c r="E1775" s="256"/>
      <c r="F1775" s="256"/>
      <c r="G1775" s="256"/>
      <c r="H1775" s="256"/>
      <c r="I1775" s="256"/>
      <c r="J1775" s="256"/>
      <c r="K1775" s="256"/>
      <c r="L1775" s="256"/>
      <c r="M1775" s="256"/>
      <c r="N1775" s="257"/>
    </row>
    <row r="1776" spans="2:14" x14ac:dyDescent="0.25">
      <c r="B1776" s="333" t="str">
        <f>IF(D1776="","",D1776&amp;"-"&amp;(1+COUNTIF(D$33:D1775,D1776)))</f>
        <v/>
      </c>
      <c r="D1776" s="255"/>
      <c r="E1776" s="256"/>
      <c r="F1776" s="256"/>
      <c r="G1776" s="256"/>
      <c r="H1776" s="256"/>
      <c r="I1776" s="256"/>
      <c r="J1776" s="256"/>
      <c r="K1776" s="256"/>
      <c r="L1776" s="256"/>
      <c r="M1776" s="256"/>
      <c r="N1776" s="257"/>
    </row>
    <row r="1777" spans="2:14" x14ac:dyDescent="0.25">
      <c r="B1777" s="333" t="str">
        <f>IF(D1777="","",D1777&amp;"-"&amp;(1+COUNTIF(D$33:D1776,D1777)))</f>
        <v/>
      </c>
      <c r="D1777" s="255"/>
      <c r="E1777" s="256"/>
      <c r="F1777" s="256"/>
      <c r="G1777" s="256"/>
      <c r="H1777" s="256"/>
      <c r="I1777" s="256"/>
      <c r="J1777" s="256"/>
      <c r="K1777" s="256"/>
      <c r="L1777" s="256"/>
      <c r="M1777" s="256"/>
      <c r="N1777" s="257"/>
    </row>
    <row r="1778" spans="2:14" x14ac:dyDescent="0.25">
      <c r="B1778" s="333" t="str">
        <f>IF(D1778="","",D1778&amp;"-"&amp;(1+COUNTIF(D$33:D1777,D1778)))</f>
        <v/>
      </c>
      <c r="D1778" s="255"/>
      <c r="E1778" s="256"/>
      <c r="F1778" s="256"/>
      <c r="G1778" s="256"/>
      <c r="H1778" s="256"/>
      <c r="I1778" s="256"/>
      <c r="J1778" s="256"/>
      <c r="K1778" s="256"/>
      <c r="L1778" s="256"/>
      <c r="M1778" s="256"/>
      <c r="N1778" s="257"/>
    </row>
    <row r="1779" spans="2:14" x14ac:dyDescent="0.25">
      <c r="B1779" s="333" t="str">
        <f>IF(D1779="","",D1779&amp;"-"&amp;(1+COUNTIF(D$33:D1778,D1779)))</f>
        <v/>
      </c>
      <c r="D1779" s="255"/>
      <c r="E1779" s="256"/>
      <c r="F1779" s="256"/>
      <c r="G1779" s="256"/>
      <c r="H1779" s="256"/>
      <c r="I1779" s="256"/>
      <c r="J1779" s="256"/>
      <c r="K1779" s="256"/>
      <c r="L1779" s="256"/>
      <c r="M1779" s="256"/>
      <c r="N1779" s="257"/>
    </row>
    <row r="1780" spans="2:14" x14ac:dyDescent="0.25">
      <c r="B1780" s="333" t="str">
        <f>IF(D1780="","",D1780&amp;"-"&amp;(1+COUNTIF(D$33:D1779,D1780)))</f>
        <v/>
      </c>
      <c r="D1780" s="255"/>
      <c r="E1780" s="256"/>
      <c r="F1780" s="256"/>
      <c r="G1780" s="256"/>
      <c r="H1780" s="256"/>
      <c r="I1780" s="256"/>
      <c r="J1780" s="256"/>
      <c r="K1780" s="256"/>
      <c r="L1780" s="256"/>
      <c r="M1780" s="256"/>
      <c r="N1780" s="257"/>
    </row>
    <row r="1781" spans="2:14" x14ac:dyDescent="0.25">
      <c r="B1781" s="333" t="str">
        <f>IF(D1781="","",D1781&amp;"-"&amp;(1+COUNTIF(D$33:D1780,D1781)))</f>
        <v/>
      </c>
      <c r="D1781" s="255"/>
      <c r="E1781" s="256"/>
      <c r="F1781" s="256"/>
      <c r="G1781" s="256"/>
      <c r="H1781" s="256"/>
      <c r="I1781" s="256"/>
      <c r="J1781" s="256"/>
      <c r="K1781" s="256"/>
      <c r="L1781" s="256"/>
      <c r="M1781" s="256"/>
      <c r="N1781" s="257"/>
    </row>
    <row r="1782" spans="2:14" ht="15" customHeight="1" x14ac:dyDescent="0.25">
      <c r="B1782" s="333" t="str">
        <f>IF(D1782="","",D1782&amp;"-"&amp;(1+COUNTIF(D$33:D1781,D1782)))</f>
        <v/>
      </c>
      <c r="D1782" s="255"/>
      <c r="E1782" s="256"/>
      <c r="F1782" s="256"/>
      <c r="G1782" s="256"/>
      <c r="H1782" s="256"/>
      <c r="I1782" s="256"/>
      <c r="J1782" s="256"/>
      <c r="K1782" s="256"/>
      <c r="L1782" s="256"/>
      <c r="M1782" s="256"/>
      <c r="N1782" s="257"/>
    </row>
    <row r="1783" spans="2:14" x14ac:dyDescent="0.25">
      <c r="B1783" s="333" t="str">
        <f>IF(D1783="","",D1783&amp;"-"&amp;(1+COUNTIF(D$33:D1782,D1783)))</f>
        <v/>
      </c>
      <c r="D1783" s="255"/>
      <c r="E1783" s="256"/>
      <c r="F1783" s="256"/>
      <c r="G1783" s="256"/>
      <c r="H1783" s="256"/>
      <c r="I1783" s="256"/>
      <c r="J1783" s="256"/>
      <c r="K1783" s="256"/>
      <c r="L1783" s="256"/>
      <c r="M1783" s="256"/>
      <c r="N1783" s="257"/>
    </row>
    <row r="1784" spans="2:14" x14ac:dyDescent="0.25">
      <c r="B1784" s="333" t="str">
        <f>IF(D1784="","",D1784&amp;"-"&amp;(1+COUNTIF(D$33:D1783,D1784)))</f>
        <v/>
      </c>
      <c r="D1784" s="255"/>
      <c r="E1784" s="256"/>
      <c r="F1784" s="256"/>
      <c r="G1784" s="256"/>
      <c r="H1784" s="256"/>
      <c r="I1784" s="256"/>
      <c r="J1784" s="256"/>
      <c r="K1784" s="256"/>
      <c r="L1784" s="256"/>
      <c r="M1784" s="256"/>
      <c r="N1784" s="257"/>
    </row>
    <row r="1785" spans="2:14" x14ac:dyDescent="0.25">
      <c r="B1785" s="333" t="str">
        <f>IF(D1785="","",D1785&amp;"-"&amp;(1+COUNTIF(D$33:D1784,D1785)))</f>
        <v/>
      </c>
      <c r="D1785" s="255"/>
      <c r="E1785" s="256"/>
      <c r="F1785" s="256"/>
      <c r="G1785" s="256"/>
      <c r="H1785" s="256"/>
      <c r="I1785" s="256"/>
      <c r="J1785" s="256"/>
      <c r="K1785" s="256"/>
      <c r="L1785" s="256"/>
      <c r="M1785" s="256"/>
      <c r="N1785" s="257"/>
    </row>
    <row r="1786" spans="2:14" x14ac:dyDescent="0.25">
      <c r="B1786" s="333" t="str">
        <f>IF(D1786="","",D1786&amp;"-"&amp;(1+COUNTIF(D$33:D1785,D1786)))</f>
        <v/>
      </c>
      <c r="D1786" s="255"/>
      <c r="E1786" s="256"/>
      <c r="F1786" s="256"/>
      <c r="G1786" s="256"/>
      <c r="H1786" s="256"/>
      <c r="I1786" s="256"/>
      <c r="J1786" s="256"/>
      <c r="K1786" s="256"/>
      <c r="L1786" s="256"/>
      <c r="M1786" s="256"/>
      <c r="N1786" s="257"/>
    </row>
    <row r="1787" spans="2:14" x14ac:dyDescent="0.25">
      <c r="B1787" s="333" t="str">
        <f>IF(D1787="","",D1787&amp;"-"&amp;(1+COUNTIF(D$33:D1786,D1787)))</f>
        <v/>
      </c>
      <c r="D1787" s="255"/>
      <c r="E1787" s="256"/>
      <c r="F1787" s="256"/>
      <c r="G1787" s="256"/>
      <c r="H1787" s="256"/>
      <c r="I1787" s="256"/>
      <c r="J1787" s="256"/>
      <c r="K1787" s="256"/>
      <c r="L1787" s="256"/>
      <c r="M1787" s="256"/>
      <c r="N1787" s="257"/>
    </row>
    <row r="1788" spans="2:14" x14ac:dyDescent="0.25">
      <c r="B1788" s="333" t="str">
        <f>IF(D1788="","",D1788&amp;"-"&amp;(1+COUNTIF(D$33:D1787,D1788)))</f>
        <v/>
      </c>
      <c r="D1788" s="255"/>
      <c r="E1788" s="256"/>
      <c r="F1788" s="256"/>
      <c r="G1788" s="256"/>
      <c r="H1788" s="256"/>
      <c r="I1788" s="256"/>
      <c r="J1788" s="256"/>
      <c r="K1788" s="256"/>
      <c r="L1788" s="256"/>
      <c r="M1788" s="256"/>
      <c r="N1788" s="257"/>
    </row>
    <row r="1789" spans="2:14" ht="15" customHeight="1" x14ac:dyDescent="0.25">
      <c r="B1789" s="333" t="str">
        <f>IF(D1789="","",D1789&amp;"-"&amp;(1+COUNTIF(D$33:D1788,D1789)))</f>
        <v/>
      </c>
      <c r="D1789" s="255"/>
      <c r="E1789" s="256"/>
      <c r="F1789" s="256"/>
      <c r="G1789" s="256"/>
      <c r="H1789" s="256"/>
      <c r="I1789" s="256"/>
      <c r="J1789" s="256"/>
      <c r="K1789" s="256"/>
      <c r="L1789" s="256"/>
      <c r="M1789" s="256"/>
      <c r="N1789" s="257"/>
    </row>
    <row r="1790" spans="2:14" x14ac:dyDescent="0.25">
      <c r="B1790" s="333" t="str">
        <f>IF(D1790="","",D1790&amp;"-"&amp;(1+COUNTIF(D$33:D1789,D1790)))</f>
        <v/>
      </c>
      <c r="D1790" s="255"/>
      <c r="E1790" s="256"/>
      <c r="F1790" s="256"/>
      <c r="G1790" s="256"/>
      <c r="H1790" s="256"/>
      <c r="I1790" s="256"/>
      <c r="J1790" s="256"/>
      <c r="K1790" s="256"/>
      <c r="L1790" s="256"/>
      <c r="M1790" s="256"/>
      <c r="N1790" s="257"/>
    </row>
    <row r="1791" spans="2:14" x14ac:dyDescent="0.25">
      <c r="B1791" s="333" t="str">
        <f>IF(D1791="","",D1791&amp;"-"&amp;(1+COUNTIF(D$33:D1790,D1791)))</f>
        <v/>
      </c>
      <c r="D1791" s="255"/>
      <c r="E1791" s="256"/>
      <c r="F1791" s="256"/>
      <c r="G1791" s="256"/>
      <c r="H1791" s="256"/>
      <c r="I1791" s="256"/>
      <c r="J1791" s="256"/>
      <c r="K1791" s="256"/>
      <c r="L1791" s="256"/>
      <c r="M1791" s="256"/>
      <c r="N1791" s="257"/>
    </row>
    <row r="1792" spans="2:14" x14ac:dyDescent="0.25">
      <c r="B1792" s="333" t="str">
        <f>IF(D1792="","",D1792&amp;"-"&amp;(1+COUNTIF(D$33:D1791,D1792)))</f>
        <v/>
      </c>
      <c r="D1792" s="255"/>
      <c r="E1792" s="256"/>
      <c r="F1792" s="256"/>
      <c r="G1792" s="256"/>
      <c r="H1792" s="256"/>
      <c r="I1792" s="256"/>
      <c r="J1792" s="256"/>
      <c r="K1792" s="256"/>
      <c r="L1792" s="256"/>
      <c r="M1792" s="256"/>
      <c r="N1792" s="257"/>
    </row>
    <row r="1793" spans="2:14" x14ac:dyDescent="0.25">
      <c r="B1793" s="333" t="str">
        <f>IF(D1793="","",D1793&amp;"-"&amp;(1+COUNTIF(D$33:D1792,D1793)))</f>
        <v/>
      </c>
      <c r="D1793" s="255"/>
      <c r="E1793" s="256"/>
      <c r="F1793" s="256"/>
      <c r="G1793" s="256"/>
      <c r="H1793" s="256"/>
      <c r="I1793" s="256"/>
      <c r="J1793" s="256"/>
      <c r="K1793" s="256"/>
      <c r="L1793" s="256"/>
      <c r="M1793" s="256"/>
      <c r="N1793" s="257"/>
    </row>
    <row r="1794" spans="2:14" x14ac:dyDescent="0.25">
      <c r="B1794" s="333" t="str">
        <f>IF(D1794="","",D1794&amp;"-"&amp;(1+COUNTIF(D$33:D1793,D1794)))</f>
        <v/>
      </c>
      <c r="D1794" s="255"/>
      <c r="E1794" s="256"/>
      <c r="F1794" s="256"/>
      <c r="G1794" s="256"/>
      <c r="H1794" s="256"/>
      <c r="I1794" s="256"/>
      <c r="J1794" s="256"/>
      <c r="K1794" s="256"/>
      <c r="L1794" s="256"/>
      <c r="M1794" s="256"/>
      <c r="N1794" s="257"/>
    </row>
    <row r="1795" spans="2:14" x14ac:dyDescent="0.25">
      <c r="B1795" s="333" t="str">
        <f>IF(D1795="","",D1795&amp;"-"&amp;(1+COUNTIF(D$33:D1794,D1795)))</f>
        <v/>
      </c>
      <c r="D1795" s="255"/>
      <c r="E1795" s="256"/>
      <c r="F1795" s="256"/>
      <c r="G1795" s="256"/>
      <c r="H1795" s="256"/>
      <c r="I1795" s="256"/>
      <c r="J1795" s="256"/>
      <c r="K1795" s="256"/>
      <c r="L1795" s="256"/>
      <c r="M1795" s="256"/>
      <c r="N1795" s="257"/>
    </row>
    <row r="1796" spans="2:14" ht="15" customHeight="1" x14ac:dyDescent="0.25">
      <c r="B1796" s="333" t="str">
        <f>IF(D1796="","",D1796&amp;"-"&amp;(1+COUNTIF(D$33:D1795,D1796)))</f>
        <v/>
      </c>
      <c r="D1796" s="255"/>
      <c r="E1796" s="256"/>
      <c r="F1796" s="256"/>
      <c r="G1796" s="256"/>
      <c r="H1796" s="256"/>
      <c r="I1796" s="256"/>
      <c r="J1796" s="256"/>
      <c r="K1796" s="256"/>
      <c r="L1796" s="256"/>
      <c r="M1796" s="256"/>
      <c r="N1796" s="257"/>
    </row>
    <row r="1797" spans="2:14" x14ac:dyDescent="0.25">
      <c r="B1797" s="333" t="str">
        <f>IF(D1797="","",D1797&amp;"-"&amp;(1+COUNTIF(D$33:D1796,D1797)))</f>
        <v/>
      </c>
      <c r="D1797" s="255"/>
      <c r="E1797" s="256"/>
      <c r="F1797" s="256"/>
      <c r="G1797" s="256"/>
      <c r="H1797" s="256"/>
      <c r="I1797" s="256"/>
      <c r="J1797" s="256"/>
      <c r="K1797" s="256"/>
      <c r="L1797" s="256"/>
      <c r="M1797" s="256"/>
      <c r="N1797" s="257"/>
    </row>
    <row r="1798" spans="2:14" x14ac:dyDescent="0.25">
      <c r="B1798" s="333" t="str">
        <f>IF(D1798="","",D1798&amp;"-"&amp;(1+COUNTIF(D$33:D1797,D1798)))</f>
        <v/>
      </c>
      <c r="D1798" s="255"/>
      <c r="E1798" s="256"/>
      <c r="F1798" s="256"/>
      <c r="G1798" s="256"/>
      <c r="H1798" s="256"/>
      <c r="I1798" s="256"/>
      <c r="J1798" s="256"/>
      <c r="K1798" s="256"/>
      <c r="L1798" s="256"/>
      <c r="M1798" s="256"/>
      <c r="N1798" s="257"/>
    </row>
    <row r="1799" spans="2:14" x14ac:dyDescent="0.25">
      <c r="B1799" s="333" t="str">
        <f>IF(D1799="","",D1799&amp;"-"&amp;(1+COUNTIF(D$33:D1798,D1799)))</f>
        <v/>
      </c>
      <c r="D1799" s="255"/>
      <c r="E1799" s="256"/>
      <c r="F1799" s="256"/>
      <c r="G1799" s="256"/>
      <c r="H1799" s="256"/>
      <c r="I1799" s="256"/>
      <c r="J1799" s="256"/>
      <c r="K1799" s="256"/>
      <c r="L1799" s="256"/>
      <c r="M1799" s="256"/>
      <c r="N1799" s="257"/>
    </row>
    <row r="1800" spans="2:14" x14ac:dyDescent="0.25">
      <c r="B1800" s="333" t="str">
        <f>IF(D1800="","",D1800&amp;"-"&amp;(1+COUNTIF(D$33:D1799,D1800)))</f>
        <v/>
      </c>
      <c r="D1800" s="255"/>
      <c r="E1800" s="256"/>
      <c r="F1800" s="256"/>
      <c r="G1800" s="256"/>
      <c r="H1800" s="256"/>
      <c r="I1800" s="256"/>
      <c r="J1800" s="256"/>
      <c r="K1800" s="256"/>
      <c r="L1800" s="256"/>
      <c r="M1800" s="256"/>
      <c r="N1800" s="257"/>
    </row>
    <row r="1801" spans="2:14" x14ac:dyDescent="0.25">
      <c r="B1801" s="333" t="str">
        <f>IF(D1801="","",D1801&amp;"-"&amp;(1+COUNTIF(D$33:D1800,D1801)))</f>
        <v/>
      </c>
      <c r="D1801" s="255"/>
      <c r="E1801" s="256"/>
      <c r="F1801" s="256"/>
      <c r="G1801" s="256"/>
      <c r="H1801" s="256"/>
      <c r="I1801" s="256"/>
      <c r="J1801" s="256"/>
      <c r="K1801" s="256"/>
      <c r="L1801" s="256"/>
      <c r="M1801" s="256"/>
      <c r="N1801" s="257"/>
    </row>
    <row r="1802" spans="2:14" x14ac:dyDescent="0.25">
      <c r="B1802" s="333" t="str">
        <f>IF(D1802="","",D1802&amp;"-"&amp;(1+COUNTIF(D$33:D1801,D1802)))</f>
        <v/>
      </c>
      <c r="D1802" s="255"/>
      <c r="E1802" s="256"/>
      <c r="F1802" s="256"/>
      <c r="G1802" s="256"/>
      <c r="H1802" s="256"/>
      <c r="I1802" s="256"/>
      <c r="J1802" s="256"/>
      <c r="K1802" s="256"/>
      <c r="L1802" s="256"/>
      <c r="M1802" s="256"/>
      <c r="N1802" s="257"/>
    </row>
    <row r="1803" spans="2:14" ht="15" customHeight="1" x14ac:dyDescent="0.25">
      <c r="B1803" s="333" t="str">
        <f>IF(D1803="","",D1803&amp;"-"&amp;(1+COUNTIF(D$33:D1802,D1803)))</f>
        <v/>
      </c>
      <c r="D1803" s="255"/>
      <c r="E1803" s="256"/>
      <c r="F1803" s="256"/>
      <c r="G1803" s="256"/>
      <c r="H1803" s="256"/>
      <c r="I1803" s="256"/>
      <c r="J1803" s="256"/>
      <c r="K1803" s="256"/>
      <c r="L1803" s="256"/>
      <c r="M1803" s="256"/>
      <c r="N1803" s="257"/>
    </row>
    <row r="1804" spans="2:14" x14ac:dyDescent="0.25">
      <c r="B1804" s="333" t="str">
        <f>IF(D1804="","",D1804&amp;"-"&amp;(1+COUNTIF(D$33:D1803,D1804)))</f>
        <v/>
      </c>
      <c r="D1804" s="255"/>
      <c r="E1804" s="256"/>
      <c r="F1804" s="256"/>
      <c r="G1804" s="256"/>
      <c r="H1804" s="256"/>
      <c r="I1804" s="256"/>
      <c r="J1804" s="256"/>
      <c r="K1804" s="256"/>
      <c r="L1804" s="256"/>
      <c r="M1804" s="256"/>
      <c r="N1804" s="257"/>
    </row>
    <row r="1805" spans="2:14" x14ac:dyDescent="0.25">
      <c r="B1805" s="333" t="str">
        <f>IF(D1805="","",D1805&amp;"-"&amp;(1+COUNTIF(D$33:D1804,D1805)))</f>
        <v/>
      </c>
      <c r="D1805" s="255"/>
      <c r="E1805" s="256"/>
      <c r="F1805" s="256"/>
      <c r="G1805" s="256"/>
      <c r="H1805" s="256"/>
      <c r="I1805" s="256"/>
      <c r="J1805" s="256"/>
      <c r="K1805" s="256"/>
      <c r="L1805" s="256"/>
      <c r="M1805" s="256"/>
      <c r="N1805" s="257"/>
    </row>
    <row r="1806" spans="2:14" x14ac:dyDescent="0.25">
      <c r="B1806" s="333" t="str">
        <f>IF(D1806="","",D1806&amp;"-"&amp;(1+COUNTIF(D$33:D1805,D1806)))</f>
        <v/>
      </c>
      <c r="D1806" s="255"/>
      <c r="E1806" s="256"/>
      <c r="F1806" s="256"/>
      <c r="G1806" s="256"/>
      <c r="H1806" s="256"/>
      <c r="I1806" s="256"/>
      <c r="J1806" s="256"/>
      <c r="K1806" s="256"/>
      <c r="L1806" s="256"/>
      <c r="M1806" s="256"/>
      <c r="N1806" s="257"/>
    </row>
    <row r="1807" spans="2:14" x14ac:dyDescent="0.25">
      <c r="B1807" s="333" t="str">
        <f>IF(D1807="","",D1807&amp;"-"&amp;(1+COUNTIF(D$33:D1806,D1807)))</f>
        <v/>
      </c>
      <c r="D1807" s="255"/>
      <c r="E1807" s="256"/>
      <c r="F1807" s="256"/>
      <c r="G1807" s="256"/>
      <c r="H1807" s="256"/>
      <c r="I1807" s="256"/>
      <c r="J1807" s="256"/>
      <c r="K1807" s="256"/>
      <c r="L1807" s="256"/>
      <c r="M1807" s="256"/>
      <c r="N1807" s="257"/>
    </row>
    <row r="1808" spans="2:14" x14ac:dyDescent="0.25">
      <c r="B1808" s="333" t="str">
        <f>IF(D1808="","",D1808&amp;"-"&amp;(1+COUNTIF(D$33:D1807,D1808)))</f>
        <v/>
      </c>
      <c r="D1808" s="255"/>
      <c r="E1808" s="256"/>
      <c r="F1808" s="256"/>
      <c r="G1808" s="256"/>
      <c r="H1808" s="256"/>
      <c r="I1808" s="256"/>
      <c r="J1808" s="256"/>
      <c r="K1808" s="256"/>
      <c r="L1808" s="256"/>
      <c r="M1808" s="256"/>
      <c r="N1808" s="257"/>
    </row>
    <row r="1809" spans="2:14" x14ac:dyDescent="0.25">
      <c r="B1809" s="333" t="str">
        <f>IF(D1809="","",D1809&amp;"-"&amp;(1+COUNTIF(D$33:D1808,D1809)))</f>
        <v/>
      </c>
      <c r="D1809" s="255"/>
      <c r="E1809" s="256"/>
      <c r="F1809" s="256"/>
      <c r="G1809" s="256"/>
      <c r="H1809" s="256"/>
      <c r="I1809" s="256"/>
      <c r="J1809" s="256"/>
      <c r="K1809" s="256"/>
      <c r="L1809" s="256"/>
      <c r="M1809" s="256"/>
      <c r="N1809" s="257"/>
    </row>
    <row r="1810" spans="2:14" ht="15" customHeight="1" x14ac:dyDescent="0.25">
      <c r="B1810" s="333" t="str">
        <f>IF(D1810="","",D1810&amp;"-"&amp;(1+COUNTIF(D$33:D1809,D1810)))</f>
        <v/>
      </c>
      <c r="D1810" s="255"/>
      <c r="E1810" s="256"/>
      <c r="F1810" s="256"/>
      <c r="G1810" s="256"/>
      <c r="H1810" s="256"/>
      <c r="I1810" s="256"/>
      <c r="J1810" s="256"/>
      <c r="K1810" s="256"/>
      <c r="L1810" s="256"/>
      <c r="M1810" s="256"/>
      <c r="N1810" s="257"/>
    </row>
    <row r="1811" spans="2:14" x14ac:dyDescent="0.25">
      <c r="B1811" s="333" t="str">
        <f>IF(D1811="","",D1811&amp;"-"&amp;(1+COUNTIF(D$33:D1810,D1811)))</f>
        <v/>
      </c>
      <c r="D1811" s="255"/>
      <c r="E1811" s="256"/>
      <c r="F1811" s="256"/>
      <c r="G1811" s="256"/>
      <c r="H1811" s="256"/>
      <c r="I1811" s="256"/>
      <c r="J1811" s="256"/>
      <c r="K1811" s="256"/>
      <c r="L1811" s="256"/>
      <c r="M1811" s="256"/>
      <c r="N1811" s="257"/>
    </row>
    <row r="1812" spans="2:14" x14ac:dyDescent="0.25">
      <c r="B1812" s="333" t="str">
        <f>IF(D1812="","",D1812&amp;"-"&amp;(1+COUNTIF(D$33:D1811,D1812)))</f>
        <v/>
      </c>
      <c r="D1812" s="255"/>
      <c r="E1812" s="256"/>
      <c r="F1812" s="256"/>
      <c r="G1812" s="256"/>
      <c r="H1812" s="256"/>
      <c r="I1812" s="256"/>
      <c r="J1812" s="256"/>
      <c r="K1812" s="256"/>
      <c r="L1812" s="256"/>
      <c r="M1812" s="256"/>
      <c r="N1812" s="257"/>
    </row>
    <row r="1813" spans="2:14" x14ac:dyDescent="0.25">
      <c r="B1813" s="333" t="str">
        <f>IF(D1813="","",D1813&amp;"-"&amp;(1+COUNTIF(D$33:D1812,D1813)))</f>
        <v/>
      </c>
      <c r="D1813" s="255"/>
      <c r="E1813" s="256"/>
      <c r="F1813" s="256"/>
      <c r="G1813" s="256"/>
      <c r="H1813" s="256"/>
      <c r="I1813" s="256"/>
      <c r="J1813" s="256"/>
      <c r="K1813" s="256"/>
      <c r="L1813" s="256"/>
      <c r="M1813" s="256"/>
      <c r="N1813" s="257"/>
    </row>
    <row r="1814" spans="2:14" x14ac:dyDescent="0.25">
      <c r="B1814" s="333" t="str">
        <f>IF(D1814="","",D1814&amp;"-"&amp;(1+COUNTIF(D$33:D1813,D1814)))</f>
        <v/>
      </c>
      <c r="D1814" s="255"/>
      <c r="E1814" s="256"/>
      <c r="F1814" s="256"/>
      <c r="G1814" s="256"/>
      <c r="H1814" s="256"/>
      <c r="I1814" s="256"/>
      <c r="J1814" s="256"/>
      <c r="K1814" s="256"/>
      <c r="L1814" s="256"/>
      <c r="M1814" s="256"/>
      <c r="N1814" s="257"/>
    </row>
    <row r="1815" spans="2:14" x14ac:dyDescent="0.25">
      <c r="B1815" s="333" t="str">
        <f>IF(D1815="","",D1815&amp;"-"&amp;(1+COUNTIF(D$33:D1814,D1815)))</f>
        <v/>
      </c>
      <c r="D1815" s="255"/>
      <c r="E1815" s="256"/>
      <c r="F1815" s="256"/>
      <c r="G1815" s="256"/>
      <c r="H1815" s="256"/>
      <c r="I1815" s="256"/>
      <c r="J1815" s="256"/>
      <c r="K1815" s="256"/>
      <c r="L1815" s="256"/>
      <c r="M1815" s="256"/>
      <c r="N1815" s="257"/>
    </row>
    <row r="1816" spans="2:14" x14ac:dyDescent="0.25">
      <c r="B1816" s="333" t="str">
        <f>IF(D1816="","",D1816&amp;"-"&amp;(1+COUNTIF(D$33:D1815,D1816)))</f>
        <v/>
      </c>
      <c r="D1816" s="255"/>
      <c r="E1816" s="256"/>
      <c r="F1816" s="256"/>
      <c r="G1816" s="256"/>
      <c r="H1816" s="256"/>
      <c r="I1816" s="256"/>
      <c r="J1816" s="256"/>
      <c r="K1816" s="256"/>
      <c r="L1816" s="256"/>
      <c r="M1816" s="256"/>
      <c r="N1816" s="257"/>
    </row>
    <row r="1817" spans="2:14" ht="15" customHeight="1" x14ac:dyDescent="0.25">
      <c r="B1817" s="333" t="str">
        <f>IF(D1817="","",D1817&amp;"-"&amp;(1+COUNTIF(D$33:D1816,D1817)))</f>
        <v/>
      </c>
      <c r="D1817" s="255"/>
      <c r="E1817" s="256"/>
      <c r="F1817" s="256"/>
      <c r="G1817" s="256"/>
      <c r="H1817" s="256"/>
      <c r="I1817" s="256"/>
      <c r="J1817" s="256"/>
      <c r="K1817" s="256"/>
      <c r="L1817" s="256"/>
      <c r="M1817" s="256"/>
      <c r="N1817" s="257"/>
    </row>
    <row r="1818" spans="2:14" x14ac:dyDescent="0.25">
      <c r="B1818" s="333" t="str">
        <f>IF(D1818="","",D1818&amp;"-"&amp;(1+COUNTIF(D$33:D1817,D1818)))</f>
        <v/>
      </c>
      <c r="D1818" s="255"/>
      <c r="E1818" s="256"/>
      <c r="F1818" s="256"/>
      <c r="G1818" s="256"/>
      <c r="H1818" s="256"/>
      <c r="I1818" s="256"/>
      <c r="J1818" s="256"/>
      <c r="K1818" s="256"/>
      <c r="L1818" s="256"/>
      <c r="M1818" s="256"/>
      <c r="N1818" s="257"/>
    </row>
    <row r="1819" spans="2:14" x14ac:dyDescent="0.25">
      <c r="B1819" s="333" t="str">
        <f>IF(D1819="","",D1819&amp;"-"&amp;(1+COUNTIF(D$33:D1818,D1819)))</f>
        <v/>
      </c>
      <c r="D1819" s="255"/>
      <c r="E1819" s="256"/>
      <c r="F1819" s="256"/>
      <c r="G1819" s="256"/>
      <c r="H1819" s="256"/>
      <c r="I1819" s="256"/>
      <c r="J1819" s="256"/>
      <c r="K1819" s="256"/>
      <c r="L1819" s="256"/>
      <c r="M1819" s="256"/>
      <c r="N1819" s="257"/>
    </row>
    <row r="1820" spans="2:14" x14ac:dyDescent="0.25">
      <c r="B1820" s="333" t="str">
        <f>IF(D1820="","",D1820&amp;"-"&amp;(1+COUNTIF(D$33:D1819,D1820)))</f>
        <v/>
      </c>
      <c r="D1820" s="255"/>
      <c r="E1820" s="256"/>
      <c r="F1820" s="256"/>
      <c r="G1820" s="256"/>
      <c r="H1820" s="256"/>
      <c r="I1820" s="256"/>
      <c r="J1820" s="256"/>
      <c r="K1820" s="256"/>
      <c r="L1820" s="256"/>
      <c r="M1820" s="256"/>
      <c r="N1820" s="257"/>
    </row>
    <row r="1821" spans="2:14" x14ac:dyDescent="0.25">
      <c r="B1821" s="333" t="str">
        <f>IF(D1821="","",D1821&amp;"-"&amp;(1+COUNTIF(D$33:D1820,D1821)))</f>
        <v/>
      </c>
      <c r="D1821" s="255"/>
      <c r="E1821" s="256"/>
      <c r="F1821" s="256"/>
      <c r="G1821" s="256"/>
      <c r="H1821" s="256"/>
      <c r="I1821" s="256"/>
      <c r="J1821" s="256"/>
      <c r="K1821" s="256"/>
      <c r="L1821" s="256"/>
      <c r="M1821" s="256"/>
      <c r="N1821" s="257"/>
    </row>
    <row r="1822" spans="2:14" x14ac:dyDescent="0.25">
      <c r="B1822" s="333" t="str">
        <f>IF(D1822="","",D1822&amp;"-"&amp;(1+COUNTIF(D$33:D1821,D1822)))</f>
        <v/>
      </c>
      <c r="D1822" s="255"/>
      <c r="E1822" s="256"/>
      <c r="F1822" s="256"/>
      <c r="G1822" s="256"/>
      <c r="H1822" s="256"/>
      <c r="I1822" s="256"/>
      <c r="J1822" s="256"/>
      <c r="K1822" s="256"/>
      <c r="L1822" s="256"/>
      <c r="M1822" s="256"/>
      <c r="N1822" s="257"/>
    </row>
    <row r="1823" spans="2:14" x14ac:dyDescent="0.25">
      <c r="B1823" s="333" t="str">
        <f>IF(D1823="","",D1823&amp;"-"&amp;(1+COUNTIF(D$33:D1822,D1823)))</f>
        <v/>
      </c>
      <c r="D1823" s="255"/>
      <c r="E1823" s="256"/>
      <c r="F1823" s="256"/>
      <c r="G1823" s="256"/>
      <c r="H1823" s="256"/>
      <c r="I1823" s="256"/>
      <c r="J1823" s="256"/>
      <c r="K1823" s="256"/>
      <c r="L1823" s="256"/>
      <c r="M1823" s="256"/>
      <c r="N1823" s="257"/>
    </row>
    <row r="1824" spans="2:14" ht="15" customHeight="1" x14ac:dyDescent="0.25">
      <c r="B1824" s="333" t="str">
        <f>IF(D1824="","",D1824&amp;"-"&amp;(1+COUNTIF(D$33:D1823,D1824)))</f>
        <v/>
      </c>
      <c r="D1824" s="255"/>
      <c r="E1824" s="256"/>
      <c r="F1824" s="256"/>
      <c r="G1824" s="256"/>
      <c r="H1824" s="256"/>
      <c r="I1824" s="256"/>
      <c r="J1824" s="256"/>
      <c r="K1824" s="256"/>
      <c r="L1824" s="256"/>
      <c r="M1824" s="256"/>
      <c r="N1824" s="257"/>
    </row>
    <row r="1825" spans="2:14" x14ac:dyDescent="0.25">
      <c r="B1825" s="333" t="str">
        <f>IF(D1825="","",D1825&amp;"-"&amp;(1+COUNTIF(D$33:D1824,D1825)))</f>
        <v/>
      </c>
      <c r="D1825" s="255"/>
      <c r="E1825" s="256"/>
      <c r="F1825" s="256"/>
      <c r="G1825" s="256"/>
      <c r="H1825" s="256"/>
      <c r="I1825" s="256"/>
      <c r="J1825" s="256"/>
      <c r="K1825" s="256"/>
      <c r="L1825" s="256"/>
      <c r="M1825" s="256"/>
      <c r="N1825" s="257"/>
    </row>
    <row r="1826" spans="2:14" x14ac:dyDescent="0.25">
      <c r="B1826" s="333" t="str">
        <f>IF(D1826="","",D1826&amp;"-"&amp;(1+COUNTIF(D$33:D1825,D1826)))</f>
        <v/>
      </c>
      <c r="D1826" s="255"/>
      <c r="E1826" s="256"/>
      <c r="F1826" s="256"/>
      <c r="G1826" s="256"/>
      <c r="H1826" s="256"/>
      <c r="I1826" s="256"/>
      <c r="J1826" s="256"/>
      <c r="K1826" s="256"/>
      <c r="L1826" s="256"/>
      <c r="M1826" s="256"/>
      <c r="N1826" s="257"/>
    </row>
    <row r="1827" spans="2:14" x14ac:dyDescent="0.25">
      <c r="B1827" s="333" t="str">
        <f>IF(D1827="","",D1827&amp;"-"&amp;(1+COUNTIF(D$33:D1826,D1827)))</f>
        <v/>
      </c>
      <c r="D1827" s="255"/>
      <c r="E1827" s="256"/>
      <c r="F1827" s="256"/>
      <c r="G1827" s="256"/>
      <c r="H1827" s="256"/>
      <c r="I1827" s="256"/>
      <c r="J1827" s="256"/>
      <c r="K1827" s="256"/>
      <c r="L1827" s="256"/>
      <c r="M1827" s="256"/>
      <c r="N1827" s="257"/>
    </row>
    <row r="1828" spans="2:14" x14ac:dyDescent="0.25">
      <c r="B1828" s="333" t="str">
        <f>IF(D1828="","",D1828&amp;"-"&amp;(1+COUNTIF(D$33:D1827,D1828)))</f>
        <v/>
      </c>
      <c r="D1828" s="255"/>
      <c r="E1828" s="256"/>
      <c r="F1828" s="256"/>
      <c r="G1828" s="256"/>
      <c r="H1828" s="256"/>
      <c r="I1828" s="256"/>
      <c r="J1828" s="256"/>
      <c r="K1828" s="256"/>
      <c r="L1828" s="256"/>
      <c r="M1828" s="256"/>
      <c r="N1828" s="257"/>
    </row>
    <row r="1829" spans="2:14" x14ac:dyDescent="0.25">
      <c r="B1829" s="333" t="str">
        <f>IF(D1829="","",D1829&amp;"-"&amp;(1+COUNTIF(D$33:D1828,D1829)))</f>
        <v/>
      </c>
      <c r="D1829" s="255"/>
      <c r="E1829" s="256"/>
      <c r="F1829" s="256"/>
      <c r="G1829" s="256"/>
      <c r="H1829" s="256"/>
      <c r="I1829" s="256"/>
      <c r="J1829" s="256"/>
      <c r="K1829" s="256"/>
      <c r="L1829" s="256"/>
      <c r="M1829" s="256"/>
      <c r="N1829" s="257"/>
    </row>
    <row r="1830" spans="2:14" x14ac:dyDescent="0.25">
      <c r="B1830" s="333" t="str">
        <f>IF(D1830="","",D1830&amp;"-"&amp;(1+COUNTIF(D$33:D1829,D1830)))</f>
        <v/>
      </c>
      <c r="D1830" s="255"/>
      <c r="E1830" s="256"/>
      <c r="F1830" s="256"/>
      <c r="G1830" s="256"/>
      <c r="H1830" s="256"/>
      <c r="I1830" s="256"/>
      <c r="J1830" s="256"/>
      <c r="K1830" s="256"/>
      <c r="L1830" s="256"/>
      <c r="M1830" s="256"/>
      <c r="N1830" s="257"/>
    </row>
    <row r="1831" spans="2:14" ht="15" customHeight="1" x14ac:dyDescent="0.25">
      <c r="B1831" s="333" t="str">
        <f>IF(D1831="","",D1831&amp;"-"&amp;(1+COUNTIF(D$33:D1830,D1831)))</f>
        <v/>
      </c>
      <c r="D1831" s="255"/>
      <c r="E1831" s="256"/>
      <c r="F1831" s="256"/>
      <c r="G1831" s="256"/>
      <c r="H1831" s="256"/>
      <c r="I1831" s="256"/>
      <c r="J1831" s="256"/>
      <c r="K1831" s="256"/>
      <c r="L1831" s="256"/>
      <c r="M1831" s="256"/>
      <c r="N1831" s="257"/>
    </row>
    <row r="1832" spans="2:14" x14ac:dyDescent="0.25">
      <c r="B1832" s="333" t="str">
        <f>IF(D1832="","",D1832&amp;"-"&amp;(1+COUNTIF(D$33:D1831,D1832)))</f>
        <v/>
      </c>
      <c r="D1832" s="255"/>
      <c r="E1832" s="256"/>
      <c r="F1832" s="256"/>
      <c r="G1832" s="256"/>
      <c r="H1832" s="256"/>
      <c r="I1832" s="256"/>
      <c r="J1832" s="256"/>
      <c r="K1832" s="256"/>
      <c r="L1832" s="256"/>
      <c r="M1832" s="256"/>
      <c r="N1832" s="257"/>
    </row>
    <row r="1833" spans="2:14" x14ac:dyDescent="0.25">
      <c r="B1833" s="333" t="str">
        <f>IF(D1833="","",D1833&amp;"-"&amp;(1+COUNTIF(D$33:D1832,D1833)))</f>
        <v/>
      </c>
      <c r="D1833" s="255"/>
      <c r="E1833" s="256"/>
      <c r="F1833" s="256"/>
      <c r="G1833" s="256"/>
      <c r="H1833" s="256"/>
      <c r="I1833" s="256"/>
      <c r="J1833" s="256"/>
      <c r="K1833" s="256"/>
      <c r="L1833" s="256"/>
      <c r="M1833" s="256"/>
      <c r="N1833" s="257"/>
    </row>
    <row r="1834" spans="2:14" x14ac:dyDescent="0.25">
      <c r="B1834" s="333" t="str">
        <f>IF(D1834="","",D1834&amp;"-"&amp;(1+COUNTIF(D$33:D1833,D1834)))</f>
        <v/>
      </c>
      <c r="D1834" s="255"/>
      <c r="E1834" s="256"/>
      <c r="F1834" s="256"/>
      <c r="G1834" s="256"/>
      <c r="H1834" s="256"/>
      <c r="I1834" s="256"/>
      <c r="J1834" s="256"/>
      <c r="K1834" s="256"/>
      <c r="L1834" s="256"/>
      <c r="M1834" s="256"/>
      <c r="N1834" s="257"/>
    </row>
    <row r="1835" spans="2:14" x14ac:dyDescent="0.25">
      <c r="B1835" s="333" t="str">
        <f>IF(D1835="","",D1835&amp;"-"&amp;(1+COUNTIF(D$33:D1834,D1835)))</f>
        <v/>
      </c>
      <c r="D1835" s="255"/>
      <c r="E1835" s="256"/>
      <c r="F1835" s="256"/>
      <c r="G1835" s="256"/>
      <c r="H1835" s="256"/>
      <c r="I1835" s="256"/>
      <c r="J1835" s="256"/>
      <c r="K1835" s="256"/>
      <c r="L1835" s="256"/>
      <c r="M1835" s="256"/>
      <c r="N1835" s="257"/>
    </row>
    <row r="1836" spans="2:14" x14ac:dyDescent="0.25">
      <c r="B1836" s="333" t="str">
        <f>IF(D1836="","",D1836&amp;"-"&amp;(1+COUNTIF(D$33:D1835,D1836)))</f>
        <v/>
      </c>
      <c r="D1836" s="255"/>
      <c r="E1836" s="256"/>
      <c r="F1836" s="256"/>
      <c r="G1836" s="256"/>
      <c r="H1836" s="256"/>
      <c r="I1836" s="256"/>
      <c r="J1836" s="256"/>
      <c r="K1836" s="256"/>
      <c r="L1836" s="256"/>
      <c r="M1836" s="256"/>
      <c r="N1836" s="257"/>
    </row>
    <row r="1837" spans="2:14" x14ac:dyDescent="0.25">
      <c r="B1837" s="333" t="str">
        <f>IF(D1837="","",D1837&amp;"-"&amp;(1+COUNTIF(D$33:D1836,D1837)))</f>
        <v/>
      </c>
      <c r="D1837" s="255"/>
      <c r="E1837" s="256"/>
      <c r="F1837" s="256"/>
      <c r="G1837" s="256"/>
      <c r="H1837" s="256"/>
      <c r="I1837" s="256"/>
      <c r="J1837" s="256"/>
      <c r="K1837" s="256"/>
      <c r="L1837" s="256"/>
      <c r="M1837" s="256"/>
      <c r="N1837" s="257"/>
    </row>
    <row r="1838" spans="2:14" ht="15" customHeight="1" x14ac:dyDescent="0.25">
      <c r="B1838" s="333" t="str">
        <f>IF(D1838="","",D1838&amp;"-"&amp;(1+COUNTIF(D$33:D1837,D1838)))</f>
        <v/>
      </c>
      <c r="D1838" s="255"/>
      <c r="E1838" s="256"/>
      <c r="F1838" s="256"/>
      <c r="G1838" s="256"/>
      <c r="H1838" s="256"/>
      <c r="I1838" s="256"/>
      <c r="J1838" s="256"/>
      <c r="K1838" s="256"/>
      <c r="L1838" s="256"/>
      <c r="M1838" s="256"/>
      <c r="N1838" s="257"/>
    </row>
    <row r="1839" spans="2:14" x14ac:dyDescent="0.25">
      <c r="B1839" s="333" t="str">
        <f>IF(D1839="","",D1839&amp;"-"&amp;(1+COUNTIF(D$33:D1838,D1839)))</f>
        <v/>
      </c>
      <c r="D1839" s="255"/>
      <c r="E1839" s="256"/>
      <c r="F1839" s="256"/>
      <c r="G1839" s="256"/>
      <c r="H1839" s="256"/>
      <c r="I1839" s="256"/>
      <c r="J1839" s="256"/>
      <c r="K1839" s="256"/>
      <c r="L1839" s="256"/>
      <c r="M1839" s="256"/>
      <c r="N1839" s="257"/>
    </row>
    <row r="1840" spans="2:14" x14ac:dyDescent="0.25">
      <c r="B1840" s="333" t="str">
        <f>IF(D1840="","",D1840&amp;"-"&amp;(1+COUNTIF(D$33:D1839,D1840)))</f>
        <v/>
      </c>
      <c r="D1840" s="255"/>
      <c r="E1840" s="256"/>
      <c r="F1840" s="256"/>
      <c r="G1840" s="256"/>
      <c r="H1840" s="256"/>
      <c r="I1840" s="256"/>
      <c r="J1840" s="256"/>
      <c r="K1840" s="256"/>
      <c r="L1840" s="256"/>
      <c r="M1840" s="256"/>
      <c r="N1840" s="257"/>
    </row>
    <row r="1841" spans="2:14" x14ac:dyDescent="0.25">
      <c r="B1841" s="333" t="str">
        <f>IF(D1841="","",D1841&amp;"-"&amp;(1+COUNTIF(D$33:D1840,D1841)))</f>
        <v/>
      </c>
      <c r="D1841" s="255"/>
      <c r="E1841" s="256"/>
      <c r="F1841" s="256"/>
      <c r="G1841" s="256"/>
      <c r="H1841" s="256"/>
      <c r="I1841" s="256"/>
      <c r="J1841" s="256"/>
      <c r="K1841" s="256"/>
      <c r="L1841" s="256"/>
      <c r="M1841" s="256"/>
      <c r="N1841" s="257"/>
    </row>
    <row r="1842" spans="2:14" x14ac:dyDescent="0.25">
      <c r="B1842" s="333" t="str">
        <f>IF(D1842="","",D1842&amp;"-"&amp;(1+COUNTIF(D$33:D1841,D1842)))</f>
        <v/>
      </c>
      <c r="D1842" s="255"/>
      <c r="E1842" s="256"/>
      <c r="F1842" s="256"/>
      <c r="G1842" s="256"/>
      <c r="H1842" s="256"/>
      <c r="I1842" s="256"/>
      <c r="J1842" s="256"/>
      <c r="K1842" s="256"/>
      <c r="L1842" s="256"/>
      <c r="M1842" s="256"/>
      <c r="N1842" s="257"/>
    </row>
    <row r="1843" spans="2:14" x14ac:dyDescent="0.25">
      <c r="B1843" s="333" t="str">
        <f>IF(D1843="","",D1843&amp;"-"&amp;(1+COUNTIF(D$33:D1842,D1843)))</f>
        <v/>
      </c>
      <c r="D1843" s="255"/>
      <c r="E1843" s="256"/>
      <c r="F1843" s="256"/>
      <c r="G1843" s="256"/>
      <c r="H1843" s="256"/>
      <c r="I1843" s="256"/>
      <c r="J1843" s="256"/>
      <c r="K1843" s="256"/>
      <c r="L1843" s="256"/>
      <c r="M1843" s="256"/>
      <c r="N1843" s="257"/>
    </row>
    <row r="1844" spans="2:14" x14ac:dyDescent="0.25">
      <c r="B1844" s="333" t="str">
        <f>IF(D1844="","",D1844&amp;"-"&amp;(1+COUNTIF(D$33:D1843,D1844)))</f>
        <v/>
      </c>
      <c r="D1844" s="255"/>
      <c r="E1844" s="256"/>
      <c r="F1844" s="256"/>
      <c r="G1844" s="256"/>
      <c r="H1844" s="256"/>
      <c r="I1844" s="256"/>
      <c r="J1844" s="256"/>
      <c r="K1844" s="256"/>
      <c r="L1844" s="256"/>
      <c r="M1844" s="256"/>
      <c r="N1844" s="257"/>
    </row>
    <row r="1845" spans="2:14" ht="15" customHeight="1" x14ac:dyDescent="0.25">
      <c r="B1845" s="333" t="str">
        <f>IF(D1845="","",D1845&amp;"-"&amp;(1+COUNTIF(D$33:D1844,D1845)))</f>
        <v/>
      </c>
      <c r="D1845" s="255"/>
      <c r="E1845" s="256"/>
      <c r="F1845" s="256"/>
      <c r="G1845" s="256"/>
      <c r="H1845" s="256"/>
      <c r="I1845" s="256"/>
      <c r="J1845" s="256"/>
      <c r="K1845" s="256"/>
      <c r="L1845" s="256"/>
      <c r="M1845" s="256"/>
      <c r="N1845" s="257"/>
    </row>
    <row r="1846" spans="2:14" x14ac:dyDescent="0.25">
      <c r="B1846" s="333" t="str">
        <f>IF(D1846="","",D1846&amp;"-"&amp;(1+COUNTIF(D$33:D1845,D1846)))</f>
        <v/>
      </c>
      <c r="D1846" s="255"/>
      <c r="E1846" s="256"/>
      <c r="F1846" s="256"/>
      <c r="G1846" s="256"/>
      <c r="H1846" s="256"/>
      <c r="I1846" s="256"/>
      <c r="J1846" s="256"/>
      <c r="K1846" s="256"/>
      <c r="L1846" s="256"/>
      <c r="M1846" s="256"/>
      <c r="N1846" s="257"/>
    </row>
    <row r="1847" spans="2:14" x14ac:dyDescent="0.25">
      <c r="B1847" s="333" t="str">
        <f>IF(D1847="","",D1847&amp;"-"&amp;(1+COUNTIF(D$33:D1846,D1847)))</f>
        <v/>
      </c>
      <c r="D1847" s="255"/>
      <c r="E1847" s="256"/>
      <c r="F1847" s="256"/>
      <c r="G1847" s="256"/>
      <c r="H1847" s="256"/>
      <c r="I1847" s="256"/>
      <c r="J1847" s="256"/>
      <c r="K1847" s="256"/>
      <c r="L1847" s="256"/>
      <c r="M1847" s="256"/>
      <c r="N1847" s="257"/>
    </row>
    <row r="1848" spans="2:14" x14ac:dyDescent="0.25">
      <c r="B1848" s="333" t="str">
        <f>IF(D1848="","",D1848&amp;"-"&amp;(1+COUNTIF(D$33:D1847,D1848)))</f>
        <v/>
      </c>
      <c r="D1848" s="255"/>
      <c r="E1848" s="256"/>
      <c r="F1848" s="256"/>
      <c r="G1848" s="256"/>
      <c r="H1848" s="256"/>
      <c r="I1848" s="256"/>
      <c r="J1848" s="256"/>
      <c r="K1848" s="256"/>
      <c r="L1848" s="256"/>
      <c r="M1848" s="256"/>
      <c r="N1848" s="257"/>
    </row>
    <row r="1849" spans="2:14" x14ac:dyDescent="0.25">
      <c r="B1849" s="333" t="str">
        <f>IF(D1849="","",D1849&amp;"-"&amp;(1+COUNTIF(D$33:D1848,D1849)))</f>
        <v/>
      </c>
      <c r="D1849" s="255"/>
      <c r="E1849" s="256"/>
      <c r="F1849" s="256"/>
      <c r="G1849" s="256"/>
      <c r="H1849" s="256"/>
      <c r="I1849" s="256"/>
      <c r="J1849" s="256"/>
      <c r="K1849" s="256"/>
      <c r="L1849" s="256"/>
      <c r="M1849" s="256"/>
      <c r="N1849" s="257"/>
    </row>
    <row r="1850" spans="2:14" x14ac:dyDescent="0.25">
      <c r="B1850" s="333" t="str">
        <f>IF(D1850="","",D1850&amp;"-"&amp;(1+COUNTIF(D$33:D1849,D1850)))</f>
        <v/>
      </c>
      <c r="D1850" s="255"/>
      <c r="E1850" s="256"/>
      <c r="F1850" s="256"/>
      <c r="G1850" s="256"/>
      <c r="H1850" s="256"/>
      <c r="I1850" s="256"/>
      <c r="J1850" s="256"/>
      <c r="K1850" s="256"/>
      <c r="L1850" s="256"/>
      <c r="M1850" s="256"/>
      <c r="N1850" s="257"/>
    </row>
    <row r="1851" spans="2:14" x14ac:dyDescent="0.25">
      <c r="B1851" s="333" t="str">
        <f>IF(D1851="","",D1851&amp;"-"&amp;(1+COUNTIF(D$33:D1850,D1851)))</f>
        <v/>
      </c>
      <c r="D1851" s="255"/>
      <c r="E1851" s="256"/>
      <c r="F1851" s="256"/>
      <c r="G1851" s="256"/>
      <c r="H1851" s="256"/>
      <c r="I1851" s="256"/>
      <c r="J1851" s="256"/>
      <c r="K1851" s="256"/>
      <c r="L1851" s="256"/>
      <c r="M1851" s="256"/>
      <c r="N1851" s="257"/>
    </row>
    <row r="1852" spans="2:14" ht="15" customHeight="1" x14ac:dyDescent="0.25">
      <c r="B1852" s="333" t="str">
        <f>IF(D1852="","",D1852&amp;"-"&amp;(1+COUNTIF(D$33:D1851,D1852)))</f>
        <v/>
      </c>
      <c r="D1852" s="255"/>
      <c r="E1852" s="256"/>
      <c r="F1852" s="256"/>
      <c r="G1852" s="256"/>
      <c r="H1852" s="256"/>
      <c r="I1852" s="256"/>
      <c r="J1852" s="256"/>
      <c r="K1852" s="256"/>
      <c r="L1852" s="256"/>
      <c r="M1852" s="256"/>
      <c r="N1852" s="257"/>
    </row>
    <row r="1853" spans="2:14" x14ac:dyDescent="0.25">
      <c r="B1853" s="333" t="str">
        <f>IF(D1853="","",D1853&amp;"-"&amp;(1+COUNTIF(D$33:D1852,D1853)))</f>
        <v/>
      </c>
      <c r="D1853" s="255"/>
      <c r="E1853" s="256"/>
      <c r="F1853" s="256"/>
      <c r="G1853" s="256"/>
      <c r="H1853" s="256"/>
      <c r="I1853" s="256"/>
      <c r="J1853" s="256"/>
      <c r="K1853" s="256"/>
      <c r="L1853" s="256"/>
      <c r="M1853" s="256"/>
      <c r="N1853" s="257"/>
    </row>
    <row r="1854" spans="2:14" x14ac:dyDescent="0.25">
      <c r="B1854" s="333" t="str">
        <f>IF(D1854="","",D1854&amp;"-"&amp;(1+COUNTIF(D$33:D1853,D1854)))</f>
        <v/>
      </c>
      <c r="D1854" s="255"/>
      <c r="E1854" s="256"/>
      <c r="F1854" s="256"/>
      <c r="G1854" s="256"/>
      <c r="H1854" s="256"/>
      <c r="I1854" s="256"/>
      <c r="J1854" s="256"/>
      <c r="K1854" s="256"/>
      <c r="L1854" s="256"/>
      <c r="M1854" s="256"/>
      <c r="N1854" s="257"/>
    </row>
    <row r="1855" spans="2:14" x14ac:dyDescent="0.25">
      <c r="B1855" s="333" t="str">
        <f>IF(D1855="","",D1855&amp;"-"&amp;(1+COUNTIF(D$33:D1854,D1855)))</f>
        <v/>
      </c>
      <c r="D1855" s="255"/>
      <c r="E1855" s="256"/>
      <c r="F1855" s="256"/>
      <c r="G1855" s="256"/>
      <c r="H1855" s="256"/>
      <c r="I1855" s="256"/>
      <c r="J1855" s="256"/>
      <c r="K1855" s="256"/>
      <c r="L1855" s="256"/>
      <c r="M1855" s="256"/>
      <c r="N1855" s="257"/>
    </row>
    <row r="1856" spans="2:14" x14ac:dyDescent="0.25">
      <c r="B1856" s="333" t="str">
        <f>IF(D1856="","",D1856&amp;"-"&amp;(1+COUNTIF(D$33:D1855,D1856)))</f>
        <v/>
      </c>
      <c r="D1856" s="255"/>
      <c r="E1856" s="256"/>
      <c r="F1856" s="256"/>
      <c r="G1856" s="256"/>
      <c r="H1856" s="256"/>
      <c r="I1856" s="256"/>
      <c r="J1856" s="256"/>
      <c r="K1856" s="256"/>
      <c r="L1856" s="256"/>
      <c r="M1856" s="256"/>
      <c r="N1856" s="257"/>
    </row>
    <row r="1857" spans="2:14" x14ac:dyDescent="0.25">
      <c r="B1857" s="333" t="str">
        <f>IF(D1857="","",D1857&amp;"-"&amp;(1+COUNTIF(D$33:D1856,D1857)))</f>
        <v/>
      </c>
      <c r="D1857" s="255"/>
      <c r="E1857" s="256"/>
      <c r="F1857" s="256"/>
      <c r="G1857" s="256"/>
      <c r="H1857" s="256"/>
      <c r="I1857" s="256"/>
      <c r="J1857" s="256"/>
      <c r="K1857" s="256"/>
      <c r="L1857" s="256"/>
      <c r="M1857" s="256"/>
      <c r="N1857" s="257"/>
    </row>
    <row r="1858" spans="2:14" x14ac:dyDescent="0.25">
      <c r="B1858" s="333" t="str">
        <f>IF(D1858="","",D1858&amp;"-"&amp;(1+COUNTIF(D$33:D1857,D1858)))</f>
        <v/>
      </c>
      <c r="D1858" s="255"/>
      <c r="E1858" s="256"/>
      <c r="F1858" s="256"/>
      <c r="G1858" s="256"/>
      <c r="H1858" s="256"/>
      <c r="I1858" s="256"/>
      <c r="J1858" s="256"/>
      <c r="K1858" s="256"/>
      <c r="L1858" s="256"/>
      <c r="M1858" s="256"/>
      <c r="N1858" s="257"/>
    </row>
    <row r="1859" spans="2:14" ht="15" customHeight="1" x14ac:dyDescent="0.25">
      <c r="B1859" s="333" t="str">
        <f>IF(D1859="","",D1859&amp;"-"&amp;(1+COUNTIF(D$33:D1858,D1859)))</f>
        <v/>
      </c>
      <c r="D1859" s="255"/>
      <c r="E1859" s="256"/>
      <c r="F1859" s="256"/>
      <c r="G1859" s="256"/>
      <c r="H1859" s="256"/>
      <c r="I1859" s="256"/>
      <c r="J1859" s="256"/>
      <c r="K1859" s="256"/>
      <c r="L1859" s="256"/>
      <c r="M1859" s="256"/>
      <c r="N1859" s="257"/>
    </row>
    <row r="1860" spans="2:14" x14ac:dyDescent="0.25">
      <c r="B1860" s="333" t="str">
        <f>IF(D1860="","",D1860&amp;"-"&amp;(1+COUNTIF(D$33:D1859,D1860)))</f>
        <v/>
      </c>
      <c r="D1860" s="255"/>
      <c r="E1860" s="256"/>
      <c r="F1860" s="256"/>
      <c r="G1860" s="256"/>
      <c r="H1860" s="256"/>
      <c r="I1860" s="256"/>
      <c r="J1860" s="256"/>
      <c r="K1860" s="256"/>
      <c r="L1860" s="256"/>
      <c r="M1860" s="256"/>
      <c r="N1860" s="257"/>
    </row>
    <row r="1861" spans="2:14" x14ac:dyDescent="0.25">
      <c r="B1861" s="333" t="str">
        <f>IF(D1861="","",D1861&amp;"-"&amp;(1+COUNTIF(D$33:D1860,D1861)))</f>
        <v/>
      </c>
      <c r="D1861" s="255"/>
      <c r="E1861" s="256"/>
      <c r="F1861" s="256"/>
      <c r="G1861" s="256"/>
      <c r="H1861" s="256"/>
      <c r="I1861" s="256"/>
      <c r="J1861" s="256"/>
      <c r="K1861" s="256"/>
      <c r="L1861" s="256"/>
      <c r="M1861" s="256"/>
      <c r="N1861" s="257"/>
    </row>
    <row r="1862" spans="2:14" x14ac:dyDescent="0.25">
      <c r="B1862" s="333" t="str">
        <f>IF(D1862="","",D1862&amp;"-"&amp;(1+COUNTIF(D$33:D1861,D1862)))</f>
        <v/>
      </c>
      <c r="D1862" s="255"/>
      <c r="E1862" s="256"/>
      <c r="F1862" s="256"/>
      <c r="G1862" s="256"/>
      <c r="H1862" s="256"/>
      <c r="I1862" s="256"/>
      <c r="J1862" s="256"/>
      <c r="K1862" s="256"/>
      <c r="L1862" s="256"/>
      <c r="M1862" s="256"/>
      <c r="N1862" s="257"/>
    </row>
    <row r="1863" spans="2:14" x14ac:dyDescent="0.25">
      <c r="B1863" s="333" t="str">
        <f>IF(D1863="","",D1863&amp;"-"&amp;(1+COUNTIF(D$33:D1862,D1863)))</f>
        <v/>
      </c>
      <c r="D1863" s="255"/>
      <c r="E1863" s="256"/>
      <c r="F1863" s="256"/>
      <c r="G1863" s="256"/>
      <c r="H1863" s="256"/>
      <c r="I1863" s="256"/>
      <c r="J1863" s="256"/>
      <c r="K1863" s="256"/>
      <c r="L1863" s="256"/>
      <c r="M1863" s="256"/>
      <c r="N1863" s="257"/>
    </row>
    <row r="1864" spans="2:14" x14ac:dyDescent="0.25">
      <c r="B1864" s="333" t="str">
        <f>IF(D1864="","",D1864&amp;"-"&amp;(1+COUNTIF(D$33:D1863,D1864)))</f>
        <v/>
      </c>
      <c r="D1864" s="255"/>
      <c r="E1864" s="256"/>
      <c r="F1864" s="256"/>
      <c r="G1864" s="256"/>
      <c r="H1864" s="256"/>
      <c r="I1864" s="256"/>
      <c r="J1864" s="256"/>
      <c r="K1864" s="256"/>
      <c r="L1864" s="256"/>
      <c r="M1864" s="256"/>
      <c r="N1864" s="257"/>
    </row>
    <row r="1865" spans="2:14" x14ac:dyDescent="0.25">
      <c r="B1865" s="333" t="str">
        <f>IF(D1865="","",D1865&amp;"-"&amp;(1+COUNTIF(D$33:D1864,D1865)))</f>
        <v/>
      </c>
      <c r="D1865" s="255"/>
      <c r="E1865" s="256"/>
      <c r="F1865" s="256"/>
      <c r="G1865" s="256"/>
      <c r="H1865" s="256"/>
      <c r="I1865" s="256"/>
      <c r="J1865" s="256"/>
      <c r="K1865" s="256"/>
      <c r="L1865" s="256"/>
      <c r="M1865" s="256"/>
      <c r="N1865" s="257"/>
    </row>
    <row r="1866" spans="2:14" ht="15" customHeight="1" x14ac:dyDescent="0.25">
      <c r="B1866" s="333" t="str">
        <f>IF(D1866="","",D1866&amp;"-"&amp;(1+COUNTIF(D$33:D1865,D1866)))</f>
        <v/>
      </c>
      <c r="D1866" s="255"/>
      <c r="E1866" s="256"/>
      <c r="F1866" s="256"/>
      <c r="G1866" s="256"/>
      <c r="H1866" s="256"/>
      <c r="I1866" s="256"/>
      <c r="J1866" s="256"/>
      <c r="K1866" s="256"/>
      <c r="L1866" s="256"/>
      <c r="M1866" s="256"/>
      <c r="N1866" s="257"/>
    </row>
    <row r="1867" spans="2:14" x14ac:dyDescent="0.25">
      <c r="B1867" s="333" t="str">
        <f>IF(D1867="","",D1867&amp;"-"&amp;(1+COUNTIF(D$33:D1866,D1867)))</f>
        <v/>
      </c>
      <c r="D1867" s="255"/>
      <c r="E1867" s="256"/>
      <c r="F1867" s="256"/>
      <c r="G1867" s="256"/>
      <c r="H1867" s="256"/>
      <c r="I1867" s="256"/>
      <c r="J1867" s="256"/>
      <c r="K1867" s="256"/>
      <c r="L1867" s="256"/>
      <c r="M1867" s="256"/>
      <c r="N1867" s="257"/>
    </row>
    <row r="1868" spans="2:14" x14ac:dyDescent="0.25">
      <c r="B1868" s="333" t="str">
        <f>IF(D1868="","",D1868&amp;"-"&amp;(1+COUNTIF(D$33:D1867,D1868)))</f>
        <v/>
      </c>
      <c r="D1868" s="255"/>
      <c r="E1868" s="256"/>
      <c r="F1868" s="256"/>
      <c r="G1868" s="256"/>
      <c r="H1868" s="256"/>
      <c r="I1868" s="256"/>
      <c r="J1868" s="256"/>
      <c r="K1868" s="256"/>
      <c r="L1868" s="256"/>
      <c r="M1868" s="256"/>
      <c r="N1868" s="257"/>
    </row>
    <row r="1869" spans="2:14" x14ac:dyDescent="0.25">
      <c r="B1869" s="333" t="str">
        <f>IF(D1869="","",D1869&amp;"-"&amp;(1+COUNTIF(D$33:D1868,D1869)))</f>
        <v/>
      </c>
      <c r="D1869" s="255"/>
      <c r="E1869" s="256"/>
      <c r="F1869" s="256"/>
      <c r="G1869" s="256"/>
      <c r="H1869" s="256"/>
      <c r="I1869" s="256"/>
      <c r="J1869" s="256"/>
      <c r="K1869" s="256"/>
      <c r="L1869" s="256"/>
      <c r="M1869" s="256"/>
      <c r="N1869" s="257"/>
    </row>
    <row r="1870" spans="2:14" x14ac:dyDescent="0.25">
      <c r="B1870" s="333" t="str">
        <f>IF(D1870="","",D1870&amp;"-"&amp;(1+COUNTIF(D$33:D1869,D1870)))</f>
        <v/>
      </c>
      <c r="D1870" s="255"/>
      <c r="E1870" s="256"/>
      <c r="F1870" s="256"/>
      <c r="G1870" s="256"/>
      <c r="H1870" s="256"/>
      <c r="I1870" s="256"/>
      <c r="J1870" s="256"/>
      <c r="K1870" s="256"/>
      <c r="L1870" s="256"/>
      <c r="M1870" s="256"/>
      <c r="N1870" s="257"/>
    </row>
    <row r="1871" spans="2:14" x14ac:dyDescent="0.25">
      <c r="B1871" s="333" t="str">
        <f>IF(D1871="","",D1871&amp;"-"&amp;(1+COUNTIF(D$33:D1870,D1871)))</f>
        <v/>
      </c>
      <c r="D1871" s="255"/>
      <c r="E1871" s="256"/>
      <c r="F1871" s="256"/>
      <c r="G1871" s="256"/>
      <c r="H1871" s="256"/>
      <c r="I1871" s="256"/>
      <c r="J1871" s="256"/>
      <c r="K1871" s="256"/>
      <c r="L1871" s="256"/>
      <c r="M1871" s="256"/>
      <c r="N1871" s="257"/>
    </row>
    <row r="1872" spans="2:14" x14ac:dyDescent="0.25">
      <c r="B1872" s="333" t="str">
        <f>IF(D1872="","",D1872&amp;"-"&amp;(1+COUNTIF(D$33:D1871,D1872)))</f>
        <v/>
      </c>
      <c r="D1872" s="255"/>
      <c r="E1872" s="256"/>
      <c r="F1872" s="256"/>
      <c r="G1872" s="256"/>
      <c r="H1872" s="256"/>
      <c r="I1872" s="256"/>
      <c r="J1872" s="256"/>
      <c r="K1872" s="256"/>
      <c r="L1872" s="256"/>
      <c r="M1872" s="256"/>
      <c r="N1872" s="257"/>
    </row>
    <row r="1873" spans="2:14" ht="15" customHeight="1" x14ac:dyDescent="0.25">
      <c r="B1873" s="333" t="str">
        <f>IF(D1873="","",D1873&amp;"-"&amp;(1+COUNTIF(D$33:D1872,D1873)))</f>
        <v/>
      </c>
      <c r="D1873" s="255"/>
      <c r="E1873" s="256"/>
      <c r="F1873" s="256"/>
      <c r="G1873" s="256"/>
      <c r="H1873" s="256"/>
      <c r="I1873" s="256"/>
      <c r="J1873" s="256"/>
      <c r="K1873" s="256"/>
      <c r="L1873" s="256"/>
      <c r="M1873" s="256"/>
      <c r="N1873" s="257"/>
    </row>
    <row r="1874" spans="2:14" x14ac:dyDescent="0.25">
      <c r="B1874" s="333" t="str">
        <f>IF(D1874="","",D1874&amp;"-"&amp;(1+COUNTIF(D$33:D1873,D1874)))</f>
        <v/>
      </c>
      <c r="D1874" s="255"/>
      <c r="E1874" s="256"/>
      <c r="F1874" s="256"/>
      <c r="G1874" s="256"/>
      <c r="H1874" s="256"/>
      <c r="I1874" s="256"/>
      <c r="J1874" s="256"/>
      <c r="K1874" s="256"/>
      <c r="L1874" s="256"/>
      <c r="M1874" s="256"/>
      <c r="N1874" s="257"/>
    </row>
    <row r="1875" spans="2:14" x14ac:dyDescent="0.25">
      <c r="B1875" s="333" t="str">
        <f>IF(D1875="","",D1875&amp;"-"&amp;(1+COUNTIF(D$33:D1874,D1875)))</f>
        <v/>
      </c>
      <c r="D1875" s="255"/>
      <c r="E1875" s="256"/>
      <c r="F1875" s="256"/>
      <c r="G1875" s="256"/>
      <c r="H1875" s="256"/>
      <c r="I1875" s="256"/>
      <c r="J1875" s="256"/>
      <c r="K1875" s="256"/>
      <c r="L1875" s="256"/>
      <c r="M1875" s="256"/>
      <c r="N1875" s="257"/>
    </row>
    <row r="1876" spans="2:14" x14ac:dyDescent="0.25">
      <c r="B1876" s="333" t="str">
        <f>IF(D1876="","",D1876&amp;"-"&amp;(1+COUNTIF(D$33:D1875,D1876)))</f>
        <v/>
      </c>
      <c r="D1876" s="255"/>
      <c r="E1876" s="256"/>
      <c r="F1876" s="256"/>
      <c r="G1876" s="256"/>
      <c r="H1876" s="256"/>
      <c r="I1876" s="256"/>
      <c r="J1876" s="256"/>
      <c r="K1876" s="256"/>
      <c r="L1876" s="256"/>
      <c r="M1876" s="256"/>
      <c r="N1876" s="257"/>
    </row>
    <row r="1877" spans="2:14" x14ac:dyDescent="0.25">
      <c r="B1877" s="333" t="str">
        <f>IF(D1877="","",D1877&amp;"-"&amp;(1+COUNTIF(D$33:D1876,D1877)))</f>
        <v/>
      </c>
      <c r="D1877" s="255"/>
      <c r="E1877" s="256"/>
      <c r="F1877" s="256"/>
      <c r="G1877" s="256"/>
      <c r="H1877" s="256"/>
      <c r="I1877" s="256"/>
      <c r="J1877" s="256"/>
      <c r="K1877" s="256"/>
      <c r="L1877" s="256"/>
      <c r="M1877" s="256"/>
      <c r="N1877" s="257"/>
    </row>
    <row r="1878" spans="2:14" x14ac:dyDescent="0.25">
      <c r="B1878" s="333" t="str">
        <f>IF(D1878="","",D1878&amp;"-"&amp;(1+COUNTIF(D$33:D1877,D1878)))</f>
        <v/>
      </c>
      <c r="D1878" s="255"/>
      <c r="E1878" s="256"/>
      <c r="F1878" s="256"/>
      <c r="G1878" s="256"/>
      <c r="H1878" s="256"/>
      <c r="I1878" s="256"/>
      <c r="J1878" s="256"/>
      <c r="K1878" s="256"/>
      <c r="L1878" s="256"/>
      <c r="M1878" s="256"/>
      <c r="N1878" s="257"/>
    </row>
    <row r="1879" spans="2:14" x14ac:dyDescent="0.25">
      <c r="B1879" s="333" t="str">
        <f>IF(D1879="","",D1879&amp;"-"&amp;(1+COUNTIF(D$33:D1878,D1879)))</f>
        <v/>
      </c>
      <c r="D1879" s="255"/>
      <c r="E1879" s="256"/>
      <c r="F1879" s="256"/>
      <c r="G1879" s="256"/>
      <c r="H1879" s="256"/>
      <c r="I1879" s="256"/>
      <c r="J1879" s="256"/>
      <c r="K1879" s="256"/>
      <c r="L1879" s="256"/>
      <c r="M1879" s="256"/>
      <c r="N1879" s="257"/>
    </row>
    <row r="1880" spans="2:14" ht="15" customHeight="1" x14ac:dyDescent="0.25">
      <c r="B1880" s="333" t="str">
        <f>IF(D1880="","",D1880&amp;"-"&amp;(1+COUNTIF(D$33:D1879,D1880)))</f>
        <v/>
      </c>
      <c r="D1880" s="255"/>
      <c r="E1880" s="256"/>
      <c r="F1880" s="256"/>
      <c r="G1880" s="256"/>
      <c r="H1880" s="256"/>
      <c r="I1880" s="256"/>
      <c r="J1880" s="256"/>
      <c r="K1880" s="256"/>
      <c r="L1880" s="256"/>
      <c r="M1880" s="256"/>
      <c r="N1880" s="257"/>
    </row>
    <row r="1881" spans="2:14" x14ac:dyDescent="0.25">
      <c r="B1881" s="333" t="str">
        <f>IF(D1881="","",D1881&amp;"-"&amp;(1+COUNTIF(D$33:D1880,D1881)))</f>
        <v/>
      </c>
      <c r="D1881" s="255"/>
      <c r="E1881" s="256"/>
      <c r="F1881" s="256"/>
      <c r="G1881" s="256"/>
      <c r="H1881" s="256"/>
      <c r="I1881" s="256"/>
      <c r="J1881" s="256"/>
      <c r="K1881" s="256"/>
      <c r="L1881" s="256"/>
      <c r="M1881" s="256"/>
      <c r="N1881" s="257"/>
    </row>
    <row r="1882" spans="2:14" x14ac:dyDescent="0.25">
      <c r="B1882" s="333" t="str">
        <f>IF(D1882="","",D1882&amp;"-"&amp;(1+COUNTIF(D$33:D1881,D1882)))</f>
        <v/>
      </c>
      <c r="D1882" s="255"/>
      <c r="E1882" s="256"/>
      <c r="F1882" s="256"/>
      <c r="G1882" s="256"/>
      <c r="H1882" s="256"/>
      <c r="I1882" s="256"/>
      <c r="J1882" s="256"/>
      <c r="K1882" s="256"/>
      <c r="L1882" s="256"/>
      <c r="M1882" s="256"/>
      <c r="N1882" s="257"/>
    </row>
    <row r="1883" spans="2:14" x14ac:dyDescent="0.25">
      <c r="B1883" s="333" t="str">
        <f>IF(D1883="","",D1883&amp;"-"&amp;(1+COUNTIF(D$33:D1882,D1883)))</f>
        <v/>
      </c>
      <c r="D1883" s="255"/>
      <c r="E1883" s="256"/>
      <c r="F1883" s="256"/>
      <c r="G1883" s="256"/>
      <c r="H1883" s="256"/>
      <c r="I1883" s="256"/>
      <c r="J1883" s="256"/>
      <c r="K1883" s="256"/>
      <c r="L1883" s="256"/>
      <c r="M1883" s="256"/>
      <c r="N1883" s="257"/>
    </row>
    <row r="1884" spans="2:14" x14ac:dyDescent="0.25">
      <c r="B1884" s="333" t="str">
        <f>IF(D1884="","",D1884&amp;"-"&amp;(1+COUNTIF(D$33:D1883,D1884)))</f>
        <v/>
      </c>
      <c r="D1884" s="255"/>
      <c r="E1884" s="256"/>
      <c r="F1884" s="256"/>
      <c r="G1884" s="256"/>
      <c r="H1884" s="256"/>
      <c r="I1884" s="256"/>
      <c r="J1884" s="256"/>
      <c r="K1884" s="256"/>
      <c r="L1884" s="256"/>
      <c r="M1884" s="256"/>
      <c r="N1884" s="257"/>
    </row>
    <row r="1885" spans="2:14" x14ac:dyDescent="0.25">
      <c r="B1885" s="333" t="str">
        <f>IF(D1885="","",D1885&amp;"-"&amp;(1+COUNTIF(D$33:D1884,D1885)))</f>
        <v/>
      </c>
      <c r="D1885" s="255"/>
      <c r="E1885" s="256"/>
      <c r="F1885" s="256"/>
      <c r="G1885" s="256"/>
      <c r="H1885" s="256"/>
      <c r="I1885" s="256"/>
      <c r="J1885" s="256"/>
      <c r="K1885" s="256"/>
      <c r="L1885" s="256"/>
      <c r="M1885" s="256"/>
      <c r="N1885" s="257"/>
    </row>
    <row r="1886" spans="2:14" x14ac:dyDescent="0.25">
      <c r="B1886" s="333" t="str">
        <f>IF(D1886="","",D1886&amp;"-"&amp;(1+COUNTIF(D$33:D1885,D1886)))</f>
        <v/>
      </c>
      <c r="D1886" s="255"/>
      <c r="E1886" s="256"/>
      <c r="F1886" s="256"/>
      <c r="G1886" s="256"/>
      <c r="H1886" s="256"/>
      <c r="I1886" s="256"/>
      <c r="J1886" s="256"/>
      <c r="K1886" s="256"/>
      <c r="L1886" s="256"/>
      <c r="M1886" s="256"/>
      <c r="N1886" s="257"/>
    </row>
    <row r="1887" spans="2:14" ht="15" customHeight="1" x14ac:dyDescent="0.25">
      <c r="B1887" s="333" t="str">
        <f>IF(D1887="","",D1887&amp;"-"&amp;(1+COUNTIF(D$33:D1886,D1887)))</f>
        <v/>
      </c>
      <c r="D1887" s="255"/>
      <c r="E1887" s="256"/>
      <c r="F1887" s="256"/>
      <c r="G1887" s="256"/>
      <c r="H1887" s="256"/>
      <c r="I1887" s="256"/>
      <c r="J1887" s="256"/>
      <c r="K1887" s="256"/>
      <c r="L1887" s="256"/>
      <c r="M1887" s="256"/>
      <c r="N1887" s="257"/>
    </row>
    <row r="1888" spans="2:14" x14ac:dyDescent="0.25">
      <c r="B1888" s="333" t="str">
        <f>IF(D1888="","",D1888&amp;"-"&amp;(1+COUNTIF(D$33:D1887,D1888)))</f>
        <v/>
      </c>
      <c r="D1888" s="255"/>
      <c r="E1888" s="256"/>
      <c r="F1888" s="256"/>
      <c r="G1888" s="256"/>
      <c r="H1888" s="256"/>
      <c r="I1888" s="256"/>
      <c r="J1888" s="256"/>
      <c r="K1888" s="256"/>
      <c r="L1888" s="256"/>
      <c r="M1888" s="256"/>
      <c r="N1888" s="257"/>
    </row>
    <row r="1889" spans="2:14" x14ac:dyDescent="0.25">
      <c r="B1889" s="333" t="str">
        <f>IF(D1889="","",D1889&amp;"-"&amp;(1+COUNTIF(D$33:D1888,D1889)))</f>
        <v/>
      </c>
      <c r="D1889" s="255"/>
      <c r="E1889" s="256"/>
      <c r="F1889" s="256"/>
      <c r="G1889" s="256"/>
      <c r="H1889" s="256"/>
      <c r="I1889" s="256"/>
      <c r="J1889" s="256"/>
      <c r="K1889" s="256"/>
      <c r="L1889" s="256"/>
      <c r="M1889" s="256"/>
      <c r="N1889" s="257"/>
    </row>
    <row r="1890" spans="2:14" x14ac:dyDescent="0.25">
      <c r="B1890" s="333" t="str">
        <f>IF(D1890="","",D1890&amp;"-"&amp;(1+COUNTIF(D$33:D1889,D1890)))</f>
        <v/>
      </c>
      <c r="D1890" s="255"/>
      <c r="E1890" s="256"/>
      <c r="F1890" s="256"/>
      <c r="G1890" s="256"/>
      <c r="H1890" s="256"/>
      <c r="I1890" s="256"/>
      <c r="J1890" s="256"/>
      <c r="K1890" s="256"/>
      <c r="L1890" s="256"/>
      <c r="M1890" s="256"/>
      <c r="N1890" s="257"/>
    </row>
    <row r="1891" spans="2:14" x14ac:dyDescent="0.25">
      <c r="B1891" s="333" t="str">
        <f>IF(D1891="","",D1891&amp;"-"&amp;(1+COUNTIF(D$33:D1890,D1891)))</f>
        <v/>
      </c>
      <c r="D1891" s="255"/>
      <c r="E1891" s="256"/>
      <c r="F1891" s="256"/>
      <c r="G1891" s="256"/>
      <c r="H1891" s="256"/>
      <c r="I1891" s="256"/>
      <c r="J1891" s="256"/>
      <c r="K1891" s="256"/>
      <c r="L1891" s="256"/>
      <c r="M1891" s="256"/>
      <c r="N1891" s="257"/>
    </row>
    <row r="1892" spans="2:14" x14ac:dyDescent="0.25">
      <c r="B1892" s="333" t="str">
        <f>IF(D1892="","",D1892&amp;"-"&amp;(1+COUNTIF(D$33:D1891,D1892)))</f>
        <v/>
      </c>
      <c r="D1892" s="255"/>
      <c r="E1892" s="256"/>
      <c r="F1892" s="256"/>
      <c r="G1892" s="256"/>
      <c r="H1892" s="256"/>
      <c r="I1892" s="256"/>
      <c r="J1892" s="256"/>
      <c r="K1892" s="256"/>
      <c r="L1892" s="256"/>
      <c r="M1892" s="256"/>
      <c r="N1892" s="257"/>
    </row>
    <row r="1893" spans="2:14" x14ac:dyDescent="0.25">
      <c r="B1893" s="333" t="str">
        <f>IF(D1893="","",D1893&amp;"-"&amp;(1+COUNTIF(D$33:D1892,D1893)))</f>
        <v/>
      </c>
      <c r="D1893" s="255"/>
      <c r="E1893" s="256"/>
      <c r="F1893" s="256"/>
      <c r="G1893" s="256"/>
      <c r="H1893" s="256"/>
      <c r="I1893" s="256"/>
      <c r="J1893" s="256"/>
      <c r="K1893" s="256"/>
      <c r="L1893" s="256"/>
      <c r="M1893" s="256"/>
      <c r="N1893" s="257"/>
    </row>
    <row r="1894" spans="2:14" ht="15" customHeight="1" x14ac:dyDescent="0.25">
      <c r="B1894" s="333" t="str">
        <f>IF(D1894="","",D1894&amp;"-"&amp;(1+COUNTIF(D$33:D1893,D1894)))</f>
        <v/>
      </c>
      <c r="D1894" s="255"/>
      <c r="E1894" s="256"/>
      <c r="F1894" s="256"/>
      <c r="G1894" s="256"/>
      <c r="H1894" s="256"/>
      <c r="I1894" s="256"/>
      <c r="J1894" s="256"/>
      <c r="K1894" s="256"/>
      <c r="L1894" s="256"/>
      <c r="M1894" s="256"/>
      <c r="N1894" s="257"/>
    </row>
    <row r="1895" spans="2:14" x14ac:dyDescent="0.25">
      <c r="B1895" s="333" t="str">
        <f>IF(D1895="","",D1895&amp;"-"&amp;(1+COUNTIF(D$33:D1894,D1895)))</f>
        <v/>
      </c>
      <c r="D1895" s="255"/>
      <c r="E1895" s="256"/>
      <c r="F1895" s="256"/>
      <c r="G1895" s="256"/>
      <c r="H1895" s="256"/>
      <c r="I1895" s="256"/>
      <c r="J1895" s="256"/>
      <c r="K1895" s="256"/>
      <c r="L1895" s="256"/>
      <c r="M1895" s="256"/>
      <c r="N1895" s="257"/>
    </row>
    <row r="1896" spans="2:14" x14ac:dyDescent="0.25">
      <c r="B1896" s="333" t="str">
        <f>IF(D1896="","",D1896&amp;"-"&amp;(1+COUNTIF(D$33:D1895,D1896)))</f>
        <v/>
      </c>
      <c r="D1896" s="255"/>
      <c r="E1896" s="256"/>
      <c r="F1896" s="256"/>
      <c r="G1896" s="256"/>
      <c r="H1896" s="256"/>
      <c r="I1896" s="256"/>
      <c r="J1896" s="256"/>
      <c r="K1896" s="256"/>
      <c r="L1896" s="256"/>
      <c r="M1896" s="256"/>
      <c r="N1896" s="257"/>
    </row>
    <row r="1897" spans="2:14" x14ac:dyDescent="0.25">
      <c r="B1897" s="333" t="str">
        <f>IF(D1897="","",D1897&amp;"-"&amp;(1+COUNTIF(D$33:D1896,D1897)))</f>
        <v/>
      </c>
      <c r="D1897" s="255"/>
      <c r="E1897" s="256"/>
      <c r="F1897" s="256"/>
      <c r="G1897" s="256"/>
      <c r="H1897" s="256"/>
      <c r="I1897" s="256"/>
      <c r="J1897" s="256"/>
      <c r="K1897" s="256"/>
      <c r="L1897" s="256"/>
      <c r="M1897" s="256"/>
      <c r="N1897" s="257"/>
    </row>
    <row r="1898" spans="2:14" x14ac:dyDescent="0.25">
      <c r="B1898" s="333" t="str">
        <f>IF(D1898="","",D1898&amp;"-"&amp;(1+COUNTIF(D$33:D1897,D1898)))</f>
        <v/>
      </c>
      <c r="D1898" s="255"/>
      <c r="E1898" s="256"/>
      <c r="F1898" s="256"/>
      <c r="G1898" s="256"/>
      <c r="H1898" s="256"/>
      <c r="I1898" s="256"/>
      <c r="J1898" s="256"/>
      <c r="K1898" s="256"/>
      <c r="L1898" s="256"/>
      <c r="M1898" s="256"/>
      <c r="N1898" s="257"/>
    </row>
    <row r="1899" spans="2:14" x14ac:dyDescent="0.25">
      <c r="B1899" s="333" t="str">
        <f>IF(D1899="","",D1899&amp;"-"&amp;(1+COUNTIF(D$33:D1898,D1899)))</f>
        <v/>
      </c>
      <c r="D1899" s="255"/>
      <c r="E1899" s="256"/>
      <c r="F1899" s="256"/>
      <c r="G1899" s="256"/>
      <c r="H1899" s="256"/>
      <c r="I1899" s="256"/>
      <c r="J1899" s="256"/>
      <c r="K1899" s="256"/>
      <c r="L1899" s="256"/>
      <c r="M1899" s="256"/>
      <c r="N1899" s="257"/>
    </row>
    <row r="1900" spans="2:14" x14ac:dyDescent="0.25">
      <c r="B1900" s="333" t="str">
        <f>IF(D1900="","",D1900&amp;"-"&amp;(1+COUNTIF(D$33:D1899,D1900)))</f>
        <v/>
      </c>
      <c r="D1900" s="255"/>
      <c r="E1900" s="256"/>
      <c r="F1900" s="256"/>
      <c r="G1900" s="256"/>
      <c r="H1900" s="256"/>
      <c r="I1900" s="256"/>
      <c r="J1900" s="256"/>
      <c r="K1900" s="256"/>
      <c r="L1900" s="256"/>
      <c r="M1900" s="256"/>
      <c r="N1900" s="257"/>
    </row>
    <row r="1901" spans="2:14" ht="15" customHeight="1" x14ac:dyDescent="0.25">
      <c r="B1901" s="333" t="str">
        <f>IF(D1901="","",D1901&amp;"-"&amp;(1+COUNTIF(D$33:D1900,D1901)))</f>
        <v/>
      </c>
      <c r="D1901" s="255"/>
      <c r="E1901" s="256"/>
      <c r="F1901" s="256"/>
      <c r="G1901" s="256"/>
      <c r="H1901" s="256"/>
      <c r="I1901" s="256"/>
      <c r="J1901" s="256"/>
      <c r="K1901" s="256"/>
      <c r="L1901" s="256"/>
      <c r="M1901" s="256"/>
      <c r="N1901" s="257"/>
    </row>
    <row r="1902" spans="2:14" x14ac:dyDescent="0.25">
      <c r="B1902" s="333" t="str">
        <f>IF(D1902="","",D1902&amp;"-"&amp;(1+COUNTIF(D$33:D1901,D1902)))</f>
        <v/>
      </c>
      <c r="D1902" s="255"/>
      <c r="E1902" s="256"/>
      <c r="F1902" s="256"/>
      <c r="G1902" s="256"/>
      <c r="H1902" s="256"/>
      <c r="I1902" s="256"/>
      <c r="J1902" s="256"/>
      <c r="K1902" s="256"/>
      <c r="L1902" s="256"/>
      <c r="M1902" s="256"/>
      <c r="N1902" s="257"/>
    </row>
    <row r="1903" spans="2:14" x14ac:dyDescent="0.25">
      <c r="B1903" s="333" t="str">
        <f>IF(D1903="","",D1903&amp;"-"&amp;(1+COUNTIF(D$33:D1902,D1903)))</f>
        <v/>
      </c>
      <c r="D1903" s="255"/>
      <c r="E1903" s="256"/>
      <c r="F1903" s="256"/>
      <c r="G1903" s="256"/>
      <c r="H1903" s="256"/>
      <c r="I1903" s="256"/>
      <c r="J1903" s="256"/>
      <c r="K1903" s="256"/>
      <c r="L1903" s="256"/>
      <c r="M1903" s="256"/>
      <c r="N1903" s="257"/>
    </row>
    <row r="1904" spans="2:14" x14ac:dyDescent="0.25">
      <c r="B1904" s="333" t="str">
        <f>IF(D1904="","",D1904&amp;"-"&amp;(1+COUNTIF(D$33:D1903,D1904)))</f>
        <v/>
      </c>
      <c r="D1904" s="255"/>
      <c r="E1904" s="256"/>
      <c r="F1904" s="256"/>
      <c r="G1904" s="256"/>
      <c r="H1904" s="256"/>
      <c r="I1904" s="256"/>
      <c r="J1904" s="256"/>
      <c r="K1904" s="256"/>
      <c r="L1904" s="256"/>
      <c r="M1904" s="256"/>
      <c r="N1904" s="257"/>
    </row>
    <row r="1905" spans="2:14" x14ac:dyDescent="0.25">
      <c r="B1905" s="333" t="str">
        <f>IF(D1905="","",D1905&amp;"-"&amp;(1+COUNTIF(D$33:D1904,D1905)))</f>
        <v/>
      </c>
      <c r="D1905" s="255"/>
      <c r="E1905" s="256"/>
      <c r="F1905" s="256"/>
      <c r="G1905" s="256"/>
      <c r="H1905" s="256"/>
      <c r="I1905" s="256"/>
      <c r="J1905" s="256"/>
      <c r="K1905" s="256"/>
      <c r="L1905" s="256"/>
      <c r="M1905" s="256"/>
      <c r="N1905" s="257"/>
    </row>
    <row r="1906" spans="2:14" x14ac:dyDescent="0.25">
      <c r="B1906" s="333" t="str">
        <f>IF(D1906="","",D1906&amp;"-"&amp;(1+COUNTIF(D$33:D1905,D1906)))</f>
        <v/>
      </c>
      <c r="D1906" s="255"/>
      <c r="E1906" s="256"/>
      <c r="F1906" s="256"/>
      <c r="G1906" s="256"/>
      <c r="H1906" s="256"/>
      <c r="I1906" s="256"/>
      <c r="J1906" s="256"/>
      <c r="K1906" s="256"/>
      <c r="L1906" s="256"/>
      <c r="M1906" s="256"/>
      <c r="N1906" s="257"/>
    </row>
    <row r="1907" spans="2:14" x14ac:dyDescent="0.25">
      <c r="B1907" s="333" t="str">
        <f>IF(D1907="","",D1907&amp;"-"&amp;(1+COUNTIF(D$33:D1906,D1907)))</f>
        <v/>
      </c>
      <c r="D1907" s="255"/>
      <c r="E1907" s="256"/>
      <c r="F1907" s="256"/>
      <c r="G1907" s="256"/>
      <c r="H1907" s="256"/>
      <c r="I1907" s="256"/>
      <c r="J1907" s="256"/>
      <c r="K1907" s="256"/>
      <c r="L1907" s="256"/>
      <c r="M1907" s="256"/>
      <c r="N1907" s="257"/>
    </row>
    <row r="1908" spans="2:14" ht="15" customHeight="1" x14ac:dyDescent="0.25">
      <c r="B1908" s="333" t="str">
        <f>IF(D1908="","",D1908&amp;"-"&amp;(1+COUNTIF(D$33:D1907,D1908)))</f>
        <v/>
      </c>
      <c r="D1908" s="255"/>
      <c r="E1908" s="256"/>
      <c r="F1908" s="256"/>
      <c r="G1908" s="256"/>
      <c r="H1908" s="256"/>
      <c r="I1908" s="256"/>
      <c r="J1908" s="256"/>
      <c r="K1908" s="256"/>
      <c r="L1908" s="256"/>
      <c r="M1908" s="256"/>
      <c r="N1908" s="257"/>
    </row>
    <row r="1909" spans="2:14" x14ac:dyDescent="0.25">
      <c r="B1909" s="333" t="str">
        <f>IF(D1909="","",D1909&amp;"-"&amp;(1+COUNTIF(D$33:D1908,D1909)))</f>
        <v/>
      </c>
      <c r="D1909" s="255"/>
      <c r="E1909" s="256"/>
      <c r="F1909" s="256"/>
      <c r="G1909" s="256"/>
      <c r="H1909" s="256"/>
      <c r="I1909" s="256"/>
      <c r="J1909" s="256"/>
      <c r="K1909" s="256"/>
      <c r="L1909" s="256"/>
      <c r="M1909" s="256"/>
      <c r="N1909" s="257"/>
    </row>
    <row r="1910" spans="2:14" x14ac:dyDescent="0.25">
      <c r="B1910" s="333" t="str">
        <f>IF(D1910="","",D1910&amp;"-"&amp;(1+COUNTIF(D$33:D1909,D1910)))</f>
        <v/>
      </c>
      <c r="D1910" s="255"/>
      <c r="E1910" s="256"/>
      <c r="F1910" s="256"/>
      <c r="G1910" s="256"/>
      <c r="H1910" s="256"/>
      <c r="I1910" s="256"/>
      <c r="J1910" s="256"/>
      <c r="K1910" s="256"/>
      <c r="L1910" s="256"/>
      <c r="M1910" s="256"/>
      <c r="N1910" s="257"/>
    </row>
    <row r="1911" spans="2:14" x14ac:dyDescent="0.25">
      <c r="B1911" s="333" t="str">
        <f>IF(D1911="","",D1911&amp;"-"&amp;(1+COUNTIF(D$33:D1910,D1911)))</f>
        <v/>
      </c>
      <c r="D1911" s="255"/>
      <c r="E1911" s="256"/>
      <c r="F1911" s="256"/>
      <c r="G1911" s="256"/>
      <c r="H1911" s="256"/>
      <c r="I1911" s="256"/>
      <c r="J1911" s="256"/>
      <c r="K1911" s="256"/>
      <c r="L1911" s="256"/>
      <c r="M1911" s="256"/>
      <c r="N1911" s="257"/>
    </row>
    <row r="1912" spans="2:14" x14ac:dyDescent="0.25">
      <c r="B1912" s="333" t="str">
        <f>IF(D1912="","",D1912&amp;"-"&amp;(1+COUNTIF(D$33:D1911,D1912)))</f>
        <v/>
      </c>
      <c r="D1912" s="255"/>
      <c r="E1912" s="256"/>
      <c r="F1912" s="256"/>
      <c r="G1912" s="256"/>
      <c r="H1912" s="256"/>
      <c r="I1912" s="256"/>
      <c r="J1912" s="256"/>
      <c r="K1912" s="256"/>
      <c r="L1912" s="256"/>
      <c r="M1912" s="256"/>
      <c r="N1912" s="257"/>
    </row>
    <row r="1913" spans="2:14" x14ac:dyDescent="0.25">
      <c r="B1913" s="333" t="str">
        <f>IF(D1913="","",D1913&amp;"-"&amp;(1+COUNTIF(D$33:D1912,D1913)))</f>
        <v/>
      </c>
      <c r="D1913" s="255"/>
      <c r="E1913" s="256"/>
      <c r="F1913" s="256"/>
      <c r="G1913" s="256"/>
      <c r="H1913" s="256"/>
      <c r="I1913" s="256"/>
      <c r="J1913" s="256"/>
      <c r="K1913" s="256"/>
      <c r="L1913" s="256"/>
      <c r="M1913" s="256"/>
      <c r="N1913" s="257"/>
    </row>
    <row r="1914" spans="2:14" x14ac:dyDescent="0.25">
      <c r="B1914" s="333" t="str">
        <f>IF(D1914="","",D1914&amp;"-"&amp;(1+COUNTIF(D$33:D1913,D1914)))</f>
        <v/>
      </c>
      <c r="D1914" s="255"/>
      <c r="E1914" s="256"/>
      <c r="F1914" s="256"/>
      <c r="G1914" s="256"/>
      <c r="H1914" s="256"/>
      <c r="I1914" s="256"/>
      <c r="J1914" s="256"/>
      <c r="K1914" s="256"/>
      <c r="L1914" s="256"/>
      <c r="M1914" s="256"/>
      <c r="N1914" s="257"/>
    </row>
    <row r="1915" spans="2:14" ht="15" customHeight="1" x14ac:dyDescent="0.25">
      <c r="B1915" s="333" t="str">
        <f>IF(D1915="","",D1915&amp;"-"&amp;(1+COUNTIF(D$33:D1914,D1915)))</f>
        <v/>
      </c>
      <c r="D1915" s="255"/>
      <c r="E1915" s="256"/>
      <c r="F1915" s="256"/>
      <c r="G1915" s="256"/>
      <c r="H1915" s="256"/>
      <c r="I1915" s="256"/>
      <c r="J1915" s="256"/>
      <c r="K1915" s="256"/>
      <c r="L1915" s="256"/>
      <c r="M1915" s="256"/>
      <c r="N1915" s="257"/>
    </row>
    <row r="1916" spans="2:14" x14ac:dyDescent="0.25">
      <c r="B1916" s="333" t="str">
        <f>IF(D1916="","",D1916&amp;"-"&amp;(1+COUNTIF(D$33:D1915,D1916)))</f>
        <v/>
      </c>
      <c r="D1916" s="255"/>
      <c r="E1916" s="256"/>
      <c r="F1916" s="256"/>
      <c r="G1916" s="256"/>
      <c r="H1916" s="256"/>
      <c r="I1916" s="256"/>
      <c r="J1916" s="256"/>
      <c r="K1916" s="256"/>
      <c r="L1916" s="256"/>
      <c r="M1916" s="256"/>
      <c r="N1916" s="257"/>
    </row>
    <row r="1917" spans="2:14" x14ac:dyDescent="0.25">
      <c r="B1917" s="333" t="str">
        <f>IF(D1917="","",D1917&amp;"-"&amp;(1+COUNTIF(D$33:D1916,D1917)))</f>
        <v/>
      </c>
      <c r="D1917" s="255"/>
      <c r="E1917" s="256"/>
      <c r="F1917" s="256"/>
      <c r="G1917" s="256"/>
      <c r="H1917" s="256"/>
      <c r="I1917" s="256"/>
      <c r="J1917" s="256"/>
      <c r="K1917" s="256"/>
      <c r="L1917" s="256"/>
      <c r="M1917" s="256"/>
      <c r="N1917" s="257"/>
    </row>
    <row r="1918" spans="2:14" x14ac:dyDescent="0.25">
      <c r="B1918" s="333" t="str">
        <f>IF(D1918="","",D1918&amp;"-"&amp;(1+COUNTIF(D$33:D1917,D1918)))</f>
        <v/>
      </c>
      <c r="D1918" s="255"/>
      <c r="E1918" s="256"/>
      <c r="F1918" s="256"/>
      <c r="G1918" s="256"/>
      <c r="H1918" s="256"/>
      <c r="I1918" s="256"/>
      <c r="J1918" s="256"/>
      <c r="K1918" s="256"/>
      <c r="L1918" s="256"/>
      <c r="M1918" s="256"/>
      <c r="N1918" s="257"/>
    </row>
    <row r="1919" spans="2:14" x14ac:dyDescent="0.25">
      <c r="B1919" s="333" t="str">
        <f>IF(D1919="","",D1919&amp;"-"&amp;(1+COUNTIF(D$33:D1918,D1919)))</f>
        <v/>
      </c>
      <c r="D1919" s="255"/>
      <c r="E1919" s="256"/>
      <c r="F1919" s="256"/>
      <c r="G1919" s="256"/>
      <c r="H1919" s="256"/>
      <c r="I1919" s="256"/>
      <c r="J1919" s="256"/>
      <c r="K1919" s="256"/>
      <c r="L1919" s="256"/>
      <c r="M1919" s="256"/>
      <c r="N1919" s="257"/>
    </row>
    <row r="1920" spans="2:14" x14ac:dyDescent="0.25">
      <c r="B1920" s="333" t="str">
        <f>IF(D1920="","",D1920&amp;"-"&amp;(1+COUNTIF(D$33:D1919,D1920)))</f>
        <v/>
      </c>
      <c r="D1920" s="255"/>
      <c r="E1920" s="256"/>
      <c r="F1920" s="256"/>
      <c r="G1920" s="256"/>
      <c r="H1920" s="256"/>
      <c r="I1920" s="256"/>
      <c r="J1920" s="256"/>
      <c r="K1920" s="256"/>
      <c r="L1920" s="256"/>
      <c r="M1920" s="256"/>
      <c r="N1920" s="257"/>
    </row>
    <row r="1921" spans="2:14" x14ac:dyDescent="0.25">
      <c r="B1921" s="333" t="str">
        <f>IF(D1921="","",D1921&amp;"-"&amp;(1+COUNTIF(D$33:D1920,D1921)))</f>
        <v/>
      </c>
      <c r="D1921" s="255"/>
      <c r="E1921" s="256"/>
      <c r="F1921" s="256"/>
      <c r="G1921" s="256"/>
      <c r="H1921" s="256"/>
      <c r="I1921" s="256"/>
      <c r="J1921" s="256"/>
      <c r="K1921" s="256"/>
      <c r="L1921" s="256"/>
      <c r="M1921" s="256"/>
      <c r="N1921" s="257"/>
    </row>
    <row r="1922" spans="2:14" ht="15" customHeight="1" x14ac:dyDescent="0.25">
      <c r="B1922" s="333" t="str">
        <f>IF(D1922="","",D1922&amp;"-"&amp;(1+COUNTIF(D$33:D1921,D1922)))</f>
        <v/>
      </c>
      <c r="D1922" s="255"/>
      <c r="E1922" s="256"/>
      <c r="F1922" s="256"/>
      <c r="G1922" s="256"/>
      <c r="H1922" s="256"/>
      <c r="I1922" s="256"/>
      <c r="J1922" s="256"/>
      <c r="K1922" s="256"/>
      <c r="L1922" s="256"/>
      <c r="M1922" s="256"/>
      <c r="N1922" s="257"/>
    </row>
    <row r="1923" spans="2:14" x14ac:dyDescent="0.25">
      <c r="B1923" s="333" t="str">
        <f>IF(D1923="","",D1923&amp;"-"&amp;(1+COUNTIF(D$33:D1922,D1923)))</f>
        <v/>
      </c>
      <c r="D1923" s="255"/>
      <c r="E1923" s="256"/>
      <c r="F1923" s="256"/>
      <c r="G1923" s="256"/>
      <c r="H1923" s="256"/>
      <c r="I1923" s="256"/>
      <c r="J1923" s="256"/>
      <c r="K1923" s="256"/>
      <c r="L1923" s="256"/>
      <c r="M1923" s="256"/>
      <c r="N1923" s="257"/>
    </row>
    <row r="1924" spans="2:14" x14ac:dyDescent="0.25">
      <c r="B1924" s="333" t="str">
        <f>IF(D1924="","",D1924&amp;"-"&amp;(1+COUNTIF(D$33:D1923,D1924)))</f>
        <v/>
      </c>
      <c r="D1924" s="255"/>
      <c r="E1924" s="256"/>
      <c r="F1924" s="256"/>
      <c r="G1924" s="256"/>
      <c r="H1924" s="256"/>
      <c r="I1924" s="256"/>
      <c r="J1924" s="256"/>
      <c r="K1924" s="256"/>
      <c r="L1924" s="256"/>
      <c r="M1924" s="256"/>
      <c r="N1924" s="257"/>
    </row>
    <row r="1925" spans="2:14" x14ac:dyDescent="0.25">
      <c r="B1925" s="333" t="str">
        <f>IF(D1925="","",D1925&amp;"-"&amp;(1+COUNTIF(D$33:D1924,D1925)))</f>
        <v/>
      </c>
      <c r="D1925" s="255"/>
      <c r="E1925" s="256"/>
      <c r="F1925" s="256"/>
      <c r="G1925" s="256"/>
      <c r="H1925" s="256"/>
      <c r="I1925" s="256"/>
      <c r="J1925" s="256"/>
      <c r="K1925" s="256"/>
      <c r="L1925" s="256"/>
      <c r="M1925" s="256"/>
      <c r="N1925" s="257"/>
    </row>
    <row r="1926" spans="2:14" x14ac:dyDescent="0.25">
      <c r="B1926" s="333" t="str">
        <f>IF(D1926="","",D1926&amp;"-"&amp;(1+COUNTIF(D$33:D1925,D1926)))</f>
        <v/>
      </c>
      <c r="D1926" s="255"/>
      <c r="E1926" s="256"/>
      <c r="F1926" s="256"/>
      <c r="G1926" s="256"/>
      <c r="H1926" s="256"/>
      <c r="I1926" s="256"/>
      <c r="J1926" s="256"/>
      <c r="K1926" s="256"/>
      <c r="L1926" s="256"/>
      <c r="M1926" s="256"/>
      <c r="N1926" s="257"/>
    </row>
    <row r="1927" spans="2:14" x14ac:dyDescent="0.25">
      <c r="B1927" s="333" t="str">
        <f>IF(D1927="","",D1927&amp;"-"&amp;(1+COUNTIF(D$33:D1926,D1927)))</f>
        <v/>
      </c>
      <c r="D1927" s="255"/>
      <c r="E1927" s="256"/>
      <c r="F1927" s="256"/>
      <c r="G1927" s="256"/>
      <c r="H1927" s="256"/>
      <c r="I1927" s="256"/>
      <c r="J1927" s="256"/>
      <c r="K1927" s="256"/>
      <c r="L1927" s="256"/>
      <c r="M1927" s="256"/>
      <c r="N1927" s="257"/>
    </row>
    <row r="1928" spans="2:14" x14ac:dyDescent="0.25">
      <c r="B1928" s="333" t="str">
        <f>IF(D1928="","",D1928&amp;"-"&amp;(1+COUNTIF(D$33:D1927,D1928)))</f>
        <v/>
      </c>
      <c r="D1928" s="255"/>
      <c r="E1928" s="256"/>
      <c r="F1928" s="256"/>
      <c r="G1928" s="256"/>
      <c r="H1928" s="256"/>
      <c r="I1928" s="256"/>
      <c r="J1928" s="256"/>
      <c r="K1928" s="256"/>
      <c r="L1928" s="256"/>
      <c r="M1928" s="256"/>
      <c r="N1928" s="257"/>
    </row>
    <row r="1929" spans="2:14" ht="15" customHeight="1" x14ac:dyDescent="0.25">
      <c r="B1929" s="333" t="str">
        <f>IF(D1929="","",D1929&amp;"-"&amp;(1+COUNTIF(D$33:D1928,D1929)))</f>
        <v/>
      </c>
      <c r="D1929" s="255"/>
      <c r="E1929" s="256"/>
      <c r="F1929" s="256"/>
      <c r="G1929" s="256"/>
      <c r="H1929" s="256"/>
      <c r="I1929" s="256"/>
      <c r="J1929" s="256"/>
      <c r="K1929" s="256"/>
      <c r="L1929" s="256"/>
      <c r="M1929" s="256"/>
      <c r="N1929" s="257"/>
    </row>
    <row r="1930" spans="2:14" x14ac:dyDescent="0.25">
      <c r="B1930" s="333" t="str">
        <f>IF(D1930="","",D1930&amp;"-"&amp;(1+COUNTIF(D$33:D1929,D1930)))</f>
        <v/>
      </c>
      <c r="D1930" s="255"/>
      <c r="E1930" s="256"/>
      <c r="F1930" s="256"/>
      <c r="G1930" s="256"/>
      <c r="H1930" s="256"/>
      <c r="I1930" s="256"/>
      <c r="J1930" s="256"/>
      <c r="K1930" s="256"/>
      <c r="L1930" s="256"/>
      <c r="M1930" s="256"/>
      <c r="N1930" s="257"/>
    </row>
    <row r="1931" spans="2:14" x14ac:dyDescent="0.25">
      <c r="B1931" s="333" t="str">
        <f>IF(D1931="","",D1931&amp;"-"&amp;(1+COUNTIF(D$33:D1930,D1931)))</f>
        <v/>
      </c>
      <c r="D1931" s="255"/>
      <c r="E1931" s="256"/>
      <c r="F1931" s="256"/>
      <c r="G1931" s="256"/>
      <c r="H1931" s="256"/>
      <c r="I1931" s="256"/>
      <c r="J1931" s="256"/>
      <c r="K1931" s="256"/>
      <c r="L1931" s="256"/>
      <c r="M1931" s="256"/>
      <c r="N1931" s="257"/>
    </row>
    <row r="1932" spans="2:14" x14ac:dyDescent="0.25">
      <c r="B1932" s="333" t="str">
        <f>IF(D1932="","",D1932&amp;"-"&amp;(1+COUNTIF(D$33:D1931,D1932)))</f>
        <v/>
      </c>
      <c r="D1932" s="255"/>
      <c r="E1932" s="256"/>
      <c r="F1932" s="256"/>
      <c r="G1932" s="256"/>
      <c r="H1932" s="256"/>
      <c r="I1932" s="256"/>
      <c r="J1932" s="256"/>
      <c r="K1932" s="256"/>
      <c r="L1932" s="256"/>
      <c r="M1932" s="256"/>
      <c r="N1932" s="257"/>
    </row>
    <row r="1933" spans="2:14" x14ac:dyDescent="0.25">
      <c r="B1933" s="333" t="str">
        <f>IF(D1933="","",D1933&amp;"-"&amp;(1+COUNTIF(D$33:D1932,D1933)))</f>
        <v/>
      </c>
      <c r="D1933" s="255"/>
      <c r="E1933" s="256"/>
      <c r="F1933" s="256"/>
      <c r="G1933" s="256"/>
      <c r="H1933" s="256"/>
      <c r="I1933" s="256"/>
      <c r="J1933" s="256"/>
      <c r="K1933" s="256"/>
      <c r="L1933" s="256"/>
      <c r="M1933" s="256"/>
      <c r="N1933" s="257"/>
    </row>
    <row r="1934" spans="2:14" x14ac:dyDescent="0.25">
      <c r="B1934" s="333" t="str">
        <f>IF(D1934="","",D1934&amp;"-"&amp;(1+COUNTIF(D$33:D1933,D1934)))</f>
        <v/>
      </c>
      <c r="D1934" s="255"/>
      <c r="E1934" s="256"/>
      <c r="F1934" s="256"/>
      <c r="G1934" s="256"/>
      <c r="H1934" s="256"/>
      <c r="I1934" s="256"/>
      <c r="J1934" s="256"/>
      <c r="K1934" s="256"/>
      <c r="L1934" s="256"/>
      <c r="M1934" s="256"/>
      <c r="N1934" s="257"/>
    </row>
    <row r="1935" spans="2:14" x14ac:dyDescent="0.25">
      <c r="B1935" s="333" t="str">
        <f>IF(D1935="","",D1935&amp;"-"&amp;(1+COUNTIF(D$33:D1934,D1935)))</f>
        <v/>
      </c>
      <c r="D1935" s="255"/>
      <c r="E1935" s="256"/>
      <c r="F1935" s="256"/>
      <c r="G1935" s="256"/>
      <c r="H1935" s="256"/>
      <c r="I1935" s="256"/>
      <c r="J1935" s="256"/>
      <c r="K1935" s="256"/>
      <c r="L1935" s="256"/>
      <c r="M1935" s="256"/>
      <c r="N1935" s="257"/>
    </row>
    <row r="1936" spans="2:14" ht="15" customHeight="1" x14ac:dyDescent="0.25">
      <c r="B1936" s="333" t="str">
        <f>IF(D1936="","",D1936&amp;"-"&amp;(1+COUNTIF(D$33:D1935,D1936)))</f>
        <v/>
      </c>
      <c r="D1936" s="255"/>
      <c r="E1936" s="256"/>
      <c r="F1936" s="256"/>
      <c r="G1936" s="256"/>
      <c r="H1936" s="256"/>
      <c r="I1936" s="256"/>
      <c r="J1936" s="256"/>
      <c r="K1936" s="256"/>
      <c r="L1936" s="256"/>
      <c r="M1936" s="256"/>
      <c r="N1936" s="257"/>
    </row>
    <row r="1937" spans="2:14" x14ac:dyDescent="0.25">
      <c r="B1937" s="333" t="str">
        <f>IF(D1937="","",D1937&amp;"-"&amp;(1+COUNTIF(D$33:D1936,D1937)))</f>
        <v/>
      </c>
      <c r="D1937" s="255"/>
      <c r="E1937" s="256"/>
      <c r="F1937" s="256"/>
      <c r="G1937" s="256"/>
      <c r="H1937" s="256"/>
      <c r="I1937" s="256"/>
      <c r="J1937" s="256"/>
      <c r="K1937" s="256"/>
      <c r="L1937" s="256"/>
      <c r="M1937" s="256"/>
      <c r="N1937" s="257"/>
    </row>
    <row r="1938" spans="2:14" x14ac:dyDescent="0.25">
      <c r="B1938" s="333" t="str">
        <f>IF(D1938="","",D1938&amp;"-"&amp;(1+COUNTIF(D$33:D1937,D1938)))</f>
        <v/>
      </c>
      <c r="D1938" s="255"/>
      <c r="E1938" s="256"/>
      <c r="F1938" s="256"/>
      <c r="G1938" s="256"/>
      <c r="H1938" s="256"/>
      <c r="I1938" s="256"/>
      <c r="J1938" s="256"/>
      <c r="K1938" s="256"/>
      <c r="L1938" s="256"/>
      <c r="M1938" s="256"/>
      <c r="N1938" s="257"/>
    </row>
    <row r="1939" spans="2:14" x14ac:dyDescent="0.25">
      <c r="B1939" s="333" t="str">
        <f>IF(D1939="","",D1939&amp;"-"&amp;(1+COUNTIF(D$33:D1938,D1939)))</f>
        <v/>
      </c>
      <c r="D1939" s="255"/>
      <c r="E1939" s="256"/>
      <c r="F1939" s="256"/>
      <c r="G1939" s="256"/>
      <c r="H1939" s="256"/>
      <c r="I1939" s="256"/>
      <c r="J1939" s="256"/>
      <c r="K1939" s="256"/>
      <c r="L1939" s="256"/>
      <c r="M1939" s="256"/>
      <c r="N1939" s="257"/>
    </row>
    <row r="1940" spans="2:14" x14ac:dyDescent="0.25">
      <c r="B1940" s="333" t="str">
        <f>IF(D1940="","",D1940&amp;"-"&amp;(1+COUNTIF(D$33:D1939,D1940)))</f>
        <v/>
      </c>
      <c r="D1940" s="255"/>
      <c r="E1940" s="256"/>
      <c r="F1940" s="256"/>
      <c r="G1940" s="256"/>
      <c r="H1940" s="256"/>
      <c r="I1940" s="256"/>
      <c r="J1940" s="256"/>
      <c r="K1940" s="256"/>
      <c r="L1940" s="256"/>
      <c r="M1940" s="256"/>
      <c r="N1940" s="257"/>
    </row>
    <row r="1941" spans="2:14" x14ac:dyDescent="0.25">
      <c r="B1941" s="333" t="str">
        <f>IF(D1941="","",D1941&amp;"-"&amp;(1+COUNTIF(D$33:D1940,D1941)))</f>
        <v/>
      </c>
      <c r="D1941" s="255"/>
      <c r="E1941" s="256"/>
      <c r="F1941" s="256"/>
      <c r="G1941" s="256"/>
      <c r="H1941" s="256"/>
      <c r="I1941" s="256"/>
      <c r="J1941" s="256"/>
      <c r="K1941" s="256"/>
      <c r="L1941" s="256"/>
      <c r="M1941" s="256"/>
      <c r="N1941" s="257"/>
    </row>
    <row r="1942" spans="2:14" x14ac:dyDescent="0.25">
      <c r="B1942" s="333" t="str">
        <f>IF(D1942="","",D1942&amp;"-"&amp;(1+COUNTIF(D$33:D1941,D1942)))</f>
        <v/>
      </c>
      <c r="D1942" s="255"/>
      <c r="E1942" s="256"/>
      <c r="F1942" s="256"/>
      <c r="G1942" s="256"/>
      <c r="H1942" s="256"/>
      <c r="I1942" s="256"/>
      <c r="J1942" s="256"/>
      <c r="K1942" s="256"/>
      <c r="L1942" s="256"/>
      <c r="M1942" s="256"/>
      <c r="N1942" s="257"/>
    </row>
    <row r="1943" spans="2:14" ht="15" customHeight="1" x14ac:dyDescent="0.25">
      <c r="B1943" s="333" t="str">
        <f>IF(D1943="","",D1943&amp;"-"&amp;(1+COUNTIF(D$33:D1942,D1943)))</f>
        <v/>
      </c>
      <c r="D1943" s="255"/>
      <c r="E1943" s="256"/>
      <c r="F1943" s="256"/>
      <c r="G1943" s="256"/>
      <c r="H1943" s="256"/>
      <c r="I1943" s="256"/>
      <c r="J1943" s="256"/>
      <c r="K1943" s="256"/>
      <c r="L1943" s="256"/>
      <c r="M1943" s="256"/>
      <c r="N1943" s="257"/>
    </row>
    <row r="1944" spans="2:14" x14ac:dyDescent="0.25">
      <c r="B1944" s="333" t="str">
        <f>IF(D1944="","",D1944&amp;"-"&amp;(1+COUNTIF(D$33:D1943,D1944)))</f>
        <v/>
      </c>
      <c r="D1944" s="255"/>
      <c r="E1944" s="256"/>
      <c r="F1944" s="256"/>
      <c r="G1944" s="256"/>
      <c r="H1944" s="256"/>
      <c r="I1944" s="256"/>
      <c r="J1944" s="256"/>
      <c r="K1944" s="256"/>
      <c r="L1944" s="256"/>
      <c r="M1944" s="256"/>
      <c r="N1944" s="257"/>
    </row>
    <row r="1945" spans="2:14" x14ac:dyDescent="0.25">
      <c r="B1945" s="333" t="str">
        <f>IF(D1945="","",D1945&amp;"-"&amp;(1+COUNTIF(D$33:D1944,D1945)))</f>
        <v/>
      </c>
      <c r="D1945" s="255"/>
      <c r="E1945" s="256"/>
      <c r="F1945" s="256"/>
      <c r="G1945" s="256"/>
      <c r="H1945" s="256"/>
      <c r="I1945" s="256"/>
      <c r="J1945" s="256"/>
      <c r="K1945" s="256"/>
      <c r="L1945" s="256"/>
      <c r="M1945" s="256"/>
      <c r="N1945" s="257"/>
    </row>
    <row r="1946" spans="2:14" x14ac:dyDescent="0.25">
      <c r="B1946" s="333" t="str">
        <f>IF(D1946="","",D1946&amp;"-"&amp;(1+COUNTIF(D$33:D1945,D1946)))</f>
        <v/>
      </c>
      <c r="D1946" s="255"/>
      <c r="E1946" s="256"/>
      <c r="F1946" s="256"/>
      <c r="G1946" s="256"/>
      <c r="H1946" s="256"/>
      <c r="I1946" s="256"/>
      <c r="J1946" s="256"/>
      <c r="K1946" s="256"/>
      <c r="L1946" s="256"/>
      <c r="M1946" s="256"/>
      <c r="N1946" s="257"/>
    </row>
    <row r="1947" spans="2:14" x14ac:dyDescent="0.25">
      <c r="B1947" s="333" t="str">
        <f>IF(D1947="","",D1947&amp;"-"&amp;(1+COUNTIF(D$33:D1946,D1947)))</f>
        <v/>
      </c>
      <c r="D1947" s="255"/>
      <c r="E1947" s="256"/>
      <c r="F1947" s="256"/>
      <c r="G1947" s="256"/>
      <c r="H1947" s="256"/>
      <c r="I1947" s="256"/>
      <c r="J1947" s="256"/>
      <c r="K1947" s="256"/>
      <c r="L1947" s="256"/>
      <c r="M1947" s="256"/>
      <c r="N1947" s="257"/>
    </row>
    <row r="1948" spans="2:14" x14ac:dyDescent="0.25">
      <c r="B1948" s="333" t="str">
        <f>IF(D1948="","",D1948&amp;"-"&amp;(1+COUNTIF(D$33:D1947,D1948)))</f>
        <v/>
      </c>
      <c r="D1948" s="255"/>
      <c r="E1948" s="256"/>
      <c r="F1948" s="256"/>
      <c r="G1948" s="256"/>
      <c r="H1948" s="256"/>
      <c r="I1948" s="256"/>
      <c r="J1948" s="256"/>
      <c r="K1948" s="256"/>
      <c r="L1948" s="256"/>
      <c r="M1948" s="256"/>
      <c r="N1948" s="257"/>
    </row>
    <row r="1949" spans="2:14" x14ac:dyDescent="0.25">
      <c r="B1949" s="333" t="str">
        <f>IF(D1949="","",D1949&amp;"-"&amp;(1+COUNTIF(D$33:D1948,D1949)))</f>
        <v/>
      </c>
      <c r="D1949" s="255"/>
      <c r="E1949" s="256"/>
      <c r="F1949" s="256"/>
      <c r="G1949" s="256"/>
      <c r="H1949" s="256"/>
      <c r="I1949" s="256"/>
      <c r="J1949" s="256"/>
      <c r="K1949" s="256"/>
      <c r="L1949" s="256"/>
      <c r="M1949" s="256"/>
      <c r="N1949" s="257"/>
    </row>
    <row r="1950" spans="2:14" ht="15" customHeight="1" x14ac:dyDescent="0.25">
      <c r="B1950" s="333" t="str">
        <f>IF(D1950="","",D1950&amp;"-"&amp;(1+COUNTIF(D$33:D1949,D1950)))</f>
        <v/>
      </c>
      <c r="D1950" s="255"/>
      <c r="E1950" s="256"/>
      <c r="F1950" s="256"/>
      <c r="G1950" s="256"/>
      <c r="H1950" s="256"/>
      <c r="I1950" s="256"/>
      <c r="J1950" s="256"/>
      <c r="K1950" s="256"/>
      <c r="L1950" s="256"/>
      <c r="M1950" s="256"/>
      <c r="N1950" s="257"/>
    </row>
    <row r="1951" spans="2:14" x14ac:dyDescent="0.25">
      <c r="B1951" s="333" t="str">
        <f>IF(D1951="","",D1951&amp;"-"&amp;(1+COUNTIF(D$33:D1950,D1951)))</f>
        <v/>
      </c>
      <c r="D1951" s="255"/>
      <c r="E1951" s="256"/>
      <c r="F1951" s="256"/>
      <c r="G1951" s="256"/>
      <c r="H1951" s="256"/>
      <c r="I1951" s="256"/>
      <c r="J1951" s="256"/>
      <c r="K1951" s="256"/>
      <c r="L1951" s="256"/>
      <c r="M1951" s="256"/>
      <c r="N1951" s="257"/>
    </row>
    <row r="1952" spans="2:14" x14ac:dyDescent="0.25">
      <c r="B1952" s="333" t="str">
        <f>IF(D1952="","",D1952&amp;"-"&amp;(1+COUNTIF(D$33:D1951,D1952)))</f>
        <v/>
      </c>
      <c r="D1952" s="255"/>
      <c r="E1952" s="256"/>
      <c r="F1952" s="256"/>
      <c r="G1952" s="256"/>
      <c r="H1952" s="256"/>
      <c r="I1952" s="256"/>
      <c r="J1952" s="256"/>
      <c r="K1952" s="256"/>
      <c r="L1952" s="256"/>
      <c r="M1952" s="256"/>
      <c r="N1952" s="257"/>
    </row>
    <row r="1953" spans="2:14" x14ac:dyDescent="0.25">
      <c r="B1953" s="333" t="str">
        <f>IF(D1953="","",D1953&amp;"-"&amp;(1+COUNTIF(D$33:D1952,D1953)))</f>
        <v/>
      </c>
      <c r="D1953" s="255"/>
      <c r="E1953" s="256"/>
      <c r="F1953" s="256"/>
      <c r="G1953" s="256"/>
      <c r="H1953" s="256"/>
      <c r="I1953" s="256"/>
      <c r="J1953" s="256"/>
      <c r="K1953" s="256"/>
      <c r="L1953" s="256"/>
      <c r="M1953" s="256"/>
      <c r="N1953" s="257"/>
    </row>
    <row r="1954" spans="2:14" x14ac:dyDescent="0.25">
      <c r="B1954" s="333" t="str">
        <f>IF(D1954="","",D1954&amp;"-"&amp;(1+COUNTIF(D$33:D1953,D1954)))</f>
        <v/>
      </c>
      <c r="D1954" s="255"/>
      <c r="E1954" s="256"/>
      <c r="F1954" s="256"/>
      <c r="G1954" s="256"/>
      <c r="H1954" s="256"/>
      <c r="I1954" s="256"/>
      <c r="J1954" s="256"/>
      <c r="K1954" s="256"/>
      <c r="L1954" s="256"/>
      <c r="M1954" s="256"/>
      <c r="N1954" s="257"/>
    </row>
    <row r="1955" spans="2:14" x14ac:dyDescent="0.25">
      <c r="B1955" s="333" t="str">
        <f>IF(D1955="","",D1955&amp;"-"&amp;(1+COUNTIF(D$33:D1954,D1955)))</f>
        <v/>
      </c>
      <c r="D1955" s="255"/>
      <c r="E1955" s="256"/>
      <c r="F1955" s="256"/>
      <c r="G1955" s="256"/>
      <c r="H1955" s="256"/>
      <c r="I1955" s="256"/>
      <c r="J1955" s="256"/>
      <c r="K1955" s="256"/>
      <c r="L1955" s="256"/>
      <c r="M1955" s="256"/>
      <c r="N1955" s="257"/>
    </row>
    <row r="1956" spans="2:14" x14ac:dyDescent="0.25">
      <c r="B1956" s="333" t="str">
        <f>IF(D1956="","",D1956&amp;"-"&amp;(1+COUNTIF(D$33:D1955,D1956)))</f>
        <v/>
      </c>
      <c r="D1956" s="255"/>
      <c r="E1956" s="256"/>
      <c r="F1956" s="256"/>
      <c r="G1956" s="256"/>
      <c r="H1956" s="256"/>
      <c r="I1956" s="256"/>
      <c r="J1956" s="256"/>
      <c r="K1956" s="256"/>
      <c r="L1956" s="256"/>
      <c r="M1956" s="256"/>
      <c r="N1956" s="257"/>
    </row>
    <row r="1957" spans="2:14" ht="15" customHeight="1" x14ac:dyDescent="0.25">
      <c r="B1957" s="333" t="str">
        <f>IF(D1957="","",D1957&amp;"-"&amp;(1+COUNTIF(D$33:D1956,D1957)))</f>
        <v/>
      </c>
      <c r="D1957" s="255"/>
      <c r="E1957" s="256"/>
      <c r="F1957" s="256"/>
      <c r="G1957" s="256"/>
      <c r="H1957" s="256"/>
      <c r="I1957" s="256"/>
      <c r="J1957" s="256"/>
      <c r="K1957" s="256"/>
      <c r="L1957" s="256"/>
      <c r="M1957" s="256"/>
      <c r="N1957" s="257"/>
    </row>
    <row r="1958" spans="2:14" x14ac:dyDescent="0.25">
      <c r="B1958" s="333" t="str">
        <f>IF(D1958="","",D1958&amp;"-"&amp;(1+COUNTIF(D$33:D1957,D1958)))</f>
        <v/>
      </c>
      <c r="D1958" s="255"/>
      <c r="E1958" s="256"/>
      <c r="F1958" s="256"/>
      <c r="G1958" s="256"/>
      <c r="H1958" s="256"/>
      <c r="I1958" s="256"/>
      <c r="J1958" s="256"/>
      <c r="K1958" s="256"/>
      <c r="L1958" s="256"/>
      <c r="M1958" s="256"/>
      <c r="N1958" s="257"/>
    </row>
    <row r="1959" spans="2:14" x14ac:dyDescent="0.25">
      <c r="B1959" s="333" t="str">
        <f>IF(D1959="","",D1959&amp;"-"&amp;(1+COUNTIF(D$33:D1958,D1959)))</f>
        <v/>
      </c>
      <c r="D1959" s="255"/>
      <c r="E1959" s="256"/>
      <c r="F1959" s="256"/>
      <c r="G1959" s="256"/>
      <c r="H1959" s="256"/>
      <c r="I1959" s="256"/>
      <c r="J1959" s="256"/>
      <c r="K1959" s="256"/>
      <c r="L1959" s="256"/>
      <c r="M1959" s="256"/>
      <c r="N1959" s="257"/>
    </row>
    <row r="1960" spans="2:14" x14ac:dyDescent="0.25">
      <c r="B1960" s="333" t="str">
        <f>IF(D1960="","",D1960&amp;"-"&amp;(1+COUNTIF(D$33:D1959,D1960)))</f>
        <v/>
      </c>
      <c r="D1960" s="255"/>
      <c r="E1960" s="256"/>
      <c r="F1960" s="256"/>
      <c r="G1960" s="256"/>
      <c r="H1960" s="256"/>
      <c r="I1960" s="256"/>
      <c r="J1960" s="256"/>
      <c r="K1960" s="256"/>
      <c r="L1960" s="256"/>
      <c r="M1960" s="256"/>
      <c r="N1960" s="257"/>
    </row>
    <row r="1961" spans="2:14" x14ac:dyDescent="0.25">
      <c r="B1961" s="333" t="str">
        <f>IF(D1961="","",D1961&amp;"-"&amp;(1+COUNTIF(D$33:D1960,D1961)))</f>
        <v/>
      </c>
      <c r="D1961" s="255"/>
      <c r="E1961" s="256"/>
      <c r="F1961" s="256"/>
      <c r="G1961" s="256"/>
      <c r="H1961" s="256"/>
      <c r="I1961" s="256"/>
      <c r="J1961" s="256"/>
      <c r="K1961" s="256"/>
      <c r="L1961" s="256"/>
      <c r="M1961" s="256"/>
      <c r="N1961" s="257"/>
    </row>
    <row r="1962" spans="2:14" x14ac:dyDescent="0.25">
      <c r="B1962" s="333" t="str">
        <f>IF(D1962="","",D1962&amp;"-"&amp;(1+COUNTIF(D$33:D1961,D1962)))</f>
        <v/>
      </c>
      <c r="D1962" s="255"/>
      <c r="E1962" s="256"/>
      <c r="F1962" s="256"/>
      <c r="G1962" s="256"/>
      <c r="H1962" s="256"/>
      <c r="I1962" s="256"/>
      <c r="J1962" s="256"/>
      <c r="K1962" s="256"/>
      <c r="L1962" s="256"/>
      <c r="M1962" s="256"/>
      <c r="N1962" s="257"/>
    </row>
    <row r="1963" spans="2:14" x14ac:dyDescent="0.25">
      <c r="B1963" s="333" t="str">
        <f>IF(D1963="","",D1963&amp;"-"&amp;(1+COUNTIF(D$33:D1962,D1963)))</f>
        <v/>
      </c>
      <c r="D1963" s="255"/>
      <c r="E1963" s="256"/>
      <c r="F1963" s="256"/>
      <c r="G1963" s="256"/>
      <c r="H1963" s="256"/>
      <c r="I1963" s="256"/>
      <c r="J1963" s="256"/>
      <c r="K1963" s="256"/>
      <c r="L1963" s="256"/>
      <c r="M1963" s="256"/>
      <c r="N1963" s="257"/>
    </row>
    <row r="1964" spans="2:14" ht="15" customHeight="1" x14ac:dyDescent="0.25">
      <c r="B1964" s="333" t="str">
        <f>IF(D1964="","",D1964&amp;"-"&amp;(1+COUNTIF(D$33:D1963,D1964)))</f>
        <v/>
      </c>
      <c r="D1964" s="255"/>
      <c r="E1964" s="256"/>
      <c r="F1964" s="256"/>
      <c r="G1964" s="256"/>
      <c r="H1964" s="256"/>
      <c r="I1964" s="256"/>
      <c r="J1964" s="256"/>
      <c r="K1964" s="256"/>
      <c r="L1964" s="256"/>
      <c r="M1964" s="256"/>
      <c r="N1964" s="257"/>
    </row>
    <row r="1965" spans="2:14" x14ac:dyDescent="0.25">
      <c r="B1965" s="333" t="str">
        <f>IF(D1965="","",D1965&amp;"-"&amp;(1+COUNTIF(D$33:D1964,D1965)))</f>
        <v/>
      </c>
      <c r="D1965" s="255"/>
      <c r="E1965" s="256"/>
      <c r="F1965" s="256"/>
      <c r="G1965" s="256"/>
      <c r="H1965" s="256"/>
      <c r="I1965" s="256"/>
      <c r="J1965" s="256"/>
      <c r="K1965" s="256"/>
      <c r="L1965" s="256"/>
      <c r="M1965" s="256"/>
      <c r="N1965" s="257"/>
    </row>
    <row r="1966" spans="2:14" x14ac:dyDescent="0.25">
      <c r="B1966" s="333" t="str">
        <f>IF(D1966="","",D1966&amp;"-"&amp;(1+COUNTIF(D$33:D1965,D1966)))</f>
        <v/>
      </c>
      <c r="D1966" s="255"/>
      <c r="E1966" s="256"/>
      <c r="F1966" s="256"/>
      <c r="G1966" s="256"/>
      <c r="H1966" s="256"/>
      <c r="I1966" s="256"/>
      <c r="J1966" s="256"/>
      <c r="K1966" s="256"/>
      <c r="L1966" s="256"/>
      <c r="M1966" s="256"/>
      <c r="N1966" s="257"/>
    </row>
    <row r="1967" spans="2:14" x14ac:dyDescent="0.25">
      <c r="B1967" s="333" t="str">
        <f>IF(D1967="","",D1967&amp;"-"&amp;(1+COUNTIF(D$33:D1966,D1967)))</f>
        <v/>
      </c>
      <c r="D1967" s="255"/>
      <c r="E1967" s="256"/>
      <c r="F1967" s="256"/>
      <c r="G1967" s="256"/>
      <c r="H1967" s="256"/>
      <c r="I1967" s="256"/>
      <c r="J1967" s="256"/>
      <c r="K1967" s="256"/>
      <c r="L1967" s="256"/>
      <c r="M1967" s="256"/>
      <c r="N1967" s="257"/>
    </row>
    <row r="1968" spans="2:14" x14ac:dyDescent="0.25">
      <c r="B1968" s="333" t="str">
        <f>IF(D1968="","",D1968&amp;"-"&amp;(1+COUNTIF(D$33:D1967,D1968)))</f>
        <v/>
      </c>
      <c r="D1968" s="255"/>
      <c r="E1968" s="256"/>
      <c r="F1968" s="256"/>
      <c r="G1968" s="256"/>
      <c r="H1968" s="256"/>
      <c r="I1968" s="256"/>
      <c r="J1968" s="256"/>
      <c r="K1968" s="256"/>
      <c r="L1968" s="256"/>
      <c r="M1968" s="256"/>
      <c r="N1968" s="257"/>
    </row>
    <row r="1969" spans="2:14" x14ac:dyDescent="0.25">
      <c r="B1969" s="333" t="str">
        <f>IF(D1969="","",D1969&amp;"-"&amp;(1+COUNTIF(D$33:D1968,D1969)))</f>
        <v/>
      </c>
      <c r="D1969" s="255"/>
      <c r="E1969" s="256"/>
      <c r="F1969" s="256"/>
      <c r="G1969" s="256"/>
      <c r="H1969" s="256"/>
      <c r="I1969" s="256"/>
      <c r="J1969" s="256"/>
      <c r="K1969" s="256"/>
      <c r="L1969" s="256"/>
      <c r="M1969" s="256"/>
      <c r="N1969" s="257"/>
    </row>
    <row r="1970" spans="2:14" x14ac:dyDescent="0.25">
      <c r="B1970" s="333" t="str">
        <f>IF(D1970="","",D1970&amp;"-"&amp;(1+COUNTIF(D$33:D1969,D1970)))</f>
        <v/>
      </c>
      <c r="D1970" s="255"/>
      <c r="E1970" s="256"/>
      <c r="F1970" s="256"/>
      <c r="G1970" s="256"/>
      <c r="H1970" s="256"/>
      <c r="I1970" s="256"/>
      <c r="J1970" s="256"/>
      <c r="K1970" s="256"/>
      <c r="L1970" s="256"/>
      <c r="M1970" s="256"/>
      <c r="N1970" s="257"/>
    </row>
    <row r="1971" spans="2:14" ht="15" customHeight="1" x14ac:dyDescent="0.25">
      <c r="B1971" s="333" t="str">
        <f>IF(D1971="","",D1971&amp;"-"&amp;(1+COUNTIF(D$33:D1970,D1971)))</f>
        <v/>
      </c>
      <c r="D1971" s="255"/>
      <c r="E1971" s="256"/>
      <c r="F1971" s="256"/>
      <c r="G1971" s="256"/>
      <c r="H1971" s="256"/>
      <c r="I1971" s="256"/>
      <c r="J1971" s="256"/>
      <c r="K1971" s="256"/>
      <c r="L1971" s="256"/>
      <c r="M1971" s="256"/>
      <c r="N1971" s="257"/>
    </row>
    <row r="1972" spans="2:14" x14ac:dyDescent="0.25">
      <c r="B1972" s="333" t="str">
        <f>IF(D1972="","",D1972&amp;"-"&amp;(1+COUNTIF(D$33:D1971,D1972)))</f>
        <v/>
      </c>
      <c r="D1972" s="255"/>
      <c r="E1972" s="256"/>
      <c r="F1972" s="256"/>
      <c r="G1972" s="256"/>
      <c r="H1972" s="256"/>
      <c r="I1972" s="256"/>
      <c r="J1972" s="256"/>
      <c r="K1972" s="256"/>
      <c r="L1972" s="256"/>
      <c r="M1972" s="256"/>
      <c r="N1972" s="257"/>
    </row>
    <row r="1973" spans="2:14" x14ac:dyDescent="0.25">
      <c r="B1973" s="333" t="str">
        <f>IF(D1973="","",D1973&amp;"-"&amp;(1+COUNTIF(D$33:D1972,D1973)))</f>
        <v/>
      </c>
      <c r="D1973" s="255"/>
      <c r="E1973" s="256"/>
      <c r="F1973" s="256"/>
      <c r="G1973" s="256"/>
      <c r="H1973" s="256"/>
      <c r="I1973" s="256"/>
      <c r="J1973" s="256"/>
      <c r="K1973" s="256"/>
      <c r="L1973" s="256"/>
      <c r="M1973" s="256"/>
      <c r="N1973" s="257"/>
    </row>
    <row r="1974" spans="2:14" x14ac:dyDescent="0.25">
      <c r="B1974" s="333" t="str">
        <f>IF(D1974="","",D1974&amp;"-"&amp;(1+COUNTIF(D$33:D1973,D1974)))</f>
        <v/>
      </c>
      <c r="D1974" s="255"/>
      <c r="E1974" s="256"/>
      <c r="F1974" s="256"/>
      <c r="G1974" s="256"/>
      <c r="H1974" s="256"/>
      <c r="I1974" s="256"/>
      <c r="J1974" s="256"/>
      <c r="K1974" s="256"/>
      <c r="L1974" s="256"/>
      <c r="M1974" s="256"/>
      <c r="N1974" s="257"/>
    </row>
    <row r="1975" spans="2:14" x14ac:dyDescent="0.25">
      <c r="B1975" s="333" t="str">
        <f>IF(D1975="","",D1975&amp;"-"&amp;(1+COUNTIF(D$33:D1974,D1975)))</f>
        <v/>
      </c>
      <c r="D1975" s="255"/>
      <c r="E1975" s="256"/>
      <c r="F1975" s="256"/>
      <c r="G1975" s="256"/>
      <c r="H1975" s="256"/>
      <c r="I1975" s="256"/>
      <c r="J1975" s="256"/>
      <c r="K1975" s="256"/>
      <c r="L1975" s="256"/>
      <c r="M1975" s="256"/>
      <c r="N1975" s="257"/>
    </row>
    <row r="1976" spans="2:14" x14ac:dyDescent="0.25">
      <c r="B1976" s="333" t="str">
        <f>IF(D1976="","",D1976&amp;"-"&amp;(1+COUNTIF(D$33:D1975,D1976)))</f>
        <v/>
      </c>
      <c r="D1976" s="255"/>
      <c r="E1976" s="256"/>
      <c r="F1976" s="256"/>
      <c r="G1976" s="256"/>
      <c r="H1976" s="256"/>
      <c r="I1976" s="256"/>
      <c r="J1976" s="256"/>
      <c r="K1976" s="256"/>
      <c r="L1976" s="256"/>
      <c r="M1976" s="256"/>
      <c r="N1976" s="257"/>
    </row>
    <row r="1977" spans="2:14" x14ac:dyDescent="0.25">
      <c r="B1977" s="333" t="str">
        <f>IF(D1977="","",D1977&amp;"-"&amp;(1+COUNTIF(D$33:D1976,D1977)))</f>
        <v/>
      </c>
      <c r="D1977" s="255"/>
      <c r="E1977" s="256"/>
      <c r="F1977" s="256"/>
      <c r="G1977" s="256"/>
      <c r="H1977" s="256"/>
      <c r="I1977" s="256"/>
      <c r="J1977" s="256"/>
      <c r="K1977" s="256"/>
      <c r="L1977" s="256"/>
      <c r="M1977" s="256"/>
      <c r="N1977" s="257"/>
    </row>
    <row r="1978" spans="2:14" ht="15" customHeight="1" x14ac:dyDescent="0.25">
      <c r="B1978" s="333" t="str">
        <f>IF(D1978="","",D1978&amp;"-"&amp;(1+COUNTIF(D$33:D1977,D1978)))</f>
        <v/>
      </c>
      <c r="D1978" s="255"/>
      <c r="E1978" s="256"/>
      <c r="F1978" s="256"/>
      <c r="G1978" s="256"/>
      <c r="H1978" s="256"/>
      <c r="I1978" s="256"/>
      <c r="J1978" s="256"/>
      <c r="K1978" s="256"/>
      <c r="L1978" s="256"/>
      <c r="M1978" s="256"/>
      <c r="N1978" s="257"/>
    </row>
    <row r="1979" spans="2:14" x14ac:dyDescent="0.25">
      <c r="B1979" s="333" t="str">
        <f>IF(D1979="","",D1979&amp;"-"&amp;(1+COUNTIF(D$33:D1978,D1979)))</f>
        <v/>
      </c>
      <c r="D1979" s="255"/>
      <c r="E1979" s="256"/>
      <c r="F1979" s="256"/>
      <c r="G1979" s="256"/>
      <c r="H1979" s="256"/>
      <c r="I1979" s="256"/>
      <c r="J1979" s="256"/>
      <c r="K1979" s="256"/>
      <c r="L1979" s="256"/>
      <c r="M1979" s="256"/>
      <c r="N1979" s="257"/>
    </row>
    <row r="1980" spans="2:14" x14ac:dyDescent="0.25">
      <c r="B1980" s="333" t="str">
        <f>IF(D1980="","",D1980&amp;"-"&amp;(1+COUNTIF(D$33:D1979,D1980)))</f>
        <v/>
      </c>
      <c r="D1980" s="255"/>
      <c r="E1980" s="256"/>
      <c r="F1980" s="256"/>
      <c r="G1980" s="256"/>
      <c r="H1980" s="256"/>
      <c r="I1980" s="256"/>
      <c r="J1980" s="256"/>
      <c r="K1980" s="256"/>
      <c r="L1980" s="256"/>
      <c r="M1980" s="256"/>
      <c r="N1980" s="257"/>
    </row>
    <row r="1981" spans="2:14" x14ac:dyDescent="0.25">
      <c r="B1981" s="333" t="str">
        <f>IF(D1981="","",D1981&amp;"-"&amp;(1+COUNTIF(D$33:D1980,D1981)))</f>
        <v/>
      </c>
      <c r="D1981" s="255"/>
      <c r="E1981" s="256"/>
      <c r="F1981" s="256"/>
      <c r="G1981" s="256"/>
      <c r="H1981" s="256"/>
      <c r="I1981" s="256"/>
      <c r="J1981" s="256"/>
      <c r="K1981" s="256"/>
      <c r="L1981" s="256"/>
      <c r="M1981" s="256"/>
      <c r="N1981" s="257"/>
    </row>
    <row r="1982" spans="2:14" x14ac:dyDescent="0.25">
      <c r="B1982" s="333" t="str">
        <f>IF(D1982="","",D1982&amp;"-"&amp;(1+COUNTIF(D$33:D1981,D1982)))</f>
        <v/>
      </c>
      <c r="D1982" s="255"/>
      <c r="E1982" s="256"/>
      <c r="F1982" s="256"/>
      <c r="G1982" s="256"/>
      <c r="H1982" s="256"/>
      <c r="I1982" s="256"/>
      <c r="J1982" s="256"/>
      <c r="K1982" s="256"/>
      <c r="L1982" s="256"/>
      <c r="M1982" s="256"/>
      <c r="N1982" s="257"/>
    </row>
    <row r="1983" spans="2:14" x14ac:dyDescent="0.25">
      <c r="B1983" s="333" t="str">
        <f>IF(D1983="","",D1983&amp;"-"&amp;(1+COUNTIF(D$33:D1982,D1983)))</f>
        <v/>
      </c>
      <c r="D1983" s="255"/>
      <c r="E1983" s="256"/>
      <c r="F1983" s="256"/>
      <c r="G1983" s="256"/>
      <c r="H1983" s="256"/>
      <c r="I1983" s="256"/>
      <c r="J1983" s="256"/>
      <c r="K1983" s="256"/>
      <c r="L1983" s="256"/>
      <c r="M1983" s="256"/>
      <c r="N1983" s="257"/>
    </row>
    <row r="1984" spans="2:14" x14ac:dyDescent="0.25">
      <c r="B1984" s="333" t="str">
        <f>IF(D1984="","",D1984&amp;"-"&amp;(1+COUNTIF(D$33:D1983,D1984)))</f>
        <v/>
      </c>
      <c r="D1984" s="255"/>
      <c r="E1984" s="256"/>
      <c r="F1984" s="256"/>
      <c r="G1984" s="256"/>
      <c r="H1984" s="256"/>
      <c r="I1984" s="256"/>
      <c r="J1984" s="256"/>
      <c r="K1984" s="256"/>
      <c r="L1984" s="256"/>
      <c r="M1984" s="256"/>
      <c r="N1984" s="257"/>
    </row>
    <row r="1985" spans="2:14" ht="15" customHeight="1" x14ac:dyDescent="0.25">
      <c r="B1985" s="333" t="str">
        <f>IF(D1985="","",D1985&amp;"-"&amp;(1+COUNTIF(D$33:D1984,D1985)))</f>
        <v/>
      </c>
      <c r="D1985" s="255"/>
      <c r="E1985" s="256"/>
      <c r="F1985" s="256"/>
      <c r="G1985" s="256"/>
      <c r="H1985" s="256"/>
      <c r="I1985" s="256"/>
      <c r="J1985" s="256"/>
      <c r="K1985" s="256"/>
      <c r="L1985" s="256"/>
      <c r="M1985" s="256"/>
      <c r="N1985" s="257"/>
    </row>
    <row r="1986" spans="2:14" x14ac:dyDescent="0.25">
      <c r="B1986" s="333" t="str">
        <f>IF(D1986="","",D1986&amp;"-"&amp;(1+COUNTIF(D$33:D1985,D1986)))</f>
        <v/>
      </c>
      <c r="D1986" s="255"/>
      <c r="E1986" s="256"/>
      <c r="F1986" s="256"/>
      <c r="G1986" s="256"/>
      <c r="H1986" s="256"/>
      <c r="I1986" s="256"/>
      <c r="J1986" s="256"/>
      <c r="K1986" s="256"/>
      <c r="L1986" s="256"/>
      <c r="M1986" s="256"/>
      <c r="N1986" s="257"/>
    </row>
    <row r="1987" spans="2:14" x14ac:dyDescent="0.25">
      <c r="B1987" s="333" t="str">
        <f>IF(D1987="","",D1987&amp;"-"&amp;(1+COUNTIF(D$33:D1986,D1987)))</f>
        <v/>
      </c>
      <c r="D1987" s="255"/>
      <c r="E1987" s="256"/>
      <c r="F1987" s="256"/>
      <c r="G1987" s="256"/>
      <c r="H1987" s="256"/>
      <c r="I1987" s="256"/>
      <c r="J1987" s="256"/>
      <c r="K1987" s="256"/>
      <c r="L1987" s="256"/>
      <c r="M1987" s="256"/>
      <c r="N1987" s="257"/>
    </row>
    <row r="1988" spans="2:14" x14ac:dyDescent="0.25">
      <c r="B1988" s="333" t="str">
        <f>IF(D1988="","",D1988&amp;"-"&amp;(1+COUNTIF(D$33:D1987,D1988)))</f>
        <v/>
      </c>
      <c r="D1988" s="255"/>
      <c r="E1988" s="256"/>
      <c r="F1988" s="256"/>
      <c r="G1988" s="256"/>
      <c r="H1988" s="256"/>
      <c r="I1988" s="256"/>
      <c r="J1988" s="256"/>
      <c r="K1988" s="256"/>
      <c r="L1988" s="256"/>
      <c r="M1988" s="256"/>
      <c r="N1988" s="257"/>
    </row>
    <row r="1989" spans="2:14" x14ac:dyDescent="0.25">
      <c r="B1989" s="333" t="str">
        <f>IF(D1989="","",D1989&amp;"-"&amp;(1+COUNTIF(D$33:D1988,D1989)))</f>
        <v/>
      </c>
      <c r="D1989" s="255"/>
      <c r="E1989" s="256"/>
      <c r="F1989" s="256"/>
      <c r="G1989" s="256"/>
      <c r="H1989" s="256"/>
      <c r="I1989" s="256"/>
      <c r="J1989" s="256"/>
      <c r="K1989" s="256"/>
      <c r="L1989" s="256"/>
      <c r="M1989" s="256"/>
      <c r="N1989" s="257"/>
    </row>
    <row r="1990" spans="2:14" x14ac:dyDescent="0.25">
      <c r="B1990" s="333" t="str">
        <f>IF(D1990="","",D1990&amp;"-"&amp;(1+COUNTIF(D$33:D1989,D1990)))</f>
        <v/>
      </c>
      <c r="D1990" s="255"/>
      <c r="E1990" s="256"/>
      <c r="F1990" s="256"/>
      <c r="G1990" s="256"/>
      <c r="H1990" s="256"/>
      <c r="I1990" s="256"/>
      <c r="J1990" s="256"/>
      <c r="K1990" s="256"/>
      <c r="L1990" s="256"/>
      <c r="M1990" s="256"/>
      <c r="N1990" s="257"/>
    </row>
    <row r="1991" spans="2:14" x14ac:dyDescent="0.25">
      <c r="B1991" s="333" t="str">
        <f>IF(D1991="","",D1991&amp;"-"&amp;(1+COUNTIF(D$33:D1990,D1991)))</f>
        <v/>
      </c>
      <c r="D1991" s="255"/>
      <c r="E1991" s="256"/>
      <c r="F1991" s="256"/>
      <c r="G1991" s="256"/>
      <c r="H1991" s="256"/>
      <c r="I1991" s="256"/>
      <c r="J1991" s="256"/>
      <c r="K1991" s="256"/>
      <c r="L1991" s="256"/>
      <c r="M1991" s="256"/>
      <c r="N1991" s="257"/>
    </row>
    <row r="1992" spans="2:14" ht="15" customHeight="1" x14ac:dyDescent="0.25">
      <c r="B1992" s="333" t="str">
        <f>IF(D1992="","",D1992&amp;"-"&amp;(1+COUNTIF(D$33:D1991,D1992)))</f>
        <v/>
      </c>
      <c r="D1992" s="255"/>
      <c r="E1992" s="256"/>
      <c r="F1992" s="256"/>
      <c r="G1992" s="256"/>
      <c r="H1992" s="256"/>
      <c r="I1992" s="256"/>
      <c r="J1992" s="256"/>
      <c r="K1992" s="256"/>
      <c r="L1992" s="256"/>
      <c r="M1992" s="256"/>
      <c r="N1992" s="257"/>
    </row>
    <row r="1993" spans="2:14" x14ac:dyDescent="0.25">
      <c r="B1993" s="333" t="str">
        <f>IF(D1993="","",D1993&amp;"-"&amp;(1+COUNTIF(D$33:D1992,D1993)))</f>
        <v/>
      </c>
      <c r="D1993" s="255"/>
      <c r="E1993" s="256"/>
      <c r="F1993" s="256"/>
      <c r="G1993" s="256"/>
      <c r="H1993" s="256"/>
      <c r="I1993" s="256"/>
      <c r="J1993" s="256"/>
      <c r="K1993" s="256"/>
      <c r="L1993" s="256"/>
      <c r="M1993" s="256"/>
      <c r="N1993" s="257"/>
    </row>
    <row r="1994" spans="2:14" x14ac:dyDescent="0.25">
      <c r="B1994" s="333" t="str">
        <f>IF(D1994="","",D1994&amp;"-"&amp;(1+COUNTIF(D$33:D1993,D1994)))</f>
        <v/>
      </c>
      <c r="D1994" s="255"/>
      <c r="E1994" s="256"/>
      <c r="F1994" s="256"/>
      <c r="G1994" s="256"/>
      <c r="H1994" s="256"/>
      <c r="I1994" s="256"/>
      <c r="J1994" s="256"/>
      <c r="K1994" s="256"/>
      <c r="L1994" s="256"/>
      <c r="M1994" s="256"/>
      <c r="N1994" s="257"/>
    </row>
    <row r="1995" spans="2:14" x14ac:dyDescent="0.25">
      <c r="B1995" s="333" t="str">
        <f>IF(D1995="","",D1995&amp;"-"&amp;(1+COUNTIF(D$33:D1994,D1995)))</f>
        <v/>
      </c>
      <c r="D1995" s="255"/>
      <c r="E1995" s="256"/>
      <c r="F1995" s="256"/>
      <c r="G1995" s="256"/>
      <c r="H1995" s="256"/>
      <c r="I1995" s="256"/>
      <c r="J1995" s="256"/>
      <c r="K1995" s="256"/>
      <c r="L1995" s="256"/>
      <c r="M1995" s="256"/>
      <c r="N1995" s="257"/>
    </row>
    <row r="1996" spans="2:14" x14ac:dyDescent="0.25">
      <c r="B1996" s="333" t="str">
        <f>IF(D1996="","",D1996&amp;"-"&amp;(1+COUNTIF(D$33:D1995,D1996)))</f>
        <v/>
      </c>
      <c r="D1996" s="255"/>
      <c r="E1996" s="256"/>
      <c r="F1996" s="256"/>
      <c r="G1996" s="256"/>
      <c r="H1996" s="256"/>
      <c r="I1996" s="256"/>
      <c r="J1996" s="256"/>
      <c r="K1996" s="256"/>
      <c r="L1996" s="256"/>
      <c r="M1996" s="256"/>
      <c r="N1996" s="257"/>
    </row>
    <row r="1997" spans="2:14" x14ac:dyDescent="0.25">
      <c r="B1997" s="333" t="str">
        <f>IF(D1997="","",D1997&amp;"-"&amp;(1+COUNTIF(D$33:D1996,D1997)))</f>
        <v/>
      </c>
      <c r="D1997" s="255"/>
      <c r="E1997" s="256"/>
      <c r="F1997" s="256"/>
      <c r="G1997" s="256"/>
      <c r="H1997" s="256"/>
      <c r="I1997" s="256"/>
      <c r="J1997" s="256"/>
      <c r="K1997" s="256"/>
      <c r="L1997" s="256"/>
      <c r="M1997" s="256"/>
      <c r="N1997" s="257"/>
    </row>
    <row r="1998" spans="2:14" x14ac:dyDescent="0.25">
      <c r="B1998" s="333" t="str">
        <f>IF(D1998="","",D1998&amp;"-"&amp;(1+COUNTIF(D$33:D1997,D1998)))</f>
        <v/>
      </c>
      <c r="D1998" s="255"/>
      <c r="E1998" s="256"/>
      <c r="F1998" s="256"/>
      <c r="G1998" s="256"/>
      <c r="H1998" s="256"/>
      <c r="I1998" s="256"/>
      <c r="J1998" s="256"/>
      <c r="K1998" s="256"/>
      <c r="L1998" s="256"/>
      <c r="M1998" s="256"/>
      <c r="N1998" s="257"/>
    </row>
    <row r="1999" spans="2:14" ht="15" customHeight="1" x14ac:dyDescent="0.25">
      <c r="B1999" s="333" t="str">
        <f>IF(D1999="","",D1999&amp;"-"&amp;(1+COUNTIF(D$33:D1998,D1999)))</f>
        <v/>
      </c>
      <c r="D1999" s="255"/>
      <c r="E1999" s="256"/>
      <c r="F1999" s="256"/>
      <c r="G1999" s="256"/>
      <c r="H1999" s="256"/>
      <c r="I1999" s="256"/>
      <c r="J1999" s="256"/>
      <c r="K1999" s="256"/>
      <c r="L1999" s="256"/>
      <c r="M1999" s="256"/>
      <c r="N1999" s="257"/>
    </row>
    <row r="2000" spans="2:14" x14ac:dyDescent="0.25">
      <c r="B2000" s="333" t="str">
        <f>IF(D2000="","",D2000&amp;"-"&amp;(1+COUNTIF(D$33:D1999,D2000)))</f>
        <v/>
      </c>
      <c r="D2000" s="255"/>
      <c r="E2000" s="256"/>
      <c r="F2000" s="256"/>
      <c r="G2000" s="256"/>
      <c r="H2000" s="256"/>
      <c r="I2000" s="256"/>
      <c r="J2000" s="256"/>
      <c r="K2000" s="256"/>
      <c r="L2000" s="256"/>
      <c r="M2000" s="256"/>
      <c r="N2000" s="257"/>
    </row>
    <row r="2001" spans="2:14" x14ac:dyDescent="0.25">
      <c r="B2001" s="333" t="str">
        <f>IF(D2001="","",D2001&amp;"-"&amp;(1+COUNTIF(D$33:D2000,D2001)))</f>
        <v/>
      </c>
      <c r="D2001" s="255"/>
      <c r="E2001" s="256"/>
      <c r="F2001" s="256"/>
      <c r="G2001" s="256"/>
      <c r="H2001" s="256"/>
      <c r="I2001" s="256"/>
      <c r="J2001" s="256"/>
      <c r="K2001" s="256"/>
      <c r="L2001" s="256"/>
      <c r="M2001" s="256"/>
      <c r="N2001" s="257"/>
    </row>
    <row r="2002" spans="2:14" x14ac:dyDescent="0.25">
      <c r="B2002" s="333" t="str">
        <f>IF(D2002="","",D2002&amp;"-"&amp;(1+COUNTIF(D$33:D2001,D2002)))</f>
        <v/>
      </c>
      <c r="D2002" s="255"/>
      <c r="E2002" s="256"/>
      <c r="F2002" s="256"/>
      <c r="G2002" s="256"/>
      <c r="H2002" s="256"/>
      <c r="I2002" s="256"/>
      <c r="J2002" s="256"/>
      <c r="K2002" s="256"/>
      <c r="L2002" s="256"/>
      <c r="M2002" s="256"/>
      <c r="N2002" s="257"/>
    </row>
    <row r="2003" spans="2:14" x14ac:dyDescent="0.25">
      <c r="B2003" s="333" t="str">
        <f>IF(D2003="","",D2003&amp;"-"&amp;(1+COUNTIF(D$33:D2002,D2003)))</f>
        <v/>
      </c>
      <c r="D2003" s="255"/>
      <c r="E2003" s="256"/>
      <c r="F2003" s="256"/>
      <c r="G2003" s="256"/>
      <c r="H2003" s="256"/>
      <c r="I2003" s="256"/>
      <c r="J2003" s="256"/>
      <c r="K2003" s="256"/>
      <c r="L2003" s="256"/>
      <c r="M2003" s="256"/>
      <c r="N2003" s="257"/>
    </row>
    <row r="2004" spans="2:14" x14ac:dyDescent="0.25">
      <c r="B2004" s="333" t="str">
        <f>IF(D2004="","",D2004&amp;"-"&amp;(1+COUNTIF(D$33:D2003,D2004)))</f>
        <v/>
      </c>
      <c r="D2004" s="255"/>
      <c r="E2004" s="256"/>
      <c r="F2004" s="256"/>
      <c r="G2004" s="256"/>
      <c r="H2004" s="256"/>
      <c r="I2004" s="256"/>
      <c r="J2004" s="256"/>
      <c r="K2004" s="256"/>
      <c r="L2004" s="256"/>
      <c r="M2004" s="256"/>
      <c r="N2004" s="257"/>
    </row>
    <row r="2005" spans="2:14" x14ac:dyDescent="0.25">
      <c r="B2005" s="333" t="str">
        <f>IF(D2005="","",D2005&amp;"-"&amp;(1+COUNTIF(D$33:D2004,D2005)))</f>
        <v/>
      </c>
      <c r="D2005" s="255"/>
      <c r="E2005" s="256"/>
      <c r="F2005" s="256"/>
      <c r="G2005" s="256"/>
      <c r="H2005" s="256"/>
      <c r="I2005" s="256"/>
      <c r="J2005" s="256"/>
      <c r="K2005" s="256"/>
      <c r="L2005" s="256"/>
      <c r="M2005" s="256"/>
      <c r="N2005" s="257"/>
    </row>
    <row r="2006" spans="2:14" ht="15" customHeight="1" x14ac:dyDescent="0.25">
      <c r="B2006" s="333" t="str">
        <f>IF(D2006="","",D2006&amp;"-"&amp;(1+COUNTIF(D$33:D2005,D2006)))</f>
        <v/>
      </c>
      <c r="D2006" s="255"/>
      <c r="E2006" s="256"/>
      <c r="F2006" s="256"/>
      <c r="G2006" s="256"/>
      <c r="H2006" s="256"/>
      <c r="I2006" s="256"/>
      <c r="J2006" s="256"/>
      <c r="K2006" s="256"/>
      <c r="L2006" s="256"/>
      <c r="M2006" s="256"/>
      <c r="N2006" s="257"/>
    </row>
    <row r="2007" spans="2:14" x14ac:dyDescent="0.25">
      <c r="B2007" s="333" t="str">
        <f>IF(D2007="","",D2007&amp;"-"&amp;(1+COUNTIF(D$33:D2006,D2007)))</f>
        <v/>
      </c>
      <c r="D2007" s="255"/>
      <c r="E2007" s="256"/>
      <c r="F2007" s="256"/>
      <c r="G2007" s="256"/>
      <c r="H2007" s="256"/>
      <c r="I2007" s="256"/>
      <c r="J2007" s="256"/>
      <c r="K2007" s="256"/>
      <c r="L2007" s="256"/>
      <c r="M2007" s="256"/>
      <c r="N2007" s="257"/>
    </row>
    <row r="2008" spans="2:14" x14ac:dyDescent="0.25">
      <c r="B2008" s="333" t="str">
        <f>IF(D2008="","",D2008&amp;"-"&amp;(1+COUNTIF(D$33:D2007,D2008)))</f>
        <v/>
      </c>
      <c r="D2008" s="255"/>
      <c r="E2008" s="256"/>
      <c r="F2008" s="256"/>
      <c r="G2008" s="256"/>
      <c r="H2008" s="256"/>
      <c r="I2008" s="256"/>
      <c r="J2008" s="256"/>
      <c r="K2008" s="256"/>
      <c r="L2008" s="256"/>
      <c r="M2008" s="256"/>
      <c r="N2008" s="257"/>
    </row>
    <row r="2009" spans="2:14" x14ac:dyDescent="0.25">
      <c r="B2009" s="333" t="str">
        <f>IF(D2009="","",D2009&amp;"-"&amp;(1+COUNTIF(D$33:D2008,D2009)))</f>
        <v/>
      </c>
      <c r="D2009" s="255"/>
      <c r="E2009" s="256"/>
      <c r="F2009" s="256"/>
      <c r="G2009" s="256"/>
      <c r="H2009" s="256"/>
      <c r="I2009" s="256"/>
      <c r="J2009" s="256"/>
      <c r="K2009" s="256"/>
      <c r="L2009" s="256"/>
      <c r="M2009" s="256"/>
      <c r="N2009" s="257"/>
    </row>
    <row r="2010" spans="2:14" x14ac:dyDescent="0.25">
      <c r="B2010" s="333" t="str">
        <f>IF(D2010="","",D2010&amp;"-"&amp;(1+COUNTIF(D$33:D2009,D2010)))</f>
        <v/>
      </c>
      <c r="D2010" s="255"/>
      <c r="E2010" s="256"/>
      <c r="F2010" s="256"/>
      <c r="G2010" s="256"/>
      <c r="H2010" s="256"/>
      <c r="I2010" s="256"/>
      <c r="J2010" s="256"/>
      <c r="K2010" s="256"/>
      <c r="L2010" s="256"/>
      <c r="M2010" s="256"/>
      <c r="N2010" s="257"/>
    </row>
    <row r="2011" spans="2:14" x14ac:dyDescent="0.25">
      <c r="B2011" s="333" t="str">
        <f>IF(D2011="","",D2011&amp;"-"&amp;(1+COUNTIF(D$33:D2010,D2011)))</f>
        <v/>
      </c>
      <c r="D2011" s="255"/>
      <c r="E2011" s="256"/>
      <c r="F2011" s="256"/>
      <c r="G2011" s="256"/>
      <c r="H2011" s="256"/>
      <c r="I2011" s="256"/>
      <c r="J2011" s="256"/>
      <c r="K2011" s="256"/>
      <c r="L2011" s="256"/>
      <c r="M2011" s="256"/>
      <c r="N2011" s="257"/>
    </row>
    <row r="2012" spans="2:14" x14ac:dyDescent="0.25">
      <c r="B2012" s="333" t="str">
        <f>IF(D2012="","",D2012&amp;"-"&amp;(1+COUNTIF(D$33:D2011,D2012)))</f>
        <v/>
      </c>
      <c r="D2012" s="255"/>
      <c r="E2012" s="256"/>
      <c r="F2012" s="256"/>
      <c r="G2012" s="256"/>
      <c r="H2012" s="256"/>
      <c r="I2012" s="256"/>
      <c r="J2012" s="256"/>
      <c r="K2012" s="256"/>
      <c r="L2012" s="256"/>
      <c r="M2012" s="256"/>
      <c r="N2012" s="257"/>
    </row>
    <row r="2013" spans="2:14" ht="15" customHeight="1" x14ac:dyDescent="0.25">
      <c r="B2013" s="333" t="str">
        <f>IF(D2013="","",D2013&amp;"-"&amp;(1+COUNTIF(D$33:D2012,D2013)))</f>
        <v/>
      </c>
      <c r="D2013" s="255"/>
      <c r="E2013" s="256"/>
      <c r="F2013" s="256"/>
      <c r="G2013" s="256"/>
      <c r="H2013" s="256"/>
      <c r="I2013" s="256"/>
      <c r="J2013" s="256"/>
      <c r="K2013" s="256"/>
      <c r="L2013" s="256"/>
      <c r="M2013" s="256"/>
      <c r="N2013" s="257"/>
    </row>
    <row r="2014" spans="2:14" x14ac:dyDescent="0.25">
      <c r="B2014" s="333" t="str">
        <f>IF(D2014="","",D2014&amp;"-"&amp;(1+COUNTIF(D$33:D2013,D2014)))</f>
        <v/>
      </c>
      <c r="D2014" s="255"/>
      <c r="E2014" s="256"/>
      <c r="F2014" s="256"/>
      <c r="G2014" s="256"/>
      <c r="H2014" s="256"/>
      <c r="I2014" s="256"/>
      <c r="J2014" s="256"/>
      <c r="K2014" s="256"/>
      <c r="L2014" s="256"/>
      <c r="M2014" s="256"/>
      <c r="N2014" s="257"/>
    </row>
    <row r="2015" spans="2:14" x14ac:dyDescent="0.25">
      <c r="B2015" s="333" t="str">
        <f>IF(D2015="","",D2015&amp;"-"&amp;(1+COUNTIF(D$33:D2014,D2015)))</f>
        <v/>
      </c>
      <c r="D2015" s="255"/>
      <c r="E2015" s="256"/>
      <c r="F2015" s="256"/>
      <c r="G2015" s="256"/>
      <c r="H2015" s="256"/>
      <c r="I2015" s="256"/>
      <c r="J2015" s="256"/>
      <c r="K2015" s="256"/>
      <c r="L2015" s="256"/>
      <c r="M2015" s="256"/>
      <c r="N2015" s="257"/>
    </row>
    <row r="2016" spans="2:14" x14ac:dyDescent="0.25">
      <c r="B2016" s="333" t="str">
        <f>IF(D2016="","",D2016&amp;"-"&amp;(1+COUNTIF(D$33:D2015,D2016)))</f>
        <v/>
      </c>
      <c r="D2016" s="255"/>
      <c r="E2016" s="256"/>
      <c r="F2016" s="256"/>
      <c r="G2016" s="256"/>
      <c r="H2016" s="256"/>
      <c r="I2016" s="256"/>
      <c r="J2016" s="256"/>
      <c r="K2016" s="256"/>
      <c r="L2016" s="256"/>
      <c r="M2016" s="256"/>
      <c r="N2016" s="257"/>
    </row>
    <row r="2017" spans="2:14" x14ac:dyDescent="0.25">
      <c r="B2017" s="333" t="str">
        <f>IF(D2017="","",D2017&amp;"-"&amp;(1+COUNTIF(D$33:D2016,D2017)))</f>
        <v/>
      </c>
      <c r="D2017" s="255"/>
      <c r="E2017" s="256"/>
      <c r="F2017" s="256"/>
      <c r="G2017" s="256"/>
      <c r="H2017" s="256"/>
      <c r="I2017" s="256"/>
      <c r="J2017" s="256"/>
      <c r="K2017" s="256"/>
      <c r="L2017" s="256"/>
      <c r="M2017" s="256"/>
      <c r="N2017" s="257"/>
    </row>
    <row r="2018" spans="2:14" x14ac:dyDescent="0.25">
      <c r="B2018" s="333" t="str">
        <f>IF(D2018="","",D2018&amp;"-"&amp;(1+COUNTIF(D$33:D2017,D2018)))</f>
        <v/>
      </c>
      <c r="D2018" s="255"/>
      <c r="E2018" s="256"/>
      <c r="F2018" s="256"/>
      <c r="G2018" s="256"/>
      <c r="H2018" s="256"/>
      <c r="I2018" s="256"/>
      <c r="J2018" s="256"/>
      <c r="K2018" s="256"/>
      <c r="L2018" s="256"/>
      <c r="M2018" s="256"/>
      <c r="N2018" s="257"/>
    </row>
    <row r="2019" spans="2:14" x14ac:dyDescent="0.25">
      <c r="B2019" s="333" t="str">
        <f>IF(D2019="","",D2019&amp;"-"&amp;(1+COUNTIF(D$33:D2018,D2019)))</f>
        <v/>
      </c>
      <c r="D2019" s="255"/>
      <c r="E2019" s="256"/>
      <c r="F2019" s="256"/>
      <c r="G2019" s="256"/>
      <c r="H2019" s="256"/>
      <c r="I2019" s="256"/>
      <c r="J2019" s="256"/>
      <c r="K2019" s="256"/>
      <c r="L2019" s="256"/>
      <c r="M2019" s="256"/>
      <c r="N2019" s="257"/>
    </row>
    <row r="2020" spans="2:14" ht="15" customHeight="1" x14ac:dyDescent="0.25">
      <c r="B2020" s="333" t="str">
        <f>IF(D2020="","",D2020&amp;"-"&amp;(1+COUNTIF(D$33:D2019,D2020)))</f>
        <v/>
      </c>
      <c r="D2020" s="255"/>
      <c r="E2020" s="256"/>
      <c r="F2020" s="256"/>
      <c r="G2020" s="256"/>
      <c r="H2020" s="256"/>
      <c r="I2020" s="256"/>
      <c r="J2020" s="256"/>
      <c r="K2020" s="256"/>
      <c r="L2020" s="256"/>
      <c r="M2020" s="256"/>
      <c r="N2020" s="257"/>
    </row>
    <row r="2021" spans="2:14" x14ac:dyDescent="0.25">
      <c r="B2021" s="333" t="str">
        <f>IF(D2021="","",D2021&amp;"-"&amp;(1+COUNTIF(D$33:D2020,D2021)))</f>
        <v/>
      </c>
      <c r="D2021" s="255"/>
      <c r="E2021" s="256"/>
      <c r="F2021" s="256"/>
      <c r="G2021" s="256"/>
      <c r="H2021" s="256"/>
      <c r="I2021" s="256"/>
      <c r="J2021" s="256"/>
      <c r="K2021" s="256"/>
      <c r="L2021" s="256"/>
      <c r="M2021" s="256"/>
      <c r="N2021" s="257"/>
    </row>
    <row r="2022" spans="2:14" x14ac:dyDescent="0.25">
      <c r="B2022" s="333" t="str">
        <f>IF(D2022="","",D2022&amp;"-"&amp;(1+COUNTIF(D$33:D2021,D2022)))</f>
        <v/>
      </c>
      <c r="D2022" s="255"/>
      <c r="E2022" s="256"/>
      <c r="F2022" s="256"/>
      <c r="G2022" s="256"/>
      <c r="H2022" s="256"/>
      <c r="I2022" s="256"/>
      <c r="J2022" s="256"/>
      <c r="K2022" s="256"/>
      <c r="L2022" s="256"/>
      <c r="M2022" s="256"/>
      <c r="N2022" s="257"/>
    </row>
    <row r="2023" spans="2:14" x14ac:dyDescent="0.25">
      <c r="B2023" s="333" t="str">
        <f>IF(D2023="","",D2023&amp;"-"&amp;(1+COUNTIF(D$33:D2022,D2023)))</f>
        <v/>
      </c>
      <c r="D2023" s="255"/>
      <c r="E2023" s="256"/>
      <c r="F2023" s="256"/>
      <c r="G2023" s="256"/>
      <c r="H2023" s="256"/>
      <c r="I2023" s="256"/>
      <c r="J2023" s="256"/>
      <c r="K2023" s="256"/>
      <c r="L2023" s="256"/>
      <c r="M2023" s="256"/>
      <c r="N2023" s="257"/>
    </row>
    <row r="2024" spans="2:14" x14ac:dyDescent="0.25">
      <c r="B2024" s="333" t="str">
        <f>IF(D2024="","",D2024&amp;"-"&amp;(1+COUNTIF(D$33:D2023,D2024)))</f>
        <v/>
      </c>
      <c r="D2024" s="255"/>
      <c r="E2024" s="256"/>
      <c r="F2024" s="256"/>
      <c r="G2024" s="256"/>
      <c r="H2024" s="256"/>
      <c r="I2024" s="256"/>
      <c r="J2024" s="256"/>
      <c r="K2024" s="256"/>
      <c r="L2024" s="256"/>
      <c r="M2024" s="256"/>
      <c r="N2024" s="257"/>
    </row>
    <row r="2025" spans="2:14" x14ac:dyDescent="0.25">
      <c r="B2025" s="333" t="str">
        <f>IF(D2025="","",D2025&amp;"-"&amp;(1+COUNTIF(D$33:D2024,D2025)))</f>
        <v/>
      </c>
      <c r="D2025" s="255"/>
      <c r="E2025" s="256"/>
      <c r="F2025" s="256"/>
      <c r="G2025" s="256"/>
      <c r="H2025" s="256"/>
      <c r="I2025" s="256"/>
      <c r="J2025" s="256"/>
      <c r="K2025" s="256"/>
      <c r="L2025" s="256"/>
      <c r="M2025" s="256"/>
      <c r="N2025" s="257"/>
    </row>
    <row r="2026" spans="2:14" x14ac:dyDescent="0.25">
      <c r="B2026" s="333" t="str">
        <f>IF(D2026="","",D2026&amp;"-"&amp;(1+COUNTIF(D$33:D2025,D2026)))</f>
        <v/>
      </c>
      <c r="D2026" s="255"/>
      <c r="E2026" s="256"/>
      <c r="F2026" s="256"/>
      <c r="G2026" s="256"/>
      <c r="H2026" s="256"/>
      <c r="I2026" s="256"/>
      <c r="J2026" s="256"/>
      <c r="K2026" s="256"/>
      <c r="L2026" s="256"/>
      <c r="M2026" s="256"/>
      <c r="N2026" s="257"/>
    </row>
    <row r="2027" spans="2:14" ht="15" customHeight="1" x14ac:dyDescent="0.25">
      <c r="B2027" s="333" t="str">
        <f>IF(D2027="","",D2027&amp;"-"&amp;(1+COUNTIF(D$33:D2026,D2027)))</f>
        <v/>
      </c>
      <c r="D2027" s="255"/>
      <c r="E2027" s="256"/>
      <c r="F2027" s="256"/>
      <c r="G2027" s="256"/>
      <c r="H2027" s="256"/>
      <c r="I2027" s="256"/>
      <c r="J2027" s="256"/>
      <c r="K2027" s="256"/>
      <c r="L2027" s="256"/>
      <c r="M2027" s="256"/>
      <c r="N2027" s="257"/>
    </row>
    <row r="2028" spans="2:14" x14ac:dyDescent="0.25">
      <c r="B2028" s="333" t="str">
        <f>IF(D2028="","",D2028&amp;"-"&amp;(1+COUNTIF(D$33:D2027,D2028)))</f>
        <v/>
      </c>
      <c r="D2028" s="255"/>
      <c r="E2028" s="256"/>
      <c r="F2028" s="256"/>
      <c r="G2028" s="256"/>
      <c r="H2028" s="256"/>
      <c r="I2028" s="256"/>
      <c r="J2028" s="256"/>
      <c r="K2028" s="256"/>
      <c r="L2028" s="256"/>
      <c r="M2028" s="256"/>
      <c r="N2028" s="257"/>
    </row>
    <row r="2029" spans="2:14" x14ac:dyDescent="0.25">
      <c r="B2029" s="333" t="str">
        <f>IF(D2029="","",D2029&amp;"-"&amp;(1+COUNTIF(D$33:D2028,D2029)))</f>
        <v/>
      </c>
      <c r="D2029" s="255"/>
      <c r="E2029" s="256"/>
      <c r="F2029" s="256"/>
      <c r="G2029" s="256"/>
      <c r="H2029" s="256"/>
      <c r="I2029" s="256"/>
      <c r="J2029" s="256"/>
      <c r="K2029" s="256"/>
      <c r="L2029" s="256"/>
      <c r="M2029" s="256"/>
      <c r="N2029" s="257"/>
    </row>
    <row r="2030" spans="2:14" x14ac:dyDescent="0.25">
      <c r="B2030" s="333" t="str">
        <f>IF(D2030="","",D2030&amp;"-"&amp;(1+COUNTIF(D$33:D2029,D2030)))</f>
        <v/>
      </c>
      <c r="D2030" s="255"/>
      <c r="E2030" s="256"/>
      <c r="F2030" s="256"/>
      <c r="G2030" s="256"/>
      <c r="H2030" s="256"/>
      <c r="I2030" s="256"/>
      <c r="J2030" s="256"/>
      <c r="K2030" s="256"/>
      <c r="L2030" s="256"/>
      <c r="M2030" s="256"/>
      <c r="N2030" s="257"/>
    </row>
    <row r="2031" spans="2:14" x14ac:dyDescent="0.25">
      <c r="B2031" s="333" t="str">
        <f>IF(D2031="","",D2031&amp;"-"&amp;(1+COUNTIF(D$33:D2030,D2031)))</f>
        <v/>
      </c>
      <c r="D2031" s="255"/>
      <c r="E2031" s="256"/>
      <c r="F2031" s="256"/>
      <c r="G2031" s="256"/>
      <c r="H2031" s="256"/>
      <c r="I2031" s="256"/>
      <c r="J2031" s="256"/>
      <c r="K2031" s="256"/>
      <c r="L2031" s="256"/>
      <c r="M2031" s="256"/>
      <c r="N2031" s="257"/>
    </row>
    <row r="2032" spans="2:14" x14ac:dyDescent="0.25">
      <c r="B2032" s="333" t="str">
        <f>IF(D2032="","",D2032&amp;"-"&amp;(1+COUNTIF(D$33:D2031,D2032)))</f>
        <v/>
      </c>
      <c r="D2032" s="255"/>
      <c r="E2032" s="256"/>
      <c r="F2032" s="256"/>
      <c r="G2032" s="256"/>
      <c r="H2032" s="256"/>
      <c r="I2032" s="256"/>
      <c r="J2032" s="256"/>
      <c r="K2032" s="256"/>
      <c r="L2032" s="256"/>
      <c r="M2032" s="256"/>
      <c r="N2032" s="257"/>
    </row>
    <row r="2033" spans="2:14" ht="15.75" thickBot="1" x14ac:dyDescent="0.3">
      <c r="B2033" s="334" t="str">
        <f>IF(D2033="","",D2033&amp;"-"&amp;(1+COUNTIF(D$33:D2032,D2033)))</f>
        <v/>
      </c>
      <c r="D2033" s="258"/>
      <c r="E2033" s="259"/>
      <c r="F2033" s="259"/>
      <c r="G2033" s="259"/>
      <c r="H2033" s="259"/>
      <c r="I2033" s="259"/>
      <c r="J2033" s="259"/>
      <c r="K2033" s="259"/>
      <c r="L2033" s="259"/>
      <c r="M2033" s="259"/>
      <c r="N2033" s="260"/>
    </row>
  </sheetData>
  <sheetProtection sheet="1" objects="1" scenarios="1"/>
  <mergeCells count="13">
    <mergeCell ref="D2:N2"/>
    <mergeCell ref="D26:N26"/>
    <mergeCell ref="D30:N30"/>
    <mergeCell ref="D28:N28"/>
    <mergeCell ref="D8:N8"/>
    <mergeCell ref="D10:N10"/>
    <mergeCell ref="D12:N12"/>
    <mergeCell ref="D14:N14"/>
    <mergeCell ref="D16:N16"/>
    <mergeCell ref="D18:N18"/>
    <mergeCell ref="D20:N20"/>
    <mergeCell ref="D22:N22"/>
    <mergeCell ref="D24:N2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workbookViewId="0">
      <selection activeCell="B2" sqref="B2:BX145"/>
    </sheetView>
  </sheetViews>
  <sheetFormatPr defaultRowHeight="15" x14ac:dyDescent="0.25"/>
  <cols>
    <col min="1" max="1" width="2.85546875" style="90" customWidth="1"/>
    <col min="2" max="16384" width="9.140625" style="90"/>
  </cols>
  <sheetData>
    <row r="1" spans="2:105" ht="15.75" thickBot="1" x14ac:dyDescent="0.3">
      <c r="B1" s="90">
        <v>1</v>
      </c>
      <c r="C1" s="90">
        <f>B1+1</f>
        <v>2</v>
      </c>
      <c r="D1" s="90">
        <f t="shared" ref="D1:BO1" si="0">C1+1</f>
        <v>3</v>
      </c>
      <c r="E1" s="90">
        <f t="shared" si="0"/>
        <v>4</v>
      </c>
      <c r="F1" s="90">
        <f t="shared" si="0"/>
        <v>5</v>
      </c>
      <c r="G1" s="90">
        <f t="shared" si="0"/>
        <v>6</v>
      </c>
      <c r="H1" s="90">
        <f t="shared" si="0"/>
        <v>7</v>
      </c>
      <c r="I1" s="90">
        <f t="shared" si="0"/>
        <v>8</v>
      </c>
      <c r="J1" s="90">
        <f t="shared" si="0"/>
        <v>9</v>
      </c>
      <c r="K1" s="90">
        <f t="shared" si="0"/>
        <v>10</v>
      </c>
      <c r="L1" s="90">
        <f t="shared" si="0"/>
        <v>11</v>
      </c>
      <c r="M1" s="90">
        <f t="shared" si="0"/>
        <v>12</v>
      </c>
      <c r="N1" s="90">
        <f t="shared" si="0"/>
        <v>13</v>
      </c>
      <c r="O1" s="90">
        <f t="shared" si="0"/>
        <v>14</v>
      </c>
      <c r="P1" s="90">
        <f t="shared" si="0"/>
        <v>15</v>
      </c>
      <c r="Q1" s="90">
        <f t="shared" si="0"/>
        <v>16</v>
      </c>
      <c r="R1" s="90">
        <f t="shared" si="0"/>
        <v>17</v>
      </c>
      <c r="S1" s="90">
        <f t="shared" si="0"/>
        <v>18</v>
      </c>
      <c r="T1" s="90">
        <f t="shared" si="0"/>
        <v>19</v>
      </c>
      <c r="U1" s="90">
        <f t="shared" si="0"/>
        <v>20</v>
      </c>
      <c r="V1" s="90">
        <f t="shared" si="0"/>
        <v>21</v>
      </c>
      <c r="W1" s="90">
        <f t="shared" si="0"/>
        <v>22</v>
      </c>
      <c r="X1" s="90">
        <f t="shared" si="0"/>
        <v>23</v>
      </c>
      <c r="Y1" s="90">
        <f t="shared" si="0"/>
        <v>24</v>
      </c>
      <c r="Z1" s="90">
        <f t="shared" si="0"/>
        <v>25</v>
      </c>
      <c r="AA1" s="90">
        <f t="shared" si="0"/>
        <v>26</v>
      </c>
      <c r="AB1" s="90">
        <f t="shared" si="0"/>
        <v>27</v>
      </c>
      <c r="AC1" s="90">
        <f t="shared" si="0"/>
        <v>28</v>
      </c>
      <c r="AD1" s="90">
        <f t="shared" si="0"/>
        <v>29</v>
      </c>
      <c r="AE1" s="90">
        <f t="shared" si="0"/>
        <v>30</v>
      </c>
      <c r="AF1" s="90">
        <f t="shared" si="0"/>
        <v>31</v>
      </c>
      <c r="AG1" s="90">
        <f t="shared" si="0"/>
        <v>32</v>
      </c>
      <c r="AH1" s="90">
        <f t="shared" si="0"/>
        <v>33</v>
      </c>
      <c r="AI1" s="90">
        <f t="shared" si="0"/>
        <v>34</v>
      </c>
      <c r="AJ1" s="90">
        <f t="shared" si="0"/>
        <v>35</v>
      </c>
      <c r="AK1" s="90">
        <f t="shared" si="0"/>
        <v>36</v>
      </c>
      <c r="AL1" s="90">
        <f t="shared" si="0"/>
        <v>37</v>
      </c>
      <c r="AM1" s="90">
        <f t="shared" si="0"/>
        <v>38</v>
      </c>
      <c r="AN1" s="90">
        <f t="shared" si="0"/>
        <v>39</v>
      </c>
      <c r="AO1" s="90">
        <f t="shared" si="0"/>
        <v>40</v>
      </c>
      <c r="AP1" s="90">
        <f t="shared" si="0"/>
        <v>41</v>
      </c>
      <c r="AQ1" s="90">
        <f t="shared" si="0"/>
        <v>42</v>
      </c>
      <c r="AR1" s="90">
        <f t="shared" si="0"/>
        <v>43</v>
      </c>
      <c r="AS1" s="90">
        <f t="shared" si="0"/>
        <v>44</v>
      </c>
      <c r="AT1" s="90">
        <f t="shared" si="0"/>
        <v>45</v>
      </c>
      <c r="AU1" s="90">
        <f t="shared" si="0"/>
        <v>46</v>
      </c>
      <c r="AV1" s="90">
        <f t="shared" si="0"/>
        <v>47</v>
      </c>
      <c r="AW1" s="90">
        <f t="shared" si="0"/>
        <v>48</v>
      </c>
      <c r="AX1" s="90">
        <f t="shared" si="0"/>
        <v>49</v>
      </c>
      <c r="AY1" s="90">
        <f t="shared" si="0"/>
        <v>50</v>
      </c>
      <c r="AZ1" s="90">
        <f t="shared" si="0"/>
        <v>51</v>
      </c>
      <c r="BA1" s="90">
        <f t="shared" si="0"/>
        <v>52</v>
      </c>
      <c r="BB1" s="90">
        <f t="shared" si="0"/>
        <v>53</v>
      </c>
      <c r="BC1" s="90">
        <f t="shared" si="0"/>
        <v>54</v>
      </c>
      <c r="BD1" s="90">
        <f t="shared" si="0"/>
        <v>55</v>
      </c>
      <c r="BE1" s="90">
        <f t="shared" si="0"/>
        <v>56</v>
      </c>
      <c r="BF1" s="90">
        <f t="shared" si="0"/>
        <v>57</v>
      </c>
      <c r="BG1" s="90">
        <f t="shared" si="0"/>
        <v>58</v>
      </c>
      <c r="BH1" s="90">
        <f t="shared" si="0"/>
        <v>59</v>
      </c>
      <c r="BI1" s="90">
        <f t="shared" si="0"/>
        <v>60</v>
      </c>
      <c r="BJ1" s="90">
        <f t="shared" si="0"/>
        <v>61</v>
      </c>
      <c r="BK1" s="90">
        <f t="shared" si="0"/>
        <v>62</v>
      </c>
      <c r="BL1" s="90">
        <f t="shared" si="0"/>
        <v>63</v>
      </c>
      <c r="BM1" s="90">
        <f t="shared" si="0"/>
        <v>64</v>
      </c>
      <c r="BN1" s="90">
        <f t="shared" si="0"/>
        <v>65</v>
      </c>
      <c r="BO1" s="90">
        <f t="shared" si="0"/>
        <v>66</v>
      </c>
      <c r="BP1" s="90">
        <f t="shared" ref="BP1:DA1" si="1">BO1+1</f>
        <v>67</v>
      </c>
      <c r="BQ1" s="90">
        <f t="shared" si="1"/>
        <v>68</v>
      </c>
      <c r="BR1" s="90">
        <f t="shared" si="1"/>
        <v>69</v>
      </c>
      <c r="BS1" s="90">
        <f t="shared" si="1"/>
        <v>70</v>
      </c>
      <c r="BT1" s="90">
        <f t="shared" si="1"/>
        <v>71</v>
      </c>
      <c r="BU1" s="90">
        <f t="shared" si="1"/>
        <v>72</v>
      </c>
      <c r="BV1" s="90">
        <f t="shared" si="1"/>
        <v>73</v>
      </c>
      <c r="BW1" s="90">
        <f t="shared" si="1"/>
        <v>74</v>
      </c>
      <c r="BX1" s="90">
        <f t="shared" si="1"/>
        <v>75</v>
      </c>
      <c r="BY1" s="90">
        <f t="shared" si="1"/>
        <v>76</v>
      </c>
      <c r="BZ1" s="90">
        <f t="shared" si="1"/>
        <v>77</v>
      </c>
      <c r="CA1" s="90">
        <f t="shared" si="1"/>
        <v>78</v>
      </c>
      <c r="CB1" s="90">
        <f t="shared" si="1"/>
        <v>79</v>
      </c>
      <c r="CC1" s="90">
        <f t="shared" si="1"/>
        <v>80</v>
      </c>
      <c r="CD1" s="90">
        <f t="shared" si="1"/>
        <v>81</v>
      </c>
      <c r="CE1" s="90">
        <f t="shared" si="1"/>
        <v>82</v>
      </c>
      <c r="CF1" s="90">
        <f t="shared" si="1"/>
        <v>83</v>
      </c>
      <c r="CG1" s="90">
        <f t="shared" si="1"/>
        <v>84</v>
      </c>
      <c r="CH1" s="90">
        <f t="shared" si="1"/>
        <v>85</v>
      </c>
      <c r="CI1" s="90">
        <f t="shared" si="1"/>
        <v>86</v>
      </c>
      <c r="CJ1" s="90">
        <f t="shared" si="1"/>
        <v>87</v>
      </c>
      <c r="CK1" s="90">
        <f t="shared" si="1"/>
        <v>88</v>
      </c>
      <c r="CL1" s="90">
        <f t="shared" si="1"/>
        <v>89</v>
      </c>
      <c r="CM1" s="90">
        <f t="shared" si="1"/>
        <v>90</v>
      </c>
      <c r="CN1" s="90">
        <f t="shared" si="1"/>
        <v>91</v>
      </c>
      <c r="CO1" s="90">
        <f t="shared" si="1"/>
        <v>92</v>
      </c>
      <c r="CP1" s="90">
        <f t="shared" si="1"/>
        <v>93</v>
      </c>
      <c r="CQ1" s="90">
        <f t="shared" si="1"/>
        <v>94</v>
      </c>
      <c r="CR1" s="90">
        <f t="shared" si="1"/>
        <v>95</v>
      </c>
      <c r="CS1" s="90">
        <f t="shared" si="1"/>
        <v>96</v>
      </c>
      <c r="CT1" s="90">
        <f t="shared" si="1"/>
        <v>97</v>
      </c>
      <c r="CU1" s="90">
        <f t="shared" si="1"/>
        <v>98</v>
      </c>
      <c r="CV1" s="90">
        <f t="shared" si="1"/>
        <v>99</v>
      </c>
      <c r="CW1" s="90">
        <f t="shared" si="1"/>
        <v>100</v>
      </c>
      <c r="CX1" s="90">
        <f t="shared" si="1"/>
        <v>101</v>
      </c>
      <c r="CY1" s="90">
        <f t="shared" si="1"/>
        <v>102</v>
      </c>
      <c r="CZ1" s="90">
        <f t="shared" si="1"/>
        <v>103</v>
      </c>
      <c r="DA1" s="90">
        <f t="shared" si="1"/>
        <v>104</v>
      </c>
    </row>
    <row r="2" spans="2:105" x14ac:dyDescent="0.25">
      <c r="B2" s="335" t="s">
        <v>301</v>
      </c>
      <c r="C2" s="336" t="s">
        <v>302</v>
      </c>
      <c r="D2" s="336" t="s">
        <v>303</v>
      </c>
      <c r="E2" s="336" t="s">
        <v>304</v>
      </c>
      <c r="F2" s="336" t="s">
        <v>305</v>
      </c>
      <c r="G2" s="336" t="s">
        <v>306</v>
      </c>
      <c r="H2" s="336" t="s">
        <v>307</v>
      </c>
      <c r="I2" s="336" t="s">
        <v>308</v>
      </c>
      <c r="J2" s="336" t="s">
        <v>309</v>
      </c>
      <c r="K2" s="336" t="s">
        <v>310</v>
      </c>
      <c r="L2" s="336" t="s">
        <v>311</v>
      </c>
      <c r="M2" s="336" t="s">
        <v>312</v>
      </c>
      <c r="N2" s="336" t="s">
        <v>313</v>
      </c>
      <c r="O2" s="336" t="s">
        <v>314</v>
      </c>
      <c r="P2" s="336" t="s">
        <v>315</v>
      </c>
      <c r="Q2" s="336" t="s">
        <v>316</v>
      </c>
      <c r="R2" s="336" t="s">
        <v>317</v>
      </c>
      <c r="S2" s="336" t="s">
        <v>318</v>
      </c>
      <c r="T2" s="336" t="s">
        <v>319</v>
      </c>
      <c r="U2" s="336" t="s">
        <v>320</v>
      </c>
      <c r="V2" s="336" t="s">
        <v>321</v>
      </c>
      <c r="W2" s="336" t="s">
        <v>322</v>
      </c>
      <c r="X2" s="336" t="s">
        <v>323</v>
      </c>
      <c r="Y2" s="336" t="s">
        <v>324</v>
      </c>
      <c r="Z2" s="336" t="s">
        <v>325</v>
      </c>
      <c r="AA2" s="336" t="s">
        <v>326</v>
      </c>
      <c r="AB2" s="336" t="s">
        <v>327</v>
      </c>
      <c r="AC2" s="336" t="s">
        <v>328</v>
      </c>
      <c r="AD2" s="336" t="s">
        <v>329</v>
      </c>
      <c r="AE2" s="336" t="s">
        <v>330</v>
      </c>
      <c r="AF2" s="336" t="s">
        <v>316</v>
      </c>
      <c r="AG2" s="336" t="s">
        <v>331</v>
      </c>
      <c r="AH2" s="336" t="s">
        <v>332</v>
      </c>
      <c r="AI2" s="336" t="s">
        <v>333</v>
      </c>
      <c r="AJ2" s="336" t="s">
        <v>334</v>
      </c>
      <c r="AK2" s="336" t="s">
        <v>335</v>
      </c>
      <c r="AL2" s="336" t="s">
        <v>336</v>
      </c>
      <c r="AM2" s="336" t="s">
        <v>337</v>
      </c>
      <c r="AN2" s="336" t="s">
        <v>338</v>
      </c>
      <c r="AO2" s="336" t="s">
        <v>339</v>
      </c>
      <c r="AP2" s="336" t="s">
        <v>36</v>
      </c>
      <c r="AQ2" s="336" t="s">
        <v>37</v>
      </c>
      <c r="AR2" s="336" t="s">
        <v>340</v>
      </c>
      <c r="AS2" s="336" t="s">
        <v>341</v>
      </c>
      <c r="AT2" s="348" t="s">
        <v>342</v>
      </c>
      <c r="AU2" s="349" t="s">
        <v>343</v>
      </c>
      <c r="AV2" s="336" t="s">
        <v>344</v>
      </c>
      <c r="AW2" s="336" t="s">
        <v>345</v>
      </c>
      <c r="AX2" s="336" t="s">
        <v>346</v>
      </c>
      <c r="AY2" s="336" t="s">
        <v>347</v>
      </c>
      <c r="AZ2" s="336" t="s">
        <v>348</v>
      </c>
      <c r="BA2" s="336" t="s">
        <v>349</v>
      </c>
      <c r="BB2" s="336" t="s">
        <v>350</v>
      </c>
      <c r="BC2" s="336" t="s">
        <v>351</v>
      </c>
      <c r="BD2" s="336" t="s">
        <v>352</v>
      </c>
      <c r="BE2" s="336" t="s">
        <v>353</v>
      </c>
      <c r="BF2" s="336" t="s">
        <v>354</v>
      </c>
      <c r="BG2" s="336" t="s">
        <v>355</v>
      </c>
      <c r="BH2" s="336" t="s">
        <v>356</v>
      </c>
      <c r="BI2" s="336" t="s">
        <v>357</v>
      </c>
      <c r="BJ2" s="336" t="s">
        <v>358</v>
      </c>
      <c r="BK2" s="336" t="s">
        <v>359</v>
      </c>
      <c r="BL2" s="336" t="s">
        <v>360</v>
      </c>
      <c r="BM2" s="336" t="s">
        <v>361</v>
      </c>
      <c r="BN2" s="336" t="s">
        <v>362</v>
      </c>
      <c r="BO2" s="336" t="s">
        <v>363</v>
      </c>
      <c r="BP2" s="336" t="s">
        <v>364</v>
      </c>
      <c r="BQ2" s="336"/>
      <c r="BR2" s="336"/>
      <c r="BS2" s="336"/>
      <c r="BT2" s="336"/>
      <c r="BU2" s="336"/>
      <c r="BV2" s="336"/>
      <c r="BW2" s="336"/>
      <c r="BX2" s="336"/>
      <c r="BY2" s="336"/>
      <c r="BZ2" s="336"/>
      <c r="CA2" s="336"/>
      <c r="CB2" s="336"/>
      <c r="CC2" s="336"/>
      <c r="CD2" s="336"/>
      <c r="CE2" s="336"/>
      <c r="CF2" s="336"/>
      <c r="CG2" s="336"/>
      <c r="CH2" s="336"/>
      <c r="CI2" s="336"/>
      <c r="CJ2" s="336"/>
      <c r="CK2" s="336"/>
      <c r="CL2" s="336"/>
      <c r="CM2" s="336"/>
      <c r="CN2" s="336"/>
      <c r="CO2" s="336"/>
      <c r="CP2" s="336"/>
      <c r="CQ2" s="336"/>
      <c r="CR2" s="336"/>
      <c r="CS2" s="336"/>
      <c r="CT2" s="336"/>
      <c r="CU2" s="336"/>
      <c r="CV2" s="336"/>
      <c r="CW2" s="336"/>
      <c r="CX2" s="336"/>
      <c r="CY2" s="336"/>
      <c r="CZ2" s="336"/>
      <c r="DA2" s="337"/>
    </row>
    <row r="3" spans="2:105" x14ac:dyDescent="0.25">
      <c r="B3" s="338" t="s">
        <v>365</v>
      </c>
      <c r="C3" s="339" t="s">
        <v>366</v>
      </c>
      <c r="D3" s="339" t="s">
        <v>367</v>
      </c>
      <c r="E3" s="339" t="s">
        <v>368</v>
      </c>
      <c r="F3" s="339" t="s">
        <v>369</v>
      </c>
      <c r="G3" s="339"/>
      <c r="H3" s="339" t="s">
        <v>370</v>
      </c>
      <c r="I3" s="339"/>
      <c r="J3" s="339" t="s">
        <v>371</v>
      </c>
      <c r="K3" s="339" t="s">
        <v>372</v>
      </c>
      <c r="L3" s="339" t="s">
        <v>373</v>
      </c>
      <c r="M3" s="339" t="s">
        <v>374</v>
      </c>
      <c r="N3" s="339" t="s">
        <v>371</v>
      </c>
      <c r="O3" s="339" t="s">
        <v>375</v>
      </c>
      <c r="P3" s="339" t="s">
        <v>376</v>
      </c>
      <c r="Q3" s="339" t="s">
        <v>377</v>
      </c>
      <c r="R3" s="339" t="s">
        <v>378</v>
      </c>
      <c r="S3" s="339" t="s">
        <v>379</v>
      </c>
      <c r="T3" s="339" t="s">
        <v>380</v>
      </c>
      <c r="U3" s="339" t="s">
        <v>380</v>
      </c>
      <c r="V3" s="339"/>
      <c r="W3" s="339"/>
      <c r="X3" s="339"/>
      <c r="Y3" s="339"/>
      <c r="Z3" s="339"/>
      <c r="AA3" s="339"/>
      <c r="AB3" s="339"/>
      <c r="AC3" s="339"/>
      <c r="AD3" s="339"/>
      <c r="AE3" s="339"/>
      <c r="AF3" s="339"/>
      <c r="AG3" s="339"/>
      <c r="AH3" s="339"/>
      <c r="AI3" s="339"/>
      <c r="AJ3" s="339"/>
      <c r="AK3" s="339" t="s">
        <v>371</v>
      </c>
      <c r="AL3" s="339" t="s">
        <v>381</v>
      </c>
      <c r="AM3" s="339" t="s">
        <v>371</v>
      </c>
      <c r="AN3" s="339" t="s">
        <v>382</v>
      </c>
      <c r="AO3" s="339" t="s">
        <v>380</v>
      </c>
      <c r="AP3" s="339" t="s">
        <v>383</v>
      </c>
      <c r="AQ3" s="339" t="s">
        <v>384</v>
      </c>
      <c r="AR3" s="339" t="s">
        <v>385</v>
      </c>
      <c r="AS3" s="339" t="s">
        <v>386</v>
      </c>
      <c r="AT3" s="339"/>
      <c r="AU3" s="350" t="s">
        <v>373</v>
      </c>
      <c r="AV3" s="339" t="s">
        <v>387</v>
      </c>
      <c r="AW3" s="339" t="s">
        <v>388</v>
      </c>
      <c r="AX3" s="339" t="s">
        <v>389</v>
      </c>
      <c r="AY3" s="339" t="s">
        <v>390</v>
      </c>
      <c r="AZ3" s="339" t="s">
        <v>391</v>
      </c>
      <c r="BA3" s="339" t="s">
        <v>392</v>
      </c>
      <c r="BB3" s="339" t="s">
        <v>393</v>
      </c>
      <c r="BC3" s="339" t="s">
        <v>394</v>
      </c>
      <c r="BD3" s="339" t="s">
        <v>395</v>
      </c>
      <c r="BE3" s="339" t="s">
        <v>396</v>
      </c>
      <c r="BF3" s="339" t="s">
        <v>397</v>
      </c>
      <c r="BG3" s="339" t="s">
        <v>398</v>
      </c>
      <c r="BH3" s="339" t="s">
        <v>399</v>
      </c>
      <c r="BI3" s="339" t="s">
        <v>400</v>
      </c>
      <c r="BJ3" s="339"/>
      <c r="BK3" s="339"/>
      <c r="BL3" s="339"/>
      <c r="BM3" s="339"/>
      <c r="BN3" s="339"/>
      <c r="BO3" s="339"/>
      <c r="BP3" s="339"/>
      <c r="BQ3" s="339"/>
      <c r="BR3" s="339"/>
      <c r="BS3" s="339"/>
      <c r="BT3" s="339"/>
      <c r="BU3" s="339"/>
      <c r="BV3" s="339"/>
      <c r="BW3" s="339"/>
      <c r="BX3" s="339"/>
      <c r="BY3" s="339"/>
      <c r="BZ3" s="339"/>
      <c r="CA3" s="339"/>
      <c r="CB3" s="339"/>
      <c r="CC3" s="339"/>
      <c r="CD3" s="339"/>
      <c r="CE3" s="339"/>
      <c r="CF3" s="339"/>
      <c r="CG3" s="339"/>
      <c r="CH3" s="339"/>
      <c r="CI3" s="339"/>
      <c r="CJ3" s="339"/>
      <c r="CK3" s="339"/>
      <c r="CL3" s="339"/>
      <c r="CM3" s="339"/>
      <c r="CN3" s="339"/>
      <c r="CO3" s="339"/>
      <c r="CP3" s="339"/>
      <c r="CQ3" s="339"/>
      <c r="CR3" s="339"/>
      <c r="CS3" s="339"/>
      <c r="CT3" s="339"/>
      <c r="CU3" s="339"/>
      <c r="CV3" s="339"/>
      <c r="CW3" s="339"/>
      <c r="CX3" s="339"/>
      <c r="CY3" s="339"/>
      <c r="CZ3" s="339"/>
      <c r="DA3" s="340"/>
    </row>
    <row r="4" spans="2:105" x14ac:dyDescent="0.25">
      <c r="B4" s="341" t="s">
        <v>401</v>
      </c>
      <c r="C4" s="342" t="s">
        <v>402</v>
      </c>
      <c r="D4" s="342" t="s">
        <v>403</v>
      </c>
      <c r="E4" s="342" t="s">
        <v>404</v>
      </c>
      <c r="F4" s="342" t="s">
        <v>405</v>
      </c>
      <c r="G4" s="342"/>
      <c r="H4" s="342" t="s">
        <v>370</v>
      </c>
      <c r="I4" s="342"/>
      <c r="J4" s="342" t="s">
        <v>371</v>
      </c>
      <c r="K4" s="342" t="s">
        <v>406</v>
      </c>
      <c r="L4" s="342" t="s">
        <v>407</v>
      </c>
      <c r="M4" s="342" t="s">
        <v>408</v>
      </c>
      <c r="N4" s="342" t="s">
        <v>371</v>
      </c>
      <c r="O4" s="342" t="s">
        <v>379</v>
      </c>
      <c r="P4" s="342" t="s">
        <v>409</v>
      </c>
      <c r="Q4" s="342" t="s">
        <v>409</v>
      </c>
      <c r="R4" s="342" t="s">
        <v>378</v>
      </c>
      <c r="S4" s="342" t="s">
        <v>379</v>
      </c>
      <c r="T4" s="342" t="s">
        <v>380</v>
      </c>
      <c r="U4" s="342" t="s">
        <v>380</v>
      </c>
      <c r="V4" s="342"/>
      <c r="W4" s="342"/>
      <c r="X4" s="342"/>
      <c r="Y4" s="342"/>
      <c r="Z4" s="342"/>
      <c r="AA4" s="342"/>
      <c r="AB4" s="342"/>
      <c r="AC4" s="342"/>
      <c r="AD4" s="342"/>
      <c r="AE4" s="342"/>
      <c r="AF4" s="342"/>
      <c r="AG4" s="342"/>
      <c r="AH4" s="342"/>
      <c r="AI4" s="342"/>
      <c r="AJ4" s="342"/>
      <c r="AK4" s="342" t="s">
        <v>371</v>
      </c>
      <c r="AL4" s="342" t="s">
        <v>381</v>
      </c>
      <c r="AM4" s="342" t="s">
        <v>371</v>
      </c>
      <c r="AN4" s="342" t="s">
        <v>382</v>
      </c>
      <c r="AO4" s="342" t="s">
        <v>380</v>
      </c>
      <c r="AP4" s="342" t="s">
        <v>383</v>
      </c>
      <c r="AQ4" s="342" t="s">
        <v>384</v>
      </c>
      <c r="AR4" s="342" t="s">
        <v>385</v>
      </c>
      <c r="AS4" s="342" t="s">
        <v>410</v>
      </c>
      <c r="AT4" s="342"/>
      <c r="AU4" s="351" t="s">
        <v>407</v>
      </c>
      <c r="AV4" s="342" t="s">
        <v>387</v>
      </c>
      <c r="AW4" s="342" t="s">
        <v>411</v>
      </c>
      <c r="AX4" s="342" t="s">
        <v>389</v>
      </c>
      <c r="AY4" s="342" t="s">
        <v>412</v>
      </c>
      <c r="AZ4" s="342" t="s">
        <v>391</v>
      </c>
      <c r="BA4" s="342" t="s">
        <v>413</v>
      </c>
      <c r="BB4" s="342" t="s">
        <v>393</v>
      </c>
      <c r="BC4" s="342" t="s">
        <v>414</v>
      </c>
      <c r="BD4" s="342" t="s">
        <v>395</v>
      </c>
      <c r="BE4" s="342" t="s">
        <v>415</v>
      </c>
      <c r="BF4" s="342" t="s">
        <v>397</v>
      </c>
      <c r="BG4" s="342" t="s">
        <v>416</v>
      </c>
      <c r="BH4" s="342" t="s">
        <v>399</v>
      </c>
      <c r="BI4" s="342" t="s">
        <v>417</v>
      </c>
      <c r="BJ4" s="342"/>
      <c r="BK4" s="342"/>
      <c r="BL4" s="342"/>
      <c r="BM4" s="342"/>
      <c r="BN4" s="342"/>
      <c r="BO4" s="342"/>
      <c r="BP4" s="342"/>
      <c r="BQ4" s="342"/>
      <c r="BR4" s="342"/>
      <c r="BS4" s="342"/>
      <c r="BT4" s="342"/>
      <c r="BU4" s="342"/>
      <c r="BV4" s="342"/>
      <c r="BW4" s="342"/>
      <c r="BX4" s="342"/>
      <c r="BY4" s="342"/>
      <c r="BZ4" s="342"/>
      <c r="CA4" s="342"/>
      <c r="CB4" s="342"/>
      <c r="CC4" s="343"/>
      <c r="CD4" s="343"/>
      <c r="CE4" s="343"/>
      <c r="CF4" s="343"/>
      <c r="CG4" s="343"/>
      <c r="CH4" s="343"/>
      <c r="CI4" s="343"/>
      <c r="CJ4" s="343"/>
      <c r="CK4" s="343"/>
      <c r="CL4" s="343"/>
      <c r="CM4" s="343"/>
      <c r="CN4" s="343"/>
      <c r="CO4" s="343"/>
      <c r="CP4" s="343"/>
      <c r="CQ4" s="343"/>
      <c r="CR4" s="343"/>
      <c r="CS4" s="343"/>
      <c r="CT4" s="343"/>
      <c r="CU4" s="343"/>
      <c r="CV4" s="343"/>
      <c r="CW4" s="343"/>
      <c r="CX4" s="343"/>
      <c r="CY4" s="343"/>
      <c r="CZ4" s="343"/>
      <c r="DA4" s="344"/>
    </row>
    <row r="5" spans="2:105" x14ac:dyDescent="0.25">
      <c r="B5" s="341" t="s">
        <v>418</v>
      </c>
      <c r="C5" s="342" t="s">
        <v>419</v>
      </c>
      <c r="D5" s="342" t="s">
        <v>420</v>
      </c>
      <c r="E5" s="342" t="s">
        <v>421</v>
      </c>
      <c r="F5" s="342" t="s">
        <v>422</v>
      </c>
      <c r="G5" s="342"/>
      <c r="H5" s="342" t="s">
        <v>370</v>
      </c>
      <c r="I5" s="342"/>
      <c r="J5" s="342" t="s">
        <v>371</v>
      </c>
      <c r="K5" s="342" t="s">
        <v>423</v>
      </c>
      <c r="L5" s="342" t="s">
        <v>424</v>
      </c>
      <c r="M5" s="342" t="s">
        <v>425</v>
      </c>
      <c r="N5" s="342" t="s">
        <v>371</v>
      </c>
      <c r="O5" s="342" t="s">
        <v>426</v>
      </c>
      <c r="P5" s="342" t="s">
        <v>427</v>
      </c>
      <c r="Q5" s="342" t="s">
        <v>428</v>
      </c>
      <c r="R5" s="342" t="s">
        <v>378</v>
      </c>
      <c r="S5" s="342" t="s">
        <v>379</v>
      </c>
      <c r="T5" s="342" t="s">
        <v>380</v>
      </c>
      <c r="U5" s="342" t="s">
        <v>380</v>
      </c>
      <c r="V5" s="342"/>
      <c r="W5" s="342"/>
      <c r="X5" s="342"/>
      <c r="Y5" s="342"/>
      <c r="Z5" s="342"/>
      <c r="AA5" s="342"/>
      <c r="AB5" s="342"/>
      <c r="AC5" s="342"/>
      <c r="AD5" s="342"/>
      <c r="AE5" s="342"/>
      <c r="AF5" s="342"/>
      <c r="AG5" s="342"/>
      <c r="AH5" s="342"/>
      <c r="AI5" s="342"/>
      <c r="AJ5" s="342"/>
      <c r="AK5" s="342" t="s">
        <v>371</v>
      </c>
      <c r="AL5" s="342" t="s">
        <v>381</v>
      </c>
      <c r="AM5" s="342" t="s">
        <v>371</v>
      </c>
      <c r="AN5" s="342" t="s">
        <v>382</v>
      </c>
      <c r="AO5" s="342" t="s">
        <v>380</v>
      </c>
      <c r="AP5" s="342" t="s">
        <v>383</v>
      </c>
      <c r="AQ5" s="342" t="s">
        <v>384</v>
      </c>
      <c r="AR5" s="342" t="s">
        <v>385</v>
      </c>
      <c r="AS5" s="342" t="s">
        <v>429</v>
      </c>
      <c r="AT5" s="342"/>
      <c r="AU5" s="351" t="s">
        <v>424</v>
      </c>
      <c r="AV5" s="342" t="s">
        <v>387</v>
      </c>
      <c r="AW5" s="342" t="s">
        <v>430</v>
      </c>
      <c r="AX5" s="342" t="s">
        <v>389</v>
      </c>
      <c r="AY5" s="342" t="s">
        <v>431</v>
      </c>
      <c r="AZ5" s="342" t="s">
        <v>391</v>
      </c>
      <c r="BA5" s="342" t="s">
        <v>432</v>
      </c>
      <c r="BB5" s="342" t="s">
        <v>393</v>
      </c>
      <c r="BC5" s="342" t="s">
        <v>433</v>
      </c>
      <c r="BD5" s="342" t="s">
        <v>395</v>
      </c>
      <c r="BE5" s="342" t="s">
        <v>434</v>
      </c>
      <c r="BF5" s="342" t="s">
        <v>397</v>
      </c>
      <c r="BG5" s="342" t="s">
        <v>435</v>
      </c>
      <c r="BH5" s="342" t="s">
        <v>399</v>
      </c>
      <c r="BI5" s="342" t="s">
        <v>436</v>
      </c>
      <c r="BJ5" s="342"/>
      <c r="BK5" s="342"/>
      <c r="BL5" s="342"/>
      <c r="BM5" s="342"/>
      <c r="BN5" s="342"/>
      <c r="BO5" s="342"/>
      <c r="BP5" s="342"/>
      <c r="BQ5" s="342"/>
      <c r="BR5" s="342"/>
      <c r="BS5" s="342"/>
      <c r="BT5" s="342"/>
      <c r="BU5" s="342"/>
      <c r="BV5" s="342"/>
      <c r="BW5" s="342"/>
      <c r="BX5" s="342"/>
      <c r="BY5" s="342"/>
      <c r="BZ5" s="342"/>
      <c r="CA5" s="342"/>
      <c r="CB5" s="342"/>
      <c r="CC5" s="343"/>
      <c r="CD5" s="343"/>
      <c r="CE5" s="343"/>
      <c r="CF5" s="343"/>
      <c r="CG5" s="343"/>
      <c r="CH5" s="343"/>
      <c r="CI5" s="343"/>
      <c r="CJ5" s="343"/>
      <c r="CK5" s="343"/>
      <c r="CL5" s="343"/>
      <c r="CM5" s="343"/>
      <c r="CN5" s="343"/>
      <c r="CO5" s="343"/>
      <c r="CP5" s="343"/>
      <c r="CQ5" s="343"/>
      <c r="CR5" s="343"/>
      <c r="CS5" s="343"/>
      <c r="CT5" s="343"/>
      <c r="CU5" s="343"/>
      <c r="CV5" s="343"/>
      <c r="CW5" s="343"/>
      <c r="CX5" s="343"/>
      <c r="CY5" s="343"/>
      <c r="CZ5" s="343"/>
      <c r="DA5" s="344"/>
    </row>
    <row r="6" spans="2:105" x14ac:dyDescent="0.25">
      <c r="B6" s="341" t="s">
        <v>429</v>
      </c>
      <c r="C6" s="342"/>
      <c r="D6" s="342" t="s">
        <v>437</v>
      </c>
      <c r="E6" s="342"/>
      <c r="F6" s="342" t="s">
        <v>438</v>
      </c>
      <c r="G6" s="342"/>
      <c r="H6" s="342" t="s">
        <v>370</v>
      </c>
      <c r="I6" s="342"/>
      <c r="J6" s="342" t="s">
        <v>371</v>
      </c>
      <c r="K6" s="342" t="s">
        <v>439</v>
      </c>
      <c r="L6" s="342"/>
      <c r="M6" s="342"/>
      <c r="N6" s="342" t="s">
        <v>371</v>
      </c>
      <c r="O6" s="342"/>
      <c r="P6" s="342"/>
      <c r="Q6" s="342"/>
      <c r="R6" s="342"/>
      <c r="S6" s="342" t="s">
        <v>379</v>
      </c>
      <c r="T6" s="342" t="s">
        <v>380</v>
      </c>
      <c r="U6" s="342" t="s">
        <v>380</v>
      </c>
      <c r="V6" s="342"/>
      <c r="W6" s="342"/>
      <c r="X6" s="342"/>
      <c r="Y6" s="342"/>
      <c r="Z6" s="342"/>
      <c r="AA6" s="342"/>
      <c r="AB6" s="342"/>
      <c r="AC6" s="342"/>
      <c r="AD6" s="342"/>
      <c r="AE6" s="342"/>
      <c r="AF6" s="342"/>
      <c r="AG6" s="342"/>
      <c r="AH6" s="342"/>
      <c r="AI6" s="342"/>
      <c r="AJ6" s="342"/>
      <c r="AK6" s="342" t="s">
        <v>371</v>
      </c>
      <c r="AL6" s="342" t="s">
        <v>381</v>
      </c>
      <c r="AM6" s="342" t="s">
        <v>371</v>
      </c>
      <c r="AN6" s="342" t="s">
        <v>382</v>
      </c>
      <c r="AO6" s="342" t="s">
        <v>380</v>
      </c>
      <c r="AP6" s="342" t="s">
        <v>383</v>
      </c>
      <c r="AQ6" s="342" t="s">
        <v>384</v>
      </c>
      <c r="AR6" s="342" t="s">
        <v>385</v>
      </c>
      <c r="AS6" s="342"/>
      <c r="AT6" s="342"/>
      <c r="AU6" s="351"/>
      <c r="AV6" s="342"/>
      <c r="AW6" s="342"/>
      <c r="AX6" s="342"/>
      <c r="AY6" s="342"/>
      <c r="AZ6" s="342"/>
      <c r="BA6" s="342"/>
      <c r="BB6" s="342"/>
      <c r="BC6" s="342"/>
      <c r="BD6" s="342"/>
      <c r="BE6" s="342"/>
      <c r="BF6" s="342"/>
      <c r="BG6" s="342"/>
      <c r="BH6" s="342"/>
      <c r="BI6" s="342"/>
      <c r="BJ6" s="342"/>
      <c r="BK6" s="342"/>
      <c r="BL6" s="342"/>
      <c r="BM6" s="342"/>
      <c r="BN6" s="342"/>
      <c r="BO6" s="342"/>
      <c r="BP6" s="342"/>
      <c r="BQ6" s="342"/>
      <c r="BR6" s="342"/>
      <c r="BS6" s="342"/>
      <c r="BT6" s="342"/>
      <c r="BU6" s="342"/>
      <c r="BV6" s="342"/>
      <c r="BW6" s="342"/>
      <c r="BX6" s="342"/>
      <c r="BY6" s="342"/>
      <c r="BZ6" s="342"/>
      <c r="CA6" s="342"/>
      <c r="CB6" s="342"/>
      <c r="CC6" s="343"/>
      <c r="CD6" s="343"/>
      <c r="CE6" s="343"/>
      <c r="CF6" s="343"/>
      <c r="CG6" s="343"/>
      <c r="CH6" s="343"/>
      <c r="CI6" s="343"/>
      <c r="CJ6" s="343"/>
      <c r="CK6" s="343"/>
      <c r="CL6" s="343"/>
      <c r="CM6" s="343"/>
      <c r="CN6" s="343"/>
      <c r="CO6" s="343"/>
      <c r="CP6" s="343"/>
      <c r="CQ6" s="343"/>
      <c r="CR6" s="343"/>
      <c r="CS6" s="343"/>
      <c r="CT6" s="343"/>
      <c r="CU6" s="343"/>
      <c r="CV6" s="343"/>
      <c r="CW6" s="343"/>
      <c r="CX6" s="343"/>
      <c r="CY6" s="343"/>
      <c r="CZ6" s="343"/>
      <c r="DA6" s="344"/>
    </row>
    <row r="7" spans="2:105" x14ac:dyDescent="0.25">
      <c r="B7" s="341" t="s">
        <v>440</v>
      </c>
      <c r="C7" s="342" t="s">
        <v>441</v>
      </c>
      <c r="D7" s="342" t="s">
        <v>442</v>
      </c>
      <c r="E7" s="342" t="s">
        <v>443</v>
      </c>
      <c r="F7" s="342" t="s">
        <v>444</v>
      </c>
      <c r="G7" s="342"/>
      <c r="H7" s="342" t="s">
        <v>370</v>
      </c>
      <c r="I7" s="342"/>
      <c r="J7" s="342" t="s">
        <v>371</v>
      </c>
      <c r="K7" s="342" t="s">
        <v>445</v>
      </c>
      <c r="L7" s="342" t="s">
        <v>446</v>
      </c>
      <c r="M7" s="342" t="s">
        <v>447</v>
      </c>
      <c r="N7" s="342" t="s">
        <v>371</v>
      </c>
      <c r="O7" s="342" t="s">
        <v>448</v>
      </c>
      <c r="P7" s="342" t="s">
        <v>449</v>
      </c>
      <c r="Q7" s="342" t="s">
        <v>450</v>
      </c>
      <c r="R7" s="342" t="s">
        <v>378</v>
      </c>
      <c r="S7" s="342" t="s">
        <v>451</v>
      </c>
      <c r="T7" s="342" t="s">
        <v>452</v>
      </c>
      <c r="U7" s="342" t="s">
        <v>452</v>
      </c>
      <c r="V7" s="342"/>
      <c r="W7" s="342"/>
      <c r="X7" s="342"/>
      <c r="Y7" s="342"/>
      <c r="Z7" s="342"/>
      <c r="AA7" s="342"/>
      <c r="AB7" s="342"/>
      <c r="AC7" s="342"/>
      <c r="AD7" s="342"/>
      <c r="AE7" s="342"/>
      <c r="AF7" s="342"/>
      <c r="AG7" s="342"/>
      <c r="AH7" s="342"/>
      <c r="AI7" s="342"/>
      <c r="AJ7" s="342"/>
      <c r="AK7" s="342" t="s">
        <v>371</v>
      </c>
      <c r="AL7" s="342" t="s">
        <v>381</v>
      </c>
      <c r="AM7" s="342" t="s">
        <v>371</v>
      </c>
      <c r="AN7" s="342" t="s">
        <v>453</v>
      </c>
      <c r="AO7" s="342" t="s">
        <v>452</v>
      </c>
      <c r="AP7" s="342" t="s">
        <v>454</v>
      </c>
      <c r="AQ7" s="342" t="s">
        <v>455</v>
      </c>
      <c r="AR7" s="342" t="s">
        <v>385</v>
      </c>
      <c r="AS7" s="342" t="s">
        <v>386</v>
      </c>
      <c r="AT7" s="342"/>
      <c r="AU7" s="351" t="s">
        <v>446</v>
      </c>
      <c r="AV7" s="342" t="s">
        <v>456</v>
      </c>
      <c r="AW7" s="342" t="s">
        <v>457</v>
      </c>
      <c r="AX7" s="342" t="s">
        <v>393</v>
      </c>
      <c r="AY7" s="342" t="s">
        <v>458</v>
      </c>
      <c r="AZ7" s="342" t="s">
        <v>459</v>
      </c>
      <c r="BA7" s="342" t="s">
        <v>460</v>
      </c>
      <c r="BB7" s="342" t="s">
        <v>461</v>
      </c>
      <c r="BC7" s="342" t="s">
        <v>462</v>
      </c>
      <c r="BD7" s="342" t="s">
        <v>395</v>
      </c>
      <c r="BE7" s="342" t="s">
        <v>463</v>
      </c>
      <c r="BF7" s="342" t="s">
        <v>464</v>
      </c>
      <c r="BG7" s="342" t="s">
        <v>465</v>
      </c>
      <c r="BH7" s="342" t="s">
        <v>399</v>
      </c>
      <c r="BI7" s="342" t="s">
        <v>466</v>
      </c>
      <c r="BJ7" s="342"/>
      <c r="BK7" s="342"/>
      <c r="BL7" s="342"/>
      <c r="BM7" s="342"/>
      <c r="BN7" s="342"/>
      <c r="BO7" s="342"/>
      <c r="BP7" s="342"/>
      <c r="BQ7" s="342"/>
      <c r="BR7" s="342"/>
      <c r="BS7" s="342"/>
      <c r="BT7" s="342"/>
      <c r="BU7" s="342"/>
      <c r="BV7" s="342"/>
      <c r="BW7" s="342"/>
      <c r="BX7" s="342"/>
      <c r="BY7" s="342"/>
      <c r="BZ7" s="342"/>
      <c r="CA7" s="342"/>
      <c r="CB7" s="342"/>
      <c r="CC7" s="343"/>
      <c r="CD7" s="343"/>
      <c r="CE7" s="343"/>
      <c r="CF7" s="343"/>
      <c r="CG7" s="343"/>
      <c r="CH7" s="343"/>
      <c r="CI7" s="343"/>
      <c r="CJ7" s="343"/>
      <c r="CK7" s="343"/>
      <c r="CL7" s="343"/>
      <c r="CM7" s="343"/>
      <c r="CN7" s="343"/>
      <c r="CO7" s="343"/>
      <c r="CP7" s="343"/>
      <c r="CQ7" s="343"/>
      <c r="CR7" s="343"/>
      <c r="CS7" s="343"/>
      <c r="CT7" s="343"/>
      <c r="CU7" s="343"/>
      <c r="CV7" s="343"/>
      <c r="CW7" s="343"/>
      <c r="CX7" s="343"/>
      <c r="CY7" s="343"/>
      <c r="CZ7" s="343"/>
      <c r="DA7" s="344"/>
    </row>
    <row r="8" spans="2:105" x14ac:dyDescent="0.25">
      <c r="B8" s="341" t="s">
        <v>467</v>
      </c>
      <c r="C8" s="342" t="s">
        <v>468</v>
      </c>
      <c r="D8" s="342" t="s">
        <v>469</v>
      </c>
      <c r="E8" s="342" t="s">
        <v>470</v>
      </c>
      <c r="F8" s="342" t="s">
        <v>471</v>
      </c>
      <c r="G8" s="342"/>
      <c r="H8" s="342" t="s">
        <v>370</v>
      </c>
      <c r="I8" s="342"/>
      <c r="J8" s="342" t="s">
        <v>371</v>
      </c>
      <c r="K8" s="342" t="s">
        <v>472</v>
      </c>
      <c r="L8" s="342"/>
      <c r="M8" s="342"/>
      <c r="N8" s="342" t="s">
        <v>386</v>
      </c>
      <c r="O8" s="342" t="s">
        <v>379</v>
      </c>
      <c r="P8" s="342" t="s">
        <v>409</v>
      </c>
      <c r="Q8" s="342" t="s">
        <v>409</v>
      </c>
      <c r="R8" s="342" t="s">
        <v>378</v>
      </c>
      <c r="S8" s="342" t="s">
        <v>451</v>
      </c>
      <c r="T8" s="342" t="s">
        <v>452</v>
      </c>
      <c r="U8" s="342" t="s">
        <v>452</v>
      </c>
      <c r="V8" s="342"/>
      <c r="W8" s="342"/>
      <c r="X8" s="342"/>
      <c r="Y8" s="342"/>
      <c r="Z8" s="342"/>
      <c r="AA8" s="342"/>
      <c r="AB8" s="342"/>
      <c r="AC8" s="342"/>
      <c r="AD8" s="342"/>
      <c r="AE8" s="342"/>
      <c r="AF8" s="342"/>
      <c r="AG8" s="342"/>
      <c r="AH8" s="342"/>
      <c r="AI8" s="342"/>
      <c r="AJ8" s="342"/>
      <c r="AK8" s="342" t="s">
        <v>371</v>
      </c>
      <c r="AL8" s="342" t="s">
        <v>381</v>
      </c>
      <c r="AM8" s="342" t="s">
        <v>371</v>
      </c>
      <c r="AN8" s="342" t="s">
        <v>453</v>
      </c>
      <c r="AO8" s="342" t="s">
        <v>452</v>
      </c>
      <c r="AP8" s="342" t="s">
        <v>454</v>
      </c>
      <c r="AQ8" s="342" t="s">
        <v>455</v>
      </c>
      <c r="AR8" s="342" t="s">
        <v>385</v>
      </c>
      <c r="AS8" s="342"/>
      <c r="AT8" s="342"/>
      <c r="AU8" s="351"/>
      <c r="AV8" s="342"/>
      <c r="AW8" s="342"/>
      <c r="AX8" s="342"/>
      <c r="AY8" s="342"/>
      <c r="AZ8" s="342"/>
      <c r="BA8" s="342"/>
      <c r="BB8" s="342"/>
      <c r="BC8" s="342"/>
      <c r="BD8" s="342"/>
      <c r="BE8" s="342"/>
      <c r="BF8" s="342"/>
      <c r="BG8" s="342"/>
      <c r="BH8" s="342"/>
      <c r="BI8" s="342"/>
      <c r="BJ8" s="342"/>
      <c r="BK8" s="342"/>
      <c r="BL8" s="342"/>
      <c r="BM8" s="342"/>
      <c r="BN8" s="342"/>
      <c r="BO8" s="342"/>
      <c r="BP8" s="342"/>
      <c r="BQ8" s="342"/>
      <c r="BR8" s="342"/>
      <c r="BS8" s="342"/>
      <c r="BT8" s="342"/>
      <c r="BU8" s="342"/>
      <c r="BV8" s="342"/>
      <c r="BW8" s="342"/>
      <c r="BX8" s="342"/>
      <c r="BY8" s="342"/>
      <c r="BZ8" s="342"/>
      <c r="CA8" s="342"/>
      <c r="CB8" s="342"/>
      <c r="CC8" s="343"/>
      <c r="CD8" s="343"/>
      <c r="CE8" s="343"/>
      <c r="CF8" s="343"/>
      <c r="CG8" s="343"/>
      <c r="CH8" s="343"/>
      <c r="CI8" s="343"/>
      <c r="CJ8" s="343"/>
      <c r="CK8" s="343"/>
      <c r="CL8" s="343"/>
      <c r="CM8" s="343"/>
      <c r="CN8" s="343"/>
      <c r="CO8" s="343"/>
      <c r="CP8" s="343"/>
      <c r="CQ8" s="343"/>
      <c r="CR8" s="343"/>
      <c r="CS8" s="343"/>
      <c r="CT8" s="343"/>
      <c r="CU8" s="343"/>
      <c r="CV8" s="343"/>
      <c r="CW8" s="343"/>
      <c r="CX8" s="343"/>
      <c r="CY8" s="343"/>
      <c r="CZ8" s="343"/>
      <c r="DA8" s="344"/>
    </row>
    <row r="9" spans="2:105" x14ac:dyDescent="0.25">
      <c r="B9" s="341" t="s">
        <v>473</v>
      </c>
      <c r="C9" s="342" t="s">
        <v>474</v>
      </c>
      <c r="D9" s="342" t="s">
        <v>475</v>
      </c>
      <c r="E9" s="342" t="s">
        <v>404</v>
      </c>
      <c r="F9" s="342" t="s">
        <v>476</v>
      </c>
      <c r="G9" s="342"/>
      <c r="H9" s="342" t="s">
        <v>370</v>
      </c>
      <c r="I9" s="342"/>
      <c r="J9" s="342" t="s">
        <v>371</v>
      </c>
      <c r="K9" s="342" t="s">
        <v>477</v>
      </c>
      <c r="L9" s="342" t="s">
        <v>478</v>
      </c>
      <c r="M9" s="342" t="s">
        <v>479</v>
      </c>
      <c r="N9" s="342" t="s">
        <v>429</v>
      </c>
      <c r="O9" s="342" t="s">
        <v>379</v>
      </c>
      <c r="P9" s="342" t="s">
        <v>409</v>
      </c>
      <c r="Q9" s="342" t="s">
        <v>409</v>
      </c>
      <c r="R9" s="342" t="s">
        <v>378</v>
      </c>
      <c r="S9" s="342" t="s">
        <v>451</v>
      </c>
      <c r="T9" s="342" t="s">
        <v>452</v>
      </c>
      <c r="U9" s="342" t="s">
        <v>452</v>
      </c>
      <c r="V9" s="342"/>
      <c r="W9" s="342"/>
      <c r="X9" s="342"/>
      <c r="Y9" s="342"/>
      <c r="Z9" s="342"/>
      <c r="AA9" s="342"/>
      <c r="AB9" s="342"/>
      <c r="AC9" s="342"/>
      <c r="AD9" s="342"/>
      <c r="AE9" s="342"/>
      <c r="AF9" s="342"/>
      <c r="AG9" s="342"/>
      <c r="AH9" s="342"/>
      <c r="AI9" s="342"/>
      <c r="AJ9" s="342"/>
      <c r="AK9" s="342" t="s">
        <v>371</v>
      </c>
      <c r="AL9" s="342" t="s">
        <v>381</v>
      </c>
      <c r="AM9" s="342" t="s">
        <v>371</v>
      </c>
      <c r="AN9" s="342" t="s">
        <v>453</v>
      </c>
      <c r="AO9" s="342" t="s">
        <v>452</v>
      </c>
      <c r="AP9" s="342" t="s">
        <v>454</v>
      </c>
      <c r="AQ9" s="342" t="s">
        <v>455</v>
      </c>
      <c r="AR9" s="342" t="s">
        <v>385</v>
      </c>
      <c r="AS9" s="342"/>
      <c r="AT9" s="342"/>
      <c r="AU9" s="351" t="s">
        <v>478</v>
      </c>
      <c r="AV9" s="342" t="s">
        <v>456</v>
      </c>
      <c r="AW9" s="342" t="s">
        <v>480</v>
      </c>
      <c r="AX9" s="342" t="s">
        <v>393</v>
      </c>
      <c r="AY9" s="342" t="s">
        <v>481</v>
      </c>
      <c r="AZ9" s="342"/>
      <c r="BA9" s="342"/>
      <c r="BB9" s="342"/>
      <c r="BC9" s="342"/>
      <c r="BD9" s="342"/>
      <c r="BE9" s="342"/>
      <c r="BF9" s="342"/>
      <c r="BG9" s="342"/>
      <c r="BH9" s="342" t="s">
        <v>399</v>
      </c>
      <c r="BI9" s="342" t="s">
        <v>482</v>
      </c>
      <c r="BJ9" s="342"/>
      <c r="BK9" s="342"/>
      <c r="BL9" s="342"/>
      <c r="BM9" s="342"/>
      <c r="BN9" s="342"/>
      <c r="BO9" s="342"/>
      <c r="BP9" s="342"/>
      <c r="BQ9" s="342"/>
      <c r="BR9" s="342"/>
      <c r="BS9" s="342"/>
      <c r="BT9" s="342"/>
      <c r="BU9" s="342"/>
      <c r="BV9" s="342"/>
      <c r="BW9" s="342"/>
      <c r="BX9" s="342"/>
      <c r="BY9" s="342"/>
      <c r="BZ9" s="342"/>
      <c r="CA9" s="342"/>
      <c r="CB9" s="342"/>
      <c r="CC9" s="343"/>
      <c r="CD9" s="343"/>
      <c r="CE9" s="343"/>
      <c r="CF9" s="343"/>
      <c r="CG9" s="343"/>
      <c r="CH9" s="343"/>
      <c r="CI9" s="343"/>
      <c r="CJ9" s="343"/>
      <c r="CK9" s="343"/>
      <c r="CL9" s="343"/>
      <c r="CM9" s="343"/>
      <c r="CN9" s="343"/>
      <c r="CO9" s="343"/>
      <c r="CP9" s="343"/>
      <c r="CQ9" s="343"/>
      <c r="CR9" s="343"/>
      <c r="CS9" s="343"/>
      <c r="CT9" s="343"/>
      <c r="CU9" s="343"/>
      <c r="CV9" s="343"/>
      <c r="CW9" s="343"/>
      <c r="CX9" s="343"/>
      <c r="CY9" s="343"/>
      <c r="CZ9" s="343"/>
      <c r="DA9" s="344"/>
    </row>
    <row r="10" spans="2:105" x14ac:dyDescent="0.25">
      <c r="B10" s="341" t="s">
        <v>483</v>
      </c>
      <c r="C10" s="342"/>
      <c r="D10" s="342" t="s">
        <v>484</v>
      </c>
      <c r="E10" s="342"/>
      <c r="F10" s="342" t="s">
        <v>438</v>
      </c>
      <c r="G10" s="342"/>
      <c r="H10" s="342" t="s">
        <v>370</v>
      </c>
      <c r="I10" s="342"/>
      <c r="J10" s="342" t="s">
        <v>371</v>
      </c>
      <c r="K10" s="342" t="s">
        <v>485</v>
      </c>
      <c r="L10" s="342"/>
      <c r="M10" s="342"/>
      <c r="N10" s="342" t="s">
        <v>371</v>
      </c>
      <c r="O10" s="342"/>
      <c r="P10" s="342"/>
      <c r="Q10" s="342"/>
      <c r="R10" s="342"/>
      <c r="S10" s="342" t="s">
        <v>451</v>
      </c>
      <c r="T10" s="342" t="s">
        <v>452</v>
      </c>
      <c r="U10" s="342" t="s">
        <v>452</v>
      </c>
      <c r="V10" s="342"/>
      <c r="W10" s="342"/>
      <c r="X10" s="342"/>
      <c r="Y10" s="342"/>
      <c r="Z10" s="342"/>
      <c r="AA10" s="342"/>
      <c r="AB10" s="342"/>
      <c r="AC10" s="342"/>
      <c r="AD10" s="342"/>
      <c r="AE10" s="342"/>
      <c r="AF10" s="342"/>
      <c r="AG10" s="342"/>
      <c r="AH10" s="342"/>
      <c r="AI10" s="342"/>
      <c r="AJ10" s="342"/>
      <c r="AK10" s="342" t="s">
        <v>371</v>
      </c>
      <c r="AL10" s="342" t="s">
        <v>381</v>
      </c>
      <c r="AM10" s="342" t="s">
        <v>371</v>
      </c>
      <c r="AN10" s="342" t="s">
        <v>453</v>
      </c>
      <c r="AO10" s="342" t="s">
        <v>452</v>
      </c>
      <c r="AP10" s="342" t="s">
        <v>454</v>
      </c>
      <c r="AQ10" s="342" t="s">
        <v>455</v>
      </c>
      <c r="AR10" s="342" t="s">
        <v>385</v>
      </c>
      <c r="AS10" s="342"/>
      <c r="AT10" s="342"/>
      <c r="AU10" s="351"/>
      <c r="AV10" s="342"/>
      <c r="AW10" s="342"/>
      <c r="AX10" s="342"/>
      <c r="AY10" s="342"/>
      <c r="AZ10" s="342"/>
      <c r="BA10" s="342"/>
      <c r="BB10" s="342"/>
      <c r="BC10" s="342"/>
      <c r="BD10" s="342"/>
      <c r="BE10" s="342"/>
      <c r="BF10" s="342"/>
      <c r="BG10" s="342"/>
      <c r="BH10" s="342"/>
      <c r="BI10" s="342"/>
      <c r="BJ10" s="342"/>
      <c r="BK10" s="342"/>
      <c r="BL10" s="342"/>
      <c r="BM10" s="342"/>
      <c r="BN10" s="342"/>
      <c r="BO10" s="342"/>
      <c r="BP10" s="342"/>
      <c r="BQ10" s="342"/>
      <c r="BR10" s="342"/>
      <c r="BS10" s="342"/>
      <c r="BT10" s="342"/>
      <c r="BU10" s="342"/>
      <c r="BV10" s="342"/>
      <c r="BW10" s="342"/>
      <c r="BX10" s="342"/>
      <c r="BY10" s="342"/>
      <c r="BZ10" s="342"/>
      <c r="CA10" s="342"/>
      <c r="CB10" s="342"/>
      <c r="CC10" s="343"/>
      <c r="CD10" s="343"/>
      <c r="CE10" s="343"/>
      <c r="CF10" s="343"/>
      <c r="CG10" s="343"/>
      <c r="CH10" s="343"/>
      <c r="CI10" s="343"/>
      <c r="CJ10" s="343"/>
      <c r="CK10" s="343"/>
      <c r="CL10" s="343"/>
      <c r="CM10" s="343"/>
      <c r="CN10" s="343"/>
      <c r="CO10" s="343"/>
      <c r="CP10" s="343"/>
      <c r="CQ10" s="343"/>
      <c r="CR10" s="343"/>
      <c r="CS10" s="343"/>
      <c r="CT10" s="343"/>
      <c r="CU10" s="343"/>
      <c r="CV10" s="343"/>
      <c r="CW10" s="343"/>
      <c r="CX10" s="343"/>
      <c r="CY10" s="343"/>
      <c r="CZ10" s="343"/>
      <c r="DA10" s="344"/>
    </row>
    <row r="11" spans="2:105" x14ac:dyDescent="0.25">
      <c r="B11" s="341" t="s">
        <v>486</v>
      </c>
      <c r="C11" s="342" t="s">
        <v>487</v>
      </c>
      <c r="D11" s="342" t="s">
        <v>488</v>
      </c>
      <c r="E11" s="342" t="s">
        <v>489</v>
      </c>
      <c r="F11" s="342" t="s">
        <v>490</v>
      </c>
      <c r="G11" s="342"/>
      <c r="H11" s="342" t="s">
        <v>370</v>
      </c>
      <c r="I11" s="342"/>
      <c r="J11" s="342" t="s">
        <v>371</v>
      </c>
      <c r="K11" s="342" t="s">
        <v>491</v>
      </c>
      <c r="L11" s="342" t="s">
        <v>492</v>
      </c>
      <c r="M11" s="342" t="s">
        <v>493</v>
      </c>
      <c r="N11" s="342" t="s">
        <v>371</v>
      </c>
      <c r="O11" s="342" t="s">
        <v>426</v>
      </c>
      <c r="P11" s="342" t="s">
        <v>427</v>
      </c>
      <c r="Q11" s="342" t="s">
        <v>428</v>
      </c>
      <c r="R11" s="342" t="s">
        <v>378</v>
      </c>
      <c r="S11" s="342" t="s">
        <v>494</v>
      </c>
      <c r="T11" s="342" t="s">
        <v>495</v>
      </c>
      <c r="U11" s="342" t="s">
        <v>495</v>
      </c>
      <c r="V11" s="342"/>
      <c r="W11" s="342"/>
      <c r="X11" s="342"/>
      <c r="Y11" s="342"/>
      <c r="Z11" s="342"/>
      <c r="AA11" s="342"/>
      <c r="AB11" s="342"/>
      <c r="AC11" s="342"/>
      <c r="AD11" s="342"/>
      <c r="AE11" s="342"/>
      <c r="AF11" s="342"/>
      <c r="AG11" s="342"/>
      <c r="AH11" s="342"/>
      <c r="AI11" s="342"/>
      <c r="AJ11" s="342"/>
      <c r="AK11" s="342" t="s">
        <v>371</v>
      </c>
      <c r="AL11" s="342" t="s">
        <v>381</v>
      </c>
      <c r="AM11" s="342" t="s">
        <v>371</v>
      </c>
      <c r="AN11" s="342" t="s">
        <v>496</v>
      </c>
      <c r="AO11" s="342" t="s">
        <v>495</v>
      </c>
      <c r="AP11" s="342" t="s">
        <v>497</v>
      </c>
      <c r="AQ11" s="342" t="s">
        <v>498</v>
      </c>
      <c r="AR11" s="342" t="s">
        <v>499</v>
      </c>
      <c r="AS11" s="342" t="s">
        <v>386</v>
      </c>
      <c r="AT11" s="342"/>
      <c r="AU11" s="351" t="s">
        <v>492</v>
      </c>
      <c r="AV11" s="342" t="s">
        <v>500</v>
      </c>
      <c r="AW11" s="342" t="s">
        <v>501</v>
      </c>
      <c r="AX11" s="342" t="s">
        <v>502</v>
      </c>
      <c r="AY11" s="342" t="s">
        <v>503</v>
      </c>
      <c r="AZ11" s="342" t="s">
        <v>504</v>
      </c>
      <c r="BA11" s="342" t="s">
        <v>505</v>
      </c>
      <c r="BB11" s="342" t="s">
        <v>456</v>
      </c>
      <c r="BC11" s="342" t="s">
        <v>506</v>
      </c>
      <c r="BD11" s="342" t="s">
        <v>507</v>
      </c>
      <c r="BE11" s="342" t="s">
        <v>508</v>
      </c>
      <c r="BF11" s="342" t="s">
        <v>461</v>
      </c>
      <c r="BG11" s="342" t="s">
        <v>509</v>
      </c>
      <c r="BH11" s="342" t="s">
        <v>393</v>
      </c>
      <c r="BI11" s="342" t="s">
        <v>510</v>
      </c>
      <c r="BJ11" s="342" t="s">
        <v>511</v>
      </c>
      <c r="BK11" s="342" t="s">
        <v>512</v>
      </c>
      <c r="BL11" s="342" t="s">
        <v>459</v>
      </c>
      <c r="BM11" s="342" t="s">
        <v>513</v>
      </c>
      <c r="BN11" s="342" t="s">
        <v>399</v>
      </c>
      <c r="BO11" s="342" t="s">
        <v>514</v>
      </c>
      <c r="BP11" s="342"/>
      <c r="BQ11" s="342"/>
      <c r="BR11" s="342"/>
      <c r="BS11" s="342"/>
      <c r="BT11" s="342"/>
      <c r="BU11" s="342"/>
      <c r="BV11" s="342"/>
      <c r="BW11" s="342"/>
      <c r="BX11" s="342"/>
      <c r="BY11" s="342"/>
      <c r="BZ11" s="342"/>
      <c r="CA11" s="342"/>
      <c r="CB11" s="342"/>
      <c r="CC11" s="343"/>
      <c r="CD11" s="343"/>
      <c r="CE11" s="343"/>
      <c r="CF11" s="343"/>
      <c r="CG11" s="343"/>
      <c r="CH11" s="343"/>
      <c r="CI11" s="343"/>
      <c r="CJ11" s="343"/>
      <c r="CK11" s="343"/>
      <c r="CL11" s="343"/>
      <c r="CM11" s="343"/>
      <c r="CN11" s="343"/>
      <c r="CO11" s="343"/>
      <c r="CP11" s="343"/>
      <c r="CQ11" s="343"/>
      <c r="CR11" s="343"/>
      <c r="CS11" s="343"/>
      <c r="CT11" s="343"/>
      <c r="CU11" s="343"/>
      <c r="CV11" s="343"/>
      <c r="CW11" s="343"/>
      <c r="CX11" s="343"/>
      <c r="CY11" s="343"/>
      <c r="CZ11" s="343"/>
      <c r="DA11" s="344"/>
    </row>
    <row r="12" spans="2:105" x14ac:dyDescent="0.25">
      <c r="B12" s="341" t="s">
        <v>515</v>
      </c>
      <c r="C12" s="342" t="s">
        <v>516</v>
      </c>
      <c r="D12" s="342" t="s">
        <v>517</v>
      </c>
      <c r="E12" s="342" t="s">
        <v>518</v>
      </c>
      <c r="F12" s="342" t="s">
        <v>519</v>
      </c>
      <c r="G12" s="342"/>
      <c r="H12" s="342" t="s">
        <v>370</v>
      </c>
      <c r="I12" s="342"/>
      <c r="J12" s="342" t="s">
        <v>371</v>
      </c>
      <c r="K12" s="342" t="s">
        <v>520</v>
      </c>
      <c r="L12" s="342" t="s">
        <v>521</v>
      </c>
      <c r="M12" s="342" t="s">
        <v>522</v>
      </c>
      <c r="N12" s="342" t="s">
        <v>371</v>
      </c>
      <c r="O12" s="342" t="s">
        <v>523</v>
      </c>
      <c r="P12" s="342" t="s">
        <v>524</v>
      </c>
      <c r="Q12" s="342" t="s">
        <v>525</v>
      </c>
      <c r="R12" s="342" t="s">
        <v>378</v>
      </c>
      <c r="S12" s="342" t="s">
        <v>494</v>
      </c>
      <c r="T12" s="342" t="s">
        <v>495</v>
      </c>
      <c r="U12" s="342" t="s">
        <v>495</v>
      </c>
      <c r="V12" s="342"/>
      <c r="W12" s="342"/>
      <c r="X12" s="342"/>
      <c r="Y12" s="342"/>
      <c r="Z12" s="342"/>
      <c r="AA12" s="342"/>
      <c r="AB12" s="342"/>
      <c r="AC12" s="342"/>
      <c r="AD12" s="342"/>
      <c r="AE12" s="342"/>
      <c r="AF12" s="342"/>
      <c r="AG12" s="342"/>
      <c r="AH12" s="342"/>
      <c r="AI12" s="342"/>
      <c r="AJ12" s="342"/>
      <c r="AK12" s="342" t="s">
        <v>371</v>
      </c>
      <c r="AL12" s="342" t="s">
        <v>381</v>
      </c>
      <c r="AM12" s="342" t="s">
        <v>371</v>
      </c>
      <c r="AN12" s="342" t="s">
        <v>496</v>
      </c>
      <c r="AO12" s="342" t="s">
        <v>495</v>
      </c>
      <c r="AP12" s="342" t="s">
        <v>497</v>
      </c>
      <c r="AQ12" s="342" t="s">
        <v>498</v>
      </c>
      <c r="AR12" s="342" t="s">
        <v>499</v>
      </c>
      <c r="AS12" s="342" t="s">
        <v>410</v>
      </c>
      <c r="AT12" s="342"/>
      <c r="AU12" s="351" t="s">
        <v>521</v>
      </c>
      <c r="AV12" s="342" t="s">
        <v>500</v>
      </c>
      <c r="AW12" s="342" t="s">
        <v>526</v>
      </c>
      <c r="AX12" s="342" t="s">
        <v>502</v>
      </c>
      <c r="AY12" s="342" t="s">
        <v>527</v>
      </c>
      <c r="AZ12" s="342" t="s">
        <v>504</v>
      </c>
      <c r="BA12" s="342" t="s">
        <v>528</v>
      </c>
      <c r="BB12" s="342" t="s">
        <v>456</v>
      </c>
      <c r="BC12" s="342" t="s">
        <v>529</v>
      </c>
      <c r="BD12" s="342" t="s">
        <v>507</v>
      </c>
      <c r="BE12" s="342" t="s">
        <v>530</v>
      </c>
      <c r="BF12" s="342" t="s">
        <v>461</v>
      </c>
      <c r="BG12" s="342" t="s">
        <v>531</v>
      </c>
      <c r="BH12" s="342" t="s">
        <v>393</v>
      </c>
      <c r="BI12" s="342" t="s">
        <v>532</v>
      </c>
      <c r="BJ12" s="342" t="s">
        <v>511</v>
      </c>
      <c r="BK12" s="342" t="s">
        <v>533</v>
      </c>
      <c r="BL12" s="342" t="s">
        <v>459</v>
      </c>
      <c r="BM12" s="342" t="s">
        <v>534</v>
      </c>
      <c r="BN12" s="342" t="s">
        <v>399</v>
      </c>
      <c r="BO12" s="342" t="s">
        <v>535</v>
      </c>
      <c r="BP12" s="342"/>
      <c r="BQ12" s="342"/>
      <c r="BR12" s="342"/>
      <c r="BS12" s="342"/>
      <c r="BT12" s="342"/>
      <c r="BU12" s="342"/>
      <c r="BV12" s="342"/>
      <c r="BW12" s="342"/>
      <c r="BX12" s="342"/>
      <c r="BY12" s="342"/>
      <c r="BZ12" s="342"/>
      <c r="CA12" s="342"/>
      <c r="CB12" s="342"/>
      <c r="CC12" s="343"/>
      <c r="CD12" s="343"/>
      <c r="CE12" s="343"/>
      <c r="CF12" s="343"/>
      <c r="CG12" s="343"/>
      <c r="CH12" s="343"/>
      <c r="CI12" s="343"/>
      <c r="CJ12" s="343"/>
      <c r="CK12" s="343"/>
      <c r="CL12" s="343"/>
      <c r="CM12" s="343"/>
      <c r="CN12" s="343"/>
      <c r="CO12" s="343"/>
      <c r="CP12" s="343"/>
      <c r="CQ12" s="343"/>
      <c r="CR12" s="343"/>
      <c r="CS12" s="343"/>
      <c r="CT12" s="343"/>
      <c r="CU12" s="343"/>
      <c r="CV12" s="343"/>
      <c r="CW12" s="343"/>
      <c r="CX12" s="343"/>
      <c r="CY12" s="343"/>
      <c r="CZ12" s="343"/>
      <c r="DA12" s="344"/>
    </row>
    <row r="13" spans="2:105" x14ac:dyDescent="0.25">
      <c r="B13" s="341" t="s">
        <v>536</v>
      </c>
      <c r="C13" s="342" t="s">
        <v>537</v>
      </c>
      <c r="D13" s="342" t="s">
        <v>538</v>
      </c>
      <c r="E13" s="342" t="s">
        <v>539</v>
      </c>
      <c r="F13" s="342" t="s">
        <v>540</v>
      </c>
      <c r="G13" s="342"/>
      <c r="H13" s="342" t="s">
        <v>370</v>
      </c>
      <c r="I13" s="342"/>
      <c r="J13" s="342" t="s">
        <v>371</v>
      </c>
      <c r="K13" s="342" t="s">
        <v>541</v>
      </c>
      <c r="L13" s="342" t="s">
        <v>542</v>
      </c>
      <c r="M13" s="342" t="s">
        <v>543</v>
      </c>
      <c r="N13" s="342" t="s">
        <v>371</v>
      </c>
      <c r="O13" s="342" t="s">
        <v>426</v>
      </c>
      <c r="P13" s="342" t="s">
        <v>427</v>
      </c>
      <c r="Q13" s="342" t="s">
        <v>428</v>
      </c>
      <c r="R13" s="342" t="s">
        <v>378</v>
      </c>
      <c r="S13" s="342" t="s">
        <v>494</v>
      </c>
      <c r="T13" s="342" t="s">
        <v>495</v>
      </c>
      <c r="U13" s="342" t="s">
        <v>495</v>
      </c>
      <c r="V13" s="342"/>
      <c r="W13" s="342"/>
      <c r="X13" s="342"/>
      <c r="Y13" s="342"/>
      <c r="Z13" s="342"/>
      <c r="AA13" s="342"/>
      <c r="AB13" s="342"/>
      <c r="AC13" s="342"/>
      <c r="AD13" s="342"/>
      <c r="AE13" s="342"/>
      <c r="AF13" s="342"/>
      <c r="AG13" s="342"/>
      <c r="AH13" s="342"/>
      <c r="AI13" s="342"/>
      <c r="AJ13" s="342"/>
      <c r="AK13" s="342" t="s">
        <v>371</v>
      </c>
      <c r="AL13" s="342" t="s">
        <v>381</v>
      </c>
      <c r="AM13" s="342" t="s">
        <v>371</v>
      </c>
      <c r="AN13" s="342" t="s">
        <v>496</v>
      </c>
      <c r="AO13" s="342" t="s">
        <v>495</v>
      </c>
      <c r="AP13" s="342" t="s">
        <v>497</v>
      </c>
      <c r="AQ13" s="342" t="s">
        <v>498</v>
      </c>
      <c r="AR13" s="342" t="s">
        <v>499</v>
      </c>
      <c r="AS13" s="342" t="s">
        <v>429</v>
      </c>
      <c r="AT13" s="342"/>
      <c r="AU13" s="351" t="s">
        <v>542</v>
      </c>
      <c r="AV13" s="342" t="s">
        <v>500</v>
      </c>
      <c r="AW13" s="342" t="s">
        <v>544</v>
      </c>
      <c r="AX13" s="342" t="s">
        <v>502</v>
      </c>
      <c r="AY13" s="342" t="s">
        <v>545</v>
      </c>
      <c r="AZ13" s="342" t="s">
        <v>504</v>
      </c>
      <c r="BA13" s="342" t="s">
        <v>546</v>
      </c>
      <c r="BB13" s="342" t="s">
        <v>456</v>
      </c>
      <c r="BC13" s="342" t="s">
        <v>547</v>
      </c>
      <c r="BD13" s="342" t="s">
        <v>507</v>
      </c>
      <c r="BE13" s="342" t="s">
        <v>548</v>
      </c>
      <c r="BF13" s="342" t="s">
        <v>461</v>
      </c>
      <c r="BG13" s="342" t="s">
        <v>549</v>
      </c>
      <c r="BH13" s="342" t="s">
        <v>393</v>
      </c>
      <c r="BI13" s="342" t="s">
        <v>550</v>
      </c>
      <c r="BJ13" s="342" t="s">
        <v>511</v>
      </c>
      <c r="BK13" s="342" t="s">
        <v>551</v>
      </c>
      <c r="BL13" s="342" t="s">
        <v>459</v>
      </c>
      <c r="BM13" s="342" t="s">
        <v>552</v>
      </c>
      <c r="BN13" s="342" t="s">
        <v>399</v>
      </c>
      <c r="BO13" s="342" t="s">
        <v>553</v>
      </c>
      <c r="BP13" s="342"/>
      <c r="BQ13" s="342"/>
      <c r="BR13" s="342"/>
      <c r="BS13" s="342"/>
      <c r="BT13" s="342"/>
      <c r="BU13" s="342"/>
      <c r="BV13" s="342"/>
      <c r="BW13" s="342"/>
      <c r="BX13" s="342"/>
      <c r="BY13" s="342"/>
      <c r="BZ13" s="342"/>
      <c r="CA13" s="342"/>
      <c r="CB13" s="342"/>
      <c r="CC13" s="343"/>
      <c r="CD13" s="343"/>
      <c r="CE13" s="343"/>
      <c r="CF13" s="343"/>
      <c r="CG13" s="343"/>
      <c r="CH13" s="343"/>
      <c r="CI13" s="343"/>
      <c r="CJ13" s="343"/>
      <c r="CK13" s="343"/>
      <c r="CL13" s="343"/>
      <c r="CM13" s="343"/>
      <c r="CN13" s="343"/>
      <c r="CO13" s="343"/>
      <c r="CP13" s="343"/>
      <c r="CQ13" s="343"/>
      <c r="CR13" s="343"/>
      <c r="CS13" s="343"/>
      <c r="CT13" s="343"/>
      <c r="CU13" s="343"/>
      <c r="CV13" s="343"/>
      <c r="CW13" s="343"/>
      <c r="CX13" s="343"/>
      <c r="CY13" s="343"/>
      <c r="CZ13" s="343"/>
      <c r="DA13" s="344"/>
    </row>
    <row r="14" spans="2:105" x14ac:dyDescent="0.25">
      <c r="B14" s="341" t="s">
        <v>456</v>
      </c>
      <c r="C14" s="342" t="s">
        <v>554</v>
      </c>
      <c r="D14" s="342" t="s">
        <v>555</v>
      </c>
      <c r="E14" s="342" t="s">
        <v>556</v>
      </c>
      <c r="F14" s="342" t="s">
        <v>557</v>
      </c>
      <c r="G14" s="342"/>
      <c r="H14" s="342" t="s">
        <v>370</v>
      </c>
      <c r="I14" s="342"/>
      <c r="J14" s="342" t="s">
        <v>371</v>
      </c>
      <c r="K14" s="342" t="s">
        <v>558</v>
      </c>
      <c r="L14" s="342" t="s">
        <v>559</v>
      </c>
      <c r="M14" s="342" t="s">
        <v>560</v>
      </c>
      <c r="N14" s="342" t="s">
        <v>371</v>
      </c>
      <c r="O14" s="342" t="s">
        <v>561</v>
      </c>
      <c r="P14" s="342" t="s">
        <v>562</v>
      </c>
      <c r="Q14" s="342" t="s">
        <v>563</v>
      </c>
      <c r="R14" s="342" t="s">
        <v>378</v>
      </c>
      <c r="S14" s="342" t="s">
        <v>494</v>
      </c>
      <c r="T14" s="342" t="s">
        <v>495</v>
      </c>
      <c r="U14" s="342" t="s">
        <v>495</v>
      </c>
      <c r="V14" s="342"/>
      <c r="W14" s="342"/>
      <c r="X14" s="342"/>
      <c r="Y14" s="342"/>
      <c r="Z14" s="342"/>
      <c r="AA14" s="342"/>
      <c r="AB14" s="342"/>
      <c r="AC14" s="342"/>
      <c r="AD14" s="342"/>
      <c r="AE14" s="342"/>
      <c r="AF14" s="342"/>
      <c r="AG14" s="342"/>
      <c r="AH14" s="342"/>
      <c r="AI14" s="342"/>
      <c r="AJ14" s="342"/>
      <c r="AK14" s="342" t="s">
        <v>371</v>
      </c>
      <c r="AL14" s="342" t="s">
        <v>381</v>
      </c>
      <c r="AM14" s="342" t="s">
        <v>371</v>
      </c>
      <c r="AN14" s="342" t="s">
        <v>496</v>
      </c>
      <c r="AO14" s="342" t="s">
        <v>495</v>
      </c>
      <c r="AP14" s="342" t="s">
        <v>497</v>
      </c>
      <c r="AQ14" s="342" t="s">
        <v>498</v>
      </c>
      <c r="AR14" s="342" t="s">
        <v>499</v>
      </c>
      <c r="AS14" s="342" t="s">
        <v>483</v>
      </c>
      <c r="AT14" s="342"/>
      <c r="AU14" s="351" t="s">
        <v>559</v>
      </c>
      <c r="AV14" s="342" t="s">
        <v>500</v>
      </c>
      <c r="AW14" s="342" t="s">
        <v>564</v>
      </c>
      <c r="AX14" s="342" t="s">
        <v>502</v>
      </c>
      <c r="AY14" s="342" t="s">
        <v>565</v>
      </c>
      <c r="AZ14" s="342" t="s">
        <v>504</v>
      </c>
      <c r="BA14" s="342" t="s">
        <v>566</v>
      </c>
      <c r="BB14" s="342" t="s">
        <v>456</v>
      </c>
      <c r="BC14" s="342" t="s">
        <v>567</v>
      </c>
      <c r="BD14" s="342" t="s">
        <v>507</v>
      </c>
      <c r="BE14" s="342" t="s">
        <v>568</v>
      </c>
      <c r="BF14" s="342" t="s">
        <v>461</v>
      </c>
      <c r="BG14" s="342" t="s">
        <v>569</v>
      </c>
      <c r="BH14" s="342" t="s">
        <v>393</v>
      </c>
      <c r="BI14" s="342" t="s">
        <v>570</v>
      </c>
      <c r="BJ14" s="342" t="s">
        <v>511</v>
      </c>
      <c r="BK14" s="342" t="s">
        <v>551</v>
      </c>
      <c r="BL14" s="342" t="s">
        <v>459</v>
      </c>
      <c r="BM14" s="342" t="s">
        <v>571</v>
      </c>
      <c r="BN14" s="342" t="s">
        <v>399</v>
      </c>
      <c r="BO14" s="342" t="s">
        <v>572</v>
      </c>
      <c r="BP14" s="342"/>
      <c r="BQ14" s="342"/>
      <c r="BR14" s="342"/>
      <c r="BS14" s="342"/>
      <c r="BT14" s="342"/>
      <c r="BU14" s="342"/>
      <c r="BV14" s="342"/>
      <c r="BW14" s="342"/>
      <c r="BX14" s="342"/>
      <c r="BY14" s="342"/>
      <c r="BZ14" s="342"/>
      <c r="CA14" s="342"/>
      <c r="CB14" s="342"/>
      <c r="CC14" s="343"/>
      <c r="CD14" s="343"/>
      <c r="CE14" s="343"/>
      <c r="CF14" s="343"/>
      <c r="CG14" s="343"/>
      <c r="CH14" s="343"/>
      <c r="CI14" s="343"/>
      <c r="CJ14" s="343"/>
      <c r="CK14" s="343"/>
      <c r="CL14" s="343"/>
      <c r="CM14" s="343"/>
      <c r="CN14" s="343"/>
      <c r="CO14" s="343"/>
      <c r="CP14" s="343"/>
      <c r="CQ14" s="343"/>
      <c r="CR14" s="343"/>
      <c r="CS14" s="343"/>
      <c r="CT14" s="343"/>
      <c r="CU14" s="343"/>
      <c r="CV14" s="343"/>
      <c r="CW14" s="343"/>
      <c r="CX14" s="343"/>
      <c r="CY14" s="343"/>
      <c r="CZ14" s="343"/>
      <c r="DA14" s="344"/>
    </row>
    <row r="15" spans="2:105" x14ac:dyDescent="0.25">
      <c r="B15" s="341" t="s">
        <v>573</v>
      </c>
      <c r="C15" s="342" t="s">
        <v>574</v>
      </c>
      <c r="D15" s="342" t="s">
        <v>575</v>
      </c>
      <c r="E15" s="342" t="s">
        <v>576</v>
      </c>
      <c r="F15" s="342" t="s">
        <v>577</v>
      </c>
      <c r="G15" s="342"/>
      <c r="H15" s="342" t="s">
        <v>370</v>
      </c>
      <c r="I15" s="342"/>
      <c r="J15" s="342" t="s">
        <v>371</v>
      </c>
      <c r="K15" s="342" t="s">
        <v>578</v>
      </c>
      <c r="L15" s="342" t="s">
        <v>579</v>
      </c>
      <c r="M15" s="342" t="s">
        <v>580</v>
      </c>
      <c r="N15" s="342" t="s">
        <v>371</v>
      </c>
      <c r="O15" s="342" t="s">
        <v>448</v>
      </c>
      <c r="P15" s="342" t="s">
        <v>449</v>
      </c>
      <c r="Q15" s="342" t="s">
        <v>450</v>
      </c>
      <c r="R15" s="342" t="s">
        <v>378</v>
      </c>
      <c r="S15" s="342" t="s">
        <v>494</v>
      </c>
      <c r="T15" s="342" t="s">
        <v>495</v>
      </c>
      <c r="U15" s="342" t="s">
        <v>495</v>
      </c>
      <c r="V15" s="342"/>
      <c r="W15" s="342"/>
      <c r="X15" s="342"/>
      <c r="Y15" s="342"/>
      <c r="Z15" s="342"/>
      <c r="AA15" s="342"/>
      <c r="AB15" s="342"/>
      <c r="AC15" s="342"/>
      <c r="AD15" s="342"/>
      <c r="AE15" s="342"/>
      <c r="AF15" s="342"/>
      <c r="AG15" s="342"/>
      <c r="AH15" s="342"/>
      <c r="AI15" s="342"/>
      <c r="AJ15" s="342"/>
      <c r="AK15" s="342" t="s">
        <v>371</v>
      </c>
      <c r="AL15" s="342" t="s">
        <v>381</v>
      </c>
      <c r="AM15" s="342" t="s">
        <v>371</v>
      </c>
      <c r="AN15" s="342" t="s">
        <v>496</v>
      </c>
      <c r="AO15" s="342" t="s">
        <v>495</v>
      </c>
      <c r="AP15" s="342" t="s">
        <v>497</v>
      </c>
      <c r="AQ15" s="342" t="s">
        <v>498</v>
      </c>
      <c r="AR15" s="342" t="s">
        <v>499</v>
      </c>
      <c r="AS15" s="342" t="s">
        <v>581</v>
      </c>
      <c r="AT15" s="342"/>
      <c r="AU15" s="351" t="s">
        <v>579</v>
      </c>
      <c r="AV15" s="342" t="s">
        <v>500</v>
      </c>
      <c r="AW15" s="342" t="s">
        <v>582</v>
      </c>
      <c r="AX15" s="342" t="s">
        <v>502</v>
      </c>
      <c r="AY15" s="342" t="s">
        <v>583</v>
      </c>
      <c r="AZ15" s="342" t="s">
        <v>504</v>
      </c>
      <c r="BA15" s="342" t="s">
        <v>584</v>
      </c>
      <c r="BB15" s="342" t="s">
        <v>456</v>
      </c>
      <c r="BC15" s="342" t="s">
        <v>585</v>
      </c>
      <c r="BD15" s="342" t="s">
        <v>507</v>
      </c>
      <c r="BE15" s="342" t="s">
        <v>586</v>
      </c>
      <c r="BF15" s="342" t="s">
        <v>461</v>
      </c>
      <c r="BG15" s="342" t="s">
        <v>587</v>
      </c>
      <c r="BH15" s="342" t="s">
        <v>393</v>
      </c>
      <c r="BI15" s="342" t="s">
        <v>588</v>
      </c>
      <c r="BJ15" s="342" t="s">
        <v>511</v>
      </c>
      <c r="BK15" s="342" t="s">
        <v>589</v>
      </c>
      <c r="BL15" s="342" t="s">
        <v>459</v>
      </c>
      <c r="BM15" s="342" t="s">
        <v>590</v>
      </c>
      <c r="BN15" s="342" t="s">
        <v>399</v>
      </c>
      <c r="BO15" s="342" t="s">
        <v>591</v>
      </c>
      <c r="BP15" s="342"/>
      <c r="BQ15" s="342"/>
      <c r="BR15" s="342"/>
      <c r="BS15" s="342"/>
      <c r="BT15" s="342"/>
      <c r="BU15" s="342"/>
      <c r="BV15" s="342"/>
      <c r="BW15" s="342"/>
      <c r="BX15" s="342"/>
      <c r="BY15" s="342"/>
      <c r="BZ15" s="342"/>
      <c r="CA15" s="342"/>
      <c r="CB15" s="342"/>
      <c r="CC15" s="343"/>
      <c r="CD15" s="343"/>
      <c r="CE15" s="343"/>
      <c r="CF15" s="343"/>
      <c r="CG15" s="343"/>
      <c r="CH15" s="343"/>
      <c r="CI15" s="343"/>
      <c r="CJ15" s="343"/>
      <c r="CK15" s="343"/>
      <c r="CL15" s="343"/>
      <c r="CM15" s="343"/>
      <c r="CN15" s="343"/>
      <c r="CO15" s="343"/>
      <c r="CP15" s="343"/>
      <c r="CQ15" s="343"/>
      <c r="CR15" s="343"/>
      <c r="CS15" s="343"/>
      <c r="CT15" s="343"/>
      <c r="CU15" s="343"/>
      <c r="CV15" s="343"/>
      <c r="CW15" s="343"/>
      <c r="CX15" s="343"/>
      <c r="CY15" s="343"/>
      <c r="CZ15" s="343"/>
      <c r="DA15" s="344"/>
    </row>
    <row r="16" spans="2:105" x14ac:dyDescent="0.25">
      <c r="B16" s="341" t="s">
        <v>592</v>
      </c>
      <c r="C16" s="342" t="s">
        <v>593</v>
      </c>
      <c r="D16" s="342" t="s">
        <v>594</v>
      </c>
      <c r="E16" s="342" t="s">
        <v>595</v>
      </c>
      <c r="F16" s="342" t="s">
        <v>596</v>
      </c>
      <c r="G16" s="342"/>
      <c r="H16" s="342" t="s">
        <v>370</v>
      </c>
      <c r="I16" s="342"/>
      <c r="J16" s="342" t="s">
        <v>371</v>
      </c>
      <c r="K16" s="342" t="s">
        <v>597</v>
      </c>
      <c r="L16" s="342" t="s">
        <v>598</v>
      </c>
      <c r="M16" s="342" t="s">
        <v>599</v>
      </c>
      <c r="N16" s="342" t="s">
        <v>371</v>
      </c>
      <c r="O16" s="342" t="s">
        <v>426</v>
      </c>
      <c r="P16" s="342" t="s">
        <v>427</v>
      </c>
      <c r="Q16" s="342" t="s">
        <v>428</v>
      </c>
      <c r="R16" s="342" t="s">
        <v>378</v>
      </c>
      <c r="S16" s="342" t="s">
        <v>494</v>
      </c>
      <c r="T16" s="342" t="s">
        <v>495</v>
      </c>
      <c r="U16" s="342" t="s">
        <v>495</v>
      </c>
      <c r="V16" s="342"/>
      <c r="W16" s="342"/>
      <c r="X16" s="342"/>
      <c r="Y16" s="342"/>
      <c r="Z16" s="342"/>
      <c r="AA16" s="342"/>
      <c r="AB16" s="342"/>
      <c r="AC16" s="342"/>
      <c r="AD16" s="342"/>
      <c r="AE16" s="342"/>
      <c r="AF16" s="342"/>
      <c r="AG16" s="342"/>
      <c r="AH16" s="342"/>
      <c r="AI16" s="342"/>
      <c r="AJ16" s="342"/>
      <c r="AK16" s="342" t="s">
        <v>371</v>
      </c>
      <c r="AL16" s="342" t="s">
        <v>381</v>
      </c>
      <c r="AM16" s="342" t="s">
        <v>371</v>
      </c>
      <c r="AN16" s="342" t="s">
        <v>496</v>
      </c>
      <c r="AO16" s="342" t="s">
        <v>495</v>
      </c>
      <c r="AP16" s="342" t="s">
        <v>497</v>
      </c>
      <c r="AQ16" s="342" t="s">
        <v>498</v>
      </c>
      <c r="AR16" s="342" t="s">
        <v>499</v>
      </c>
      <c r="AS16" s="342" t="s">
        <v>600</v>
      </c>
      <c r="AT16" s="342"/>
      <c r="AU16" s="351" t="s">
        <v>598</v>
      </c>
      <c r="AV16" s="342" t="s">
        <v>500</v>
      </c>
      <c r="AW16" s="342" t="s">
        <v>601</v>
      </c>
      <c r="AX16" s="342" t="s">
        <v>502</v>
      </c>
      <c r="AY16" s="342" t="s">
        <v>602</v>
      </c>
      <c r="AZ16" s="342" t="s">
        <v>504</v>
      </c>
      <c r="BA16" s="342" t="s">
        <v>603</v>
      </c>
      <c r="BB16" s="342" t="s">
        <v>456</v>
      </c>
      <c r="BC16" s="342" t="s">
        <v>604</v>
      </c>
      <c r="BD16" s="342" t="s">
        <v>507</v>
      </c>
      <c r="BE16" s="342" t="s">
        <v>605</v>
      </c>
      <c r="BF16" s="342" t="s">
        <v>461</v>
      </c>
      <c r="BG16" s="342" t="s">
        <v>606</v>
      </c>
      <c r="BH16" s="342" t="s">
        <v>393</v>
      </c>
      <c r="BI16" s="342" t="s">
        <v>607</v>
      </c>
      <c r="BJ16" s="342" t="s">
        <v>511</v>
      </c>
      <c r="BK16" s="342" t="s">
        <v>608</v>
      </c>
      <c r="BL16" s="342" t="s">
        <v>459</v>
      </c>
      <c r="BM16" s="342" t="s">
        <v>609</v>
      </c>
      <c r="BN16" s="342" t="s">
        <v>399</v>
      </c>
      <c r="BO16" s="342" t="s">
        <v>610</v>
      </c>
      <c r="BP16" s="342"/>
      <c r="BQ16" s="342"/>
      <c r="BR16" s="342"/>
      <c r="BS16" s="342"/>
      <c r="BT16" s="342"/>
      <c r="BU16" s="342"/>
      <c r="BV16" s="342"/>
      <c r="BW16" s="342"/>
      <c r="BX16" s="342"/>
      <c r="BY16" s="342"/>
      <c r="BZ16" s="342"/>
      <c r="CA16" s="342"/>
      <c r="CB16" s="342"/>
      <c r="CC16" s="343"/>
      <c r="CD16" s="343"/>
      <c r="CE16" s="343"/>
      <c r="CF16" s="343"/>
      <c r="CG16" s="343"/>
      <c r="CH16" s="343"/>
      <c r="CI16" s="343"/>
      <c r="CJ16" s="343"/>
      <c r="CK16" s="343"/>
      <c r="CL16" s="343"/>
      <c r="CM16" s="343"/>
      <c r="CN16" s="343"/>
      <c r="CO16" s="343"/>
      <c r="CP16" s="343"/>
      <c r="CQ16" s="343"/>
      <c r="CR16" s="343"/>
      <c r="CS16" s="343"/>
      <c r="CT16" s="343"/>
      <c r="CU16" s="343"/>
      <c r="CV16" s="343"/>
      <c r="CW16" s="343"/>
      <c r="CX16" s="343"/>
      <c r="CY16" s="343"/>
      <c r="CZ16" s="343"/>
      <c r="DA16" s="344"/>
    </row>
    <row r="17" spans="2:105" x14ac:dyDescent="0.25">
      <c r="B17" s="341" t="s">
        <v>611</v>
      </c>
      <c r="C17" s="342"/>
      <c r="D17" s="342" t="s">
        <v>612</v>
      </c>
      <c r="E17" s="342"/>
      <c r="F17" s="342" t="s">
        <v>438</v>
      </c>
      <c r="G17" s="342"/>
      <c r="H17" s="342" t="s">
        <v>370</v>
      </c>
      <c r="I17" s="342"/>
      <c r="J17" s="342" t="s">
        <v>371</v>
      </c>
      <c r="K17" s="342" t="s">
        <v>613</v>
      </c>
      <c r="L17" s="342"/>
      <c r="M17" s="342"/>
      <c r="N17" s="342" t="s">
        <v>371</v>
      </c>
      <c r="O17" s="342"/>
      <c r="P17" s="342"/>
      <c r="Q17" s="342"/>
      <c r="R17" s="342"/>
      <c r="S17" s="342" t="s">
        <v>494</v>
      </c>
      <c r="T17" s="342" t="s">
        <v>495</v>
      </c>
      <c r="U17" s="342" t="s">
        <v>495</v>
      </c>
      <c r="V17" s="342"/>
      <c r="W17" s="342"/>
      <c r="X17" s="342"/>
      <c r="Y17" s="342"/>
      <c r="Z17" s="342"/>
      <c r="AA17" s="342"/>
      <c r="AB17" s="342"/>
      <c r="AC17" s="342"/>
      <c r="AD17" s="342"/>
      <c r="AE17" s="342"/>
      <c r="AF17" s="342"/>
      <c r="AG17" s="342"/>
      <c r="AH17" s="342"/>
      <c r="AI17" s="342"/>
      <c r="AJ17" s="342"/>
      <c r="AK17" s="342" t="s">
        <v>371</v>
      </c>
      <c r="AL17" s="342" t="s">
        <v>381</v>
      </c>
      <c r="AM17" s="342" t="s">
        <v>371</v>
      </c>
      <c r="AN17" s="342" t="s">
        <v>496</v>
      </c>
      <c r="AO17" s="342" t="s">
        <v>495</v>
      </c>
      <c r="AP17" s="342" t="s">
        <v>497</v>
      </c>
      <c r="AQ17" s="342" t="s">
        <v>498</v>
      </c>
      <c r="AR17" s="342" t="s">
        <v>499</v>
      </c>
      <c r="AS17" s="342"/>
      <c r="AT17" s="342"/>
      <c r="AU17" s="351"/>
      <c r="AV17" s="342"/>
      <c r="AW17" s="342"/>
      <c r="AX17" s="342"/>
      <c r="AY17" s="342"/>
      <c r="AZ17" s="342"/>
      <c r="BA17" s="342"/>
      <c r="BB17" s="342"/>
      <c r="BC17" s="342"/>
      <c r="BD17" s="342"/>
      <c r="BE17" s="342"/>
      <c r="BF17" s="342"/>
      <c r="BG17" s="342"/>
      <c r="BH17" s="342"/>
      <c r="BI17" s="342"/>
      <c r="BJ17" s="342"/>
      <c r="BK17" s="342"/>
      <c r="BL17" s="342"/>
      <c r="BM17" s="342"/>
      <c r="BN17" s="342"/>
      <c r="BO17" s="342"/>
      <c r="BP17" s="342"/>
      <c r="BQ17" s="342"/>
      <c r="BR17" s="342"/>
      <c r="BS17" s="342"/>
      <c r="BT17" s="342"/>
      <c r="BU17" s="342"/>
      <c r="BV17" s="342"/>
      <c r="BW17" s="342"/>
      <c r="BX17" s="342"/>
      <c r="BY17" s="342"/>
      <c r="BZ17" s="342"/>
      <c r="CA17" s="342"/>
      <c r="CB17" s="342"/>
      <c r="CC17" s="343"/>
      <c r="CD17" s="343"/>
      <c r="CE17" s="343"/>
      <c r="CF17" s="343"/>
      <c r="CG17" s="343"/>
      <c r="CH17" s="343"/>
      <c r="CI17" s="343"/>
      <c r="CJ17" s="343"/>
      <c r="CK17" s="343"/>
      <c r="CL17" s="343"/>
      <c r="CM17" s="343"/>
      <c r="CN17" s="343"/>
      <c r="CO17" s="343"/>
      <c r="CP17" s="343"/>
      <c r="CQ17" s="343"/>
      <c r="CR17" s="343"/>
      <c r="CS17" s="343"/>
      <c r="CT17" s="343"/>
      <c r="CU17" s="343"/>
      <c r="CV17" s="343"/>
      <c r="CW17" s="343"/>
      <c r="CX17" s="343"/>
      <c r="CY17" s="343"/>
      <c r="CZ17" s="343"/>
      <c r="DA17" s="344"/>
    </row>
    <row r="18" spans="2:105" x14ac:dyDescent="0.25">
      <c r="B18" s="341" t="s">
        <v>614</v>
      </c>
      <c r="C18" s="342" t="s">
        <v>615</v>
      </c>
      <c r="D18" s="342" t="s">
        <v>616</v>
      </c>
      <c r="E18" s="342" t="s">
        <v>617</v>
      </c>
      <c r="F18" s="342" t="s">
        <v>618</v>
      </c>
      <c r="G18" s="342"/>
      <c r="H18" s="342" t="s">
        <v>370</v>
      </c>
      <c r="I18" s="342"/>
      <c r="J18" s="342" t="s">
        <v>371</v>
      </c>
      <c r="K18" s="342" t="s">
        <v>619</v>
      </c>
      <c r="L18" s="342"/>
      <c r="M18" s="342"/>
      <c r="N18" s="342" t="s">
        <v>386</v>
      </c>
      <c r="O18" s="342" t="s">
        <v>375</v>
      </c>
      <c r="P18" s="342" t="s">
        <v>376</v>
      </c>
      <c r="Q18" s="342" t="s">
        <v>377</v>
      </c>
      <c r="R18" s="342" t="s">
        <v>378</v>
      </c>
      <c r="S18" s="342" t="s">
        <v>494</v>
      </c>
      <c r="T18" s="342" t="s">
        <v>495</v>
      </c>
      <c r="U18" s="342" t="s">
        <v>495</v>
      </c>
      <c r="V18" s="342"/>
      <c r="W18" s="342"/>
      <c r="X18" s="342"/>
      <c r="Y18" s="342"/>
      <c r="Z18" s="342"/>
      <c r="AA18" s="342"/>
      <c r="AB18" s="342"/>
      <c r="AC18" s="342"/>
      <c r="AD18" s="342"/>
      <c r="AE18" s="342"/>
      <c r="AF18" s="342"/>
      <c r="AG18" s="342"/>
      <c r="AH18" s="342"/>
      <c r="AI18" s="342"/>
      <c r="AJ18" s="342"/>
      <c r="AK18" s="342" t="s">
        <v>371</v>
      </c>
      <c r="AL18" s="342" t="s">
        <v>381</v>
      </c>
      <c r="AM18" s="342" t="s">
        <v>371</v>
      </c>
      <c r="AN18" s="342" t="s">
        <v>496</v>
      </c>
      <c r="AO18" s="342" t="s">
        <v>495</v>
      </c>
      <c r="AP18" s="342" t="s">
        <v>497</v>
      </c>
      <c r="AQ18" s="342" t="s">
        <v>498</v>
      </c>
      <c r="AR18" s="342" t="s">
        <v>499</v>
      </c>
      <c r="AS18" s="342"/>
      <c r="AT18" s="342"/>
      <c r="AU18" s="351"/>
      <c r="AV18" s="342"/>
      <c r="AW18" s="342"/>
      <c r="AX18" s="342"/>
      <c r="AY18" s="342"/>
      <c r="AZ18" s="342"/>
      <c r="BA18" s="342"/>
      <c r="BB18" s="342"/>
      <c r="BC18" s="342"/>
      <c r="BD18" s="342"/>
      <c r="BE18" s="342"/>
      <c r="BF18" s="342"/>
      <c r="BG18" s="342"/>
      <c r="BH18" s="342"/>
      <c r="BI18" s="342"/>
      <c r="BJ18" s="342"/>
      <c r="BK18" s="342"/>
      <c r="BL18" s="342"/>
      <c r="BM18" s="342"/>
      <c r="BN18" s="342"/>
      <c r="BO18" s="342"/>
      <c r="BP18" s="342"/>
      <c r="BQ18" s="342"/>
      <c r="BR18" s="342"/>
      <c r="BS18" s="342"/>
      <c r="BT18" s="342"/>
      <c r="BU18" s="342"/>
      <c r="BV18" s="342"/>
      <c r="BW18" s="342"/>
      <c r="BX18" s="342"/>
      <c r="BY18" s="342"/>
      <c r="BZ18" s="342"/>
      <c r="CA18" s="342"/>
      <c r="CB18" s="342"/>
      <c r="CC18" s="343"/>
      <c r="CD18" s="343"/>
      <c r="CE18" s="343"/>
      <c r="CF18" s="343"/>
      <c r="CG18" s="343"/>
      <c r="CH18" s="343"/>
      <c r="CI18" s="343"/>
      <c r="CJ18" s="343"/>
      <c r="CK18" s="343"/>
      <c r="CL18" s="343"/>
      <c r="CM18" s="343"/>
      <c r="CN18" s="343"/>
      <c r="CO18" s="343"/>
      <c r="CP18" s="343"/>
      <c r="CQ18" s="343"/>
      <c r="CR18" s="343"/>
      <c r="CS18" s="343"/>
      <c r="CT18" s="343"/>
      <c r="CU18" s="343"/>
      <c r="CV18" s="343"/>
      <c r="CW18" s="343"/>
      <c r="CX18" s="343"/>
      <c r="CY18" s="343"/>
      <c r="CZ18" s="343"/>
      <c r="DA18" s="344"/>
    </row>
    <row r="19" spans="2:105" x14ac:dyDescent="0.25">
      <c r="B19" s="341" t="s">
        <v>620</v>
      </c>
      <c r="C19" s="342" t="s">
        <v>621</v>
      </c>
      <c r="D19" s="342" t="s">
        <v>622</v>
      </c>
      <c r="E19" s="342" t="s">
        <v>443</v>
      </c>
      <c r="F19" s="342" t="s">
        <v>623</v>
      </c>
      <c r="G19" s="342"/>
      <c r="H19" s="342" t="s">
        <v>370</v>
      </c>
      <c r="I19" s="342"/>
      <c r="J19" s="342" t="s">
        <v>371</v>
      </c>
      <c r="K19" s="342" t="s">
        <v>624</v>
      </c>
      <c r="L19" s="342" t="s">
        <v>625</v>
      </c>
      <c r="M19" s="342" t="s">
        <v>626</v>
      </c>
      <c r="N19" s="342" t="s">
        <v>371</v>
      </c>
      <c r="O19" s="342" t="s">
        <v>448</v>
      </c>
      <c r="P19" s="342" t="s">
        <v>449</v>
      </c>
      <c r="Q19" s="342" t="s">
        <v>450</v>
      </c>
      <c r="R19" s="342" t="s">
        <v>378</v>
      </c>
      <c r="S19" s="342" t="s">
        <v>397</v>
      </c>
      <c r="T19" s="342" t="s">
        <v>627</v>
      </c>
      <c r="U19" s="342" t="s">
        <v>627</v>
      </c>
      <c r="V19" s="342"/>
      <c r="W19" s="342"/>
      <c r="X19" s="342"/>
      <c r="Y19" s="342"/>
      <c r="Z19" s="342"/>
      <c r="AA19" s="342"/>
      <c r="AB19" s="342"/>
      <c r="AC19" s="342"/>
      <c r="AD19" s="342"/>
      <c r="AE19" s="342"/>
      <c r="AF19" s="342"/>
      <c r="AG19" s="342"/>
      <c r="AH19" s="342"/>
      <c r="AI19" s="342"/>
      <c r="AJ19" s="342"/>
      <c r="AK19" s="342" t="s">
        <v>371</v>
      </c>
      <c r="AL19" s="342" t="s">
        <v>381</v>
      </c>
      <c r="AM19" s="342" t="s">
        <v>371</v>
      </c>
      <c r="AN19" s="342" t="s">
        <v>628</v>
      </c>
      <c r="AO19" s="342" t="s">
        <v>629</v>
      </c>
      <c r="AP19" s="342" t="s">
        <v>630</v>
      </c>
      <c r="AQ19" s="342" t="s">
        <v>631</v>
      </c>
      <c r="AR19" s="342" t="s">
        <v>611</v>
      </c>
      <c r="AS19" s="342" t="s">
        <v>386</v>
      </c>
      <c r="AT19" s="342"/>
      <c r="AU19" s="351" t="s">
        <v>625</v>
      </c>
      <c r="AV19" s="342" t="s">
        <v>507</v>
      </c>
      <c r="AW19" s="342" t="s">
        <v>632</v>
      </c>
      <c r="AX19" s="342" t="s">
        <v>633</v>
      </c>
      <c r="AY19" s="342" t="s">
        <v>634</v>
      </c>
      <c r="AZ19" s="342" t="s">
        <v>635</v>
      </c>
      <c r="BA19" s="342" t="s">
        <v>636</v>
      </c>
      <c r="BB19" s="342" t="s">
        <v>637</v>
      </c>
      <c r="BC19" s="342" t="s">
        <v>638</v>
      </c>
      <c r="BD19" s="342" t="s">
        <v>639</v>
      </c>
      <c r="BE19" s="342" t="s">
        <v>640</v>
      </c>
      <c r="BF19" s="342" t="s">
        <v>641</v>
      </c>
      <c r="BG19" s="342" t="s">
        <v>642</v>
      </c>
      <c r="BH19" s="342" t="s">
        <v>643</v>
      </c>
      <c r="BI19" s="342" t="s">
        <v>644</v>
      </c>
      <c r="BJ19" s="342" t="s">
        <v>645</v>
      </c>
      <c r="BK19" s="342" t="s">
        <v>646</v>
      </c>
      <c r="BL19" s="342" t="s">
        <v>502</v>
      </c>
      <c r="BM19" s="342" t="s">
        <v>606</v>
      </c>
      <c r="BN19" s="342" t="s">
        <v>456</v>
      </c>
      <c r="BO19" s="342" t="s">
        <v>647</v>
      </c>
      <c r="BP19" s="342" t="s">
        <v>464</v>
      </c>
      <c r="BQ19" s="342" t="s">
        <v>648</v>
      </c>
      <c r="BR19" s="342" t="s">
        <v>399</v>
      </c>
      <c r="BS19" s="342" t="s">
        <v>649</v>
      </c>
      <c r="BT19" s="342"/>
      <c r="BU19" s="342"/>
      <c r="BV19" s="342"/>
      <c r="BW19" s="342"/>
      <c r="BX19" s="342"/>
      <c r="BY19" s="342"/>
      <c r="BZ19" s="342"/>
      <c r="CA19" s="342"/>
      <c r="CB19" s="342"/>
      <c r="CC19" s="343"/>
      <c r="CD19" s="343"/>
      <c r="CE19" s="343"/>
      <c r="CF19" s="343"/>
      <c r="CG19" s="343"/>
      <c r="CH19" s="343"/>
      <c r="CI19" s="343"/>
      <c r="CJ19" s="343"/>
      <c r="CK19" s="343"/>
      <c r="CL19" s="343"/>
      <c r="CM19" s="343"/>
      <c r="CN19" s="343"/>
      <c r="CO19" s="343"/>
      <c r="CP19" s="343"/>
      <c r="CQ19" s="343"/>
      <c r="CR19" s="343"/>
      <c r="CS19" s="343"/>
      <c r="CT19" s="343"/>
      <c r="CU19" s="343"/>
      <c r="CV19" s="343"/>
      <c r="CW19" s="343"/>
      <c r="CX19" s="343"/>
      <c r="CY19" s="343"/>
      <c r="CZ19" s="343"/>
      <c r="DA19" s="344"/>
    </row>
    <row r="20" spans="2:105" x14ac:dyDescent="0.25">
      <c r="B20" s="341" t="s">
        <v>455</v>
      </c>
      <c r="C20" s="342" t="s">
        <v>650</v>
      </c>
      <c r="D20" s="342" t="s">
        <v>651</v>
      </c>
      <c r="E20" s="342" t="s">
        <v>652</v>
      </c>
      <c r="F20" s="342" t="s">
        <v>653</v>
      </c>
      <c r="G20" s="342"/>
      <c r="H20" s="342" t="s">
        <v>370</v>
      </c>
      <c r="I20" s="342"/>
      <c r="J20" s="342" t="s">
        <v>371</v>
      </c>
      <c r="K20" s="342" t="s">
        <v>654</v>
      </c>
      <c r="L20" s="342" t="s">
        <v>655</v>
      </c>
      <c r="M20" s="342" t="s">
        <v>656</v>
      </c>
      <c r="N20" s="342" t="s">
        <v>371</v>
      </c>
      <c r="O20" s="342" t="s">
        <v>426</v>
      </c>
      <c r="P20" s="342" t="s">
        <v>427</v>
      </c>
      <c r="Q20" s="342" t="s">
        <v>428</v>
      </c>
      <c r="R20" s="342" t="s">
        <v>378</v>
      </c>
      <c r="S20" s="342" t="s">
        <v>397</v>
      </c>
      <c r="T20" s="342" t="s">
        <v>627</v>
      </c>
      <c r="U20" s="342" t="s">
        <v>627</v>
      </c>
      <c r="V20" s="342"/>
      <c r="W20" s="342"/>
      <c r="X20" s="342"/>
      <c r="Y20" s="342"/>
      <c r="Z20" s="342"/>
      <c r="AA20" s="342"/>
      <c r="AB20" s="342"/>
      <c r="AC20" s="342"/>
      <c r="AD20" s="342"/>
      <c r="AE20" s="342"/>
      <c r="AF20" s="342"/>
      <c r="AG20" s="342"/>
      <c r="AH20" s="342"/>
      <c r="AI20" s="342"/>
      <c r="AJ20" s="342"/>
      <c r="AK20" s="342" t="s">
        <v>371</v>
      </c>
      <c r="AL20" s="342" t="s">
        <v>381</v>
      </c>
      <c r="AM20" s="342" t="s">
        <v>371</v>
      </c>
      <c r="AN20" s="342" t="s">
        <v>628</v>
      </c>
      <c r="AO20" s="342" t="s">
        <v>629</v>
      </c>
      <c r="AP20" s="342" t="s">
        <v>630</v>
      </c>
      <c r="AQ20" s="342" t="s">
        <v>631</v>
      </c>
      <c r="AR20" s="342" t="s">
        <v>611</v>
      </c>
      <c r="AS20" s="342" t="s">
        <v>410</v>
      </c>
      <c r="AT20" s="342"/>
      <c r="AU20" s="351" t="s">
        <v>655</v>
      </c>
      <c r="AV20" s="342" t="s">
        <v>507</v>
      </c>
      <c r="AW20" s="342" t="s">
        <v>657</v>
      </c>
      <c r="AX20" s="342" t="s">
        <v>633</v>
      </c>
      <c r="AY20" s="342" t="s">
        <v>658</v>
      </c>
      <c r="AZ20" s="342" t="s">
        <v>635</v>
      </c>
      <c r="BA20" s="342" t="s">
        <v>659</v>
      </c>
      <c r="BB20" s="342" t="s">
        <v>637</v>
      </c>
      <c r="BC20" s="342" t="s">
        <v>660</v>
      </c>
      <c r="BD20" s="342" t="s">
        <v>639</v>
      </c>
      <c r="BE20" s="342" t="s">
        <v>661</v>
      </c>
      <c r="BF20" s="342" t="s">
        <v>641</v>
      </c>
      <c r="BG20" s="342" t="s">
        <v>662</v>
      </c>
      <c r="BH20" s="342" t="s">
        <v>643</v>
      </c>
      <c r="BI20" s="342" t="s">
        <v>663</v>
      </c>
      <c r="BJ20" s="342" t="s">
        <v>645</v>
      </c>
      <c r="BK20" s="342" t="s">
        <v>664</v>
      </c>
      <c r="BL20" s="342" t="s">
        <v>502</v>
      </c>
      <c r="BM20" s="342" t="s">
        <v>665</v>
      </c>
      <c r="BN20" s="342" t="s">
        <v>456</v>
      </c>
      <c r="BO20" s="342" t="s">
        <v>666</v>
      </c>
      <c r="BP20" s="342" t="s">
        <v>464</v>
      </c>
      <c r="BQ20" s="342" t="s">
        <v>667</v>
      </c>
      <c r="BR20" s="342" t="s">
        <v>399</v>
      </c>
      <c r="BS20" s="342" t="s">
        <v>668</v>
      </c>
      <c r="BT20" s="342"/>
      <c r="BU20" s="342"/>
      <c r="BV20" s="342"/>
      <c r="BW20" s="342"/>
      <c r="BX20" s="342"/>
      <c r="BY20" s="342"/>
      <c r="BZ20" s="342"/>
      <c r="CA20" s="342"/>
      <c r="CB20" s="342"/>
      <c r="CC20" s="343"/>
      <c r="CD20" s="343"/>
      <c r="CE20" s="343"/>
      <c r="CF20" s="343"/>
      <c r="CG20" s="343"/>
      <c r="CH20" s="343"/>
      <c r="CI20" s="343"/>
      <c r="CJ20" s="343"/>
      <c r="CK20" s="343"/>
      <c r="CL20" s="343"/>
      <c r="CM20" s="343"/>
      <c r="CN20" s="343"/>
      <c r="CO20" s="343"/>
      <c r="CP20" s="343"/>
      <c r="CQ20" s="343"/>
      <c r="CR20" s="343"/>
      <c r="CS20" s="343"/>
      <c r="CT20" s="343"/>
      <c r="CU20" s="343"/>
      <c r="CV20" s="343"/>
      <c r="CW20" s="343"/>
      <c r="CX20" s="343"/>
      <c r="CY20" s="343"/>
      <c r="CZ20" s="343"/>
      <c r="DA20" s="344"/>
    </row>
    <row r="21" spans="2:105" x14ac:dyDescent="0.25">
      <c r="B21" s="341" t="s">
        <v>669</v>
      </c>
      <c r="C21" s="342" t="s">
        <v>670</v>
      </c>
      <c r="D21" s="342" t="s">
        <v>671</v>
      </c>
      <c r="E21" s="342" t="s">
        <v>617</v>
      </c>
      <c r="F21" s="342" t="s">
        <v>672</v>
      </c>
      <c r="G21" s="342"/>
      <c r="H21" s="342" t="s">
        <v>370</v>
      </c>
      <c r="I21" s="342"/>
      <c r="J21" s="342" t="s">
        <v>371</v>
      </c>
      <c r="K21" s="342" t="s">
        <v>673</v>
      </c>
      <c r="L21" s="342"/>
      <c r="M21" s="342"/>
      <c r="N21" s="342" t="s">
        <v>386</v>
      </c>
      <c r="O21" s="342" t="s">
        <v>375</v>
      </c>
      <c r="P21" s="342" t="s">
        <v>376</v>
      </c>
      <c r="Q21" s="342" t="s">
        <v>377</v>
      </c>
      <c r="R21" s="342" t="s">
        <v>378</v>
      </c>
      <c r="S21" s="342" t="s">
        <v>397</v>
      </c>
      <c r="T21" s="342" t="s">
        <v>627</v>
      </c>
      <c r="U21" s="342" t="s">
        <v>627</v>
      </c>
      <c r="V21" s="342"/>
      <c r="W21" s="342"/>
      <c r="X21" s="342"/>
      <c r="Y21" s="342"/>
      <c r="Z21" s="342"/>
      <c r="AA21" s="342"/>
      <c r="AB21" s="342"/>
      <c r="AC21" s="342"/>
      <c r="AD21" s="342"/>
      <c r="AE21" s="342"/>
      <c r="AF21" s="342"/>
      <c r="AG21" s="342"/>
      <c r="AH21" s="342"/>
      <c r="AI21" s="342"/>
      <c r="AJ21" s="342"/>
      <c r="AK21" s="342" t="s">
        <v>371</v>
      </c>
      <c r="AL21" s="342" t="s">
        <v>381</v>
      </c>
      <c r="AM21" s="342" t="s">
        <v>371</v>
      </c>
      <c r="AN21" s="342" t="s">
        <v>628</v>
      </c>
      <c r="AO21" s="342" t="s">
        <v>629</v>
      </c>
      <c r="AP21" s="342" t="s">
        <v>630</v>
      </c>
      <c r="AQ21" s="342" t="s">
        <v>631</v>
      </c>
      <c r="AR21" s="342" t="s">
        <v>611</v>
      </c>
      <c r="AS21" s="342"/>
      <c r="AT21" s="342"/>
      <c r="AU21" s="351"/>
      <c r="AV21" s="342"/>
      <c r="AW21" s="342"/>
      <c r="AX21" s="342"/>
      <c r="AY21" s="342"/>
      <c r="AZ21" s="342"/>
      <c r="BA21" s="342"/>
      <c r="BB21" s="342"/>
      <c r="BC21" s="342"/>
      <c r="BD21" s="342"/>
      <c r="BE21" s="342"/>
      <c r="BF21" s="342"/>
      <c r="BG21" s="342"/>
      <c r="BH21" s="342"/>
      <c r="BI21" s="342"/>
      <c r="BJ21" s="342"/>
      <c r="BK21" s="342"/>
      <c r="BL21" s="342"/>
      <c r="BM21" s="342"/>
      <c r="BN21" s="342"/>
      <c r="BO21" s="342"/>
      <c r="BP21" s="342"/>
      <c r="BQ21" s="342"/>
      <c r="BR21" s="342"/>
      <c r="BS21" s="342"/>
      <c r="BT21" s="342"/>
      <c r="BU21" s="342"/>
      <c r="BV21" s="342"/>
      <c r="BW21" s="342"/>
      <c r="BX21" s="342"/>
      <c r="BY21" s="342"/>
      <c r="BZ21" s="342"/>
      <c r="CA21" s="342"/>
      <c r="CB21" s="342"/>
      <c r="CC21" s="343"/>
      <c r="CD21" s="343"/>
      <c r="CE21" s="343"/>
      <c r="CF21" s="343"/>
      <c r="CG21" s="343"/>
      <c r="CH21" s="343"/>
      <c r="CI21" s="343"/>
      <c r="CJ21" s="343"/>
      <c r="CK21" s="343"/>
      <c r="CL21" s="343"/>
      <c r="CM21" s="343"/>
      <c r="CN21" s="343"/>
      <c r="CO21" s="343"/>
      <c r="CP21" s="343"/>
      <c r="CQ21" s="343"/>
      <c r="CR21" s="343"/>
      <c r="CS21" s="343"/>
      <c r="CT21" s="343"/>
      <c r="CU21" s="343"/>
      <c r="CV21" s="343"/>
      <c r="CW21" s="343"/>
      <c r="CX21" s="343"/>
      <c r="CY21" s="343"/>
      <c r="CZ21" s="343"/>
      <c r="DA21" s="344"/>
    </row>
    <row r="22" spans="2:105" x14ac:dyDescent="0.25">
      <c r="B22" s="341" t="s">
        <v>386</v>
      </c>
      <c r="C22" s="342"/>
      <c r="D22" s="342" t="s">
        <v>674</v>
      </c>
      <c r="E22" s="342"/>
      <c r="F22" s="342" t="s">
        <v>438</v>
      </c>
      <c r="G22" s="342"/>
      <c r="H22" s="342" t="s">
        <v>370</v>
      </c>
      <c r="I22" s="342"/>
      <c r="J22" s="342" t="s">
        <v>371</v>
      </c>
      <c r="K22" s="342" t="s">
        <v>675</v>
      </c>
      <c r="L22" s="342"/>
      <c r="M22" s="342"/>
      <c r="N22" s="342" t="s">
        <v>371</v>
      </c>
      <c r="O22" s="342"/>
      <c r="P22" s="342"/>
      <c r="Q22" s="342"/>
      <c r="R22" s="342"/>
      <c r="S22" s="342" t="s">
        <v>397</v>
      </c>
      <c r="T22" s="342" t="s">
        <v>627</v>
      </c>
      <c r="U22" s="342" t="s">
        <v>627</v>
      </c>
      <c r="V22" s="342"/>
      <c r="W22" s="342"/>
      <c r="X22" s="342"/>
      <c r="Y22" s="342"/>
      <c r="Z22" s="342"/>
      <c r="AA22" s="342"/>
      <c r="AB22" s="342"/>
      <c r="AC22" s="342"/>
      <c r="AD22" s="342"/>
      <c r="AE22" s="342"/>
      <c r="AF22" s="342"/>
      <c r="AG22" s="342"/>
      <c r="AH22" s="342"/>
      <c r="AI22" s="342"/>
      <c r="AJ22" s="342"/>
      <c r="AK22" s="342" t="s">
        <v>371</v>
      </c>
      <c r="AL22" s="342" t="s">
        <v>381</v>
      </c>
      <c r="AM22" s="342" t="s">
        <v>371</v>
      </c>
      <c r="AN22" s="342" t="s">
        <v>628</v>
      </c>
      <c r="AO22" s="342" t="s">
        <v>629</v>
      </c>
      <c r="AP22" s="342" t="s">
        <v>630</v>
      </c>
      <c r="AQ22" s="342" t="s">
        <v>631</v>
      </c>
      <c r="AR22" s="342" t="s">
        <v>611</v>
      </c>
      <c r="AS22" s="342"/>
      <c r="AT22" s="342"/>
      <c r="AU22" s="351"/>
      <c r="AV22" s="342"/>
      <c r="AW22" s="342"/>
      <c r="AX22" s="342"/>
      <c r="AY22" s="342"/>
      <c r="AZ22" s="342"/>
      <c r="BA22" s="342"/>
      <c r="BB22" s="342"/>
      <c r="BC22" s="342"/>
      <c r="BD22" s="342"/>
      <c r="BE22" s="342"/>
      <c r="BF22" s="342"/>
      <c r="BG22" s="342"/>
      <c r="BH22" s="342"/>
      <c r="BI22" s="342"/>
      <c r="BJ22" s="342"/>
      <c r="BK22" s="342"/>
      <c r="BL22" s="342"/>
      <c r="BM22" s="342"/>
      <c r="BN22" s="342"/>
      <c r="BO22" s="342"/>
      <c r="BP22" s="342"/>
      <c r="BQ22" s="342"/>
      <c r="BR22" s="342"/>
      <c r="BS22" s="342"/>
      <c r="BT22" s="342"/>
      <c r="BU22" s="342"/>
      <c r="BV22" s="342"/>
      <c r="BW22" s="342"/>
      <c r="BX22" s="342"/>
      <c r="BY22" s="342"/>
      <c r="BZ22" s="342"/>
      <c r="CA22" s="342"/>
      <c r="CB22" s="342"/>
      <c r="CC22" s="343"/>
      <c r="CD22" s="343"/>
      <c r="CE22" s="343"/>
      <c r="CF22" s="343"/>
      <c r="CG22" s="343"/>
      <c r="CH22" s="343"/>
      <c r="CI22" s="343"/>
      <c r="CJ22" s="343"/>
      <c r="CK22" s="343"/>
      <c r="CL22" s="343"/>
      <c r="CM22" s="343"/>
      <c r="CN22" s="343"/>
      <c r="CO22" s="343"/>
      <c r="CP22" s="343"/>
      <c r="CQ22" s="343"/>
      <c r="CR22" s="343"/>
      <c r="CS22" s="343"/>
      <c r="CT22" s="343"/>
      <c r="CU22" s="343"/>
      <c r="CV22" s="343"/>
      <c r="CW22" s="343"/>
      <c r="CX22" s="343"/>
      <c r="CY22" s="343"/>
      <c r="CZ22" s="343"/>
      <c r="DA22" s="344"/>
    </row>
    <row r="23" spans="2:105" x14ac:dyDescent="0.25">
      <c r="B23" s="341" t="s">
        <v>676</v>
      </c>
      <c r="C23" s="342" t="s">
        <v>677</v>
      </c>
      <c r="D23" s="342" t="s">
        <v>678</v>
      </c>
      <c r="E23" s="342" t="s">
        <v>679</v>
      </c>
      <c r="F23" s="342" t="s">
        <v>680</v>
      </c>
      <c r="G23" s="342"/>
      <c r="H23" s="342" t="s">
        <v>370</v>
      </c>
      <c r="I23" s="342"/>
      <c r="J23" s="342" t="s">
        <v>371</v>
      </c>
      <c r="K23" s="342" t="s">
        <v>445</v>
      </c>
      <c r="L23" s="342" t="s">
        <v>681</v>
      </c>
      <c r="M23" s="342" t="s">
        <v>682</v>
      </c>
      <c r="N23" s="342" t="s">
        <v>429</v>
      </c>
      <c r="O23" s="342" t="s">
        <v>448</v>
      </c>
      <c r="P23" s="342" t="s">
        <v>449</v>
      </c>
      <c r="Q23" s="342" t="s">
        <v>450</v>
      </c>
      <c r="R23" s="342" t="s">
        <v>378</v>
      </c>
      <c r="S23" s="342" t="s">
        <v>397</v>
      </c>
      <c r="T23" s="342" t="s">
        <v>627</v>
      </c>
      <c r="U23" s="342" t="s">
        <v>627</v>
      </c>
      <c r="V23" s="342"/>
      <c r="W23" s="342"/>
      <c r="X23" s="342"/>
      <c r="Y23" s="342"/>
      <c r="Z23" s="342"/>
      <c r="AA23" s="342"/>
      <c r="AB23" s="342"/>
      <c r="AC23" s="342"/>
      <c r="AD23" s="342"/>
      <c r="AE23" s="342"/>
      <c r="AF23" s="342"/>
      <c r="AG23" s="342"/>
      <c r="AH23" s="342"/>
      <c r="AI23" s="342"/>
      <c r="AJ23" s="342"/>
      <c r="AK23" s="342" t="s">
        <v>371</v>
      </c>
      <c r="AL23" s="342" t="s">
        <v>381</v>
      </c>
      <c r="AM23" s="342" t="s">
        <v>371</v>
      </c>
      <c r="AN23" s="342" t="s">
        <v>628</v>
      </c>
      <c r="AO23" s="342" t="s">
        <v>629</v>
      </c>
      <c r="AP23" s="342" t="s">
        <v>630</v>
      </c>
      <c r="AQ23" s="342" t="s">
        <v>631</v>
      </c>
      <c r="AR23" s="342" t="s">
        <v>611</v>
      </c>
      <c r="AS23" s="342"/>
      <c r="AT23" s="342"/>
      <c r="AU23" s="351" t="s">
        <v>681</v>
      </c>
      <c r="AV23" s="342" t="s">
        <v>507</v>
      </c>
      <c r="AW23" s="342" t="s">
        <v>683</v>
      </c>
      <c r="AX23" s="342" t="s">
        <v>633</v>
      </c>
      <c r="AY23" s="342" t="s">
        <v>659</v>
      </c>
      <c r="AZ23" s="342" t="s">
        <v>635</v>
      </c>
      <c r="BA23" s="342" t="s">
        <v>684</v>
      </c>
      <c r="BB23" s="342" t="s">
        <v>637</v>
      </c>
      <c r="BC23" s="342" t="s">
        <v>685</v>
      </c>
      <c r="BD23" s="342" t="s">
        <v>639</v>
      </c>
      <c r="BE23" s="342" t="s">
        <v>686</v>
      </c>
      <c r="BF23" s="342" t="s">
        <v>641</v>
      </c>
      <c r="BG23" s="342" t="s">
        <v>687</v>
      </c>
      <c r="BH23" s="342" t="s">
        <v>643</v>
      </c>
      <c r="BI23" s="342" t="s">
        <v>688</v>
      </c>
      <c r="BJ23" s="342"/>
      <c r="BK23" s="342"/>
      <c r="BL23" s="342"/>
      <c r="BM23" s="342"/>
      <c r="BN23" s="342"/>
      <c r="BO23" s="342"/>
      <c r="BP23" s="342"/>
      <c r="BQ23" s="342"/>
      <c r="BR23" s="342" t="s">
        <v>399</v>
      </c>
      <c r="BS23" s="342" t="s">
        <v>689</v>
      </c>
      <c r="BT23" s="342"/>
      <c r="BU23" s="342"/>
      <c r="BV23" s="342"/>
      <c r="BW23" s="342"/>
      <c r="BX23" s="342"/>
      <c r="BY23" s="342"/>
      <c r="BZ23" s="342"/>
      <c r="CA23" s="342"/>
      <c r="CB23" s="342"/>
      <c r="CC23" s="343"/>
      <c r="CD23" s="343"/>
      <c r="CE23" s="343"/>
      <c r="CF23" s="343"/>
      <c r="CG23" s="343"/>
      <c r="CH23" s="343"/>
      <c r="CI23" s="343"/>
      <c r="CJ23" s="343"/>
      <c r="CK23" s="343"/>
      <c r="CL23" s="343"/>
      <c r="CM23" s="343"/>
      <c r="CN23" s="343"/>
      <c r="CO23" s="343"/>
      <c r="CP23" s="343"/>
      <c r="CQ23" s="343"/>
      <c r="CR23" s="343"/>
      <c r="CS23" s="343"/>
      <c r="CT23" s="343"/>
      <c r="CU23" s="343"/>
      <c r="CV23" s="343"/>
      <c r="CW23" s="343"/>
      <c r="CX23" s="343"/>
      <c r="CY23" s="343"/>
      <c r="CZ23" s="343"/>
      <c r="DA23" s="344"/>
    </row>
    <row r="24" spans="2:105" x14ac:dyDescent="0.25">
      <c r="B24" s="341" t="s">
        <v>690</v>
      </c>
      <c r="C24" s="342" t="s">
        <v>691</v>
      </c>
      <c r="D24" s="342" t="s">
        <v>692</v>
      </c>
      <c r="E24" s="342" t="s">
        <v>693</v>
      </c>
      <c r="F24" s="342" t="s">
        <v>694</v>
      </c>
      <c r="G24" s="342"/>
      <c r="H24" s="342" t="s">
        <v>370</v>
      </c>
      <c r="I24" s="342"/>
      <c r="J24" s="342" t="s">
        <v>371</v>
      </c>
      <c r="K24" s="342" t="s">
        <v>695</v>
      </c>
      <c r="L24" s="342" t="s">
        <v>667</v>
      </c>
      <c r="M24" s="342" t="s">
        <v>696</v>
      </c>
      <c r="N24" s="342" t="s">
        <v>371</v>
      </c>
      <c r="O24" s="342" t="s">
        <v>448</v>
      </c>
      <c r="P24" s="342" t="s">
        <v>449</v>
      </c>
      <c r="Q24" s="342" t="s">
        <v>450</v>
      </c>
      <c r="R24" s="342" t="s">
        <v>378</v>
      </c>
      <c r="S24" s="342" t="s">
        <v>697</v>
      </c>
      <c r="T24" s="342" t="s">
        <v>698</v>
      </c>
      <c r="U24" s="342" t="s">
        <v>698</v>
      </c>
      <c r="V24" s="342"/>
      <c r="W24" s="342"/>
      <c r="X24" s="342"/>
      <c r="Y24" s="342"/>
      <c r="Z24" s="342"/>
      <c r="AA24" s="342"/>
      <c r="AB24" s="342"/>
      <c r="AC24" s="342"/>
      <c r="AD24" s="342"/>
      <c r="AE24" s="342"/>
      <c r="AF24" s="342"/>
      <c r="AG24" s="342"/>
      <c r="AH24" s="342"/>
      <c r="AI24" s="342"/>
      <c r="AJ24" s="342"/>
      <c r="AK24" s="342" t="s">
        <v>371</v>
      </c>
      <c r="AL24" s="342" t="s">
        <v>381</v>
      </c>
      <c r="AM24" s="342" t="s">
        <v>371</v>
      </c>
      <c r="AN24" s="342" t="s">
        <v>645</v>
      </c>
      <c r="AO24" s="342" t="s">
        <v>698</v>
      </c>
      <c r="AP24" s="342" t="s">
        <v>699</v>
      </c>
      <c r="AQ24" s="342" t="s">
        <v>700</v>
      </c>
      <c r="AR24" s="342" t="s">
        <v>701</v>
      </c>
      <c r="AS24" s="342" t="s">
        <v>386</v>
      </c>
      <c r="AT24" s="342"/>
      <c r="AU24" s="351" t="s">
        <v>667</v>
      </c>
      <c r="AV24" s="342" t="s">
        <v>504</v>
      </c>
      <c r="AW24" s="342" t="s">
        <v>702</v>
      </c>
      <c r="AX24" s="342" t="s">
        <v>643</v>
      </c>
      <c r="AY24" s="342" t="s">
        <v>703</v>
      </c>
      <c r="AZ24" s="342" t="s">
        <v>641</v>
      </c>
      <c r="BA24" s="342" t="s">
        <v>704</v>
      </c>
      <c r="BB24" s="342" t="s">
        <v>705</v>
      </c>
      <c r="BC24" s="342" t="s">
        <v>706</v>
      </c>
      <c r="BD24" s="342" t="s">
        <v>635</v>
      </c>
      <c r="BE24" s="342" t="s">
        <v>707</v>
      </c>
      <c r="BF24" s="342" t="s">
        <v>637</v>
      </c>
      <c r="BG24" s="342" t="s">
        <v>708</v>
      </c>
      <c r="BH24" s="342" t="s">
        <v>639</v>
      </c>
      <c r="BI24" s="342" t="s">
        <v>709</v>
      </c>
      <c r="BJ24" s="342" t="s">
        <v>461</v>
      </c>
      <c r="BK24" s="342" t="s">
        <v>710</v>
      </c>
      <c r="BL24" s="342" t="s">
        <v>502</v>
      </c>
      <c r="BM24" s="342" t="s">
        <v>711</v>
      </c>
      <c r="BN24" s="342" t="s">
        <v>500</v>
      </c>
      <c r="BO24" s="342" t="s">
        <v>712</v>
      </c>
      <c r="BP24" s="342" t="s">
        <v>713</v>
      </c>
      <c r="BQ24" s="342" t="s">
        <v>714</v>
      </c>
      <c r="BR24" s="342" t="s">
        <v>456</v>
      </c>
      <c r="BS24" s="342" t="s">
        <v>715</v>
      </c>
      <c r="BT24" s="342" t="s">
        <v>459</v>
      </c>
      <c r="BU24" s="342" t="s">
        <v>716</v>
      </c>
      <c r="BV24" s="342" t="s">
        <v>399</v>
      </c>
      <c r="BW24" s="342" t="s">
        <v>717</v>
      </c>
      <c r="BX24" s="342"/>
      <c r="BY24" s="342"/>
      <c r="BZ24" s="342"/>
      <c r="CA24" s="342"/>
      <c r="CB24" s="342"/>
      <c r="CC24" s="343"/>
      <c r="CD24" s="343"/>
      <c r="CE24" s="343"/>
      <c r="CF24" s="343"/>
      <c r="CG24" s="343"/>
      <c r="CH24" s="343"/>
      <c r="CI24" s="343"/>
      <c r="CJ24" s="343"/>
      <c r="CK24" s="343"/>
      <c r="CL24" s="343"/>
      <c r="CM24" s="343"/>
      <c r="CN24" s="343"/>
      <c r="CO24" s="343"/>
      <c r="CP24" s="343"/>
      <c r="CQ24" s="343"/>
      <c r="CR24" s="343"/>
      <c r="CS24" s="343"/>
      <c r="CT24" s="343"/>
      <c r="CU24" s="343"/>
      <c r="CV24" s="343"/>
      <c r="CW24" s="343"/>
      <c r="CX24" s="343"/>
      <c r="CY24" s="343"/>
      <c r="CZ24" s="343"/>
      <c r="DA24" s="344"/>
    </row>
    <row r="25" spans="2:105" x14ac:dyDescent="0.25">
      <c r="B25" s="341" t="s">
        <v>718</v>
      </c>
      <c r="C25" s="342" t="s">
        <v>719</v>
      </c>
      <c r="D25" s="342" t="s">
        <v>720</v>
      </c>
      <c r="E25" s="342" t="s">
        <v>693</v>
      </c>
      <c r="F25" s="342" t="s">
        <v>405</v>
      </c>
      <c r="G25" s="342"/>
      <c r="H25" s="342" t="s">
        <v>370</v>
      </c>
      <c r="I25" s="342"/>
      <c r="J25" s="342" t="s">
        <v>371</v>
      </c>
      <c r="K25" s="342" t="s">
        <v>514</v>
      </c>
      <c r="L25" s="342" t="s">
        <v>721</v>
      </c>
      <c r="M25" s="342" t="s">
        <v>722</v>
      </c>
      <c r="N25" s="342" t="s">
        <v>371</v>
      </c>
      <c r="O25" s="342" t="s">
        <v>448</v>
      </c>
      <c r="P25" s="342" t="s">
        <v>449</v>
      </c>
      <c r="Q25" s="342" t="s">
        <v>450</v>
      </c>
      <c r="R25" s="342" t="s">
        <v>378</v>
      </c>
      <c r="S25" s="342" t="s">
        <v>697</v>
      </c>
      <c r="T25" s="342" t="s">
        <v>698</v>
      </c>
      <c r="U25" s="342" t="s">
        <v>698</v>
      </c>
      <c r="V25" s="342"/>
      <c r="W25" s="342"/>
      <c r="X25" s="342"/>
      <c r="Y25" s="342"/>
      <c r="Z25" s="342"/>
      <c r="AA25" s="342"/>
      <c r="AB25" s="342"/>
      <c r="AC25" s="342"/>
      <c r="AD25" s="342"/>
      <c r="AE25" s="342"/>
      <c r="AF25" s="342"/>
      <c r="AG25" s="342"/>
      <c r="AH25" s="342"/>
      <c r="AI25" s="342"/>
      <c r="AJ25" s="342"/>
      <c r="AK25" s="342" t="s">
        <v>371</v>
      </c>
      <c r="AL25" s="342" t="s">
        <v>381</v>
      </c>
      <c r="AM25" s="342" t="s">
        <v>371</v>
      </c>
      <c r="AN25" s="342" t="s">
        <v>645</v>
      </c>
      <c r="AO25" s="342" t="s">
        <v>698</v>
      </c>
      <c r="AP25" s="342" t="s">
        <v>699</v>
      </c>
      <c r="AQ25" s="342" t="s">
        <v>700</v>
      </c>
      <c r="AR25" s="342" t="s">
        <v>701</v>
      </c>
      <c r="AS25" s="342" t="s">
        <v>410</v>
      </c>
      <c r="AT25" s="342"/>
      <c r="AU25" s="351" t="s">
        <v>721</v>
      </c>
      <c r="AV25" s="342" t="s">
        <v>504</v>
      </c>
      <c r="AW25" s="342" t="s">
        <v>723</v>
      </c>
      <c r="AX25" s="342" t="s">
        <v>643</v>
      </c>
      <c r="AY25" s="342" t="s">
        <v>724</v>
      </c>
      <c r="AZ25" s="342" t="s">
        <v>641</v>
      </c>
      <c r="BA25" s="342" t="s">
        <v>725</v>
      </c>
      <c r="BB25" s="342" t="s">
        <v>705</v>
      </c>
      <c r="BC25" s="342" t="s">
        <v>726</v>
      </c>
      <c r="BD25" s="342" t="s">
        <v>635</v>
      </c>
      <c r="BE25" s="342" t="s">
        <v>727</v>
      </c>
      <c r="BF25" s="342" t="s">
        <v>637</v>
      </c>
      <c r="BG25" s="342" t="s">
        <v>728</v>
      </c>
      <c r="BH25" s="342" t="s">
        <v>639</v>
      </c>
      <c r="BI25" s="342" t="s">
        <v>729</v>
      </c>
      <c r="BJ25" s="342" t="s">
        <v>461</v>
      </c>
      <c r="BK25" s="342" t="s">
        <v>730</v>
      </c>
      <c r="BL25" s="342" t="s">
        <v>502</v>
      </c>
      <c r="BM25" s="342" t="s">
        <v>731</v>
      </c>
      <c r="BN25" s="342" t="s">
        <v>500</v>
      </c>
      <c r="BO25" s="342" t="s">
        <v>732</v>
      </c>
      <c r="BP25" s="342" t="s">
        <v>713</v>
      </c>
      <c r="BQ25" s="342" t="s">
        <v>733</v>
      </c>
      <c r="BR25" s="342" t="s">
        <v>456</v>
      </c>
      <c r="BS25" s="342" t="s">
        <v>734</v>
      </c>
      <c r="BT25" s="342" t="s">
        <v>459</v>
      </c>
      <c r="BU25" s="342" t="s">
        <v>735</v>
      </c>
      <c r="BV25" s="342" t="s">
        <v>399</v>
      </c>
      <c r="BW25" s="342" t="s">
        <v>736</v>
      </c>
      <c r="BX25" s="342"/>
      <c r="BY25" s="342"/>
      <c r="BZ25" s="342"/>
      <c r="CA25" s="342"/>
      <c r="CB25" s="342"/>
      <c r="CC25" s="343"/>
      <c r="CD25" s="343"/>
      <c r="CE25" s="343"/>
      <c r="CF25" s="343"/>
      <c r="CG25" s="343"/>
      <c r="CH25" s="343"/>
      <c r="CI25" s="343"/>
      <c r="CJ25" s="343"/>
      <c r="CK25" s="343"/>
      <c r="CL25" s="343"/>
      <c r="CM25" s="343"/>
      <c r="CN25" s="343"/>
      <c r="CO25" s="343"/>
      <c r="CP25" s="343"/>
      <c r="CQ25" s="343"/>
      <c r="CR25" s="343"/>
      <c r="CS25" s="343"/>
      <c r="CT25" s="343"/>
      <c r="CU25" s="343"/>
      <c r="CV25" s="343"/>
      <c r="CW25" s="343"/>
      <c r="CX25" s="343"/>
      <c r="CY25" s="343"/>
      <c r="CZ25" s="343"/>
      <c r="DA25" s="344"/>
    </row>
    <row r="26" spans="2:105" x14ac:dyDescent="0.25">
      <c r="B26" s="341" t="s">
        <v>461</v>
      </c>
      <c r="C26" s="342" t="s">
        <v>737</v>
      </c>
      <c r="D26" s="342" t="s">
        <v>738</v>
      </c>
      <c r="E26" s="342" t="s">
        <v>739</v>
      </c>
      <c r="F26" s="342" t="s">
        <v>672</v>
      </c>
      <c r="G26" s="342"/>
      <c r="H26" s="342" t="s">
        <v>370</v>
      </c>
      <c r="I26" s="342"/>
      <c r="J26" s="342" t="s">
        <v>371</v>
      </c>
      <c r="K26" s="342" t="s">
        <v>740</v>
      </c>
      <c r="L26" s="342" t="s">
        <v>741</v>
      </c>
      <c r="M26" s="342" t="s">
        <v>742</v>
      </c>
      <c r="N26" s="342" t="s">
        <v>371</v>
      </c>
      <c r="O26" s="342" t="s">
        <v>743</v>
      </c>
      <c r="P26" s="342" t="s">
        <v>744</v>
      </c>
      <c r="Q26" s="342" t="s">
        <v>745</v>
      </c>
      <c r="R26" s="342" t="s">
        <v>378</v>
      </c>
      <c r="S26" s="342" t="s">
        <v>697</v>
      </c>
      <c r="T26" s="342" t="s">
        <v>698</v>
      </c>
      <c r="U26" s="342" t="s">
        <v>698</v>
      </c>
      <c r="V26" s="342"/>
      <c r="W26" s="342"/>
      <c r="X26" s="342"/>
      <c r="Y26" s="342"/>
      <c r="Z26" s="342"/>
      <c r="AA26" s="342"/>
      <c r="AB26" s="342"/>
      <c r="AC26" s="342"/>
      <c r="AD26" s="342"/>
      <c r="AE26" s="342"/>
      <c r="AF26" s="342"/>
      <c r="AG26" s="342"/>
      <c r="AH26" s="342"/>
      <c r="AI26" s="342"/>
      <c r="AJ26" s="342"/>
      <c r="AK26" s="342" t="s">
        <v>371</v>
      </c>
      <c r="AL26" s="342" t="s">
        <v>381</v>
      </c>
      <c r="AM26" s="342" t="s">
        <v>371</v>
      </c>
      <c r="AN26" s="342" t="s">
        <v>645</v>
      </c>
      <c r="AO26" s="342" t="s">
        <v>698</v>
      </c>
      <c r="AP26" s="342" t="s">
        <v>699</v>
      </c>
      <c r="AQ26" s="342" t="s">
        <v>700</v>
      </c>
      <c r="AR26" s="342" t="s">
        <v>701</v>
      </c>
      <c r="AS26" s="342" t="s">
        <v>429</v>
      </c>
      <c r="AT26" s="342"/>
      <c r="AU26" s="351" t="s">
        <v>741</v>
      </c>
      <c r="AV26" s="342" t="s">
        <v>504</v>
      </c>
      <c r="AW26" s="342" t="s">
        <v>746</v>
      </c>
      <c r="AX26" s="342" t="s">
        <v>643</v>
      </c>
      <c r="AY26" s="342" t="s">
        <v>747</v>
      </c>
      <c r="AZ26" s="342" t="s">
        <v>641</v>
      </c>
      <c r="BA26" s="342" t="s">
        <v>748</v>
      </c>
      <c r="BB26" s="342" t="s">
        <v>705</v>
      </c>
      <c r="BC26" s="342" t="s">
        <v>749</v>
      </c>
      <c r="BD26" s="342" t="s">
        <v>635</v>
      </c>
      <c r="BE26" s="342" t="s">
        <v>750</v>
      </c>
      <c r="BF26" s="342" t="s">
        <v>637</v>
      </c>
      <c r="BG26" s="342" t="s">
        <v>751</v>
      </c>
      <c r="BH26" s="342" t="s">
        <v>639</v>
      </c>
      <c r="BI26" s="342" t="s">
        <v>752</v>
      </c>
      <c r="BJ26" s="342" t="s">
        <v>461</v>
      </c>
      <c r="BK26" s="342" t="s">
        <v>753</v>
      </c>
      <c r="BL26" s="342" t="s">
        <v>502</v>
      </c>
      <c r="BM26" s="342" t="s">
        <v>754</v>
      </c>
      <c r="BN26" s="342" t="s">
        <v>500</v>
      </c>
      <c r="BO26" s="342" t="s">
        <v>755</v>
      </c>
      <c r="BP26" s="342" t="s">
        <v>713</v>
      </c>
      <c r="BQ26" s="342" t="s">
        <v>756</v>
      </c>
      <c r="BR26" s="342" t="s">
        <v>456</v>
      </c>
      <c r="BS26" s="342" t="s">
        <v>757</v>
      </c>
      <c r="BT26" s="342" t="s">
        <v>459</v>
      </c>
      <c r="BU26" s="342" t="s">
        <v>758</v>
      </c>
      <c r="BV26" s="342" t="s">
        <v>399</v>
      </c>
      <c r="BW26" s="342" t="s">
        <v>759</v>
      </c>
      <c r="BX26" s="342"/>
      <c r="BY26" s="342"/>
      <c r="BZ26" s="342"/>
      <c r="CA26" s="342"/>
      <c r="CB26" s="342"/>
      <c r="CC26" s="343"/>
      <c r="CD26" s="343"/>
      <c r="CE26" s="343"/>
      <c r="CF26" s="343"/>
      <c r="CG26" s="343"/>
      <c r="CH26" s="343"/>
      <c r="CI26" s="343"/>
      <c r="CJ26" s="343"/>
      <c r="CK26" s="343"/>
      <c r="CL26" s="343"/>
      <c r="CM26" s="343"/>
      <c r="CN26" s="343"/>
      <c r="CO26" s="343"/>
      <c r="CP26" s="343"/>
      <c r="CQ26" s="343"/>
      <c r="CR26" s="343"/>
      <c r="CS26" s="343"/>
      <c r="CT26" s="343"/>
      <c r="CU26" s="343"/>
      <c r="CV26" s="343"/>
      <c r="CW26" s="343"/>
      <c r="CX26" s="343"/>
      <c r="CY26" s="343"/>
      <c r="CZ26" s="343"/>
      <c r="DA26" s="344"/>
    </row>
    <row r="27" spans="2:105" x14ac:dyDescent="0.25">
      <c r="B27" s="341" t="s">
        <v>760</v>
      </c>
      <c r="C27" s="342" t="s">
        <v>761</v>
      </c>
      <c r="D27" s="342" t="s">
        <v>762</v>
      </c>
      <c r="E27" s="342" t="s">
        <v>763</v>
      </c>
      <c r="F27" s="342" t="s">
        <v>764</v>
      </c>
      <c r="G27" s="342"/>
      <c r="H27" s="342" t="s">
        <v>370</v>
      </c>
      <c r="I27" s="342"/>
      <c r="J27" s="342" t="s">
        <v>371</v>
      </c>
      <c r="K27" s="342" t="s">
        <v>765</v>
      </c>
      <c r="L27" s="342" t="s">
        <v>766</v>
      </c>
      <c r="M27" s="342" t="s">
        <v>767</v>
      </c>
      <c r="N27" s="342" t="s">
        <v>371</v>
      </c>
      <c r="O27" s="342" t="s">
        <v>426</v>
      </c>
      <c r="P27" s="342" t="s">
        <v>427</v>
      </c>
      <c r="Q27" s="342" t="s">
        <v>428</v>
      </c>
      <c r="R27" s="342" t="s">
        <v>378</v>
      </c>
      <c r="S27" s="342" t="s">
        <v>697</v>
      </c>
      <c r="T27" s="342" t="s">
        <v>698</v>
      </c>
      <c r="U27" s="342" t="s">
        <v>698</v>
      </c>
      <c r="V27" s="342"/>
      <c r="W27" s="342"/>
      <c r="X27" s="342"/>
      <c r="Y27" s="342"/>
      <c r="Z27" s="342"/>
      <c r="AA27" s="342"/>
      <c r="AB27" s="342"/>
      <c r="AC27" s="342"/>
      <c r="AD27" s="342"/>
      <c r="AE27" s="342"/>
      <c r="AF27" s="342"/>
      <c r="AG27" s="342"/>
      <c r="AH27" s="342"/>
      <c r="AI27" s="342"/>
      <c r="AJ27" s="342"/>
      <c r="AK27" s="342" t="s">
        <v>371</v>
      </c>
      <c r="AL27" s="342" t="s">
        <v>381</v>
      </c>
      <c r="AM27" s="342" t="s">
        <v>371</v>
      </c>
      <c r="AN27" s="342" t="s">
        <v>645</v>
      </c>
      <c r="AO27" s="342" t="s">
        <v>698</v>
      </c>
      <c r="AP27" s="342" t="s">
        <v>699</v>
      </c>
      <c r="AQ27" s="342" t="s">
        <v>700</v>
      </c>
      <c r="AR27" s="342" t="s">
        <v>701</v>
      </c>
      <c r="AS27" s="342" t="s">
        <v>483</v>
      </c>
      <c r="AT27" s="342"/>
      <c r="AU27" s="351" t="s">
        <v>766</v>
      </c>
      <c r="AV27" s="342" t="s">
        <v>504</v>
      </c>
      <c r="AW27" s="342" t="s">
        <v>768</v>
      </c>
      <c r="AX27" s="342" t="s">
        <v>643</v>
      </c>
      <c r="AY27" s="342" t="s">
        <v>769</v>
      </c>
      <c r="AZ27" s="342" t="s">
        <v>641</v>
      </c>
      <c r="BA27" s="342" t="s">
        <v>770</v>
      </c>
      <c r="BB27" s="342" t="s">
        <v>705</v>
      </c>
      <c r="BC27" s="342" t="s">
        <v>771</v>
      </c>
      <c r="BD27" s="342" t="s">
        <v>635</v>
      </c>
      <c r="BE27" s="342" t="s">
        <v>772</v>
      </c>
      <c r="BF27" s="342" t="s">
        <v>637</v>
      </c>
      <c r="BG27" s="342" t="s">
        <v>773</v>
      </c>
      <c r="BH27" s="342" t="s">
        <v>639</v>
      </c>
      <c r="BI27" s="342" t="s">
        <v>774</v>
      </c>
      <c r="BJ27" s="342" t="s">
        <v>461</v>
      </c>
      <c r="BK27" s="342" t="s">
        <v>626</v>
      </c>
      <c r="BL27" s="342" t="s">
        <v>502</v>
      </c>
      <c r="BM27" s="342" t="s">
        <v>775</v>
      </c>
      <c r="BN27" s="342" t="s">
        <v>500</v>
      </c>
      <c r="BO27" s="342" t="s">
        <v>776</v>
      </c>
      <c r="BP27" s="342" t="s">
        <v>713</v>
      </c>
      <c r="BQ27" s="342" t="s">
        <v>777</v>
      </c>
      <c r="BR27" s="342" t="s">
        <v>456</v>
      </c>
      <c r="BS27" s="342" t="s">
        <v>778</v>
      </c>
      <c r="BT27" s="342" t="s">
        <v>459</v>
      </c>
      <c r="BU27" s="342" t="s">
        <v>779</v>
      </c>
      <c r="BV27" s="342" t="s">
        <v>399</v>
      </c>
      <c r="BW27" s="342" t="s">
        <v>780</v>
      </c>
      <c r="BX27" s="342"/>
      <c r="BY27" s="342"/>
      <c r="BZ27" s="342"/>
      <c r="CA27" s="342"/>
      <c r="CB27" s="342"/>
      <c r="CC27" s="343"/>
      <c r="CD27" s="343"/>
      <c r="CE27" s="343"/>
      <c r="CF27" s="343"/>
      <c r="CG27" s="343"/>
      <c r="CH27" s="343"/>
      <c r="CI27" s="343"/>
      <c r="CJ27" s="343"/>
      <c r="CK27" s="343"/>
      <c r="CL27" s="343"/>
      <c r="CM27" s="343"/>
      <c r="CN27" s="343"/>
      <c r="CO27" s="343"/>
      <c r="CP27" s="343"/>
      <c r="CQ27" s="343"/>
      <c r="CR27" s="343"/>
      <c r="CS27" s="343"/>
      <c r="CT27" s="343"/>
      <c r="CU27" s="343"/>
      <c r="CV27" s="343"/>
      <c r="CW27" s="343"/>
      <c r="CX27" s="343"/>
      <c r="CY27" s="343"/>
      <c r="CZ27" s="343"/>
      <c r="DA27" s="344"/>
    </row>
    <row r="28" spans="2:105" x14ac:dyDescent="0.25">
      <c r="B28" s="341" t="s">
        <v>781</v>
      </c>
      <c r="C28" s="342" t="s">
        <v>782</v>
      </c>
      <c r="D28" s="342" t="s">
        <v>783</v>
      </c>
      <c r="E28" s="342" t="s">
        <v>784</v>
      </c>
      <c r="F28" s="342" t="s">
        <v>596</v>
      </c>
      <c r="G28" s="342"/>
      <c r="H28" s="342" t="s">
        <v>370</v>
      </c>
      <c r="I28" s="342"/>
      <c r="J28" s="342" t="s">
        <v>371</v>
      </c>
      <c r="K28" s="342" t="s">
        <v>785</v>
      </c>
      <c r="L28" s="342"/>
      <c r="M28" s="342"/>
      <c r="N28" s="342" t="s">
        <v>386</v>
      </c>
      <c r="O28" s="342" t="s">
        <v>375</v>
      </c>
      <c r="P28" s="342" t="s">
        <v>376</v>
      </c>
      <c r="Q28" s="342" t="s">
        <v>377</v>
      </c>
      <c r="R28" s="342" t="s">
        <v>378</v>
      </c>
      <c r="S28" s="342" t="s">
        <v>697</v>
      </c>
      <c r="T28" s="342" t="s">
        <v>698</v>
      </c>
      <c r="U28" s="342" t="s">
        <v>698</v>
      </c>
      <c r="V28" s="342"/>
      <c r="W28" s="342"/>
      <c r="X28" s="342"/>
      <c r="Y28" s="342"/>
      <c r="Z28" s="342"/>
      <c r="AA28" s="342"/>
      <c r="AB28" s="342"/>
      <c r="AC28" s="342"/>
      <c r="AD28" s="342"/>
      <c r="AE28" s="342"/>
      <c r="AF28" s="342"/>
      <c r="AG28" s="342"/>
      <c r="AH28" s="342"/>
      <c r="AI28" s="342"/>
      <c r="AJ28" s="342"/>
      <c r="AK28" s="342" t="s">
        <v>371</v>
      </c>
      <c r="AL28" s="342" t="s">
        <v>381</v>
      </c>
      <c r="AM28" s="342" t="s">
        <v>371</v>
      </c>
      <c r="AN28" s="342" t="s">
        <v>645</v>
      </c>
      <c r="AO28" s="342" t="s">
        <v>698</v>
      </c>
      <c r="AP28" s="342" t="s">
        <v>699</v>
      </c>
      <c r="AQ28" s="342" t="s">
        <v>700</v>
      </c>
      <c r="AR28" s="342" t="s">
        <v>701</v>
      </c>
      <c r="AS28" s="342"/>
      <c r="AT28" s="342"/>
      <c r="AU28" s="351"/>
      <c r="AV28" s="342"/>
      <c r="AW28" s="342"/>
      <c r="AX28" s="342"/>
      <c r="AY28" s="342"/>
      <c r="AZ28" s="342"/>
      <c r="BA28" s="342"/>
      <c r="BB28" s="342"/>
      <c r="BC28" s="342"/>
      <c r="BD28" s="342"/>
      <c r="BE28" s="342"/>
      <c r="BF28" s="342"/>
      <c r="BG28" s="342"/>
      <c r="BH28" s="342"/>
      <c r="BI28" s="342"/>
      <c r="BJ28" s="342"/>
      <c r="BK28" s="342"/>
      <c r="BL28" s="342"/>
      <c r="BM28" s="342"/>
      <c r="BN28" s="342"/>
      <c r="BO28" s="342"/>
      <c r="BP28" s="342"/>
      <c r="BQ28" s="342"/>
      <c r="BR28" s="342"/>
      <c r="BS28" s="342"/>
      <c r="BT28" s="342"/>
      <c r="BU28" s="342"/>
      <c r="BV28" s="342"/>
      <c r="BW28" s="342"/>
      <c r="BX28" s="342"/>
      <c r="BY28" s="342"/>
      <c r="BZ28" s="342"/>
      <c r="CA28" s="342"/>
      <c r="CB28" s="342"/>
      <c r="CC28" s="343"/>
      <c r="CD28" s="343"/>
      <c r="CE28" s="343"/>
      <c r="CF28" s="343"/>
      <c r="CG28" s="343"/>
      <c r="CH28" s="343"/>
      <c r="CI28" s="343"/>
      <c r="CJ28" s="343"/>
      <c r="CK28" s="343"/>
      <c r="CL28" s="343"/>
      <c r="CM28" s="343"/>
      <c r="CN28" s="343"/>
      <c r="CO28" s="343"/>
      <c r="CP28" s="343"/>
      <c r="CQ28" s="343"/>
      <c r="CR28" s="343"/>
      <c r="CS28" s="343"/>
      <c r="CT28" s="343"/>
      <c r="CU28" s="343"/>
      <c r="CV28" s="343"/>
      <c r="CW28" s="343"/>
      <c r="CX28" s="343"/>
      <c r="CY28" s="343"/>
      <c r="CZ28" s="343"/>
      <c r="DA28" s="344"/>
    </row>
    <row r="29" spans="2:105" x14ac:dyDescent="0.25">
      <c r="B29" s="341" t="s">
        <v>786</v>
      </c>
      <c r="C29" s="342" t="s">
        <v>787</v>
      </c>
      <c r="D29" s="342" t="s">
        <v>788</v>
      </c>
      <c r="E29" s="342" t="s">
        <v>789</v>
      </c>
      <c r="F29" s="342" t="s">
        <v>790</v>
      </c>
      <c r="G29" s="342"/>
      <c r="H29" s="342" t="s">
        <v>370</v>
      </c>
      <c r="I29" s="342"/>
      <c r="J29" s="342" t="s">
        <v>371</v>
      </c>
      <c r="K29" s="342" t="s">
        <v>791</v>
      </c>
      <c r="L29" s="342"/>
      <c r="M29" s="342"/>
      <c r="N29" s="342" t="s">
        <v>386</v>
      </c>
      <c r="O29" s="342" t="s">
        <v>448</v>
      </c>
      <c r="P29" s="342" t="s">
        <v>449</v>
      </c>
      <c r="Q29" s="342" t="s">
        <v>450</v>
      </c>
      <c r="R29" s="342" t="s">
        <v>378</v>
      </c>
      <c r="S29" s="342" t="s">
        <v>697</v>
      </c>
      <c r="T29" s="342" t="s">
        <v>698</v>
      </c>
      <c r="U29" s="342" t="s">
        <v>698</v>
      </c>
      <c r="V29" s="342"/>
      <c r="W29" s="342"/>
      <c r="X29" s="342"/>
      <c r="Y29" s="342"/>
      <c r="Z29" s="342"/>
      <c r="AA29" s="342"/>
      <c r="AB29" s="342"/>
      <c r="AC29" s="342"/>
      <c r="AD29" s="342"/>
      <c r="AE29" s="342"/>
      <c r="AF29" s="342"/>
      <c r="AG29" s="342"/>
      <c r="AH29" s="342"/>
      <c r="AI29" s="342"/>
      <c r="AJ29" s="342"/>
      <c r="AK29" s="342" t="s">
        <v>371</v>
      </c>
      <c r="AL29" s="342" t="s">
        <v>381</v>
      </c>
      <c r="AM29" s="342" t="s">
        <v>371</v>
      </c>
      <c r="AN29" s="342" t="s">
        <v>645</v>
      </c>
      <c r="AO29" s="342" t="s">
        <v>698</v>
      </c>
      <c r="AP29" s="342" t="s">
        <v>699</v>
      </c>
      <c r="AQ29" s="342" t="s">
        <v>700</v>
      </c>
      <c r="AR29" s="342" t="s">
        <v>701</v>
      </c>
      <c r="AS29" s="342"/>
      <c r="AT29" s="342"/>
      <c r="AU29" s="351"/>
      <c r="AV29" s="342"/>
      <c r="AW29" s="342"/>
      <c r="AX29" s="342"/>
      <c r="AY29" s="342"/>
      <c r="AZ29" s="342"/>
      <c r="BA29" s="342"/>
      <c r="BB29" s="342"/>
      <c r="BC29" s="342"/>
      <c r="BD29" s="342"/>
      <c r="BE29" s="342"/>
      <c r="BF29" s="342"/>
      <c r="BG29" s="342"/>
      <c r="BH29" s="342"/>
      <c r="BI29" s="342"/>
      <c r="BJ29" s="342"/>
      <c r="BK29" s="342"/>
      <c r="BL29" s="342"/>
      <c r="BM29" s="342"/>
      <c r="BN29" s="342"/>
      <c r="BO29" s="342"/>
      <c r="BP29" s="342"/>
      <c r="BQ29" s="342"/>
      <c r="BR29" s="342"/>
      <c r="BS29" s="342"/>
      <c r="BT29" s="342"/>
      <c r="BU29" s="342"/>
      <c r="BV29" s="342"/>
      <c r="BW29" s="342"/>
      <c r="BX29" s="342"/>
      <c r="BY29" s="342"/>
      <c r="BZ29" s="342"/>
      <c r="CA29" s="342"/>
      <c r="CB29" s="342"/>
      <c r="CC29" s="343"/>
      <c r="CD29" s="343"/>
      <c r="CE29" s="343"/>
      <c r="CF29" s="343"/>
      <c r="CG29" s="343"/>
      <c r="CH29" s="343"/>
      <c r="CI29" s="343"/>
      <c r="CJ29" s="343"/>
      <c r="CK29" s="343"/>
      <c r="CL29" s="343"/>
      <c r="CM29" s="343"/>
      <c r="CN29" s="343"/>
      <c r="CO29" s="343"/>
      <c r="CP29" s="343"/>
      <c r="CQ29" s="343"/>
      <c r="CR29" s="343"/>
      <c r="CS29" s="343"/>
      <c r="CT29" s="343"/>
      <c r="CU29" s="343"/>
      <c r="CV29" s="343"/>
      <c r="CW29" s="343"/>
      <c r="CX29" s="343"/>
      <c r="CY29" s="343"/>
      <c r="CZ29" s="343"/>
      <c r="DA29" s="344"/>
    </row>
    <row r="30" spans="2:105" x14ac:dyDescent="0.25">
      <c r="B30" s="341" t="s">
        <v>697</v>
      </c>
      <c r="C30" s="342"/>
      <c r="D30" s="342" t="s">
        <v>792</v>
      </c>
      <c r="E30" s="342"/>
      <c r="F30" s="342" t="s">
        <v>438</v>
      </c>
      <c r="G30" s="342"/>
      <c r="H30" s="342" t="s">
        <v>370</v>
      </c>
      <c r="I30" s="342"/>
      <c r="J30" s="342" t="s">
        <v>371</v>
      </c>
      <c r="K30" s="342" t="s">
        <v>793</v>
      </c>
      <c r="L30" s="342"/>
      <c r="M30" s="342"/>
      <c r="N30" s="342" t="s">
        <v>371</v>
      </c>
      <c r="O30" s="342"/>
      <c r="P30" s="342"/>
      <c r="Q30" s="342"/>
      <c r="R30" s="342"/>
      <c r="S30" s="342" t="s">
        <v>697</v>
      </c>
      <c r="T30" s="342" t="s">
        <v>698</v>
      </c>
      <c r="U30" s="342" t="s">
        <v>698</v>
      </c>
      <c r="V30" s="342"/>
      <c r="W30" s="342"/>
      <c r="X30" s="342"/>
      <c r="Y30" s="342"/>
      <c r="Z30" s="342"/>
      <c r="AA30" s="342"/>
      <c r="AB30" s="342"/>
      <c r="AC30" s="342"/>
      <c r="AD30" s="342"/>
      <c r="AE30" s="342"/>
      <c r="AF30" s="342"/>
      <c r="AG30" s="342"/>
      <c r="AH30" s="342"/>
      <c r="AI30" s="342"/>
      <c r="AJ30" s="342"/>
      <c r="AK30" s="342" t="s">
        <v>371</v>
      </c>
      <c r="AL30" s="342" t="s">
        <v>381</v>
      </c>
      <c r="AM30" s="342" t="s">
        <v>371</v>
      </c>
      <c r="AN30" s="342" t="s">
        <v>645</v>
      </c>
      <c r="AO30" s="342" t="s">
        <v>698</v>
      </c>
      <c r="AP30" s="342" t="s">
        <v>699</v>
      </c>
      <c r="AQ30" s="342" t="s">
        <v>700</v>
      </c>
      <c r="AR30" s="342" t="s">
        <v>701</v>
      </c>
      <c r="AS30" s="342"/>
      <c r="AT30" s="342"/>
      <c r="AU30" s="351"/>
      <c r="AV30" s="342"/>
      <c r="AW30" s="342"/>
      <c r="AX30" s="342"/>
      <c r="AY30" s="342"/>
      <c r="AZ30" s="342"/>
      <c r="BA30" s="342"/>
      <c r="BB30" s="342"/>
      <c r="BC30" s="342"/>
      <c r="BD30" s="342"/>
      <c r="BE30" s="342"/>
      <c r="BF30" s="342"/>
      <c r="BG30" s="342"/>
      <c r="BH30" s="342"/>
      <c r="BI30" s="342"/>
      <c r="BJ30" s="342"/>
      <c r="BK30" s="342"/>
      <c r="BL30" s="342"/>
      <c r="BM30" s="342"/>
      <c r="BN30" s="342"/>
      <c r="BO30" s="342"/>
      <c r="BP30" s="342"/>
      <c r="BQ30" s="342"/>
      <c r="BR30" s="342"/>
      <c r="BS30" s="342"/>
      <c r="BT30" s="342"/>
      <c r="BU30" s="342"/>
      <c r="BV30" s="342"/>
      <c r="BW30" s="342"/>
      <c r="BX30" s="342"/>
      <c r="BY30" s="342"/>
      <c r="BZ30" s="342"/>
      <c r="CA30" s="342"/>
      <c r="CB30" s="342"/>
      <c r="CC30" s="343"/>
      <c r="CD30" s="343"/>
      <c r="CE30" s="343"/>
      <c r="CF30" s="343"/>
      <c r="CG30" s="343"/>
      <c r="CH30" s="343"/>
      <c r="CI30" s="343"/>
      <c r="CJ30" s="343"/>
      <c r="CK30" s="343"/>
      <c r="CL30" s="343"/>
      <c r="CM30" s="343"/>
      <c r="CN30" s="343"/>
      <c r="CO30" s="343"/>
      <c r="CP30" s="343"/>
      <c r="CQ30" s="343"/>
      <c r="CR30" s="343"/>
      <c r="CS30" s="343"/>
      <c r="CT30" s="343"/>
      <c r="CU30" s="343"/>
      <c r="CV30" s="343"/>
      <c r="CW30" s="343"/>
      <c r="CX30" s="343"/>
      <c r="CY30" s="343"/>
      <c r="CZ30" s="343"/>
      <c r="DA30" s="344"/>
    </row>
    <row r="31" spans="2:105" x14ac:dyDescent="0.25">
      <c r="B31" s="341" t="s">
        <v>794</v>
      </c>
      <c r="C31" s="342"/>
      <c r="D31" s="342" t="s">
        <v>795</v>
      </c>
      <c r="E31" s="342"/>
      <c r="F31" s="342" t="s">
        <v>438</v>
      </c>
      <c r="G31" s="342"/>
      <c r="H31" s="342" t="s">
        <v>370</v>
      </c>
      <c r="I31" s="342"/>
      <c r="J31" s="342" t="s">
        <v>371</v>
      </c>
      <c r="K31" s="342" t="s">
        <v>796</v>
      </c>
      <c r="L31" s="342"/>
      <c r="M31" s="342"/>
      <c r="N31" s="342" t="s">
        <v>371</v>
      </c>
      <c r="O31" s="342"/>
      <c r="P31" s="342"/>
      <c r="Q31" s="342"/>
      <c r="R31" s="342"/>
      <c r="S31" s="342" t="s">
        <v>697</v>
      </c>
      <c r="T31" s="342" t="s">
        <v>698</v>
      </c>
      <c r="U31" s="342" t="s">
        <v>698</v>
      </c>
      <c r="V31" s="342"/>
      <c r="W31" s="342"/>
      <c r="X31" s="342"/>
      <c r="Y31" s="342"/>
      <c r="Z31" s="342"/>
      <c r="AA31" s="342"/>
      <c r="AB31" s="342"/>
      <c r="AC31" s="342"/>
      <c r="AD31" s="342"/>
      <c r="AE31" s="342"/>
      <c r="AF31" s="342"/>
      <c r="AG31" s="342"/>
      <c r="AH31" s="342"/>
      <c r="AI31" s="342"/>
      <c r="AJ31" s="342"/>
      <c r="AK31" s="342" t="s">
        <v>371</v>
      </c>
      <c r="AL31" s="342" t="s">
        <v>381</v>
      </c>
      <c r="AM31" s="342" t="s">
        <v>371</v>
      </c>
      <c r="AN31" s="342" t="s">
        <v>645</v>
      </c>
      <c r="AO31" s="342" t="s">
        <v>698</v>
      </c>
      <c r="AP31" s="342" t="s">
        <v>699</v>
      </c>
      <c r="AQ31" s="342" t="s">
        <v>700</v>
      </c>
      <c r="AR31" s="342" t="s">
        <v>701</v>
      </c>
      <c r="AS31" s="342"/>
      <c r="AT31" s="342"/>
      <c r="AU31" s="351"/>
      <c r="AV31" s="342"/>
      <c r="AW31" s="342"/>
      <c r="AX31" s="342"/>
      <c r="AY31" s="342"/>
      <c r="AZ31" s="342"/>
      <c r="BA31" s="342"/>
      <c r="BB31" s="342"/>
      <c r="BC31" s="342"/>
      <c r="BD31" s="342"/>
      <c r="BE31" s="342"/>
      <c r="BF31" s="342"/>
      <c r="BG31" s="342"/>
      <c r="BH31" s="342"/>
      <c r="BI31" s="342"/>
      <c r="BJ31" s="342"/>
      <c r="BK31" s="342"/>
      <c r="BL31" s="342"/>
      <c r="BM31" s="342"/>
      <c r="BN31" s="342"/>
      <c r="BO31" s="342"/>
      <c r="BP31" s="342"/>
      <c r="BQ31" s="342"/>
      <c r="BR31" s="342"/>
      <c r="BS31" s="342"/>
      <c r="BT31" s="342"/>
      <c r="BU31" s="342"/>
      <c r="BV31" s="342"/>
      <c r="BW31" s="342"/>
      <c r="BX31" s="342"/>
      <c r="BY31" s="342"/>
      <c r="BZ31" s="342"/>
      <c r="CA31" s="342"/>
      <c r="CB31" s="342"/>
      <c r="CC31" s="343"/>
      <c r="CD31" s="343"/>
      <c r="CE31" s="343"/>
      <c r="CF31" s="343"/>
      <c r="CG31" s="343"/>
      <c r="CH31" s="343"/>
      <c r="CI31" s="343"/>
      <c r="CJ31" s="343"/>
      <c r="CK31" s="343"/>
      <c r="CL31" s="343"/>
      <c r="CM31" s="343"/>
      <c r="CN31" s="343"/>
      <c r="CO31" s="343"/>
      <c r="CP31" s="343"/>
      <c r="CQ31" s="343"/>
      <c r="CR31" s="343"/>
      <c r="CS31" s="343"/>
      <c r="CT31" s="343"/>
      <c r="CU31" s="343"/>
      <c r="CV31" s="343"/>
      <c r="CW31" s="343"/>
      <c r="CX31" s="343"/>
      <c r="CY31" s="343"/>
      <c r="CZ31" s="343"/>
      <c r="DA31" s="344"/>
    </row>
    <row r="32" spans="2:105" x14ac:dyDescent="0.25">
      <c r="B32" s="341" t="s">
        <v>797</v>
      </c>
      <c r="C32" s="342" t="s">
        <v>798</v>
      </c>
      <c r="D32" s="342" t="s">
        <v>799</v>
      </c>
      <c r="E32" s="342" t="s">
        <v>800</v>
      </c>
      <c r="F32" s="342" t="s">
        <v>801</v>
      </c>
      <c r="G32" s="342"/>
      <c r="H32" s="342" t="s">
        <v>370</v>
      </c>
      <c r="I32" s="342"/>
      <c r="J32" s="342" t="s">
        <v>371</v>
      </c>
      <c r="K32" s="342" t="s">
        <v>802</v>
      </c>
      <c r="L32" s="342" t="s">
        <v>803</v>
      </c>
      <c r="M32" s="342" t="s">
        <v>804</v>
      </c>
      <c r="N32" s="342" t="s">
        <v>371</v>
      </c>
      <c r="O32" s="342" t="s">
        <v>805</v>
      </c>
      <c r="P32" s="342" t="s">
        <v>806</v>
      </c>
      <c r="Q32" s="342" t="s">
        <v>807</v>
      </c>
      <c r="R32" s="342" t="s">
        <v>378</v>
      </c>
      <c r="S32" s="342" t="s">
        <v>639</v>
      </c>
      <c r="T32" s="342" t="s">
        <v>808</v>
      </c>
      <c r="U32" s="342" t="s">
        <v>808</v>
      </c>
      <c r="V32" s="342"/>
      <c r="W32" s="342"/>
      <c r="X32" s="342"/>
      <c r="Y32" s="342"/>
      <c r="Z32" s="342"/>
      <c r="AA32" s="342"/>
      <c r="AB32" s="342"/>
      <c r="AC32" s="342"/>
      <c r="AD32" s="342"/>
      <c r="AE32" s="342"/>
      <c r="AF32" s="342"/>
      <c r="AG32" s="342"/>
      <c r="AH32" s="342"/>
      <c r="AI32" s="342"/>
      <c r="AJ32" s="342"/>
      <c r="AK32" s="342" t="s">
        <v>371</v>
      </c>
      <c r="AL32" s="342" t="s">
        <v>381</v>
      </c>
      <c r="AM32" s="342" t="s">
        <v>371</v>
      </c>
      <c r="AN32" s="342" t="s">
        <v>496</v>
      </c>
      <c r="AO32" s="342" t="s">
        <v>495</v>
      </c>
      <c r="AP32" s="342" t="s">
        <v>497</v>
      </c>
      <c r="AQ32" s="342" t="s">
        <v>498</v>
      </c>
      <c r="AR32" s="342" t="s">
        <v>499</v>
      </c>
      <c r="AS32" s="342" t="s">
        <v>386</v>
      </c>
      <c r="AT32" s="342"/>
      <c r="AU32" s="351" t="s">
        <v>803</v>
      </c>
      <c r="AV32" s="342" t="s">
        <v>500</v>
      </c>
      <c r="AW32" s="342" t="s">
        <v>809</v>
      </c>
      <c r="AX32" s="342" t="s">
        <v>502</v>
      </c>
      <c r="AY32" s="342" t="s">
        <v>810</v>
      </c>
      <c r="AZ32" s="342" t="s">
        <v>504</v>
      </c>
      <c r="BA32" s="342" t="s">
        <v>811</v>
      </c>
      <c r="BB32" s="342" t="s">
        <v>456</v>
      </c>
      <c r="BC32" s="342" t="s">
        <v>812</v>
      </c>
      <c r="BD32" s="342" t="s">
        <v>507</v>
      </c>
      <c r="BE32" s="342" t="s">
        <v>813</v>
      </c>
      <c r="BF32" s="342" t="s">
        <v>461</v>
      </c>
      <c r="BG32" s="342" t="s">
        <v>814</v>
      </c>
      <c r="BH32" s="342" t="s">
        <v>393</v>
      </c>
      <c r="BI32" s="342" t="s">
        <v>815</v>
      </c>
      <c r="BJ32" s="342" t="s">
        <v>511</v>
      </c>
      <c r="BK32" s="342" t="s">
        <v>816</v>
      </c>
      <c r="BL32" s="342" t="s">
        <v>459</v>
      </c>
      <c r="BM32" s="342" t="s">
        <v>817</v>
      </c>
      <c r="BN32" s="342" t="s">
        <v>399</v>
      </c>
      <c r="BO32" s="342" t="s">
        <v>818</v>
      </c>
      <c r="BP32" s="342"/>
      <c r="BQ32" s="342"/>
      <c r="BR32" s="342"/>
      <c r="BS32" s="342"/>
      <c r="BT32" s="342"/>
      <c r="BU32" s="342"/>
      <c r="BV32" s="342"/>
      <c r="BW32" s="342"/>
      <c r="BX32" s="342"/>
      <c r="BY32" s="342"/>
      <c r="BZ32" s="342"/>
      <c r="CA32" s="342"/>
      <c r="CB32" s="342"/>
      <c r="CC32" s="343"/>
      <c r="CD32" s="343"/>
      <c r="CE32" s="343"/>
      <c r="CF32" s="343"/>
      <c r="CG32" s="343"/>
      <c r="CH32" s="343"/>
      <c r="CI32" s="343"/>
      <c r="CJ32" s="343"/>
      <c r="CK32" s="343"/>
      <c r="CL32" s="343"/>
      <c r="CM32" s="343"/>
      <c r="CN32" s="343"/>
      <c r="CO32" s="343"/>
      <c r="CP32" s="343"/>
      <c r="CQ32" s="343"/>
      <c r="CR32" s="343"/>
      <c r="CS32" s="343"/>
      <c r="CT32" s="343"/>
      <c r="CU32" s="343"/>
      <c r="CV32" s="343"/>
      <c r="CW32" s="343"/>
      <c r="CX32" s="343"/>
      <c r="CY32" s="343"/>
      <c r="CZ32" s="343"/>
      <c r="DA32" s="344"/>
    </row>
    <row r="33" spans="2:105" x14ac:dyDescent="0.25">
      <c r="B33" s="341" t="s">
        <v>819</v>
      </c>
      <c r="C33" s="342" t="s">
        <v>820</v>
      </c>
      <c r="D33" s="342" t="s">
        <v>821</v>
      </c>
      <c r="E33" s="342" t="s">
        <v>822</v>
      </c>
      <c r="F33" s="342" t="s">
        <v>823</v>
      </c>
      <c r="G33" s="342"/>
      <c r="H33" s="342" t="s">
        <v>370</v>
      </c>
      <c r="I33" s="342"/>
      <c r="J33" s="342" t="s">
        <v>371</v>
      </c>
      <c r="K33" s="342" t="s">
        <v>824</v>
      </c>
      <c r="L33" s="342" t="s">
        <v>825</v>
      </c>
      <c r="M33" s="342" t="s">
        <v>826</v>
      </c>
      <c r="N33" s="342" t="s">
        <v>371</v>
      </c>
      <c r="O33" s="342" t="s">
        <v>379</v>
      </c>
      <c r="P33" s="342" t="s">
        <v>409</v>
      </c>
      <c r="Q33" s="342" t="s">
        <v>409</v>
      </c>
      <c r="R33" s="342" t="s">
        <v>378</v>
      </c>
      <c r="S33" s="342" t="s">
        <v>639</v>
      </c>
      <c r="T33" s="342" t="s">
        <v>808</v>
      </c>
      <c r="U33" s="342" t="s">
        <v>808</v>
      </c>
      <c r="V33" s="342"/>
      <c r="W33" s="342"/>
      <c r="X33" s="342"/>
      <c r="Y33" s="342"/>
      <c r="Z33" s="342"/>
      <c r="AA33" s="342"/>
      <c r="AB33" s="342"/>
      <c r="AC33" s="342"/>
      <c r="AD33" s="342"/>
      <c r="AE33" s="342"/>
      <c r="AF33" s="342"/>
      <c r="AG33" s="342"/>
      <c r="AH33" s="342"/>
      <c r="AI33" s="342"/>
      <c r="AJ33" s="342"/>
      <c r="AK33" s="342" t="s">
        <v>371</v>
      </c>
      <c r="AL33" s="342" t="s">
        <v>381</v>
      </c>
      <c r="AM33" s="342" t="s">
        <v>371</v>
      </c>
      <c r="AN33" s="342" t="s">
        <v>496</v>
      </c>
      <c r="AO33" s="342" t="s">
        <v>495</v>
      </c>
      <c r="AP33" s="342" t="s">
        <v>497</v>
      </c>
      <c r="AQ33" s="342" t="s">
        <v>498</v>
      </c>
      <c r="AR33" s="342" t="s">
        <v>499</v>
      </c>
      <c r="AS33" s="342" t="s">
        <v>410</v>
      </c>
      <c r="AT33" s="342"/>
      <c r="AU33" s="351" t="s">
        <v>825</v>
      </c>
      <c r="AV33" s="342" t="s">
        <v>500</v>
      </c>
      <c r="AW33" s="342" t="s">
        <v>827</v>
      </c>
      <c r="AX33" s="342" t="s">
        <v>502</v>
      </c>
      <c r="AY33" s="342" t="s">
        <v>828</v>
      </c>
      <c r="AZ33" s="342" t="s">
        <v>504</v>
      </c>
      <c r="BA33" s="342" t="s">
        <v>829</v>
      </c>
      <c r="BB33" s="342" t="s">
        <v>456</v>
      </c>
      <c r="BC33" s="342" t="s">
        <v>830</v>
      </c>
      <c r="BD33" s="342" t="s">
        <v>507</v>
      </c>
      <c r="BE33" s="342" t="s">
        <v>831</v>
      </c>
      <c r="BF33" s="342" t="s">
        <v>461</v>
      </c>
      <c r="BG33" s="342" t="s">
        <v>832</v>
      </c>
      <c r="BH33" s="342" t="s">
        <v>393</v>
      </c>
      <c r="BI33" s="342" t="s">
        <v>833</v>
      </c>
      <c r="BJ33" s="342" t="s">
        <v>511</v>
      </c>
      <c r="BK33" s="342" t="s">
        <v>834</v>
      </c>
      <c r="BL33" s="342" t="s">
        <v>459</v>
      </c>
      <c r="BM33" s="342" t="s">
        <v>835</v>
      </c>
      <c r="BN33" s="342" t="s">
        <v>399</v>
      </c>
      <c r="BO33" s="342" t="s">
        <v>836</v>
      </c>
      <c r="BP33" s="342"/>
      <c r="BQ33" s="342"/>
      <c r="BR33" s="342"/>
      <c r="BS33" s="342"/>
      <c r="BT33" s="342"/>
      <c r="BU33" s="342"/>
      <c r="BV33" s="342"/>
      <c r="BW33" s="342"/>
      <c r="BX33" s="342"/>
      <c r="BY33" s="342"/>
      <c r="BZ33" s="342"/>
      <c r="CA33" s="342"/>
      <c r="CB33" s="342"/>
      <c r="CC33" s="343"/>
      <c r="CD33" s="343"/>
      <c r="CE33" s="343"/>
      <c r="CF33" s="343"/>
      <c r="CG33" s="343"/>
      <c r="CH33" s="343"/>
      <c r="CI33" s="343"/>
      <c r="CJ33" s="343"/>
      <c r="CK33" s="343"/>
      <c r="CL33" s="343"/>
      <c r="CM33" s="343"/>
      <c r="CN33" s="343"/>
      <c r="CO33" s="343"/>
      <c r="CP33" s="343"/>
      <c r="CQ33" s="343"/>
      <c r="CR33" s="343"/>
      <c r="CS33" s="343"/>
      <c r="CT33" s="343"/>
      <c r="CU33" s="343"/>
      <c r="CV33" s="343"/>
      <c r="CW33" s="343"/>
      <c r="CX33" s="343"/>
      <c r="CY33" s="343"/>
      <c r="CZ33" s="343"/>
      <c r="DA33" s="344"/>
    </row>
    <row r="34" spans="2:105" x14ac:dyDescent="0.25">
      <c r="B34" s="341" t="s">
        <v>805</v>
      </c>
      <c r="C34" s="342"/>
      <c r="D34" s="342" t="s">
        <v>837</v>
      </c>
      <c r="E34" s="342"/>
      <c r="F34" s="342" t="s">
        <v>438</v>
      </c>
      <c r="G34" s="342"/>
      <c r="H34" s="342" t="s">
        <v>370</v>
      </c>
      <c r="I34" s="342"/>
      <c r="J34" s="342" t="s">
        <v>371</v>
      </c>
      <c r="K34" s="342" t="s">
        <v>838</v>
      </c>
      <c r="L34" s="342"/>
      <c r="M34" s="342"/>
      <c r="N34" s="342" t="s">
        <v>371</v>
      </c>
      <c r="O34" s="342"/>
      <c r="P34" s="342"/>
      <c r="Q34" s="342"/>
      <c r="R34" s="342"/>
      <c r="S34" s="342" t="s">
        <v>639</v>
      </c>
      <c r="T34" s="342" t="s">
        <v>808</v>
      </c>
      <c r="U34" s="342" t="s">
        <v>808</v>
      </c>
      <c r="V34" s="342"/>
      <c r="W34" s="342"/>
      <c r="X34" s="342"/>
      <c r="Y34" s="342"/>
      <c r="Z34" s="342"/>
      <c r="AA34" s="342"/>
      <c r="AB34" s="342"/>
      <c r="AC34" s="342"/>
      <c r="AD34" s="342"/>
      <c r="AE34" s="342"/>
      <c r="AF34" s="342"/>
      <c r="AG34" s="342"/>
      <c r="AH34" s="342"/>
      <c r="AI34" s="342"/>
      <c r="AJ34" s="342"/>
      <c r="AK34" s="342" t="s">
        <v>371</v>
      </c>
      <c r="AL34" s="342" t="s">
        <v>381</v>
      </c>
      <c r="AM34" s="342" t="s">
        <v>371</v>
      </c>
      <c r="AN34" s="342" t="s">
        <v>496</v>
      </c>
      <c r="AO34" s="342" t="s">
        <v>495</v>
      </c>
      <c r="AP34" s="342" t="s">
        <v>497</v>
      </c>
      <c r="AQ34" s="342" t="s">
        <v>498</v>
      </c>
      <c r="AR34" s="342" t="s">
        <v>499</v>
      </c>
      <c r="AS34" s="342"/>
      <c r="AT34" s="342"/>
      <c r="AU34" s="351"/>
      <c r="AV34" s="342"/>
      <c r="AW34" s="342"/>
      <c r="AX34" s="342"/>
      <c r="AY34" s="342"/>
      <c r="AZ34" s="342"/>
      <c r="BA34" s="342"/>
      <c r="BB34" s="342"/>
      <c r="BC34" s="342"/>
      <c r="BD34" s="342"/>
      <c r="BE34" s="342"/>
      <c r="BF34" s="342"/>
      <c r="BG34" s="342"/>
      <c r="BH34" s="342"/>
      <c r="BI34" s="342"/>
      <c r="BJ34" s="342"/>
      <c r="BK34" s="342"/>
      <c r="BL34" s="342"/>
      <c r="BM34" s="342"/>
      <c r="BN34" s="342"/>
      <c r="BO34" s="342"/>
      <c r="BP34" s="342"/>
      <c r="BQ34" s="342"/>
      <c r="BR34" s="342"/>
      <c r="BS34" s="342"/>
      <c r="BT34" s="342"/>
      <c r="BU34" s="342"/>
      <c r="BV34" s="342"/>
      <c r="BW34" s="342"/>
      <c r="BX34" s="342"/>
      <c r="BY34" s="342"/>
      <c r="BZ34" s="342"/>
      <c r="CA34" s="342"/>
      <c r="CB34" s="342"/>
      <c r="CC34" s="343"/>
      <c r="CD34" s="343"/>
      <c r="CE34" s="343"/>
      <c r="CF34" s="343"/>
      <c r="CG34" s="343"/>
      <c r="CH34" s="343"/>
      <c r="CI34" s="343"/>
      <c r="CJ34" s="343"/>
      <c r="CK34" s="343"/>
      <c r="CL34" s="343"/>
      <c r="CM34" s="343"/>
      <c r="CN34" s="343"/>
      <c r="CO34" s="343"/>
      <c r="CP34" s="343"/>
      <c r="CQ34" s="343"/>
      <c r="CR34" s="343"/>
      <c r="CS34" s="343"/>
      <c r="CT34" s="343"/>
      <c r="CU34" s="343"/>
      <c r="CV34" s="343"/>
      <c r="CW34" s="343"/>
      <c r="CX34" s="343"/>
      <c r="CY34" s="343"/>
      <c r="CZ34" s="343"/>
      <c r="DA34" s="344"/>
    </row>
    <row r="35" spans="2:105" x14ac:dyDescent="0.25">
      <c r="B35" s="341" t="s">
        <v>839</v>
      </c>
      <c r="C35" s="342" t="s">
        <v>840</v>
      </c>
      <c r="D35" s="342" t="s">
        <v>841</v>
      </c>
      <c r="E35" s="342" t="s">
        <v>842</v>
      </c>
      <c r="F35" s="342" t="s">
        <v>843</v>
      </c>
      <c r="G35" s="342"/>
      <c r="H35" s="342" t="s">
        <v>370</v>
      </c>
      <c r="I35" s="342"/>
      <c r="J35" s="342" t="s">
        <v>371</v>
      </c>
      <c r="K35" s="342" t="s">
        <v>844</v>
      </c>
      <c r="L35" s="342"/>
      <c r="M35" s="342"/>
      <c r="N35" s="342" t="s">
        <v>410</v>
      </c>
      <c r="O35" s="342" t="s">
        <v>375</v>
      </c>
      <c r="P35" s="342" t="s">
        <v>376</v>
      </c>
      <c r="Q35" s="342" t="s">
        <v>377</v>
      </c>
      <c r="R35" s="342" t="s">
        <v>378</v>
      </c>
      <c r="S35" s="342" t="s">
        <v>639</v>
      </c>
      <c r="T35" s="342" t="s">
        <v>808</v>
      </c>
      <c r="U35" s="342" t="s">
        <v>808</v>
      </c>
      <c r="V35" s="342"/>
      <c r="W35" s="342"/>
      <c r="X35" s="342"/>
      <c r="Y35" s="342"/>
      <c r="Z35" s="342"/>
      <c r="AA35" s="342"/>
      <c r="AB35" s="342"/>
      <c r="AC35" s="342"/>
      <c r="AD35" s="342"/>
      <c r="AE35" s="342"/>
      <c r="AF35" s="342"/>
      <c r="AG35" s="342"/>
      <c r="AH35" s="342"/>
      <c r="AI35" s="342"/>
      <c r="AJ35" s="342"/>
      <c r="AK35" s="342" t="s">
        <v>371</v>
      </c>
      <c r="AL35" s="342" t="s">
        <v>381</v>
      </c>
      <c r="AM35" s="342" t="s">
        <v>371</v>
      </c>
      <c r="AN35" s="342" t="s">
        <v>496</v>
      </c>
      <c r="AO35" s="342" t="s">
        <v>495</v>
      </c>
      <c r="AP35" s="342" t="s">
        <v>497</v>
      </c>
      <c r="AQ35" s="342" t="s">
        <v>498</v>
      </c>
      <c r="AR35" s="342" t="s">
        <v>499</v>
      </c>
      <c r="AS35" s="342"/>
      <c r="AT35" s="342"/>
      <c r="AU35" s="351"/>
      <c r="AV35" s="342" t="s">
        <v>500</v>
      </c>
      <c r="AW35" s="342" t="s">
        <v>845</v>
      </c>
      <c r="AX35" s="342" t="s">
        <v>502</v>
      </c>
      <c r="AY35" s="342" t="s">
        <v>602</v>
      </c>
      <c r="AZ35" s="342" t="s">
        <v>504</v>
      </c>
      <c r="BA35" s="342" t="s">
        <v>846</v>
      </c>
      <c r="BB35" s="342" t="s">
        <v>456</v>
      </c>
      <c r="BC35" s="342" t="s">
        <v>847</v>
      </c>
      <c r="BD35" s="342" t="s">
        <v>507</v>
      </c>
      <c r="BE35" s="342" t="s">
        <v>848</v>
      </c>
      <c r="BF35" s="342" t="s">
        <v>461</v>
      </c>
      <c r="BG35" s="342" t="s">
        <v>849</v>
      </c>
      <c r="BH35" s="342" t="s">
        <v>393</v>
      </c>
      <c r="BI35" s="342" t="s">
        <v>850</v>
      </c>
      <c r="BJ35" s="342" t="s">
        <v>511</v>
      </c>
      <c r="BK35" s="342" t="s">
        <v>851</v>
      </c>
      <c r="BL35" s="342" t="s">
        <v>459</v>
      </c>
      <c r="BM35" s="342" t="s">
        <v>852</v>
      </c>
      <c r="BN35" s="342" t="s">
        <v>399</v>
      </c>
      <c r="BO35" s="342" t="s">
        <v>853</v>
      </c>
      <c r="BP35" s="342"/>
      <c r="BQ35" s="342"/>
      <c r="BR35" s="342"/>
      <c r="BS35" s="342"/>
      <c r="BT35" s="342"/>
      <c r="BU35" s="342"/>
      <c r="BV35" s="342"/>
      <c r="BW35" s="342"/>
      <c r="BX35" s="342"/>
      <c r="BY35" s="342"/>
      <c r="BZ35" s="342"/>
      <c r="CA35" s="342"/>
      <c r="CB35" s="342"/>
      <c r="CC35" s="343"/>
      <c r="CD35" s="343"/>
      <c r="CE35" s="343"/>
      <c r="CF35" s="343"/>
      <c r="CG35" s="343"/>
      <c r="CH35" s="343"/>
      <c r="CI35" s="343"/>
      <c r="CJ35" s="343"/>
      <c r="CK35" s="343"/>
      <c r="CL35" s="343"/>
      <c r="CM35" s="343"/>
      <c r="CN35" s="343"/>
      <c r="CO35" s="343"/>
      <c r="CP35" s="343"/>
      <c r="CQ35" s="343"/>
      <c r="CR35" s="343"/>
      <c r="CS35" s="343"/>
      <c r="CT35" s="343"/>
      <c r="CU35" s="343"/>
      <c r="CV35" s="343"/>
      <c r="CW35" s="343"/>
      <c r="CX35" s="343"/>
      <c r="CY35" s="343"/>
      <c r="CZ35" s="343"/>
      <c r="DA35" s="344"/>
    </row>
    <row r="36" spans="2:105" x14ac:dyDescent="0.25">
      <c r="B36" s="341" t="s">
        <v>854</v>
      </c>
      <c r="C36" s="342" t="s">
        <v>855</v>
      </c>
      <c r="D36" s="342" t="s">
        <v>856</v>
      </c>
      <c r="E36" s="342" t="s">
        <v>857</v>
      </c>
      <c r="F36" s="342" t="s">
        <v>858</v>
      </c>
      <c r="G36" s="342"/>
      <c r="H36" s="342" t="s">
        <v>370</v>
      </c>
      <c r="I36" s="342"/>
      <c r="J36" s="342" t="s">
        <v>371</v>
      </c>
      <c r="K36" s="342" t="s">
        <v>859</v>
      </c>
      <c r="L36" s="342"/>
      <c r="M36" s="342"/>
      <c r="N36" s="342" t="s">
        <v>386</v>
      </c>
      <c r="O36" s="342" t="s">
        <v>451</v>
      </c>
      <c r="P36" s="342" t="s">
        <v>860</v>
      </c>
      <c r="Q36" s="342" t="s">
        <v>861</v>
      </c>
      <c r="R36" s="342" t="s">
        <v>862</v>
      </c>
      <c r="S36" s="342" t="s">
        <v>639</v>
      </c>
      <c r="T36" s="342" t="s">
        <v>808</v>
      </c>
      <c r="U36" s="342" t="s">
        <v>808</v>
      </c>
      <c r="V36" s="342"/>
      <c r="W36" s="342"/>
      <c r="X36" s="342"/>
      <c r="Y36" s="342"/>
      <c r="Z36" s="342"/>
      <c r="AA36" s="342"/>
      <c r="AB36" s="342"/>
      <c r="AC36" s="342"/>
      <c r="AD36" s="342"/>
      <c r="AE36" s="342"/>
      <c r="AF36" s="342"/>
      <c r="AG36" s="342"/>
      <c r="AH36" s="342"/>
      <c r="AI36" s="342"/>
      <c r="AJ36" s="342"/>
      <c r="AK36" s="342" t="s">
        <v>371</v>
      </c>
      <c r="AL36" s="342" t="s">
        <v>381</v>
      </c>
      <c r="AM36" s="342" t="s">
        <v>371</v>
      </c>
      <c r="AN36" s="342" t="s">
        <v>496</v>
      </c>
      <c r="AO36" s="342" t="s">
        <v>495</v>
      </c>
      <c r="AP36" s="342" t="s">
        <v>497</v>
      </c>
      <c r="AQ36" s="342" t="s">
        <v>498</v>
      </c>
      <c r="AR36" s="342" t="s">
        <v>499</v>
      </c>
      <c r="AS36" s="342"/>
      <c r="AT36" s="342"/>
      <c r="AU36" s="351"/>
      <c r="AV36" s="342"/>
      <c r="AW36" s="342"/>
      <c r="AX36" s="342"/>
      <c r="AY36" s="342"/>
      <c r="AZ36" s="342"/>
      <c r="BA36" s="342"/>
      <c r="BB36" s="342"/>
      <c r="BC36" s="342"/>
      <c r="BD36" s="342"/>
      <c r="BE36" s="342"/>
      <c r="BF36" s="342"/>
      <c r="BG36" s="342"/>
      <c r="BH36" s="342"/>
      <c r="BI36" s="342"/>
      <c r="BJ36" s="342"/>
      <c r="BK36" s="342"/>
      <c r="BL36" s="342"/>
      <c r="BM36" s="342"/>
      <c r="BN36" s="342"/>
      <c r="BO36" s="342"/>
      <c r="BP36" s="342"/>
      <c r="BQ36" s="342"/>
      <c r="BR36" s="342"/>
      <c r="BS36" s="342"/>
      <c r="BT36" s="342"/>
      <c r="BU36" s="342"/>
      <c r="BV36" s="342"/>
      <c r="BW36" s="342"/>
      <c r="BX36" s="342"/>
      <c r="BY36" s="342"/>
      <c r="BZ36" s="342"/>
      <c r="CA36" s="342"/>
      <c r="CB36" s="342"/>
      <c r="CC36" s="343"/>
      <c r="CD36" s="343"/>
      <c r="CE36" s="343"/>
      <c r="CF36" s="343"/>
      <c r="CG36" s="343"/>
      <c r="CH36" s="343"/>
      <c r="CI36" s="343"/>
      <c r="CJ36" s="343"/>
      <c r="CK36" s="343"/>
      <c r="CL36" s="343"/>
      <c r="CM36" s="343"/>
      <c r="CN36" s="343"/>
      <c r="CO36" s="343"/>
      <c r="CP36" s="343"/>
      <c r="CQ36" s="343"/>
      <c r="CR36" s="343"/>
      <c r="CS36" s="343"/>
      <c r="CT36" s="343"/>
      <c r="CU36" s="343"/>
      <c r="CV36" s="343"/>
      <c r="CW36" s="343"/>
      <c r="CX36" s="343"/>
      <c r="CY36" s="343"/>
      <c r="CZ36" s="343"/>
      <c r="DA36" s="344"/>
    </row>
    <row r="37" spans="2:105" x14ac:dyDescent="0.25">
      <c r="B37" s="341" t="s">
        <v>863</v>
      </c>
      <c r="C37" s="342" t="s">
        <v>864</v>
      </c>
      <c r="D37" s="342" t="s">
        <v>865</v>
      </c>
      <c r="E37" s="342" t="s">
        <v>866</v>
      </c>
      <c r="F37" s="342" t="s">
        <v>801</v>
      </c>
      <c r="G37" s="342"/>
      <c r="H37" s="342" t="s">
        <v>370</v>
      </c>
      <c r="I37" s="342"/>
      <c r="J37" s="342" t="s">
        <v>371</v>
      </c>
      <c r="K37" s="342" t="s">
        <v>619</v>
      </c>
      <c r="L37" s="342" t="s">
        <v>867</v>
      </c>
      <c r="M37" s="342" t="s">
        <v>733</v>
      </c>
      <c r="N37" s="342" t="s">
        <v>371</v>
      </c>
      <c r="O37" s="342" t="s">
        <v>448</v>
      </c>
      <c r="P37" s="342" t="s">
        <v>449</v>
      </c>
      <c r="Q37" s="342" t="s">
        <v>450</v>
      </c>
      <c r="R37" s="342" t="s">
        <v>378</v>
      </c>
      <c r="S37" s="342" t="s">
        <v>389</v>
      </c>
      <c r="T37" s="342" t="s">
        <v>868</v>
      </c>
      <c r="U37" s="342" t="s">
        <v>868</v>
      </c>
      <c r="V37" s="342"/>
      <c r="W37" s="342"/>
      <c r="X37" s="342"/>
      <c r="Y37" s="342"/>
      <c r="Z37" s="342"/>
      <c r="AA37" s="342"/>
      <c r="AB37" s="342"/>
      <c r="AC37" s="342"/>
      <c r="AD37" s="342"/>
      <c r="AE37" s="342"/>
      <c r="AF37" s="342"/>
      <c r="AG37" s="342"/>
      <c r="AH37" s="342"/>
      <c r="AI37" s="342"/>
      <c r="AJ37" s="342"/>
      <c r="AK37" s="342" t="s">
        <v>371</v>
      </c>
      <c r="AL37" s="342" t="s">
        <v>381</v>
      </c>
      <c r="AM37" s="342" t="s">
        <v>371</v>
      </c>
      <c r="AN37" s="342" t="s">
        <v>628</v>
      </c>
      <c r="AO37" s="342" t="s">
        <v>629</v>
      </c>
      <c r="AP37" s="342" t="s">
        <v>630</v>
      </c>
      <c r="AQ37" s="342" t="s">
        <v>631</v>
      </c>
      <c r="AR37" s="342" t="s">
        <v>611</v>
      </c>
      <c r="AS37" s="342" t="s">
        <v>386</v>
      </c>
      <c r="AT37" s="342"/>
      <c r="AU37" s="351" t="s">
        <v>867</v>
      </c>
      <c r="AV37" s="342" t="s">
        <v>507</v>
      </c>
      <c r="AW37" s="342" t="s">
        <v>869</v>
      </c>
      <c r="AX37" s="342" t="s">
        <v>633</v>
      </c>
      <c r="AY37" s="342" t="s">
        <v>870</v>
      </c>
      <c r="AZ37" s="342" t="s">
        <v>635</v>
      </c>
      <c r="BA37" s="342" t="s">
        <v>871</v>
      </c>
      <c r="BB37" s="342" t="s">
        <v>637</v>
      </c>
      <c r="BC37" s="342" t="s">
        <v>872</v>
      </c>
      <c r="BD37" s="342" t="s">
        <v>639</v>
      </c>
      <c r="BE37" s="342" t="s">
        <v>873</v>
      </c>
      <c r="BF37" s="342" t="s">
        <v>641</v>
      </c>
      <c r="BG37" s="342" t="s">
        <v>874</v>
      </c>
      <c r="BH37" s="342" t="s">
        <v>643</v>
      </c>
      <c r="BI37" s="342" t="s">
        <v>875</v>
      </c>
      <c r="BJ37" s="342" t="s">
        <v>645</v>
      </c>
      <c r="BK37" s="342" t="s">
        <v>876</v>
      </c>
      <c r="BL37" s="342" t="s">
        <v>502</v>
      </c>
      <c r="BM37" s="342" t="s">
        <v>877</v>
      </c>
      <c r="BN37" s="342" t="s">
        <v>456</v>
      </c>
      <c r="BO37" s="342" t="s">
        <v>878</v>
      </c>
      <c r="BP37" s="342" t="s">
        <v>464</v>
      </c>
      <c r="BQ37" s="342" t="s">
        <v>879</v>
      </c>
      <c r="BR37" s="342" t="s">
        <v>399</v>
      </c>
      <c r="BS37" s="342" t="s">
        <v>880</v>
      </c>
      <c r="BT37" s="342"/>
      <c r="BU37" s="342"/>
      <c r="BV37" s="342"/>
      <c r="BW37" s="342"/>
      <c r="BX37" s="342"/>
      <c r="BY37" s="342"/>
      <c r="BZ37" s="342"/>
      <c r="CA37" s="342"/>
      <c r="CB37" s="342"/>
      <c r="CC37" s="343"/>
      <c r="CD37" s="343"/>
      <c r="CE37" s="343"/>
      <c r="CF37" s="343"/>
      <c r="CG37" s="343"/>
      <c r="CH37" s="343"/>
      <c r="CI37" s="343"/>
      <c r="CJ37" s="343"/>
      <c r="CK37" s="343"/>
      <c r="CL37" s="343"/>
      <c r="CM37" s="343"/>
      <c r="CN37" s="343"/>
      <c r="CO37" s="343"/>
      <c r="CP37" s="343"/>
      <c r="CQ37" s="343"/>
      <c r="CR37" s="343"/>
      <c r="CS37" s="343"/>
      <c r="CT37" s="343"/>
      <c r="CU37" s="343"/>
      <c r="CV37" s="343"/>
      <c r="CW37" s="343"/>
      <c r="CX37" s="343"/>
      <c r="CY37" s="343"/>
      <c r="CZ37" s="343"/>
      <c r="DA37" s="344"/>
    </row>
    <row r="38" spans="2:105" x14ac:dyDescent="0.25">
      <c r="B38" s="341" t="s">
        <v>639</v>
      </c>
      <c r="C38" s="342" t="s">
        <v>881</v>
      </c>
      <c r="D38" s="342" t="s">
        <v>882</v>
      </c>
      <c r="E38" s="342" t="s">
        <v>883</v>
      </c>
      <c r="F38" s="342" t="s">
        <v>884</v>
      </c>
      <c r="G38" s="342"/>
      <c r="H38" s="342" t="s">
        <v>370</v>
      </c>
      <c r="I38" s="342"/>
      <c r="J38" s="342" t="s">
        <v>371</v>
      </c>
      <c r="K38" s="342" t="s">
        <v>491</v>
      </c>
      <c r="L38" s="342" t="s">
        <v>885</v>
      </c>
      <c r="M38" s="342" t="s">
        <v>886</v>
      </c>
      <c r="N38" s="342" t="s">
        <v>371</v>
      </c>
      <c r="O38" s="342" t="s">
        <v>561</v>
      </c>
      <c r="P38" s="342" t="s">
        <v>562</v>
      </c>
      <c r="Q38" s="342" t="s">
        <v>563</v>
      </c>
      <c r="R38" s="342" t="s">
        <v>378</v>
      </c>
      <c r="S38" s="342" t="s">
        <v>389</v>
      </c>
      <c r="T38" s="342" t="s">
        <v>868</v>
      </c>
      <c r="U38" s="342" t="s">
        <v>868</v>
      </c>
      <c r="V38" s="342"/>
      <c r="W38" s="342"/>
      <c r="X38" s="342"/>
      <c r="Y38" s="342"/>
      <c r="Z38" s="342"/>
      <c r="AA38" s="342"/>
      <c r="AB38" s="342"/>
      <c r="AC38" s="342"/>
      <c r="AD38" s="342"/>
      <c r="AE38" s="342"/>
      <c r="AF38" s="342"/>
      <c r="AG38" s="342"/>
      <c r="AH38" s="342"/>
      <c r="AI38" s="342"/>
      <c r="AJ38" s="342"/>
      <c r="AK38" s="342" t="s">
        <v>371</v>
      </c>
      <c r="AL38" s="342" t="s">
        <v>381</v>
      </c>
      <c r="AM38" s="342" t="s">
        <v>371</v>
      </c>
      <c r="AN38" s="342" t="s">
        <v>628</v>
      </c>
      <c r="AO38" s="342" t="s">
        <v>629</v>
      </c>
      <c r="AP38" s="342" t="s">
        <v>630</v>
      </c>
      <c r="AQ38" s="342" t="s">
        <v>631</v>
      </c>
      <c r="AR38" s="342" t="s">
        <v>611</v>
      </c>
      <c r="AS38" s="342" t="s">
        <v>410</v>
      </c>
      <c r="AT38" s="342"/>
      <c r="AU38" s="351" t="s">
        <v>885</v>
      </c>
      <c r="AV38" s="342" t="s">
        <v>507</v>
      </c>
      <c r="AW38" s="342" t="s">
        <v>887</v>
      </c>
      <c r="AX38" s="342" t="s">
        <v>633</v>
      </c>
      <c r="AY38" s="342" t="s">
        <v>888</v>
      </c>
      <c r="AZ38" s="342" t="s">
        <v>635</v>
      </c>
      <c r="BA38" s="342" t="s">
        <v>889</v>
      </c>
      <c r="BB38" s="342" t="s">
        <v>637</v>
      </c>
      <c r="BC38" s="342" t="s">
        <v>890</v>
      </c>
      <c r="BD38" s="342" t="s">
        <v>639</v>
      </c>
      <c r="BE38" s="342" t="s">
        <v>891</v>
      </c>
      <c r="BF38" s="342" t="s">
        <v>641</v>
      </c>
      <c r="BG38" s="342" t="s">
        <v>892</v>
      </c>
      <c r="BH38" s="342" t="s">
        <v>643</v>
      </c>
      <c r="BI38" s="342" t="s">
        <v>893</v>
      </c>
      <c r="BJ38" s="342" t="s">
        <v>645</v>
      </c>
      <c r="BK38" s="342" t="s">
        <v>894</v>
      </c>
      <c r="BL38" s="342" t="s">
        <v>502</v>
      </c>
      <c r="BM38" s="342" t="s">
        <v>895</v>
      </c>
      <c r="BN38" s="342" t="s">
        <v>456</v>
      </c>
      <c r="BO38" s="342" t="s">
        <v>896</v>
      </c>
      <c r="BP38" s="342" t="s">
        <v>464</v>
      </c>
      <c r="BQ38" s="342" t="s">
        <v>897</v>
      </c>
      <c r="BR38" s="342" t="s">
        <v>399</v>
      </c>
      <c r="BS38" s="342" t="s">
        <v>898</v>
      </c>
      <c r="BT38" s="342"/>
      <c r="BU38" s="342"/>
      <c r="BV38" s="342"/>
      <c r="BW38" s="342"/>
      <c r="BX38" s="342"/>
      <c r="BY38" s="342"/>
      <c r="BZ38" s="342"/>
      <c r="CA38" s="342"/>
      <c r="CB38" s="342"/>
      <c r="CC38" s="343"/>
      <c r="CD38" s="343"/>
      <c r="CE38" s="343"/>
      <c r="CF38" s="343"/>
      <c r="CG38" s="343"/>
      <c r="CH38" s="343"/>
      <c r="CI38" s="343"/>
      <c r="CJ38" s="343"/>
      <c r="CK38" s="343"/>
      <c r="CL38" s="343"/>
      <c r="CM38" s="343"/>
      <c r="CN38" s="343"/>
      <c r="CO38" s="343"/>
      <c r="CP38" s="343"/>
      <c r="CQ38" s="343"/>
      <c r="CR38" s="343"/>
      <c r="CS38" s="343"/>
      <c r="CT38" s="343"/>
      <c r="CU38" s="343"/>
      <c r="CV38" s="343"/>
      <c r="CW38" s="343"/>
      <c r="CX38" s="343"/>
      <c r="CY38" s="343"/>
      <c r="CZ38" s="343"/>
      <c r="DA38" s="344"/>
    </row>
    <row r="39" spans="2:105" x14ac:dyDescent="0.25">
      <c r="B39" s="341" t="s">
        <v>899</v>
      </c>
      <c r="C39" s="342" t="s">
        <v>900</v>
      </c>
      <c r="D39" s="342" t="s">
        <v>901</v>
      </c>
      <c r="E39" s="342" t="s">
        <v>902</v>
      </c>
      <c r="F39" s="342" t="s">
        <v>903</v>
      </c>
      <c r="G39" s="342"/>
      <c r="H39" s="342" t="s">
        <v>370</v>
      </c>
      <c r="I39" s="342"/>
      <c r="J39" s="342" t="s">
        <v>371</v>
      </c>
      <c r="K39" s="342" t="s">
        <v>904</v>
      </c>
      <c r="L39" s="342" t="s">
        <v>905</v>
      </c>
      <c r="M39" s="342" t="s">
        <v>906</v>
      </c>
      <c r="N39" s="342" t="s">
        <v>371</v>
      </c>
      <c r="O39" s="342" t="s">
        <v>379</v>
      </c>
      <c r="P39" s="342" t="s">
        <v>409</v>
      </c>
      <c r="Q39" s="342" t="s">
        <v>409</v>
      </c>
      <c r="R39" s="342" t="s">
        <v>378</v>
      </c>
      <c r="S39" s="342" t="s">
        <v>389</v>
      </c>
      <c r="T39" s="342" t="s">
        <v>868</v>
      </c>
      <c r="U39" s="342" t="s">
        <v>868</v>
      </c>
      <c r="V39" s="342"/>
      <c r="W39" s="342"/>
      <c r="X39" s="342"/>
      <c r="Y39" s="342"/>
      <c r="Z39" s="342"/>
      <c r="AA39" s="342"/>
      <c r="AB39" s="342"/>
      <c r="AC39" s="342"/>
      <c r="AD39" s="342"/>
      <c r="AE39" s="342"/>
      <c r="AF39" s="342"/>
      <c r="AG39" s="342"/>
      <c r="AH39" s="342"/>
      <c r="AI39" s="342"/>
      <c r="AJ39" s="342"/>
      <c r="AK39" s="342" t="s">
        <v>371</v>
      </c>
      <c r="AL39" s="342" t="s">
        <v>381</v>
      </c>
      <c r="AM39" s="342" t="s">
        <v>371</v>
      </c>
      <c r="AN39" s="342" t="s">
        <v>628</v>
      </c>
      <c r="AO39" s="342" t="s">
        <v>629</v>
      </c>
      <c r="AP39" s="342" t="s">
        <v>630</v>
      </c>
      <c r="AQ39" s="342" t="s">
        <v>631</v>
      </c>
      <c r="AR39" s="342" t="s">
        <v>611</v>
      </c>
      <c r="AS39" s="342" t="s">
        <v>429</v>
      </c>
      <c r="AT39" s="342"/>
      <c r="AU39" s="351" t="s">
        <v>905</v>
      </c>
      <c r="AV39" s="342" t="s">
        <v>507</v>
      </c>
      <c r="AW39" s="342" t="s">
        <v>907</v>
      </c>
      <c r="AX39" s="342" t="s">
        <v>633</v>
      </c>
      <c r="AY39" s="342" t="s">
        <v>908</v>
      </c>
      <c r="AZ39" s="342" t="s">
        <v>635</v>
      </c>
      <c r="BA39" s="342" t="s">
        <v>909</v>
      </c>
      <c r="BB39" s="342" t="s">
        <v>637</v>
      </c>
      <c r="BC39" s="342" t="s">
        <v>910</v>
      </c>
      <c r="BD39" s="342" t="s">
        <v>639</v>
      </c>
      <c r="BE39" s="342" t="s">
        <v>911</v>
      </c>
      <c r="BF39" s="342" t="s">
        <v>641</v>
      </c>
      <c r="BG39" s="342" t="s">
        <v>912</v>
      </c>
      <c r="BH39" s="342" t="s">
        <v>643</v>
      </c>
      <c r="BI39" s="342" t="s">
        <v>913</v>
      </c>
      <c r="BJ39" s="342" t="s">
        <v>645</v>
      </c>
      <c r="BK39" s="342" t="s">
        <v>914</v>
      </c>
      <c r="BL39" s="342" t="s">
        <v>502</v>
      </c>
      <c r="BM39" s="342" t="s">
        <v>796</v>
      </c>
      <c r="BN39" s="342" t="s">
        <v>456</v>
      </c>
      <c r="BO39" s="342" t="s">
        <v>915</v>
      </c>
      <c r="BP39" s="342" t="s">
        <v>464</v>
      </c>
      <c r="BQ39" s="342" t="s">
        <v>916</v>
      </c>
      <c r="BR39" s="342" t="s">
        <v>399</v>
      </c>
      <c r="BS39" s="342" t="s">
        <v>917</v>
      </c>
      <c r="BT39" s="342"/>
      <c r="BU39" s="342"/>
      <c r="BV39" s="342"/>
      <c r="BW39" s="342"/>
      <c r="BX39" s="342"/>
      <c r="BY39" s="342"/>
      <c r="BZ39" s="342"/>
      <c r="CA39" s="342"/>
      <c r="CB39" s="342"/>
      <c r="CC39" s="343"/>
      <c r="CD39" s="343"/>
      <c r="CE39" s="343"/>
      <c r="CF39" s="343"/>
      <c r="CG39" s="343"/>
      <c r="CH39" s="343"/>
      <c r="CI39" s="343"/>
      <c r="CJ39" s="343"/>
      <c r="CK39" s="343"/>
      <c r="CL39" s="343"/>
      <c r="CM39" s="343"/>
      <c r="CN39" s="343"/>
      <c r="CO39" s="343"/>
      <c r="CP39" s="343"/>
      <c r="CQ39" s="343"/>
      <c r="CR39" s="343"/>
      <c r="CS39" s="343"/>
      <c r="CT39" s="343"/>
      <c r="CU39" s="343"/>
      <c r="CV39" s="343"/>
      <c r="CW39" s="343"/>
      <c r="CX39" s="343"/>
      <c r="CY39" s="343"/>
      <c r="CZ39" s="343"/>
      <c r="DA39" s="344"/>
    </row>
    <row r="40" spans="2:105" x14ac:dyDescent="0.25">
      <c r="B40" s="341" t="s">
        <v>918</v>
      </c>
      <c r="C40" s="342" t="s">
        <v>919</v>
      </c>
      <c r="D40" s="342" t="s">
        <v>920</v>
      </c>
      <c r="E40" s="342" t="s">
        <v>921</v>
      </c>
      <c r="F40" s="342" t="s">
        <v>922</v>
      </c>
      <c r="G40" s="342"/>
      <c r="H40" s="342" t="s">
        <v>370</v>
      </c>
      <c r="I40" s="342"/>
      <c r="J40" s="342" t="s">
        <v>371</v>
      </c>
      <c r="K40" s="342" t="s">
        <v>838</v>
      </c>
      <c r="L40" s="342" t="s">
        <v>923</v>
      </c>
      <c r="M40" s="342" t="s">
        <v>924</v>
      </c>
      <c r="N40" s="342" t="s">
        <v>371</v>
      </c>
      <c r="O40" s="342" t="s">
        <v>805</v>
      </c>
      <c r="P40" s="342" t="s">
        <v>806</v>
      </c>
      <c r="Q40" s="342" t="s">
        <v>807</v>
      </c>
      <c r="R40" s="342" t="s">
        <v>378</v>
      </c>
      <c r="S40" s="342" t="s">
        <v>389</v>
      </c>
      <c r="T40" s="342" t="s">
        <v>868</v>
      </c>
      <c r="U40" s="342" t="s">
        <v>868</v>
      </c>
      <c r="V40" s="342"/>
      <c r="W40" s="342"/>
      <c r="X40" s="342"/>
      <c r="Y40" s="342"/>
      <c r="Z40" s="342"/>
      <c r="AA40" s="342"/>
      <c r="AB40" s="342"/>
      <c r="AC40" s="342"/>
      <c r="AD40" s="342"/>
      <c r="AE40" s="342"/>
      <c r="AF40" s="342"/>
      <c r="AG40" s="342"/>
      <c r="AH40" s="342"/>
      <c r="AI40" s="342"/>
      <c r="AJ40" s="342"/>
      <c r="AK40" s="342" t="s">
        <v>371</v>
      </c>
      <c r="AL40" s="342" t="s">
        <v>381</v>
      </c>
      <c r="AM40" s="342" t="s">
        <v>371</v>
      </c>
      <c r="AN40" s="342" t="s">
        <v>628</v>
      </c>
      <c r="AO40" s="342" t="s">
        <v>629</v>
      </c>
      <c r="AP40" s="342" t="s">
        <v>630</v>
      </c>
      <c r="AQ40" s="342" t="s">
        <v>631</v>
      </c>
      <c r="AR40" s="342" t="s">
        <v>611</v>
      </c>
      <c r="AS40" s="342" t="s">
        <v>483</v>
      </c>
      <c r="AT40" s="342"/>
      <c r="AU40" s="351" t="s">
        <v>923</v>
      </c>
      <c r="AV40" s="342" t="s">
        <v>507</v>
      </c>
      <c r="AW40" s="342" t="s">
        <v>925</v>
      </c>
      <c r="AX40" s="342" t="s">
        <v>633</v>
      </c>
      <c r="AY40" s="342" t="s">
        <v>926</v>
      </c>
      <c r="AZ40" s="342" t="s">
        <v>635</v>
      </c>
      <c r="BA40" s="342" t="s">
        <v>927</v>
      </c>
      <c r="BB40" s="342" t="s">
        <v>637</v>
      </c>
      <c r="BC40" s="342" t="s">
        <v>928</v>
      </c>
      <c r="BD40" s="342" t="s">
        <v>639</v>
      </c>
      <c r="BE40" s="342" t="s">
        <v>929</v>
      </c>
      <c r="BF40" s="342" t="s">
        <v>641</v>
      </c>
      <c r="BG40" s="342" t="s">
        <v>930</v>
      </c>
      <c r="BH40" s="342" t="s">
        <v>643</v>
      </c>
      <c r="BI40" s="342" t="s">
        <v>931</v>
      </c>
      <c r="BJ40" s="342" t="s">
        <v>645</v>
      </c>
      <c r="BK40" s="342" t="s">
        <v>932</v>
      </c>
      <c r="BL40" s="342" t="s">
        <v>502</v>
      </c>
      <c r="BM40" s="342" t="s">
        <v>933</v>
      </c>
      <c r="BN40" s="342" t="s">
        <v>456</v>
      </c>
      <c r="BO40" s="342" t="s">
        <v>934</v>
      </c>
      <c r="BP40" s="342" t="s">
        <v>464</v>
      </c>
      <c r="BQ40" s="342" t="s">
        <v>935</v>
      </c>
      <c r="BR40" s="342" t="s">
        <v>399</v>
      </c>
      <c r="BS40" s="342" t="s">
        <v>936</v>
      </c>
      <c r="BT40" s="342"/>
      <c r="BU40" s="342"/>
      <c r="BV40" s="342"/>
      <c r="BW40" s="342"/>
      <c r="BX40" s="342"/>
      <c r="BY40" s="342"/>
      <c r="BZ40" s="342"/>
      <c r="CA40" s="342"/>
      <c r="CB40" s="342"/>
      <c r="CC40" s="343"/>
      <c r="CD40" s="343"/>
      <c r="CE40" s="343"/>
      <c r="CF40" s="343"/>
      <c r="CG40" s="343"/>
      <c r="CH40" s="343"/>
      <c r="CI40" s="343"/>
      <c r="CJ40" s="343"/>
      <c r="CK40" s="343"/>
      <c r="CL40" s="343"/>
      <c r="CM40" s="343"/>
      <c r="CN40" s="343"/>
      <c r="CO40" s="343"/>
      <c r="CP40" s="343"/>
      <c r="CQ40" s="343"/>
      <c r="CR40" s="343"/>
      <c r="CS40" s="343"/>
      <c r="CT40" s="343"/>
      <c r="CU40" s="343"/>
      <c r="CV40" s="343"/>
      <c r="CW40" s="343"/>
      <c r="CX40" s="343"/>
      <c r="CY40" s="343"/>
      <c r="CZ40" s="343"/>
      <c r="DA40" s="344"/>
    </row>
    <row r="41" spans="2:105" x14ac:dyDescent="0.25">
      <c r="B41" s="341" t="s">
        <v>937</v>
      </c>
      <c r="C41" s="342" t="s">
        <v>938</v>
      </c>
      <c r="D41" s="342" t="s">
        <v>939</v>
      </c>
      <c r="E41" s="342" t="s">
        <v>940</v>
      </c>
      <c r="F41" s="342" t="s">
        <v>941</v>
      </c>
      <c r="G41" s="342"/>
      <c r="H41" s="342" t="s">
        <v>370</v>
      </c>
      <c r="I41" s="342"/>
      <c r="J41" s="342" t="s">
        <v>371</v>
      </c>
      <c r="K41" s="342" t="s">
        <v>541</v>
      </c>
      <c r="L41" s="342" t="s">
        <v>942</v>
      </c>
      <c r="M41" s="342" t="s">
        <v>943</v>
      </c>
      <c r="N41" s="342" t="s">
        <v>371</v>
      </c>
      <c r="O41" s="342" t="s">
        <v>426</v>
      </c>
      <c r="P41" s="342" t="s">
        <v>427</v>
      </c>
      <c r="Q41" s="342" t="s">
        <v>428</v>
      </c>
      <c r="R41" s="342" t="s">
        <v>378</v>
      </c>
      <c r="S41" s="342" t="s">
        <v>389</v>
      </c>
      <c r="T41" s="342" t="s">
        <v>868</v>
      </c>
      <c r="U41" s="342" t="s">
        <v>868</v>
      </c>
      <c r="V41" s="342"/>
      <c r="W41" s="342"/>
      <c r="X41" s="342"/>
      <c r="Y41" s="342"/>
      <c r="Z41" s="342"/>
      <c r="AA41" s="342"/>
      <c r="AB41" s="342"/>
      <c r="AC41" s="342"/>
      <c r="AD41" s="342"/>
      <c r="AE41" s="342"/>
      <c r="AF41" s="342"/>
      <c r="AG41" s="342"/>
      <c r="AH41" s="342"/>
      <c r="AI41" s="342"/>
      <c r="AJ41" s="342"/>
      <c r="AK41" s="342" t="s">
        <v>371</v>
      </c>
      <c r="AL41" s="342" t="s">
        <v>381</v>
      </c>
      <c r="AM41" s="342" t="s">
        <v>371</v>
      </c>
      <c r="AN41" s="342" t="s">
        <v>628</v>
      </c>
      <c r="AO41" s="342" t="s">
        <v>629</v>
      </c>
      <c r="AP41" s="342" t="s">
        <v>630</v>
      </c>
      <c r="AQ41" s="342" t="s">
        <v>631</v>
      </c>
      <c r="AR41" s="342" t="s">
        <v>611</v>
      </c>
      <c r="AS41" s="342" t="s">
        <v>581</v>
      </c>
      <c r="AT41" s="342"/>
      <c r="AU41" s="351" t="s">
        <v>942</v>
      </c>
      <c r="AV41" s="342" t="s">
        <v>507</v>
      </c>
      <c r="AW41" s="342" t="s">
        <v>944</v>
      </c>
      <c r="AX41" s="342" t="s">
        <v>633</v>
      </c>
      <c r="AY41" s="342" t="s">
        <v>945</v>
      </c>
      <c r="AZ41" s="342" t="s">
        <v>635</v>
      </c>
      <c r="BA41" s="342" t="s">
        <v>946</v>
      </c>
      <c r="BB41" s="342" t="s">
        <v>637</v>
      </c>
      <c r="BC41" s="342" t="s">
        <v>947</v>
      </c>
      <c r="BD41" s="342" t="s">
        <v>639</v>
      </c>
      <c r="BE41" s="342" t="s">
        <v>948</v>
      </c>
      <c r="BF41" s="342" t="s">
        <v>641</v>
      </c>
      <c r="BG41" s="342" t="s">
        <v>949</v>
      </c>
      <c r="BH41" s="342" t="s">
        <v>643</v>
      </c>
      <c r="BI41" s="342" t="s">
        <v>950</v>
      </c>
      <c r="BJ41" s="342" t="s">
        <v>645</v>
      </c>
      <c r="BK41" s="342" t="s">
        <v>951</v>
      </c>
      <c r="BL41" s="342" t="s">
        <v>502</v>
      </c>
      <c r="BM41" s="342" t="s">
        <v>952</v>
      </c>
      <c r="BN41" s="342" t="s">
        <v>456</v>
      </c>
      <c r="BO41" s="342" t="s">
        <v>953</v>
      </c>
      <c r="BP41" s="342" t="s">
        <v>464</v>
      </c>
      <c r="BQ41" s="342" t="s">
        <v>954</v>
      </c>
      <c r="BR41" s="342" t="s">
        <v>399</v>
      </c>
      <c r="BS41" s="342" t="s">
        <v>955</v>
      </c>
      <c r="BT41" s="342"/>
      <c r="BU41" s="342"/>
      <c r="BV41" s="342"/>
      <c r="BW41" s="342"/>
      <c r="BX41" s="342"/>
      <c r="BY41" s="342"/>
      <c r="BZ41" s="342"/>
      <c r="CA41" s="342"/>
      <c r="CB41" s="342"/>
      <c r="CC41" s="343"/>
      <c r="CD41" s="343"/>
      <c r="CE41" s="343"/>
      <c r="CF41" s="343"/>
      <c r="CG41" s="343"/>
      <c r="CH41" s="343"/>
      <c r="CI41" s="343"/>
      <c r="CJ41" s="343"/>
      <c r="CK41" s="343"/>
      <c r="CL41" s="343"/>
      <c r="CM41" s="343"/>
      <c r="CN41" s="343"/>
      <c r="CO41" s="343"/>
      <c r="CP41" s="343"/>
      <c r="CQ41" s="343"/>
      <c r="CR41" s="343"/>
      <c r="CS41" s="343"/>
      <c r="CT41" s="343"/>
      <c r="CU41" s="343"/>
      <c r="CV41" s="343"/>
      <c r="CW41" s="343"/>
      <c r="CX41" s="343"/>
      <c r="CY41" s="343"/>
      <c r="CZ41" s="343"/>
      <c r="DA41" s="344"/>
    </row>
    <row r="42" spans="2:105" x14ac:dyDescent="0.25">
      <c r="B42" s="341" t="s">
        <v>956</v>
      </c>
      <c r="C42" s="342" t="s">
        <v>957</v>
      </c>
      <c r="D42" s="342" t="s">
        <v>958</v>
      </c>
      <c r="E42" s="342" t="s">
        <v>421</v>
      </c>
      <c r="F42" s="342" t="s">
        <v>959</v>
      </c>
      <c r="G42" s="342"/>
      <c r="H42" s="342" t="s">
        <v>370</v>
      </c>
      <c r="I42" s="342"/>
      <c r="J42" s="342" t="s">
        <v>371</v>
      </c>
      <c r="K42" s="342" t="s">
        <v>613</v>
      </c>
      <c r="L42" s="342" t="s">
        <v>960</v>
      </c>
      <c r="M42" s="342" t="s">
        <v>961</v>
      </c>
      <c r="N42" s="342" t="s">
        <v>371</v>
      </c>
      <c r="O42" s="342" t="s">
        <v>426</v>
      </c>
      <c r="P42" s="342" t="s">
        <v>427</v>
      </c>
      <c r="Q42" s="342" t="s">
        <v>428</v>
      </c>
      <c r="R42" s="342" t="s">
        <v>378</v>
      </c>
      <c r="S42" s="342" t="s">
        <v>389</v>
      </c>
      <c r="T42" s="342" t="s">
        <v>868</v>
      </c>
      <c r="U42" s="342" t="s">
        <v>868</v>
      </c>
      <c r="V42" s="342"/>
      <c r="W42" s="342"/>
      <c r="X42" s="342"/>
      <c r="Y42" s="342"/>
      <c r="Z42" s="342"/>
      <c r="AA42" s="342"/>
      <c r="AB42" s="342"/>
      <c r="AC42" s="342"/>
      <c r="AD42" s="342"/>
      <c r="AE42" s="342"/>
      <c r="AF42" s="342"/>
      <c r="AG42" s="342"/>
      <c r="AH42" s="342"/>
      <c r="AI42" s="342"/>
      <c r="AJ42" s="342"/>
      <c r="AK42" s="342" t="s">
        <v>371</v>
      </c>
      <c r="AL42" s="342" t="s">
        <v>381</v>
      </c>
      <c r="AM42" s="342" t="s">
        <v>371</v>
      </c>
      <c r="AN42" s="342" t="s">
        <v>628</v>
      </c>
      <c r="AO42" s="342" t="s">
        <v>629</v>
      </c>
      <c r="AP42" s="342" t="s">
        <v>630</v>
      </c>
      <c r="AQ42" s="342" t="s">
        <v>631</v>
      </c>
      <c r="AR42" s="342" t="s">
        <v>611</v>
      </c>
      <c r="AS42" s="342" t="s">
        <v>600</v>
      </c>
      <c r="AT42" s="342"/>
      <c r="AU42" s="351" t="s">
        <v>960</v>
      </c>
      <c r="AV42" s="342" t="s">
        <v>507</v>
      </c>
      <c r="AW42" s="342" t="s">
        <v>962</v>
      </c>
      <c r="AX42" s="342" t="s">
        <v>633</v>
      </c>
      <c r="AY42" s="342" t="s">
        <v>963</v>
      </c>
      <c r="AZ42" s="342" t="s">
        <v>635</v>
      </c>
      <c r="BA42" s="342" t="s">
        <v>964</v>
      </c>
      <c r="BB42" s="342" t="s">
        <v>637</v>
      </c>
      <c r="BC42" s="342" t="s">
        <v>965</v>
      </c>
      <c r="BD42" s="342" t="s">
        <v>639</v>
      </c>
      <c r="BE42" s="342" t="s">
        <v>966</v>
      </c>
      <c r="BF42" s="342" t="s">
        <v>641</v>
      </c>
      <c r="BG42" s="342" t="s">
        <v>967</v>
      </c>
      <c r="BH42" s="342" t="s">
        <v>643</v>
      </c>
      <c r="BI42" s="342" t="s">
        <v>711</v>
      </c>
      <c r="BJ42" s="342" t="s">
        <v>645</v>
      </c>
      <c r="BK42" s="342" t="s">
        <v>968</v>
      </c>
      <c r="BL42" s="342" t="s">
        <v>502</v>
      </c>
      <c r="BM42" s="342" t="s">
        <v>969</v>
      </c>
      <c r="BN42" s="342" t="s">
        <v>456</v>
      </c>
      <c r="BO42" s="342" t="s">
        <v>541</v>
      </c>
      <c r="BP42" s="342" t="s">
        <v>464</v>
      </c>
      <c r="BQ42" s="342" t="s">
        <v>970</v>
      </c>
      <c r="BR42" s="342" t="s">
        <v>399</v>
      </c>
      <c r="BS42" s="342" t="s">
        <v>971</v>
      </c>
      <c r="BT42" s="342"/>
      <c r="BU42" s="342"/>
      <c r="BV42" s="342"/>
      <c r="BW42" s="342"/>
      <c r="BX42" s="342"/>
      <c r="BY42" s="342"/>
      <c r="BZ42" s="342"/>
      <c r="CA42" s="342"/>
      <c r="CB42" s="342"/>
      <c r="CC42" s="343"/>
      <c r="CD42" s="343"/>
      <c r="CE42" s="343"/>
      <c r="CF42" s="343"/>
      <c r="CG42" s="343"/>
      <c r="CH42" s="343"/>
      <c r="CI42" s="343"/>
      <c r="CJ42" s="343"/>
      <c r="CK42" s="343"/>
      <c r="CL42" s="343"/>
      <c r="CM42" s="343"/>
      <c r="CN42" s="343"/>
      <c r="CO42" s="343"/>
      <c r="CP42" s="343"/>
      <c r="CQ42" s="343"/>
      <c r="CR42" s="343"/>
      <c r="CS42" s="343"/>
      <c r="CT42" s="343"/>
      <c r="CU42" s="343"/>
      <c r="CV42" s="343"/>
      <c r="CW42" s="343"/>
      <c r="CX42" s="343"/>
      <c r="CY42" s="343"/>
      <c r="CZ42" s="343"/>
      <c r="DA42" s="344"/>
    </row>
    <row r="43" spans="2:105" x14ac:dyDescent="0.25">
      <c r="B43" s="341" t="s">
        <v>389</v>
      </c>
      <c r="C43" s="342" t="s">
        <v>972</v>
      </c>
      <c r="D43" s="342" t="s">
        <v>973</v>
      </c>
      <c r="E43" s="342" t="s">
        <v>974</v>
      </c>
      <c r="F43" s="342" t="s">
        <v>975</v>
      </c>
      <c r="G43" s="342"/>
      <c r="H43" s="342" t="s">
        <v>370</v>
      </c>
      <c r="I43" s="342"/>
      <c r="J43" s="342" t="s">
        <v>371</v>
      </c>
      <c r="K43" s="342" t="s">
        <v>859</v>
      </c>
      <c r="L43" s="342" t="s">
        <v>976</v>
      </c>
      <c r="M43" s="342" t="s">
        <v>977</v>
      </c>
      <c r="N43" s="342" t="s">
        <v>371</v>
      </c>
      <c r="O43" s="342" t="s">
        <v>743</v>
      </c>
      <c r="P43" s="342" t="s">
        <v>744</v>
      </c>
      <c r="Q43" s="342" t="s">
        <v>745</v>
      </c>
      <c r="R43" s="342" t="s">
        <v>378</v>
      </c>
      <c r="S43" s="342" t="s">
        <v>389</v>
      </c>
      <c r="T43" s="342" t="s">
        <v>868</v>
      </c>
      <c r="U43" s="342" t="s">
        <v>868</v>
      </c>
      <c r="V43" s="342"/>
      <c r="W43" s="342"/>
      <c r="X43" s="342"/>
      <c r="Y43" s="342"/>
      <c r="Z43" s="342"/>
      <c r="AA43" s="342"/>
      <c r="AB43" s="342"/>
      <c r="AC43" s="342"/>
      <c r="AD43" s="342"/>
      <c r="AE43" s="342"/>
      <c r="AF43" s="342"/>
      <c r="AG43" s="342"/>
      <c r="AH43" s="342"/>
      <c r="AI43" s="342"/>
      <c r="AJ43" s="342"/>
      <c r="AK43" s="342" t="s">
        <v>978</v>
      </c>
      <c r="AL43" s="342" t="s">
        <v>381</v>
      </c>
      <c r="AM43" s="342" t="s">
        <v>371</v>
      </c>
      <c r="AN43" s="342" t="s">
        <v>628</v>
      </c>
      <c r="AO43" s="342" t="s">
        <v>629</v>
      </c>
      <c r="AP43" s="342" t="s">
        <v>630</v>
      </c>
      <c r="AQ43" s="342" t="s">
        <v>631</v>
      </c>
      <c r="AR43" s="342" t="s">
        <v>611</v>
      </c>
      <c r="AS43" s="342" t="s">
        <v>385</v>
      </c>
      <c r="AT43" s="342"/>
      <c r="AU43" s="351" t="s">
        <v>976</v>
      </c>
      <c r="AV43" s="342" t="s">
        <v>507</v>
      </c>
      <c r="AW43" s="342" t="s">
        <v>979</v>
      </c>
      <c r="AX43" s="342" t="s">
        <v>633</v>
      </c>
      <c r="AY43" s="342" t="s">
        <v>477</v>
      </c>
      <c r="AZ43" s="342" t="s">
        <v>635</v>
      </c>
      <c r="BA43" s="342" t="s">
        <v>980</v>
      </c>
      <c r="BB43" s="342" t="s">
        <v>637</v>
      </c>
      <c r="BC43" s="342" t="s">
        <v>981</v>
      </c>
      <c r="BD43" s="342" t="s">
        <v>639</v>
      </c>
      <c r="BE43" s="342" t="s">
        <v>982</v>
      </c>
      <c r="BF43" s="342" t="s">
        <v>641</v>
      </c>
      <c r="BG43" s="342" t="s">
        <v>983</v>
      </c>
      <c r="BH43" s="342" t="s">
        <v>643</v>
      </c>
      <c r="BI43" s="342" t="s">
        <v>984</v>
      </c>
      <c r="BJ43" s="342" t="s">
        <v>645</v>
      </c>
      <c r="BK43" s="342" t="s">
        <v>985</v>
      </c>
      <c r="BL43" s="342" t="s">
        <v>502</v>
      </c>
      <c r="BM43" s="342" t="s">
        <v>986</v>
      </c>
      <c r="BN43" s="342" t="s">
        <v>456</v>
      </c>
      <c r="BO43" s="342" t="s">
        <v>987</v>
      </c>
      <c r="BP43" s="342" t="s">
        <v>464</v>
      </c>
      <c r="BQ43" s="342" t="s">
        <v>988</v>
      </c>
      <c r="BR43" s="342" t="s">
        <v>399</v>
      </c>
      <c r="BS43" s="342" t="s">
        <v>989</v>
      </c>
      <c r="BT43" s="342"/>
      <c r="BU43" s="342"/>
      <c r="BV43" s="342"/>
      <c r="BW43" s="342"/>
      <c r="BX43" s="342"/>
      <c r="BY43" s="342"/>
      <c r="BZ43" s="342"/>
      <c r="CA43" s="342"/>
      <c r="CB43" s="342"/>
      <c r="CC43" s="343"/>
      <c r="CD43" s="343"/>
      <c r="CE43" s="343"/>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4"/>
    </row>
    <row r="44" spans="2:105" x14ac:dyDescent="0.25">
      <c r="B44" s="341" t="s">
        <v>581</v>
      </c>
      <c r="C44" s="342"/>
      <c r="D44" s="342" t="s">
        <v>990</v>
      </c>
      <c r="E44" s="342"/>
      <c r="F44" s="342" t="s">
        <v>438</v>
      </c>
      <c r="G44" s="342"/>
      <c r="H44" s="342" t="s">
        <v>370</v>
      </c>
      <c r="I44" s="342"/>
      <c r="J44" s="342" t="s">
        <v>371</v>
      </c>
      <c r="K44" s="342" t="s">
        <v>991</v>
      </c>
      <c r="L44" s="342"/>
      <c r="M44" s="342"/>
      <c r="N44" s="342" t="s">
        <v>371</v>
      </c>
      <c r="O44" s="342"/>
      <c r="P44" s="342"/>
      <c r="Q44" s="342"/>
      <c r="R44" s="342"/>
      <c r="S44" s="342" t="s">
        <v>389</v>
      </c>
      <c r="T44" s="342" t="s">
        <v>868</v>
      </c>
      <c r="U44" s="342" t="s">
        <v>868</v>
      </c>
      <c r="V44" s="342"/>
      <c r="W44" s="342"/>
      <c r="X44" s="342"/>
      <c r="Y44" s="342"/>
      <c r="Z44" s="342"/>
      <c r="AA44" s="342"/>
      <c r="AB44" s="342"/>
      <c r="AC44" s="342"/>
      <c r="AD44" s="342"/>
      <c r="AE44" s="342"/>
      <c r="AF44" s="342"/>
      <c r="AG44" s="342"/>
      <c r="AH44" s="342"/>
      <c r="AI44" s="342"/>
      <c r="AJ44" s="342"/>
      <c r="AK44" s="342" t="s">
        <v>371</v>
      </c>
      <c r="AL44" s="342" t="s">
        <v>381</v>
      </c>
      <c r="AM44" s="342" t="s">
        <v>371</v>
      </c>
      <c r="AN44" s="342" t="s">
        <v>628</v>
      </c>
      <c r="AO44" s="342" t="s">
        <v>629</v>
      </c>
      <c r="AP44" s="342" t="s">
        <v>630</v>
      </c>
      <c r="AQ44" s="342" t="s">
        <v>631</v>
      </c>
      <c r="AR44" s="342" t="s">
        <v>611</v>
      </c>
      <c r="AS44" s="342"/>
      <c r="AT44" s="342"/>
      <c r="AU44" s="351"/>
      <c r="AV44" s="342"/>
      <c r="AW44" s="342"/>
      <c r="AX44" s="342"/>
      <c r="AY44" s="342"/>
      <c r="AZ44" s="342"/>
      <c r="BA44" s="342"/>
      <c r="BB44" s="342"/>
      <c r="BC44" s="342"/>
      <c r="BD44" s="342"/>
      <c r="BE44" s="342"/>
      <c r="BF44" s="342"/>
      <c r="BG44" s="342"/>
      <c r="BH44" s="342"/>
      <c r="BI44" s="342"/>
      <c r="BJ44" s="342"/>
      <c r="BK44" s="342"/>
      <c r="BL44" s="342"/>
      <c r="BM44" s="342"/>
      <c r="BN44" s="342"/>
      <c r="BO44" s="342"/>
      <c r="BP44" s="342"/>
      <c r="BQ44" s="342"/>
      <c r="BR44" s="342"/>
      <c r="BS44" s="342"/>
      <c r="BT44" s="342"/>
      <c r="BU44" s="342"/>
      <c r="BV44" s="342"/>
      <c r="BW44" s="342"/>
      <c r="BX44" s="342"/>
      <c r="BY44" s="342"/>
      <c r="BZ44" s="342"/>
      <c r="CA44" s="342"/>
      <c r="CB44" s="342"/>
      <c r="CC44" s="343"/>
      <c r="CD44" s="343"/>
      <c r="CE44" s="343"/>
      <c r="CF44" s="343"/>
      <c r="CG44" s="343"/>
      <c r="CH44" s="343"/>
      <c r="CI44" s="343"/>
      <c r="CJ44" s="343"/>
      <c r="CK44" s="343"/>
      <c r="CL44" s="343"/>
      <c r="CM44" s="343"/>
      <c r="CN44" s="343"/>
      <c r="CO44" s="343"/>
      <c r="CP44" s="343"/>
      <c r="CQ44" s="343"/>
      <c r="CR44" s="343"/>
      <c r="CS44" s="343"/>
      <c r="CT44" s="343"/>
      <c r="CU44" s="343"/>
      <c r="CV44" s="343"/>
      <c r="CW44" s="343"/>
      <c r="CX44" s="343"/>
      <c r="CY44" s="343"/>
      <c r="CZ44" s="343"/>
      <c r="DA44" s="344"/>
    </row>
    <row r="45" spans="2:105" x14ac:dyDescent="0.25">
      <c r="B45" s="341" t="s">
        <v>600</v>
      </c>
      <c r="C45" s="342"/>
      <c r="D45" s="342" t="s">
        <v>992</v>
      </c>
      <c r="E45" s="342"/>
      <c r="F45" s="342" t="s">
        <v>438</v>
      </c>
      <c r="G45" s="342"/>
      <c r="H45" s="342" t="s">
        <v>370</v>
      </c>
      <c r="I45" s="342"/>
      <c r="J45" s="342" t="s">
        <v>371</v>
      </c>
      <c r="K45" s="342" t="s">
        <v>844</v>
      </c>
      <c r="L45" s="342"/>
      <c r="M45" s="342"/>
      <c r="N45" s="342" t="s">
        <v>371</v>
      </c>
      <c r="O45" s="342"/>
      <c r="P45" s="342"/>
      <c r="Q45" s="342"/>
      <c r="R45" s="342"/>
      <c r="S45" s="342" t="s">
        <v>389</v>
      </c>
      <c r="T45" s="342" t="s">
        <v>868</v>
      </c>
      <c r="U45" s="342" t="s">
        <v>868</v>
      </c>
      <c r="V45" s="342"/>
      <c r="W45" s="342"/>
      <c r="X45" s="342"/>
      <c r="Y45" s="342"/>
      <c r="Z45" s="342"/>
      <c r="AA45" s="342"/>
      <c r="AB45" s="342"/>
      <c r="AC45" s="342"/>
      <c r="AD45" s="342"/>
      <c r="AE45" s="342"/>
      <c r="AF45" s="342"/>
      <c r="AG45" s="342"/>
      <c r="AH45" s="342"/>
      <c r="AI45" s="342"/>
      <c r="AJ45" s="342"/>
      <c r="AK45" s="342" t="s">
        <v>371</v>
      </c>
      <c r="AL45" s="342" t="s">
        <v>381</v>
      </c>
      <c r="AM45" s="342" t="s">
        <v>371</v>
      </c>
      <c r="AN45" s="342" t="s">
        <v>628</v>
      </c>
      <c r="AO45" s="342" t="s">
        <v>629</v>
      </c>
      <c r="AP45" s="342" t="s">
        <v>630</v>
      </c>
      <c r="AQ45" s="342" t="s">
        <v>631</v>
      </c>
      <c r="AR45" s="342" t="s">
        <v>611</v>
      </c>
      <c r="AS45" s="342"/>
      <c r="AT45" s="342"/>
      <c r="AU45" s="351"/>
      <c r="AV45" s="342"/>
      <c r="AW45" s="342"/>
      <c r="AX45" s="342"/>
      <c r="AY45" s="342"/>
      <c r="AZ45" s="342"/>
      <c r="BA45" s="342"/>
      <c r="BB45" s="342"/>
      <c r="BC45" s="342"/>
      <c r="BD45" s="342"/>
      <c r="BE45" s="342"/>
      <c r="BF45" s="342"/>
      <c r="BG45" s="342"/>
      <c r="BH45" s="342"/>
      <c r="BI45" s="342"/>
      <c r="BJ45" s="342"/>
      <c r="BK45" s="342"/>
      <c r="BL45" s="342"/>
      <c r="BM45" s="342"/>
      <c r="BN45" s="342"/>
      <c r="BO45" s="342"/>
      <c r="BP45" s="342"/>
      <c r="BQ45" s="342"/>
      <c r="BR45" s="342"/>
      <c r="BS45" s="342"/>
      <c r="BT45" s="342"/>
      <c r="BU45" s="342"/>
      <c r="BV45" s="342"/>
      <c r="BW45" s="342"/>
      <c r="BX45" s="342"/>
      <c r="BY45" s="342"/>
      <c r="BZ45" s="342"/>
      <c r="CA45" s="342"/>
      <c r="CB45" s="342"/>
      <c r="CC45" s="343"/>
      <c r="CD45" s="343"/>
      <c r="CE45" s="343"/>
      <c r="CF45" s="343"/>
      <c r="CG45" s="343"/>
      <c r="CH45" s="343"/>
      <c r="CI45" s="343"/>
      <c r="CJ45" s="343"/>
      <c r="CK45" s="343"/>
      <c r="CL45" s="343"/>
      <c r="CM45" s="343"/>
      <c r="CN45" s="343"/>
      <c r="CO45" s="343"/>
      <c r="CP45" s="343"/>
      <c r="CQ45" s="343"/>
      <c r="CR45" s="343"/>
      <c r="CS45" s="343"/>
      <c r="CT45" s="343"/>
      <c r="CU45" s="343"/>
      <c r="CV45" s="343"/>
      <c r="CW45" s="343"/>
      <c r="CX45" s="343"/>
      <c r="CY45" s="343"/>
      <c r="CZ45" s="343"/>
      <c r="DA45" s="344"/>
    </row>
    <row r="46" spans="2:105" x14ac:dyDescent="0.25">
      <c r="B46" s="341" t="s">
        <v>637</v>
      </c>
      <c r="C46" s="342" t="s">
        <v>993</v>
      </c>
      <c r="D46" s="342" t="s">
        <v>994</v>
      </c>
      <c r="E46" s="342" t="s">
        <v>995</v>
      </c>
      <c r="F46" s="342" t="s">
        <v>996</v>
      </c>
      <c r="G46" s="342"/>
      <c r="H46" s="342" t="s">
        <v>370</v>
      </c>
      <c r="I46" s="342"/>
      <c r="J46" s="342" t="s">
        <v>371</v>
      </c>
      <c r="K46" s="342" t="s">
        <v>997</v>
      </c>
      <c r="L46" s="342" t="s">
        <v>998</v>
      </c>
      <c r="M46" s="342" t="s">
        <v>999</v>
      </c>
      <c r="N46" s="342" t="s">
        <v>371</v>
      </c>
      <c r="O46" s="342" t="s">
        <v>561</v>
      </c>
      <c r="P46" s="342" t="s">
        <v>562</v>
      </c>
      <c r="Q46" s="342" t="s">
        <v>563</v>
      </c>
      <c r="R46" s="342" t="s">
        <v>378</v>
      </c>
      <c r="S46" s="342" t="s">
        <v>464</v>
      </c>
      <c r="T46" s="342" t="s">
        <v>1000</v>
      </c>
      <c r="U46" s="342" t="s">
        <v>1000</v>
      </c>
      <c r="V46" s="342"/>
      <c r="W46" s="342"/>
      <c r="X46" s="342"/>
      <c r="Y46" s="342"/>
      <c r="Z46" s="342"/>
      <c r="AA46" s="342"/>
      <c r="AB46" s="342"/>
      <c r="AC46" s="342"/>
      <c r="AD46" s="342"/>
      <c r="AE46" s="342"/>
      <c r="AF46" s="342"/>
      <c r="AG46" s="342"/>
      <c r="AH46" s="342"/>
      <c r="AI46" s="342"/>
      <c r="AJ46" s="342"/>
      <c r="AK46" s="342" t="s">
        <v>371</v>
      </c>
      <c r="AL46" s="342" t="s">
        <v>381</v>
      </c>
      <c r="AM46" s="342" t="s">
        <v>371</v>
      </c>
      <c r="AN46" s="342" t="s">
        <v>1001</v>
      </c>
      <c r="AO46" s="342" t="s">
        <v>1000</v>
      </c>
      <c r="AP46" s="342" t="s">
        <v>1002</v>
      </c>
      <c r="AQ46" s="342" t="s">
        <v>1003</v>
      </c>
      <c r="AR46" s="342" t="s">
        <v>1004</v>
      </c>
      <c r="AS46" s="342" t="s">
        <v>386</v>
      </c>
      <c r="AT46" s="342"/>
      <c r="AU46" s="351" t="s">
        <v>998</v>
      </c>
      <c r="AV46" s="342" t="s">
        <v>639</v>
      </c>
      <c r="AW46" s="342" t="s">
        <v>1005</v>
      </c>
      <c r="AX46" s="342" t="s">
        <v>511</v>
      </c>
      <c r="AY46" s="342" t="s">
        <v>1006</v>
      </c>
      <c r="AZ46" s="342" t="s">
        <v>502</v>
      </c>
      <c r="BA46" s="342" t="s">
        <v>1007</v>
      </c>
      <c r="BB46" s="342" t="s">
        <v>500</v>
      </c>
      <c r="BC46" s="342" t="s">
        <v>1008</v>
      </c>
      <c r="BD46" s="342" t="s">
        <v>713</v>
      </c>
      <c r="BE46" s="342" t="s">
        <v>1009</v>
      </c>
      <c r="BF46" s="342" t="s">
        <v>504</v>
      </c>
      <c r="BG46" s="342" t="s">
        <v>1010</v>
      </c>
      <c r="BH46" s="342" t="s">
        <v>459</v>
      </c>
      <c r="BI46" s="342" t="s">
        <v>1011</v>
      </c>
      <c r="BJ46" s="342" t="s">
        <v>399</v>
      </c>
      <c r="BK46" s="342" t="s">
        <v>1012</v>
      </c>
      <c r="BL46" s="342"/>
      <c r="BM46" s="342"/>
      <c r="BN46" s="342"/>
      <c r="BO46" s="342"/>
      <c r="BP46" s="342"/>
      <c r="BQ46" s="342"/>
      <c r="BR46" s="342"/>
      <c r="BS46" s="342"/>
      <c r="BT46" s="342"/>
      <c r="BU46" s="342"/>
      <c r="BV46" s="342"/>
      <c r="BW46" s="342"/>
      <c r="BX46" s="342"/>
      <c r="BY46" s="342"/>
      <c r="BZ46" s="342"/>
      <c r="CA46" s="342"/>
      <c r="CB46" s="342"/>
      <c r="CC46" s="343"/>
      <c r="CD46" s="343"/>
      <c r="CE46" s="343"/>
      <c r="CF46" s="343"/>
      <c r="CG46" s="343"/>
      <c r="CH46" s="343"/>
      <c r="CI46" s="343"/>
      <c r="CJ46" s="343"/>
      <c r="CK46" s="343"/>
      <c r="CL46" s="343"/>
      <c r="CM46" s="343"/>
      <c r="CN46" s="343"/>
      <c r="CO46" s="343"/>
      <c r="CP46" s="343"/>
      <c r="CQ46" s="343"/>
      <c r="CR46" s="343"/>
      <c r="CS46" s="343"/>
      <c r="CT46" s="343"/>
      <c r="CU46" s="343"/>
      <c r="CV46" s="343"/>
      <c r="CW46" s="343"/>
      <c r="CX46" s="343"/>
      <c r="CY46" s="343"/>
      <c r="CZ46" s="343"/>
      <c r="DA46" s="344"/>
    </row>
    <row r="47" spans="2:105" x14ac:dyDescent="0.25">
      <c r="B47" s="341" t="s">
        <v>1013</v>
      </c>
      <c r="C47" s="342" t="s">
        <v>1014</v>
      </c>
      <c r="D47" s="342" t="s">
        <v>1015</v>
      </c>
      <c r="E47" s="342" t="s">
        <v>784</v>
      </c>
      <c r="F47" s="342" t="s">
        <v>959</v>
      </c>
      <c r="G47" s="342"/>
      <c r="H47" s="342" t="s">
        <v>370</v>
      </c>
      <c r="I47" s="342"/>
      <c r="J47" s="342" t="s">
        <v>371</v>
      </c>
      <c r="K47" s="342" t="s">
        <v>1016</v>
      </c>
      <c r="L47" s="342" t="s">
        <v>1017</v>
      </c>
      <c r="M47" s="342" t="s">
        <v>1018</v>
      </c>
      <c r="N47" s="342" t="s">
        <v>371</v>
      </c>
      <c r="O47" s="342" t="s">
        <v>375</v>
      </c>
      <c r="P47" s="342" t="s">
        <v>376</v>
      </c>
      <c r="Q47" s="342" t="s">
        <v>377</v>
      </c>
      <c r="R47" s="342" t="s">
        <v>378</v>
      </c>
      <c r="S47" s="342" t="s">
        <v>464</v>
      </c>
      <c r="T47" s="342" t="s">
        <v>1000</v>
      </c>
      <c r="U47" s="342" t="s">
        <v>1000</v>
      </c>
      <c r="V47" s="342"/>
      <c r="W47" s="342"/>
      <c r="X47" s="342"/>
      <c r="Y47" s="342"/>
      <c r="Z47" s="342"/>
      <c r="AA47" s="342"/>
      <c r="AB47" s="342"/>
      <c r="AC47" s="342"/>
      <c r="AD47" s="342"/>
      <c r="AE47" s="342"/>
      <c r="AF47" s="342"/>
      <c r="AG47" s="342"/>
      <c r="AH47" s="342"/>
      <c r="AI47" s="342"/>
      <c r="AJ47" s="342"/>
      <c r="AK47" s="342" t="s">
        <v>371</v>
      </c>
      <c r="AL47" s="342" t="s">
        <v>381</v>
      </c>
      <c r="AM47" s="342" t="s">
        <v>371</v>
      </c>
      <c r="AN47" s="342" t="s">
        <v>1001</v>
      </c>
      <c r="AO47" s="342" t="s">
        <v>1000</v>
      </c>
      <c r="AP47" s="342" t="s">
        <v>1002</v>
      </c>
      <c r="AQ47" s="342" t="s">
        <v>1003</v>
      </c>
      <c r="AR47" s="342" t="s">
        <v>1004</v>
      </c>
      <c r="AS47" s="342" t="s">
        <v>410</v>
      </c>
      <c r="AT47" s="342"/>
      <c r="AU47" s="351" t="s">
        <v>1017</v>
      </c>
      <c r="AV47" s="342" t="s">
        <v>639</v>
      </c>
      <c r="AW47" s="342" t="s">
        <v>1019</v>
      </c>
      <c r="AX47" s="342" t="s">
        <v>511</v>
      </c>
      <c r="AY47" s="342" t="s">
        <v>460</v>
      </c>
      <c r="AZ47" s="342" t="s">
        <v>502</v>
      </c>
      <c r="BA47" s="342" t="s">
        <v>661</v>
      </c>
      <c r="BB47" s="342" t="s">
        <v>500</v>
      </c>
      <c r="BC47" s="342" t="s">
        <v>1020</v>
      </c>
      <c r="BD47" s="342" t="s">
        <v>713</v>
      </c>
      <c r="BE47" s="342" t="s">
        <v>1021</v>
      </c>
      <c r="BF47" s="342" t="s">
        <v>504</v>
      </c>
      <c r="BG47" s="342" t="s">
        <v>1022</v>
      </c>
      <c r="BH47" s="342" t="s">
        <v>459</v>
      </c>
      <c r="BI47" s="342" t="s">
        <v>1023</v>
      </c>
      <c r="BJ47" s="342" t="s">
        <v>399</v>
      </c>
      <c r="BK47" s="342" t="s">
        <v>1024</v>
      </c>
      <c r="BL47" s="342"/>
      <c r="BM47" s="342"/>
      <c r="BN47" s="342"/>
      <c r="BO47" s="342"/>
      <c r="BP47" s="342"/>
      <c r="BQ47" s="342"/>
      <c r="BR47" s="342"/>
      <c r="BS47" s="342"/>
      <c r="BT47" s="342"/>
      <c r="BU47" s="342"/>
      <c r="BV47" s="342"/>
      <c r="BW47" s="342"/>
      <c r="BX47" s="342"/>
      <c r="BY47" s="342"/>
      <c r="BZ47" s="342"/>
      <c r="CA47" s="342"/>
      <c r="CB47" s="342"/>
      <c r="CC47" s="343"/>
      <c r="CD47" s="343"/>
      <c r="CE47" s="343"/>
      <c r="CF47" s="343"/>
      <c r="CG47" s="343"/>
      <c r="CH47" s="343"/>
      <c r="CI47" s="343"/>
      <c r="CJ47" s="343"/>
      <c r="CK47" s="343"/>
      <c r="CL47" s="343"/>
      <c r="CM47" s="343"/>
      <c r="CN47" s="343"/>
      <c r="CO47" s="343"/>
      <c r="CP47" s="343"/>
      <c r="CQ47" s="343"/>
      <c r="CR47" s="343"/>
      <c r="CS47" s="343"/>
      <c r="CT47" s="343"/>
      <c r="CU47" s="343"/>
      <c r="CV47" s="343"/>
      <c r="CW47" s="343"/>
      <c r="CX47" s="343"/>
      <c r="CY47" s="343"/>
      <c r="CZ47" s="343"/>
      <c r="DA47" s="344"/>
    </row>
    <row r="48" spans="2:105" x14ac:dyDescent="0.25">
      <c r="B48" s="341" t="s">
        <v>1025</v>
      </c>
      <c r="C48" s="342" t="s">
        <v>1026</v>
      </c>
      <c r="D48" s="342" t="s">
        <v>1027</v>
      </c>
      <c r="E48" s="342" t="s">
        <v>1028</v>
      </c>
      <c r="F48" s="342" t="s">
        <v>1029</v>
      </c>
      <c r="G48" s="342"/>
      <c r="H48" s="342" t="s">
        <v>370</v>
      </c>
      <c r="I48" s="342"/>
      <c r="J48" s="342" t="s">
        <v>371</v>
      </c>
      <c r="K48" s="342" t="s">
        <v>1030</v>
      </c>
      <c r="L48" s="342" t="s">
        <v>1031</v>
      </c>
      <c r="M48" s="342" t="s">
        <v>1032</v>
      </c>
      <c r="N48" s="342" t="s">
        <v>371</v>
      </c>
      <c r="O48" s="342" t="s">
        <v>794</v>
      </c>
      <c r="P48" s="342" t="s">
        <v>1033</v>
      </c>
      <c r="Q48" s="342" t="s">
        <v>1034</v>
      </c>
      <c r="R48" s="342" t="s">
        <v>862</v>
      </c>
      <c r="S48" s="342" t="s">
        <v>464</v>
      </c>
      <c r="T48" s="342" t="s">
        <v>1000</v>
      </c>
      <c r="U48" s="342" t="s">
        <v>1000</v>
      </c>
      <c r="V48" s="342"/>
      <c r="W48" s="342"/>
      <c r="X48" s="342"/>
      <c r="Y48" s="342"/>
      <c r="Z48" s="342"/>
      <c r="AA48" s="342"/>
      <c r="AB48" s="342"/>
      <c r="AC48" s="342"/>
      <c r="AD48" s="342"/>
      <c r="AE48" s="342"/>
      <c r="AF48" s="342"/>
      <c r="AG48" s="342"/>
      <c r="AH48" s="342"/>
      <c r="AI48" s="342"/>
      <c r="AJ48" s="342"/>
      <c r="AK48" s="342" t="s">
        <v>371</v>
      </c>
      <c r="AL48" s="342" t="s">
        <v>381</v>
      </c>
      <c r="AM48" s="342" t="s">
        <v>371</v>
      </c>
      <c r="AN48" s="342" t="s">
        <v>1001</v>
      </c>
      <c r="AO48" s="342" t="s">
        <v>1000</v>
      </c>
      <c r="AP48" s="342" t="s">
        <v>1002</v>
      </c>
      <c r="AQ48" s="342" t="s">
        <v>1003</v>
      </c>
      <c r="AR48" s="342" t="s">
        <v>1004</v>
      </c>
      <c r="AS48" s="342" t="s">
        <v>429</v>
      </c>
      <c r="AT48" s="342"/>
      <c r="AU48" s="351" t="s">
        <v>1031</v>
      </c>
      <c r="AV48" s="342" t="s">
        <v>639</v>
      </c>
      <c r="AW48" s="342" t="s">
        <v>1035</v>
      </c>
      <c r="AX48" s="342" t="s">
        <v>511</v>
      </c>
      <c r="AY48" s="342" t="s">
        <v>1036</v>
      </c>
      <c r="AZ48" s="342" t="s">
        <v>502</v>
      </c>
      <c r="BA48" s="342" t="s">
        <v>730</v>
      </c>
      <c r="BB48" s="342" t="s">
        <v>500</v>
      </c>
      <c r="BC48" s="342" t="s">
        <v>1037</v>
      </c>
      <c r="BD48" s="342" t="s">
        <v>713</v>
      </c>
      <c r="BE48" s="342" t="s">
        <v>1038</v>
      </c>
      <c r="BF48" s="342" t="s">
        <v>504</v>
      </c>
      <c r="BG48" s="342" t="s">
        <v>1039</v>
      </c>
      <c r="BH48" s="342" t="s">
        <v>459</v>
      </c>
      <c r="BI48" s="342" t="s">
        <v>1040</v>
      </c>
      <c r="BJ48" s="342" t="s">
        <v>399</v>
      </c>
      <c r="BK48" s="342" t="s">
        <v>1041</v>
      </c>
      <c r="BL48" s="342"/>
      <c r="BM48" s="342"/>
      <c r="BN48" s="342"/>
      <c r="BO48" s="342"/>
      <c r="BP48" s="342"/>
      <c r="BQ48" s="342"/>
      <c r="BR48" s="342"/>
      <c r="BS48" s="342"/>
      <c r="BT48" s="342"/>
      <c r="BU48" s="342"/>
      <c r="BV48" s="342"/>
      <c r="BW48" s="342"/>
      <c r="BX48" s="342"/>
      <c r="BY48" s="342"/>
      <c r="BZ48" s="342"/>
      <c r="CA48" s="342"/>
      <c r="CB48" s="342"/>
      <c r="CC48" s="343"/>
      <c r="CD48" s="343"/>
      <c r="CE48" s="343"/>
      <c r="CF48" s="343"/>
      <c r="CG48" s="343"/>
      <c r="CH48" s="343"/>
      <c r="CI48" s="343"/>
      <c r="CJ48" s="343"/>
      <c r="CK48" s="343"/>
      <c r="CL48" s="343"/>
      <c r="CM48" s="343"/>
      <c r="CN48" s="343"/>
      <c r="CO48" s="343"/>
      <c r="CP48" s="343"/>
      <c r="CQ48" s="343"/>
      <c r="CR48" s="343"/>
      <c r="CS48" s="343"/>
      <c r="CT48" s="343"/>
      <c r="CU48" s="343"/>
      <c r="CV48" s="343"/>
      <c r="CW48" s="343"/>
      <c r="CX48" s="343"/>
      <c r="CY48" s="343"/>
      <c r="CZ48" s="343"/>
      <c r="DA48" s="344"/>
    </row>
    <row r="49" spans="2:105" x14ac:dyDescent="0.25">
      <c r="B49" s="341" t="s">
        <v>504</v>
      </c>
      <c r="C49" s="342" t="s">
        <v>1042</v>
      </c>
      <c r="D49" s="342" t="s">
        <v>1043</v>
      </c>
      <c r="E49" s="342" t="s">
        <v>1044</v>
      </c>
      <c r="F49" s="342" t="s">
        <v>1045</v>
      </c>
      <c r="G49" s="342"/>
      <c r="H49" s="342" t="s">
        <v>370</v>
      </c>
      <c r="I49" s="342"/>
      <c r="J49" s="342" t="s">
        <v>371</v>
      </c>
      <c r="K49" s="342" t="s">
        <v>1046</v>
      </c>
      <c r="L49" s="342" t="s">
        <v>1047</v>
      </c>
      <c r="M49" s="342" t="s">
        <v>1048</v>
      </c>
      <c r="N49" s="342" t="s">
        <v>371</v>
      </c>
      <c r="O49" s="342" t="s">
        <v>561</v>
      </c>
      <c r="P49" s="342" t="s">
        <v>562</v>
      </c>
      <c r="Q49" s="342" t="s">
        <v>563</v>
      </c>
      <c r="R49" s="342" t="s">
        <v>378</v>
      </c>
      <c r="S49" s="342" t="s">
        <v>464</v>
      </c>
      <c r="T49" s="342" t="s">
        <v>1000</v>
      </c>
      <c r="U49" s="342" t="s">
        <v>1000</v>
      </c>
      <c r="V49" s="342"/>
      <c r="W49" s="342"/>
      <c r="X49" s="342"/>
      <c r="Y49" s="342"/>
      <c r="Z49" s="342"/>
      <c r="AA49" s="342"/>
      <c r="AB49" s="342"/>
      <c r="AC49" s="342"/>
      <c r="AD49" s="342"/>
      <c r="AE49" s="342"/>
      <c r="AF49" s="342"/>
      <c r="AG49" s="342"/>
      <c r="AH49" s="342"/>
      <c r="AI49" s="342"/>
      <c r="AJ49" s="342"/>
      <c r="AK49" s="342" t="s">
        <v>371</v>
      </c>
      <c r="AL49" s="342" t="s">
        <v>381</v>
      </c>
      <c r="AM49" s="342" t="s">
        <v>371</v>
      </c>
      <c r="AN49" s="342" t="s">
        <v>1001</v>
      </c>
      <c r="AO49" s="342" t="s">
        <v>1000</v>
      </c>
      <c r="AP49" s="342" t="s">
        <v>1002</v>
      </c>
      <c r="AQ49" s="342" t="s">
        <v>1003</v>
      </c>
      <c r="AR49" s="342" t="s">
        <v>1004</v>
      </c>
      <c r="AS49" s="342" t="s">
        <v>483</v>
      </c>
      <c r="AT49" s="342"/>
      <c r="AU49" s="351" t="s">
        <v>1047</v>
      </c>
      <c r="AV49" s="342" t="s">
        <v>639</v>
      </c>
      <c r="AW49" s="342" t="s">
        <v>1049</v>
      </c>
      <c r="AX49" s="342" t="s">
        <v>511</v>
      </c>
      <c r="AY49" s="342" t="s">
        <v>1050</v>
      </c>
      <c r="AZ49" s="342" t="s">
        <v>502</v>
      </c>
      <c r="BA49" s="342" t="s">
        <v>534</v>
      </c>
      <c r="BB49" s="342" t="s">
        <v>500</v>
      </c>
      <c r="BC49" s="342" t="s">
        <v>1051</v>
      </c>
      <c r="BD49" s="342" t="s">
        <v>713</v>
      </c>
      <c r="BE49" s="342" t="s">
        <v>416</v>
      </c>
      <c r="BF49" s="342" t="s">
        <v>504</v>
      </c>
      <c r="BG49" s="342" t="s">
        <v>1052</v>
      </c>
      <c r="BH49" s="342" t="s">
        <v>459</v>
      </c>
      <c r="BI49" s="342" t="s">
        <v>1053</v>
      </c>
      <c r="BJ49" s="342" t="s">
        <v>399</v>
      </c>
      <c r="BK49" s="342" t="s">
        <v>1054</v>
      </c>
      <c r="BL49" s="342"/>
      <c r="BM49" s="342"/>
      <c r="BN49" s="342"/>
      <c r="BO49" s="342"/>
      <c r="BP49" s="342"/>
      <c r="BQ49" s="342"/>
      <c r="BR49" s="342"/>
      <c r="BS49" s="342"/>
      <c r="BT49" s="342"/>
      <c r="BU49" s="342"/>
      <c r="BV49" s="342"/>
      <c r="BW49" s="342"/>
      <c r="BX49" s="342"/>
      <c r="BY49" s="342"/>
      <c r="BZ49" s="342"/>
      <c r="CA49" s="342"/>
      <c r="CB49" s="342"/>
      <c r="CC49" s="343"/>
      <c r="CD49" s="343"/>
      <c r="CE49" s="343"/>
      <c r="CF49" s="343"/>
      <c r="CG49" s="343"/>
      <c r="CH49" s="343"/>
      <c r="CI49" s="343"/>
      <c r="CJ49" s="343"/>
      <c r="CK49" s="343"/>
      <c r="CL49" s="343"/>
      <c r="CM49" s="343"/>
      <c r="CN49" s="343"/>
      <c r="CO49" s="343"/>
      <c r="CP49" s="343"/>
      <c r="CQ49" s="343"/>
      <c r="CR49" s="343"/>
      <c r="CS49" s="343"/>
      <c r="CT49" s="343"/>
      <c r="CU49" s="343"/>
      <c r="CV49" s="343"/>
      <c r="CW49" s="343"/>
      <c r="CX49" s="343"/>
      <c r="CY49" s="343"/>
      <c r="CZ49" s="343"/>
      <c r="DA49" s="344"/>
    </row>
    <row r="50" spans="2:105" x14ac:dyDescent="0.25">
      <c r="B50" s="341" t="s">
        <v>459</v>
      </c>
      <c r="C50" s="342" t="s">
        <v>1055</v>
      </c>
      <c r="D50" s="342" t="s">
        <v>1056</v>
      </c>
      <c r="E50" s="342" t="s">
        <v>1057</v>
      </c>
      <c r="F50" s="342" t="s">
        <v>1058</v>
      </c>
      <c r="G50" s="342"/>
      <c r="H50" s="342" t="s">
        <v>370</v>
      </c>
      <c r="I50" s="342"/>
      <c r="J50" s="342" t="s">
        <v>371</v>
      </c>
      <c r="K50" s="342" t="s">
        <v>1059</v>
      </c>
      <c r="L50" s="342" t="s">
        <v>1060</v>
      </c>
      <c r="M50" s="342" t="s">
        <v>1061</v>
      </c>
      <c r="N50" s="342" t="s">
        <v>371</v>
      </c>
      <c r="O50" s="342" t="s">
        <v>561</v>
      </c>
      <c r="P50" s="342" t="s">
        <v>562</v>
      </c>
      <c r="Q50" s="342" t="s">
        <v>563</v>
      </c>
      <c r="R50" s="342" t="s">
        <v>378</v>
      </c>
      <c r="S50" s="342" t="s">
        <v>464</v>
      </c>
      <c r="T50" s="342" t="s">
        <v>1000</v>
      </c>
      <c r="U50" s="342" t="s">
        <v>1000</v>
      </c>
      <c r="V50" s="342"/>
      <c r="W50" s="342"/>
      <c r="X50" s="342"/>
      <c r="Y50" s="342"/>
      <c r="Z50" s="342"/>
      <c r="AA50" s="342"/>
      <c r="AB50" s="342"/>
      <c r="AC50" s="342"/>
      <c r="AD50" s="342"/>
      <c r="AE50" s="342"/>
      <c r="AF50" s="342"/>
      <c r="AG50" s="342"/>
      <c r="AH50" s="342"/>
      <c r="AI50" s="342"/>
      <c r="AJ50" s="342"/>
      <c r="AK50" s="342" t="s">
        <v>371</v>
      </c>
      <c r="AL50" s="342" t="s">
        <v>381</v>
      </c>
      <c r="AM50" s="342" t="s">
        <v>371</v>
      </c>
      <c r="AN50" s="342" t="s">
        <v>1001</v>
      </c>
      <c r="AO50" s="342" t="s">
        <v>1000</v>
      </c>
      <c r="AP50" s="342" t="s">
        <v>1002</v>
      </c>
      <c r="AQ50" s="342" t="s">
        <v>1003</v>
      </c>
      <c r="AR50" s="342" t="s">
        <v>1004</v>
      </c>
      <c r="AS50" s="342" t="s">
        <v>581</v>
      </c>
      <c r="AT50" s="342"/>
      <c r="AU50" s="351" t="s">
        <v>1060</v>
      </c>
      <c r="AV50" s="342" t="s">
        <v>639</v>
      </c>
      <c r="AW50" s="342" t="s">
        <v>1062</v>
      </c>
      <c r="AX50" s="342" t="s">
        <v>511</v>
      </c>
      <c r="AY50" s="342" t="s">
        <v>1063</v>
      </c>
      <c r="AZ50" s="342" t="s">
        <v>502</v>
      </c>
      <c r="BA50" s="342" t="s">
        <v>1064</v>
      </c>
      <c r="BB50" s="342" t="s">
        <v>500</v>
      </c>
      <c r="BC50" s="342" t="s">
        <v>1065</v>
      </c>
      <c r="BD50" s="342" t="s">
        <v>713</v>
      </c>
      <c r="BE50" s="342" t="s">
        <v>1066</v>
      </c>
      <c r="BF50" s="342" t="s">
        <v>504</v>
      </c>
      <c r="BG50" s="342" t="s">
        <v>1067</v>
      </c>
      <c r="BH50" s="342" t="s">
        <v>459</v>
      </c>
      <c r="BI50" s="342" t="s">
        <v>1068</v>
      </c>
      <c r="BJ50" s="342" t="s">
        <v>399</v>
      </c>
      <c r="BK50" s="342" t="s">
        <v>1069</v>
      </c>
      <c r="BL50" s="342"/>
      <c r="BM50" s="342"/>
      <c r="BN50" s="342"/>
      <c r="BO50" s="342"/>
      <c r="BP50" s="342"/>
      <c r="BQ50" s="342"/>
      <c r="BR50" s="342"/>
      <c r="BS50" s="342"/>
      <c r="BT50" s="342"/>
      <c r="BU50" s="342"/>
      <c r="BV50" s="342"/>
      <c r="BW50" s="342"/>
      <c r="BX50" s="342"/>
      <c r="BY50" s="342"/>
      <c r="BZ50" s="342"/>
      <c r="CA50" s="342"/>
      <c r="CB50" s="342"/>
      <c r="CC50" s="343"/>
      <c r="CD50" s="343"/>
      <c r="CE50" s="343"/>
      <c r="CF50" s="343"/>
      <c r="CG50" s="343"/>
      <c r="CH50" s="343"/>
      <c r="CI50" s="343"/>
      <c r="CJ50" s="343"/>
      <c r="CK50" s="343"/>
      <c r="CL50" s="343"/>
      <c r="CM50" s="343"/>
      <c r="CN50" s="343"/>
      <c r="CO50" s="343"/>
      <c r="CP50" s="343"/>
      <c r="CQ50" s="343"/>
      <c r="CR50" s="343"/>
      <c r="CS50" s="343"/>
      <c r="CT50" s="343"/>
      <c r="CU50" s="343"/>
      <c r="CV50" s="343"/>
      <c r="CW50" s="343"/>
      <c r="CX50" s="343"/>
      <c r="CY50" s="343"/>
      <c r="CZ50" s="343"/>
      <c r="DA50" s="344"/>
    </row>
    <row r="51" spans="2:105" x14ac:dyDescent="0.25">
      <c r="B51" s="341" t="s">
        <v>1070</v>
      </c>
      <c r="C51" s="342" t="s">
        <v>1071</v>
      </c>
      <c r="D51" s="342" t="s">
        <v>1072</v>
      </c>
      <c r="E51" s="342" t="s">
        <v>404</v>
      </c>
      <c r="F51" s="342" t="s">
        <v>1073</v>
      </c>
      <c r="G51" s="342"/>
      <c r="H51" s="342" t="s">
        <v>370</v>
      </c>
      <c r="I51" s="342"/>
      <c r="J51" s="342" t="s">
        <v>371</v>
      </c>
      <c r="K51" s="342" t="s">
        <v>1074</v>
      </c>
      <c r="L51" s="342" t="s">
        <v>1075</v>
      </c>
      <c r="M51" s="342" t="s">
        <v>1076</v>
      </c>
      <c r="N51" s="342" t="s">
        <v>371</v>
      </c>
      <c r="O51" s="342" t="s">
        <v>379</v>
      </c>
      <c r="P51" s="342" t="s">
        <v>409</v>
      </c>
      <c r="Q51" s="342" t="s">
        <v>409</v>
      </c>
      <c r="R51" s="342" t="s">
        <v>378</v>
      </c>
      <c r="S51" s="342" t="s">
        <v>464</v>
      </c>
      <c r="T51" s="342" t="s">
        <v>1000</v>
      </c>
      <c r="U51" s="342" t="s">
        <v>1000</v>
      </c>
      <c r="V51" s="342"/>
      <c r="W51" s="342"/>
      <c r="X51" s="342"/>
      <c r="Y51" s="342"/>
      <c r="Z51" s="342"/>
      <c r="AA51" s="342"/>
      <c r="AB51" s="342"/>
      <c r="AC51" s="342"/>
      <c r="AD51" s="342"/>
      <c r="AE51" s="342"/>
      <c r="AF51" s="342"/>
      <c r="AG51" s="342"/>
      <c r="AH51" s="342"/>
      <c r="AI51" s="342"/>
      <c r="AJ51" s="342"/>
      <c r="AK51" s="342" t="s">
        <v>371</v>
      </c>
      <c r="AL51" s="342" t="s">
        <v>381</v>
      </c>
      <c r="AM51" s="342" t="s">
        <v>371</v>
      </c>
      <c r="AN51" s="342" t="s">
        <v>1001</v>
      </c>
      <c r="AO51" s="342" t="s">
        <v>1000</v>
      </c>
      <c r="AP51" s="342" t="s">
        <v>1002</v>
      </c>
      <c r="AQ51" s="342" t="s">
        <v>1003</v>
      </c>
      <c r="AR51" s="342" t="s">
        <v>1004</v>
      </c>
      <c r="AS51" s="342" t="s">
        <v>600</v>
      </c>
      <c r="AT51" s="342"/>
      <c r="AU51" s="351" t="s">
        <v>1075</v>
      </c>
      <c r="AV51" s="342" t="s">
        <v>639</v>
      </c>
      <c r="AW51" s="342" t="s">
        <v>1077</v>
      </c>
      <c r="AX51" s="342" t="s">
        <v>511</v>
      </c>
      <c r="AY51" s="342" t="s">
        <v>1078</v>
      </c>
      <c r="AZ51" s="342" t="s">
        <v>502</v>
      </c>
      <c r="BA51" s="342" t="s">
        <v>1079</v>
      </c>
      <c r="BB51" s="342" t="s">
        <v>500</v>
      </c>
      <c r="BC51" s="342" t="s">
        <v>1080</v>
      </c>
      <c r="BD51" s="342" t="s">
        <v>713</v>
      </c>
      <c r="BE51" s="342" t="s">
        <v>1081</v>
      </c>
      <c r="BF51" s="342" t="s">
        <v>504</v>
      </c>
      <c r="BG51" s="342" t="s">
        <v>1082</v>
      </c>
      <c r="BH51" s="342" t="s">
        <v>459</v>
      </c>
      <c r="BI51" s="342" t="s">
        <v>1083</v>
      </c>
      <c r="BJ51" s="342" t="s">
        <v>399</v>
      </c>
      <c r="BK51" s="342" t="s">
        <v>1084</v>
      </c>
      <c r="BL51" s="342"/>
      <c r="BM51" s="342"/>
      <c r="BN51" s="342"/>
      <c r="BO51" s="342"/>
      <c r="BP51" s="342"/>
      <c r="BQ51" s="342"/>
      <c r="BR51" s="342"/>
      <c r="BS51" s="342"/>
      <c r="BT51" s="342"/>
      <c r="BU51" s="342"/>
      <c r="BV51" s="342"/>
      <c r="BW51" s="342"/>
      <c r="BX51" s="342"/>
      <c r="BY51" s="342"/>
      <c r="BZ51" s="342"/>
      <c r="CA51" s="342"/>
      <c r="CB51" s="342"/>
      <c r="CC51" s="343"/>
      <c r="CD51" s="343"/>
      <c r="CE51" s="343"/>
      <c r="CF51" s="343"/>
      <c r="CG51" s="343"/>
      <c r="CH51" s="343"/>
      <c r="CI51" s="343"/>
      <c r="CJ51" s="343"/>
      <c r="CK51" s="343"/>
      <c r="CL51" s="343"/>
      <c r="CM51" s="343"/>
      <c r="CN51" s="343"/>
      <c r="CO51" s="343"/>
      <c r="CP51" s="343"/>
      <c r="CQ51" s="343"/>
      <c r="CR51" s="343"/>
      <c r="CS51" s="343"/>
      <c r="CT51" s="343"/>
      <c r="CU51" s="343"/>
      <c r="CV51" s="343"/>
      <c r="CW51" s="343"/>
      <c r="CX51" s="343"/>
      <c r="CY51" s="343"/>
      <c r="CZ51" s="343"/>
      <c r="DA51" s="344"/>
    </row>
    <row r="52" spans="2:105" x14ac:dyDescent="0.25">
      <c r="B52" s="341" t="s">
        <v>385</v>
      </c>
      <c r="C52" s="342"/>
      <c r="D52" s="342" t="s">
        <v>1085</v>
      </c>
      <c r="E52" s="342"/>
      <c r="F52" s="342" t="s">
        <v>438</v>
      </c>
      <c r="G52" s="342"/>
      <c r="H52" s="342" t="s">
        <v>370</v>
      </c>
      <c r="I52" s="342"/>
      <c r="J52" s="342" t="s">
        <v>371</v>
      </c>
      <c r="K52" s="342" t="s">
        <v>1086</v>
      </c>
      <c r="L52" s="342"/>
      <c r="M52" s="342"/>
      <c r="N52" s="342" t="s">
        <v>371</v>
      </c>
      <c r="O52" s="342"/>
      <c r="P52" s="342"/>
      <c r="Q52" s="342"/>
      <c r="R52" s="342"/>
      <c r="S52" s="342" t="s">
        <v>464</v>
      </c>
      <c r="T52" s="342" t="s">
        <v>1000</v>
      </c>
      <c r="U52" s="342" t="s">
        <v>1000</v>
      </c>
      <c r="V52" s="342"/>
      <c r="W52" s="342"/>
      <c r="X52" s="342"/>
      <c r="Y52" s="342"/>
      <c r="Z52" s="342"/>
      <c r="AA52" s="342"/>
      <c r="AB52" s="342"/>
      <c r="AC52" s="342"/>
      <c r="AD52" s="342"/>
      <c r="AE52" s="342"/>
      <c r="AF52" s="342"/>
      <c r="AG52" s="342"/>
      <c r="AH52" s="342"/>
      <c r="AI52" s="342"/>
      <c r="AJ52" s="342"/>
      <c r="AK52" s="342" t="s">
        <v>371</v>
      </c>
      <c r="AL52" s="342" t="s">
        <v>381</v>
      </c>
      <c r="AM52" s="342" t="s">
        <v>371</v>
      </c>
      <c r="AN52" s="342" t="s">
        <v>1001</v>
      </c>
      <c r="AO52" s="342" t="s">
        <v>1000</v>
      </c>
      <c r="AP52" s="342" t="s">
        <v>1002</v>
      </c>
      <c r="AQ52" s="342" t="s">
        <v>1003</v>
      </c>
      <c r="AR52" s="342" t="s">
        <v>1004</v>
      </c>
      <c r="AS52" s="342"/>
      <c r="AT52" s="342"/>
      <c r="AU52" s="351"/>
      <c r="AV52" s="342"/>
      <c r="AW52" s="342"/>
      <c r="AX52" s="342"/>
      <c r="AY52" s="342"/>
      <c r="AZ52" s="342"/>
      <c r="BA52" s="342"/>
      <c r="BB52" s="342"/>
      <c r="BC52" s="342"/>
      <c r="BD52" s="342"/>
      <c r="BE52" s="342"/>
      <c r="BF52" s="342"/>
      <c r="BG52" s="342"/>
      <c r="BH52" s="342"/>
      <c r="BI52" s="342"/>
      <c r="BJ52" s="342"/>
      <c r="BK52" s="342"/>
      <c r="BL52" s="342"/>
      <c r="BM52" s="342"/>
      <c r="BN52" s="342"/>
      <c r="BO52" s="342"/>
      <c r="BP52" s="342"/>
      <c r="BQ52" s="342"/>
      <c r="BR52" s="342"/>
      <c r="BS52" s="342"/>
      <c r="BT52" s="342"/>
      <c r="BU52" s="342"/>
      <c r="BV52" s="342"/>
      <c r="BW52" s="342"/>
      <c r="BX52" s="342"/>
      <c r="BY52" s="342"/>
      <c r="BZ52" s="342"/>
      <c r="CA52" s="342"/>
      <c r="CB52" s="342"/>
      <c r="CC52" s="343"/>
      <c r="CD52" s="343"/>
      <c r="CE52" s="343"/>
      <c r="CF52" s="343"/>
      <c r="CG52" s="343"/>
      <c r="CH52" s="343"/>
      <c r="CI52" s="343"/>
      <c r="CJ52" s="343"/>
      <c r="CK52" s="343"/>
      <c r="CL52" s="343"/>
      <c r="CM52" s="343"/>
      <c r="CN52" s="343"/>
      <c r="CO52" s="343"/>
      <c r="CP52" s="343"/>
      <c r="CQ52" s="343"/>
      <c r="CR52" s="343"/>
      <c r="CS52" s="343"/>
      <c r="CT52" s="343"/>
      <c r="CU52" s="343"/>
      <c r="CV52" s="343"/>
      <c r="CW52" s="343"/>
      <c r="CX52" s="343"/>
      <c r="CY52" s="343"/>
      <c r="CZ52" s="343"/>
      <c r="DA52" s="344"/>
    </row>
    <row r="53" spans="2:105" x14ac:dyDescent="0.25">
      <c r="B53" s="341" t="s">
        <v>1004</v>
      </c>
      <c r="C53" s="342"/>
      <c r="D53" s="342" t="s">
        <v>1087</v>
      </c>
      <c r="E53" s="342"/>
      <c r="F53" s="342" t="s">
        <v>438</v>
      </c>
      <c r="G53" s="342"/>
      <c r="H53" s="342" t="s">
        <v>370</v>
      </c>
      <c r="I53" s="342"/>
      <c r="J53" s="342" t="s">
        <v>371</v>
      </c>
      <c r="K53" s="342" t="s">
        <v>1088</v>
      </c>
      <c r="L53" s="342"/>
      <c r="M53" s="342"/>
      <c r="N53" s="342" t="s">
        <v>371</v>
      </c>
      <c r="O53" s="342"/>
      <c r="P53" s="342"/>
      <c r="Q53" s="342"/>
      <c r="R53" s="342"/>
      <c r="S53" s="342" t="s">
        <v>464</v>
      </c>
      <c r="T53" s="342" t="s">
        <v>1000</v>
      </c>
      <c r="U53" s="342" t="s">
        <v>1000</v>
      </c>
      <c r="V53" s="342"/>
      <c r="W53" s="342"/>
      <c r="X53" s="342"/>
      <c r="Y53" s="342"/>
      <c r="Z53" s="342"/>
      <c r="AA53" s="342"/>
      <c r="AB53" s="342"/>
      <c r="AC53" s="342"/>
      <c r="AD53" s="342"/>
      <c r="AE53" s="342"/>
      <c r="AF53" s="342"/>
      <c r="AG53" s="342"/>
      <c r="AH53" s="342"/>
      <c r="AI53" s="342"/>
      <c r="AJ53" s="342"/>
      <c r="AK53" s="342" t="s">
        <v>371</v>
      </c>
      <c r="AL53" s="342" t="s">
        <v>381</v>
      </c>
      <c r="AM53" s="342" t="s">
        <v>371</v>
      </c>
      <c r="AN53" s="342" t="s">
        <v>1001</v>
      </c>
      <c r="AO53" s="342" t="s">
        <v>1000</v>
      </c>
      <c r="AP53" s="342" t="s">
        <v>1002</v>
      </c>
      <c r="AQ53" s="342" t="s">
        <v>1003</v>
      </c>
      <c r="AR53" s="342" t="s">
        <v>1004</v>
      </c>
      <c r="AS53" s="342"/>
      <c r="AT53" s="342"/>
      <c r="AU53" s="351"/>
      <c r="AV53" s="342"/>
      <c r="AW53" s="342"/>
      <c r="AX53" s="342"/>
      <c r="AY53" s="342"/>
      <c r="AZ53" s="342"/>
      <c r="BA53" s="342"/>
      <c r="BB53" s="342"/>
      <c r="BC53" s="342"/>
      <c r="BD53" s="342"/>
      <c r="BE53" s="342"/>
      <c r="BF53" s="342"/>
      <c r="BG53" s="342"/>
      <c r="BH53" s="342"/>
      <c r="BI53" s="342"/>
      <c r="BJ53" s="342"/>
      <c r="BK53" s="342"/>
      <c r="BL53" s="342"/>
      <c r="BM53" s="342"/>
      <c r="BN53" s="342"/>
      <c r="BO53" s="342"/>
      <c r="BP53" s="342"/>
      <c r="BQ53" s="342"/>
      <c r="BR53" s="342"/>
      <c r="BS53" s="342"/>
      <c r="BT53" s="342"/>
      <c r="BU53" s="342"/>
      <c r="BV53" s="342"/>
      <c r="BW53" s="342"/>
      <c r="BX53" s="342"/>
      <c r="BY53" s="342"/>
      <c r="BZ53" s="342"/>
      <c r="CA53" s="342"/>
      <c r="CB53" s="342"/>
      <c r="CC53" s="343"/>
      <c r="CD53" s="343"/>
      <c r="CE53" s="343"/>
      <c r="CF53" s="343"/>
      <c r="CG53" s="343"/>
      <c r="CH53" s="343"/>
      <c r="CI53" s="343"/>
      <c r="CJ53" s="343"/>
      <c r="CK53" s="343"/>
      <c r="CL53" s="343"/>
      <c r="CM53" s="343"/>
      <c r="CN53" s="343"/>
      <c r="CO53" s="343"/>
      <c r="CP53" s="343"/>
      <c r="CQ53" s="343"/>
      <c r="CR53" s="343"/>
      <c r="CS53" s="343"/>
      <c r="CT53" s="343"/>
      <c r="CU53" s="343"/>
      <c r="CV53" s="343"/>
      <c r="CW53" s="343"/>
      <c r="CX53" s="343"/>
      <c r="CY53" s="343"/>
      <c r="CZ53" s="343"/>
      <c r="DA53" s="344"/>
    </row>
    <row r="54" spans="2:105" x14ac:dyDescent="0.25">
      <c r="B54" s="341" t="s">
        <v>1089</v>
      </c>
      <c r="C54" s="342" t="s">
        <v>1090</v>
      </c>
      <c r="D54" s="342" t="s">
        <v>1091</v>
      </c>
      <c r="E54" s="342" t="s">
        <v>784</v>
      </c>
      <c r="F54" s="342" t="s">
        <v>444</v>
      </c>
      <c r="G54" s="342"/>
      <c r="H54" s="342" t="s">
        <v>370</v>
      </c>
      <c r="I54" s="342"/>
      <c r="J54" s="342" t="s">
        <v>371</v>
      </c>
      <c r="K54" s="342" t="s">
        <v>844</v>
      </c>
      <c r="L54" s="342" t="s">
        <v>1092</v>
      </c>
      <c r="M54" s="342" t="s">
        <v>1093</v>
      </c>
      <c r="N54" s="342" t="s">
        <v>371</v>
      </c>
      <c r="O54" s="342" t="s">
        <v>375</v>
      </c>
      <c r="P54" s="342" t="s">
        <v>376</v>
      </c>
      <c r="Q54" s="342" t="s">
        <v>377</v>
      </c>
      <c r="R54" s="342" t="s">
        <v>378</v>
      </c>
      <c r="S54" s="342" t="s">
        <v>395</v>
      </c>
      <c r="T54" s="342" t="s">
        <v>1094</v>
      </c>
      <c r="U54" s="342" t="s">
        <v>1094</v>
      </c>
      <c r="V54" s="342"/>
      <c r="W54" s="342"/>
      <c r="X54" s="342"/>
      <c r="Y54" s="342"/>
      <c r="Z54" s="342"/>
      <c r="AA54" s="342"/>
      <c r="AB54" s="342"/>
      <c r="AC54" s="342"/>
      <c r="AD54" s="342"/>
      <c r="AE54" s="342"/>
      <c r="AF54" s="342"/>
      <c r="AG54" s="342"/>
      <c r="AH54" s="342"/>
      <c r="AI54" s="342"/>
      <c r="AJ54" s="342"/>
      <c r="AK54" s="342" t="s">
        <v>371</v>
      </c>
      <c r="AL54" s="342" t="s">
        <v>381</v>
      </c>
      <c r="AM54" s="342" t="s">
        <v>371</v>
      </c>
      <c r="AN54" s="342" t="s">
        <v>573</v>
      </c>
      <c r="AO54" s="342" t="s">
        <v>1094</v>
      </c>
      <c r="AP54" s="342" t="s">
        <v>1095</v>
      </c>
      <c r="AQ54" s="342" t="s">
        <v>473</v>
      </c>
      <c r="AR54" s="342" t="s">
        <v>611</v>
      </c>
      <c r="AS54" s="342" t="s">
        <v>386</v>
      </c>
      <c r="AT54" s="342"/>
      <c r="AU54" s="351" t="s">
        <v>1092</v>
      </c>
      <c r="AV54" s="342" t="s">
        <v>628</v>
      </c>
      <c r="AW54" s="342" t="s">
        <v>1096</v>
      </c>
      <c r="AX54" s="342" t="s">
        <v>502</v>
      </c>
      <c r="AY54" s="342" t="s">
        <v>1097</v>
      </c>
      <c r="AZ54" s="342" t="s">
        <v>504</v>
      </c>
      <c r="BA54" s="342" t="s">
        <v>945</v>
      </c>
      <c r="BB54" s="342" t="s">
        <v>393</v>
      </c>
      <c r="BC54" s="342" t="s">
        <v>1098</v>
      </c>
      <c r="BD54" s="342" t="s">
        <v>705</v>
      </c>
      <c r="BE54" s="342" t="s">
        <v>1099</v>
      </c>
      <c r="BF54" s="342" t="s">
        <v>635</v>
      </c>
      <c r="BG54" s="342" t="s">
        <v>1100</v>
      </c>
      <c r="BH54" s="342" t="s">
        <v>637</v>
      </c>
      <c r="BI54" s="342" t="s">
        <v>1101</v>
      </c>
      <c r="BJ54" s="342" t="s">
        <v>641</v>
      </c>
      <c r="BK54" s="342" t="s">
        <v>1102</v>
      </c>
      <c r="BL54" s="342" t="s">
        <v>643</v>
      </c>
      <c r="BM54" s="342" t="s">
        <v>1103</v>
      </c>
      <c r="BN54" s="342" t="s">
        <v>382</v>
      </c>
      <c r="BO54" s="342" t="s">
        <v>1104</v>
      </c>
      <c r="BP54" s="342" t="s">
        <v>459</v>
      </c>
      <c r="BQ54" s="342" t="s">
        <v>1105</v>
      </c>
      <c r="BR54" s="342" t="s">
        <v>399</v>
      </c>
      <c r="BS54" s="342" t="s">
        <v>1106</v>
      </c>
      <c r="BT54" s="342"/>
      <c r="BU54" s="342"/>
      <c r="BV54" s="342"/>
      <c r="BW54" s="342"/>
      <c r="BX54" s="342"/>
      <c r="BY54" s="342"/>
      <c r="BZ54" s="342"/>
      <c r="CA54" s="342"/>
      <c r="CB54" s="342"/>
      <c r="CC54" s="343"/>
      <c r="CD54" s="343"/>
      <c r="CE54" s="343"/>
      <c r="CF54" s="343"/>
      <c r="CG54" s="343"/>
      <c r="CH54" s="343"/>
      <c r="CI54" s="343"/>
      <c r="CJ54" s="343"/>
      <c r="CK54" s="343"/>
      <c r="CL54" s="343"/>
      <c r="CM54" s="343"/>
      <c r="CN54" s="343"/>
      <c r="CO54" s="343"/>
      <c r="CP54" s="343"/>
      <c r="CQ54" s="343"/>
      <c r="CR54" s="343"/>
      <c r="CS54" s="343"/>
      <c r="CT54" s="343"/>
      <c r="CU54" s="343"/>
      <c r="CV54" s="343"/>
      <c r="CW54" s="343"/>
      <c r="CX54" s="343"/>
      <c r="CY54" s="343"/>
      <c r="CZ54" s="343"/>
      <c r="DA54" s="344"/>
    </row>
    <row r="55" spans="2:105" x14ac:dyDescent="0.25">
      <c r="B55" s="341" t="s">
        <v>1107</v>
      </c>
      <c r="C55" s="342" t="s">
        <v>1108</v>
      </c>
      <c r="D55" s="342" t="s">
        <v>1109</v>
      </c>
      <c r="E55" s="342" t="s">
        <v>1110</v>
      </c>
      <c r="F55" s="342" t="s">
        <v>1111</v>
      </c>
      <c r="G55" s="342"/>
      <c r="H55" s="342" t="s">
        <v>370</v>
      </c>
      <c r="I55" s="342"/>
      <c r="J55" s="342" t="s">
        <v>371</v>
      </c>
      <c r="K55" s="342" t="s">
        <v>838</v>
      </c>
      <c r="L55" s="342" t="s">
        <v>1112</v>
      </c>
      <c r="M55" s="342" t="s">
        <v>1113</v>
      </c>
      <c r="N55" s="342" t="s">
        <v>371</v>
      </c>
      <c r="O55" s="342" t="s">
        <v>805</v>
      </c>
      <c r="P55" s="342" t="s">
        <v>806</v>
      </c>
      <c r="Q55" s="342" t="s">
        <v>807</v>
      </c>
      <c r="R55" s="342" t="s">
        <v>378</v>
      </c>
      <c r="S55" s="342" t="s">
        <v>395</v>
      </c>
      <c r="T55" s="342" t="s">
        <v>1094</v>
      </c>
      <c r="U55" s="342" t="s">
        <v>1094</v>
      </c>
      <c r="V55" s="342"/>
      <c r="W55" s="342"/>
      <c r="X55" s="342"/>
      <c r="Y55" s="342"/>
      <c r="Z55" s="342"/>
      <c r="AA55" s="342"/>
      <c r="AB55" s="342"/>
      <c r="AC55" s="342"/>
      <c r="AD55" s="342"/>
      <c r="AE55" s="342"/>
      <c r="AF55" s="342"/>
      <c r="AG55" s="342"/>
      <c r="AH55" s="342"/>
      <c r="AI55" s="342"/>
      <c r="AJ55" s="342"/>
      <c r="AK55" s="342" t="s">
        <v>371</v>
      </c>
      <c r="AL55" s="342" t="s">
        <v>381</v>
      </c>
      <c r="AM55" s="342" t="s">
        <v>371</v>
      </c>
      <c r="AN55" s="342" t="s">
        <v>573</v>
      </c>
      <c r="AO55" s="342" t="s">
        <v>1094</v>
      </c>
      <c r="AP55" s="342" t="s">
        <v>1095</v>
      </c>
      <c r="AQ55" s="342" t="s">
        <v>473</v>
      </c>
      <c r="AR55" s="342" t="s">
        <v>611</v>
      </c>
      <c r="AS55" s="342" t="s">
        <v>410</v>
      </c>
      <c r="AT55" s="342"/>
      <c r="AU55" s="351" t="s">
        <v>1112</v>
      </c>
      <c r="AV55" s="342" t="s">
        <v>628</v>
      </c>
      <c r="AW55" s="342" t="s">
        <v>1096</v>
      </c>
      <c r="AX55" s="342" t="s">
        <v>502</v>
      </c>
      <c r="AY55" s="342" t="s">
        <v>1114</v>
      </c>
      <c r="AZ55" s="342" t="s">
        <v>504</v>
      </c>
      <c r="BA55" s="342" t="s">
        <v>1115</v>
      </c>
      <c r="BB55" s="342" t="s">
        <v>393</v>
      </c>
      <c r="BC55" s="342" t="s">
        <v>1116</v>
      </c>
      <c r="BD55" s="342" t="s">
        <v>705</v>
      </c>
      <c r="BE55" s="342" t="s">
        <v>1117</v>
      </c>
      <c r="BF55" s="342" t="s">
        <v>635</v>
      </c>
      <c r="BG55" s="342" t="s">
        <v>1118</v>
      </c>
      <c r="BH55" s="342" t="s">
        <v>637</v>
      </c>
      <c r="BI55" s="342" t="s">
        <v>1119</v>
      </c>
      <c r="BJ55" s="342" t="s">
        <v>641</v>
      </c>
      <c r="BK55" s="342" t="s">
        <v>1120</v>
      </c>
      <c r="BL55" s="342" t="s">
        <v>643</v>
      </c>
      <c r="BM55" s="342" t="s">
        <v>1121</v>
      </c>
      <c r="BN55" s="342" t="s">
        <v>382</v>
      </c>
      <c r="BO55" s="342" t="s">
        <v>1122</v>
      </c>
      <c r="BP55" s="342" t="s">
        <v>459</v>
      </c>
      <c r="BQ55" s="342" t="s">
        <v>1123</v>
      </c>
      <c r="BR55" s="342" t="s">
        <v>399</v>
      </c>
      <c r="BS55" s="342" t="s">
        <v>1124</v>
      </c>
      <c r="BT55" s="342"/>
      <c r="BU55" s="342"/>
      <c r="BV55" s="342"/>
      <c r="BW55" s="342"/>
      <c r="BX55" s="342"/>
      <c r="BY55" s="342"/>
      <c r="BZ55" s="342"/>
      <c r="CA55" s="342"/>
      <c r="CB55" s="342"/>
      <c r="CC55" s="343"/>
      <c r="CD55" s="343"/>
      <c r="CE55" s="343"/>
      <c r="CF55" s="343"/>
      <c r="CG55" s="343"/>
      <c r="CH55" s="343"/>
      <c r="CI55" s="343"/>
      <c r="CJ55" s="343"/>
      <c r="CK55" s="343"/>
      <c r="CL55" s="343"/>
      <c r="CM55" s="343"/>
      <c r="CN55" s="343"/>
      <c r="CO55" s="343"/>
      <c r="CP55" s="343"/>
      <c r="CQ55" s="343"/>
      <c r="CR55" s="343"/>
      <c r="CS55" s="343"/>
      <c r="CT55" s="343"/>
      <c r="CU55" s="343"/>
      <c r="CV55" s="343"/>
      <c r="CW55" s="343"/>
      <c r="CX55" s="343"/>
      <c r="CY55" s="343"/>
      <c r="CZ55" s="343"/>
      <c r="DA55" s="344"/>
    </row>
    <row r="56" spans="2:105" x14ac:dyDescent="0.25">
      <c r="B56" s="341" t="s">
        <v>1125</v>
      </c>
      <c r="C56" s="342" t="s">
        <v>1126</v>
      </c>
      <c r="D56" s="342" t="s">
        <v>1127</v>
      </c>
      <c r="E56" s="342" t="s">
        <v>518</v>
      </c>
      <c r="F56" s="342" t="s">
        <v>618</v>
      </c>
      <c r="G56" s="342"/>
      <c r="H56" s="342" t="s">
        <v>370</v>
      </c>
      <c r="I56" s="342"/>
      <c r="J56" s="342" t="s">
        <v>371</v>
      </c>
      <c r="K56" s="342" t="s">
        <v>491</v>
      </c>
      <c r="L56" s="342" t="s">
        <v>1128</v>
      </c>
      <c r="M56" s="342" t="s">
        <v>1129</v>
      </c>
      <c r="N56" s="342" t="s">
        <v>371</v>
      </c>
      <c r="O56" s="342" t="s">
        <v>523</v>
      </c>
      <c r="P56" s="342" t="s">
        <v>524</v>
      </c>
      <c r="Q56" s="342" t="s">
        <v>525</v>
      </c>
      <c r="R56" s="342" t="s">
        <v>378</v>
      </c>
      <c r="S56" s="342" t="s">
        <v>395</v>
      </c>
      <c r="T56" s="342" t="s">
        <v>1094</v>
      </c>
      <c r="U56" s="342" t="s">
        <v>1094</v>
      </c>
      <c r="V56" s="342"/>
      <c r="W56" s="342"/>
      <c r="X56" s="342"/>
      <c r="Y56" s="342"/>
      <c r="Z56" s="342"/>
      <c r="AA56" s="342"/>
      <c r="AB56" s="342"/>
      <c r="AC56" s="342"/>
      <c r="AD56" s="342"/>
      <c r="AE56" s="342"/>
      <c r="AF56" s="342"/>
      <c r="AG56" s="342"/>
      <c r="AH56" s="342"/>
      <c r="AI56" s="342"/>
      <c r="AJ56" s="342"/>
      <c r="AK56" s="342" t="s">
        <v>371</v>
      </c>
      <c r="AL56" s="342" t="s">
        <v>381</v>
      </c>
      <c r="AM56" s="342" t="s">
        <v>371</v>
      </c>
      <c r="AN56" s="342" t="s">
        <v>573</v>
      </c>
      <c r="AO56" s="342" t="s">
        <v>1094</v>
      </c>
      <c r="AP56" s="342" t="s">
        <v>1095</v>
      </c>
      <c r="AQ56" s="342" t="s">
        <v>473</v>
      </c>
      <c r="AR56" s="342" t="s">
        <v>611</v>
      </c>
      <c r="AS56" s="342" t="s">
        <v>429</v>
      </c>
      <c r="AT56" s="342"/>
      <c r="AU56" s="351" t="s">
        <v>1128</v>
      </c>
      <c r="AV56" s="342" t="s">
        <v>628</v>
      </c>
      <c r="AW56" s="342" t="s">
        <v>1096</v>
      </c>
      <c r="AX56" s="342" t="s">
        <v>502</v>
      </c>
      <c r="AY56" s="342" t="s">
        <v>1130</v>
      </c>
      <c r="AZ56" s="342" t="s">
        <v>504</v>
      </c>
      <c r="BA56" s="342" t="s">
        <v>528</v>
      </c>
      <c r="BB56" s="342" t="s">
        <v>393</v>
      </c>
      <c r="BC56" s="342" t="s">
        <v>567</v>
      </c>
      <c r="BD56" s="342" t="s">
        <v>705</v>
      </c>
      <c r="BE56" s="342" t="s">
        <v>1131</v>
      </c>
      <c r="BF56" s="342" t="s">
        <v>635</v>
      </c>
      <c r="BG56" s="342" t="s">
        <v>1132</v>
      </c>
      <c r="BH56" s="342" t="s">
        <v>637</v>
      </c>
      <c r="BI56" s="342" t="s">
        <v>1133</v>
      </c>
      <c r="BJ56" s="342" t="s">
        <v>641</v>
      </c>
      <c r="BK56" s="342" t="s">
        <v>1134</v>
      </c>
      <c r="BL56" s="342" t="s">
        <v>643</v>
      </c>
      <c r="BM56" s="342" t="s">
        <v>1135</v>
      </c>
      <c r="BN56" s="342" t="s">
        <v>382</v>
      </c>
      <c r="BO56" s="342" t="s">
        <v>1136</v>
      </c>
      <c r="BP56" s="342" t="s">
        <v>459</v>
      </c>
      <c r="BQ56" s="342" t="s">
        <v>1137</v>
      </c>
      <c r="BR56" s="342" t="s">
        <v>399</v>
      </c>
      <c r="BS56" s="342" t="s">
        <v>1138</v>
      </c>
      <c r="BT56" s="342"/>
      <c r="BU56" s="342"/>
      <c r="BV56" s="342"/>
      <c r="BW56" s="342"/>
      <c r="BX56" s="342"/>
      <c r="BY56" s="342"/>
      <c r="BZ56" s="342"/>
      <c r="CA56" s="342"/>
      <c r="CB56" s="342"/>
      <c r="CC56" s="343"/>
      <c r="CD56" s="343"/>
      <c r="CE56" s="343"/>
      <c r="CF56" s="343"/>
      <c r="CG56" s="343"/>
      <c r="CH56" s="343"/>
      <c r="CI56" s="343"/>
      <c r="CJ56" s="343"/>
      <c r="CK56" s="343"/>
      <c r="CL56" s="343"/>
      <c r="CM56" s="343"/>
      <c r="CN56" s="343"/>
      <c r="CO56" s="343"/>
      <c r="CP56" s="343"/>
      <c r="CQ56" s="343"/>
      <c r="CR56" s="343"/>
      <c r="CS56" s="343"/>
      <c r="CT56" s="343"/>
      <c r="CU56" s="343"/>
      <c r="CV56" s="343"/>
      <c r="CW56" s="343"/>
      <c r="CX56" s="343"/>
      <c r="CY56" s="343"/>
      <c r="CZ56" s="343"/>
      <c r="DA56" s="344"/>
    </row>
    <row r="57" spans="2:105" x14ac:dyDescent="0.25">
      <c r="B57" s="341" t="s">
        <v>391</v>
      </c>
      <c r="C57" s="342" t="s">
        <v>1139</v>
      </c>
      <c r="D57" s="342" t="s">
        <v>1140</v>
      </c>
      <c r="E57" s="342" t="s">
        <v>1141</v>
      </c>
      <c r="F57" s="342" t="s">
        <v>1142</v>
      </c>
      <c r="G57" s="342"/>
      <c r="H57" s="342" t="s">
        <v>370</v>
      </c>
      <c r="I57" s="342"/>
      <c r="J57" s="342" t="s">
        <v>371</v>
      </c>
      <c r="K57" s="342" t="s">
        <v>578</v>
      </c>
      <c r="L57" s="342" t="s">
        <v>1143</v>
      </c>
      <c r="M57" s="342" t="s">
        <v>1144</v>
      </c>
      <c r="N57" s="342" t="s">
        <v>371</v>
      </c>
      <c r="O57" s="342" t="s">
        <v>743</v>
      </c>
      <c r="P57" s="342" t="s">
        <v>744</v>
      </c>
      <c r="Q57" s="342" t="s">
        <v>745</v>
      </c>
      <c r="R57" s="342" t="s">
        <v>378</v>
      </c>
      <c r="S57" s="342" t="s">
        <v>395</v>
      </c>
      <c r="T57" s="342" t="s">
        <v>1094</v>
      </c>
      <c r="U57" s="342" t="s">
        <v>1094</v>
      </c>
      <c r="V57" s="342"/>
      <c r="W57" s="342"/>
      <c r="X57" s="342"/>
      <c r="Y57" s="342"/>
      <c r="Z57" s="342"/>
      <c r="AA57" s="342"/>
      <c r="AB57" s="342"/>
      <c r="AC57" s="342"/>
      <c r="AD57" s="342"/>
      <c r="AE57" s="342"/>
      <c r="AF57" s="342"/>
      <c r="AG57" s="342"/>
      <c r="AH57" s="342"/>
      <c r="AI57" s="342"/>
      <c r="AJ57" s="342"/>
      <c r="AK57" s="342" t="s">
        <v>371</v>
      </c>
      <c r="AL57" s="342" t="s">
        <v>381</v>
      </c>
      <c r="AM57" s="342" t="s">
        <v>371</v>
      </c>
      <c r="AN57" s="342" t="s">
        <v>573</v>
      </c>
      <c r="AO57" s="342" t="s">
        <v>1094</v>
      </c>
      <c r="AP57" s="342" t="s">
        <v>1095</v>
      </c>
      <c r="AQ57" s="342" t="s">
        <v>473</v>
      </c>
      <c r="AR57" s="342" t="s">
        <v>611</v>
      </c>
      <c r="AS57" s="342" t="s">
        <v>483</v>
      </c>
      <c r="AT57" s="342"/>
      <c r="AU57" s="351" t="s">
        <v>1143</v>
      </c>
      <c r="AV57" s="342" t="s">
        <v>628</v>
      </c>
      <c r="AW57" s="342" t="s">
        <v>944</v>
      </c>
      <c r="AX57" s="342" t="s">
        <v>502</v>
      </c>
      <c r="AY57" s="342" t="s">
        <v>1145</v>
      </c>
      <c r="AZ57" s="342" t="s">
        <v>504</v>
      </c>
      <c r="BA57" s="342" t="s">
        <v>1146</v>
      </c>
      <c r="BB57" s="342" t="s">
        <v>393</v>
      </c>
      <c r="BC57" s="342" t="s">
        <v>1147</v>
      </c>
      <c r="BD57" s="342" t="s">
        <v>705</v>
      </c>
      <c r="BE57" s="342" t="s">
        <v>1148</v>
      </c>
      <c r="BF57" s="342" t="s">
        <v>635</v>
      </c>
      <c r="BG57" s="342" t="s">
        <v>1149</v>
      </c>
      <c r="BH57" s="342" t="s">
        <v>637</v>
      </c>
      <c r="BI57" s="342" t="s">
        <v>1150</v>
      </c>
      <c r="BJ57" s="342" t="s">
        <v>641</v>
      </c>
      <c r="BK57" s="342" t="s">
        <v>649</v>
      </c>
      <c r="BL57" s="342" t="s">
        <v>643</v>
      </c>
      <c r="BM57" s="342" t="s">
        <v>1151</v>
      </c>
      <c r="BN57" s="342" t="s">
        <v>382</v>
      </c>
      <c r="BO57" s="342" t="s">
        <v>1152</v>
      </c>
      <c r="BP57" s="342" t="s">
        <v>459</v>
      </c>
      <c r="BQ57" s="342" t="s">
        <v>1153</v>
      </c>
      <c r="BR57" s="342" t="s">
        <v>399</v>
      </c>
      <c r="BS57" s="342" t="s">
        <v>1154</v>
      </c>
      <c r="BT57" s="342"/>
      <c r="BU57" s="342"/>
      <c r="BV57" s="342"/>
      <c r="BW57" s="342"/>
      <c r="BX57" s="342"/>
      <c r="BY57" s="342"/>
      <c r="BZ57" s="342"/>
      <c r="CA57" s="342"/>
      <c r="CB57" s="342"/>
      <c r="CC57" s="343"/>
      <c r="CD57" s="343"/>
      <c r="CE57" s="343"/>
      <c r="CF57" s="343"/>
      <c r="CG57" s="343"/>
      <c r="CH57" s="343"/>
      <c r="CI57" s="343"/>
      <c r="CJ57" s="343"/>
      <c r="CK57" s="343"/>
      <c r="CL57" s="343"/>
      <c r="CM57" s="343"/>
      <c r="CN57" s="343"/>
      <c r="CO57" s="343"/>
      <c r="CP57" s="343"/>
      <c r="CQ57" s="343"/>
      <c r="CR57" s="343"/>
      <c r="CS57" s="343"/>
      <c r="CT57" s="343"/>
      <c r="CU57" s="343"/>
      <c r="CV57" s="343"/>
      <c r="CW57" s="343"/>
      <c r="CX57" s="343"/>
      <c r="CY57" s="343"/>
      <c r="CZ57" s="343"/>
      <c r="DA57" s="344"/>
    </row>
    <row r="58" spans="2:105" x14ac:dyDescent="0.25">
      <c r="B58" s="341" t="s">
        <v>1155</v>
      </c>
      <c r="C58" s="342" t="s">
        <v>1156</v>
      </c>
      <c r="D58" s="342" t="s">
        <v>631</v>
      </c>
      <c r="E58" s="342" t="s">
        <v>1157</v>
      </c>
      <c r="F58" s="342" t="s">
        <v>1158</v>
      </c>
      <c r="G58" s="342"/>
      <c r="H58" s="342" t="s">
        <v>370</v>
      </c>
      <c r="I58" s="342"/>
      <c r="J58" s="342" t="s">
        <v>371</v>
      </c>
      <c r="K58" s="342" t="s">
        <v>619</v>
      </c>
      <c r="L58" s="342" t="s">
        <v>1159</v>
      </c>
      <c r="M58" s="342" t="s">
        <v>1160</v>
      </c>
      <c r="N58" s="342" t="s">
        <v>371</v>
      </c>
      <c r="O58" s="342" t="s">
        <v>805</v>
      </c>
      <c r="P58" s="342" t="s">
        <v>806</v>
      </c>
      <c r="Q58" s="342" t="s">
        <v>807</v>
      </c>
      <c r="R58" s="342" t="s">
        <v>378</v>
      </c>
      <c r="S58" s="342" t="s">
        <v>395</v>
      </c>
      <c r="T58" s="342" t="s">
        <v>1094</v>
      </c>
      <c r="U58" s="342" t="s">
        <v>1094</v>
      </c>
      <c r="V58" s="342"/>
      <c r="W58" s="342"/>
      <c r="X58" s="342"/>
      <c r="Y58" s="342"/>
      <c r="Z58" s="342"/>
      <c r="AA58" s="342"/>
      <c r="AB58" s="342"/>
      <c r="AC58" s="342"/>
      <c r="AD58" s="342"/>
      <c r="AE58" s="342"/>
      <c r="AF58" s="342"/>
      <c r="AG58" s="342"/>
      <c r="AH58" s="342"/>
      <c r="AI58" s="342"/>
      <c r="AJ58" s="342"/>
      <c r="AK58" s="342" t="s">
        <v>371</v>
      </c>
      <c r="AL58" s="342" t="s">
        <v>381</v>
      </c>
      <c r="AM58" s="342" t="s">
        <v>371</v>
      </c>
      <c r="AN58" s="342" t="s">
        <v>573</v>
      </c>
      <c r="AO58" s="342" t="s">
        <v>1094</v>
      </c>
      <c r="AP58" s="342" t="s">
        <v>1095</v>
      </c>
      <c r="AQ58" s="342" t="s">
        <v>473</v>
      </c>
      <c r="AR58" s="342" t="s">
        <v>611</v>
      </c>
      <c r="AS58" s="342" t="s">
        <v>581</v>
      </c>
      <c r="AT58" s="342"/>
      <c r="AU58" s="351" t="s">
        <v>1159</v>
      </c>
      <c r="AV58" s="342" t="s">
        <v>628</v>
      </c>
      <c r="AW58" s="342" t="s">
        <v>1161</v>
      </c>
      <c r="AX58" s="342" t="s">
        <v>502</v>
      </c>
      <c r="AY58" s="342" t="s">
        <v>1162</v>
      </c>
      <c r="AZ58" s="342" t="s">
        <v>504</v>
      </c>
      <c r="BA58" s="342" t="s">
        <v>1163</v>
      </c>
      <c r="BB58" s="342" t="s">
        <v>393</v>
      </c>
      <c r="BC58" s="342" t="s">
        <v>640</v>
      </c>
      <c r="BD58" s="342" t="s">
        <v>705</v>
      </c>
      <c r="BE58" s="342" t="s">
        <v>1164</v>
      </c>
      <c r="BF58" s="342" t="s">
        <v>635</v>
      </c>
      <c r="BG58" s="342" t="s">
        <v>1165</v>
      </c>
      <c r="BH58" s="342" t="s">
        <v>637</v>
      </c>
      <c r="BI58" s="342" t="s">
        <v>1166</v>
      </c>
      <c r="BJ58" s="342" t="s">
        <v>641</v>
      </c>
      <c r="BK58" s="342" t="s">
        <v>1167</v>
      </c>
      <c r="BL58" s="342" t="s">
        <v>643</v>
      </c>
      <c r="BM58" s="342" t="s">
        <v>1168</v>
      </c>
      <c r="BN58" s="342" t="s">
        <v>382</v>
      </c>
      <c r="BO58" s="342" t="s">
        <v>1169</v>
      </c>
      <c r="BP58" s="342" t="s">
        <v>459</v>
      </c>
      <c r="BQ58" s="342" t="s">
        <v>1170</v>
      </c>
      <c r="BR58" s="342" t="s">
        <v>399</v>
      </c>
      <c r="BS58" s="342" t="s">
        <v>1171</v>
      </c>
      <c r="BT58" s="342"/>
      <c r="BU58" s="342"/>
      <c r="BV58" s="342"/>
      <c r="BW58" s="342"/>
      <c r="BX58" s="342"/>
      <c r="BY58" s="342"/>
      <c r="BZ58" s="342"/>
      <c r="CA58" s="342"/>
      <c r="CB58" s="342"/>
      <c r="CC58" s="343"/>
      <c r="CD58" s="343"/>
      <c r="CE58" s="343"/>
      <c r="CF58" s="343"/>
      <c r="CG58" s="343"/>
      <c r="CH58" s="343"/>
      <c r="CI58" s="343"/>
      <c r="CJ58" s="343"/>
      <c r="CK58" s="343"/>
      <c r="CL58" s="343"/>
      <c r="CM58" s="343"/>
      <c r="CN58" s="343"/>
      <c r="CO58" s="343"/>
      <c r="CP58" s="343"/>
      <c r="CQ58" s="343"/>
      <c r="CR58" s="343"/>
      <c r="CS58" s="343"/>
      <c r="CT58" s="343"/>
      <c r="CU58" s="343"/>
      <c r="CV58" s="343"/>
      <c r="CW58" s="343"/>
      <c r="CX58" s="343"/>
      <c r="CY58" s="343"/>
      <c r="CZ58" s="343"/>
      <c r="DA58" s="344"/>
    </row>
    <row r="59" spans="2:105" x14ac:dyDescent="0.25">
      <c r="B59" s="341" t="s">
        <v>1172</v>
      </c>
      <c r="C59" s="342" t="s">
        <v>1173</v>
      </c>
      <c r="D59" s="342" t="s">
        <v>1174</v>
      </c>
      <c r="E59" s="342" t="s">
        <v>1175</v>
      </c>
      <c r="F59" s="342" t="s">
        <v>1176</v>
      </c>
      <c r="G59" s="342"/>
      <c r="H59" s="342" t="s">
        <v>370</v>
      </c>
      <c r="I59" s="342"/>
      <c r="J59" s="342" t="s">
        <v>371</v>
      </c>
      <c r="K59" s="342" t="s">
        <v>558</v>
      </c>
      <c r="L59" s="342" t="s">
        <v>1177</v>
      </c>
      <c r="M59" s="342" t="s">
        <v>1178</v>
      </c>
      <c r="N59" s="342" t="s">
        <v>371</v>
      </c>
      <c r="O59" s="342" t="s">
        <v>1179</v>
      </c>
      <c r="P59" s="342" t="s">
        <v>1180</v>
      </c>
      <c r="Q59" s="342" t="s">
        <v>1181</v>
      </c>
      <c r="R59" s="342" t="s">
        <v>1182</v>
      </c>
      <c r="S59" s="342" t="s">
        <v>395</v>
      </c>
      <c r="T59" s="342" t="s">
        <v>1094</v>
      </c>
      <c r="U59" s="342" t="s">
        <v>1094</v>
      </c>
      <c r="V59" s="342"/>
      <c r="W59" s="342"/>
      <c r="X59" s="342"/>
      <c r="Y59" s="342"/>
      <c r="Z59" s="342"/>
      <c r="AA59" s="342"/>
      <c r="AB59" s="342"/>
      <c r="AC59" s="342"/>
      <c r="AD59" s="342"/>
      <c r="AE59" s="342"/>
      <c r="AF59" s="342"/>
      <c r="AG59" s="342"/>
      <c r="AH59" s="342"/>
      <c r="AI59" s="342"/>
      <c r="AJ59" s="342"/>
      <c r="AK59" s="342" t="s">
        <v>371</v>
      </c>
      <c r="AL59" s="342" t="s">
        <v>381</v>
      </c>
      <c r="AM59" s="342" t="s">
        <v>371</v>
      </c>
      <c r="AN59" s="342" t="s">
        <v>573</v>
      </c>
      <c r="AO59" s="342" t="s">
        <v>1094</v>
      </c>
      <c r="AP59" s="342" t="s">
        <v>1095</v>
      </c>
      <c r="AQ59" s="342" t="s">
        <v>473</v>
      </c>
      <c r="AR59" s="342" t="s">
        <v>611</v>
      </c>
      <c r="AS59" s="342" t="s">
        <v>600</v>
      </c>
      <c r="AT59" s="342"/>
      <c r="AU59" s="351" t="s">
        <v>1177</v>
      </c>
      <c r="AV59" s="342" t="s">
        <v>628</v>
      </c>
      <c r="AW59" s="342" t="s">
        <v>702</v>
      </c>
      <c r="AX59" s="342" t="s">
        <v>502</v>
      </c>
      <c r="AY59" s="342" t="s">
        <v>1162</v>
      </c>
      <c r="AZ59" s="342" t="s">
        <v>504</v>
      </c>
      <c r="BA59" s="342" t="s">
        <v>1183</v>
      </c>
      <c r="BB59" s="342" t="s">
        <v>393</v>
      </c>
      <c r="BC59" s="342" t="s">
        <v>1184</v>
      </c>
      <c r="BD59" s="342" t="s">
        <v>705</v>
      </c>
      <c r="BE59" s="342" t="s">
        <v>1185</v>
      </c>
      <c r="BF59" s="342" t="s">
        <v>635</v>
      </c>
      <c r="BG59" s="342" t="s">
        <v>1186</v>
      </c>
      <c r="BH59" s="342" t="s">
        <v>637</v>
      </c>
      <c r="BI59" s="342" t="s">
        <v>968</v>
      </c>
      <c r="BJ59" s="342" t="s">
        <v>641</v>
      </c>
      <c r="BK59" s="342" t="s">
        <v>1187</v>
      </c>
      <c r="BL59" s="342" t="s">
        <v>643</v>
      </c>
      <c r="BM59" s="342" t="s">
        <v>1188</v>
      </c>
      <c r="BN59" s="342" t="s">
        <v>382</v>
      </c>
      <c r="BO59" s="342" t="s">
        <v>758</v>
      </c>
      <c r="BP59" s="342" t="s">
        <v>459</v>
      </c>
      <c r="BQ59" s="342" t="s">
        <v>1189</v>
      </c>
      <c r="BR59" s="342" t="s">
        <v>399</v>
      </c>
      <c r="BS59" s="342" t="s">
        <v>1190</v>
      </c>
      <c r="BT59" s="342"/>
      <c r="BU59" s="342"/>
      <c r="BV59" s="342"/>
      <c r="BW59" s="342"/>
      <c r="BX59" s="342"/>
      <c r="BY59" s="342"/>
      <c r="BZ59" s="342"/>
      <c r="CA59" s="342"/>
      <c r="CB59" s="342"/>
      <c r="CC59" s="343"/>
      <c r="CD59" s="343"/>
      <c r="CE59" s="343"/>
      <c r="CF59" s="343"/>
      <c r="CG59" s="343"/>
      <c r="CH59" s="343"/>
      <c r="CI59" s="343"/>
      <c r="CJ59" s="343"/>
      <c r="CK59" s="343"/>
      <c r="CL59" s="343"/>
      <c r="CM59" s="343"/>
      <c r="CN59" s="343"/>
      <c r="CO59" s="343"/>
      <c r="CP59" s="343"/>
      <c r="CQ59" s="343"/>
      <c r="CR59" s="343"/>
      <c r="CS59" s="343"/>
      <c r="CT59" s="343"/>
      <c r="CU59" s="343"/>
      <c r="CV59" s="343"/>
      <c r="CW59" s="343"/>
      <c r="CX59" s="343"/>
      <c r="CY59" s="343"/>
      <c r="CZ59" s="343"/>
      <c r="DA59" s="344"/>
    </row>
    <row r="60" spans="2:105" x14ac:dyDescent="0.25">
      <c r="B60" s="341" t="s">
        <v>1191</v>
      </c>
      <c r="C60" s="342" t="s">
        <v>1192</v>
      </c>
      <c r="D60" s="342" t="s">
        <v>1193</v>
      </c>
      <c r="E60" s="342" t="s">
        <v>1194</v>
      </c>
      <c r="F60" s="342" t="s">
        <v>694</v>
      </c>
      <c r="G60" s="342"/>
      <c r="H60" s="342" t="s">
        <v>370</v>
      </c>
      <c r="I60" s="342"/>
      <c r="J60" s="342" t="s">
        <v>371</v>
      </c>
      <c r="K60" s="342" t="s">
        <v>520</v>
      </c>
      <c r="L60" s="342" t="s">
        <v>1195</v>
      </c>
      <c r="M60" s="342" t="s">
        <v>1196</v>
      </c>
      <c r="N60" s="342" t="s">
        <v>371</v>
      </c>
      <c r="O60" s="342" t="s">
        <v>375</v>
      </c>
      <c r="P60" s="342" t="s">
        <v>376</v>
      </c>
      <c r="Q60" s="342" t="s">
        <v>377</v>
      </c>
      <c r="R60" s="342" t="s">
        <v>378</v>
      </c>
      <c r="S60" s="342" t="s">
        <v>395</v>
      </c>
      <c r="T60" s="342" t="s">
        <v>1094</v>
      </c>
      <c r="U60" s="342" t="s">
        <v>1094</v>
      </c>
      <c r="V60" s="342"/>
      <c r="W60" s="342"/>
      <c r="X60" s="342"/>
      <c r="Y60" s="342"/>
      <c r="Z60" s="342"/>
      <c r="AA60" s="342"/>
      <c r="AB60" s="342"/>
      <c r="AC60" s="342"/>
      <c r="AD60" s="342"/>
      <c r="AE60" s="342"/>
      <c r="AF60" s="342"/>
      <c r="AG60" s="342"/>
      <c r="AH60" s="342"/>
      <c r="AI60" s="342"/>
      <c r="AJ60" s="342"/>
      <c r="AK60" s="342" t="s">
        <v>371</v>
      </c>
      <c r="AL60" s="342" t="s">
        <v>381</v>
      </c>
      <c r="AM60" s="342" t="s">
        <v>371</v>
      </c>
      <c r="AN60" s="342" t="s">
        <v>573</v>
      </c>
      <c r="AO60" s="342" t="s">
        <v>1094</v>
      </c>
      <c r="AP60" s="342" t="s">
        <v>1095</v>
      </c>
      <c r="AQ60" s="342" t="s">
        <v>473</v>
      </c>
      <c r="AR60" s="342" t="s">
        <v>611</v>
      </c>
      <c r="AS60" s="342" t="s">
        <v>385</v>
      </c>
      <c r="AT60" s="342"/>
      <c r="AU60" s="351" t="s">
        <v>1195</v>
      </c>
      <c r="AV60" s="342" t="s">
        <v>628</v>
      </c>
      <c r="AW60" s="342" t="s">
        <v>1197</v>
      </c>
      <c r="AX60" s="342" t="s">
        <v>502</v>
      </c>
      <c r="AY60" s="342" t="s">
        <v>1198</v>
      </c>
      <c r="AZ60" s="342" t="s">
        <v>504</v>
      </c>
      <c r="BA60" s="342" t="s">
        <v>1199</v>
      </c>
      <c r="BB60" s="342" t="s">
        <v>393</v>
      </c>
      <c r="BC60" s="342" t="s">
        <v>1200</v>
      </c>
      <c r="BD60" s="342" t="s">
        <v>705</v>
      </c>
      <c r="BE60" s="342" t="s">
        <v>1201</v>
      </c>
      <c r="BF60" s="342" t="s">
        <v>635</v>
      </c>
      <c r="BG60" s="342" t="s">
        <v>1202</v>
      </c>
      <c r="BH60" s="342" t="s">
        <v>637</v>
      </c>
      <c r="BI60" s="342" t="s">
        <v>1203</v>
      </c>
      <c r="BJ60" s="342" t="s">
        <v>641</v>
      </c>
      <c r="BK60" s="342" t="s">
        <v>1204</v>
      </c>
      <c r="BL60" s="342" t="s">
        <v>643</v>
      </c>
      <c r="BM60" s="342" t="s">
        <v>1205</v>
      </c>
      <c r="BN60" s="342" t="s">
        <v>382</v>
      </c>
      <c r="BO60" s="342" t="s">
        <v>1206</v>
      </c>
      <c r="BP60" s="342" t="s">
        <v>459</v>
      </c>
      <c r="BQ60" s="342" t="s">
        <v>1207</v>
      </c>
      <c r="BR60" s="342" t="s">
        <v>399</v>
      </c>
      <c r="BS60" s="342" t="s">
        <v>1208</v>
      </c>
      <c r="BT60" s="342"/>
      <c r="BU60" s="342"/>
      <c r="BV60" s="342"/>
      <c r="BW60" s="342"/>
      <c r="BX60" s="342"/>
      <c r="BY60" s="342"/>
      <c r="BZ60" s="342"/>
      <c r="CA60" s="342"/>
      <c r="CB60" s="342"/>
      <c r="CC60" s="343"/>
      <c r="CD60" s="343"/>
      <c r="CE60" s="343"/>
      <c r="CF60" s="343"/>
      <c r="CG60" s="343"/>
      <c r="CH60" s="343"/>
      <c r="CI60" s="343"/>
      <c r="CJ60" s="343"/>
      <c r="CK60" s="343"/>
      <c r="CL60" s="343"/>
      <c r="CM60" s="343"/>
      <c r="CN60" s="343"/>
      <c r="CO60" s="343"/>
      <c r="CP60" s="343"/>
      <c r="CQ60" s="343"/>
      <c r="CR60" s="343"/>
      <c r="CS60" s="343"/>
      <c r="CT60" s="343"/>
      <c r="CU60" s="343"/>
      <c r="CV60" s="343"/>
      <c r="CW60" s="343"/>
      <c r="CX60" s="343"/>
      <c r="CY60" s="343"/>
      <c r="CZ60" s="343"/>
      <c r="DA60" s="344"/>
    </row>
    <row r="61" spans="2:105" x14ac:dyDescent="0.25">
      <c r="B61" s="341" t="s">
        <v>1209</v>
      </c>
      <c r="C61" s="342" t="s">
        <v>1210</v>
      </c>
      <c r="D61" s="342" t="s">
        <v>1211</v>
      </c>
      <c r="E61" s="342" t="s">
        <v>1212</v>
      </c>
      <c r="F61" s="342" t="s">
        <v>1213</v>
      </c>
      <c r="G61" s="342"/>
      <c r="H61" s="342" t="s">
        <v>370</v>
      </c>
      <c r="I61" s="342"/>
      <c r="J61" s="342" t="s">
        <v>371</v>
      </c>
      <c r="K61" s="342" t="s">
        <v>991</v>
      </c>
      <c r="L61" s="342" t="s">
        <v>1214</v>
      </c>
      <c r="M61" s="342" t="s">
        <v>1215</v>
      </c>
      <c r="N61" s="342" t="s">
        <v>371</v>
      </c>
      <c r="O61" s="342" t="s">
        <v>448</v>
      </c>
      <c r="P61" s="342" t="s">
        <v>449</v>
      </c>
      <c r="Q61" s="342" t="s">
        <v>450</v>
      </c>
      <c r="R61" s="342" t="s">
        <v>378</v>
      </c>
      <c r="S61" s="342" t="s">
        <v>395</v>
      </c>
      <c r="T61" s="342" t="s">
        <v>1094</v>
      </c>
      <c r="U61" s="342" t="s">
        <v>1094</v>
      </c>
      <c r="V61" s="342"/>
      <c r="W61" s="342"/>
      <c r="X61" s="342"/>
      <c r="Y61" s="342"/>
      <c r="Z61" s="342"/>
      <c r="AA61" s="342"/>
      <c r="AB61" s="342"/>
      <c r="AC61" s="342"/>
      <c r="AD61" s="342"/>
      <c r="AE61" s="342"/>
      <c r="AF61" s="342"/>
      <c r="AG61" s="342"/>
      <c r="AH61" s="342"/>
      <c r="AI61" s="342"/>
      <c r="AJ61" s="342"/>
      <c r="AK61" s="342" t="s">
        <v>371</v>
      </c>
      <c r="AL61" s="342" t="s">
        <v>381</v>
      </c>
      <c r="AM61" s="342" t="s">
        <v>371</v>
      </c>
      <c r="AN61" s="342" t="s">
        <v>573</v>
      </c>
      <c r="AO61" s="342" t="s">
        <v>1094</v>
      </c>
      <c r="AP61" s="342" t="s">
        <v>1095</v>
      </c>
      <c r="AQ61" s="342" t="s">
        <v>473</v>
      </c>
      <c r="AR61" s="342" t="s">
        <v>611</v>
      </c>
      <c r="AS61" s="342" t="s">
        <v>1004</v>
      </c>
      <c r="AT61" s="342"/>
      <c r="AU61" s="351" t="s">
        <v>1214</v>
      </c>
      <c r="AV61" s="342" t="s">
        <v>628</v>
      </c>
      <c r="AW61" s="342" t="s">
        <v>809</v>
      </c>
      <c r="AX61" s="342" t="s">
        <v>502</v>
      </c>
      <c r="AY61" s="342" t="s">
        <v>1216</v>
      </c>
      <c r="AZ61" s="342" t="s">
        <v>504</v>
      </c>
      <c r="BA61" s="342" t="s">
        <v>1217</v>
      </c>
      <c r="BB61" s="342" t="s">
        <v>393</v>
      </c>
      <c r="BC61" s="342" t="s">
        <v>1218</v>
      </c>
      <c r="BD61" s="342" t="s">
        <v>705</v>
      </c>
      <c r="BE61" s="342" t="s">
        <v>1219</v>
      </c>
      <c r="BF61" s="342" t="s">
        <v>635</v>
      </c>
      <c r="BG61" s="342" t="s">
        <v>1220</v>
      </c>
      <c r="BH61" s="342" t="s">
        <v>637</v>
      </c>
      <c r="BI61" s="342" t="s">
        <v>1221</v>
      </c>
      <c r="BJ61" s="342" t="s">
        <v>641</v>
      </c>
      <c r="BK61" s="342" t="s">
        <v>1222</v>
      </c>
      <c r="BL61" s="342" t="s">
        <v>643</v>
      </c>
      <c r="BM61" s="342" t="s">
        <v>1223</v>
      </c>
      <c r="BN61" s="342" t="s">
        <v>382</v>
      </c>
      <c r="BO61" s="342" t="s">
        <v>1224</v>
      </c>
      <c r="BP61" s="342" t="s">
        <v>459</v>
      </c>
      <c r="BQ61" s="342" t="s">
        <v>1225</v>
      </c>
      <c r="BR61" s="342" t="s">
        <v>399</v>
      </c>
      <c r="BS61" s="342" t="s">
        <v>1226</v>
      </c>
      <c r="BT61" s="342"/>
      <c r="BU61" s="342"/>
      <c r="BV61" s="342"/>
      <c r="BW61" s="342"/>
      <c r="BX61" s="342"/>
      <c r="BY61" s="342"/>
      <c r="BZ61" s="342"/>
      <c r="CA61" s="342"/>
      <c r="CB61" s="342"/>
      <c r="CC61" s="343"/>
      <c r="CD61" s="343"/>
      <c r="CE61" s="343"/>
      <c r="CF61" s="343"/>
      <c r="CG61" s="343"/>
      <c r="CH61" s="343"/>
      <c r="CI61" s="343"/>
      <c r="CJ61" s="343"/>
      <c r="CK61" s="343"/>
      <c r="CL61" s="343"/>
      <c r="CM61" s="343"/>
      <c r="CN61" s="343"/>
      <c r="CO61" s="343"/>
      <c r="CP61" s="343"/>
      <c r="CQ61" s="343"/>
      <c r="CR61" s="343"/>
      <c r="CS61" s="343"/>
      <c r="CT61" s="343"/>
      <c r="CU61" s="343"/>
      <c r="CV61" s="343"/>
      <c r="CW61" s="343"/>
      <c r="CX61" s="343"/>
      <c r="CY61" s="343"/>
      <c r="CZ61" s="343"/>
      <c r="DA61" s="344"/>
    </row>
    <row r="62" spans="2:105" x14ac:dyDescent="0.25">
      <c r="B62" s="341" t="s">
        <v>1227</v>
      </c>
      <c r="C62" s="342" t="s">
        <v>1228</v>
      </c>
      <c r="D62" s="342" t="s">
        <v>1229</v>
      </c>
      <c r="E62" s="342" t="s">
        <v>1230</v>
      </c>
      <c r="F62" s="342" t="s">
        <v>1231</v>
      </c>
      <c r="G62" s="342"/>
      <c r="H62" s="342" t="s">
        <v>370</v>
      </c>
      <c r="I62" s="342"/>
      <c r="J62" s="342" t="s">
        <v>371</v>
      </c>
      <c r="K62" s="342" t="s">
        <v>541</v>
      </c>
      <c r="L62" s="342" t="s">
        <v>1232</v>
      </c>
      <c r="M62" s="342" t="s">
        <v>1233</v>
      </c>
      <c r="N62" s="342" t="s">
        <v>371</v>
      </c>
      <c r="O62" s="342" t="s">
        <v>379</v>
      </c>
      <c r="P62" s="342" t="s">
        <v>409</v>
      </c>
      <c r="Q62" s="342" t="s">
        <v>409</v>
      </c>
      <c r="R62" s="342" t="s">
        <v>378</v>
      </c>
      <c r="S62" s="342" t="s">
        <v>395</v>
      </c>
      <c r="T62" s="342" t="s">
        <v>1094</v>
      </c>
      <c r="U62" s="342" t="s">
        <v>1094</v>
      </c>
      <c r="V62" s="342"/>
      <c r="W62" s="342"/>
      <c r="X62" s="342"/>
      <c r="Y62" s="342"/>
      <c r="Z62" s="342"/>
      <c r="AA62" s="342"/>
      <c r="AB62" s="342"/>
      <c r="AC62" s="342"/>
      <c r="AD62" s="342"/>
      <c r="AE62" s="342"/>
      <c r="AF62" s="342"/>
      <c r="AG62" s="342"/>
      <c r="AH62" s="342"/>
      <c r="AI62" s="342"/>
      <c r="AJ62" s="342"/>
      <c r="AK62" s="342" t="s">
        <v>371</v>
      </c>
      <c r="AL62" s="342" t="s">
        <v>381</v>
      </c>
      <c r="AM62" s="342" t="s">
        <v>371</v>
      </c>
      <c r="AN62" s="342" t="s">
        <v>573</v>
      </c>
      <c r="AO62" s="342" t="s">
        <v>1094</v>
      </c>
      <c r="AP62" s="342" t="s">
        <v>1095</v>
      </c>
      <c r="AQ62" s="342" t="s">
        <v>473</v>
      </c>
      <c r="AR62" s="342" t="s">
        <v>611</v>
      </c>
      <c r="AS62" s="342" t="s">
        <v>1234</v>
      </c>
      <c r="AT62" s="342"/>
      <c r="AU62" s="351" t="s">
        <v>1232</v>
      </c>
      <c r="AV62" s="342" t="s">
        <v>628</v>
      </c>
      <c r="AW62" s="342" t="s">
        <v>702</v>
      </c>
      <c r="AX62" s="342" t="s">
        <v>502</v>
      </c>
      <c r="AY62" s="342" t="s">
        <v>546</v>
      </c>
      <c r="AZ62" s="342" t="s">
        <v>504</v>
      </c>
      <c r="BA62" s="342" t="s">
        <v>660</v>
      </c>
      <c r="BB62" s="342" t="s">
        <v>393</v>
      </c>
      <c r="BC62" s="342" t="s">
        <v>1235</v>
      </c>
      <c r="BD62" s="342" t="s">
        <v>705</v>
      </c>
      <c r="BE62" s="342" t="s">
        <v>1236</v>
      </c>
      <c r="BF62" s="342" t="s">
        <v>635</v>
      </c>
      <c r="BG62" s="342" t="s">
        <v>1237</v>
      </c>
      <c r="BH62" s="342" t="s">
        <v>637</v>
      </c>
      <c r="BI62" s="342" t="s">
        <v>1238</v>
      </c>
      <c r="BJ62" s="342" t="s">
        <v>641</v>
      </c>
      <c r="BK62" s="342" t="s">
        <v>1239</v>
      </c>
      <c r="BL62" s="342" t="s">
        <v>643</v>
      </c>
      <c r="BM62" s="342" t="s">
        <v>1240</v>
      </c>
      <c r="BN62" s="342" t="s">
        <v>382</v>
      </c>
      <c r="BO62" s="342" t="s">
        <v>1241</v>
      </c>
      <c r="BP62" s="342" t="s">
        <v>459</v>
      </c>
      <c r="BQ62" s="342" t="s">
        <v>1242</v>
      </c>
      <c r="BR62" s="342" t="s">
        <v>399</v>
      </c>
      <c r="BS62" s="342" t="s">
        <v>1243</v>
      </c>
      <c r="BT62" s="342"/>
      <c r="BU62" s="342"/>
      <c r="BV62" s="342"/>
      <c r="BW62" s="342"/>
      <c r="BX62" s="342"/>
      <c r="BY62" s="342"/>
      <c r="BZ62" s="342"/>
      <c r="CA62" s="342"/>
      <c r="CB62" s="342"/>
      <c r="CC62" s="343"/>
      <c r="CD62" s="343"/>
      <c r="CE62" s="343"/>
      <c r="CF62" s="343"/>
      <c r="CG62" s="343"/>
      <c r="CH62" s="343"/>
      <c r="CI62" s="343"/>
      <c r="CJ62" s="343"/>
      <c r="CK62" s="343"/>
      <c r="CL62" s="343"/>
      <c r="CM62" s="343"/>
      <c r="CN62" s="343"/>
      <c r="CO62" s="343"/>
      <c r="CP62" s="343"/>
      <c r="CQ62" s="343"/>
      <c r="CR62" s="343"/>
      <c r="CS62" s="343"/>
      <c r="CT62" s="343"/>
      <c r="CU62" s="343"/>
      <c r="CV62" s="343"/>
      <c r="CW62" s="343"/>
      <c r="CX62" s="343"/>
      <c r="CY62" s="343"/>
      <c r="CZ62" s="343"/>
      <c r="DA62" s="344"/>
    </row>
    <row r="63" spans="2:105" x14ac:dyDescent="0.25">
      <c r="B63" s="341" t="s">
        <v>633</v>
      </c>
      <c r="C63" s="342" t="s">
        <v>1244</v>
      </c>
      <c r="D63" s="342" t="s">
        <v>1245</v>
      </c>
      <c r="E63" s="342" t="s">
        <v>1246</v>
      </c>
      <c r="F63" s="342" t="s">
        <v>1247</v>
      </c>
      <c r="G63" s="342"/>
      <c r="H63" s="342" t="s">
        <v>370</v>
      </c>
      <c r="I63" s="342"/>
      <c r="J63" s="342" t="s">
        <v>371</v>
      </c>
      <c r="K63" s="342" t="s">
        <v>597</v>
      </c>
      <c r="L63" s="342"/>
      <c r="M63" s="342"/>
      <c r="N63" s="342" t="s">
        <v>386</v>
      </c>
      <c r="O63" s="342" t="s">
        <v>561</v>
      </c>
      <c r="P63" s="342" t="s">
        <v>562</v>
      </c>
      <c r="Q63" s="342" t="s">
        <v>563</v>
      </c>
      <c r="R63" s="342" t="s">
        <v>378</v>
      </c>
      <c r="S63" s="342" t="s">
        <v>395</v>
      </c>
      <c r="T63" s="342" t="s">
        <v>1094</v>
      </c>
      <c r="U63" s="342" t="s">
        <v>1094</v>
      </c>
      <c r="V63" s="342"/>
      <c r="W63" s="342"/>
      <c r="X63" s="342"/>
      <c r="Y63" s="342"/>
      <c r="Z63" s="342"/>
      <c r="AA63" s="342"/>
      <c r="AB63" s="342"/>
      <c r="AC63" s="342"/>
      <c r="AD63" s="342"/>
      <c r="AE63" s="342"/>
      <c r="AF63" s="342"/>
      <c r="AG63" s="342"/>
      <c r="AH63" s="342"/>
      <c r="AI63" s="342"/>
      <c r="AJ63" s="342"/>
      <c r="AK63" s="342" t="s">
        <v>371</v>
      </c>
      <c r="AL63" s="342" t="s">
        <v>381</v>
      </c>
      <c r="AM63" s="342" t="s">
        <v>371</v>
      </c>
      <c r="AN63" s="342" t="s">
        <v>573</v>
      </c>
      <c r="AO63" s="342" t="s">
        <v>1094</v>
      </c>
      <c r="AP63" s="342" t="s">
        <v>1095</v>
      </c>
      <c r="AQ63" s="342" t="s">
        <v>473</v>
      </c>
      <c r="AR63" s="342" t="s">
        <v>611</v>
      </c>
      <c r="AS63" s="342"/>
      <c r="AT63" s="342"/>
      <c r="AU63" s="351"/>
      <c r="AV63" s="342"/>
      <c r="AW63" s="342"/>
      <c r="AX63" s="342"/>
      <c r="AY63" s="342"/>
      <c r="AZ63" s="342"/>
      <c r="BA63" s="342"/>
      <c r="BB63" s="342"/>
      <c r="BC63" s="342"/>
      <c r="BD63" s="342"/>
      <c r="BE63" s="342"/>
      <c r="BF63" s="342"/>
      <c r="BG63" s="342"/>
      <c r="BH63" s="342"/>
      <c r="BI63" s="342"/>
      <c r="BJ63" s="342"/>
      <c r="BK63" s="342"/>
      <c r="BL63" s="342"/>
      <c r="BM63" s="342"/>
      <c r="BN63" s="342"/>
      <c r="BO63" s="342"/>
      <c r="BP63" s="342"/>
      <c r="BQ63" s="342"/>
      <c r="BR63" s="342"/>
      <c r="BS63" s="342"/>
      <c r="BT63" s="342"/>
      <c r="BU63" s="342"/>
      <c r="BV63" s="342"/>
      <c r="BW63" s="342"/>
      <c r="BX63" s="342"/>
      <c r="BY63" s="342"/>
      <c r="BZ63" s="342"/>
      <c r="CA63" s="342"/>
      <c r="CB63" s="342"/>
      <c r="CC63" s="343"/>
      <c r="CD63" s="343"/>
      <c r="CE63" s="343"/>
      <c r="CF63" s="343"/>
      <c r="CG63" s="343"/>
      <c r="CH63" s="343"/>
      <c r="CI63" s="343"/>
      <c r="CJ63" s="343"/>
      <c r="CK63" s="343"/>
      <c r="CL63" s="343"/>
      <c r="CM63" s="343"/>
      <c r="CN63" s="343"/>
      <c r="CO63" s="343"/>
      <c r="CP63" s="343"/>
      <c r="CQ63" s="343"/>
      <c r="CR63" s="343"/>
      <c r="CS63" s="343"/>
      <c r="CT63" s="343"/>
      <c r="CU63" s="343"/>
      <c r="CV63" s="343"/>
      <c r="CW63" s="343"/>
      <c r="CX63" s="343"/>
      <c r="CY63" s="343"/>
      <c r="CZ63" s="343"/>
      <c r="DA63" s="344"/>
    </row>
    <row r="64" spans="2:105" x14ac:dyDescent="0.25">
      <c r="B64" s="341" t="s">
        <v>1248</v>
      </c>
      <c r="C64" s="342" t="s">
        <v>1249</v>
      </c>
      <c r="D64" s="342" t="s">
        <v>1250</v>
      </c>
      <c r="E64" s="342" t="s">
        <v>1251</v>
      </c>
      <c r="F64" s="342" t="s">
        <v>1252</v>
      </c>
      <c r="G64" s="342"/>
      <c r="H64" s="342" t="s">
        <v>370</v>
      </c>
      <c r="I64" s="342"/>
      <c r="J64" s="342" t="s">
        <v>371</v>
      </c>
      <c r="K64" s="342" t="s">
        <v>904</v>
      </c>
      <c r="L64" s="342"/>
      <c r="M64" s="342"/>
      <c r="N64" s="342" t="s">
        <v>386</v>
      </c>
      <c r="O64" s="342" t="s">
        <v>805</v>
      </c>
      <c r="P64" s="342" t="s">
        <v>806</v>
      </c>
      <c r="Q64" s="342" t="s">
        <v>807</v>
      </c>
      <c r="R64" s="342" t="s">
        <v>378</v>
      </c>
      <c r="S64" s="342" t="s">
        <v>395</v>
      </c>
      <c r="T64" s="342" t="s">
        <v>1094</v>
      </c>
      <c r="U64" s="342" t="s">
        <v>1094</v>
      </c>
      <c r="V64" s="342"/>
      <c r="W64" s="342"/>
      <c r="X64" s="342"/>
      <c r="Y64" s="342"/>
      <c r="Z64" s="342"/>
      <c r="AA64" s="342"/>
      <c r="AB64" s="342"/>
      <c r="AC64" s="342"/>
      <c r="AD64" s="342"/>
      <c r="AE64" s="342"/>
      <c r="AF64" s="342"/>
      <c r="AG64" s="342"/>
      <c r="AH64" s="342"/>
      <c r="AI64" s="342"/>
      <c r="AJ64" s="342"/>
      <c r="AK64" s="342" t="s">
        <v>371</v>
      </c>
      <c r="AL64" s="342" t="s">
        <v>381</v>
      </c>
      <c r="AM64" s="342" t="s">
        <v>371</v>
      </c>
      <c r="AN64" s="342" t="s">
        <v>573</v>
      </c>
      <c r="AO64" s="342" t="s">
        <v>1094</v>
      </c>
      <c r="AP64" s="342" t="s">
        <v>1095</v>
      </c>
      <c r="AQ64" s="342" t="s">
        <v>473</v>
      </c>
      <c r="AR64" s="342" t="s">
        <v>611</v>
      </c>
      <c r="AS64" s="342"/>
      <c r="AT64" s="342"/>
      <c r="AU64" s="351"/>
      <c r="AV64" s="342"/>
      <c r="AW64" s="342"/>
      <c r="AX64" s="342"/>
      <c r="AY64" s="342"/>
      <c r="AZ64" s="342"/>
      <c r="BA64" s="342"/>
      <c r="BB64" s="342"/>
      <c r="BC64" s="342"/>
      <c r="BD64" s="342"/>
      <c r="BE64" s="342"/>
      <c r="BF64" s="342"/>
      <c r="BG64" s="342"/>
      <c r="BH64" s="342"/>
      <c r="BI64" s="342"/>
      <c r="BJ64" s="342"/>
      <c r="BK64" s="342"/>
      <c r="BL64" s="342"/>
      <c r="BM64" s="342"/>
      <c r="BN64" s="342"/>
      <c r="BO64" s="342"/>
      <c r="BP64" s="342"/>
      <c r="BQ64" s="342"/>
      <c r="BR64" s="342"/>
      <c r="BS64" s="342"/>
      <c r="BT64" s="342"/>
      <c r="BU64" s="342"/>
      <c r="BV64" s="342"/>
      <c r="BW64" s="342"/>
      <c r="BX64" s="342"/>
      <c r="BY64" s="342"/>
      <c r="BZ64" s="342"/>
      <c r="CA64" s="342"/>
      <c r="CB64" s="342"/>
      <c r="CC64" s="343"/>
      <c r="CD64" s="343"/>
      <c r="CE64" s="343"/>
      <c r="CF64" s="343"/>
      <c r="CG64" s="343"/>
      <c r="CH64" s="343"/>
      <c r="CI64" s="343"/>
      <c r="CJ64" s="343"/>
      <c r="CK64" s="343"/>
      <c r="CL64" s="343"/>
      <c r="CM64" s="343"/>
      <c r="CN64" s="343"/>
      <c r="CO64" s="343"/>
      <c r="CP64" s="343"/>
      <c r="CQ64" s="343"/>
      <c r="CR64" s="343"/>
      <c r="CS64" s="343"/>
      <c r="CT64" s="343"/>
      <c r="CU64" s="343"/>
      <c r="CV64" s="343"/>
      <c r="CW64" s="343"/>
      <c r="CX64" s="343"/>
      <c r="CY64" s="343"/>
      <c r="CZ64" s="343"/>
      <c r="DA64" s="344"/>
    </row>
    <row r="65" spans="2:105" x14ac:dyDescent="0.25">
      <c r="B65" s="341" t="s">
        <v>499</v>
      </c>
      <c r="C65" s="342"/>
      <c r="D65" s="342" t="s">
        <v>1253</v>
      </c>
      <c r="E65" s="342"/>
      <c r="F65" s="342" t="s">
        <v>438</v>
      </c>
      <c r="G65" s="342"/>
      <c r="H65" s="342" t="s">
        <v>370</v>
      </c>
      <c r="I65" s="342"/>
      <c r="J65" s="342" t="s">
        <v>371</v>
      </c>
      <c r="K65" s="342" t="s">
        <v>859</v>
      </c>
      <c r="L65" s="342"/>
      <c r="M65" s="342"/>
      <c r="N65" s="342" t="s">
        <v>371</v>
      </c>
      <c r="O65" s="342"/>
      <c r="P65" s="342"/>
      <c r="Q65" s="342"/>
      <c r="R65" s="342"/>
      <c r="S65" s="342" t="s">
        <v>395</v>
      </c>
      <c r="T65" s="342" t="s">
        <v>1094</v>
      </c>
      <c r="U65" s="342" t="s">
        <v>1094</v>
      </c>
      <c r="V65" s="342"/>
      <c r="W65" s="342"/>
      <c r="X65" s="342"/>
      <c r="Y65" s="342"/>
      <c r="Z65" s="342"/>
      <c r="AA65" s="342"/>
      <c r="AB65" s="342"/>
      <c r="AC65" s="342"/>
      <c r="AD65" s="342"/>
      <c r="AE65" s="342"/>
      <c r="AF65" s="342"/>
      <c r="AG65" s="342"/>
      <c r="AH65" s="342"/>
      <c r="AI65" s="342"/>
      <c r="AJ65" s="342"/>
      <c r="AK65" s="342" t="s">
        <v>371</v>
      </c>
      <c r="AL65" s="342" t="s">
        <v>381</v>
      </c>
      <c r="AM65" s="342" t="s">
        <v>371</v>
      </c>
      <c r="AN65" s="342" t="s">
        <v>573</v>
      </c>
      <c r="AO65" s="342" t="s">
        <v>1094</v>
      </c>
      <c r="AP65" s="342" t="s">
        <v>1095</v>
      </c>
      <c r="AQ65" s="342" t="s">
        <v>473</v>
      </c>
      <c r="AR65" s="342" t="s">
        <v>611</v>
      </c>
      <c r="AS65" s="342"/>
      <c r="AT65" s="342"/>
      <c r="AU65" s="351"/>
      <c r="AV65" s="342"/>
      <c r="AW65" s="342"/>
      <c r="AX65" s="342"/>
      <c r="AY65" s="342"/>
      <c r="AZ65" s="342"/>
      <c r="BA65" s="342"/>
      <c r="BB65" s="342"/>
      <c r="BC65" s="342"/>
      <c r="BD65" s="342"/>
      <c r="BE65" s="342"/>
      <c r="BF65" s="342"/>
      <c r="BG65" s="342"/>
      <c r="BH65" s="342"/>
      <c r="BI65" s="342"/>
      <c r="BJ65" s="342"/>
      <c r="BK65" s="342"/>
      <c r="BL65" s="342"/>
      <c r="BM65" s="342"/>
      <c r="BN65" s="342"/>
      <c r="BO65" s="342"/>
      <c r="BP65" s="342"/>
      <c r="BQ65" s="342"/>
      <c r="BR65" s="342"/>
      <c r="BS65" s="342"/>
      <c r="BT65" s="342"/>
      <c r="BU65" s="342"/>
      <c r="BV65" s="342"/>
      <c r="BW65" s="342"/>
      <c r="BX65" s="342"/>
      <c r="BY65" s="342"/>
      <c r="BZ65" s="342"/>
      <c r="CA65" s="342"/>
      <c r="CB65" s="342"/>
      <c r="CC65" s="343"/>
      <c r="CD65" s="343"/>
      <c r="CE65" s="343"/>
      <c r="CF65" s="343"/>
      <c r="CG65" s="343"/>
      <c r="CH65" s="343"/>
      <c r="CI65" s="343"/>
      <c r="CJ65" s="343"/>
      <c r="CK65" s="343"/>
      <c r="CL65" s="343"/>
      <c r="CM65" s="343"/>
      <c r="CN65" s="343"/>
      <c r="CO65" s="343"/>
      <c r="CP65" s="343"/>
      <c r="CQ65" s="343"/>
      <c r="CR65" s="343"/>
      <c r="CS65" s="343"/>
      <c r="CT65" s="343"/>
      <c r="CU65" s="343"/>
      <c r="CV65" s="343"/>
      <c r="CW65" s="343"/>
      <c r="CX65" s="343"/>
      <c r="CY65" s="343"/>
      <c r="CZ65" s="343"/>
      <c r="DA65" s="344"/>
    </row>
    <row r="66" spans="2:105" x14ac:dyDescent="0.25">
      <c r="B66" s="341" t="s">
        <v>1234</v>
      </c>
      <c r="C66" s="342"/>
      <c r="D66" s="342" t="s">
        <v>1254</v>
      </c>
      <c r="E66" s="342"/>
      <c r="F66" s="342" t="s">
        <v>438</v>
      </c>
      <c r="G66" s="342"/>
      <c r="H66" s="342" t="s">
        <v>370</v>
      </c>
      <c r="I66" s="342"/>
      <c r="J66" s="342" t="s">
        <v>371</v>
      </c>
      <c r="K66" s="342" t="s">
        <v>613</v>
      </c>
      <c r="L66" s="342"/>
      <c r="M66" s="342"/>
      <c r="N66" s="342" t="s">
        <v>371</v>
      </c>
      <c r="O66" s="342"/>
      <c r="P66" s="342"/>
      <c r="Q66" s="342"/>
      <c r="R66" s="342"/>
      <c r="S66" s="342" t="s">
        <v>395</v>
      </c>
      <c r="T66" s="342" t="s">
        <v>1094</v>
      </c>
      <c r="U66" s="342" t="s">
        <v>1094</v>
      </c>
      <c r="V66" s="342"/>
      <c r="W66" s="342"/>
      <c r="X66" s="342"/>
      <c r="Y66" s="342"/>
      <c r="Z66" s="342"/>
      <c r="AA66" s="342"/>
      <c r="AB66" s="342"/>
      <c r="AC66" s="342"/>
      <c r="AD66" s="342"/>
      <c r="AE66" s="342"/>
      <c r="AF66" s="342"/>
      <c r="AG66" s="342"/>
      <c r="AH66" s="342"/>
      <c r="AI66" s="342"/>
      <c r="AJ66" s="342"/>
      <c r="AK66" s="342" t="s">
        <v>371</v>
      </c>
      <c r="AL66" s="342" t="s">
        <v>381</v>
      </c>
      <c r="AM66" s="342" t="s">
        <v>371</v>
      </c>
      <c r="AN66" s="342" t="s">
        <v>573</v>
      </c>
      <c r="AO66" s="342" t="s">
        <v>1094</v>
      </c>
      <c r="AP66" s="342" t="s">
        <v>1095</v>
      </c>
      <c r="AQ66" s="342" t="s">
        <v>473</v>
      </c>
      <c r="AR66" s="342" t="s">
        <v>611</v>
      </c>
      <c r="AS66" s="342"/>
      <c r="AT66" s="342"/>
      <c r="AU66" s="351"/>
      <c r="AV66" s="342"/>
      <c r="AW66" s="342"/>
      <c r="AX66" s="342"/>
      <c r="AY66" s="342"/>
      <c r="AZ66" s="342"/>
      <c r="BA66" s="342"/>
      <c r="BB66" s="342"/>
      <c r="BC66" s="342"/>
      <c r="BD66" s="342"/>
      <c r="BE66" s="342"/>
      <c r="BF66" s="342"/>
      <c r="BG66" s="342"/>
      <c r="BH66" s="342"/>
      <c r="BI66" s="342"/>
      <c r="BJ66" s="342"/>
      <c r="BK66" s="342"/>
      <c r="BL66" s="342"/>
      <c r="BM66" s="342"/>
      <c r="BN66" s="342"/>
      <c r="BO66" s="342"/>
      <c r="BP66" s="342"/>
      <c r="BQ66" s="342"/>
      <c r="BR66" s="342"/>
      <c r="BS66" s="342"/>
      <c r="BT66" s="342"/>
      <c r="BU66" s="342"/>
      <c r="BV66" s="342"/>
      <c r="BW66" s="342"/>
      <c r="BX66" s="342"/>
      <c r="BY66" s="342"/>
      <c r="BZ66" s="342"/>
      <c r="CA66" s="342"/>
      <c r="CB66" s="342"/>
      <c r="CC66" s="343"/>
      <c r="CD66" s="343"/>
      <c r="CE66" s="343"/>
      <c r="CF66" s="343"/>
      <c r="CG66" s="343"/>
      <c r="CH66" s="343"/>
      <c r="CI66" s="343"/>
      <c r="CJ66" s="343"/>
      <c r="CK66" s="343"/>
      <c r="CL66" s="343"/>
      <c r="CM66" s="343"/>
      <c r="CN66" s="343"/>
      <c r="CO66" s="343"/>
      <c r="CP66" s="343"/>
      <c r="CQ66" s="343"/>
      <c r="CR66" s="343"/>
      <c r="CS66" s="343"/>
      <c r="CT66" s="343"/>
      <c r="CU66" s="343"/>
      <c r="CV66" s="343"/>
      <c r="CW66" s="343"/>
      <c r="CX66" s="343"/>
      <c r="CY66" s="343"/>
      <c r="CZ66" s="343"/>
      <c r="DA66" s="344"/>
    </row>
    <row r="67" spans="2:105" x14ac:dyDescent="0.25">
      <c r="B67" s="341" t="s">
        <v>1255</v>
      </c>
      <c r="C67" s="342" t="s">
        <v>1256</v>
      </c>
      <c r="D67" s="342" t="s">
        <v>1257</v>
      </c>
      <c r="E67" s="342" t="s">
        <v>1258</v>
      </c>
      <c r="F67" s="342" t="s">
        <v>1259</v>
      </c>
      <c r="G67" s="342"/>
      <c r="H67" s="342" t="s">
        <v>370</v>
      </c>
      <c r="I67" s="342"/>
      <c r="J67" s="342" t="s">
        <v>371</v>
      </c>
      <c r="K67" s="342" t="s">
        <v>1260</v>
      </c>
      <c r="L67" s="342" t="s">
        <v>1261</v>
      </c>
      <c r="M67" s="342" t="s">
        <v>1262</v>
      </c>
      <c r="N67" s="342" t="s">
        <v>371</v>
      </c>
      <c r="O67" s="342" t="s">
        <v>375</v>
      </c>
      <c r="P67" s="342" t="s">
        <v>376</v>
      </c>
      <c r="Q67" s="342" t="s">
        <v>377</v>
      </c>
      <c r="R67" s="342" t="s">
        <v>378</v>
      </c>
      <c r="S67" s="342" t="s">
        <v>643</v>
      </c>
      <c r="T67" s="342" t="s">
        <v>1263</v>
      </c>
      <c r="U67" s="342" t="s">
        <v>1263</v>
      </c>
      <c r="V67" s="342"/>
      <c r="W67" s="342"/>
      <c r="X67" s="342"/>
      <c r="Y67" s="342"/>
      <c r="Z67" s="342"/>
      <c r="AA67" s="342"/>
      <c r="AB67" s="342"/>
      <c r="AC67" s="342"/>
      <c r="AD67" s="342"/>
      <c r="AE67" s="342"/>
      <c r="AF67" s="342"/>
      <c r="AG67" s="342"/>
      <c r="AH67" s="342"/>
      <c r="AI67" s="342"/>
      <c r="AJ67" s="342"/>
      <c r="AK67" s="342" t="s">
        <v>371</v>
      </c>
      <c r="AL67" s="342" t="s">
        <v>381</v>
      </c>
      <c r="AM67" s="342" t="s">
        <v>371</v>
      </c>
      <c r="AN67" s="342" t="s">
        <v>453</v>
      </c>
      <c r="AO67" s="342" t="s">
        <v>452</v>
      </c>
      <c r="AP67" s="342" t="s">
        <v>454</v>
      </c>
      <c r="AQ67" s="342" t="s">
        <v>455</v>
      </c>
      <c r="AR67" s="342" t="s">
        <v>385</v>
      </c>
      <c r="AS67" s="342" t="s">
        <v>386</v>
      </c>
      <c r="AT67" s="342"/>
      <c r="AU67" s="351" t="s">
        <v>1261</v>
      </c>
      <c r="AV67" s="342" t="s">
        <v>456</v>
      </c>
      <c r="AW67" s="342" t="s">
        <v>1264</v>
      </c>
      <c r="AX67" s="342" t="s">
        <v>393</v>
      </c>
      <c r="AY67" s="342" t="s">
        <v>1265</v>
      </c>
      <c r="AZ67" s="342" t="s">
        <v>459</v>
      </c>
      <c r="BA67" s="342" t="s">
        <v>1266</v>
      </c>
      <c r="BB67" s="342" t="s">
        <v>461</v>
      </c>
      <c r="BC67" s="342" t="s">
        <v>1267</v>
      </c>
      <c r="BD67" s="342" t="s">
        <v>395</v>
      </c>
      <c r="BE67" s="342" t="s">
        <v>1053</v>
      </c>
      <c r="BF67" s="342" t="s">
        <v>464</v>
      </c>
      <c r="BG67" s="342" t="s">
        <v>1268</v>
      </c>
      <c r="BH67" s="342" t="s">
        <v>399</v>
      </c>
      <c r="BI67" s="342" t="s">
        <v>1269</v>
      </c>
      <c r="BJ67" s="342"/>
      <c r="BK67" s="342"/>
      <c r="BL67" s="342"/>
      <c r="BM67" s="342"/>
      <c r="BN67" s="342"/>
      <c r="BO67" s="342"/>
      <c r="BP67" s="342"/>
      <c r="BQ67" s="342"/>
      <c r="BR67" s="342"/>
      <c r="BS67" s="342"/>
      <c r="BT67" s="342"/>
      <c r="BU67" s="342"/>
      <c r="BV67" s="342"/>
      <c r="BW67" s="342"/>
      <c r="BX67" s="342"/>
      <c r="BY67" s="342"/>
      <c r="BZ67" s="342"/>
      <c r="CA67" s="342"/>
      <c r="CB67" s="342"/>
      <c r="CC67" s="343"/>
      <c r="CD67" s="343"/>
      <c r="CE67" s="343"/>
      <c r="CF67" s="343"/>
      <c r="CG67" s="343"/>
      <c r="CH67" s="343"/>
      <c r="CI67" s="343"/>
      <c r="CJ67" s="343"/>
      <c r="CK67" s="343"/>
      <c r="CL67" s="343"/>
      <c r="CM67" s="343"/>
      <c r="CN67" s="343"/>
      <c r="CO67" s="343"/>
      <c r="CP67" s="343"/>
      <c r="CQ67" s="343"/>
      <c r="CR67" s="343"/>
      <c r="CS67" s="343"/>
      <c r="CT67" s="343"/>
      <c r="CU67" s="343"/>
      <c r="CV67" s="343"/>
      <c r="CW67" s="343"/>
      <c r="CX67" s="343"/>
      <c r="CY67" s="343"/>
      <c r="CZ67" s="343"/>
      <c r="DA67" s="344"/>
    </row>
    <row r="68" spans="2:105" x14ac:dyDescent="0.25">
      <c r="B68" s="341" t="s">
        <v>1270</v>
      </c>
      <c r="C68" s="342"/>
      <c r="D68" s="342" t="s">
        <v>1271</v>
      </c>
      <c r="E68" s="342"/>
      <c r="F68" s="342" t="s">
        <v>438</v>
      </c>
      <c r="G68" s="342"/>
      <c r="H68" s="342" t="s">
        <v>370</v>
      </c>
      <c r="I68" s="342"/>
      <c r="J68" s="342" t="s">
        <v>371</v>
      </c>
      <c r="K68" s="342" t="s">
        <v>1272</v>
      </c>
      <c r="L68" s="342"/>
      <c r="M68" s="342"/>
      <c r="N68" s="342" t="s">
        <v>371</v>
      </c>
      <c r="O68" s="342"/>
      <c r="P68" s="342"/>
      <c r="Q68" s="342"/>
      <c r="R68" s="342"/>
      <c r="S68" s="342" t="s">
        <v>643</v>
      </c>
      <c r="T68" s="342" t="s">
        <v>1263</v>
      </c>
      <c r="U68" s="342" t="s">
        <v>1263</v>
      </c>
      <c r="V68" s="342"/>
      <c r="W68" s="342"/>
      <c r="X68" s="342"/>
      <c r="Y68" s="342"/>
      <c r="Z68" s="342"/>
      <c r="AA68" s="342"/>
      <c r="AB68" s="342"/>
      <c r="AC68" s="342"/>
      <c r="AD68" s="342"/>
      <c r="AE68" s="342"/>
      <c r="AF68" s="342"/>
      <c r="AG68" s="342"/>
      <c r="AH68" s="342"/>
      <c r="AI68" s="342"/>
      <c r="AJ68" s="342"/>
      <c r="AK68" s="342" t="s">
        <v>371</v>
      </c>
      <c r="AL68" s="342" t="s">
        <v>381</v>
      </c>
      <c r="AM68" s="342" t="s">
        <v>371</v>
      </c>
      <c r="AN68" s="342" t="s">
        <v>453</v>
      </c>
      <c r="AO68" s="342" t="s">
        <v>452</v>
      </c>
      <c r="AP68" s="342" t="s">
        <v>454</v>
      </c>
      <c r="AQ68" s="342" t="s">
        <v>455</v>
      </c>
      <c r="AR68" s="342" t="s">
        <v>385</v>
      </c>
      <c r="AS68" s="342"/>
      <c r="AT68" s="342"/>
      <c r="AU68" s="351"/>
      <c r="AV68" s="342"/>
      <c r="AW68" s="342"/>
      <c r="AX68" s="342"/>
      <c r="AY68" s="342"/>
      <c r="AZ68" s="342"/>
      <c r="BA68" s="342"/>
      <c r="BB68" s="342"/>
      <c r="BC68" s="342"/>
      <c r="BD68" s="342"/>
      <c r="BE68" s="342"/>
      <c r="BF68" s="342"/>
      <c r="BG68" s="342"/>
      <c r="BH68" s="342"/>
      <c r="BI68" s="342"/>
      <c r="BJ68" s="342"/>
      <c r="BK68" s="342"/>
      <c r="BL68" s="342"/>
      <c r="BM68" s="342"/>
      <c r="BN68" s="342"/>
      <c r="BO68" s="342"/>
      <c r="BP68" s="342"/>
      <c r="BQ68" s="342"/>
      <c r="BR68" s="342"/>
      <c r="BS68" s="342"/>
      <c r="BT68" s="342"/>
      <c r="BU68" s="342"/>
      <c r="BV68" s="342"/>
      <c r="BW68" s="342"/>
      <c r="BX68" s="342"/>
      <c r="BY68" s="342"/>
      <c r="BZ68" s="342"/>
      <c r="CA68" s="342"/>
      <c r="CB68" s="342"/>
      <c r="CC68" s="343"/>
      <c r="CD68" s="343"/>
      <c r="CE68" s="343"/>
      <c r="CF68" s="343"/>
      <c r="CG68" s="343"/>
      <c r="CH68" s="343"/>
      <c r="CI68" s="343"/>
      <c r="CJ68" s="343"/>
      <c r="CK68" s="343"/>
      <c r="CL68" s="343"/>
      <c r="CM68" s="343"/>
      <c r="CN68" s="343"/>
      <c r="CO68" s="343"/>
      <c r="CP68" s="343"/>
      <c r="CQ68" s="343"/>
      <c r="CR68" s="343"/>
      <c r="CS68" s="343"/>
      <c r="CT68" s="343"/>
      <c r="CU68" s="343"/>
      <c r="CV68" s="343"/>
      <c r="CW68" s="343"/>
      <c r="CX68" s="343"/>
      <c r="CY68" s="343"/>
      <c r="CZ68" s="343"/>
      <c r="DA68" s="344"/>
    </row>
    <row r="69" spans="2:105" x14ac:dyDescent="0.25">
      <c r="B69" s="341" t="s">
        <v>635</v>
      </c>
      <c r="C69" s="342" t="s">
        <v>1273</v>
      </c>
      <c r="D69" s="342" t="s">
        <v>1274</v>
      </c>
      <c r="E69" s="342" t="s">
        <v>1275</v>
      </c>
      <c r="F69" s="342" t="s">
        <v>1276</v>
      </c>
      <c r="G69" s="342"/>
      <c r="H69" s="342" t="s">
        <v>370</v>
      </c>
      <c r="I69" s="342"/>
      <c r="J69" s="342" t="s">
        <v>371</v>
      </c>
      <c r="K69" s="342" t="s">
        <v>1277</v>
      </c>
      <c r="L69" s="342" t="s">
        <v>1278</v>
      </c>
      <c r="M69" s="342" t="s">
        <v>1279</v>
      </c>
      <c r="N69" s="342" t="s">
        <v>371</v>
      </c>
      <c r="O69" s="342" t="s">
        <v>561</v>
      </c>
      <c r="P69" s="342" t="s">
        <v>562</v>
      </c>
      <c r="Q69" s="342" t="s">
        <v>563</v>
      </c>
      <c r="R69" s="342" t="s">
        <v>378</v>
      </c>
      <c r="S69" s="342" t="s">
        <v>705</v>
      </c>
      <c r="T69" s="342" t="s">
        <v>1280</v>
      </c>
      <c r="U69" s="342" t="s">
        <v>1280</v>
      </c>
      <c r="V69" s="342"/>
      <c r="W69" s="342"/>
      <c r="X69" s="342"/>
      <c r="Y69" s="342"/>
      <c r="Z69" s="342"/>
      <c r="AA69" s="342"/>
      <c r="AB69" s="342"/>
      <c r="AC69" s="342"/>
      <c r="AD69" s="342"/>
      <c r="AE69" s="342"/>
      <c r="AF69" s="342"/>
      <c r="AG69" s="342"/>
      <c r="AH69" s="342"/>
      <c r="AI69" s="342"/>
      <c r="AJ69" s="342"/>
      <c r="AK69" s="342" t="s">
        <v>371</v>
      </c>
      <c r="AL69" s="342" t="s">
        <v>381</v>
      </c>
      <c r="AM69" s="342" t="s">
        <v>371</v>
      </c>
      <c r="AN69" s="342" t="s">
        <v>453</v>
      </c>
      <c r="AO69" s="342" t="s">
        <v>452</v>
      </c>
      <c r="AP69" s="342" t="s">
        <v>454</v>
      </c>
      <c r="AQ69" s="342" t="s">
        <v>455</v>
      </c>
      <c r="AR69" s="342" t="s">
        <v>385</v>
      </c>
      <c r="AS69" s="342" t="s">
        <v>386</v>
      </c>
      <c r="AT69" s="342"/>
      <c r="AU69" s="351" t="s">
        <v>1278</v>
      </c>
      <c r="AV69" s="342" t="s">
        <v>456</v>
      </c>
      <c r="AW69" s="342" t="s">
        <v>1281</v>
      </c>
      <c r="AX69" s="342" t="s">
        <v>393</v>
      </c>
      <c r="AY69" s="342" t="s">
        <v>1282</v>
      </c>
      <c r="AZ69" s="342" t="s">
        <v>459</v>
      </c>
      <c r="BA69" s="342" t="s">
        <v>1283</v>
      </c>
      <c r="BB69" s="342" t="s">
        <v>461</v>
      </c>
      <c r="BC69" s="342" t="s">
        <v>1284</v>
      </c>
      <c r="BD69" s="342" t="s">
        <v>395</v>
      </c>
      <c r="BE69" s="342" t="s">
        <v>1285</v>
      </c>
      <c r="BF69" s="342" t="s">
        <v>464</v>
      </c>
      <c r="BG69" s="342" t="s">
        <v>1286</v>
      </c>
      <c r="BH69" s="342" t="s">
        <v>399</v>
      </c>
      <c r="BI69" s="342" t="s">
        <v>1287</v>
      </c>
      <c r="BJ69" s="342"/>
      <c r="BK69" s="342"/>
      <c r="BL69" s="342"/>
      <c r="BM69" s="342"/>
      <c r="BN69" s="342"/>
      <c r="BO69" s="342"/>
      <c r="BP69" s="342"/>
      <c r="BQ69" s="342"/>
      <c r="BR69" s="342"/>
      <c r="BS69" s="342"/>
      <c r="BT69" s="342"/>
      <c r="BU69" s="342"/>
      <c r="BV69" s="342"/>
      <c r="BW69" s="342"/>
      <c r="BX69" s="342"/>
      <c r="BY69" s="342"/>
      <c r="BZ69" s="342"/>
      <c r="CA69" s="342"/>
      <c r="CB69" s="342"/>
      <c r="CC69" s="343"/>
      <c r="CD69" s="343"/>
      <c r="CE69" s="343"/>
      <c r="CF69" s="343"/>
      <c r="CG69" s="343"/>
      <c r="CH69" s="343"/>
      <c r="CI69" s="343"/>
      <c r="CJ69" s="343"/>
      <c r="CK69" s="343"/>
      <c r="CL69" s="343"/>
      <c r="CM69" s="343"/>
      <c r="CN69" s="343"/>
      <c r="CO69" s="343"/>
      <c r="CP69" s="343"/>
      <c r="CQ69" s="343"/>
      <c r="CR69" s="343"/>
      <c r="CS69" s="343"/>
      <c r="CT69" s="343"/>
      <c r="CU69" s="343"/>
      <c r="CV69" s="343"/>
      <c r="CW69" s="343"/>
      <c r="CX69" s="343"/>
      <c r="CY69" s="343"/>
      <c r="CZ69" s="343"/>
      <c r="DA69" s="344"/>
    </row>
    <row r="70" spans="2:105" x14ac:dyDescent="0.25">
      <c r="B70" s="341" t="s">
        <v>1288</v>
      </c>
      <c r="C70" s="342" t="s">
        <v>1289</v>
      </c>
      <c r="D70" s="342" t="s">
        <v>1290</v>
      </c>
      <c r="E70" s="342" t="s">
        <v>1291</v>
      </c>
      <c r="F70" s="342" t="s">
        <v>1247</v>
      </c>
      <c r="G70" s="342"/>
      <c r="H70" s="342" t="s">
        <v>370</v>
      </c>
      <c r="I70" s="342"/>
      <c r="J70" s="342" t="s">
        <v>371</v>
      </c>
      <c r="K70" s="342" t="s">
        <v>1292</v>
      </c>
      <c r="L70" s="342" t="s">
        <v>1293</v>
      </c>
      <c r="M70" s="342" t="s">
        <v>1294</v>
      </c>
      <c r="N70" s="342" t="s">
        <v>371</v>
      </c>
      <c r="O70" s="342" t="s">
        <v>379</v>
      </c>
      <c r="P70" s="342" t="s">
        <v>409</v>
      </c>
      <c r="Q70" s="342" t="s">
        <v>409</v>
      </c>
      <c r="R70" s="342" t="s">
        <v>378</v>
      </c>
      <c r="S70" s="342" t="s">
        <v>705</v>
      </c>
      <c r="T70" s="342" t="s">
        <v>1280</v>
      </c>
      <c r="U70" s="342" t="s">
        <v>1280</v>
      </c>
      <c r="V70" s="342"/>
      <c r="W70" s="342"/>
      <c r="X70" s="342"/>
      <c r="Y70" s="342"/>
      <c r="Z70" s="342"/>
      <c r="AA70" s="342"/>
      <c r="AB70" s="342"/>
      <c r="AC70" s="342"/>
      <c r="AD70" s="342"/>
      <c r="AE70" s="342"/>
      <c r="AF70" s="342"/>
      <c r="AG70" s="342"/>
      <c r="AH70" s="342"/>
      <c r="AI70" s="342"/>
      <c r="AJ70" s="342"/>
      <c r="AK70" s="342" t="s">
        <v>371</v>
      </c>
      <c r="AL70" s="342" t="s">
        <v>381</v>
      </c>
      <c r="AM70" s="342" t="s">
        <v>371</v>
      </c>
      <c r="AN70" s="342" t="s">
        <v>453</v>
      </c>
      <c r="AO70" s="342" t="s">
        <v>452</v>
      </c>
      <c r="AP70" s="342" t="s">
        <v>454</v>
      </c>
      <c r="AQ70" s="342" t="s">
        <v>455</v>
      </c>
      <c r="AR70" s="342" t="s">
        <v>385</v>
      </c>
      <c r="AS70" s="342" t="s">
        <v>410</v>
      </c>
      <c r="AT70" s="342"/>
      <c r="AU70" s="351" t="s">
        <v>1293</v>
      </c>
      <c r="AV70" s="342" t="s">
        <v>456</v>
      </c>
      <c r="AW70" s="342" t="s">
        <v>1295</v>
      </c>
      <c r="AX70" s="342" t="s">
        <v>393</v>
      </c>
      <c r="AY70" s="342" t="s">
        <v>1296</v>
      </c>
      <c r="AZ70" s="342" t="s">
        <v>459</v>
      </c>
      <c r="BA70" s="342" t="s">
        <v>1053</v>
      </c>
      <c r="BB70" s="342" t="s">
        <v>461</v>
      </c>
      <c r="BC70" s="342" t="s">
        <v>1297</v>
      </c>
      <c r="BD70" s="342" t="s">
        <v>395</v>
      </c>
      <c r="BE70" s="342" t="s">
        <v>1298</v>
      </c>
      <c r="BF70" s="342" t="s">
        <v>464</v>
      </c>
      <c r="BG70" s="342" t="s">
        <v>1299</v>
      </c>
      <c r="BH70" s="342" t="s">
        <v>399</v>
      </c>
      <c r="BI70" s="342" t="s">
        <v>1300</v>
      </c>
      <c r="BJ70" s="342"/>
      <c r="BK70" s="342"/>
      <c r="BL70" s="342"/>
      <c r="BM70" s="342"/>
      <c r="BN70" s="342"/>
      <c r="BO70" s="342"/>
      <c r="BP70" s="342"/>
      <c r="BQ70" s="342"/>
      <c r="BR70" s="342"/>
      <c r="BS70" s="342"/>
      <c r="BT70" s="342"/>
      <c r="BU70" s="342"/>
      <c r="BV70" s="342"/>
      <c r="BW70" s="342"/>
      <c r="BX70" s="342"/>
      <c r="BY70" s="342"/>
      <c r="BZ70" s="342"/>
      <c r="CA70" s="342"/>
      <c r="CB70" s="342"/>
      <c r="CC70" s="343"/>
      <c r="CD70" s="343"/>
      <c r="CE70" s="343"/>
      <c r="CF70" s="343"/>
      <c r="CG70" s="343"/>
      <c r="CH70" s="343"/>
      <c r="CI70" s="343"/>
      <c r="CJ70" s="343"/>
      <c r="CK70" s="343"/>
      <c r="CL70" s="343"/>
      <c r="CM70" s="343"/>
      <c r="CN70" s="343"/>
      <c r="CO70" s="343"/>
      <c r="CP70" s="343"/>
      <c r="CQ70" s="343"/>
      <c r="CR70" s="343"/>
      <c r="CS70" s="343"/>
      <c r="CT70" s="343"/>
      <c r="CU70" s="343"/>
      <c r="CV70" s="343"/>
      <c r="CW70" s="343"/>
      <c r="CX70" s="343"/>
      <c r="CY70" s="343"/>
      <c r="CZ70" s="343"/>
      <c r="DA70" s="344"/>
    </row>
    <row r="71" spans="2:105" x14ac:dyDescent="0.25">
      <c r="B71" s="341" t="s">
        <v>410</v>
      </c>
      <c r="C71" s="342"/>
      <c r="D71" s="342" t="s">
        <v>1301</v>
      </c>
      <c r="E71" s="342"/>
      <c r="F71" s="342" t="s">
        <v>438</v>
      </c>
      <c r="G71" s="342"/>
      <c r="H71" s="342" t="s">
        <v>370</v>
      </c>
      <c r="I71" s="342"/>
      <c r="J71" s="342" t="s">
        <v>371</v>
      </c>
      <c r="K71" s="342" t="s">
        <v>1302</v>
      </c>
      <c r="L71" s="342"/>
      <c r="M71" s="342"/>
      <c r="N71" s="342" t="s">
        <v>371</v>
      </c>
      <c r="O71" s="342"/>
      <c r="P71" s="342"/>
      <c r="Q71" s="342"/>
      <c r="R71" s="342"/>
      <c r="S71" s="342" t="s">
        <v>705</v>
      </c>
      <c r="T71" s="342" t="s">
        <v>1280</v>
      </c>
      <c r="U71" s="342" t="s">
        <v>1280</v>
      </c>
      <c r="V71" s="342"/>
      <c r="W71" s="342"/>
      <c r="X71" s="342"/>
      <c r="Y71" s="342"/>
      <c r="Z71" s="342"/>
      <c r="AA71" s="342"/>
      <c r="AB71" s="342"/>
      <c r="AC71" s="342"/>
      <c r="AD71" s="342"/>
      <c r="AE71" s="342"/>
      <c r="AF71" s="342"/>
      <c r="AG71" s="342"/>
      <c r="AH71" s="342"/>
      <c r="AI71" s="342"/>
      <c r="AJ71" s="342"/>
      <c r="AK71" s="342" t="s">
        <v>371</v>
      </c>
      <c r="AL71" s="342" t="s">
        <v>381</v>
      </c>
      <c r="AM71" s="342" t="s">
        <v>371</v>
      </c>
      <c r="AN71" s="342" t="s">
        <v>453</v>
      </c>
      <c r="AO71" s="342" t="s">
        <v>452</v>
      </c>
      <c r="AP71" s="342" t="s">
        <v>454</v>
      </c>
      <c r="AQ71" s="342" t="s">
        <v>455</v>
      </c>
      <c r="AR71" s="342" t="s">
        <v>385</v>
      </c>
      <c r="AS71" s="342"/>
      <c r="AT71" s="342"/>
      <c r="AU71" s="351"/>
      <c r="AV71" s="342"/>
      <c r="AW71" s="342"/>
      <c r="AX71" s="342"/>
      <c r="AY71" s="342"/>
      <c r="AZ71" s="342"/>
      <c r="BA71" s="342"/>
      <c r="BB71" s="342"/>
      <c r="BC71" s="342"/>
      <c r="BD71" s="342"/>
      <c r="BE71" s="342"/>
      <c r="BF71" s="342"/>
      <c r="BG71" s="342"/>
      <c r="BH71" s="342"/>
      <c r="BI71" s="342"/>
      <c r="BJ71" s="342"/>
      <c r="BK71" s="342"/>
      <c r="BL71" s="342"/>
      <c r="BM71" s="342"/>
      <c r="BN71" s="342"/>
      <c r="BO71" s="342"/>
      <c r="BP71" s="342"/>
      <c r="BQ71" s="342"/>
      <c r="BR71" s="342"/>
      <c r="BS71" s="342"/>
      <c r="BT71" s="342"/>
      <c r="BU71" s="342"/>
      <c r="BV71" s="342"/>
      <c r="BW71" s="342"/>
      <c r="BX71" s="342"/>
      <c r="BY71" s="342"/>
      <c r="BZ71" s="342"/>
      <c r="CA71" s="342"/>
      <c r="CB71" s="342"/>
      <c r="CC71" s="343"/>
      <c r="CD71" s="343"/>
      <c r="CE71" s="343"/>
      <c r="CF71" s="343"/>
      <c r="CG71" s="343"/>
      <c r="CH71" s="343"/>
      <c r="CI71" s="343"/>
      <c r="CJ71" s="343"/>
      <c r="CK71" s="343"/>
      <c r="CL71" s="343"/>
      <c r="CM71" s="343"/>
      <c r="CN71" s="343"/>
      <c r="CO71" s="343"/>
      <c r="CP71" s="343"/>
      <c r="CQ71" s="343"/>
      <c r="CR71" s="343"/>
      <c r="CS71" s="343"/>
      <c r="CT71" s="343"/>
      <c r="CU71" s="343"/>
      <c r="CV71" s="343"/>
      <c r="CW71" s="343"/>
      <c r="CX71" s="343"/>
      <c r="CY71" s="343"/>
      <c r="CZ71" s="343"/>
      <c r="DA71" s="344"/>
    </row>
    <row r="72" spans="2:105" x14ac:dyDescent="0.25">
      <c r="B72" s="341" t="s">
        <v>1303</v>
      </c>
      <c r="C72" s="342" t="s">
        <v>1304</v>
      </c>
      <c r="D72" s="342" t="s">
        <v>1305</v>
      </c>
      <c r="E72" s="342" t="s">
        <v>1306</v>
      </c>
      <c r="F72" s="342" t="s">
        <v>1307</v>
      </c>
      <c r="G72" s="342"/>
      <c r="H72" s="342" t="s">
        <v>370</v>
      </c>
      <c r="I72" s="342"/>
      <c r="J72" s="342" t="s">
        <v>371</v>
      </c>
      <c r="K72" s="342" t="s">
        <v>740</v>
      </c>
      <c r="L72" s="342" t="s">
        <v>1308</v>
      </c>
      <c r="M72" s="342" t="s">
        <v>1309</v>
      </c>
      <c r="N72" s="342" t="s">
        <v>371</v>
      </c>
      <c r="O72" s="342" t="s">
        <v>379</v>
      </c>
      <c r="P72" s="342" t="s">
        <v>409</v>
      </c>
      <c r="Q72" s="342" t="s">
        <v>409</v>
      </c>
      <c r="R72" s="342" t="s">
        <v>378</v>
      </c>
      <c r="S72" s="342" t="s">
        <v>633</v>
      </c>
      <c r="T72" s="342" t="s">
        <v>1310</v>
      </c>
      <c r="U72" s="342" t="s">
        <v>1310</v>
      </c>
      <c r="V72" s="342"/>
      <c r="W72" s="342"/>
      <c r="X72" s="342"/>
      <c r="Y72" s="342"/>
      <c r="Z72" s="342"/>
      <c r="AA72" s="342"/>
      <c r="AB72" s="342"/>
      <c r="AC72" s="342"/>
      <c r="AD72" s="342"/>
      <c r="AE72" s="342"/>
      <c r="AF72" s="342"/>
      <c r="AG72" s="342"/>
      <c r="AH72" s="342"/>
      <c r="AI72" s="342"/>
      <c r="AJ72" s="342"/>
      <c r="AK72" s="342" t="s">
        <v>371</v>
      </c>
      <c r="AL72" s="342" t="s">
        <v>381</v>
      </c>
      <c r="AM72" s="342" t="s">
        <v>371</v>
      </c>
      <c r="AN72" s="342" t="s">
        <v>453</v>
      </c>
      <c r="AO72" s="342" t="s">
        <v>452</v>
      </c>
      <c r="AP72" s="342" t="s">
        <v>454</v>
      </c>
      <c r="AQ72" s="342" t="s">
        <v>455</v>
      </c>
      <c r="AR72" s="342" t="s">
        <v>385</v>
      </c>
      <c r="AS72" s="342" t="s">
        <v>386</v>
      </c>
      <c r="AT72" s="342"/>
      <c r="AU72" s="351" t="s">
        <v>1308</v>
      </c>
      <c r="AV72" s="342" t="s">
        <v>456</v>
      </c>
      <c r="AW72" s="342" t="s">
        <v>945</v>
      </c>
      <c r="AX72" s="342" t="s">
        <v>393</v>
      </c>
      <c r="AY72" s="342" t="s">
        <v>1311</v>
      </c>
      <c r="AZ72" s="342" t="s">
        <v>459</v>
      </c>
      <c r="BA72" s="342" t="s">
        <v>1312</v>
      </c>
      <c r="BB72" s="342" t="s">
        <v>461</v>
      </c>
      <c r="BC72" s="342" t="s">
        <v>1313</v>
      </c>
      <c r="BD72" s="342" t="s">
        <v>395</v>
      </c>
      <c r="BE72" s="342" t="s">
        <v>1314</v>
      </c>
      <c r="BF72" s="342" t="s">
        <v>464</v>
      </c>
      <c r="BG72" s="342" t="s">
        <v>1315</v>
      </c>
      <c r="BH72" s="342" t="s">
        <v>399</v>
      </c>
      <c r="BI72" s="342" t="s">
        <v>1316</v>
      </c>
      <c r="BJ72" s="342"/>
      <c r="BK72" s="342"/>
      <c r="BL72" s="342"/>
      <c r="BM72" s="342"/>
      <c r="BN72" s="342"/>
      <c r="BO72" s="342"/>
      <c r="BP72" s="342"/>
      <c r="BQ72" s="342"/>
      <c r="BR72" s="342"/>
      <c r="BS72" s="342"/>
      <c r="BT72" s="342"/>
      <c r="BU72" s="342"/>
      <c r="BV72" s="342"/>
      <c r="BW72" s="342"/>
      <c r="BX72" s="342"/>
      <c r="BY72" s="342"/>
      <c r="BZ72" s="342"/>
      <c r="CA72" s="342"/>
      <c r="CB72" s="342"/>
      <c r="CC72" s="343"/>
      <c r="CD72" s="343"/>
      <c r="CE72" s="343"/>
      <c r="CF72" s="343"/>
      <c r="CG72" s="343"/>
      <c r="CH72" s="343"/>
      <c r="CI72" s="343"/>
      <c r="CJ72" s="343"/>
      <c r="CK72" s="343"/>
      <c r="CL72" s="343"/>
      <c r="CM72" s="343"/>
      <c r="CN72" s="343"/>
      <c r="CO72" s="343"/>
      <c r="CP72" s="343"/>
      <c r="CQ72" s="343"/>
      <c r="CR72" s="343"/>
      <c r="CS72" s="343"/>
      <c r="CT72" s="343"/>
      <c r="CU72" s="343"/>
      <c r="CV72" s="343"/>
      <c r="CW72" s="343"/>
      <c r="CX72" s="343"/>
      <c r="CY72" s="343"/>
      <c r="CZ72" s="343"/>
      <c r="DA72" s="344"/>
    </row>
    <row r="73" spans="2:105" x14ac:dyDescent="0.25">
      <c r="B73" s="341" t="s">
        <v>1317</v>
      </c>
      <c r="C73" s="342" t="s">
        <v>1318</v>
      </c>
      <c r="D73" s="342" t="s">
        <v>1319</v>
      </c>
      <c r="E73" s="342" t="s">
        <v>1320</v>
      </c>
      <c r="F73" s="342" t="s">
        <v>1321</v>
      </c>
      <c r="G73" s="342"/>
      <c r="H73" s="342" t="s">
        <v>370</v>
      </c>
      <c r="I73" s="342"/>
      <c r="J73" s="342" t="s">
        <v>371</v>
      </c>
      <c r="K73" s="342" t="s">
        <v>1059</v>
      </c>
      <c r="L73" s="342" t="s">
        <v>1322</v>
      </c>
      <c r="M73" s="342" t="s">
        <v>835</v>
      </c>
      <c r="N73" s="342" t="s">
        <v>371</v>
      </c>
      <c r="O73" s="342" t="s">
        <v>1323</v>
      </c>
      <c r="P73" s="342" t="s">
        <v>1324</v>
      </c>
      <c r="Q73" s="342" t="s">
        <v>1324</v>
      </c>
      <c r="R73" s="342" t="s">
        <v>378</v>
      </c>
      <c r="S73" s="342" t="s">
        <v>633</v>
      </c>
      <c r="T73" s="342" t="s">
        <v>1310</v>
      </c>
      <c r="U73" s="342" t="s">
        <v>1310</v>
      </c>
      <c r="V73" s="342"/>
      <c r="W73" s="342"/>
      <c r="X73" s="342"/>
      <c r="Y73" s="342"/>
      <c r="Z73" s="342"/>
      <c r="AA73" s="342"/>
      <c r="AB73" s="342"/>
      <c r="AC73" s="342"/>
      <c r="AD73" s="342"/>
      <c r="AE73" s="342"/>
      <c r="AF73" s="342"/>
      <c r="AG73" s="342"/>
      <c r="AH73" s="342"/>
      <c r="AI73" s="342"/>
      <c r="AJ73" s="342"/>
      <c r="AK73" s="342" t="s">
        <v>371</v>
      </c>
      <c r="AL73" s="342" t="s">
        <v>381</v>
      </c>
      <c r="AM73" s="342" t="s">
        <v>371</v>
      </c>
      <c r="AN73" s="342" t="s">
        <v>453</v>
      </c>
      <c r="AO73" s="342" t="s">
        <v>452</v>
      </c>
      <c r="AP73" s="342" t="s">
        <v>454</v>
      </c>
      <c r="AQ73" s="342" t="s">
        <v>455</v>
      </c>
      <c r="AR73" s="342" t="s">
        <v>385</v>
      </c>
      <c r="AS73" s="342" t="s">
        <v>410</v>
      </c>
      <c r="AT73" s="342"/>
      <c r="AU73" s="351" t="s">
        <v>1322</v>
      </c>
      <c r="AV73" s="342" t="s">
        <v>456</v>
      </c>
      <c r="AW73" s="342" t="s">
        <v>1325</v>
      </c>
      <c r="AX73" s="342" t="s">
        <v>393</v>
      </c>
      <c r="AY73" s="342" t="s">
        <v>732</v>
      </c>
      <c r="AZ73" s="342" t="s">
        <v>459</v>
      </c>
      <c r="BA73" s="342" t="s">
        <v>1326</v>
      </c>
      <c r="BB73" s="342" t="s">
        <v>461</v>
      </c>
      <c r="BC73" s="342" t="s">
        <v>1327</v>
      </c>
      <c r="BD73" s="342" t="s">
        <v>395</v>
      </c>
      <c r="BE73" s="342" t="s">
        <v>1328</v>
      </c>
      <c r="BF73" s="342" t="s">
        <v>464</v>
      </c>
      <c r="BG73" s="342" t="s">
        <v>943</v>
      </c>
      <c r="BH73" s="342" t="s">
        <v>399</v>
      </c>
      <c r="BI73" s="342" t="s">
        <v>1329</v>
      </c>
      <c r="BJ73" s="342"/>
      <c r="BK73" s="342"/>
      <c r="BL73" s="342"/>
      <c r="BM73" s="342"/>
      <c r="BN73" s="342"/>
      <c r="BO73" s="342"/>
      <c r="BP73" s="342"/>
      <c r="BQ73" s="342"/>
      <c r="BR73" s="342"/>
      <c r="BS73" s="342"/>
      <c r="BT73" s="342"/>
      <c r="BU73" s="342"/>
      <c r="BV73" s="342"/>
      <c r="BW73" s="342"/>
      <c r="BX73" s="342"/>
      <c r="BY73" s="342"/>
      <c r="BZ73" s="342"/>
      <c r="CA73" s="342"/>
      <c r="CB73" s="342"/>
      <c r="CC73" s="343"/>
      <c r="CD73" s="343"/>
      <c r="CE73" s="343"/>
      <c r="CF73" s="343"/>
      <c r="CG73" s="343"/>
      <c r="CH73" s="343"/>
      <c r="CI73" s="343"/>
      <c r="CJ73" s="343"/>
      <c r="CK73" s="343"/>
      <c r="CL73" s="343"/>
      <c r="CM73" s="343"/>
      <c r="CN73" s="343"/>
      <c r="CO73" s="343"/>
      <c r="CP73" s="343"/>
      <c r="CQ73" s="343"/>
      <c r="CR73" s="343"/>
      <c r="CS73" s="343"/>
      <c r="CT73" s="343"/>
      <c r="CU73" s="343"/>
      <c r="CV73" s="343"/>
      <c r="CW73" s="343"/>
      <c r="CX73" s="343"/>
      <c r="CY73" s="343"/>
      <c r="CZ73" s="343"/>
      <c r="DA73" s="344"/>
    </row>
    <row r="74" spans="2:105" x14ac:dyDescent="0.25">
      <c r="B74" s="341" t="s">
        <v>1330</v>
      </c>
      <c r="C74" s="342" t="s">
        <v>1331</v>
      </c>
      <c r="D74" s="342" t="s">
        <v>1332</v>
      </c>
      <c r="E74" s="342" t="s">
        <v>1333</v>
      </c>
      <c r="F74" s="342" t="s">
        <v>1334</v>
      </c>
      <c r="G74" s="342"/>
      <c r="H74" s="342" t="s">
        <v>370</v>
      </c>
      <c r="I74" s="342"/>
      <c r="J74" s="342" t="s">
        <v>371</v>
      </c>
      <c r="K74" s="342" t="s">
        <v>1335</v>
      </c>
      <c r="L74" s="342" t="s">
        <v>1336</v>
      </c>
      <c r="M74" s="342" t="s">
        <v>1337</v>
      </c>
      <c r="N74" s="342" t="s">
        <v>371</v>
      </c>
      <c r="O74" s="342" t="s">
        <v>379</v>
      </c>
      <c r="P74" s="342" t="s">
        <v>409</v>
      </c>
      <c r="Q74" s="342" t="s">
        <v>409</v>
      </c>
      <c r="R74" s="342" t="s">
        <v>378</v>
      </c>
      <c r="S74" s="342" t="s">
        <v>633</v>
      </c>
      <c r="T74" s="342" t="s">
        <v>1310</v>
      </c>
      <c r="U74" s="342" t="s">
        <v>1310</v>
      </c>
      <c r="V74" s="342"/>
      <c r="W74" s="342"/>
      <c r="X74" s="342"/>
      <c r="Y74" s="342"/>
      <c r="Z74" s="342"/>
      <c r="AA74" s="342"/>
      <c r="AB74" s="342"/>
      <c r="AC74" s="342"/>
      <c r="AD74" s="342"/>
      <c r="AE74" s="342"/>
      <c r="AF74" s="342"/>
      <c r="AG74" s="342"/>
      <c r="AH74" s="342"/>
      <c r="AI74" s="342"/>
      <c r="AJ74" s="342"/>
      <c r="AK74" s="342" t="s">
        <v>371</v>
      </c>
      <c r="AL74" s="342" t="s">
        <v>381</v>
      </c>
      <c r="AM74" s="342" t="s">
        <v>371</v>
      </c>
      <c r="AN74" s="342" t="s">
        <v>453</v>
      </c>
      <c r="AO74" s="342" t="s">
        <v>452</v>
      </c>
      <c r="AP74" s="342" t="s">
        <v>454</v>
      </c>
      <c r="AQ74" s="342" t="s">
        <v>455</v>
      </c>
      <c r="AR74" s="342" t="s">
        <v>385</v>
      </c>
      <c r="AS74" s="342" t="s">
        <v>429</v>
      </c>
      <c r="AT74" s="342"/>
      <c r="AU74" s="351" t="s">
        <v>1336</v>
      </c>
      <c r="AV74" s="342" t="s">
        <v>456</v>
      </c>
      <c r="AW74" s="342" t="s">
        <v>1338</v>
      </c>
      <c r="AX74" s="342" t="s">
        <v>393</v>
      </c>
      <c r="AY74" s="342" t="s">
        <v>1339</v>
      </c>
      <c r="AZ74" s="342" t="s">
        <v>459</v>
      </c>
      <c r="BA74" s="342" t="s">
        <v>1340</v>
      </c>
      <c r="BB74" s="342" t="s">
        <v>461</v>
      </c>
      <c r="BC74" s="342" t="s">
        <v>1341</v>
      </c>
      <c r="BD74" s="342" t="s">
        <v>395</v>
      </c>
      <c r="BE74" s="342" t="s">
        <v>1342</v>
      </c>
      <c r="BF74" s="342" t="s">
        <v>464</v>
      </c>
      <c r="BG74" s="342" t="s">
        <v>1343</v>
      </c>
      <c r="BH74" s="342" t="s">
        <v>399</v>
      </c>
      <c r="BI74" s="342" t="s">
        <v>1344</v>
      </c>
      <c r="BJ74" s="342"/>
      <c r="BK74" s="342"/>
      <c r="BL74" s="342"/>
      <c r="BM74" s="342"/>
      <c r="BN74" s="342"/>
      <c r="BO74" s="342"/>
      <c r="BP74" s="342"/>
      <c r="BQ74" s="342"/>
      <c r="BR74" s="342"/>
      <c r="BS74" s="342"/>
      <c r="BT74" s="342"/>
      <c r="BU74" s="342"/>
      <c r="BV74" s="342"/>
      <c r="BW74" s="342"/>
      <c r="BX74" s="342"/>
      <c r="BY74" s="342"/>
      <c r="BZ74" s="342"/>
      <c r="CA74" s="342"/>
      <c r="CB74" s="342"/>
      <c r="CC74" s="343"/>
      <c r="CD74" s="343"/>
      <c r="CE74" s="343"/>
      <c r="CF74" s="343"/>
      <c r="CG74" s="343"/>
      <c r="CH74" s="343"/>
      <c r="CI74" s="343"/>
      <c r="CJ74" s="343"/>
      <c r="CK74" s="343"/>
      <c r="CL74" s="343"/>
      <c r="CM74" s="343"/>
      <c r="CN74" s="343"/>
      <c r="CO74" s="343"/>
      <c r="CP74" s="343"/>
      <c r="CQ74" s="343"/>
      <c r="CR74" s="343"/>
      <c r="CS74" s="343"/>
      <c r="CT74" s="343"/>
      <c r="CU74" s="343"/>
      <c r="CV74" s="343"/>
      <c r="CW74" s="343"/>
      <c r="CX74" s="343"/>
      <c r="CY74" s="343"/>
      <c r="CZ74" s="343"/>
      <c r="DA74" s="344"/>
    </row>
    <row r="75" spans="2:105" x14ac:dyDescent="0.25">
      <c r="B75" s="341" t="s">
        <v>1345</v>
      </c>
      <c r="C75" s="342" t="s">
        <v>1346</v>
      </c>
      <c r="D75" s="342" t="s">
        <v>1347</v>
      </c>
      <c r="E75" s="342" t="s">
        <v>1348</v>
      </c>
      <c r="F75" s="342" t="s">
        <v>1349</v>
      </c>
      <c r="G75" s="342"/>
      <c r="H75" s="342" t="s">
        <v>370</v>
      </c>
      <c r="I75" s="342"/>
      <c r="J75" s="342" t="s">
        <v>371</v>
      </c>
      <c r="K75" s="342" t="s">
        <v>1086</v>
      </c>
      <c r="L75" s="342" t="s">
        <v>1350</v>
      </c>
      <c r="M75" s="342" t="s">
        <v>1351</v>
      </c>
      <c r="N75" s="342" t="s">
        <v>371</v>
      </c>
      <c r="O75" s="342" t="s">
        <v>379</v>
      </c>
      <c r="P75" s="342" t="s">
        <v>409</v>
      </c>
      <c r="Q75" s="342" t="s">
        <v>409</v>
      </c>
      <c r="R75" s="342" t="s">
        <v>378</v>
      </c>
      <c r="S75" s="342" t="s">
        <v>633</v>
      </c>
      <c r="T75" s="342" t="s">
        <v>1310</v>
      </c>
      <c r="U75" s="342" t="s">
        <v>1310</v>
      </c>
      <c r="V75" s="342"/>
      <c r="W75" s="342"/>
      <c r="X75" s="342"/>
      <c r="Y75" s="342"/>
      <c r="Z75" s="342"/>
      <c r="AA75" s="342"/>
      <c r="AB75" s="342"/>
      <c r="AC75" s="342"/>
      <c r="AD75" s="342"/>
      <c r="AE75" s="342"/>
      <c r="AF75" s="342"/>
      <c r="AG75" s="342"/>
      <c r="AH75" s="342"/>
      <c r="AI75" s="342"/>
      <c r="AJ75" s="342"/>
      <c r="AK75" s="342" t="s">
        <v>371</v>
      </c>
      <c r="AL75" s="342" t="s">
        <v>381</v>
      </c>
      <c r="AM75" s="342" t="s">
        <v>371</v>
      </c>
      <c r="AN75" s="342" t="s">
        <v>453</v>
      </c>
      <c r="AO75" s="342" t="s">
        <v>452</v>
      </c>
      <c r="AP75" s="342" t="s">
        <v>454</v>
      </c>
      <c r="AQ75" s="342" t="s">
        <v>455</v>
      </c>
      <c r="AR75" s="342" t="s">
        <v>385</v>
      </c>
      <c r="AS75" s="342" t="s">
        <v>483</v>
      </c>
      <c r="AT75" s="342"/>
      <c r="AU75" s="351" t="s">
        <v>1350</v>
      </c>
      <c r="AV75" s="342" t="s">
        <v>456</v>
      </c>
      <c r="AW75" s="342" t="s">
        <v>1352</v>
      </c>
      <c r="AX75" s="342" t="s">
        <v>393</v>
      </c>
      <c r="AY75" s="342" t="s">
        <v>1353</v>
      </c>
      <c r="AZ75" s="342" t="s">
        <v>459</v>
      </c>
      <c r="BA75" s="342" t="s">
        <v>1354</v>
      </c>
      <c r="BB75" s="342" t="s">
        <v>461</v>
      </c>
      <c r="BC75" s="342" t="s">
        <v>1355</v>
      </c>
      <c r="BD75" s="342" t="s">
        <v>395</v>
      </c>
      <c r="BE75" s="342" t="s">
        <v>1356</v>
      </c>
      <c r="BF75" s="342" t="s">
        <v>464</v>
      </c>
      <c r="BG75" s="342" t="s">
        <v>1357</v>
      </c>
      <c r="BH75" s="342" t="s">
        <v>399</v>
      </c>
      <c r="BI75" s="342" t="s">
        <v>1358</v>
      </c>
      <c r="BJ75" s="342"/>
      <c r="BK75" s="342"/>
      <c r="BL75" s="342"/>
      <c r="BM75" s="342"/>
      <c r="BN75" s="342"/>
      <c r="BO75" s="342"/>
      <c r="BP75" s="342"/>
      <c r="BQ75" s="342"/>
      <c r="BR75" s="342"/>
      <c r="BS75" s="342"/>
      <c r="BT75" s="342"/>
      <c r="BU75" s="342"/>
      <c r="BV75" s="342"/>
      <c r="BW75" s="342"/>
      <c r="BX75" s="342"/>
      <c r="BY75" s="342"/>
      <c r="BZ75" s="342"/>
      <c r="CA75" s="342"/>
      <c r="CB75" s="342"/>
      <c r="CC75" s="343"/>
      <c r="CD75" s="343"/>
      <c r="CE75" s="343"/>
      <c r="CF75" s="343"/>
      <c r="CG75" s="343"/>
      <c r="CH75" s="343"/>
      <c r="CI75" s="343"/>
      <c r="CJ75" s="343"/>
      <c r="CK75" s="343"/>
      <c r="CL75" s="343"/>
      <c r="CM75" s="343"/>
      <c r="CN75" s="343"/>
      <c r="CO75" s="343"/>
      <c r="CP75" s="343"/>
      <c r="CQ75" s="343"/>
      <c r="CR75" s="343"/>
      <c r="CS75" s="343"/>
      <c r="CT75" s="343"/>
      <c r="CU75" s="343"/>
      <c r="CV75" s="343"/>
      <c r="CW75" s="343"/>
      <c r="CX75" s="343"/>
      <c r="CY75" s="343"/>
      <c r="CZ75" s="343"/>
      <c r="DA75" s="344"/>
    </row>
    <row r="76" spans="2:105" x14ac:dyDescent="0.25">
      <c r="B76" s="341" t="s">
        <v>1003</v>
      </c>
      <c r="C76" s="342" t="s">
        <v>1359</v>
      </c>
      <c r="D76" s="342" t="s">
        <v>1360</v>
      </c>
      <c r="E76" s="342" t="s">
        <v>1348</v>
      </c>
      <c r="F76" s="342" t="s">
        <v>1361</v>
      </c>
      <c r="G76" s="342"/>
      <c r="H76" s="342" t="s">
        <v>370</v>
      </c>
      <c r="I76" s="342"/>
      <c r="J76" s="342" t="s">
        <v>371</v>
      </c>
      <c r="K76" s="342" t="s">
        <v>796</v>
      </c>
      <c r="L76" s="342" t="s">
        <v>1362</v>
      </c>
      <c r="M76" s="342" t="s">
        <v>1363</v>
      </c>
      <c r="N76" s="342" t="s">
        <v>371</v>
      </c>
      <c r="O76" s="342" t="s">
        <v>379</v>
      </c>
      <c r="P76" s="342" t="s">
        <v>409</v>
      </c>
      <c r="Q76" s="342" t="s">
        <v>409</v>
      </c>
      <c r="R76" s="342" t="s">
        <v>378</v>
      </c>
      <c r="S76" s="342" t="s">
        <v>633</v>
      </c>
      <c r="T76" s="342" t="s">
        <v>1310</v>
      </c>
      <c r="U76" s="342" t="s">
        <v>1310</v>
      </c>
      <c r="V76" s="342"/>
      <c r="W76" s="342"/>
      <c r="X76" s="342"/>
      <c r="Y76" s="342"/>
      <c r="Z76" s="342"/>
      <c r="AA76" s="342"/>
      <c r="AB76" s="342"/>
      <c r="AC76" s="342"/>
      <c r="AD76" s="342"/>
      <c r="AE76" s="342"/>
      <c r="AF76" s="342"/>
      <c r="AG76" s="342"/>
      <c r="AH76" s="342"/>
      <c r="AI76" s="342"/>
      <c r="AJ76" s="342"/>
      <c r="AK76" s="342" t="s">
        <v>371</v>
      </c>
      <c r="AL76" s="342" t="s">
        <v>381</v>
      </c>
      <c r="AM76" s="342" t="s">
        <v>371</v>
      </c>
      <c r="AN76" s="342" t="s">
        <v>453</v>
      </c>
      <c r="AO76" s="342" t="s">
        <v>452</v>
      </c>
      <c r="AP76" s="342" t="s">
        <v>454</v>
      </c>
      <c r="AQ76" s="342" t="s">
        <v>455</v>
      </c>
      <c r="AR76" s="342" t="s">
        <v>385</v>
      </c>
      <c r="AS76" s="342" t="s">
        <v>581</v>
      </c>
      <c r="AT76" s="342"/>
      <c r="AU76" s="351" t="s">
        <v>1362</v>
      </c>
      <c r="AV76" s="342" t="s">
        <v>456</v>
      </c>
      <c r="AW76" s="342" t="s">
        <v>1364</v>
      </c>
      <c r="AX76" s="342" t="s">
        <v>393</v>
      </c>
      <c r="AY76" s="342" t="s">
        <v>1365</v>
      </c>
      <c r="AZ76" s="342" t="s">
        <v>459</v>
      </c>
      <c r="BA76" s="342" t="s">
        <v>1366</v>
      </c>
      <c r="BB76" s="342" t="s">
        <v>461</v>
      </c>
      <c r="BC76" s="342" t="s">
        <v>1367</v>
      </c>
      <c r="BD76" s="342" t="s">
        <v>395</v>
      </c>
      <c r="BE76" s="342" t="s">
        <v>1368</v>
      </c>
      <c r="BF76" s="342" t="s">
        <v>464</v>
      </c>
      <c r="BG76" s="342" t="s">
        <v>1369</v>
      </c>
      <c r="BH76" s="342" t="s">
        <v>399</v>
      </c>
      <c r="BI76" s="342" t="s">
        <v>1370</v>
      </c>
      <c r="BJ76" s="342"/>
      <c r="BK76" s="342"/>
      <c r="BL76" s="342"/>
      <c r="BM76" s="342"/>
      <c r="BN76" s="342"/>
      <c r="BO76" s="342"/>
      <c r="BP76" s="342"/>
      <c r="BQ76" s="342"/>
      <c r="BR76" s="342"/>
      <c r="BS76" s="342"/>
      <c r="BT76" s="342"/>
      <c r="BU76" s="342"/>
      <c r="BV76" s="342"/>
      <c r="BW76" s="342"/>
      <c r="BX76" s="342"/>
      <c r="BY76" s="342"/>
      <c r="BZ76" s="342"/>
      <c r="CA76" s="342"/>
      <c r="CB76" s="342"/>
      <c r="CC76" s="343"/>
      <c r="CD76" s="343"/>
      <c r="CE76" s="343"/>
      <c r="CF76" s="343"/>
      <c r="CG76" s="343"/>
      <c r="CH76" s="343"/>
      <c r="CI76" s="343"/>
      <c r="CJ76" s="343"/>
      <c r="CK76" s="343"/>
      <c r="CL76" s="343"/>
      <c r="CM76" s="343"/>
      <c r="CN76" s="343"/>
      <c r="CO76" s="343"/>
      <c r="CP76" s="343"/>
      <c r="CQ76" s="343"/>
      <c r="CR76" s="343"/>
      <c r="CS76" s="343"/>
      <c r="CT76" s="343"/>
      <c r="CU76" s="343"/>
      <c r="CV76" s="343"/>
      <c r="CW76" s="343"/>
      <c r="CX76" s="343"/>
      <c r="CY76" s="343"/>
      <c r="CZ76" s="343"/>
      <c r="DA76" s="344"/>
    </row>
    <row r="77" spans="2:105" x14ac:dyDescent="0.25">
      <c r="B77" s="341" t="s">
        <v>1371</v>
      </c>
      <c r="C77" s="342" t="s">
        <v>1372</v>
      </c>
      <c r="D77" s="342" t="s">
        <v>1373</v>
      </c>
      <c r="E77" s="342" t="s">
        <v>1374</v>
      </c>
      <c r="F77" s="342" t="s">
        <v>1375</v>
      </c>
      <c r="G77" s="342"/>
      <c r="H77" s="342" t="s">
        <v>370</v>
      </c>
      <c r="I77" s="342"/>
      <c r="J77" s="342" t="s">
        <v>371</v>
      </c>
      <c r="K77" s="342" t="s">
        <v>793</v>
      </c>
      <c r="L77" s="342" t="s">
        <v>1376</v>
      </c>
      <c r="M77" s="342" t="s">
        <v>1377</v>
      </c>
      <c r="N77" s="342" t="s">
        <v>371</v>
      </c>
      <c r="O77" s="342" t="s">
        <v>379</v>
      </c>
      <c r="P77" s="342" t="s">
        <v>409</v>
      </c>
      <c r="Q77" s="342" t="s">
        <v>409</v>
      </c>
      <c r="R77" s="342" t="s">
        <v>378</v>
      </c>
      <c r="S77" s="342" t="s">
        <v>633</v>
      </c>
      <c r="T77" s="342" t="s">
        <v>1310</v>
      </c>
      <c r="U77" s="342" t="s">
        <v>1310</v>
      </c>
      <c r="V77" s="342"/>
      <c r="W77" s="342"/>
      <c r="X77" s="342"/>
      <c r="Y77" s="342"/>
      <c r="Z77" s="342"/>
      <c r="AA77" s="342"/>
      <c r="AB77" s="342"/>
      <c r="AC77" s="342"/>
      <c r="AD77" s="342"/>
      <c r="AE77" s="342"/>
      <c r="AF77" s="342"/>
      <c r="AG77" s="342"/>
      <c r="AH77" s="342"/>
      <c r="AI77" s="342"/>
      <c r="AJ77" s="342"/>
      <c r="AK77" s="342" t="s">
        <v>978</v>
      </c>
      <c r="AL77" s="342" t="s">
        <v>381</v>
      </c>
      <c r="AM77" s="342" t="s">
        <v>371</v>
      </c>
      <c r="AN77" s="342" t="s">
        <v>453</v>
      </c>
      <c r="AO77" s="342" t="s">
        <v>452</v>
      </c>
      <c r="AP77" s="342" t="s">
        <v>454</v>
      </c>
      <c r="AQ77" s="342" t="s">
        <v>455</v>
      </c>
      <c r="AR77" s="342" t="s">
        <v>385</v>
      </c>
      <c r="AS77" s="342" t="s">
        <v>600</v>
      </c>
      <c r="AT77" s="342"/>
      <c r="AU77" s="351" t="s">
        <v>1376</v>
      </c>
      <c r="AV77" s="342" t="s">
        <v>456</v>
      </c>
      <c r="AW77" s="342" t="s">
        <v>1378</v>
      </c>
      <c r="AX77" s="342" t="s">
        <v>393</v>
      </c>
      <c r="AY77" s="342" t="s">
        <v>1379</v>
      </c>
      <c r="AZ77" s="342" t="s">
        <v>459</v>
      </c>
      <c r="BA77" s="342" t="s">
        <v>1380</v>
      </c>
      <c r="BB77" s="342" t="s">
        <v>461</v>
      </c>
      <c r="BC77" s="342" t="s">
        <v>1381</v>
      </c>
      <c r="BD77" s="342" t="s">
        <v>395</v>
      </c>
      <c r="BE77" s="342" t="s">
        <v>1382</v>
      </c>
      <c r="BF77" s="342" t="s">
        <v>464</v>
      </c>
      <c r="BG77" s="342" t="s">
        <v>1383</v>
      </c>
      <c r="BH77" s="342" t="s">
        <v>399</v>
      </c>
      <c r="BI77" s="342" t="s">
        <v>1384</v>
      </c>
      <c r="BJ77" s="342"/>
      <c r="BK77" s="342"/>
      <c r="BL77" s="342"/>
      <c r="BM77" s="342"/>
      <c r="BN77" s="342"/>
      <c r="BO77" s="342"/>
      <c r="BP77" s="342"/>
      <c r="BQ77" s="342"/>
      <c r="BR77" s="342"/>
      <c r="BS77" s="342"/>
      <c r="BT77" s="342"/>
      <c r="BU77" s="342"/>
      <c r="BV77" s="342"/>
      <c r="BW77" s="342"/>
      <c r="BX77" s="342"/>
      <c r="BY77" s="342"/>
      <c r="BZ77" s="342"/>
      <c r="CA77" s="342"/>
      <c r="CB77" s="342"/>
      <c r="CC77" s="343"/>
      <c r="CD77" s="343"/>
      <c r="CE77" s="343"/>
      <c r="CF77" s="343"/>
      <c r="CG77" s="343"/>
      <c r="CH77" s="343"/>
      <c r="CI77" s="343"/>
      <c r="CJ77" s="343"/>
      <c r="CK77" s="343"/>
      <c r="CL77" s="343"/>
      <c r="CM77" s="343"/>
      <c r="CN77" s="343"/>
      <c r="CO77" s="343"/>
      <c r="CP77" s="343"/>
      <c r="CQ77" s="343"/>
      <c r="CR77" s="343"/>
      <c r="CS77" s="343"/>
      <c r="CT77" s="343"/>
      <c r="CU77" s="343"/>
      <c r="CV77" s="343"/>
      <c r="CW77" s="343"/>
      <c r="CX77" s="343"/>
      <c r="CY77" s="343"/>
      <c r="CZ77" s="343"/>
      <c r="DA77" s="344"/>
    </row>
    <row r="78" spans="2:105" x14ac:dyDescent="0.25">
      <c r="B78" s="341" t="s">
        <v>379</v>
      </c>
      <c r="C78" s="342"/>
      <c r="D78" s="342" t="s">
        <v>1385</v>
      </c>
      <c r="E78" s="342"/>
      <c r="F78" s="342" t="s">
        <v>438</v>
      </c>
      <c r="G78" s="342"/>
      <c r="H78" s="342" t="s">
        <v>370</v>
      </c>
      <c r="I78" s="342"/>
      <c r="J78" s="342" t="s">
        <v>371</v>
      </c>
      <c r="K78" s="342" t="s">
        <v>695</v>
      </c>
      <c r="L78" s="342"/>
      <c r="M78" s="342"/>
      <c r="N78" s="342" t="s">
        <v>371</v>
      </c>
      <c r="O78" s="342"/>
      <c r="P78" s="342"/>
      <c r="Q78" s="342"/>
      <c r="R78" s="342"/>
      <c r="S78" s="342" t="s">
        <v>633</v>
      </c>
      <c r="T78" s="342" t="s">
        <v>1310</v>
      </c>
      <c r="U78" s="342" t="s">
        <v>1310</v>
      </c>
      <c r="V78" s="342"/>
      <c r="W78" s="342"/>
      <c r="X78" s="342"/>
      <c r="Y78" s="342"/>
      <c r="Z78" s="342"/>
      <c r="AA78" s="342"/>
      <c r="AB78" s="342"/>
      <c r="AC78" s="342"/>
      <c r="AD78" s="342"/>
      <c r="AE78" s="342"/>
      <c r="AF78" s="342"/>
      <c r="AG78" s="342"/>
      <c r="AH78" s="342"/>
      <c r="AI78" s="342"/>
      <c r="AJ78" s="342"/>
      <c r="AK78" s="342" t="s">
        <v>371</v>
      </c>
      <c r="AL78" s="342" t="s">
        <v>381</v>
      </c>
      <c r="AM78" s="342" t="s">
        <v>371</v>
      </c>
      <c r="AN78" s="342" t="s">
        <v>453</v>
      </c>
      <c r="AO78" s="342" t="s">
        <v>452</v>
      </c>
      <c r="AP78" s="342" t="s">
        <v>454</v>
      </c>
      <c r="AQ78" s="342" t="s">
        <v>455</v>
      </c>
      <c r="AR78" s="342" t="s">
        <v>385</v>
      </c>
      <c r="AS78" s="342"/>
      <c r="AT78" s="342"/>
      <c r="AU78" s="351"/>
      <c r="AV78" s="342"/>
      <c r="AW78" s="342"/>
      <c r="AX78" s="342"/>
      <c r="AY78" s="342"/>
      <c r="AZ78" s="342"/>
      <c r="BA78" s="342"/>
      <c r="BB78" s="342"/>
      <c r="BC78" s="342"/>
      <c r="BD78" s="342"/>
      <c r="BE78" s="342"/>
      <c r="BF78" s="342"/>
      <c r="BG78" s="342"/>
      <c r="BH78" s="342"/>
      <c r="BI78" s="342"/>
      <c r="BJ78" s="342"/>
      <c r="BK78" s="342"/>
      <c r="BL78" s="342"/>
      <c r="BM78" s="342"/>
      <c r="BN78" s="342"/>
      <c r="BO78" s="342"/>
      <c r="BP78" s="342"/>
      <c r="BQ78" s="342"/>
      <c r="BR78" s="342"/>
      <c r="BS78" s="342"/>
      <c r="BT78" s="342"/>
      <c r="BU78" s="342"/>
      <c r="BV78" s="342"/>
      <c r="BW78" s="342"/>
      <c r="BX78" s="342"/>
      <c r="BY78" s="342"/>
      <c r="BZ78" s="342"/>
      <c r="CA78" s="342"/>
      <c r="CB78" s="342"/>
      <c r="CC78" s="343"/>
      <c r="CD78" s="343"/>
      <c r="CE78" s="343"/>
      <c r="CF78" s="343"/>
      <c r="CG78" s="343"/>
      <c r="CH78" s="343"/>
      <c r="CI78" s="343"/>
      <c r="CJ78" s="343"/>
      <c r="CK78" s="343"/>
      <c r="CL78" s="343"/>
      <c r="CM78" s="343"/>
      <c r="CN78" s="343"/>
      <c r="CO78" s="343"/>
      <c r="CP78" s="343"/>
      <c r="CQ78" s="343"/>
      <c r="CR78" s="343"/>
      <c r="CS78" s="343"/>
      <c r="CT78" s="343"/>
      <c r="CU78" s="343"/>
      <c r="CV78" s="343"/>
      <c r="CW78" s="343"/>
      <c r="CX78" s="343"/>
      <c r="CY78" s="343"/>
      <c r="CZ78" s="343"/>
      <c r="DA78" s="344"/>
    </row>
    <row r="79" spans="2:105" x14ac:dyDescent="0.25">
      <c r="B79" s="341" t="s">
        <v>1386</v>
      </c>
      <c r="C79" s="342" t="s">
        <v>1387</v>
      </c>
      <c r="D79" s="342" t="s">
        <v>1388</v>
      </c>
      <c r="E79" s="342" t="s">
        <v>1389</v>
      </c>
      <c r="F79" s="342" t="s">
        <v>1390</v>
      </c>
      <c r="G79" s="342"/>
      <c r="H79" s="342" t="s">
        <v>370</v>
      </c>
      <c r="I79" s="342"/>
      <c r="J79" s="342" t="s">
        <v>371</v>
      </c>
      <c r="K79" s="342" t="s">
        <v>765</v>
      </c>
      <c r="L79" s="342" t="s">
        <v>1391</v>
      </c>
      <c r="M79" s="342" t="s">
        <v>1392</v>
      </c>
      <c r="N79" s="342" t="s">
        <v>429</v>
      </c>
      <c r="O79" s="342" t="s">
        <v>379</v>
      </c>
      <c r="P79" s="342" t="s">
        <v>409</v>
      </c>
      <c r="Q79" s="342" t="s">
        <v>409</v>
      </c>
      <c r="R79" s="342" t="s">
        <v>378</v>
      </c>
      <c r="S79" s="342" t="s">
        <v>633</v>
      </c>
      <c r="T79" s="342" t="s">
        <v>1310</v>
      </c>
      <c r="U79" s="342" t="s">
        <v>1310</v>
      </c>
      <c r="V79" s="342"/>
      <c r="W79" s="342"/>
      <c r="X79" s="342"/>
      <c r="Y79" s="342"/>
      <c r="Z79" s="342"/>
      <c r="AA79" s="342"/>
      <c r="AB79" s="342"/>
      <c r="AC79" s="342"/>
      <c r="AD79" s="342"/>
      <c r="AE79" s="342"/>
      <c r="AF79" s="342"/>
      <c r="AG79" s="342"/>
      <c r="AH79" s="342"/>
      <c r="AI79" s="342"/>
      <c r="AJ79" s="342"/>
      <c r="AK79" s="342" t="s">
        <v>978</v>
      </c>
      <c r="AL79" s="342" t="s">
        <v>381</v>
      </c>
      <c r="AM79" s="342" t="s">
        <v>371</v>
      </c>
      <c r="AN79" s="342" t="s">
        <v>453</v>
      </c>
      <c r="AO79" s="342" t="s">
        <v>452</v>
      </c>
      <c r="AP79" s="342" t="s">
        <v>454</v>
      </c>
      <c r="AQ79" s="342" t="s">
        <v>455</v>
      </c>
      <c r="AR79" s="342" t="s">
        <v>385</v>
      </c>
      <c r="AS79" s="342"/>
      <c r="AT79" s="342"/>
      <c r="AU79" s="351" t="s">
        <v>1391</v>
      </c>
      <c r="AV79" s="342"/>
      <c r="AW79" s="342"/>
      <c r="AX79" s="342"/>
      <c r="AY79" s="342"/>
      <c r="AZ79" s="342"/>
      <c r="BA79" s="342"/>
      <c r="BB79" s="342"/>
      <c r="BC79" s="342"/>
      <c r="BD79" s="342"/>
      <c r="BE79" s="342"/>
      <c r="BF79" s="342"/>
      <c r="BG79" s="342"/>
      <c r="BH79" s="342"/>
      <c r="BI79" s="342"/>
      <c r="BJ79" s="342"/>
      <c r="BK79" s="342"/>
      <c r="BL79" s="342"/>
      <c r="BM79" s="342"/>
      <c r="BN79" s="342"/>
      <c r="BO79" s="342"/>
      <c r="BP79" s="342"/>
      <c r="BQ79" s="342"/>
      <c r="BR79" s="342"/>
      <c r="BS79" s="342"/>
      <c r="BT79" s="342"/>
      <c r="BU79" s="342"/>
      <c r="BV79" s="342"/>
      <c r="BW79" s="342"/>
      <c r="BX79" s="342"/>
      <c r="BY79" s="342"/>
      <c r="BZ79" s="342"/>
      <c r="CA79" s="342"/>
      <c r="CB79" s="342"/>
      <c r="CC79" s="343"/>
      <c r="CD79" s="343"/>
      <c r="CE79" s="343"/>
      <c r="CF79" s="343"/>
      <c r="CG79" s="343"/>
      <c r="CH79" s="343"/>
      <c r="CI79" s="343"/>
      <c r="CJ79" s="343"/>
      <c r="CK79" s="343"/>
      <c r="CL79" s="343"/>
      <c r="CM79" s="343"/>
      <c r="CN79" s="343"/>
      <c r="CO79" s="343"/>
      <c r="CP79" s="343"/>
      <c r="CQ79" s="343"/>
      <c r="CR79" s="343"/>
      <c r="CS79" s="343"/>
      <c r="CT79" s="343"/>
      <c r="CU79" s="343"/>
      <c r="CV79" s="343"/>
      <c r="CW79" s="343"/>
      <c r="CX79" s="343"/>
      <c r="CY79" s="343"/>
      <c r="CZ79" s="343"/>
      <c r="DA79" s="344"/>
    </row>
    <row r="80" spans="2:105" x14ac:dyDescent="0.25">
      <c r="B80" s="341" t="s">
        <v>643</v>
      </c>
      <c r="C80" s="342"/>
      <c r="D80" s="342" t="s">
        <v>1393</v>
      </c>
      <c r="E80" s="342" t="s">
        <v>1394</v>
      </c>
      <c r="F80" s="342" t="s">
        <v>623</v>
      </c>
      <c r="G80" s="342"/>
      <c r="H80" s="342" t="s">
        <v>370</v>
      </c>
      <c r="I80" s="342"/>
      <c r="J80" s="342" t="s">
        <v>371</v>
      </c>
      <c r="K80" s="342" t="s">
        <v>624</v>
      </c>
      <c r="L80" s="342"/>
      <c r="M80" s="342"/>
      <c r="N80" s="342" t="s">
        <v>386</v>
      </c>
      <c r="O80" s="342" t="s">
        <v>743</v>
      </c>
      <c r="P80" s="342" t="s">
        <v>744</v>
      </c>
      <c r="Q80" s="342" t="s">
        <v>745</v>
      </c>
      <c r="R80" s="342" t="s">
        <v>378</v>
      </c>
      <c r="S80" s="342" t="s">
        <v>633</v>
      </c>
      <c r="T80" s="342" t="s">
        <v>1310</v>
      </c>
      <c r="U80" s="342" t="s">
        <v>1310</v>
      </c>
      <c r="V80" s="342"/>
      <c r="W80" s="342"/>
      <c r="X80" s="342"/>
      <c r="Y80" s="342"/>
      <c r="Z80" s="342"/>
      <c r="AA80" s="342"/>
      <c r="AB80" s="342"/>
      <c r="AC80" s="342"/>
      <c r="AD80" s="342"/>
      <c r="AE80" s="342"/>
      <c r="AF80" s="342"/>
      <c r="AG80" s="342"/>
      <c r="AH80" s="342"/>
      <c r="AI80" s="342"/>
      <c r="AJ80" s="342"/>
      <c r="AK80" s="342" t="s">
        <v>978</v>
      </c>
      <c r="AL80" s="342" t="s">
        <v>381</v>
      </c>
      <c r="AM80" s="342" t="s">
        <v>371</v>
      </c>
      <c r="AN80" s="342" t="s">
        <v>453</v>
      </c>
      <c r="AO80" s="342" t="s">
        <v>452</v>
      </c>
      <c r="AP80" s="342" t="s">
        <v>454</v>
      </c>
      <c r="AQ80" s="342" t="s">
        <v>455</v>
      </c>
      <c r="AR80" s="342" t="s">
        <v>385</v>
      </c>
      <c r="AS80" s="342"/>
      <c r="AT80" s="342"/>
      <c r="AU80" s="351"/>
      <c r="AV80" s="342"/>
      <c r="AW80" s="342"/>
      <c r="AX80" s="342"/>
      <c r="AY80" s="342"/>
      <c r="AZ80" s="342"/>
      <c r="BA80" s="342"/>
      <c r="BB80" s="342"/>
      <c r="BC80" s="342"/>
      <c r="BD80" s="342"/>
      <c r="BE80" s="342"/>
      <c r="BF80" s="342"/>
      <c r="BG80" s="342"/>
      <c r="BH80" s="342"/>
      <c r="BI80" s="342"/>
      <c r="BJ80" s="342"/>
      <c r="BK80" s="342"/>
      <c r="BL80" s="342"/>
      <c r="BM80" s="342"/>
      <c r="BN80" s="342"/>
      <c r="BO80" s="342"/>
      <c r="BP80" s="342"/>
      <c r="BQ80" s="342"/>
      <c r="BR80" s="342"/>
      <c r="BS80" s="342"/>
      <c r="BT80" s="342"/>
      <c r="BU80" s="342"/>
      <c r="BV80" s="342"/>
      <c r="BW80" s="342"/>
      <c r="BX80" s="342"/>
      <c r="BY80" s="342"/>
      <c r="BZ80" s="342"/>
      <c r="CA80" s="342"/>
      <c r="CB80" s="342"/>
      <c r="CC80" s="343"/>
      <c r="CD80" s="343"/>
      <c r="CE80" s="343"/>
      <c r="CF80" s="343"/>
      <c r="CG80" s="343"/>
      <c r="CH80" s="343"/>
      <c r="CI80" s="343"/>
      <c r="CJ80" s="343"/>
      <c r="CK80" s="343"/>
      <c r="CL80" s="343"/>
      <c r="CM80" s="343"/>
      <c r="CN80" s="343"/>
      <c r="CO80" s="343"/>
      <c r="CP80" s="343"/>
      <c r="CQ80" s="343"/>
      <c r="CR80" s="343"/>
      <c r="CS80" s="343"/>
      <c r="CT80" s="343"/>
      <c r="CU80" s="343"/>
      <c r="CV80" s="343"/>
      <c r="CW80" s="343"/>
      <c r="CX80" s="343"/>
      <c r="CY80" s="343"/>
      <c r="CZ80" s="343"/>
      <c r="DA80" s="344"/>
    </row>
    <row r="81" spans="2:105" x14ac:dyDescent="0.25">
      <c r="B81" s="341" t="s">
        <v>393</v>
      </c>
      <c r="C81" s="342" t="s">
        <v>1395</v>
      </c>
      <c r="D81" s="342" t="s">
        <v>1396</v>
      </c>
      <c r="E81" s="342" t="s">
        <v>1397</v>
      </c>
      <c r="F81" s="342" t="s">
        <v>1398</v>
      </c>
      <c r="G81" s="342"/>
      <c r="H81" s="342" t="s">
        <v>370</v>
      </c>
      <c r="I81" s="342"/>
      <c r="J81" s="342" t="s">
        <v>371</v>
      </c>
      <c r="K81" s="342" t="s">
        <v>514</v>
      </c>
      <c r="L81" s="342" t="s">
        <v>1399</v>
      </c>
      <c r="M81" s="342" t="s">
        <v>1400</v>
      </c>
      <c r="N81" s="342" t="s">
        <v>429</v>
      </c>
      <c r="O81" s="342" t="s">
        <v>743</v>
      </c>
      <c r="P81" s="342" t="s">
        <v>744</v>
      </c>
      <c r="Q81" s="342" t="s">
        <v>745</v>
      </c>
      <c r="R81" s="342" t="s">
        <v>378</v>
      </c>
      <c r="S81" s="342" t="s">
        <v>633</v>
      </c>
      <c r="T81" s="342" t="s">
        <v>1310</v>
      </c>
      <c r="U81" s="342" t="s">
        <v>1310</v>
      </c>
      <c r="V81" s="342"/>
      <c r="W81" s="342"/>
      <c r="X81" s="342"/>
      <c r="Y81" s="342"/>
      <c r="Z81" s="342"/>
      <c r="AA81" s="342"/>
      <c r="AB81" s="342"/>
      <c r="AC81" s="342"/>
      <c r="AD81" s="342"/>
      <c r="AE81" s="342"/>
      <c r="AF81" s="342"/>
      <c r="AG81" s="342"/>
      <c r="AH81" s="342"/>
      <c r="AI81" s="342"/>
      <c r="AJ81" s="342"/>
      <c r="AK81" s="342" t="s">
        <v>978</v>
      </c>
      <c r="AL81" s="342" t="s">
        <v>381</v>
      </c>
      <c r="AM81" s="342" t="s">
        <v>371</v>
      </c>
      <c r="AN81" s="342" t="s">
        <v>453</v>
      </c>
      <c r="AO81" s="342" t="s">
        <v>452</v>
      </c>
      <c r="AP81" s="342" t="s">
        <v>454</v>
      </c>
      <c r="AQ81" s="342" t="s">
        <v>455</v>
      </c>
      <c r="AR81" s="342" t="s">
        <v>385</v>
      </c>
      <c r="AS81" s="342"/>
      <c r="AT81" s="342"/>
      <c r="AU81" s="351" t="s">
        <v>1399</v>
      </c>
      <c r="AV81" s="342"/>
      <c r="AW81" s="342"/>
      <c r="AX81" s="342"/>
      <c r="AY81" s="342"/>
      <c r="AZ81" s="342"/>
      <c r="BA81" s="342"/>
      <c r="BB81" s="342"/>
      <c r="BC81" s="342"/>
      <c r="BD81" s="342"/>
      <c r="BE81" s="342"/>
      <c r="BF81" s="342" t="s">
        <v>464</v>
      </c>
      <c r="BG81" s="342" t="s">
        <v>1401</v>
      </c>
      <c r="BH81" s="342"/>
      <c r="BI81" s="342"/>
      <c r="BJ81" s="342"/>
      <c r="BK81" s="342"/>
      <c r="BL81" s="342"/>
      <c r="BM81" s="342"/>
      <c r="BN81" s="342"/>
      <c r="BO81" s="342"/>
      <c r="BP81" s="342"/>
      <c r="BQ81" s="342"/>
      <c r="BR81" s="342"/>
      <c r="BS81" s="342"/>
      <c r="BT81" s="342"/>
      <c r="BU81" s="342"/>
      <c r="BV81" s="342"/>
      <c r="BW81" s="342"/>
      <c r="BX81" s="342"/>
      <c r="BY81" s="342"/>
      <c r="BZ81" s="342"/>
      <c r="CA81" s="342"/>
      <c r="CB81" s="342"/>
      <c r="CC81" s="343"/>
      <c r="CD81" s="343"/>
      <c r="CE81" s="343"/>
      <c r="CF81" s="343"/>
      <c r="CG81" s="343"/>
      <c r="CH81" s="343"/>
      <c r="CI81" s="343"/>
      <c r="CJ81" s="343"/>
      <c r="CK81" s="343"/>
      <c r="CL81" s="343"/>
      <c r="CM81" s="343"/>
      <c r="CN81" s="343"/>
      <c r="CO81" s="343"/>
      <c r="CP81" s="343"/>
      <c r="CQ81" s="343"/>
      <c r="CR81" s="343"/>
      <c r="CS81" s="343"/>
      <c r="CT81" s="343"/>
      <c r="CU81" s="343"/>
      <c r="CV81" s="343"/>
      <c r="CW81" s="343"/>
      <c r="CX81" s="343"/>
      <c r="CY81" s="343"/>
      <c r="CZ81" s="343"/>
      <c r="DA81" s="344"/>
    </row>
    <row r="82" spans="2:105" x14ac:dyDescent="0.25">
      <c r="B82" s="341" t="s">
        <v>494</v>
      </c>
      <c r="C82" s="342"/>
      <c r="D82" s="342" t="s">
        <v>1402</v>
      </c>
      <c r="E82" s="342"/>
      <c r="F82" s="342" t="s">
        <v>438</v>
      </c>
      <c r="G82" s="342"/>
      <c r="H82" s="342" t="s">
        <v>370</v>
      </c>
      <c r="I82" s="342"/>
      <c r="J82" s="342" t="s">
        <v>371</v>
      </c>
      <c r="K82" s="342" t="s">
        <v>785</v>
      </c>
      <c r="L82" s="342"/>
      <c r="M82" s="342"/>
      <c r="N82" s="342" t="s">
        <v>371</v>
      </c>
      <c r="O82" s="342"/>
      <c r="P82" s="342"/>
      <c r="Q82" s="342"/>
      <c r="R82" s="342"/>
      <c r="S82" s="342" t="s">
        <v>633</v>
      </c>
      <c r="T82" s="342" t="s">
        <v>1310</v>
      </c>
      <c r="U82" s="342" t="s">
        <v>1310</v>
      </c>
      <c r="V82" s="342"/>
      <c r="W82" s="342"/>
      <c r="X82" s="342"/>
      <c r="Y82" s="342"/>
      <c r="Z82" s="342"/>
      <c r="AA82" s="342"/>
      <c r="AB82" s="342"/>
      <c r="AC82" s="342"/>
      <c r="AD82" s="342"/>
      <c r="AE82" s="342"/>
      <c r="AF82" s="342"/>
      <c r="AG82" s="342"/>
      <c r="AH82" s="342"/>
      <c r="AI82" s="342"/>
      <c r="AJ82" s="342"/>
      <c r="AK82" s="342" t="s">
        <v>371</v>
      </c>
      <c r="AL82" s="342" t="s">
        <v>381</v>
      </c>
      <c r="AM82" s="342" t="s">
        <v>371</v>
      </c>
      <c r="AN82" s="342" t="s">
        <v>453</v>
      </c>
      <c r="AO82" s="342" t="s">
        <v>452</v>
      </c>
      <c r="AP82" s="342" t="s">
        <v>454</v>
      </c>
      <c r="AQ82" s="342" t="s">
        <v>455</v>
      </c>
      <c r="AR82" s="342" t="s">
        <v>385</v>
      </c>
      <c r="AS82" s="342"/>
      <c r="AT82" s="342"/>
      <c r="AU82" s="351"/>
      <c r="AV82" s="342"/>
      <c r="AW82" s="342"/>
      <c r="AX82" s="342"/>
      <c r="AY82" s="342"/>
      <c r="AZ82" s="342"/>
      <c r="BA82" s="342"/>
      <c r="BB82" s="342"/>
      <c r="BC82" s="342"/>
      <c r="BD82" s="342"/>
      <c r="BE82" s="342"/>
      <c r="BF82" s="342"/>
      <c r="BG82" s="342"/>
      <c r="BH82" s="342"/>
      <c r="BI82" s="342"/>
      <c r="BJ82" s="342"/>
      <c r="BK82" s="342"/>
      <c r="BL82" s="342"/>
      <c r="BM82" s="342"/>
      <c r="BN82" s="342"/>
      <c r="BO82" s="342"/>
      <c r="BP82" s="342"/>
      <c r="BQ82" s="342"/>
      <c r="BR82" s="342"/>
      <c r="BS82" s="342"/>
      <c r="BT82" s="342"/>
      <c r="BU82" s="342"/>
      <c r="BV82" s="342"/>
      <c r="BW82" s="342"/>
      <c r="BX82" s="342"/>
      <c r="BY82" s="342"/>
      <c r="BZ82" s="342"/>
      <c r="CA82" s="342"/>
      <c r="CB82" s="342"/>
      <c r="CC82" s="343"/>
      <c r="CD82" s="343"/>
      <c r="CE82" s="343"/>
      <c r="CF82" s="343"/>
      <c r="CG82" s="343"/>
      <c r="CH82" s="343"/>
      <c r="CI82" s="343"/>
      <c r="CJ82" s="343"/>
      <c r="CK82" s="343"/>
      <c r="CL82" s="343"/>
      <c r="CM82" s="343"/>
      <c r="CN82" s="343"/>
      <c r="CO82" s="343"/>
      <c r="CP82" s="343"/>
      <c r="CQ82" s="343"/>
      <c r="CR82" s="343"/>
      <c r="CS82" s="343"/>
      <c r="CT82" s="343"/>
      <c r="CU82" s="343"/>
      <c r="CV82" s="343"/>
      <c r="CW82" s="343"/>
      <c r="CX82" s="343"/>
      <c r="CY82" s="343"/>
      <c r="CZ82" s="343"/>
      <c r="DA82" s="344"/>
    </row>
    <row r="83" spans="2:105" x14ac:dyDescent="0.25">
      <c r="B83" s="341" t="s">
        <v>1403</v>
      </c>
      <c r="C83" s="342"/>
      <c r="D83" s="342" t="s">
        <v>1404</v>
      </c>
      <c r="E83" s="342"/>
      <c r="F83" s="342" t="s">
        <v>438</v>
      </c>
      <c r="G83" s="342"/>
      <c r="H83" s="342" t="s">
        <v>370</v>
      </c>
      <c r="I83" s="342"/>
      <c r="J83" s="342" t="s">
        <v>371</v>
      </c>
      <c r="K83" s="342" t="s">
        <v>654</v>
      </c>
      <c r="L83" s="342"/>
      <c r="M83" s="342"/>
      <c r="N83" s="342" t="s">
        <v>371</v>
      </c>
      <c r="O83" s="342"/>
      <c r="P83" s="342"/>
      <c r="Q83" s="342"/>
      <c r="R83" s="342"/>
      <c r="S83" s="342" t="s">
        <v>633</v>
      </c>
      <c r="T83" s="342" t="s">
        <v>1310</v>
      </c>
      <c r="U83" s="342" t="s">
        <v>1310</v>
      </c>
      <c r="V83" s="342"/>
      <c r="W83" s="342"/>
      <c r="X83" s="342"/>
      <c r="Y83" s="342"/>
      <c r="Z83" s="342"/>
      <c r="AA83" s="342"/>
      <c r="AB83" s="342"/>
      <c r="AC83" s="342"/>
      <c r="AD83" s="342"/>
      <c r="AE83" s="342"/>
      <c r="AF83" s="342"/>
      <c r="AG83" s="342"/>
      <c r="AH83" s="342"/>
      <c r="AI83" s="342"/>
      <c r="AJ83" s="342"/>
      <c r="AK83" s="342" t="s">
        <v>371</v>
      </c>
      <c r="AL83" s="342" t="s">
        <v>381</v>
      </c>
      <c r="AM83" s="342" t="s">
        <v>371</v>
      </c>
      <c r="AN83" s="342" t="s">
        <v>453</v>
      </c>
      <c r="AO83" s="342" t="s">
        <v>452</v>
      </c>
      <c r="AP83" s="342" t="s">
        <v>454</v>
      </c>
      <c r="AQ83" s="342" t="s">
        <v>455</v>
      </c>
      <c r="AR83" s="342" t="s">
        <v>385</v>
      </c>
      <c r="AS83" s="342"/>
      <c r="AT83" s="342"/>
      <c r="AU83" s="351"/>
      <c r="AV83" s="342"/>
      <c r="AW83" s="342"/>
      <c r="AX83" s="342"/>
      <c r="AY83" s="342"/>
      <c r="AZ83" s="342"/>
      <c r="BA83" s="342"/>
      <c r="BB83" s="342"/>
      <c r="BC83" s="342"/>
      <c r="BD83" s="342"/>
      <c r="BE83" s="342"/>
      <c r="BF83" s="342"/>
      <c r="BG83" s="342"/>
      <c r="BH83" s="342"/>
      <c r="BI83" s="342"/>
      <c r="BJ83" s="342"/>
      <c r="BK83" s="342"/>
      <c r="BL83" s="342"/>
      <c r="BM83" s="342"/>
      <c r="BN83" s="342"/>
      <c r="BO83" s="342"/>
      <c r="BP83" s="342"/>
      <c r="BQ83" s="342"/>
      <c r="BR83" s="342"/>
      <c r="BS83" s="342"/>
      <c r="BT83" s="342"/>
      <c r="BU83" s="342"/>
      <c r="BV83" s="342"/>
      <c r="BW83" s="342"/>
      <c r="BX83" s="342"/>
      <c r="BY83" s="342"/>
      <c r="BZ83" s="342"/>
      <c r="CA83" s="342"/>
      <c r="CB83" s="342"/>
      <c r="CC83" s="343"/>
      <c r="CD83" s="343"/>
      <c r="CE83" s="343"/>
      <c r="CF83" s="343"/>
      <c r="CG83" s="343"/>
      <c r="CH83" s="343"/>
      <c r="CI83" s="343"/>
      <c r="CJ83" s="343"/>
      <c r="CK83" s="343"/>
      <c r="CL83" s="343"/>
      <c r="CM83" s="343"/>
      <c r="CN83" s="343"/>
      <c r="CO83" s="343"/>
      <c r="CP83" s="343"/>
      <c r="CQ83" s="343"/>
      <c r="CR83" s="343"/>
      <c r="CS83" s="343"/>
      <c r="CT83" s="343"/>
      <c r="CU83" s="343"/>
      <c r="CV83" s="343"/>
      <c r="CW83" s="343"/>
      <c r="CX83" s="343"/>
      <c r="CY83" s="343"/>
      <c r="CZ83" s="343"/>
      <c r="DA83" s="344"/>
    </row>
    <row r="84" spans="2:105" x14ac:dyDescent="0.25">
      <c r="B84" s="341" t="s">
        <v>1179</v>
      </c>
      <c r="C84" s="342"/>
      <c r="D84" s="342" t="s">
        <v>1405</v>
      </c>
      <c r="E84" s="342"/>
      <c r="F84" s="342" t="s">
        <v>438</v>
      </c>
      <c r="G84" s="342"/>
      <c r="H84" s="342" t="s">
        <v>370</v>
      </c>
      <c r="I84" s="342"/>
      <c r="J84" s="342" t="s">
        <v>371</v>
      </c>
      <c r="K84" s="342" t="s">
        <v>791</v>
      </c>
      <c r="L84" s="342"/>
      <c r="M84" s="342"/>
      <c r="N84" s="342" t="s">
        <v>371</v>
      </c>
      <c r="O84" s="342"/>
      <c r="P84" s="342"/>
      <c r="Q84" s="342"/>
      <c r="R84" s="342"/>
      <c r="S84" s="342" t="s">
        <v>633</v>
      </c>
      <c r="T84" s="342" t="s">
        <v>1310</v>
      </c>
      <c r="U84" s="342" t="s">
        <v>1310</v>
      </c>
      <c r="V84" s="342"/>
      <c r="W84" s="342"/>
      <c r="X84" s="342"/>
      <c r="Y84" s="342"/>
      <c r="Z84" s="342"/>
      <c r="AA84" s="342"/>
      <c r="AB84" s="342"/>
      <c r="AC84" s="342"/>
      <c r="AD84" s="342"/>
      <c r="AE84" s="342"/>
      <c r="AF84" s="342"/>
      <c r="AG84" s="342"/>
      <c r="AH84" s="342"/>
      <c r="AI84" s="342"/>
      <c r="AJ84" s="342"/>
      <c r="AK84" s="342" t="s">
        <v>371</v>
      </c>
      <c r="AL84" s="342" t="s">
        <v>381</v>
      </c>
      <c r="AM84" s="342" t="s">
        <v>371</v>
      </c>
      <c r="AN84" s="342" t="s">
        <v>453</v>
      </c>
      <c r="AO84" s="342" t="s">
        <v>452</v>
      </c>
      <c r="AP84" s="342" t="s">
        <v>454</v>
      </c>
      <c r="AQ84" s="342" t="s">
        <v>455</v>
      </c>
      <c r="AR84" s="342" t="s">
        <v>385</v>
      </c>
      <c r="AS84" s="342"/>
      <c r="AT84" s="342"/>
      <c r="AU84" s="351"/>
      <c r="AV84" s="342"/>
      <c r="AW84" s="342"/>
      <c r="AX84" s="342"/>
      <c r="AY84" s="342"/>
      <c r="AZ84" s="342"/>
      <c r="BA84" s="342"/>
      <c r="BB84" s="342"/>
      <c r="BC84" s="342"/>
      <c r="BD84" s="342"/>
      <c r="BE84" s="342"/>
      <c r="BF84" s="342"/>
      <c r="BG84" s="342"/>
      <c r="BH84" s="342"/>
      <c r="BI84" s="342"/>
      <c r="BJ84" s="342"/>
      <c r="BK84" s="342"/>
      <c r="BL84" s="342"/>
      <c r="BM84" s="342"/>
      <c r="BN84" s="342"/>
      <c r="BO84" s="342"/>
      <c r="BP84" s="342"/>
      <c r="BQ84" s="342"/>
      <c r="BR84" s="342"/>
      <c r="BS84" s="342"/>
      <c r="BT84" s="342"/>
      <c r="BU84" s="342"/>
      <c r="BV84" s="342"/>
      <c r="BW84" s="342"/>
      <c r="BX84" s="342"/>
      <c r="BY84" s="342"/>
      <c r="BZ84" s="342"/>
      <c r="CA84" s="342"/>
      <c r="CB84" s="342"/>
      <c r="CC84" s="343"/>
      <c r="CD84" s="343"/>
      <c r="CE84" s="343"/>
      <c r="CF84" s="343"/>
      <c r="CG84" s="343"/>
      <c r="CH84" s="343"/>
      <c r="CI84" s="343"/>
      <c r="CJ84" s="343"/>
      <c r="CK84" s="343"/>
      <c r="CL84" s="343"/>
      <c r="CM84" s="343"/>
      <c r="CN84" s="343"/>
      <c r="CO84" s="343"/>
      <c r="CP84" s="343"/>
      <c r="CQ84" s="343"/>
      <c r="CR84" s="343"/>
      <c r="CS84" s="343"/>
      <c r="CT84" s="343"/>
      <c r="CU84" s="343"/>
      <c r="CV84" s="343"/>
      <c r="CW84" s="343"/>
      <c r="CX84" s="343"/>
      <c r="CY84" s="343"/>
      <c r="CZ84" s="343"/>
      <c r="DA84" s="344"/>
    </row>
    <row r="85" spans="2:105" x14ac:dyDescent="0.25">
      <c r="B85" s="341" t="s">
        <v>451</v>
      </c>
      <c r="C85" s="342"/>
      <c r="D85" s="342" t="s">
        <v>1406</v>
      </c>
      <c r="E85" s="342"/>
      <c r="F85" s="342" t="s">
        <v>438</v>
      </c>
      <c r="G85" s="342"/>
      <c r="H85" s="342" t="s">
        <v>370</v>
      </c>
      <c r="I85" s="342"/>
      <c r="J85" s="342" t="s">
        <v>371</v>
      </c>
      <c r="K85" s="342" t="s">
        <v>1407</v>
      </c>
      <c r="L85" s="342"/>
      <c r="M85" s="342"/>
      <c r="N85" s="342" t="s">
        <v>371</v>
      </c>
      <c r="O85" s="342"/>
      <c r="P85" s="342"/>
      <c r="Q85" s="342"/>
      <c r="R85" s="342"/>
      <c r="S85" s="342" t="s">
        <v>633</v>
      </c>
      <c r="T85" s="342" t="s">
        <v>1310</v>
      </c>
      <c r="U85" s="342" t="s">
        <v>1310</v>
      </c>
      <c r="V85" s="342"/>
      <c r="W85" s="342"/>
      <c r="X85" s="342"/>
      <c r="Y85" s="342"/>
      <c r="Z85" s="342"/>
      <c r="AA85" s="342"/>
      <c r="AB85" s="342"/>
      <c r="AC85" s="342"/>
      <c r="AD85" s="342"/>
      <c r="AE85" s="342"/>
      <c r="AF85" s="342"/>
      <c r="AG85" s="342"/>
      <c r="AH85" s="342"/>
      <c r="AI85" s="342"/>
      <c r="AJ85" s="342"/>
      <c r="AK85" s="342" t="s">
        <v>371</v>
      </c>
      <c r="AL85" s="342" t="s">
        <v>381</v>
      </c>
      <c r="AM85" s="342" t="s">
        <v>371</v>
      </c>
      <c r="AN85" s="342" t="s">
        <v>453</v>
      </c>
      <c r="AO85" s="342" t="s">
        <v>452</v>
      </c>
      <c r="AP85" s="342" t="s">
        <v>454</v>
      </c>
      <c r="AQ85" s="342" t="s">
        <v>455</v>
      </c>
      <c r="AR85" s="342" t="s">
        <v>385</v>
      </c>
      <c r="AS85" s="342"/>
      <c r="AT85" s="342"/>
      <c r="AU85" s="351"/>
      <c r="AV85" s="342"/>
      <c r="AW85" s="342"/>
      <c r="AX85" s="342"/>
      <c r="AY85" s="342"/>
      <c r="AZ85" s="342"/>
      <c r="BA85" s="342"/>
      <c r="BB85" s="342"/>
      <c r="BC85" s="342"/>
      <c r="BD85" s="342"/>
      <c r="BE85" s="342"/>
      <c r="BF85" s="342"/>
      <c r="BG85" s="342"/>
      <c r="BH85" s="342"/>
      <c r="BI85" s="342"/>
      <c r="BJ85" s="342"/>
      <c r="BK85" s="342"/>
      <c r="BL85" s="342"/>
      <c r="BM85" s="342"/>
      <c r="BN85" s="342"/>
      <c r="BO85" s="342"/>
      <c r="BP85" s="342"/>
      <c r="BQ85" s="342"/>
      <c r="BR85" s="342"/>
      <c r="BS85" s="342"/>
      <c r="BT85" s="342"/>
      <c r="BU85" s="342"/>
      <c r="BV85" s="342"/>
      <c r="BW85" s="342"/>
      <c r="BX85" s="342"/>
      <c r="BY85" s="342"/>
      <c r="BZ85" s="342"/>
      <c r="CA85" s="342"/>
      <c r="CB85" s="342"/>
      <c r="CC85" s="343"/>
      <c r="CD85" s="343"/>
      <c r="CE85" s="343"/>
      <c r="CF85" s="343"/>
      <c r="CG85" s="343"/>
      <c r="CH85" s="343"/>
      <c r="CI85" s="343"/>
      <c r="CJ85" s="343"/>
      <c r="CK85" s="343"/>
      <c r="CL85" s="343"/>
      <c r="CM85" s="343"/>
      <c r="CN85" s="343"/>
      <c r="CO85" s="343"/>
      <c r="CP85" s="343"/>
      <c r="CQ85" s="343"/>
      <c r="CR85" s="343"/>
      <c r="CS85" s="343"/>
      <c r="CT85" s="343"/>
      <c r="CU85" s="343"/>
      <c r="CV85" s="343"/>
      <c r="CW85" s="343"/>
      <c r="CX85" s="343"/>
      <c r="CY85" s="343"/>
      <c r="CZ85" s="343"/>
      <c r="DA85" s="344"/>
    </row>
    <row r="86" spans="2:105" x14ac:dyDescent="0.25">
      <c r="B86" s="341" t="s">
        <v>713</v>
      </c>
      <c r="C86" s="342" t="s">
        <v>1408</v>
      </c>
      <c r="D86" s="342" t="s">
        <v>1409</v>
      </c>
      <c r="E86" s="342" t="s">
        <v>1044</v>
      </c>
      <c r="F86" s="342" t="s">
        <v>1410</v>
      </c>
      <c r="G86" s="342"/>
      <c r="H86" s="342" t="s">
        <v>370</v>
      </c>
      <c r="I86" s="342"/>
      <c r="J86" s="342" t="s">
        <v>371</v>
      </c>
      <c r="K86" s="342" t="s">
        <v>1411</v>
      </c>
      <c r="L86" s="342" t="s">
        <v>1412</v>
      </c>
      <c r="M86" s="342" t="s">
        <v>1413</v>
      </c>
      <c r="N86" s="342" t="s">
        <v>371</v>
      </c>
      <c r="O86" s="342" t="s">
        <v>561</v>
      </c>
      <c r="P86" s="342" t="s">
        <v>562</v>
      </c>
      <c r="Q86" s="342" t="s">
        <v>563</v>
      </c>
      <c r="R86" s="342" t="s">
        <v>378</v>
      </c>
      <c r="S86" s="342" t="s">
        <v>1179</v>
      </c>
      <c r="T86" s="342" t="s">
        <v>1414</v>
      </c>
      <c r="U86" s="342" t="s">
        <v>1414</v>
      </c>
      <c r="V86" s="342"/>
      <c r="W86" s="342"/>
      <c r="X86" s="342"/>
      <c r="Y86" s="342"/>
      <c r="Z86" s="342"/>
      <c r="AA86" s="342"/>
      <c r="AB86" s="342"/>
      <c r="AC86" s="342"/>
      <c r="AD86" s="342"/>
      <c r="AE86" s="342"/>
      <c r="AF86" s="342"/>
      <c r="AG86" s="342"/>
      <c r="AH86" s="342"/>
      <c r="AI86" s="342"/>
      <c r="AJ86" s="342"/>
      <c r="AK86" s="342" t="s">
        <v>371</v>
      </c>
      <c r="AL86" s="342" t="s">
        <v>381</v>
      </c>
      <c r="AM86" s="342" t="s">
        <v>371</v>
      </c>
      <c r="AN86" s="342" t="s">
        <v>382</v>
      </c>
      <c r="AO86" s="342" t="s">
        <v>380</v>
      </c>
      <c r="AP86" s="342" t="s">
        <v>383</v>
      </c>
      <c r="AQ86" s="342" t="s">
        <v>384</v>
      </c>
      <c r="AR86" s="342" t="s">
        <v>385</v>
      </c>
      <c r="AS86" s="342" t="s">
        <v>386</v>
      </c>
      <c r="AT86" s="342"/>
      <c r="AU86" s="351" t="s">
        <v>1412</v>
      </c>
      <c r="AV86" s="342" t="s">
        <v>387</v>
      </c>
      <c r="AW86" s="342" t="s">
        <v>683</v>
      </c>
      <c r="AX86" s="342" t="s">
        <v>389</v>
      </c>
      <c r="AY86" s="342" t="s">
        <v>1415</v>
      </c>
      <c r="AZ86" s="342" t="s">
        <v>391</v>
      </c>
      <c r="BA86" s="342" t="s">
        <v>1416</v>
      </c>
      <c r="BB86" s="342" t="s">
        <v>393</v>
      </c>
      <c r="BC86" s="342" t="s">
        <v>1417</v>
      </c>
      <c r="BD86" s="342" t="s">
        <v>395</v>
      </c>
      <c r="BE86" s="342" t="s">
        <v>1418</v>
      </c>
      <c r="BF86" s="342" t="s">
        <v>397</v>
      </c>
      <c r="BG86" s="342" t="s">
        <v>1419</v>
      </c>
      <c r="BH86" s="342" t="s">
        <v>399</v>
      </c>
      <c r="BI86" s="342" t="s">
        <v>1420</v>
      </c>
      <c r="BJ86" s="342"/>
      <c r="BK86" s="342"/>
      <c r="BL86" s="342"/>
      <c r="BM86" s="342"/>
      <c r="BN86" s="342"/>
      <c r="BO86" s="342"/>
      <c r="BP86" s="342"/>
      <c r="BQ86" s="342"/>
      <c r="BR86" s="342"/>
      <c r="BS86" s="342"/>
      <c r="BT86" s="342"/>
      <c r="BU86" s="342"/>
      <c r="BV86" s="342"/>
      <c r="BW86" s="342"/>
      <c r="BX86" s="342"/>
      <c r="BY86" s="342"/>
      <c r="BZ86" s="342"/>
      <c r="CA86" s="342"/>
      <c r="CB86" s="342"/>
      <c r="CC86" s="343"/>
      <c r="CD86" s="343"/>
      <c r="CE86" s="343"/>
      <c r="CF86" s="343"/>
      <c r="CG86" s="343"/>
      <c r="CH86" s="343"/>
      <c r="CI86" s="343"/>
      <c r="CJ86" s="343"/>
      <c r="CK86" s="343"/>
      <c r="CL86" s="343"/>
      <c r="CM86" s="343"/>
      <c r="CN86" s="343"/>
      <c r="CO86" s="343"/>
      <c r="CP86" s="343"/>
      <c r="CQ86" s="343"/>
      <c r="CR86" s="343"/>
      <c r="CS86" s="343"/>
      <c r="CT86" s="343"/>
      <c r="CU86" s="343"/>
      <c r="CV86" s="343"/>
      <c r="CW86" s="343"/>
      <c r="CX86" s="343"/>
      <c r="CY86" s="343"/>
      <c r="CZ86" s="343"/>
      <c r="DA86" s="344"/>
    </row>
    <row r="87" spans="2:105" x14ac:dyDescent="0.25">
      <c r="B87" s="341" t="s">
        <v>1421</v>
      </c>
      <c r="C87" s="342" t="s">
        <v>1422</v>
      </c>
      <c r="D87" s="342" t="s">
        <v>1423</v>
      </c>
      <c r="E87" s="342" t="s">
        <v>1424</v>
      </c>
      <c r="F87" s="342" t="s">
        <v>1425</v>
      </c>
      <c r="G87" s="342"/>
      <c r="H87" s="342" t="s">
        <v>370</v>
      </c>
      <c r="I87" s="342"/>
      <c r="J87" s="342" t="s">
        <v>371</v>
      </c>
      <c r="K87" s="342" t="s">
        <v>1426</v>
      </c>
      <c r="L87" s="342" t="s">
        <v>731</v>
      </c>
      <c r="M87" s="342" t="s">
        <v>1427</v>
      </c>
      <c r="N87" s="342" t="s">
        <v>371</v>
      </c>
      <c r="O87" s="342" t="s">
        <v>448</v>
      </c>
      <c r="P87" s="342" t="s">
        <v>449</v>
      </c>
      <c r="Q87" s="342" t="s">
        <v>450</v>
      </c>
      <c r="R87" s="342" t="s">
        <v>378</v>
      </c>
      <c r="S87" s="342" t="s">
        <v>1179</v>
      </c>
      <c r="T87" s="342" t="s">
        <v>1414</v>
      </c>
      <c r="U87" s="342" t="s">
        <v>1414</v>
      </c>
      <c r="V87" s="342"/>
      <c r="W87" s="342"/>
      <c r="X87" s="342"/>
      <c r="Y87" s="342"/>
      <c r="Z87" s="342"/>
      <c r="AA87" s="342"/>
      <c r="AB87" s="342"/>
      <c r="AC87" s="342"/>
      <c r="AD87" s="342"/>
      <c r="AE87" s="342"/>
      <c r="AF87" s="342"/>
      <c r="AG87" s="342"/>
      <c r="AH87" s="342"/>
      <c r="AI87" s="342"/>
      <c r="AJ87" s="342"/>
      <c r="AK87" s="342" t="s">
        <v>371</v>
      </c>
      <c r="AL87" s="342" t="s">
        <v>381</v>
      </c>
      <c r="AM87" s="342" t="s">
        <v>371</v>
      </c>
      <c r="AN87" s="342" t="s">
        <v>382</v>
      </c>
      <c r="AO87" s="342" t="s">
        <v>380</v>
      </c>
      <c r="AP87" s="342" t="s">
        <v>383</v>
      </c>
      <c r="AQ87" s="342" t="s">
        <v>384</v>
      </c>
      <c r="AR87" s="342" t="s">
        <v>385</v>
      </c>
      <c r="AS87" s="342" t="s">
        <v>410</v>
      </c>
      <c r="AT87" s="342"/>
      <c r="AU87" s="351" t="s">
        <v>731</v>
      </c>
      <c r="AV87" s="342" t="s">
        <v>387</v>
      </c>
      <c r="AW87" s="342" t="s">
        <v>1428</v>
      </c>
      <c r="AX87" s="342" t="s">
        <v>389</v>
      </c>
      <c r="AY87" s="342" t="s">
        <v>1429</v>
      </c>
      <c r="AZ87" s="342" t="s">
        <v>391</v>
      </c>
      <c r="BA87" s="342" t="s">
        <v>1430</v>
      </c>
      <c r="BB87" s="342" t="s">
        <v>393</v>
      </c>
      <c r="BC87" s="342" t="s">
        <v>1431</v>
      </c>
      <c r="BD87" s="342" t="s">
        <v>395</v>
      </c>
      <c r="BE87" s="342" t="s">
        <v>1432</v>
      </c>
      <c r="BF87" s="342" t="s">
        <v>397</v>
      </c>
      <c r="BG87" s="342" t="s">
        <v>1433</v>
      </c>
      <c r="BH87" s="342" t="s">
        <v>399</v>
      </c>
      <c r="BI87" s="342" t="s">
        <v>1434</v>
      </c>
      <c r="BJ87" s="342"/>
      <c r="BK87" s="342"/>
      <c r="BL87" s="342"/>
      <c r="BM87" s="342"/>
      <c r="BN87" s="342"/>
      <c r="BO87" s="342"/>
      <c r="BP87" s="342"/>
      <c r="BQ87" s="342"/>
      <c r="BR87" s="342"/>
      <c r="BS87" s="342"/>
      <c r="BT87" s="342"/>
      <c r="BU87" s="342"/>
      <c r="BV87" s="342"/>
      <c r="BW87" s="342"/>
      <c r="BX87" s="342"/>
      <c r="BY87" s="342"/>
      <c r="BZ87" s="342"/>
      <c r="CA87" s="342"/>
      <c r="CB87" s="342"/>
      <c r="CC87" s="343"/>
      <c r="CD87" s="343"/>
      <c r="CE87" s="343"/>
      <c r="CF87" s="343"/>
      <c r="CG87" s="343"/>
      <c r="CH87" s="343"/>
      <c r="CI87" s="343"/>
      <c r="CJ87" s="343"/>
      <c r="CK87" s="343"/>
      <c r="CL87" s="343"/>
      <c r="CM87" s="343"/>
      <c r="CN87" s="343"/>
      <c r="CO87" s="343"/>
      <c r="CP87" s="343"/>
      <c r="CQ87" s="343"/>
      <c r="CR87" s="343"/>
      <c r="CS87" s="343"/>
      <c r="CT87" s="343"/>
      <c r="CU87" s="343"/>
      <c r="CV87" s="343"/>
      <c r="CW87" s="343"/>
      <c r="CX87" s="343"/>
      <c r="CY87" s="343"/>
      <c r="CZ87" s="343"/>
      <c r="DA87" s="344"/>
    </row>
    <row r="88" spans="2:105" x14ac:dyDescent="0.25">
      <c r="B88" s="341" t="s">
        <v>511</v>
      </c>
      <c r="C88" s="342" t="s">
        <v>1435</v>
      </c>
      <c r="D88" s="342" t="s">
        <v>1436</v>
      </c>
      <c r="E88" s="342" t="s">
        <v>1044</v>
      </c>
      <c r="F88" s="342" t="s">
        <v>1437</v>
      </c>
      <c r="G88" s="342"/>
      <c r="H88" s="342" t="s">
        <v>370</v>
      </c>
      <c r="I88" s="342"/>
      <c r="J88" s="342" t="s">
        <v>371</v>
      </c>
      <c r="K88" s="342" t="s">
        <v>505</v>
      </c>
      <c r="L88" s="342" t="s">
        <v>1438</v>
      </c>
      <c r="M88" s="342" t="s">
        <v>1439</v>
      </c>
      <c r="N88" s="342" t="s">
        <v>371</v>
      </c>
      <c r="O88" s="342" t="s">
        <v>561</v>
      </c>
      <c r="P88" s="342" t="s">
        <v>562</v>
      </c>
      <c r="Q88" s="342" t="s">
        <v>563</v>
      </c>
      <c r="R88" s="342" t="s">
        <v>378</v>
      </c>
      <c r="S88" s="342" t="s">
        <v>1179</v>
      </c>
      <c r="T88" s="342" t="s">
        <v>1414</v>
      </c>
      <c r="U88" s="342" t="s">
        <v>1414</v>
      </c>
      <c r="V88" s="342"/>
      <c r="W88" s="342"/>
      <c r="X88" s="342"/>
      <c r="Y88" s="342"/>
      <c r="Z88" s="342"/>
      <c r="AA88" s="342"/>
      <c r="AB88" s="342"/>
      <c r="AC88" s="342"/>
      <c r="AD88" s="342"/>
      <c r="AE88" s="342"/>
      <c r="AF88" s="342"/>
      <c r="AG88" s="342"/>
      <c r="AH88" s="342"/>
      <c r="AI88" s="342"/>
      <c r="AJ88" s="342"/>
      <c r="AK88" s="342" t="s">
        <v>371</v>
      </c>
      <c r="AL88" s="342" t="s">
        <v>381</v>
      </c>
      <c r="AM88" s="342" t="s">
        <v>371</v>
      </c>
      <c r="AN88" s="342" t="s">
        <v>382</v>
      </c>
      <c r="AO88" s="342" t="s">
        <v>380</v>
      </c>
      <c r="AP88" s="342" t="s">
        <v>383</v>
      </c>
      <c r="AQ88" s="342" t="s">
        <v>384</v>
      </c>
      <c r="AR88" s="342" t="s">
        <v>385</v>
      </c>
      <c r="AS88" s="342" t="s">
        <v>429</v>
      </c>
      <c r="AT88" s="342"/>
      <c r="AU88" s="351" t="s">
        <v>1438</v>
      </c>
      <c r="AV88" s="342" t="s">
        <v>387</v>
      </c>
      <c r="AW88" s="342" t="s">
        <v>869</v>
      </c>
      <c r="AX88" s="342" t="s">
        <v>389</v>
      </c>
      <c r="AY88" s="342" t="s">
        <v>1440</v>
      </c>
      <c r="AZ88" s="342" t="s">
        <v>391</v>
      </c>
      <c r="BA88" s="342" t="s">
        <v>1441</v>
      </c>
      <c r="BB88" s="342" t="s">
        <v>393</v>
      </c>
      <c r="BC88" s="342" t="s">
        <v>1442</v>
      </c>
      <c r="BD88" s="342" t="s">
        <v>395</v>
      </c>
      <c r="BE88" s="342" t="s">
        <v>1443</v>
      </c>
      <c r="BF88" s="342" t="s">
        <v>397</v>
      </c>
      <c r="BG88" s="342" t="s">
        <v>1444</v>
      </c>
      <c r="BH88" s="342" t="s">
        <v>399</v>
      </c>
      <c r="BI88" s="342" t="s">
        <v>1445</v>
      </c>
      <c r="BJ88" s="342"/>
      <c r="BK88" s="342"/>
      <c r="BL88" s="342"/>
      <c r="BM88" s="342"/>
      <c r="BN88" s="342"/>
      <c r="BO88" s="342"/>
      <c r="BP88" s="342"/>
      <c r="BQ88" s="342"/>
      <c r="BR88" s="342"/>
      <c r="BS88" s="342"/>
      <c r="BT88" s="342"/>
      <c r="BU88" s="342"/>
      <c r="BV88" s="342"/>
      <c r="BW88" s="342"/>
      <c r="BX88" s="342"/>
      <c r="BY88" s="342"/>
      <c r="BZ88" s="342"/>
      <c r="CA88" s="342"/>
      <c r="CB88" s="342"/>
      <c r="CC88" s="343"/>
      <c r="CD88" s="343"/>
      <c r="CE88" s="343"/>
      <c r="CF88" s="343"/>
      <c r="CG88" s="343"/>
      <c r="CH88" s="343"/>
      <c r="CI88" s="343"/>
      <c r="CJ88" s="343"/>
      <c r="CK88" s="343"/>
      <c r="CL88" s="343"/>
      <c r="CM88" s="343"/>
      <c r="CN88" s="343"/>
      <c r="CO88" s="343"/>
      <c r="CP88" s="343"/>
      <c r="CQ88" s="343"/>
      <c r="CR88" s="343"/>
      <c r="CS88" s="343"/>
      <c r="CT88" s="343"/>
      <c r="CU88" s="343"/>
      <c r="CV88" s="343"/>
      <c r="CW88" s="343"/>
      <c r="CX88" s="343"/>
      <c r="CY88" s="343"/>
      <c r="CZ88" s="343"/>
      <c r="DA88" s="344"/>
    </row>
    <row r="89" spans="2:105" x14ac:dyDescent="0.25">
      <c r="B89" s="341" t="s">
        <v>1446</v>
      </c>
      <c r="C89" s="342" t="s">
        <v>1447</v>
      </c>
      <c r="D89" s="342" t="s">
        <v>1448</v>
      </c>
      <c r="E89" s="342" t="s">
        <v>822</v>
      </c>
      <c r="F89" s="342" t="s">
        <v>1449</v>
      </c>
      <c r="G89" s="342"/>
      <c r="H89" s="342" t="s">
        <v>370</v>
      </c>
      <c r="I89" s="342"/>
      <c r="J89" s="342" t="s">
        <v>371</v>
      </c>
      <c r="K89" s="342" t="s">
        <v>1035</v>
      </c>
      <c r="L89" s="342" t="s">
        <v>1450</v>
      </c>
      <c r="M89" s="342" t="s">
        <v>1451</v>
      </c>
      <c r="N89" s="342" t="s">
        <v>371</v>
      </c>
      <c r="O89" s="342" t="s">
        <v>379</v>
      </c>
      <c r="P89" s="342" t="s">
        <v>409</v>
      </c>
      <c r="Q89" s="342" t="s">
        <v>409</v>
      </c>
      <c r="R89" s="342" t="s">
        <v>378</v>
      </c>
      <c r="S89" s="342" t="s">
        <v>1179</v>
      </c>
      <c r="T89" s="342" t="s">
        <v>1414</v>
      </c>
      <c r="U89" s="342" t="s">
        <v>1414</v>
      </c>
      <c r="V89" s="342"/>
      <c r="W89" s="342"/>
      <c r="X89" s="342"/>
      <c r="Y89" s="342"/>
      <c r="Z89" s="342"/>
      <c r="AA89" s="342"/>
      <c r="AB89" s="342"/>
      <c r="AC89" s="342"/>
      <c r="AD89" s="342"/>
      <c r="AE89" s="342"/>
      <c r="AF89" s="342"/>
      <c r="AG89" s="342"/>
      <c r="AH89" s="342"/>
      <c r="AI89" s="342"/>
      <c r="AJ89" s="342"/>
      <c r="AK89" s="342" t="s">
        <v>371</v>
      </c>
      <c r="AL89" s="342" t="s">
        <v>381</v>
      </c>
      <c r="AM89" s="342" t="s">
        <v>371</v>
      </c>
      <c r="AN89" s="342" t="s">
        <v>382</v>
      </c>
      <c r="AO89" s="342" t="s">
        <v>380</v>
      </c>
      <c r="AP89" s="342" t="s">
        <v>383</v>
      </c>
      <c r="AQ89" s="342" t="s">
        <v>384</v>
      </c>
      <c r="AR89" s="342" t="s">
        <v>385</v>
      </c>
      <c r="AS89" s="342" t="s">
        <v>483</v>
      </c>
      <c r="AT89" s="342"/>
      <c r="AU89" s="351" t="s">
        <v>1450</v>
      </c>
      <c r="AV89" s="342" t="s">
        <v>387</v>
      </c>
      <c r="AW89" s="342" t="s">
        <v>1452</v>
      </c>
      <c r="AX89" s="342" t="s">
        <v>389</v>
      </c>
      <c r="AY89" s="342" t="s">
        <v>1453</v>
      </c>
      <c r="AZ89" s="342" t="s">
        <v>391</v>
      </c>
      <c r="BA89" s="342" t="s">
        <v>1454</v>
      </c>
      <c r="BB89" s="342" t="s">
        <v>393</v>
      </c>
      <c r="BC89" s="342" t="s">
        <v>1455</v>
      </c>
      <c r="BD89" s="342" t="s">
        <v>395</v>
      </c>
      <c r="BE89" s="342" t="s">
        <v>1456</v>
      </c>
      <c r="BF89" s="342" t="s">
        <v>397</v>
      </c>
      <c r="BG89" s="342" t="s">
        <v>1457</v>
      </c>
      <c r="BH89" s="342" t="s">
        <v>399</v>
      </c>
      <c r="BI89" s="342" t="s">
        <v>1458</v>
      </c>
      <c r="BJ89" s="342"/>
      <c r="BK89" s="342"/>
      <c r="BL89" s="342"/>
      <c r="BM89" s="342"/>
      <c r="BN89" s="342"/>
      <c r="BO89" s="342"/>
      <c r="BP89" s="342"/>
      <c r="BQ89" s="342"/>
      <c r="BR89" s="342"/>
      <c r="BS89" s="342"/>
      <c r="BT89" s="342"/>
      <c r="BU89" s="342"/>
      <c r="BV89" s="342"/>
      <c r="BW89" s="342"/>
      <c r="BX89" s="342"/>
      <c r="BY89" s="342"/>
      <c r="BZ89" s="342"/>
      <c r="CA89" s="342"/>
      <c r="CB89" s="342"/>
      <c r="CC89" s="343"/>
      <c r="CD89" s="343"/>
      <c r="CE89" s="343"/>
      <c r="CF89" s="343"/>
      <c r="CG89" s="343"/>
      <c r="CH89" s="343"/>
      <c r="CI89" s="343"/>
      <c r="CJ89" s="343"/>
      <c r="CK89" s="343"/>
      <c r="CL89" s="343"/>
      <c r="CM89" s="343"/>
      <c r="CN89" s="343"/>
      <c r="CO89" s="343"/>
      <c r="CP89" s="343"/>
      <c r="CQ89" s="343"/>
      <c r="CR89" s="343"/>
      <c r="CS89" s="343"/>
      <c r="CT89" s="343"/>
      <c r="CU89" s="343"/>
      <c r="CV89" s="343"/>
      <c r="CW89" s="343"/>
      <c r="CX89" s="343"/>
      <c r="CY89" s="343"/>
      <c r="CZ89" s="343"/>
      <c r="DA89" s="344"/>
    </row>
    <row r="90" spans="2:105" x14ac:dyDescent="0.25">
      <c r="B90" s="341" t="s">
        <v>1459</v>
      </c>
      <c r="C90" s="342" t="s">
        <v>1460</v>
      </c>
      <c r="D90" s="342" t="s">
        <v>1461</v>
      </c>
      <c r="E90" s="342" t="s">
        <v>1462</v>
      </c>
      <c r="F90" s="342" t="s">
        <v>1463</v>
      </c>
      <c r="G90" s="342"/>
      <c r="H90" s="342" t="s">
        <v>370</v>
      </c>
      <c r="I90" s="342"/>
      <c r="J90" s="342" t="s">
        <v>371</v>
      </c>
      <c r="K90" s="342" t="s">
        <v>1464</v>
      </c>
      <c r="L90" s="342" t="s">
        <v>541</v>
      </c>
      <c r="M90" s="342" t="s">
        <v>520</v>
      </c>
      <c r="N90" s="342" t="s">
        <v>371</v>
      </c>
      <c r="O90" s="342" t="s">
        <v>375</v>
      </c>
      <c r="P90" s="342" t="s">
        <v>376</v>
      </c>
      <c r="Q90" s="342" t="s">
        <v>377</v>
      </c>
      <c r="R90" s="342" t="s">
        <v>378</v>
      </c>
      <c r="S90" s="342" t="s">
        <v>1179</v>
      </c>
      <c r="T90" s="342" t="s">
        <v>1414</v>
      </c>
      <c r="U90" s="342" t="s">
        <v>1414</v>
      </c>
      <c r="V90" s="342"/>
      <c r="W90" s="342"/>
      <c r="X90" s="342"/>
      <c r="Y90" s="342"/>
      <c r="Z90" s="342"/>
      <c r="AA90" s="342"/>
      <c r="AB90" s="342"/>
      <c r="AC90" s="342"/>
      <c r="AD90" s="342"/>
      <c r="AE90" s="342"/>
      <c r="AF90" s="342"/>
      <c r="AG90" s="342"/>
      <c r="AH90" s="342"/>
      <c r="AI90" s="342"/>
      <c r="AJ90" s="342"/>
      <c r="AK90" s="342" t="s">
        <v>371</v>
      </c>
      <c r="AL90" s="342" t="s">
        <v>381</v>
      </c>
      <c r="AM90" s="342" t="s">
        <v>371</v>
      </c>
      <c r="AN90" s="342" t="s">
        <v>382</v>
      </c>
      <c r="AO90" s="342" t="s">
        <v>380</v>
      </c>
      <c r="AP90" s="342" t="s">
        <v>383</v>
      </c>
      <c r="AQ90" s="342" t="s">
        <v>384</v>
      </c>
      <c r="AR90" s="342" t="s">
        <v>385</v>
      </c>
      <c r="AS90" s="342" t="s">
        <v>581</v>
      </c>
      <c r="AT90" s="342"/>
      <c r="AU90" s="351" t="s">
        <v>541</v>
      </c>
      <c r="AV90" s="342" t="s">
        <v>387</v>
      </c>
      <c r="AW90" s="342" t="s">
        <v>1465</v>
      </c>
      <c r="AX90" s="342" t="s">
        <v>389</v>
      </c>
      <c r="AY90" s="342" t="s">
        <v>1302</v>
      </c>
      <c r="AZ90" s="342" t="s">
        <v>391</v>
      </c>
      <c r="BA90" s="342" t="s">
        <v>1466</v>
      </c>
      <c r="BB90" s="342" t="s">
        <v>393</v>
      </c>
      <c r="BC90" s="342" t="s">
        <v>1467</v>
      </c>
      <c r="BD90" s="342" t="s">
        <v>395</v>
      </c>
      <c r="BE90" s="342" t="s">
        <v>587</v>
      </c>
      <c r="BF90" s="342" t="s">
        <v>397</v>
      </c>
      <c r="BG90" s="342" t="s">
        <v>1468</v>
      </c>
      <c r="BH90" s="342" t="s">
        <v>399</v>
      </c>
      <c r="BI90" s="342" t="s">
        <v>1469</v>
      </c>
      <c r="BJ90" s="342"/>
      <c r="BK90" s="342"/>
      <c r="BL90" s="342"/>
      <c r="BM90" s="342"/>
      <c r="BN90" s="342"/>
      <c r="BO90" s="342"/>
      <c r="BP90" s="342"/>
      <c r="BQ90" s="342"/>
      <c r="BR90" s="342"/>
      <c r="BS90" s="342"/>
      <c r="BT90" s="342"/>
      <c r="BU90" s="342"/>
      <c r="BV90" s="342"/>
      <c r="BW90" s="342"/>
      <c r="BX90" s="342"/>
      <c r="BY90" s="342"/>
      <c r="BZ90" s="342"/>
      <c r="CA90" s="342"/>
      <c r="CB90" s="342"/>
      <c r="CC90" s="343"/>
      <c r="CD90" s="343"/>
      <c r="CE90" s="343"/>
      <c r="CF90" s="343"/>
      <c r="CG90" s="343"/>
      <c r="CH90" s="343"/>
      <c r="CI90" s="343"/>
      <c r="CJ90" s="343"/>
      <c r="CK90" s="343"/>
      <c r="CL90" s="343"/>
      <c r="CM90" s="343"/>
      <c r="CN90" s="343"/>
      <c r="CO90" s="343"/>
      <c r="CP90" s="343"/>
      <c r="CQ90" s="343"/>
      <c r="CR90" s="343"/>
      <c r="CS90" s="343"/>
      <c r="CT90" s="343"/>
      <c r="CU90" s="343"/>
      <c r="CV90" s="343"/>
      <c r="CW90" s="343"/>
      <c r="CX90" s="343"/>
      <c r="CY90" s="343"/>
      <c r="CZ90" s="343"/>
      <c r="DA90" s="344"/>
    </row>
    <row r="91" spans="2:105" x14ac:dyDescent="0.25">
      <c r="B91" s="341" t="s">
        <v>500</v>
      </c>
      <c r="C91" s="342" t="s">
        <v>1470</v>
      </c>
      <c r="D91" s="342" t="s">
        <v>1471</v>
      </c>
      <c r="E91" s="342" t="s">
        <v>1044</v>
      </c>
      <c r="F91" s="342" t="s">
        <v>1472</v>
      </c>
      <c r="G91" s="342"/>
      <c r="H91" s="342" t="s">
        <v>370</v>
      </c>
      <c r="I91" s="342"/>
      <c r="J91" s="342" t="s">
        <v>371</v>
      </c>
      <c r="K91" s="342" t="s">
        <v>1473</v>
      </c>
      <c r="L91" s="342" t="s">
        <v>1474</v>
      </c>
      <c r="M91" s="342" t="s">
        <v>1475</v>
      </c>
      <c r="N91" s="342" t="s">
        <v>371</v>
      </c>
      <c r="O91" s="342" t="s">
        <v>561</v>
      </c>
      <c r="P91" s="342" t="s">
        <v>562</v>
      </c>
      <c r="Q91" s="342" t="s">
        <v>563</v>
      </c>
      <c r="R91" s="342" t="s">
        <v>378</v>
      </c>
      <c r="S91" s="342" t="s">
        <v>1179</v>
      </c>
      <c r="T91" s="342" t="s">
        <v>1414</v>
      </c>
      <c r="U91" s="342" t="s">
        <v>1414</v>
      </c>
      <c r="V91" s="342"/>
      <c r="W91" s="342"/>
      <c r="X91" s="342"/>
      <c r="Y91" s="342"/>
      <c r="Z91" s="342"/>
      <c r="AA91" s="342"/>
      <c r="AB91" s="342"/>
      <c r="AC91" s="342"/>
      <c r="AD91" s="342"/>
      <c r="AE91" s="342"/>
      <c r="AF91" s="342"/>
      <c r="AG91" s="342"/>
      <c r="AH91" s="342"/>
      <c r="AI91" s="342"/>
      <c r="AJ91" s="342"/>
      <c r="AK91" s="342" t="s">
        <v>371</v>
      </c>
      <c r="AL91" s="342" t="s">
        <v>381</v>
      </c>
      <c r="AM91" s="342" t="s">
        <v>371</v>
      </c>
      <c r="AN91" s="342" t="s">
        <v>382</v>
      </c>
      <c r="AO91" s="342" t="s">
        <v>380</v>
      </c>
      <c r="AP91" s="342" t="s">
        <v>383</v>
      </c>
      <c r="AQ91" s="342" t="s">
        <v>384</v>
      </c>
      <c r="AR91" s="342" t="s">
        <v>385</v>
      </c>
      <c r="AS91" s="342" t="s">
        <v>600</v>
      </c>
      <c r="AT91" s="342"/>
      <c r="AU91" s="351" t="s">
        <v>1474</v>
      </c>
      <c r="AV91" s="342" t="s">
        <v>387</v>
      </c>
      <c r="AW91" s="342" t="s">
        <v>1476</v>
      </c>
      <c r="AX91" s="342" t="s">
        <v>389</v>
      </c>
      <c r="AY91" s="342" t="s">
        <v>1477</v>
      </c>
      <c r="AZ91" s="342" t="s">
        <v>391</v>
      </c>
      <c r="BA91" s="342" t="s">
        <v>1478</v>
      </c>
      <c r="BB91" s="342" t="s">
        <v>393</v>
      </c>
      <c r="BC91" s="342" t="s">
        <v>1479</v>
      </c>
      <c r="BD91" s="342" t="s">
        <v>395</v>
      </c>
      <c r="BE91" s="342" t="s">
        <v>1480</v>
      </c>
      <c r="BF91" s="342" t="s">
        <v>397</v>
      </c>
      <c r="BG91" s="342" t="s">
        <v>1481</v>
      </c>
      <c r="BH91" s="342" t="s">
        <v>399</v>
      </c>
      <c r="BI91" s="342" t="s">
        <v>558</v>
      </c>
      <c r="BJ91" s="342"/>
      <c r="BK91" s="342"/>
      <c r="BL91" s="342"/>
      <c r="BM91" s="342"/>
      <c r="BN91" s="342"/>
      <c r="BO91" s="342"/>
      <c r="BP91" s="342"/>
      <c r="BQ91" s="342"/>
      <c r="BR91" s="342"/>
      <c r="BS91" s="342"/>
      <c r="BT91" s="342"/>
      <c r="BU91" s="342"/>
      <c r="BV91" s="342"/>
      <c r="BW91" s="342"/>
      <c r="BX91" s="342"/>
      <c r="BY91" s="342"/>
      <c r="BZ91" s="342"/>
      <c r="CA91" s="342"/>
      <c r="CB91" s="342"/>
      <c r="CC91" s="343"/>
      <c r="CD91" s="343"/>
      <c r="CE91" s="343"/>
      <c r="CF91" s="343"/>
      <c r="CG91" s="343"/>
      <c r="CH91" s="343"/>
      <c r="CI91" s="343"/>
      <c r="CJ91" s="343"/>
      <c r="CK91" s="343"/>
      <c r="CL91" s="343"/>
      <c r="CM91" s="343"/>
      <c r="CN91" s="343"/>
      <c r="CO91" s="343"/>
      <c r="CP91" s="343"/>
      <c r="CQ91" s="343"/>
      <c r="CR91" s="343"/>
      <c r="CS91" s="343"/>
      <c r="CT91" s="343"/>
      <c r="CU91" s="343"/>
      <c r="CV91" s="343"/>
      <c r="CW91" s="343"/>
      <c r="CX91" s="343"/>
      <c r="CY91" s="343"/>
      <c r="CZ91" s="343"/>
      <c r="DA91" s="344"/>
    </row>
    <row r="92" spans="2:105" x14ac:dyDescent="0.25">
      <c r="B92" s="341" t="s">
        <v>701</v>
      </c>
      <c r="C92" s="342"/>
      <c r="D92" s="342" t="s">
        <v>1482</v>
      </c>
      <c r="E92" s="342"/>
      <c r="F92" s="342" t="s">
        <v>438</v>
      </c>
      <c r="G92" s="342"/>
      <c r="H92" s="342" t="s">
        <v>370</v>
      </c>
      <c r="I92" s="342"/>
      <c r="J92" s="342" t="s">
        <v>371</v>
      </c>
      <c r="K92" s="342" t="s">
        <v>1483</v>
      </c>
      <c r="L92" s="342"/>
      <c r="M92" s="342"/>
      <c r="N92" s="342" t="s">
        <v>371</v>
      </c>
      <c r="O92" s="342"/>
      <c r="P92" s="342"/>
      <c r="Q92" s="342"/>
      <c r="R92" s="342"/>
      <c r="S92" s="342" t="s">
        <v>1179</v>
      </c>
      <c r="T92" s="342" t="s">
        <v>1414</v>
      </c>
      <c r="U92" s="342" t="s">
        <v>1414</v>
      </c>
      <c r="V92" s="342"/>
      <c r="W92" s="342"/>
      <c r="X92" s="342"/>
      <c r="Y92" s="342"/>
      <c r="Z92" s="342"/>
      <c r="AA92" s="342"/>
      <c r="AB92" s="342"/>
      <c r="AC92" s="342"/>
      <c r="AD92" s="342"/>
      <c r="AE92" s="342"/>
      <c r="AF92" s="342"/>
      <c r="AG92" s="342"/>
      <c r="AH92" s="342"/>
      <c r="AI92" s="342"/>
      <c r="AJ92" s="342"/>
      <c r="AK92" s="342" t="s">
        <v>371</v>
      </c>
      <c r="AL92" s="342" t="s">
        <v>381</v>
      </c>
      <c r="AM92" s="342" t="s">
        <v>371</v>
      </c>
      <c r="AN92" s="342" t="s">
        <v>382</v>
      </c>
      <c r="AO92" s="342" t="s">
        <v>380</v>
      </c>
      <c r="AP92" s="342" t="s">
        <v>383</v>
      </c>
      <c r="AQ92" s="342" t="s">
        <v>384</v>
      </c>
      <c r="AR92" s="342" t="s">
        <v>385</v>
      </c>
      <c r="AS92" s="342"/>
      <c r="AT92" s="342"/>
      <c r="AU92" s="351"/>
      <c r="AV92" s="342"/>
      <c r="AW92" s="342"/>
      <c r="AX92" s="342"/>
      <c r="AY92" s="342"/>
      <c r="AZ92" s="342"/>
      <c r="BA92" s="342"/>
      <c r="BB92" s="342"/>
      <c r="BC92" s="342"/>
      <c r="BD92" s="342"/>
      <c r="BE92" s="342"/>
      <c r="BF92" s="342"/>
      <c r="BG92" s="342"/>
      <c r="BH92" s="342"/>
      <c r="BI92" s="342"/>
      <c r="BJ92" s="342"/>
      <c r="BK92" s="342"/>
      <c r="BL92" s="342"/>
      <c r="BM92" s="342"/>
      <c r="BN92" s="342"/>
      <c r="BO92" s="342"/>
      <c r="BP92" s="342"/>
      <c r="BQ92" s="342"/>
      <c r="BR92" s="342"/>
      <c r="BS92" s="342"/>
      <c r="BT92" s="342"/>
      <c r="BU92" s="342"/>
      <c r="BV92" s="342"/>
      <c r="BW92" s="342"/>
      <c r="BX92" s="342"/>
      <c r="BY92" s="342"/>
      <c r="BZ92" s="342"/>
      <c r="CA92" s="342"/>
      <c r="CB92" s="342"/>
      <c r="CC92" s="343"/>
      <c r="CD92" s="343"/>
      <c r="CE92" s="343"/>
      <c r="CF92" s="343"/>
      <c r="CG92" s="343"/>
      <c r="CH92" s="343"/>
      <c r="CI92" s="343"/>
      <c r="CJ92" s="343"/>
      <c r="CK92" s="343"/>
      <c r="CL92" s="343"/>
      <c r="CM92" s="343"/>
      <c r="CN92" s="343"/>
      <c r="CO92" s="343"/>
      <c r="CP92" s="343"/>
      <c r="CQ92" s="343"/>
      <c r="CR92" s="343"/>
      <c r="CS92" s="343"/>
      <c r="CT92" s="343"/>
      <c r="CU92" s="343"/>
      <c r="CV92" s="343"/>
      <c r="CW92" s="343"/>
      <c r="CX92" s="343"/>
      <c r="CY92" s="343"/>
      <c r="CZ92" s="343"/>
      <c r="DA92" s="344"/>
    </row>
    <row r="93" spans="2:105" x14ac:dyDescent="0.25">
      <c r="B93" s="341" t="s">
        <v>1484</v>
      </c>
      <c r="C93" s="342" t="s">
        <v>1485</v>
      </c>
      <c r="D93" s="342" t="s">
        <v>1486</v>
      </c>
      <c r="E93" s="342" t="s">
        <v>1487</v>
      </c>
      <c r="F93" s="342" t="s">
        <v>1488</v>
      </c>
      <c r="G93" s="342"/>
      <c r="H93" s="342" t="s">
        <v>370</v>
      </c>
      <c r="I93" s="342"/>
      <c r="J93" s="342" t="s">
        <v>371</v>
      </c>
      <c r="K93" s="342" t="s">
        <v>1489</v>
      </c>
      <c r="L93" s="342" t="s">
        <v>1490</v>
      </c>
      <c r="M93" s="342" t="s">
        <v>1491</v>
      </c>
      <c r="N93" s="342" t="s">
        <v>371</v>
      </c>
      <c r="O93" s="342" t="s">
        <v>375</v>
      </c>
      <c r="P93" s="342" t="s">
        <v>376</v>
      </c>
      <c r="Q93" s="342" t="s">
        <v>377</v>
      </c>
      <c r="R93" s="342" t="s">
        <v>378</v>
      </c>
      <c r="S93" s="342" t="s">
        <v>1403</v>
      </c>
      <c r="T93" s="342" t="s">
        <v>1492</v>
      </c>
      <c r="U93" s="342" t="s">
        <v>1492</v>
      </c>
      <c r="V93" s="342"/>
      <c r="W93" s="342"/>
      <c r="X93" s="342"/>
      <c r="Y93" s="342"/>
      <c r="Z93" s="342"/>
      <c r="AA93" s="342"/>
      <c r="AB93" s="342"/>
      <c r="AC93" s="342"/>
      <c r="AD93" s="342"/>
      <c r="AE93" s="342"/>
      <c r="AF93" s="342"/>
      <c r="AG93" s="342"/>
      <c r="AH93" s="342"/>
      <c r="AI93" s="342"/>
      <c r="AJ93" s="342"/>
      <c r="AK93" s="342" t="s">
        <v>371</v>
      </c>
      <c r="AL93" s="342" t="s">
        <v>381</v>
      </c>
      <c r="AM93" s="342" t="s">
        <v>371</v>
      </c>
      <c r="AN93" s="342" t="s">
        <v>1421</v>
      </c>
      <c r="AO93" s="342" t="s">
        <v>1492</v>
      </c>
      <c r="AP93" s="342" t="s">
        <v>1493</v>
      </c>
      <c r="AQ93" s="342" t="s">
        <v>1494</v>
      </c>
      <c r="AR93" s="342" t="s">
        <v>1004</v>
      </c>
      <c r="AS93" s="342" t="s">
        <v>386</v>
      </c>
      <c r="AT93" s="342"/>
      <c r="AU93" s="351" t="s">
        <v>1490</v>
      </c>
      <c r="AV93" s="342" t="s">
        <v>389</v>
      </c>
      <c r="AW93" s="342" t="s">
        <v>827</v>
      </c>
      <c r="AX93" s="342" t="s">
        <v>391</v>
      </c>
      <c r="AY93" s="342" t="s">
        <v>1495</v>
      </c>
      <c r="AZ93" s="342" t="s">
        <v>393</v>
      </c>
      <c r="BA93" s="342" t="s">
        <v>1496</v>
      </c>
      <c r="BB93" s="342" t="s">
        <v>395</v>
      </c>
      <c r="BC93" s="342" t="s">
        <v>1420</v>
      </c>
      <c r="BD93" s="342" t="s">
        <v>511</v>
      </c>
      <c r="BE93" s="342" t="s">
        <v>1497</v>
      </c>
      <c r="BF93" s="342" t="s">
        <v>382</v>
      </c>
      <c r="BG93" s="342" t="s">
        <v>1498</v>
      </c>
      <c r="BH93" s="342" t="s">
        <v>459</v>
      </c>
      <c r="BI93" s="342" t="s">
        <v>1499</v>
      </c>
      <c r="BJ93" s="342" t="s">
        <v>399</v>
      </c>
      <c r="BK93" s="342" t="s">
        <v>1500</v>
      </c>
      <c r="BL93" s="342"/>
      <c r="BM93" s="342"/>
      <c r="BN93" s="342"/>
      <c r="BO93" s="342"/>
      <c r="BP93" s="342"/>
      <c r="BQ93" s="342"/>
      <c r="BR93" s="342"/>
      <c r="BS93" s="342"/>
      <c r="BT93" s="342"/>
      <c r="BU93" s="342"/>
      <c r="BV93" s="342"/>
      <c r="BW93" s="342"/>
      <c r="BX93" s="342"/>
      <c r="BY93" s="342"/>
      <c r="BZ93" s="342"/>
      <c r="CA93" s="342"/>
      <c r="CB93" s="342"/>
      <c r="CC93" s="343"/>
      <c r="CD93" s="343"/>
      <c r="CE93" s="343"/>
      <c r="CF93" s="343"/>
      <c r="CG93" s="343"/>
      <c r="CH93" s="343"/>
      <c r="CI93" s="343"/>
      <c r="CJ93" s="343"/>
      <c r="CK93" s="343"/>
      <c r="CL93" s="343"/>
      <c r="CM93" s="343"/>
      <c r="CN93" s="343"/>
      <c r="CO93" s="343"/>
      <c r="CP93" s="343"/>
      <c r="CQ93" s="343"/>
      <c r="CR93" s="343"/>
      <c r="CS93" s="343"/>
      <c r="CT93" s="343"/>
      <c r="CU93" s="343"/>
      <c r="CV93" s="343"/>
      <c r="CW93" s="343"/>
      <c r="CX93" s="343"/>
      <c r="CY93" s="343"/>
      <c r="CZ93" s="343"/>
      <c r="DA93" s="344"/>
    </row>
    <row r="94" spans="2:105" x14ac:dyDescent="0.25">
      <c r="B94" s="341" t="s">
        <v>743</v>
      </c>
      <c r="C94" s="342"/>
      <c r="D94" s="342" t="s">
        <v>1501</v>
      </c>
      <c r="E94" s="342"/>
      <c r="F94" s="342" t="s">
        <v>438</v>
      </c>
      <c r="G94" s="342"/>
      <c r="H94" s="342" t="s">
        <v>370</v>
      </c>
      <c r="I94" s="342"/>
      <c r="J94" s="342" t="s">
        <v>371</v>
      </c>
      <c r="K94" s="342" t="s">
        <v>1502</v>
      </c>
      <c r="L94" s="342"/>
      <c r="M94" s="342"/>
      <c r="N94" s="342" t="s">
        <v>371</v>
      </c>
      <c r="O94" s="342"/>
      <c r="P94" s="342"/>
      <c r="Q94" s="342"/>
      <c r="R94" s="342"/>
      <c r="S94" s="342" t="s">
        <v>1403</v>
      </c>
      <c r="T94" s="342" t="s">
        <v>1492</v>
      </c>
      <c r="U94" s="342" t="s">
        <v>1492</v>
      </c>
      <c r="V94" s="342"/>
      <c r="W94" s="342"/>
      <c r="X94" s="342"/>
      <c r="Y94" s="342"/>
      <c r="Z94" s="342"/>
      <c r="AA94" s="342"/>
      <c r="AB94" s="342"/>
      <c r="AC94" s="342"/>
      <c r="AD94" s="342"/>
      <c r="AE94" s="342"/>
      <c r="AF94" s="342"/>
      <c r="AG94" s="342"/>
      <c r="AH94" s="342"/>
      <c r="AI94" s="342"/>
      <c r="AJ94" s="342"/>
      <c r="AK94" s="342" t="s">
        <v>371</v>
      </c>
      <c r="AL94" s="342" t="s">
        <v>381</v>
      </c>
      <c r="AM94" s="342" t="s">
        <v>371</v>
      </c>
      <c r="AN94" s="342" t="s">
        <v>1421</v>
      </c>
      <c r="AO94" s="342" t="s">
        <v>1492</v>
      </c>
      <c r="AP94" s="342" t="s">
        <v>1493</v>
      </c>
      <c r="AQ94" s="342" t="s">
        <v>1494</v>
      </c>
      <c r="AR94" s="342" t="s">
        <v>1004</v>
      </c>
      <c r="AS94" s="342"/>
      <c r="AT94" s="342"/>
      <c r="AU94" s="351"/>
      <c r="AV94" s="342"/>
      <c r="AW94" s="342"/>
      <c r="AX94" s="342"/>
      <c r="AY94" s="342"/>
      <c r="AZ94" s="342"/>
      <c r="BA94" s="342"/>
      <c r="BB94" s="342"/>
      <c r="BC94" s="342"/>
      <c r="BD94" s="342"/>
      <c r="BE94" s="342"/>
      <c r="BF94" s="342"/>
      <c r="BG94" s="342"/>
      <c r="BH94" s="342"/>
      <c r="BI94" s="342"/>
      <c r="BJ94" s="342"/>
      <c r="BK94" s="342"/>
      <c r="BL94" s="342"/>
      <c r="BM94" s="342"/>
      <c r="BN94" s="342"/>
      <c r="BO94" s="342"/>
      <c r="BP94" s="342"/>
      <c r="BQ94" s="342"/>
      <c r="BR94" s="342"/>
      <c r="BS94" s="342"/>
      <c r="BT94" s="342"/>
      <c r="BU94" s="342"/>
      <c r="BV94" s="342"/>
      <c r="BW94" s="342"/>
      <c r="BX94" s="342"/>
      <c r="BY94" s="342"/>
      <c r="BZ94" s="342"/>
      <c r="CA94" s="342"/>
      <c r="CB94" s="342"/>
      <c r="CC94" s="343"/>
      <c r="CD94" s="343"/>
      <c r="CE94" s="343"/>
      <c r="CF94" s="343"/>
      <c r="CG94" s="343"/>
      <c r="CH94" s="343"/>
      <c r="CI94" s="343"/>
      <c r="CJ94" s="343"/>
      <c r="CK94" s="343"/>
      <c r="CL94" s="343"/>
      <c r="CM94" s="343"/>
      <c r="CN94" s="343"/>
      <c r="CO94" s="343"/>
      <c r="CP94" s="343"/>
      <c r="CQ94" s="343"/>
      <c r="CR94" s="343"/>
      <c r="CS94" s="343"/>
      <c r="CT94" s="343"/>
      <c r="CU94" s="343"/>
      <c r="CV94" s="343"/>
      <c r="CW94" s="343"/>
      <c r="CX94" s="343"/>
      <c r="CY94" s="343"/>
      <c r="CZ94" s="343"/>
      <c r="DA94" s="344"/>
    </row>
    <row r="95" spans="2:105" x14ac:dyDescent="0.25">
      <c r="B95" s="341" t="s">
        <v>1503</v>
      </c>
      <c r="C95" s="342" t="s">
        <v>1504</v>
      </c>
      <c r="D95" s="342" t="s">
        <v>1505</v>
      </c>
      <c r="E95" s="342" t="s">
        <v>1424</v>
      </c>
      <c r="F95" s="342" t="s">
        <v>1506</v>
      </c>
      <c r="G95" s="342"/>
      <c r="H95" s="342" t="s">
        <v>370</v>
      </c>
      <c r="I95" s="342"/>
      <c r="J95" s="342" t="s">
        <v>371</v>
      </c>
      <c r="K95" s="342" t="s">
        <v>1426</v>
      </c>
      <c r="L95" s="342" t="s">
        <v>1507</v>
      </c>
      <c r="M95" s="342" t="s">
        <v>1508</v>
      </c>
      <c r="N95" s="342" t="s">
        <v>371</v>
      </c>
      <c r="O95" s="342" t="s">
        <v>448</v>
      </c>
      <c r="P95" s="342" t="s">
        <v>449</v>
      </c>
      <c r="Q95" s="342" t="s">
        <v>450</v>
      </c>
      <c r="R95" s="342" t="s">
        <v>378</v>
      </c>
      <c r="S95" s="342" t="s">
        <v>507</v>
      </c>
      <c r="T95" s="342" t="s">
        <v>1509</v>
      </c>
      <c r="U95" s="342" t="s">
        <v>1509</v>
      </c>
      <c r="V95" s="342"/>
      <c r="W95" s="342"/>
      <c r="X95" s="342"/>
      <c r="Y95" s="342"/>
      <c r="Z95" s="342"/>
      <c r="AA95" s="342"/>
      <c r="AB95" s="342"/>
      <c r="AC95" s="342"/>
      <c r="AD95" s="342"/>
      <c r="AE95" s="342"/>
      <c r="AF95" s="342"/>
      <c r="AG95" s="342"/>
      <c r="AH95" s="342"/>
      <c r="AI95" s="342"/>
      <c r="AJ95" s="342"/>
      <c r="AK95" s="342" t="s">
        <v>371</v>
      </c>
      <c r="AL95" s="342" t="s">
        <v>381</v>
      </c>
      <c r="AM95" s="342" t="s">
        <v>371</v>
      </c>
      <c r="AN95" s="342" t="s">
        <v>1510</v>
      </c>
      <c r="AO95" s="342" t="s">
        <v>1509</v>
      </c>
      <c r="AP95" s="342" t="s">
        <v>1511</v>
      </c>
      <c r="AQ95" s="342" t="s">
        <v>1512</v>
      </c>
      <c r="AR95" s="342" t="s">
        <v>1004</v>
      </c>
      <c r="AS95" s="342" t="s">
        <v>386</v>
      </c>
      <c r="AT95" s="342"/>
      <c r="AU95" s="351" t="s">
        <v>1507</v>
      </c>
      <c r="AV95" s="342" t="s">
        <v>713</v>
      </c>
      <c r="AW95" s="342" t="s">
        <v>1513</v>
      </c>
      <c r="AX95" s="342" t="s">
        <v>456</v>
      </c>
      <c r="AY95" s="342" t="s">
        <v>1514</v>
      </c>
      <c r="AZ95" s="342" t="s">
        <v>502</v>
      </c>
      <c r="BA95" s="342" t="s">
        <v>1515</v>
      </c>
      <c r="BB95" s="342" t="s">
        <v>382</v>
      </c>
      <c r="BC95" s="342" t="s">
        <v>1516</v>
      </c>
      <c r="BD95" s="342" t="s">
        <v>511</v>
      </c>
      <c r="BE95" s="342" t="s">
        <v>1517</v>
      </c>
      <c r="BF95" s="342" t="s">
        <v>395</v>
      </c>
      <c r="BG95" s="342" t="s">
        <v>1518</v>
      </c>
      <c r="BH95" s="342" t="s">
        <v>459</v>
      </c>
      <c r="BI95" s="342" t="s">
        <v>1519</v>
      </c>
      <c r="BJ95" s="342" t="s">
        <v>399</v>
      </c>
      <c r="BK95" s="342" t="s">
        <v>1520</v>
      </c>
      <c r="BL95" s="342"/>
      <c r="BM95" s="342"/>
      <c r="BN95" s="342"/>
      <c r="BO95" s="342"/>
      <c r="BP95" s="342"/>
      <c r="BQ95" s="342"/>
      <c r="BR95" s="342"/>
      <c r="BS95" s="342"/>
      <c r="BT95" s="342"/>
      <c r="BU95" s="342"/>
      <c r="BV95" s="342"/>
      <c r="BW95" s="342"/>
      <c r="BX95" s="342"/>
      <c r="BY95" s="342"/>
      <c r="BZ95" s="342"/>
      <c r="CA95" s="342"/>
      <c r="CB95" s="342"/>
      <c r="CC95" s="343"/>
      <c r="CD95" s="343"/>
      <c r="CE95" s="343"/>
      <c r="CF95" s="343"/>
      <c r="CG95" s="343"/>
      <c r="CH95" s="343"/>
      <c r="CI95" s="343"/>
      <c r="CJ95" s="343"/>
      <c r="CK95" s="343"/>
      <c r="CL95" s="343"/>
      <c r="CM95" s="343"/>
      <c r="CN95" s="343"/>
      <c r="CO95" s="343"/>
      <c r="CP95" s="343"/>
      <c r="CQ95" s="343"/>
      <c r="CR95" s="343"/>
      <c r="CS95" s="343"/>
      <c r="CT95" s="343"/>
      <c r="CU95" s="343"/>
      <c r="CV95" s="343"/>
      <c r="CW95" s="343"/>
      <c r="CX95" s="343"/>
      <c r="CY95" s="343"/>
      <c r="CZ95" s="343"/>
      <c r="DA95" s="344"/>
    </row>
    <row r="96" spans="2:105" x14ac:dyDescent="0.25">
      <c r="B96" s="341" t="s">
        <v>1521</v>
      </c>
      <c r="C96" s="342" t="s">
        <v>1522</v>
      </c>
      <c r="D96" s="342" t="s">
        <v>1523</v>
      </c>
      <c r="E96" s="342" t="s">
        <v>1524</v>
      </c>
      <c r="F96" s="342" t="s">
        <v>1525</v>
      </c>
      <c r="G96" s="342"/>
      <c r="H96" s="342" t="s">
        <v>370</v>
      </c>
      <c r="I96" s="342"/>
      <c r="J96" s="342" t="s">
        <v>371</v>
      </c>
      <c r="K96" s="342" t="s">
        <v>505</v>
      </c>
      <c r="L96" s="342" t="s">
        <v>1526</v>
      </c>
      <c r="M96" s="342" t="s">
        <v>1527</v>
      </c>
      <c r="N96" s="342" t="s">
        <v>371</v>
      </c>
      <c r="O96" s="342" t="s">
        <v>375</v>
      </c>
      <c r="P96" s="342" t="s">
        <v>376</v>
      </c>
      <c r="Q96" s="342" t="s">
        <v>377</v>
      </c>
      <c r="R96" s="342" t="s">
        <v>378</v>
      </c>
      <c r="S96" s="342" t="s">
        <v>507</v>
      </c>
      <c r="T96" s="342" t="s">
        <v>1509</v>
      </c>
      <c r="U96" s="342" t="s">
        <v>1509</v>
      </c>
      <c r="V96" s="342"/>
      <c r="W96" s="342"/>
      <c r="X96" s="342"/>
      <c r="Y96" s="342"/>
      <c r="Z96" s="342"/>
      <c r="AA96" s="342"/>
      <c r="AB96" s="342"/>
      <c r="AC96" s="342"/>
      <c r="AD96" s="342"/>
      <c r="AE96" s="342"/>
      <c r="AF96" s="342"/>
      <c r="AG96" s="342"/>
      <c r="AH96" s="342"/>
      <c r="AI96" s="342"/>
      <c r="AJ96" s="342"/>
      <c r="AK96" s="342" t="s">
        <v>371</v>
      </c>
      <c r="AL96" s="342" t="s">
        <v>381</v>
      </c>
      <c r="AM96" s="342" t="s">
        <v>371</v>
      </c>
      <c r="AN96" s="342" t="s">
        <v>1510</v>
      </c>
      <c r="AO96" s="342" t="s">
        <v>1509</v>
      </c>
      <c r="AP96" s="342" t="s">
        <v>1511</v>
      </c>
      <c r="AQ96" s="342" t="s">
        <v>1512</v>
      </c>
      <c r="AR96" s="342" t="s">
        <v>1004</v>
      </c>
      <c r="AS96" s="342" t="s">
        <v>410</v>
      </c>
      <c r="AT96" s="342"/>
      <c r="AU96" s="351" t="s">
        <v>1526</v>
      </c>
      <c r="AV96" s="342" t="s">
        <v>713</v>
      </c>
      <c r="AW96" s="342" t="s">
        <v>582</v>
      </c>
      <c r="AX96" s="342" t="s">
        <v>456</v>
      </c>
      <c r="AY96" s="342" t="s">
        <v>1528</v>
      </c>
      <c r="AZ96" s="342" t="s">
        <v>502</v>
      </c>
      <c r="BA96" s="342" t="s">
        <v>1529</v>
      </c>
      <c r="BB96" s="342" t="s">
        <v>382</v>
      </c>
      <c r="BC96" s="342" t="s">
        <v>1530</v>
      </c>
      <c r="BD96" s="342" t="s">
        <v>511</v>
      </c>
      <c r="BE96" s="342" t="s">
        <v>1531</v>
      </c>
      <c r="BF96" s="342" t="s">
        <v>395</v>
      </c>
      <c r="BG96" s="342" t="s">
        <v>1439</v>
      </c>
      <c r="BH96" s="342" t="s">
        <v>459</v>
      </c>
      <c r="BI96" s="342" t="s">
        <v>1532</v>
      </c>
      <c r="BJ96" s="342" t="s">
        <v>399</v>
      </c>
      <c r="BK96" s="342" t="s">
        <v>1533</v>
      </c>
      <c r="BL96" s="342"/>
      <c r="BM96" s="342"/>
      <c r="BN96" s="342"/>
      <c r="BO96" s="342"/>
      <c r="BP96" s="342"/>
      <c r="BQ96" s="342"/>
      <c r="BR96" s="342"/>
      <c r="BS96" s="342"/>
      <c r="BT96" s="342"/>
      <c r="BU96" s="342"/>
      <c r="BV96" s="342"/>
      <c r="BW96" s="342"/>
      <c r="BX96" s="342"/>
      <c r="BY96" s="342"/>
      <c r="BZ96" s="342"/>
      <c r="CA96" s="342"/>
      <c r="CB96" s="342"/>
      <c r="CC96" s="343"/>
      <c r="CD96" s="343"/>
      <c r="CE96" s="343"/>
      <c r="CF96" s="343"/>
      <c r="CG96" s="343"/>
      <c r="CH96" s="343"/>
      <c r="CI96" s="343"/>
      <c r="CJ96" s="343"/>
      <c r="CK96" s="343"/>
      <c r="CL96" s="343"/>
      <c r="CM96" s="343"/>
      <c r="CN96" s="343"/>
      <c r="CO96" s="343"/>
      <c r="CP96" s="343"/>
      <c r="CQ96" s="343"/>
      <c r="CR96" s="343"/>
      <c r="CS96" s="343"/>
      <c r="CT96" s="343"/>
      <c r="CU96" s="343"/>
      <c r="CV96" s="343"/>
      <c r="CW96" s="343"/>
      <c r="CX96" s="343"/>
      <c r="CY96" s="343"/>
      <c r="CZ96" s="343"/>
      <c r="DA96" s="344"/>
    </row>
    <row r="97" spans="2:105" x14ac:dyDescent="0.25">
      <c r="B97" s="341" t="s">
        <v>1534</v>
      </c>
      <c r="C97" s="342" t="s">
        <v>1535</v>
      </c>
      <c r="D97" s="342" t="s">
        <v>1536</v>
      </c>
      <c r="E97" s="342" t="s">
        <v>1537</v>
      </c>
      <c r="F97" s="342" t="s">
        <v>1538</v>
      </c>
      <c r="G97" s="342"/>
      <c r="H97" s="342" t="s">
        <v>370</v>
      </c>
      <c r="I97" s="342"/>
      <c r="J97" s="342" t="s">
        <v>371</v>
      </c>
      <c r="K97" s="342" t="s">
        <v>1464</v>
      </c>
      <c r="L97" s="342" t="s">
        <v>1539</v>
      </c>
      <c r="M97" s="342" t="s">
        <v>1296</v>
      </c>
      <c r="N97" s="342" t="s">
        <v>371</v>
      </c>
      <c r="O97" s="342" t="s">
        <v>805</v>
      </c>
      <c r="P97" s="342" t="s">
        <v>806</v>
      </c>
      <c r="Q97" s="342" t="s">
        <v>807</v>
      </c>
      <c r="R97" s="342" t="s">
        <v>378</v>
      </c>
      <c r="S97" s="342" t="s">
        <v>507</v>
      </c>
      <c r="T97" s="342" t="s">
        <v>1509</v>
      </c>
      <c r="U97" s="342" t="s">
        <v>1509</v>
      </c>
      <c r="V97" s="342"/>
      <c r="W97" s="342"/>
      <c r="X97" s="342"/>
      <c r="Y97" s="342"/>
      <c r="Z97" s="342"/>
      <c r="AA97" s="342"/>
      <c r="AB97" s="342"/>
      <c r="AC97" s="342"/>
      <c r="AD97" s="342"/>
      <c r="AE97" s="342"/>
      <c r="AF97" s="342"/>
      <c r="AG97" s="342"/>
      <c r="AH97" s="342"/>
      <c r="AI97" s="342"/>
      <c r="AJ97" s="342"/>
      <c r="AK97" s="342" t="s">
        <v>371</v>
      </c>
      <c r="AL97" s="342" t="s">
        <v>381</v>
      </c>
      <c r="AM97" s="342" t="s">
        <v>371</v>
      </c>
      <c r="AN97" s="342" t="s">
        <v>1510</v>
      </c>
      <c r="AO97" s="342" t="s">
        <v>1509</v>
      </c>
      <c r="AP97" s="342" t="s">
        <v>1511</v>
      </c>
      <c r="AQ97" s="342" t="s">
        <v>1512</v>
      </c>
      <c r="AR97" s="342" t="s">
        <v>1004</v>
      </c>
      <c r="AS97" s="342" t="s">
        <v>429</v>
      </c>
      <c r="AT97" s="342"/>
      <c r="AU97" s="351" t="s">
        <v>1539</v>
      </c>
      <c r="AV97" s="342" t="s">
        <v>713</v>
      </c>
      <c r="AW97" s="342" t="s">
        <v>1540</v>
      </c>
      <c r="AX97" s="342" t="s">
        <v>456</v>
      </c>
      <c r="AY97" s="342" t="s">
        <v>1541</v>
      </c>
      <c r="AZ97" s="342" t="s">
        <v>502</v>
      </c>
      <c r="BA97" s="342" t="s">
        <v>1542</v>
      </c>
      <c r="BB97" s="342" t="s">
        <v>382</v>
      </c>
      <c r="BC97" s="342" t="s">
        <v>1543</v>
      </c>
      <c r="BD97" s="342" t="s">
        <v>511</v>
      </c>
      <c r="BE97" s="342" t="s">
        <v>1544</v>
      </c>
      <c r="BF97" s="342" t="s">
        <v>395</v>
      </c>
      <c r="BG97" s="342" t="s">
        <v>1545</v>
      </c>
      <c r="BH97" s="342" t="s">
        <v>459</v>
      </c>
      <c r="BI97" s="342" t="s">
        <v>1546</v>
      </c>
      <c r="BJ97" s="342" t="s">
        <v>399</v>
      </c>
      <c r="BK97" s="342" t="s">
        <v>1547</v>
      </c>
      <c r="BL97" s="342"/>
      <c r="BM97" s="342"/>
      <c r="BN97" s="342"/>
      <c r="BO97" s="342"/>
      <c r="BP97" s="342"/>
      <c r="BQ97" s="342"/>
      <c r="BR97" s="342"/>
      <c r="BS97" s="342"/>
      <c r="BT97" s="342"/>
      <c r="BU97" s="342"/>
      <c r="BV97" s="342"/>
      <c r="BW97" s="342"/>
      <c r="BX97" s="342"/>
      <c r="BY97" s="342"/>
      <c r="BZ97" s="342"/>
      <c r="CA97" s="342"/>
      <c r="CB97" s="342"/>
      <c r="CC97" s="343"/>
      <c r="CD97" s="343"/>
      <c r="CE97" s="343"/>
      <c r="CF97" s="343"/>
      <c r="CG97" s="343"/>
      <c r="CH97" s="343"/>
      <c r="CI97" s="343"/>
      <c r="CJ97" s="343"/>
      <c r="CK97" s="343"/>
      <c r="CL97" s="343"/>
      <c r="CM97" s="343"/>
      <c r="CN97" s="343"/>
      <c r="CO97" s="343"/>
      <c r="CP97" s="343"/>
      <c r="CQ97" s="343"/>
      <c r="CR97" s="343"/>
      <c r="CS97" s="343"/>
      <c r="CT97" s="343"/>
      <c r="CU97" s="343"/>
      <c r="CV97" s="343"/>
      <c r="CW97" s="343"/>
      <c r="CX97" s="343"/>
      <c r="CY97" s="343"/>
      <c r="CZ97" s="343"/>
      <c r="DA97" s="344"/>
    </row>
    <row r="98" spans="2:105" x14ac:dyDescent="0.25">
      <c r="B98" s="341" t="s">
        <v>426</v>
      </c>
      <c r="C98" s="342"/>
      <c r="D98" s="342" t="s">
        <v>1548</v>
      </c>
      <c r="E98" s="342"/>
      <c r="F98" s="342" t="s">
        <v>438</v>
      </c>
      <c r="G98" s="342"/>
      <c r="H98" s="342" t="s">
        <v>370</v>
      </c>
      <c r="I98" s="342"/>
      <c r="J98" s="342" t="s">
        <v>371</v>
      </c>
      <c r="K98" s="342" t="s">
        <v>1035</v>
      </c>
      <c r="L98" s="342"/>
      <c r="M98" s="342"/>
      <c r="N98" s="342" t="s">
        <v>371</v>
      </c>
      <c r="O98" s="342"/>
      <c r="P98" s="342"/>
      <c r="Q98" s="342"/>
      <c r="R98" s="342"/>
      <c r="S98" s="342" t="s">
        <v>507</v>
      </c>
      <c r="T98" s="342" t="s">
        <v>1509</v>
      </c>
      <c r="U98" s="342" t="s">
        <v>1509</v>
      </c>
      <c r="V98" s="342"/>
      <c r="W98" s="342"/>
      <c r="X98" s="342"/>
      <c r="Y98" s="342"/>
      <c r="Z98" s="342"/>
      <c r="AA98" s="342"/>
      <c r="AB98" s="342"/>
      <c r="AC98" s="342"/>
      <c r="AD98" s="342"/>
      <c r="AE98" s="342"/>
      <c r="AF98" s="342"/>
      <c r="AG98" s="342"/>
      <c r="AH98" s="342"/>
      <c r="AI98" s="342"/>
      <c r="AJ98" s="342"/>
      <c r="AK98" s="342" t="s">
        <v>371</v>
      </c>
      <c r="AL98" s="342" t="s">
        <v>381</v>
      </c>
      <c r="AM98" s="342" t="s">
        <v>371</v>
      </c>
      <c r="AN98" s="342" t="s">
        <v>1510</v>
      </c>
      <c r="AO98" s="342" t="s">
        <v>1509</v>
      </c>
      <c r="AP98" s="342" t="s">
        <v>1511</v>
      </c>
      <c r="AQ98" s="342" t="s">
        <v>1512</v>
      </c>
      <c r="AR98" s="342" t="s">
        <v>1004</v>
      </c>
      <c r="AS98" s="342"/>
      <c r="AT98" s="342"/>
      <c r="AU98" s="351"/>
      <c r="AV98" s="342"/>
      <c r="AW98" s="342"/>
      <c r="AX98" s="342"/>
      <c r="AY98" s="342"/>
      <c r="AZ98" s="342"/>
      <c r="BA98" s="342"/>
      <c r="BB98" s="342"/>
      <c r="BC98" s="342"/>
      <c r="BD98" s="342"/>
      <c r="BE98" s="342"/>
      <c r="BF98" s="342"/>
      <c r="BG98" s="342"/>
      <c r="BH98" s="342"/>
      <c r="BI98" s="342"/>
      <c r="BJ98" s="342"/>
      <c r="BK98" s="342"/>
      <c r="BL98" s="342"/>
      <c r="BM98" s="342"/>
      <c r="BN98" s="342"/>
      <c r="BO98" s="342"/>
      <c r="BP98" s="342"/>
      <c r="BQ98" s="342"/>
      <c r="BR98" s="342"/>
      <c r="BS98" s="342"/>
      <c r="BT98" s="342"/>
      <c r="BU98" s="342"/>
      <c r="BV98" s="342"/>
      <c r="BW98" s="342"/>
      <c r="BX98" s="342"/>
      <c r="BY98" s="342"/>
      <c r="BZ98" s="342"/>
      <c r="CA98" s="342"/>
      <c r="CB98" s="342"/>
      <c r="CC98" s="343"/>
      <c r="CD98" s="343"/>
      <c r="CE98" s="343"/>
      <c r="CF98" s="343"/>
      <c r="CG98" s="343"/>
      <c r="CH98" s="343"/>
      <c r="CI98" s="343"/>
      <c r="CJ98" s="343"/>
      <c r="CK98" s="343"/>
      <c r="CL98" s="343"/>
      <c r="CM98" s="343"/>
      <c r="CN98" s="343"/>
      <c r="CO98" s="343"/>
      <c r="CP98" s="343"/>
      <c r="CQ98" s="343"/>
      <c r="CR98" s="343"/>
      <c r="CS98" s="343"/>
      <c r="CT98" s="343"/>
      <c r="CU98" s="343"/>
      <c r="CV98" s="343"/>
      <c r="CW98" s="343"/>
      <c r="CX98" s="343"/>
      <c r="CY98" s="343"/>
      <c r="CZ98" s="343"/>
      <c r="DA98" s="344"/>
    </row>
    <row r="99" spans="2:105" x14ac:dyDescent="0.25">
      <c r="B99" s="341" t="s">
        <v>1549</v>
      </c>
      <c r="C99" s="342" t="s">
        <v>1550</v>
      </c>
      <c r="D99" s="342" t="s">
        <v>1551</v>
      </c>
      <c r="E99" s="342" t="s">
        <v>1552</v>
      </c>
      <c r="F99" s="342" t="s">
        <v>1553</v>
      </c>
      <c r="G99" s="342"/>
      <c r="H99" s="342" t="s">
        <v>370</v>
      </c>
      <c r="I99" s="342"/>
      <c r="J99" s="342" t="s">
        <v>371</v>
      </c>
      <c r="K99" s="342" t="s">
        <v>1302</v>
      </c>
      <c r="L99" s="342" t="s">
        <v>1554</v>
      </c>
      <c r="M99" s="342" t="s">
        <v>1555</v>
      </c>
      <c r="N99" s="342" t="s">
        <v>371</v>
      </c>
      <c r="O99" s="342" t="s">
        <v>805</v>
      </c>
      <c r="P99" s="342" t="s">
        <v>806</v>
      </c>
      <c r="Q99" s="342" t="s">
        <v>807</v>
      </c>
      <c r="R99" s="342" t="s">
        <v>378</v>
      </c>
      <c r="S99" s="342" t="s">
        <v>387</v>
      </c>
      <c r="T99" s="342" t="s">
        <v>1556</v>
      </c>
      <c r="U99" s="342" t="s">
        <v>1556</v>
      </c>
      <c r="V99" s="342"/>
      <c r="W99" s="342"/>
      <c r="X99" s="342"/>
      <c r="Y99" s="342"/>
      <c r="Z99" s="342"/>
      <c r="AA99" s="342"/>
      <c r="AB99" s="342"/>
      <c r="AC99" s="342"/>
      <c r="AD99" s="342"/>
      <c r="AE99" s="342"/>
      <c r="AF99" s="342"/>
      <c r="AG99" s="342"/>
      <c r="AH99" s="342"/>
      <c r="AI99" s="342"/>
      <c r="AJ99" s="342"/>
      <c r="AK99" s="342" t="s">
        <v>371</v>
      </c>
      <c r="AL99" s="342" t="s">
        <v>381</v>
      </c>
      <c r="AM99" s="342" t="s">
        <v>371</v>
      </c>
      <c r="AN99" s="342" t="s">
        <v>1001</v>
      </c>
      <c r="AO99" s="342" t="s">
        <v>1000</v>
      </c>
      <c r="AP99" s="342" t="s">
        <v>1002</v>
      </c>
      <c r="AQ99" s="342" t="s">
        <v>1003</v>
      </c>
      <c r="AR99" s="342" t="s">
        <v>1004</v>
      </c>
      <c r="AS99" s="342" t="s">
        <v>386</v>
      </c>
      <c r="AT99" s="342"/>
      <c r="AU99" s="351" t="s">
        <v>1554</v>
      </c>
      <c r="AV99" s="342" t="s">
        <v>639</v>
      </c>
      <c r="AW99" s="342" t="s">
        <v>1557</v>
      </c>
      <c r="AX99" s="342" t="s">
        <v>511</v>
      </c>
      <c r="AY99" s="342" t="s">
        <v>1558</v>
      </c>
      <c r="AZ99" s="342" t="s">
        <v>502</v>
      </c>
      <c r="BA99" s="342" t="s">
        <v>1559</v>
      </c>
      <c r="BB99" s="342" t="s">
        <v>500</v>
      </c>
      <c r="BC99" s="342" t="s">
        <v>1560</v>
      </c>
      <c r="BD99" s="342" t="s">
        <v>713</v>
      </c>
      <c r="BE99" s="342" t="s">
        <v>1561</v>
      </c>
      <c r="BF99" s="342" t="s">
        <v>504</v>
      </c>
      <c r="BG99" s="342" t="s">
        <v>756</v>
      </c>
      <c r="BH99" s="342" t="s">
        <v>459</v>
      </c>
      <c r="BI99" s="342" t="s">
        <v>1562</v>
      </c>
      <c r="BJ99" s="342" t="s">
        <v>399</v>
      </c>
      <c r="BK99" s="342" t="s">
        <v>1563</v>
      </c>
      <c r="BL99" s="342"/>
      <c r="BM99" s="342"/>
      <c r="BN99" s="342"/>
      <c r="BO99" s="342"/>
      <c r="BP99" s="342"/>
      <c r="BQ99" s="342"/>
      <c r="BR99" s="342"/>
      <c r="BS99" s="342"/>
      <c r="BT99" s="342"/>
      <c r="BU99" s="342"/>
      <c r="BV99" s="342"/>
      <c r="BW99" s="342"/>
      <c r="BX99" s="342"/>
      <c r="BY99" s="342"/>
      <c r="BZ99" s="342"/>
      <c r="CA99" s="342"/>
      <c r="CB99" s="342"/>
      <c r="CC99" s="343"/>
      <c r="CD99" s="343"/>
      <c r="CE99" s="343"/>
      <c r="CF99" s="343"/>
      <c r="CG99" s="343"/>
      <c r="CH99" s="343"/>
      <c r="CI99" s="343"/>
      <c r="CJ99" s="343"/>
      <c r="CK99" s="343"/>
      <c r="CL99" s="343"/>
      <c r="CM99" s="343"/>
      <c r="CN99" s="343"/>
      <c r="CO99" s="343"/>
      <c r="CP99" s="343"/>
      <c r="CQ99" s="343"/>
      <c r="CR99" s="343"/>
      <c r="CS99" s="343"/>
      <c r="CT99" s="343"/>
      <c r="CU99" s="343"/>
      <c r="CV99" s="343"/>
      <c r="CW99" s="343"/>
      <c r="CX99" s="343"/>
      <c r="CY99" s="343"/>
      <c r="CZ99" s="343"/>
      <c r="DA99" s="344"/>
    </row>
    <row r="100" spans="2:105" x14ac:dyDescent="0.25">
      <c r="B100" s="341" t="s">
        <v>1564</v>
      </c>
      <c r="C100" s="342" t="s">
        <v>1565</v>
      </c>
      <c r="D100" s="342" t="s">
        <v>1566</v>
      </c>
      <c r="E100" s="342" t="s">
        <v>784</v>
      </c>
      <c r="F100" s="342" t="s">
        <v>1567</v>
      </c>
      <c r="G100" s="342"/>
      <c r="H100" s="342" t="s">
        <v>370</v>
      </c>
      <c r="I100" s="342"/>
      <c r="J100" s="342" t="s">
        <v>371</v>
      </c>
      <c r="K100" s="342" t="s">
        <v>1568</v>
      </c>
      <c r="L100" s="342" t="s">
        <v>1569</v>
      </c>
      <c r="M100" s="342" t="s">
        <v>1570</v>
      </c>
      <c r="N100" s="342" t="s">
        <v>371</v>
      </c>
      <c r="O100" s="342" t="s">
        <v>375</v>
      </c>
      <c r="P100" s="342" t="s">
        <v>376</v>
      </c>
      <c r="Q100" s="342" t="s">
        <v>377</v>
      </c>
      <c r="R100" s="342" t="s">
        <v>378</v>
      </c>
      <c r="S100" s="342" t="s">
        <v>387</v>
      </c>
      <c r="T100" s="342" t="s">
        <v>1556</v>
      </c>
      <c r="U100" s="342" t="s">
        <v>1556</v>
      </c>
      <c r="V100" s="342"/>
      <c r="W100" s="342"/>
      <c r="X100" s="342"/>
      <c r="Y100" s="342"/>
      <c r="Z100" s="342"/>
      <c r="AA100" s="342"/>
      <c r="AB100" s="342"/>
      <c r="AC100" s="342"/>
      <c r="AD100" s="342"/>
      <c r="AE100" s="342"/>
      <c r="AF100" s="342"/>
      <c r="AG100" s="342"/>
      <c r="AH100" s="342"/>
      <c r="AI100" s="342"/>
      <c r="AJ100" s="342"/>
      <c r="AK100" s="342" t="s">
        <v>371</v>
      </c>
      <c r="AL100" s="342" t="s">
        <v>381</v>
      </c>
      <c r="AM100" s="342" t="s">
        <v>371</v>
      </c>
      <c r="AN100" s="342" t="s">
        <v>1001</v>
      </c>
      <c r="AO100" s="342" t="s">
        <v>1000</v>
      </c>
      <c r="AP100" s="342" t="s">
        <v>1002</v>
      </c>
      <c r="AQ100" s="342" t="s">
        <v>1003</v>
      </c>
      <c r="AR100" s="342" t="s">
        <v>1004</v>
      </c>
      <c r="AS100" s="342" t="s">
        <v>410</v>
      </c>
      <c r="AT100" s="342"/>
      <c r="AU100" s="351" t="s">
        <v>1569</v>
      </c>
      <c r="AV100" s="342" t="s">
        <v>639</v>
      </c>
      <c r="AW100" s="342" t="s">
        <v>1571</v>
      </c>
      <c r="AX100" s="342" t="s">
        <v>511</v>
      </c>
      <c r="AY100" s="342" t="s">
        <v>1572</v>
      </c>
      <c r="AZ100" s="342" t="s">
        <v>502</v>
      </c>
      <c r="BA100" s="342" t="s">
        <v>1573</v>
      </c>
      <c r="BB100" s="342" t="s">
        <v>500</v>
      </c>
      <c r="BC100" s="342" t="s">
        <v>1105</v>
      </c>
      <c r="BD100" s="342" t="s">
        <v>713</v>
      </c>
      <c r="BE100" s="342" t="s">
        <v>1574</v>
      </c>
      <c r="BF100" s="342" t="s">
        <v>504</v>
      </c>
      <c r="BG100" s="342" t="s">
        <v>1575</v>
      </c>
      <c r="BH100" s="342" t="s">
        <v>459</v>
      </c>
      <c r="BI100" s="342" t="s">
        <v>1576</v>
      </c>
      <c r="BJ100" s="342" t="s">
        <v>399</v>
      </c>
      <c r="BK100" s="342" t="s">
        <v>1577</v>
      </c>
      <c r="BL100" s="342"/>
      <c r="BM100" s="342"/>
      <c r="BN100" s="342"/>
      <c r="BO100" s="342"/>
      <c r="BP100" s="342"/>
      <c r="BQ100" s="342"/>
      <c r="BR100" s="342"/>
      <c r="BS100" s="342"/>
      <c r="BT100" s="342"/>
      <c r="BU100" s="342"/>
      <c r="BV100" s="342"/>
      <c r="BW100" s="342"/>
      <c r="BX100" s="342"/>
      <c r="BY100" s="342"/>
      <c r="BZ100" s="342"/>
      <c r="CA100" s="342"/>
      <c r="CB100" s="342"/>
      <c r="CC100" s="343"/>
      <c r="CD100" s="343"/>
      <c r="CE100" s="343"/>
      <c r="CF100" s="343"/>
      <c r="CG100" s="343"/>
      <c r="CH100" s="343"/>
      <c r="CI100" s="343"/>
      <c r="CJ100" s="343"/>
      <c r="CK100" s="343"/>
      <c r="CL100" s="343"/>
      <c r="CM100" s="343"/>
      <c r="CN100" s="343"/>
      <c r="CO100" s="343"/>
      <c r="CP100" s="343"/>
      <c r="CQ100" s="343"/>
      <c r="CR100" s="343"/>
      <c r="CS100" s="343"/>
      <c r="CT100" s="343"/>
      <c r="CU100" s="343"/>
      <c r="CV100" s="343"/>
      <c r="CW100" s="343"/>
      <c r="CX100" s="343"/>
      <c r="CY100" s="343"/>
      <c r="CZ100" s="343"/>
      <c r="DA100" s="344"/>
    </row>
    <row r="101" spans="2:105" x14ac:dyDescent="0.25">
      <c r="B101" s="341" t="s">
        <v>1578</v>
      </c>
      <c r="C101" s="342"/>
      <c r="D101" s="342" t="s">
        <v>1579</v>
      </c>
      <c r="E101" s="342"/>
      <c r="F101" s="342" t="s">
        <v>438</v>
      </c>
      <c r="G101" s="342"/>
      <c r="H101" s="342" t="s">
        <v>370</v>
      </c>
      <c r="I101" s="342"/>
      <c r="J101" s="342" t="s">
        <v>371</v>
      </c>
      <c r="K101" s="342" t="s">
        <v>1292</v>
      </c>
      <c r="L101" s="342"/>
      <c r="M101" s="342"/>
      <c r="N101" s="342" t="s">
        <v>371</v>
      </c>
      <c r="O101" s="342"/>
      <c r="P101" s="342"/>
      <c r="Q101" s="342"/>
      <c r="R101" s="342"/>
      <c r="S101" s="342" t="s">
        <v>387</v>
      </c>
      <c r="T101" s="342" t="s">
        <v>1556</v>
      </c>
      <c r="U101" s="342" t="s">
        <v>1556</v>
      </c>
      <c r="V101" s="342"/>
      <c r="W101" s="342"/>
      <c r="X101" s="342"/>
      <c r="Y101" s="342"/>
      <c r="Z101" s="342"/>
      <c r="AA101" s="342"/>
      <c r="AB101" s="342"/>
      <c r="AC101" s="342"/>
      <c r="AD101" s="342"/>
      <c r="AE101" s="342"/>
      <c r="AF101" s="342"/>
      <c r="AG101" s="342"/>
      <c r="AH101" s="342"/>
      <c r="AI101" s="342"/>
      <c r="AJ101" s="342"/>
      <c r="AK101" s="342" t="s">
        <v>371</v>
      </c>
      <c r="AL101" s="342" t="s">
        <v>381</v>
      </c>
      <c r="AM101" s="342" t="s">
        <v>371</v>
      </c>
      <c r="AN101" s="342" t="s">
        <v>1001</v>
      </c>
      <c r="AO101" s="342" t="s">
        <v>1000</v>
      </c>
      <c r="AP101" s="342" t="s">
        <v>1002</v>
      </c>
      <c r="AQ101" s="342" t="s">
        <v>1003</v>
      </c>
      <c r="AR101" s="342" t="s">
        <v>1004</v>
      </c>
      <c r="AS101" s="342"/>
      <c r="AT101" s="342"/>
      <c r="AU101" s="351"/>
      <c r="AV101" s="342"/>
      <c r="AW101" s="342"/>
      <c r="AX101" s="342"/>
      <c r="AY101" s="342"/>
      <c r="AZ101" s="342"/>
      <c r="BA101" s="342"/>
      <c r="BB101" s="342"/>
      <c r="BC101" s="342"/>
      <c r="BD101" s="342"/>
      <c r="BE101" s="342"/>
      <c r="BF101" s="342"/>
      <c r="BG101" s="342"/>
      <c r="BH101" s="342"/>
      <c r="BI101" s="342"/>
      <c r="BJ101" s="342"/>
      <c r="BK101" s="342"/>
      <c r="BL101" s="342"/>
      <c r="BM101" s="342"/>
      <c r="BN101" s="342"/>
      <c r="BO101" s="342"/>
      <c r="BP101" s="342"/>
      <c r="BQ101" s="342"/>
      <c r="BR101" s="342"/>
      <c r="BS101" s="342"/>
      <c r="BT101" s="342"/>
      <c r="BU101" s="342"/>
      <c r="BV101" s="342"/>
      <c r="BW101" s="342"/>
      <c r="BX101" s="342"/>
      <c r="BY101" s="342"/>
      <c r="BZ101" s="342"/>
      <c r="CA101" s="342"/>
      <c r="CB101" s="342"/>
      <c r="CC101" s="343"/>
      <c r="CD101" s="343"/>
      <c r="CE101" s="343"/>
      <c r="CF101" s="343"/>
      <c r="CG101" s="343"/>
      <c r="CH101" s="343"/>
      <c r="CI101" s="343"/>
      <c r="CJ101" s="343"/>
      <c r="CK101" s="343"/>
      <c r="CL101" s="343"/>
      <c r="CM101" s="343"/>
      <c r="CN101" s="343"/>
      <c r="CO101" s="343"/>
      <c r="CP101" s="343"/>
      <c r="CQ101" s="343"/>
      <c r="CR101" s="343"/>
      <c r="CS101" s="343"/>
      <c r="CT101" s="343"/>
      <c r="CU101" s="343"/>
      <c r="CV101" s="343"/>
      <c r="CW101" s="343"/>
      <c r="CX101" s="343"/>
      <c r="CY101" s="343"/>
      <c r="CZ101" s="343"/>
      <c r="DA101" s="344"/>
    </row>
    <row r="102" spans="2:105" x14ac:dyDescent="0.25">
      <c r="B102" s="341" t="s">
        <v>1580</v>
      </c>
      <c r="C102" s="342" t="s">
        <v>1581</v>
      </c>
      <c r="D102" s="342" t="s">
        <v>1582</v>
      </c>
      <c r="E102" s="342" t="s">
        <v>1583</v>
      </c>
      <c r="F102" s="342" t="s">
        <v>1584</v>
      </c>
      <c r="G102" s="342"/>
      <c r="H102" s="342" t="s">
        <v>370</v>
      </c>
      <c r="I102" s="342"/>
      <c r="J102" s="342" t="s">
        <v>371</v>
      </c>
      <c r="K102" s="342" t="s">
        <v>1292</v>
      </c>
      <c r="L102" s="342" t="s">
        <v>1585</v>
      </c>
      <c r="M102" s="342" t="s">
        <v>1586</v>
      </c>
      <c r="N102" s="342" t="s">
        <v>371</v>
      </c>
      <c r="O102" s="342" t="s">
        <v>697</v>
      </c>
      <c r="P102" s="342" t="s">
        <v>1587</v>
      </c>
      <c r="Q102" s="342" t="s">
        <v>1588</v>
      </c>
      <c r="R102" s="342" t="s">
        <v>862</v>
      </c>
      <c r="S102" s="342" t="s">
        <v>805</v>
      </c>
      <c r="T102" s="342" t="s">
        <v>629</v>
      </c>
      <c r="U102" s="342" t="s">
        <v>629</v>
      </c>
      <c r="V102" s="342"/>
      <c r="W102" s="342"/>
      <c r="X102" s="342"/>
      <c r="Y102" s="342"/>
      <c r="Z102" s="342"/>
      <c r="AA102" s="342"/>
      <c r="AB102" s="342"/>
      <c r="AC102" s="342"/>
      <c r="AD102" s="342"/>
      <c r="AE102" s="342"/>
      <c r="AF102" s="342"/>
      <c r="AG102" s="342"/>
      <c r="AH102" s="342"/>
      <c r="AI102" s="342"/>
      <c r="AJ102" s="342"/>
      <c r="AK102" s="342" t="s">
        <v>371</v>
      </c>
      <c r="AL102" s="342" t="s">
        <v>381</v>
      </c>
      <c r="AM102" s="342" t="s">
        <v>371</v>
      </c>
      <c r="AN102" s="342" t="s">
        <v>628</v>
      </c>
      <c r="AO102" s="342" t="s">
        <v>629</v>
      </c>
      <c r="AP102" s="342" t="s">
        <v>630</v>
      </c>
      <c r="AQ102" s="342" t="s">
        <v>631</v>
      </c>
      <c r="AR102" s="342" t="s">
        <v>611</v>
      </c>
      <c r="AS102" s="342" t="s">
        <v>386</v>
      </c>
      <c r="AT102" s="342"/>
      <c r="AU102" s="351" t="s">
        <v>1585</v>
      </c>
      <c r="AV102" s="342" t="s">
        <v>507</v>
      </c>
      <c r="AW102" s="342" t="s">
        <v>1589</v>
      </c>
      <c r="AX102" s="342" t="s">
        <v>633</v>
      </c>
      <c r="AY102" s="342" t="s">
        <v>1590</v>
      </c>
      <c r="AZ102" s="342" t="s">
        <v>635</v>
      </c>
      <c r="BA102" s="342" t="s">
        <v>1216</v>
      </c>
      <c r="BB102" s="342" t="s">
        <v>637</v>
      </c>
      <c r="BC102" s="342" t="s">
        <v>1591</v>
      </c>
      <c r="BD102" s="342" t="s">
        <v>639</v>
      </c>
      <c r="BE102" s="342" t="s">
        <v>1592</v>
      </c>
      <c r="BF102" s="342" t="s">
        <v>641</v>
      </c>
      <c r="BG102" s="342" t="s">
        <v>911</v>
      </c>
      <c r="BH102" s="342" t="s">
        <v>643</v>
      </c>
      <c r="BI102" s="342" t="s">
        <v>1593</v>
      </c>
      <c r="BJ102" s="342" t="s">
        <v>645</v>
      </c>
      <c r="BK102" s="342" t="s">
        <v>1594</v>
      </c>
      <c r="BL102" s="342" t="s">
        <v>502</v>
      </c>
      <c r="BM102" s="342" t="s">
        <v>1595</v>
      </c>
      <c r="BN102" s="342" t="s">
        <v>456</v>
      </c>
      <c r="BO102" s="342" t="s">
        <v>1596</v>
      </c>
      <c r="BP102" s="342" t="s">
        <v>464</v>
      </c>
      <c r="BQ102" s="342" t="s">
        <v>1597</v>
      </c>
      <c r="BR102" s="342" t="s">
        <v>399</v>
      </c>
      <c r="BS102" s="342" t="s">
        <v>1598</v>
      </c>
      <c r="BT102" s="342"/>
      <c r="BU102" s="342"/>
      <c r="BV102" s="342"/>
      <c r="BW102" s="342"/>
      <c r="BX102" s="342"/>
      <c r="BY102" s="342"/>
      <c r="BZ102" s="342"/>
      <c r="CA102" s="342"/>
      <c r="CB102" s="342"/>
      <c r="CC102" s="343"/>
      <c r="CD102" s="343"/>
      <c r="CE102" s="343"/>
      <c r="CF102" s="343"/>
      <c r="CG102" s="343"/>
      <c r="CH102" s="343"/>
      <c r="CI102" s="343"/>
      <c r="CJ102" s="343"/>
      <c r="CK102" s="343"/>
      <c r="CL102" s="343"/>
      <c r="CM102" s="343"/>
      <c r="CN102" s="343"/>
      <c r="CO102" s="343"/>
      <c r="CP102" s="343"/>
      <c r="CQ102" s="343"/>
      <c r="CR102" s="343"/>
      <c r="CS102" s="343"/>
      <c r="CT102" s="343"/>
      <c r="CU102" s="343"/>
      <c r="CV102" s="343"/>
      <c r="CW102" s="343"/>
      <c r="CX102" s="343"/>
      <c r="CY102" s="343"/>
      <c r="CZ102" s="343"/>
      <c r="DA102" s="344"/>
    </row>
    <row r="103" spans="2:105" x14ac:dyDescent="0.25">
      <c r="B103" s="341" t="s">
        <v>645</v>
      </c>
      <c r="C103" s="342" t="s">
        <v>1599</v>
      </c>
      <c r="D103" s="342" t="s">
        <v>1600</v>
      </c>
      <c r="E103" s="342" t="s">
        <v>1601</v>
      </c>
      <c r="F103" s="342" t="s">
        <v>1602</v>
      </c>
      <c r="G103" s="342"/>
      <c r="H103" s="342" t="s">
        <v>370</v>
      </c>
      <c r="I103" s="342"/>
      <c r="J103" s="342" t="s">
        <v>371</v>
      </c>
      <c r="K103" s="342" t="s">
        <v>1277</v>
      </c>
      <c r="L103" s="342" t="s">
        <v>1603</v>
      </c>
      <c r="M103" s="342" t="s">
        <v>1604</v>
      </c>
      <c r="N103" s="342" t="s">
        <v>371</v>
      </c>
      <c r="O103" s="342" t="s">
        <v>561</v>
      </c>
      <c r="P103" s="342" t="s">
        <v>562</v>
      </c>
      <c r="Q103" s="342" t="s">
        <v>563</v>
      </c>
      <c r="R103" s="342" t="s">
        <v>378</v>
      </c>
      <c r="S103" s="342" t="s">
        <v>805</v>
      </c>
      <c r="T103" s="342" t="s">
        <v>629</v>
      </c>
      <c r="U103" s="342" t="s">
        <v>629</v>
      </c>
      <c r="V103" s="342"/>
      <c r="W103" s="342"/>
      <c r="X103" s="342"/>
      <c r="Y103" s="342"/>
      <c r="Z103" s="342"/>
      <c r="AA103" s="342"/>
      <c r="AB103" s="342"/>
      <c r="AC103" s="342"/>
      <c r="AD103" s="342"/>
      <c r="AE103" s="342"/>
      <c r="AF103" s="342"/>
      <c r="AG103" s="342"/>
      <c r="AH103" s="342"/>
      <c r="AI103" s="342"/>
      <c r="AJ103" s="342"/>
      <c r="AK103" s="342" t="s">
        <v>371</v>
      </c>
      <c r="AL103" s="342" t="s">
        <v>381</v>
      </c>
      <c r="AM103" s="342" t="s">
        <v>371</v>
      </c>
      <c r="AN103" s="342" t="s">
        <v>628</v>
      </c>
      <c r="AO103" s="342" t="s">
        <v>629</v>
      </c>
      <c r="AP103" s="342" t="s">
        <v>630</v>
      </c>
      <c r="AQ103" s="342" t="s">
        <v>631</v>
      </c>
      <c r="AR103" s="342" t="s">
        <v>611</v>
      </c>
      <c r="AS103" s="342" t="s">
        <v>410</v>
      </c>
      <c r="AT103" s="342"/>
      <c r="AU103" s="351" t="s">
        <v>1603</v>
      </c>
      <c r="AV103" s="342" t="s">
        <v>507</v>
      </c>
      <c r="AW103" s="342" t="s">
        <v>1605</v>
      </c>
      <c r="AX103" s="342" t="s">
        <v>633</v>
      </c>
      <c r="AY103" s="342" t="s">
        <v>1606</v>
      </c>
      <c r="AZ103" s="342" t="s">
        <v>635</v>
      </c>
      <c r="BA103" s="342" t="s">
        <v>1607</v>
      </c>
      <c r="BB103" s="342" t="s">
        <v>637</v>
      </c>
      <c r="BC103" s="342" t="s">
        <v>1608</v>
      </c>
      <c r="BD103" s="342" t="s">
        <v>639</v>
      </c>
      <c r="BE103" s="342" t="s">
        <v>1609</v>
      </c>
      <c r="BF103" s="342" t="s">
        <v>641</v>
      </c>
      <c r="BG103" s="342" t="s">
        <v>648</v>
      </c>
      <c r="BH103" s="342" t="s">
        <v>643</v>
      </c>
      <c r="BI103" s="342" t="s">
        <v>1610</v>
      </c>
      <c r="BJ103" s="342" t="s">
        <v>645</v>
      </c>
      <c r="BK103" s="342" t="s">
        <v>1611</v>
      </c>
      <c r="BL103" s="342" t="s">
        <v>502</v>
      </c>
      <c r="BM103" s="342" t="s">
        <v>1612</v>
      </c>
      <c r="BN103" s="342" t="s">
        <v>456</v>
      </c>
      <c r="BO103" s="342" t="s">
        <v>1613</v>
      </c>
      <c r="BP103" s="342" t="s">
        <v>464</v>
      </c>
      <c r="BQ103" s="342" t="s">
        <v>1614</v>
      </c>
      <c r="BR103" s="342" t="s">
        <v>399</v>
      </c>
      <c r="BS103" s="342" t="s">
        <v>1615</v>
      </c>
      <c r="BT103" s="342"/>
      <c r="BU103" s="342"/>
      <c r="BV103" s="342"/>
      <c r="BW103" s="342"/>
      <c r="BX103" s="342"/>
      <c r="BY103" s="342"/>
      <c r="BZ103" s="342"/>
      <c r="CA103" s="342"/>
      <c r="CB103" s="342"/>
      <c r="CC103" s="343"/>
      <c r="CD103" s="343"/>
      <c r="CE103" s="343"/>
      <c r="CF103" s="343"/>
      <c r="CG103" s="343"/>
      <c r="CH103" s="343"/>
      <c r="CI103" s="343"/>
      <c r="CJ103" s="343"/>
      <c r="CK103" s="343"/>
      <c r="CL103" s="343"/>
      <c r="CM103" s="343"/>
      <c r="CN103" s="343"/>
      <c r="CO103" s="343"/>
      <c r="CP103" s="343"/>
      <c r="CQ103" s="343"/>
      <c r="CR103" s="343"/>
      <c r="CS103" s="343"/>
      <c r="CT103" s="343"/>
      <c r="CU103" s="343"/>
      <c r="CV103" s="343"/>
      <c r="CW103" s="343"/>
      <c r="CX103" s="343"/>
      <c r="CY103" s="343"/>
      <c r="CZ103" s="343"/>
      <c r="DA103" s="344"/>
    </row>
    <row r="104" spans="2:105" x14ac:dyDescent="0.25">
      <c r="B104" s="341" t="s">
        <v>1616</v>
      </c>
      <c r="C104" s="342" t="s">
        <v>1617</v>
      </c>
      <c r="D104" s="342" t="s">
        <v>1618</v>
      </c>
      <c r="E104" s="342" t="s">
        <v>1619</v>
      </c>
      <c r="F104" s="342" t="s">
        <v>1620</v>
      </c>
      <c r="G104" s="342"/>
      <c r="H104" s="342" t="s">
        <v>370</v>
      </c>
      <c r="I104" s="342"/>
      <c r="J104" s="342" t="s">
        <v>371</v>
      </c>
      <c r="K104" s="342" t="s">
        <v>1272</v>
      </c>
      <c r="L104" s="342" t="s">
        <v>1621</v>
      </c>
      <c r="M104" s="342" t="s">
        <v>1622</v>
      </c>
      <c r="N104" s="342" t="s">
        <v>371</v>
      </c>
      <c r="O104" s="342" t="s">
        <v>375</v>
      </c>
      <c r="P104" s="342" t="s">
        <v>376</v>
      </c>
      <c r="Q104" s="342" t="s">
        <v>377</v>
      </c>
      <c r="R104" s="342" t="s">
        <v>378</v>
      </c>
      <c r="S104" s="342" t="s">
        <v>805</v>
      </c>
      <c r="T104" s="342" t="s">
        <v>629</v>
      </c>
      <c r="U104" s="342" t="s">
        <v>629</v>
      </c>
      <c r="V104" s="342"/>
      <c r="W104" s="342"/>
      <c r="X104" s="342"/>
      <c r="Y104" s="342"/>
      <c r="Z104" s="342"/>
      <c r="AA104" s="342"/>
      <c r="AB104" s="342"/>
      <c r="AC104" s="342"/>
      <c r="AD104" s="342"/>
      <c r="AE104" s="342"/>
      <c r="AF104" s="342"/>
      <c r="AG104" s="342"/>
      <c r="AH104" s="342"/>
      <c r="AI104" s="342"/>
      <c r="AJ104" s="342"/>
      <c r="AK104" s="342" t="s">
        <v>371</v>
      </c>
      <c r="AL104" s="342" t="s">
        <v>381</v>
      </c>
      <c r="AM104" s="342" t="s">
        <v>371</v>
      </c>
      <c r="AN104" s="342" t="s">
        <v>628</v>
      </c>
      <c r="AO104" s="342" t="s">
        <v>629</v>
      </c>
      <c r="AP104" s="342" t="s">
        <v>630</v>
      </c>
      <c r="AQ104" s="342" t="s">
        <v>631</v>
      </c>
      <c r="AR104" s="342" t="s">
        <v>611</v>
      </c>
      <c r="AS104" s="342" t="s">
        <v>429</v>
      </c>
      <c r="AT104" s="342"/>
      <c r="AU104" s="351" t="s">
        <v>1621</v>
      </c>
      <c r="AV104" s="342" t="s">
        <v>507</v>
      </c>
      <c r="AW104" s="342" t="s">
        <v>1623</v>
      </c>
      <c r="AX104" s="342" t="s">
        <v>633</v>
      </c>
      <c r="AY104" s="342" t="s">
        <v>1624</v>
      </c>
      <c r="AZ104" s="342" t="s">
        <v>635</v>
      </c>
      <c r="BA104" s="342" t="s">
        <v>1625</v>
      </c>
      <c r="BB104" s="342" t="s">
        <v>637</v>
      </c>
      <c r="BC104" s="342" t="s">
        <v>1626</v>
      </c>
      <c r="BD104" s="342" t="s">
        <v>639</v>
      </c>
      <c r="BE104" s="342" t="s">
        <v>1627</v>
      </c>
      <c r="BF104" s="342" t="s">
        <v>641</v>
      </c>
      <c r="BG104" s="342" t="s">
        <v>1628</v>
      </c>
      <c r="BH104" s="342" t="s">
        <v>643</v>
      </c>
      <c r="BI104" s="342" t="s">
        <v>1500</v>
      </c>
      <c r="BJ104" s="342" t="s">
        <v>645</v>
      </c>
      <c r="BK104" s="342" t="s">
        <v>1629</v>
      </c>
      <c r="BL104" s="342" t="s">
        <v>502</v>
      </c>
      <c r="BM104" s="342" t="s">
        <v>1630</v>
      </c>
      <c r="BN104" s="342" t="s">
        <v>456</v>
      </c>
      <c r="BO104" s="342" t="s">
        <v>1631</v>
      </c>
      <c r="BP104" s="342" t="s">
        <v>464</v>
      </c>
      <c r="BQ104" s="342" t="s">
        <v>1632</v>
      </c>
      <c r="BR104" s="342" t="s">
        <v>399</v>
      </c>
      <c r="BS104" s="342" t="s">
        <v>1633</v>
      </c>
      <c r="BT104" s="342"/>
      <c r="BU104" s="342"/>
      <c r="BV104" s="342"/>
      <c r="BW104" s="342"/>
      <c r="BX104" s="342"/>
      <c r="BY104" s="342"/>
      <c r="BZ104" s="342"/>
      <c r="CA104" s="342"/>
      <c r="CB104" s="342"/>
      <c r="CC104" s="343"/>
      <c r="CD104" s="343"/>
      <c r="CE104" s="343"/>
      <c r="CF104" s="343"/>
      <c r="CG104" s="343"/>
      <c r="CH104" s="343"/>
      <c r="CI104" s="343"/>
      <c r="CJ104" s="343"/>
      <c r="CK104" s="343"/>
      <c r="CL104" s="343"/>
      <c r="CM104" s="343"/>
      <c r="CN104" s="343"/>
      <c r="CO104" s="343"/>
      <c r="CP104" s="343"/>
      <c r="CQ104" s="343"/>
      <c r="CR104" s="343"/>
      <c r="CS104" s="343"/>
      <c r="CT104" s="343"/>
      <c r="CU104" s="343"/>
      <c r="CV104" s="343"/>
      <c r="CW104" s="343"/>
      <c r="CX104" s="343"/>
      <c r="CY104" s="343"/>
      <c r="CZ104" s="343"/>
      <c r="DA104" s="344"/>
    </row>
    <row r="105" spans="2:105" x14ac:dyDescent="0.25">
      <c r="B105" s="341" t="s">
        <v>1634</v>
      </c>
      <c r="C105" s="342" t="s">
        <v>1635</v>
      </c>
      <c r="D105" s="342" t="s">
        <v>1636</v>
      </c>
      <c r="E105" s="342" t="s">
        <v>1637</v>
      </c>
      <c r="F105" s="342" t="s">
        <v>1638</v>
      </c>
      <c r="G105" s="342"/>
      <c r="H105" s="342" t="s">
        <v>370</v>
      </c>
      <c r="I105" s="342"/>
      <c r="J105" s="342" t="s">
        <v>371</v>
      </c>
      <c r="K105" s="342" t="s">
        <v>1302</v>
      </c>
      <c r="L105" s="342" t="s">
        <v>851</v>
      </c>
      <c r="M105" s="342" t="s">
        <v>1639</v>
      </c>
      <c r="N105" s="342" t="s">
        <v>371</v>
      </c>
      <c r="O105" s="342" t="s">
        <v>375</v>
      </c>
      <c r="P105" s="342" t="s">
        <v>376</v>
      </c>
      <c r="Q105" s="342" t="s">
        <v>377</v>
      </c>
      <c r="R105" s="342" t="s">
        <v>378</v>
      </c>
      <c r="S105" s="342" t="s">
        <v>805</v>
      </c>
      <c r="T105" s="342" t="s">
        <v>629</v>
      </c>
      <c r="U105" s="342" t="s">
        <v>629</v>
      </c>
      <c r="V105" s="342"/>
      <c r="W105" s="342"/>
      <c r="X105" s="342"/>
      <c r="Y105" s="342"/>
      <c r="Z105" s="342"/>
      <c r="AA105" s="342"/>
      <c r="AB105" s="342"/>
      <c r="AC105" s="342"/>
      <c r="AD105" s="342"/>
      <c r="AE105" s="342"/>
      <c r="AF105" s="342"/>
      <c r="AG105" s="342"/>
      <c r="AH105" s="342"/>
      <c r="AI105" s="342"/>
      <c r="AJ105" s="342"/>
      <c r="AK105" s="342" t="s">
        <v>371</v>
      </c>
      <c r="AL105" s="342" t="s">
        <v>381</v>
      </c>
      <c r="AM105" s="342" t="s">
        <v>371</v>
      </c>
      <c r="AN105" s="342" t="s">
        <v>628</v>
      </c>
      <c r="AO105" s="342" t="s">
        <v>629</v>
      </c>
      <c r="AP105" s="342" t="s">
        <v>630</v>
      </c>
      <c r="AQ105" s="342" t="s">
        <v>631</v>
      </c>
      <c r="AR105" s="342" t="s">
        <v>611</v>
      </c>
      <c r="AS105" s="342" t="s">
        <v>483</v>
      </c>
      <c r="AT105" s="342"/>
      <c r="AU105" s="351" t="s">
        <v>851</v>
      </c>
      <c r="AV105" s="342" t="s">
        <v>507</v>
      </c>
      <c r="AW105" s="342" t="s">
        <v>1640</v>
      </c>
      <c r="AX105" s="342" t="s">
        <v>633</v>
      </c>
      <c r="AY105" s="342" t="s">
        <v>1035</v>
      </c>
      <c r="AZ105" s="342" t="s">
        <v>635</v>
      </c>
      <c r="BA105" s="342" t="s">
        <v>964</v>
      </c>
      <c r="BB105" s="342" t="s">
        <v>637</v>
      </c>
      <c r="BC105" s="342" t="s">
        <v>1641</v>
      </c>
      <c r="BD105" s="342" t="s">
        <v>639</v>
      </c>
      <c r="BE105" s="342" t="s">
        <v>1642</v>
      </c>
      <c r="BF105" s="342" t="s">
        <v>641</v>
      </c>
      <c r="BG105" s="342" t="s">
        <v>1643</v>
      </c>
      <c r="BH105" s="342" t="s">
        <v>643</v>
      </c>
      <c r="BI105" s="342" t="s">
        <v>1644</v>
      </c>
      <c r="BJ105" s="342" t="s">
        <v>645</v>
      </c>
      <c r="BK105" s="342" t="s">
        <v>1645</v>
      </c>
      <c r="BL105" s="342" t="s">
        <v>502</v>
      </c>
      <c r="BM105" s="342" t="s">
        <v>1646</v>
      </c>
      <c r="BN105" s="342" t="s">
        <v>456</v>
      </c>
      <c r="BO105" s="342" t="s">
        <v>1188</v>
      </c>
      <c r="BP105" s="342" t="s">
        <v>464</v>
      </c>
      <c r="BQ105" s="342" t="s">
        <v>1647</v>
      </c>
      <c r="BR105" s="342" t="s">
        <v>399</v>
      </c>
      <c r="BS105" s="342" t="s">
        <v>1648</v>
      </c>
      <c r="BT105" s="342"/>
      <c r="BU105" s="342"/>
      <c r="BV105" s="342"/>
      <c r="BW105" s="342"/>
      <c r="BX105" s="342"/>
      <c r="BY105" s="342"/>
      <c r="BZ105" s="342"/>
      <c r="CA105" s="342"/>
      <c r="CB105" s="342"/>
      <c r="CC105" s="343"/>
      <c r="CD105" s="343"/>
      <c r="CE105" s="343"/>
      <c r="CF105" s="343"/>
      <c r="CG105" s="343"/>
      <c r="CH105" s="343"/>
      <c r="CI105" s="343"/>
      <c r="CJ105" s="343"/>
      <c r="CK105" s="343"/>
      <c r="CL105" s="343"/>
      <c r="CM105" s="343"/>
      <c r="CN105" s="343"/>
      <c r="CO105" s="343"/>
      <c r="CP105" s="343"/>
      <c r="CQ105" s="343"/>
      <c r="CR105" s="343"/>
      <c r="CS105" s="343"/>
      <c r="CT105" s="343"/>
      <c r="CU105" s="343"/>
      <c r="CV105" s="343"/>
      <c r="CW105" s="343"/>
      <c r="CX105" s="343"/>
      <c r="CY105" s="343"/>
      <c r="CZ105" s="343"/>
      <c r="DA105" s="344"/>
    </row>
    <row r="106" spans="2:105" x14ac:dyDescent="0.25">
      <c r="B106" s="341" t="s">
        <v>507</v>
      </c>
      <c r="C106" s="342"/>
      <c r="D106" s="342" t="s">
        <v>1649</v>
      </c>
      <c r="E106" s="342"/>
      <c r="F106" s="342" t="s">
        <v>438</v>
      </c>
      <c r="G106" s="342"/>
      <c r="H106" s="342" t="s">
        <v>370</v>
      </c>
      <c r="I106" s="342"/>
      <c r="J106" s="342" t="s">
        <v>371</v>
      </c>
      <c r="K106" s="342" t="s">
        <v>1260</v>
      </c>
      <c r="L106" s="342"/>
      <c r="M106" s="342"/>
      <c r="N106" s="342" t="s">
        <v>371</v>
      </c>
      <c r="O106" s="342"/>
      <c r="P106" s="342"/>
      <c r="Q106" s="342"/>
      <c r="R106" s="342"/>
      <c r="S106" s="342" t="s">
        <v>805</v>
      </c>
      <c r="T106" s="342" t="s">
        <v>629</v>
      </c>
      <c r="U106" s="342" t="s">
        <v>629</v>
      </c>
      <c r="V106" s="342"/>
      <c r="W106" s="342"/>
      <c r="X106" s="342"/>
      <c r="Y106" s="342"/>
      <c r="Z106" s="342"/>
      <c r="AA106" s="342"/>
      <c r="AB106" s="342"/>
      <c r="AC106" s="342"/>
      <c r="AD106" s="342"/>
      <c r="AE106" s="342"/>
      <c r="AF106" s="342"/>
      <c r="AG106" s="342"/>
      <c r="AH106" s="342"/>
      <c r="AI106" s="342"/>
      <c r="AJ106" s="342"/>
      <c r="AK106" s="342" t="s">
        <v>371</v>
      </c>
      <c r="AL106" s="342" t="s">
        <v>381</v>
      </c>
      <c r="AM106" s="342" t="s">
        <v>371</v>
      </c>
      <c r="AN106" s="342" t="s">
        <v>628</v>
      </c>
      <c r="AO106" s="342" t="s">
        <v>629</v>
      </c>
      <c r="AP106" s="342" t="s">
        <v>630</v>
      </c>
      <c r="AQ106" s="342" t="s">
        <v>631</v>
      </c>
      <c r="AR106" s="342" t="s">
        <v>611</v>
      </c>
      <c r="AS106" s="342"/>
      <c r="AT106" s="342"/>
      <c r="AU106" s="351"/>
      <c r="AV106" s="342"/>
      <c r="AW106" s="342"/>
      <c r="AX106" s="342"/>
      <c r="AY106" s="342"/>
      <c r="AZ106" s="342"/>
      <c r="BA106" s="342"/>
      <c r="BB106" s="342"/>
      <c r="BC106" s="342"/>
      <c r="BD106" s="342"/>
      <c r="BE106" s="342"/>
      <c r="BF106" s="342"/>
      <c r="BG106" s="342"/>
      <c r="BH106" s="342"/>
      <c r="BI106" s="342"/>
      <c r="BJ106" s="342"/>
      <c r="BK106" s="342"/>
      <c r="BL106" s="342"/>
      <c r="BM106" s="342"/>
      <c r="BN106" s="342"/>
      <c r="BO106" s="342"/>
      <c r="BP106" s="342"/>
      <c r="BQ106" s="342"/>
      <c r="BR106" s="342"/>
      <c r="BS106" s="342"/>
      <c r="BT106" s="342"/>
      <c r="BU106" s="342"/>
      <c r="BV106" s="342"/>
      <c r="BW106" s="342"/>
      <c r="BX106" s="342"/>
      <c r="BY106" s="342"/>
      <c r="BZ106" s="342"/>
      <c r="CA106" s="342"/>
      <c r="CB106" s="342"/>
      <c r="CC106" s="343"/>
      <c r="CD106" s="343"/>
      <c r="CE106" s="343"/>
      <c r="CF106" s="343"/>
      <c r="CG106" s="343"/>
      <c r="CH106" s="343"/>
      <c r="CI106" s="343"/>
      <c r="CJ106" s="343"/>
      <c r="CK106" s="343"/>
      <c r="CL106" s="343"/>
      <c r="CM106" s="343"/>
      <c r="CN106" s="343"/>
      <c r="CO106" s="343"/>
      <c r="CP106" s="343"/>
      <c r="CQ106" s="343"/>
      <c r="CR106" s="343"/>
      <c r="CS106" s="343"/>
      <c r="CT106" s="343"/>
      <c r="CU106" s="343"/>
      <c r="CV106" s="343"/>
      <c r="CW106" s="343"/>
      <c r="CX106" s="343"/>
      <c r="CY106" s="343"/>
      <c r="CZ106" s="343"/>
      <c r="DA106" s="344"/>
    </row>
    <row r="107" spans="2:105" x14ac:dyDescent="0.25">
      <c r="B107" s="341" t="s">
        <v>397</v>
      </c>
      <c r="C107" s="342"/>
      <c r="D107" s="342" t="s">
        <v>1650</v>
      </c>
      <c r="E107" s="342"/>
      <c r="F107" s="342" t="s">
        <v>438</v>
      </c>
      <c r="G107" s="342"/>
      <c r="H107" s="342" t="s">
        <v>370</v>
      </c>
      <c r="I107" s="342"/>
      <c r="J107" s="342" t="s">
        <v>371</v>
      </c>
      <c r="K107" s="342" t="s">
        <v>1568</v>
      </c>
      <c r="L107" s="342"/>
      <c r="M107" s="342"/>
      <c r="N107" s="342" t="s">
        <v>371</v>
      </c>
      <c r="O107" s="342"/>
      <c r="P107" s="342"/>
      <c r="Q107" s="342"/>
      <c r="R107" s="342"/>
      <c r="S107" s="342" t="s">
        <v>805</v>
      </c>
      <c r="T107" s="342" t="s">
        <v>629</v>
      </c>
      <c r="U107" s="342" t="s">
        <v>629</v>
      </c>
      <c r="V107" s="342"/>
      <c r="W107" s="342"/>
      <c r="X107" s="342"/>
      <c r="Y107" s="342"/>
      <c r="Z107" s="342"/>
      <c r="AA107" s="342"/>
      <c r="AB107" s="342"/>
      <c r="AC107" s="342"/>
      <c r="AD107" s="342"/>
      <c r="AE107" s="342"/>
      <c r="AF107" s="342"/>
      <c r="AG107" s="342"/>
      <c r="AH107" s="342"/>
      <c r="AI107" s="342"/>
      <c r="AJ107" s="342"/>
      <c r="AK107" s="342" t="s">
        <v>371</v>
      </c>
      <c r="AL107" s="342" t="s">
        <v>381</v>
      </c>
      <c r="AM107" s="342" t="s">
        <v>371</v>
      </c>
      <c r="AN107" s="342" t="s">
        <v>628</v>
      </c>
      <c r="AO107" s="342" t="s">
        <v>629</v>
      </c>
      <c r="AP107" s="342" t="s">
        <v>630</v>
      </c>
      <c r="AQ107" s="342" t="s">
        <v>631</v>
      </c>
      <c r="AR107" s="342" t="s">
        <v>611</v>
      </c>
      <c r="AS107" s="342"/>
      <c r="AT107" s="342"/>
      <c r="AU107" s="351"/>
      <c r="AV107" s="342"/>
      <c r="AW107" s="342"/>
      <c r="AX107" s="342"/>
      <c r="AY107" s="342"/>
      <c r="AZ107" s="342"/>
      <c r="BA107" s="342"/>
      <c r="BB107" s="342"/>
      <c r="BC107" s="342"/>
      <c r="BD107" s="342"/>
      <c r="BE107" s="342"/>
      <c r="BF107" s="342"/>
      <c r="BG107" s="342"/>
      <c r="BH107" s="342"/>
      <c r="BI107" s="342"/>
      <c r="BJ107" s="342"/>
      <c r="BK107" s="342"/>
      <c r="BL107" s="342"/>
      <c r="BM107" s="342"/>
      <c r="BN107" s="342"/>
      <c r="BO107" s="342"/>
      <c r="BP107" s="342"/>
      <c r="BQ107" s="342"/>
      <c r="BR107" s="342"/>
      <c r="BS107" s="342"/>
      <c r="BT107" s="342"/>
      <c r="BU107" s="342"/>
      <c r="BV107" s="342"/>
      <c r="BW107" s="342"/>
      <c r="BX107" s="342"/>
      <c r="BY107" s="342"/>
      <c r="BZ107" s="342"/>
      <c r="CA107" s="342"/>
      <c r="CB107" s="342"/>
      <c r="CC107" s="343"/>
      <c r="CD107" s="343"/>
      <c r="CE107" s="343"/>
      <c r="CF107" s="343"/>
      <c r="CG107" s="343"/>
      <c r="CH107" s="343"/>
      <c r="CI107" s="343"/>
      <c r="CJ107" s="343"/>
      <c r="CK107" s="343"/>
      <c r="CL107" s="343"/>
      <c r="CM107" s="343"/>
      <c r="CN107" s="343"/>
      <c r="CO107" s="343"/>
      <c r="CP107" s="343"/>
      <c r="CQ107" s="343"/>
      <c r="CR107" s="343"/>
      <c r="CS107" s="343"/>
      <c r="CT107" s="343"/>
      <c r="CU107" s="343"/>
      <c r="CV107" s="343"/>
      <c r="CW107" s="343"/>
      <c r="CX107" s="343"/>
      <c r="CY107" s="343"/>
      <c r="CZ107" s="343"/>
      <c r="DA107" s="344"/>
    </row>
    <row r="108" spans="2:105" x14ac:dyDescent="0.25">
      <c r="B108" s="341" t="s">
        <v>1651</v>
      </c>
      <c r="C108" s="342" t="s">
        <v>1652</v>
      </c>
      <c r="D108" s="342" t="s">
        <v>1653</v>
      </c>
      <c r="E108" s="342" t="s">
        <v>1654</v>
      </c>
      <c r="F108" s="342" t="s">
        <v>1620</v>
      </c>
      <c r="G108" s="342"/>
      <c r="H108" s="342" t="s">
        <v>370</v>
      </c>
      <c r="I108" s="342"/>
      <c r="J108" s="342" t="s">
        <v>371</v>
      </c>
      <c r="K108" s="342" t="s">
        <v>1655</v>
      </c>
      <c r="L108" s="342" t="s">
        <v>1656</v>
      </c>
      <c r="M108" s="342" t="s">
        <v>1657</v>
      </c>
      <c r="N108" s="342" t="s">
        <v>371</v>
      </c>
      <c r="O108" s="342" t="s">
        <v>375</v>
      </c>
      <c r="P108" s="342" t="s">
        <v>376</v>
      </c>
      <c r="Q108" s="342" t="s">
        <v>377</v>
      </c>
      <c r="R108" s="342" t="s">
        <v>378</v>
      </c>
      <c r="S108" s="342" t="s">
        <v>637</v>
      </c>
      <c r="T108" s="342" t="s">
        <v>1658</v>
      </c>
      <c r="U108" s="342" t="s">
        <v>1658</v>
      </c>
      <c r="V108" s="342"/>
      <c r="W108" s="342"/>
      <c r="X108" s="342"/>
      <c r="Y108" s="342"/>
      <c r="Z108" s="342"/>
      <c r="AA108" s="342"/>
      <c r="AB108" s="342"/>
      <c r="AC108" s="342"/>
      <c r="AD108" s="342"/>
      <c r="AE108" s="342"/>
      <c r="AF108" s="342"/>
      <c r="AG108" s="342"/>
      <c r="AH108" s="342"/>
      <c r="AI108" s="342"/>
      <c r="AJ108" s="342"/>
      <c r="AK108" s="342" t="s">
        <v>371</v>
      </c>
      <c r="AL108" s="342" t="s">
        <v>381</v>
      </c>
      <c r="AM108" s="342" t="s">
        <v>371</v>
      </c>
      <c r="AN108" s="342" t="s">
        <v>1510</v>
      </c>
      <c r="AO108" s="342" t="s">
        <v>1509</v>
      </c>
      <c r="AP108" s="342" t="s">
        <v>1511</v>
      </c>
      <c r="AQ108" s="342" t="s">
        <v>1512</v>
      </c>
      <c r="AR108" s="342" t="s">
        <v>1004</v>
      </c>
      <c r="AS108" s="342" t="s">
        <v>386</v>
      </c>
      <c r="AT108" s="342"/>
      <c r="AU108" s="351" t="s">
        <v>1656</v>
      </c>
      <c r="AV108" s="342" t="s">
        <v>713</v>
      </c>
      <c r="AW108" s="342" t="s">
        <v>1659</v>
      </c>
      <c r="AX108" s="342" t="s">
        <v>456</v>
      </c>
      <c r="AY108" s="342" t="s">
        <v>1660</v>
      </c>
      <c r="AZ108" s="342" t="s">
        <v>502</v>
      </c>
      <c r="BA108" s="342" t="s">
        <v>1661</v>
      </c>
      <c r="BB108" s="342" t="s">
        <v>382</v>
      </c>
      <c r="BC108" s="342" t="s">
        <v>1662</v>
      </c>
      <c r="BD108" s="342" t="s">
        <v>511</v>
      </c>
      <c r="BE108" s="342" t="s">
        <v>1663</v>
      </c>
      <c r="BF108" s="342" t="s">
        <v>395</v>
      </c>
      <c r="BG108" s="342" t="s">
        <v>1664</v>
      </c>
      <c r="BH108" s="342" t="s">
        <v>459</v>
      </c>
      <c r="BI108" s="342" t="s">
        <v>829</v>
      </c>
      <c r="BJ108" s="342" t="s">
        <v>399</v>
      </c>
      <c r="BK108" s="342" t="s">
        <v>534</v>
      </c>
      <c r="BL108" s="342"/>
      <c r="BM108" s="342"/>
      <c r="BN108" s="342"/>
      <c r="BO108" s="342"/>
      <c r="BP108" s="342"/>
      <c r="BQ108" s="342"/>
      <c r="BR108" s="342"/>
      <c r="BS108" s="342"/>
      <c r="BT108" s="342"/>
      <c r="BU108" s="342"/>
      <c r="BV108" s="342"/>
      <c r="BW108" s="342"/>
      <c r="BX108" s="342"/>
      <c r="BY108" s="342"/>
      <c r="BZ108" s="342"/>
      <c r="CA108" s="342"/>
      <c r="CB108" s="342"/>
      <c r="CC108" s="343"/>
      <c r="CD108" s="343"/>
      <c r="CE108" s="343"/>
      <c r="CF108" s="343"/>
      <c r="CG108" s="343"/>
      <c r="CH108" s="343"/>
      <c r="CI108" s="343"/>
      <c r="CJ108" s="343"/>
      <c r="CK108" s="343"/>
      <c r="CL108" s="343"/>
      <c r="CM108" s="343"/>
      <c r="CN108" s="343"/>
      <c r="CO108" s="343"/>
      <c r="CP108" s="343"/>
      <c r="CQ108" s="343"/>
      <c r="CR108" s="343"/>
      <c r="CS108" s="343"/>
      <c r="CT108" s="343"/>
      <c r="CU108" s="343"/>
      <c r="CV108" s="343"/>
      <c r="CW108" s="343"/>
      <c r="CX108" s="343"/>
      <c r="CY108" s="343"/>
      <c r="CZ108" s="343"/>
      <c r="DA108" s="344"/>
    </row>
    <row r="109" spans="2:105" x14ac:dyDescent="0.25">
      <c r="B109" s="341" t="s">
        <v>502</v>
      </c>
      <c r="C109" s="342" t="s">
        <v>1665</v>
      </c>
      <c r="D109" s="342" t="s">
        <v>1666</v>
      </c>
      <c r="E109" s="342" t="s">
        <v>1667</v>
      </c>
      <c r="F109" s="342" t="s">
        <v>1668</v>
      </c>
      <c r="G109" s="342"/>
      <c r="H109" s="342" t="s">
        <v>370</v>
      </c>
      <c r="I109" s="342"/>
      <c r="J109" s="342" t="s">
        <v>371</v>
      </c>
      <c r="K109" s="342" t="s">
        <v>372</v>
      </c>
      <c r="L109" s="342" t="s">
        <v>1669</v>
      </c>
      <c r="M109" s="342" t="s">
        <v>626</v>
      </c>
      <c r="N109" s="342" t="s">
        <v>371</v>
      </c>
      <c r="O109" s="342" t="s">
        <v>561</v>
      </c>
      <c r="P109" s="342" t="s">
        <v>562</v>
      </c>
      <c r="Q109" s="342" t="s">
        <v>563</v>
      </c>
      <c r="R109" s="342" t="s">
        <v>378</v>
      </c>
      <c r="S109" s="342" t="s">
        <v>637</v>
      </c>
      <c r="T109" s="342" t="s">
        <v>1658</v>
      </c>
      <c r="U109" s="342" t="s">
        <v>1658</v>
      </c>
      <c r="V109" s="342"/>
      <c r="W109" s="342"/>
      <c r="X109" s="342"/>
      <c r="Y109" s="342"/>
      <c r="Z109" s="342"/>
      <c r="AA109" s="342"/>
      <c r="AB109" s="342"/>
      <c r="AC109" s="342"/>
      <c r="AD109" s="342"/>
      <c r="AE109" s="342"/>
      <c r="AF109" s="342"/>
      <c r="AG109" s="342"/>
      <c r="AH109" s="342"/>
      <c r="AI109" s="342"/>
      <c r="AJ109" s="342"/>
      <c r="AK109" s="342" t="s">
        <v>371</v>
      </c>
      <c r="AL109" s="342" t="s">
        <v>381</v>
      </c>
      <c r="AM109" s="342" t="s">
        <v>371</v>
      </c>
      <c r="AN109" s="342" t="s">
        <v>1510</v>
      </c>
      <c r="AO109" s="342" t="s">
        <v>1509</v>
      </c>
      <c r="AP109" s="342" t="s">
        <v>1511</v>
      </c>
      <c r="AQ109" s="342" t="s">
        <v>1512</v>
      </c>
      <c r="AR109" s="342" t="s">
        <v>1004</v>
      </c>
      <c r="AS109" s="342" t="s">
        <v>410</v>
      </c>
      <c r="AT109" s="342"/>
      <c r="AU109" s="351" t="s">
        <v>1669</v>
      </c>
      <c r="AV109" s="342" t="s">
        <v>713</v>
      </c>
      <c r="AW109" s="342" t="s">
        <v>1670</v>
      </c>
      <c r="AX109" s="342" t="s">
        <v>456</v>
      </c>
      <c r="AY109" s="342" t="s">
        <v>431</v>
      </c>
      <c r="AZ109" s="342" t="s">
        <v>502</v>
      </c>
      <c r="BA109" s="342" t="s">
        <v>1671</v>
      </c>
      <c r="BB109" s="342" t="s">
        <v>382</v>
      </c>
      <c r="BC109" s="342" t="s">
        <v>1165</v>
      </c>
      <c r="BD109" s="342" t="s">
        <v>511</v>
      </c>
      <c r="BE109" s="342" t="s">
        <v>1672</v>
      </c>
      <c r="BF109" s="342" t="s">
        <v>395</v>
      </c>
      <c r="BG109" s="342" t="s">
        <v>1673</v>
      </c>
      <c r="BH109" s="342" t="s">
        <v>459</v>
      </c>
      <c r="BI109" s="342" t="s">
        <v>1674</v>
      </c>
      <c r="BJ109" s="342" t="s">
        <v>399</v>
      </c>
      <c r="BK109" s="342" t="s">
        <v>1122</v>
      </c>
      <c r="BL109" s="342"/>
      <c r="BM109" s="342"/>
      <c r="BN109" s="342"/>
      <c r="BO109" s="342"/>
      <c r="BP109" s="342"/>
      <c r="BQ109" s="342"/>
      <c r="BR109" s="342"/>
      <c r="BS109" s="342"/>
      <c r="BT109" s="342"/>
      <c r="BU109" s="342"/>
      <c r="BV109" s="342"/>
      <c r="BW109" s="342"/>
      <c r="BX109" s="342"/>
      <c r="BY109" s="342"/>
      <c r="BZ109" s="342"/>
      <c r="CA109" s="342"/>
      <c r="CB109" s="342"/>
      <c r="CC109" s="343"/>
      <c r="CD109" s="343"/>
      <c r="CE109" s="343"/>
      <c r="CF109" s="343"/>
      <c r="CG109" s="343"/>
      <c r="CH109" s="343"/>
      <c r="CI109" s="343"/>
      <c r="CJ109" s="343"/>
      <c r="CK109" s="343"/>
      <c r="CL109" s="343"/>
      <c r="CM109" s="343"/>
      <c r="CN109" s="343"/>
      <c r="CO109" s="343"/>
      <c r="CP109" s="343"/>
      <c r="CQ109" s="343"/>
      <c r="CR109" s="343"/>
      <c r="CS109" s="343"/>
      <c r="CT109" s="343"/>
      <c r="CU109" s="343"/>
      <c r="CV109" s="343"/>
      <c r="CW109" s="343"/>
      <c r="CX109" s="343"/>
      <c r="CY109" s="343"/>
      <c r="CZ109" s="343"/>
      <c r="DA109" s="344"/>
    </row>
    <row r="110" spans="2:105" x14ac:dyDescent="0.25">
      <c r="B110" s="341" t="s">
        <v>399</v>
      </c>
      <c r="C110" s="342" t="s">
        <v>1675</v>
      </c>
      <c r="D110" s="342" t="s">
        <v>1676</v>
      </c>
      <c r="E110" s="342" t="s">
        <v>1677</v>
      </c>
      <c r="F110" s="342" t="s">
        <v>1678</v>
      </c>
      <c r="G110" s="342"/>
      <c r="H110" s="342" t="s">
        <v>370</v>
      </c>
      <c r="I110" s="342"/>
      <c r="J110" s="342" t="s">
        <v>371</v>
      </c>
      <c r="K110" s="342" t="s">
        <v>439</v>
      </c>
      <c r="L110" s="342" t="s">
        <v>1679</v>
      </c>
      <c r="M110" s="342" t="s">
        <v>1680</v>
      </c>
      <c r="N110" s="342" t="s">
        <v>371</v>
      </c>
      <c r="O110" s="342" t="s">
        <v>375</v>
      </c>
      <c r="P110" s="342" t="s">
        <v>376</v>
      </c>
      <c r="Q110" s="342" t="s">
        <v>377</v>
      </c>
      <c r="R110" s="342" t="s">
        <v>378</v>
      </c>
      <c r="S110" s="342" t="s">
        <v>637</v>
      </c>
      <c r="T110" s="342" t="s">
        <v>1658</v>
      </c>
      <c r="U110" s="342" t="s">
        <v>1658</v>
      </c>
      <c r="V110" s="342"/>
      <c r="W110" s="342"/>
      <c r="X110" s="342"/>
      <c r="Y110" s="342"/>
      <c r="Z110" s="342"/>
      <c r="AA110" s="342"/>
      <c r="AB110" s="342"/>
      <c r="AC110" s="342"/>
      <c r="AD110" s="342"/>
      <c r="AE110" s="342"/>
      <c r="AF110" s="342"/>
      <c r="AG110" s="342"/>
      <c r="AH110" s="342"/>
      <c r="AI110" s="342"/>
      <c r="AJ110" s="342"/>
      <c r="AK110" s="342" t="s">
        <v>371</v>
      </c>
      <c r="AL110" s="342" t="s">
        <v>381</v>
      </c>
      <c r="AM110" s="342" t="s">
        <v>371</v>
      </c>
      <c r="AN110" s="342" t="s">
        <v>1510</v>
      </c>
      <c r="AO110" s="342" t="s">
        <v>1509</v>
      </c>
      <c r="AP110" s="342" t="s">
        <v>1511</v>
      </c>
      <c r="AQ110" s="342" t="s">
        <v>1512</v>
      </c>
      <c r="AR110" s="342" t="s">
        <v>1004</v>
      </c>
      <c r="AS110" s="342" t="s">
        <v>429</v>
      </c>
      <c r="AT110" s="342"/>
      <c r="AU110" s="351" t="s">
        <v>1679</v>
      </c>
      <c r="AV110" s="342" t="s">
        <v>713</v>
      </c>
      <c r="AW110" s="342" t="s">
        <v>1681</v>
      </c>
      <c r="AX110" s="342" t="s">
        <v>456</v>
      </c>
      <c r="AY110" s="342" t="s">
        <v>1682</v>
      </c>
      <c r="AZ110" s="342" t="s">
        <v>502</v>
      </c>
      <c r="BA110" s="342" t="s">
        <v>1683</v>
      </c>
      <c r="BB110" s="342" t="s">
        <v>382</v>
      </c>
      <c r="BC110" s="342" t="s">
        <v>1684</v>
      </c>
      <c r="BD110" s="342" t="s">
        <v>511</v>
      </c>
      <c r="BE110" s="342" t="s">
        <v>1685</v>
      </c>
      <c r="BF110" s="342" t="s">
        <v>395</v>
      </c>
      <c r="BG110" s="342" t="s">
        <v>1686</v>
      </c>
      <c r="BH110" s="342" t="s">
        <v>459</v>
      </c>
      <c r="BI110" s="342" t="s">
        <v>1687</v>
      </c>
      <c r="BJ110" s="342" t="s">
        <v>399</v>
      </c>
      <c r="BK110" s="342" t="s">
        <v>1688</v>
      </c>
      <c r="BL110" s="342"/>
      <c r="BM110" s="342"/>
      <c r="BN110" s="342"/>
      <c r="BO110" s="342"/>
      <c r="BP110" s="342"/>
      <c r="BQ110" s="342"/>
      <c r="BR110" s="342"/>
      <c r="BS110" s="342"/>
      <c r="BT110" s="342"/>
      <c r="BU110" s="342"/>
      <c r="BV110" s="342"/>
      <c r="BW110" s="342"/>
      <c r="BX110" s="342"/>
      <c r="BY110" s="342"/>
      <c r="BZ110" s="342"/>
      <c r="CA110" s="342"/>
      <c r="CB110" s="342"/>
      <c r="CC110" s="343"/>
      <c r="CD110" s="343"/>
      <c r="CE110" s="343"/>
      <c r="CF110" s="343"/>
      <c r="CG110" s="343"/>
      <c r="CH110" s="343"/>
      <c r="CI110" s="343"/>
      <c r="CJ110" s="343"/>
      <c r="CK110" s="343"/>
      <c r="CL110" s="343"/>
      <c r="CM110" s="343"/>
      <c r="CN110" s="343"/>
      <c r="CO110" s="343"/>
      <c r="CP110" s="343"/>
      <c r="CQ110" s="343"/>
      <c r="CR110" s="343"/>
      <c r="CS110" s="343"/>
      <c r="CT110" s="343"/>
      <c r="CU110" s="343"/>
      <c r="CV110" s="343"/>
      <c r="CW110" s="343"/>
      <c r="CX110" s="343"/>
      <c r="CY110" s="343"/>
      <c r="CZ110" s="343"/>
      <c r="DA110" s="344"/>
    </row>
    <row r="111" spans="2:105" x14ac:dyDescent="0.25">
      <c r="B111" s="341" t="s">
        <v>1689</v>
      </c>
      <c r="C111" s="342" t="s">
        <v>1690</v>
      </c>
      <c r="D111" s="342" t="s">
        <v>1691</v>
      </c>
      <c r="E111" s="342" t="s">
        <v>1692</v>
      </c>
      <c r="F111" s="342" t="s">
        <v>1638</v>
      </c>
      <c r="G111" s="342"/>
      <c r="H111" s="342" t="s">
        <v>370</v>
      </c>
      <c r="I111" s="342"/>
      <c r="J111" s="342" t="s">
        <v>371</v>
      </c>
      <c r="K111" s="342" t="s">
        <v>423</v>
      </c>
      <c r="L111" s="342" t="s">
        <v>1693</v>
      </c>
      <c r="M111" s="342" t="s">
        <v>1694</v>
      </c>
      <c r="N111" s="342" t="s">
        <v>371</v>
      </c>
      <c r="O111" s="342" t="s">
        <v>375</v>
      </c>
      <c r="P111" s="342" t="s">
        <v>376</v>
      </c>
      <c r="Q111" s="342" t="s">
        <v>377</v>
      </c>
      <c r="R111" s="342" t="s">
        <v>378</v>
      </c>
      <c r="S111" s="342" t="s">
        <v>637</v>
      </c>
      <c r="T111" s="342" t="s">
        <v>1658</v>
      </c>
      <c r="U111" s="342" t="s">
        <v>1658</v>
      </c>
      <c r="V111" s="342"/>
      <c r="W111" s="342"/>
      <c r="X111" s="342"/>
      <c r="Y111" s="342"/>
      <c r="Z111" s="342"/>
      <c r="AA111" s="342"/>
      <c r="AB111" s="342"/>
      <c r="AC111" s="342"/>
      <c r="AD111" s="342"/>
      <c r="AE111" s="342"/>
      <c r="AF111" s="342"/>
      <c r="AG111" s="342"/>
      <c r="AH111" s="342"/>
      <c r="AI111" s="342"/>
      <c r="AJ111" s="342"/>
      <c r="AK111" s="342" t="s">
        <v>371</v>
      </c>
      <c r="AL111" s="342" t="s">
        <v>381</v>
      </c>
      <c r="AM111" s="342" t="s">
        <v>371</v>
      </c>
      <c r="AN111" s="342" t="s">
        <v>1510</v>
      </c>
      <c r="AO111" s="342" t="s">
        <v>1509</v>
      </c>
      <c r="AP111" s="342" t="s">
        <v>1511</v>
      </c>
      <c r="AQ111" s="342" t="s">
        <v>1512</v>
      </c>
      <c r="AR111" s="342" t="s">
        <v>1004</v>
      </c>
      <c r="AS111" s="342" t="s">
        <v>483</v>
      </c>
      <c r="AT111" s="342"/>
      <c r="AU111" s="351" t="s">
        <v>1693</v>
      </c>
      <c r="AV111" s="342" t="s">
        <v>713</v>
      </c>
      <c r="AW111" s="342" t="s">
        <v>1695</v>
      </c>
      <c r="AX111" s="342" t="s">
        <v>456</v>
      </c>
      <c r="AY111" s="342" t="s">
        <v>1696</v>
      </c>
      <c r="AZ111" s="342" t="s">
        <v>502</v>
      </c>
      <c r="BA111" s="342" t="s">
        <v>828</v>
      </c>
      <c r="BB111" s="342" t="s">
        <v>382</v>
      </c>
      <c r="BC111" s="342" t="s">
        <v>1697</v>
      </c>
      <c r="BD111" s="342" t="s">
        <v>511</v>
      </c>
      <c r="BE111" s="342" t="s">
        <v>1698</v>
      </c>
      <c r="BF111" s="342" t="s">
        <v>395</v>
      </c>
      <c r="BG111" s="342" t="s">
        <v>1699</v>
      </c>
      <c r="BH111" s="342" t="s">
        <v>459</v>
      </c>
      <c r="BI111" s="342" t="s">
        <v>1700</v>
      </c>
      <c r="BJ111" s="342" t="s">
        <v>399</v>
      </c>
      <c r="BK111" s="342" t="s">
        <v>1701</v>
      </c>
      <c r="BL111" s="342"/>
      <c r="BM111" s="342"/>
      <c r="BN111" s="342"/>
      <c r="BO111" s="342"/>
      <c r="BP111" s="342"/>
      <c r="BQ111" s="342"/>
      <c r="BR111" s="342"/>
      <c r="BS111" s="342"/>
      <c r="BT111" s="342"/>
      <c r="BU111" s="342"/>
      <c r="BV111" s="342"/>
      <c r="BW111" s="342"/>
      <c r="BX111" s="342"/>
      <c r="BY111" s="342"/>
      <c r="BZ111" s="342"/>
      <c r="CA111" s="342"/>
      <c r="CB111" s="342"/>
      <c r="CC111" s="343"/>
      <c r="CD111" s="343"/>
      <c r="CE111" s="343"/>
      <c r="CF111" s="343"/>
      <c r="CG111" s="343"/>
      <c r="CH111" s="343"/>
      <c r="CI111" s="343"/>
      <c r="CJ111" s="343"/>
      <c r="CK111" s="343"/>
      <c r="CL111" s="343"/>
      <c r="CM111" s="343"/>
      <c r="CN111" s="343"/>
      <c r="CO111" s="343"/>
      <c r="CP111" s="343"/>
      <c r="CQ111" s="343"/>
      <c r="CR111" s="343"/>
      <c r="CS111" s="343"/>
      <c r="CT111" s="343"/>
      <c r="CU111" s="343"/>
      <c r="CV111" s="343"/>
      <c r="CW111" s="343"/>
      <c r="CX111" s="343"/>
      <c r="CY111" s="343"/>
      <c r="CZ111" s="343"/>
      <c r="DA111" s="344"/>
    </row>
    <row r="112" spans="2:105" x14ac:dyDescent="0.25">
      <c r="B112" s="341" t="s">
        <v>1702</v>
      </c>
      <c r="C112" s="342" t="s">
        <v>1703</v>
      </c>
      <c r="D112" s="342" t="s">
        <v>1704</v>
      </c>
      <c r="E112" s="342" t="s">
        <v>1705</v>
      </c>
      <c r="F112" s="342" t="s">
        <v>1706</v>
      </c>
      <c r="G112" s="342"/>
      <c r="H112" s="342" t="s">
        <v>370</v>
      </c>
      <c r="I112" s="342"/>
      <c r="J112" s="342" t="s">
        <v>371</v>
      </c>
      <c r="K112" s="342" t="s">
        <v>406</v>
      </c>
      <c r="L112" s="342" t="s">
        <v>1707</v>
      </c>
      <c r="M112" s="342" t="s">
        <v>1694</v>
      </c>
      <c r="N112" s="342" t="s">
        <v>371</v>
      </c>
      <c r="O112" s="342" t="s">
        <v>375</v>
      </c>
      <c r="P112" s="342" t="s">
        <v>376</v>
      </c>
      <c r="Q112" s="342" t="s">
        <v>377</v>
      </c>
      <c r="R112" s="342" t="s">
        <v>378</v>
      </c>
      <c r="S112" s="342" t="s">
        <v>637</v>
      </c>
      <c r="T112" s="342" t="s">
        <v>1658</v>
      </c>
      <c r="U112" s="342" t="s">
        <v>1658</v>
      </c>
      <c r="V112" s="342"/>
      <c r="W112" s="342"/>
      <c r="X112" s="342"/>
      <c r="Y112" s="342"/>
      <c r="Z112" s="342"/>
      <c r="AA112" s="342"/>
      <c r="AB112" s="342"/>
      <c r="AC112" s="342"/>
      <c r="AD112" s="342"/>
      <c r="AE112" s="342"/>
      <c r="AF112" s="342"/>
      <c r="AG112" s="342"/>
      <c r="AH112" s="342"/>
      <c r="AI112" s="342"/>
      <c r="AJ112" s="342"/>
      <c r="AK112" s="342" t="s">
        <v>371</v>
      </c>
      <c r="AL112" s="342" t="s">
        <v>381</v>
      </c>
      <c r="AM112" s="342" t="s">
        <v>371</v>
      </c>
      <c r="AN112" s="342" t="s">
        <v>1510</v>
      </c>
      <c r="AO112" s="342" t="s">
        <v>1509</v>
      </c>
      <c r="AP112" s="342" t="s">
        <v>1511</v>
      </c>
      <c r="AQ112" s="342" t="s">
        <v>1512</v>
      </c>
      <c r="AR112" s="342" t="s">
        <v>1004</v>
      </c>
      <c r="AS112" s="342" t="s">
        <v>483</v>
      </c>
      <c r="AT112" s="342"/>
      <c r="AU112" s="351" t="s">
        <v>1707</v>
      </c>
      <c r="AV112" s="342" t="s">
        <v>713</v>
      </c>
      <c r="AW112" s="342" t="s">
        <v>1708</v>
      </c>
      <c r="AX112" s="342" t="s">
        <v>456</v>
      </c>
      <c r="AY112" s="342" t="s">
        <v>1709</v>
      </c>
      <c r="AZ112" s="342" t="s">
        <v>502</v>
      </c>
      <c r="BA112" s="342" t="s">
        <v>1710</v>
      </c>
      <c r="BB112" s="342" t="s">
        <v>382</v>
      </c>
      <c r="BC112" s="342" t="s">
        <v>1711</v>
      </c>
      <c r="BD112" s="342" t="s">
        <v>511</v>
      </c>
      <c r="BE112" s="342" t="s">
        <v>906</v>
      </c>
      <c r="BF112" s="342" t="s">
        <v>395</v>
      </c>
      <c r="BG112" s="342" t="s">
        <v>1712</v>
      </c>
      <c r="BH112" s="342" t="s">
        <v>459</v>
      </c>
      <c r="BI112" s="342" t="s">
        <v>1713</v>
      </c>
      <c r="BJ112" s="342" t="s">
        <v>399</v>
      </c>
      <c r="BK112" s="342" t="s">
        <v>1714</v>
      </c>
      <c r="BL112" s="342"/>
      <c r="BM112" s="342"/>
      <c r="BN112" s="342"/>
      <c r="BO112" s="342"/>
      <c r="BP112" s="342"/>
      <c r="BQ112" s="342"/>
      <c r="BR112" s="342"/>
      <c r="BS112" s="342"/>
      <c r="BT112" s="342"/>
      <c r="BU112" s="342"/>
      <c r="BV112" s="342"/>
      <c r="BW112" s="342"/>
      <c r="BX112" s="342"/>
      <c r="BY112" s="342"/>
      <c r="BZ112" s="342"/>
      <c r="CA112" s="342"/>
      <c r="CB112" s="342"/>
      <c r="CC112" s="343"/>
      <c r="CD112" s="343"/>
      <c r="CE112" s="343"/>
      <c r="CF112" s="343"/>
      <c r="CG112" s="343"/>
      <c r="CH112" s="343"/>
      <c r="CI112" s="343"/>
      <c r="CJ112" s="343"/>
      <c r="CK112" s="343"/>
      <c r="CL112" s="343"/>
      <c r="CM112" s="343"/>
      <c r="CN112" s="343"/>
      <c r="CO112" s="343"/>
      <c r="CP112" s="343"/>
      <c r="CQ112" s="343"/>
      <c r="CR112" s="343"/>
      <c r="CS112" s="343"/>
      <c r="CT112" s="343"/>
      <c r="CU112" s="343"/>
      <c r="CV112" s="343"/>
      <c r="CW112" s="343"/>
      <c r="CX112" s="343"/>
      <c r="CY112" s="343"/>
      <c r="CZ112" s="343"/>
      <c r="DA112" s="344"/>
    </row>
    <row r="113" spans="2:105" x14ac:dyDescent="0.25">
      <c r="B113" s="341" t="s">
        <v>387</v>
      </c>
      <c r="C113" s="342"/>
      <c r="D113" s="342" t="s">
        <v>1715</v>
      </c>
      <c r="E113" s="342"/>
      <c r="F113" s="342" t="s">
        <v>438</v>
      </c>
      <c r="G113" s="342"/>
      <c r="H113" s="342" t="s">
        <v>370</v>
      </c>
      <c r="I113" s="342"/>
      <c r="J113" s="342" t="s">
        <v>371</v>
      </c>
      <c r="K113" s="342" t="s">
        <v>423</v>
      </c>
      <c r="L113" s="342"/>
      <c r="M113" s="342"/>
      <c r="N113" s="342" t="s">
        <v>371</v>
      </c>
      <c r="O113" s="342"/>
      <c r="P113" s="342"/>
      <c r="Q113" s="342"/>
      <c r="R113" s="342"/>
      <c r="S113" s="342" t="s">
        <v>637</v>
      </c>
      <c r="T113" s="342" t="s">
        <v>1658</v>
      </c>
      <c r="U113" s="342" t="s">
        <v>1658</v>
      </c>
      <c r="V113" s="342"/>
      <c r="W113" s="342"/>
      <c r="X113" s="342"/>
      <c r="Y113" s="342"/>
      <c r="Z113" s="342"/>
      <c r="AA113" s="342"/>
      <c r="AB113" s="342"/>
      <c r="AC113" s="342"/>
      <c r="AD113" s="342"/>
      <c r="AE113" s="342"/>
      <c r="AF113" s="342"/>
      <c r="AG113" s="342"/>
      <c r="AH113" s="342"/>
      <c r="AI113" s="342"/>
      <c r="AJ113" s="342"/>
      <c r="AK113" s="342" t="s">
        <v>371</v>
      </c>
      <c r="AL113" s="342" t="s">
        <v>381</v>
      </c>
      <c r="AM113" s="342" t="s">
        <v>371</v>
      </c>
      <c r="AN113" s="342" t="s">
        <v>1510</v>
      </c>
      <c r="AO113" s="342" t="s">
        <v>1509</v>
      </c>
      <c r="AP113" s="342" t="s">
        <v>1511</v>
      </c>
      <c r="AQ113" s="342" t="s">
        <v>1512</v>
      </c>
      <c r="AR113" s="342" t="s">
        <v>1004</v>
      </c>
      <c r="AS113" s="342"/>
      <c r="AT113" s="342"/>
      <c r="AU113" s="351"/>
      <c r="AV113" s="342"/>
      <c r="AW113" s="342"/>
      <c r="AX113" s="342"/>
      <c r="AY113" s="342"/>
      <c r="AZ113" s="342"/>
      <c r="BA113" s="342"/>
      <c r="BB113" s="342"/>
      <c r="BC113" s="342"/>
      <c r="BD113" s="342"/>
      <c r="BE113" s="342"/>
      <c r="BF113" s="342"/>
      <c r="BG113" s="342"/>
      <c r="BH113" s="342"/>
      <c r="BI113" s="342"/>
      <c r="BJ113" s="342"/>
      <c r="BK113" s="342"/>
      <c r="BL113" s="342"/>
      <c r="BM113" s="342"/>
      <c r="BN113" s="342"/>
      <c r="BO113" s="342"/>
      <c r="BP113" s="342"/>
      <c r="BQ113" s="342"/>
      <c r="BR113" s="342"/>
      <c r="BS113" s="342"/>
      <c r="BT113" s="342"/>
      <c r="BU113" s="342"/>
      <c r="BV113" s="342"/>
      <c r="BW113" s="342"/>
      <c r="BX113" s="342"/>
      <c r="BY113" s="342"/>
      <c r="BZ113" s="342"/>
      <c r="CA113" s="342"/>
      <c r="CB113" s="342"/>
      <c r="CC113" s="343"/>
      <c r="CD113" s="343"/>
      <c r="CE113" s="343"/>
      <c r="CF113" s="343"/>
      <c r="CG113" s="343"/>
      <c r="CH113" s="343"/>
      <c r="CI113" s="343"/>
      <c r="CJ113" s="343"/>
      <c r="CK113" s="343"/>
      <c r="CL113" s="343"/>
      <c r="CM113" s="343"/>
      <c r="CN113" s="343"/>
      <c r="CO113" s="343"/>
      <c r="CP113" s="343"/>
      <c r="CQ113" s="343"/>
      <c r="CR113" s="343"/>
      <c r="CS113" s="343"/>
      <c r="CT113" s="343"/>
      <c r="CU113" s="343"/>
      <c r="CV113" s="343"/>
      <c r="CW113" s="343"/>
      <c r="CX113" s="343"/>
      <c r="CY113" s="343"/>
      <c r="CZ113" s="343"/>
      <c r="DA113" s="344"/>
    </row>
    <row r="114" spans="2:105" x14ac:dyDescent="0.25">
      <c r="B114" s="341" t="s">
        <v>1716</v>
      </c>
      <c r="C114" s="342" t="s">
        <v>1717</v>
      </c>
      <c r="D114" s="342" t="s">
        <v>1718</v>
      </c>
      <c r="E114" s="342" t="s">
        <v>1719</v>
      </c>
      <c r="F114" s="342" t="s">
        <v>1720</v>
      </c>
      <c r="G114" s="342"/>
      <c r="H114" s="342" t="s">
        <v>370</v>
      </c>
      <c r="I114" s="342"/>
      <c r="J114" s="342" t="s">
        <v>371</v>
      </c>
      <c r="K114" s="342" t="s">
        <v>673</v>
      </c>
      <c r="L114" s="342" t="s">
        <v>1721</v>
      </c>
      <c r="M114" s="342" t="s">
        <v>1722</v>
      </c>
      <c r="N114" s="342" t="s">
        <v>371</v>
      </c>
      <c r="O114" s="342" t="s">
        <v>448</v>
      </c>
      <c r="P114" s="342" t="s">
        <v>449</v>
      </c>
      <c r="Q114" s="342" t="s">
        <v>450</v>
      </c>
      <c r="R114" s="342" t="s">
        <v>378</v>
      </c>
      <c r="S114" s="342" t="s">
        <v>391</v>
      </c>
      <c r="T114" s="342" t="s">
        <v>1723</v>
      </c>
      <c r="U114" s="342" t="s">
        <v>1723</v>
      </c>
      <c r="V114" s="342"/>
      <c r="W114" s="342"/>
      <c r="X114" s="342"/>
      <c r="Y114" s="342"/>
      <c r="Z114" s="342"/>
      <c r="AA114" s="342"/>
      <c r="AB114" s="342"/>
      <c r="AC114" s="342"/>
      <c r="AD114" s="342"/>
      <c r="AE114" s="342"/>
      <c r="AF114" s="342"/>
      <c r="AG114" s="342"/>
      <c r="AH114" s="342"/>
      <c r="AI114" s="342"/>
      <c r="AJ114" s="342"/>
      <c r="AK114" s="342" t="s">
        <v>371</v>
      </c>
      <c r="AL114" s="342" t="s">
        <v>381</v>
      </c>
      <c r="AM114" s="342" t="s">
        <v>371</v>
      </c>
      <c r="AN114" s="342" t="s">
        <v>1001</v>
      </c>
      <c r="AO114" s="342" t="s">
        <v>1000</v>
      </c>
      <c r="AP114" s="342" t="s">
        <v>1002</v>
      </c>
      <c r="AQ114" s="342" t="s">
        <v>1003</v>
      </c>
      <c r="AR114" s="342" t="s">
        <v>1004</v>
      </c>
      <c r="AS114" s="342" t="s">
        <v>386</v>
      </c>
      <c r="AT114" s="342"/>
      <c r="AU114" s="351" t="s">
        <v>1721</v>
      </c>
      <c r="AV114" s="342" t="s">
        <v>639</v>
      </c>
      <c r="AW114" s="342" t="s">
        <v>1724</v>
      </c>
      <c r="AX114" s="342" t="s">
        <v>511</v>
      </c>
      <c r="AY114" s="342" t="s">
        <v>1725</v>
      </c>
      <c r="AZ114" s="342" t="s">
        <v>502</v>
      </c>
      <c r="BA114" s="342" t="s">
        <v>1726</v>
      </c>
      <c r="BB114" s="342" t="s">
        <v>500</v>
      </c>
      <c r="BC114" s="342" t="s">
        <v>1727</v>
      </c>
      <c r="BD114" s="342" t="s">
        <v>713</v>
      </c>
      <c r="BE114" s="342" t="s">
        <v>1728</v>
      </c>
      <c r="BF114" s="342" t="s">
        <v>504</v>
      </c>
      <c r="BG114" s="342" t="s">
        <v>1103</v>
      </c>
      <c r="BH114" s="342" t="s">
        <v>459</v>
      </c>
      <c r="BI114" s="342" t="s">
        <v>1729</v>
      </c>
      <c r="BJ114" s="342" t="s">
        <v>399</v>
      </c>
      <c r="BK114" s="342" t="s">
        <v>1730</v>
      </c>
      <c r="BL114" s="342"/>
      <c r="BM114" s="342"/>
      <c r="BN114" s="342"/>
      <c r="BO114" s="342"/>
      <c r="BP114" s="342"/>
      <c r="BQ114" s="342"/>
      <c r="BR114" s="342"/>
      <c r="BS114" s="342"/>
      <c r="BT114" s="342"/>
      <c r="BU114" s="342"/>
      <c r="BV114" s="342"/>
      <c r="BW114" s="342"/>
      <c r="BX114" s="342"/>
      <c r="BY114" s="342"/>
      <c r="BZ114" s="342"/>
      <c r="CA114" s="342"/>
      <c r="CB114" s="342"/>
      <c r="CC114" s="343"/>
      <c r="CD114" s="343"/>
      <c r="CE114" s="343"/>
      <c r="CF114" s="343"/>
      <c r="CG114" s="343"/>
      <c r="CH114" s="343"/>
      <c r="CI114" s="343"/>
      <c r="CJ114" s="343"/>
      <c r="CK114" s="343"/>
      <c r="CL114" s="343"/>
      <c r="CM114" s="343"/>
      <c r="CN114" s="343"/>
      <c r="CO114" s="343"/>
      <c r="CP114" s="343"/>
      <c r="CQ114" s="343"/>
      <c r="CR114" s="343"/>
      <c r="CS114" s="343"/>
      <c r="CT114" s="343"/>
      <c r="CU114" s="343"/>
      <c r="CV114" s="343"/>
      <c r="CW114" s="343"/>
      <c r="CX114" s="343"/>
      <c r="CY114" s="343"/>
      <c r="CZ114" s="343"/>
      <c r="DA114" s="344"/>
    </row>
    <row r="115" spans="2:105" x14ac:dyDescent="0.25">
      <c r="B115" s="341" t="s">
        <v>382</v>
      </c>
      <c r="C115" s="342" t="s">
        <v>1731</v>
      </c>
      <c r="D115" s="342" t="s">
        <v>1732</v>
      </c>
      <c r="E115" s="342" t="s">
        <v>1044</v>
      </c>
      <c r="F115" s="342" t="s">
        <v>1733</v>
      </c>
      <c r="G115" s="342"/>
      <c r="H115" s="342" t="s">
        <v>370</v>
      </c>
      <c r="I115" s="342"/>
      <c r="J115" s="342" t="s">
        <v>371</v>
      </c>
      <c r="K115" s="342" t="s">
        <v>485</v>
      </c>
      <c r="L115" s="342" t="s">
        <v>1734</v>
      </c>
      <c r="M115" s="342" t="s">
        <v>1735</v>
      </c>
      <c r="N115" s="342" t="s">
        <v>371</v>
      </c>
      <c r="O115" s="342" t="s">
        <v>561</v>
      </c>
      <c r="P115" s="342" t="s">
        <v>562</v>
      </c>
      <c r="Q115" s="342" t="s">
        <v>563</v>
      </c>
      <c r="R115" s="342" t="s">
        <v>378</v>
      </c>
      <c r="S115" s="342" t="s">
        <v>391</v>
      </c>
      <c r="T115" s="342" t="s">
        <v>1723</v>
      </c>
      <c r="U115" s="342" t="s">
        <v>1723</v>
      </c>
      <c r="V115" s="342"/>
      <c r="W115" s="342"/>
      <c r="X115" s="342"/>
      <c r="Y115" s="342"/>
      <c r="Z115" s="342"/>
      <c r="AA115" s="342"/>
      <c r="AB115" s="342"/>
      <c r="AC115" s="342"/>
      <c r="AD115" s="342"/>
      <c r="AE115" s="342"/>
      <c r="AF115" s="342"/>
      <c r="AG115" s="342"/>
      <c r="AH115" s="342"/>
      <c r="AI115" s="342"/>
      <c r="AJ115" s="342"/>
      <c r="AK115" s="342" t="s">
        <v>371</v>
      </c>
      <c r="AL115" s="342" t="s">
        <v>381</v>
      </c>
      <c r="AM115" s="342" t="s">
        <v>371</v>
      </c>
      <c r="AN115" s="342" t="s">
        <v>1001</v>
      </c>
      <c r="AO115" s="342" t="s">
        <v>1000</v>
      </c>
      <c r="AP115" s="342" t="s">
        <v>1002</v>
      </c>
      <c r="AQ115" s="342" t="s">
        <v>1003</v>
      </c>
      <c r="AR115" s="342" t="s">
        <v>1004</v>
      </c>
      <c r="AS115" s="342" t="s">
        <v>410</v>
      </c>
      <c r="AT115" s="342"/>
      <c r="AU115" s="351" t="s">
        <v>1734</v>
      </c>
      <c r="AV115" s="342" t="s">
        <v>639</v>
      </c>
      <c r="AW115" s="342" t="s">
        <v>1736</v>
      </c>
      <c r="AX115" s="342" t="s">
        <v>511</v>
      </c>
      <c r="AY115" s="342" t="s">
        <v>1737</v>
      </c>
      <c r="AZ115" s="342" t="s">
        <v>502</v>
      </c>
      <c r="BA115" s="342" t="s">
        <v>1738</v>
      </c>
      <c r="BB115" s="342" t="s">
        <v>500</v>
      </c>
      <c r="BC115" s="342" t="s">
        <v>1739</v>
      </c>
      <c r="BD115" s="342" t="s">
        <v>713</v>
      </c>
      <c r="BE115" s="342" t="s">
        <v>1539</v>
      </c>
      <c r="BF115" s="342" t="s">
        <v>504</v>
      </c>
      <c r="BG115" s="342" t="s">
        <v>1740</v>
      </c>
      <c r="BH115" s="342" t="s">
        <v>459</v>
      </c>
      <c r="BI115" s="342" t="s">
        <v>755</v>
      </c>
      <c r="BJ115" s="342" t="s">
        <v>399</v>
      </c>
      <c r="BK115" s="342" t="s">
        <v>1741</v>
      </c>
      <c r="BL115" s="342"/>
      <c r="BM115" s="342"/>
      <c r="BN115" s="342"/>
      <c r="BO115" s="342"/>
      <c r="BP115" s="342"/>
      <c r="BQ115" s="342"/>
      <c r="BR115" s="342"/>
      <c r="BS115" s="342"/>
      <c r="BT115" s="342"/>
      <c r="BU115" s="342"/>
      <c r="BV115" s="342"/>
      <c r="BW115" s="342"/>
      <c r="BX115" s="342"/>
      <c r="BY115" s="342"/>
      <c r="BZ115" s="342"/>
      <c r="CA115" s="342"/>
      <c r="CB115" s="342"/>
      <c r="CC115" s="343"/>
      <c r="CD115" s="343"/>
      <c r="CE115" s="343"/>
      <c r="CF115" s="343"/>
      <c r="CG115" s="343"/>
      <c r="CH115" s="343"/>
      <c r="CI115" s="343"/>
      <c r="CJ115" s="343"/>
      <c r="CK115" s="343"/>
      <c r="CL115" s="343"/>
      <c r="CM115" s="343"/>
      <c r="CN115" s="343"/>
      <c r="CO115" s="343"/>
      <c r="CP115" s="343"/>
      <c r="CQ115" s="343"/>
      <c r="CR115" s="343"/>
      <c r="CS115" s="343"/>
      <c r="CT115" s="343"/>
      <c r="CU115" s="343"/>
      <c r="CV115" s="343"/>
      <c r="CW115" s="343"/>
      <c r="CX115" s="343"/>
      <c r="CY115" s="343"/>
      <c r="CZ115" s="343"/>
      <c r="DA115" s="344"/>
    </row>
    <row r="116" spans="2:105" x14ac:dyDescent="0.25">
      <c r="B116" s="341" t="s">
        <v>1742</v>
      </c>
      <c r="C116" s="342" t="s">
        <v>1743</v>
      </c>
      <c r="D116" s="342" t="s">
        <v>1744</v>
      </c>
      <c r="E116" s="342" t="s">
        <v>1745</v>
      </c>
      <c r="F116" s="342" t="s">
        <v>1746</v>
      </c>
      <c r="G116" s="342"/>
      <c r="H116" s="342" t="s">
        <v>370</v>
      </c>
      <c r="I116" s="342"/>
      <c r="J116" s="342" t="s">
        <v>371</v>
      </c>
      <c r="K116" s="342" t="s">
        <v>477</v>
      </c>
      <c r="L116" s="342" t="s">
        <v>1747</v>
      </c>
      <c r="M116" s="342" t="s">
        <v>1748</v>
      </c>
      <c r="N116" s="342" t="s">
        <v>371</v>
      </c>
      <c r="O116" s="342" t="s">
        <v>794</v>
      </c>
      <c r="P116" s="342" t="s">
        <v>1033</v>
      </c>
      <c r="Q116" s="342" t="s">
        <v>1034</v>
      </c>
      <c r="R116" s="342" t="s">
        <v>862</v>
      </c>
      <c r="S116" s="342" t="s">
        <v>391</v>
      </c>
      <c r="T116" s="342" t="s">
        <v>1723</v>
      </c>
      <c r="U116" s="342" t="s">
        <v>1723</v>
      </c>
      <c r="V116" s="342"/>
      <c r="W116" s="342"/>
      <c r="X116" s="342"/>
      <c r="Y116" s="342"/>
      <c r="Z116" s="342"/>
      <c r="AA116" s="342"/>
      <c r="AB116" s="342"/>
      <c r="AC116" s="342"/>
      <c r="AD116" s="342"/>
      <c r="AE116" s="342"/>
      <c r="AF116" s="342"/>
      <c r="AG116" s="342"/>
      <c r="AH116" s="342"/>
      <c r="AI116" s="342"/>
      <c r="AJ116" s="342"/>
      <c r="AK116" s="342" t="s">
        <v>371</v>
      </c>
      <c r="AL116" s="342" t="s">
        <v>381</v>
      </c>
      <c r="AM116" s="342" t="s">
        <v>371</v>
      </c>
      <c r="AN116" s="342" t="s">
        <v>1001</v>
      </c>
      <c r="AO116" s="342" t="s">
        <v>1000</v>
      </c>
      <c r="AP116" s="342" t="s">
        <v>1002</v>
      </c>
      <c r="AQ116" s="342" t="s">
        <v>1003</v>
      </c>
      <c r="AR116" s="342" t="s">
        <v>1004</v>
      </c>
      <c r="AS116" s="342" t="s">
        <v>429</v>
      </c>
      <c r="AT116" s="342"/>
      <c r="AU116" s="351" t="s">
        <v>1747</v>
      </c>
      <c r="AV116" s="342" t="s">
        <v>639</v>
      </c>
      <c r="AW116" s="342" t="s">
        <v>1749</v>
      </c>
      <c r="AX116" s="342" t="s">
        <v>511</v>
      </c>
      <c r="AY116" s="342" t="s">
        <v>1102</v>
      </c>
      <c r="AZ116" s="342" t="s">
        <v>502</v>
      </c>
      <c r="BA116" s="342" t="s">
        <v>1750</v>
      </c>
      <c r="BB116" s="342" t="s">
        <v>500</v>
      </c>
      <c r="BC116" s="342" t="s">
        <v>1751</v>
      </c>
      <c r="BD116" s="342" t="s">
        <v>713</v>
      </c>
      <c r="BE116" s="342" t="s">
        <v>1752</v>
      </c>
      <c r="BF116" s="342" t="s">
        <v>504</v>
      </c>
      <c r="BG116" s="342" t="s">
        <v>1753</v>
      </c>
      <c r="BH116" s="342" t="s">
        <v>459</v>
      </c>
      <c r="BI116" s="342" t="s">
        <v>1754</v>
      </c>
      <c r="BJ116" s="342" t="s">
        <v>399</v>
      </c>
      <c r="BK116" s="342" t="s">
        <v>1755</v>
      </c>
      <c r="BL116" s="342"/>
      <c r="BM116" s="342"/>
      <c r="BN116" s="342"/>
      <c r="BO116" s="342"/>
      <c r="BP116" s="342"/>
      <c r="BQ116" s="342"/>
      <c r="BR116" s="342"/>
      <c r="BS116" s="342"/>
      <c r="BT116" s="342"/>
      <c r="BU116" s="342"/>
      <c r="BV116" s="342"/>
      <c r="BW116" s="342"/>
      <c r="BX116" s="342"/>
      <c r="BY116" s="342"/>
      <c r="BZ116" s="342"/>
      <c r="CA116" s="342"/>
      <c r="CB116" s="342"/>
      <c r="CC116" s="343"/>
      <c r="CD116" s="343"/>
      <c r="CE116" s="343"/>
      <c r="CF116" s="343"/>
      <c r="CG116" s="343"/>
      <c r="CH116" s="343"/>
      <c r="CI116" s="343"/>
      <c r="CJ116" s="343"/>
      <c r="CK116" s="343"/>
      <c r="CL116" s="343"/>
      <c r="CM116" s="343"/>
      <c r="CN116" s="343"/>
      <c r="CO116" s="343"/>
      <c r="CP116" s="343"/>
      <c r="CQ116" s="343"/>
      <c r="CR116" s="343"/>
      <c r="CS116" s="343"/>
      <c r="CT116" s="343"/>
      <c r="CU116" s="343"/>
      <c r="CV116" s="343"/>
      <c r="CW116" s="343"/>
      <c r="CX116" s="343"/>
      <c r="CY116" s="343"/>
      <c r="CZ116" s="343"/>
      <c r="DA116" s="344"/>
    </row>
    <row r="117" spans="2:105" x14ac:dyDescent="0.25">
      <c r="B117" s="341" t="s">
        <v>1756</v>
      </c>
      <c r="C117" s="342" t="s">
        <v>1757</v>
      </c>
      <c r="D117" s="342" t="s">
        <v>1758</v>
      </c>
      <c r="E117" s="342" t="s">
        <v>1759</v>
      </c>
      <c r="F117" s="342" t="s">
        <v>1760</v>
      </c>
      <c r="G117" s="342"/>
      <c r="H117" s="342" t="s">
        <v>370</v>
      </c>
      <c r="I117" s="342"/>
      <c r="J117" s="342" t="s">
        <v>371</v>
      </c>
      <c r="K117" s="342" t="s">
        <v>765</v>
      </c>
      <c r="L117" s="342" t="s">
        <v>1761</v>
      </c>
      <c r="M117" s="342" t="s">
        <v>1762</v>
      </c>
      <c r="N117" s="342" t="s">
        <v>371</v>
      </c>
      <c r="O117" s="342" t="s">
        <v>375</v>
      </c>
      <c r="P117" s="342" t="s">
        <v>376</v>
      </c>
      <c r="Q117" s="342" t="s">
        <v>377</v>
      </c>
      <c r="R117" s="342" t="s">
        <v>378</v>
      </c>
      <c r="S117" s="342" t="s">
        <v>391</v>
      </c>
      <c r="T117" s="342" t="s">
        <v>1723</v>
      </c>
      <c r="U117" s="342" t="s">
        <v>1723</v>
      </c>
      <c r="V117" s="342"/>
      <c r="W117" s="342"/>
      <c r="X117" s="342"/>
      <c r="Y117" s="342"/>
      <c r="Z117" s="342"/>
      <c r="AA117" s="342"/>
      <c r="AB117" s="342"/>
      <c r="AC117" s="342"/>
      <c r="AD117" s="342"/>
      <c r="AE117" s="342"/>
      <c r="AF117" s="342"/>
      <c r="AG117" s="342"/>
      <c r="AH117" s="342"/>
      <c r="AI117" s="342"/>
      <c r="AJ117" s="342"/>
      <c r="AK117" s="342" t="s">
        <v>371</v>
      </c>
      <c r="AL117" s="342" t="s">
        <v>381</v>
      </c>
      <c r="AM117" s="342" t="s">
        <v>371</v>
      </c>
      <c r="AN117" s="342" t="s">
        <v>1001</v>
      </c>
      <c r="AO117" s="342" t="s">
        <v>1000</v>
      </c>
      <c r="AP117" s="342" t="s">
        <v>1002</v>
      </c>
      <c r="AQ117" s="342" t="s">
        <v>1003</v>
      </c>
      <c r="AR117" s="342" t="s">
        <v>1004</v>
      </c>
      <c r="AS117" s="342" t="s">
        <v>483</v>
      </c>
      <c r="AT117" s="342"/>
      <c r="AU117" s="351" t="s">
        <v>1761</v>
      </c>
      <c r="AV117" s="342" t="s">
        <v>639</v>
      </c>
      <c r="AW117" s="342" t="s">
        <v>1763</v>
      </c>
      <c r="AX117" s="342" t="s">
        <v>511</v>
      </c>
      <c r="AY117" s="342" t="s">
        <v>1764</v>
      </c>
      <c r="AZ117" s="342" t="s">
        <v>502</v>
      </c>
      <c r="BA117" s="342" t="s">
        <v>1765</v>
      </c>
      <c r="BB117" s="342" t="s">
        <v>500</v>
      </c>
      <c r="BC117" s="342" t="s">
        <v>1766</v>
      </c>
      <c r="BD117" s="342" t="s">
        <v>713</v>
      </c>
      <c r="BE117" s="342" t="s">
        <v>1767</v>
      </c>
      <c r="BF117" s="342" t="s">
        <v>504</v>
      </c>
      <c r="BG117" s="342" t="s">
        <v>1768</v>
      </c>
      <c r="BH117" s="342" t="s">
        <v>459</v>
      </c>
      <c r="BI117" s="342" t="s">
        <v>1769</v>
      </c>
      <c r="BJ117" s="342" t="s">
        <v>399</v>
      </c>
      <c r="BK117" s="342" t="s">
        <v>1770</v>
      </c>
      <c r="BL117" s="342"/>
      <c r="BM117" s="342"/>
      <c r="BN117" s="342"/>
      <c r="BO117" s="342"/>
      <c r="BP117" s="342"/>
      <c r="BQ117" s="342"/>
      <c r="BR117" s="342"/>
      <c r="BS117" s="342"/>
      <c r="BT117" s="342"/>
      <c r="BU117" s="342"/>
      <c r="BV117" s="342"/>
      <c r="BW117" s="342"/>
      <c r="BX117" s="342"/>
      <c r="BY117" s="342"/>
      <c r="BZ117" s="342"/>
      <c r="CA117" s="342"/>
      <c r="CB117" s="342"/>
      <c r="CC117" s="343"/>
      <c r="CD117" s="343"/>
      <c r="CE117" s="343"/>
      <c r="CF117" s="343"/>
      <c r="CG117" s="343"/>
      <c r="CH117" s="343"/>
      <c r="CI117" s="343"/>
      <c r="CJ117" s="343"/>
      <c r="CK117" s="343"/>
      <c r="CL117" s="343"/>
      <c r="CM117" s="343"/>
      <c r="CN117" s="343"/>
      <c r="CO117" s="343"/>
      <c r="CP117" s="343"/>
      <c r="CQ117" s="343"/>
      <c r="CR117" s="343"/>
      <c r="CS117" s="343"/>
      <c r="CT117" s="343"/>
      <c r="CU117" s="343"/>
      <c r="CV117" s="343"/>
      <c r="CW117" s="343"/>
      <c r="CX117" s="343"/>
      <c r="CY117" s="343"/>
      <c r="CZ117" s="343"/>
      <c r="DA117" s="344"/>
    </row>
    <row r="118" spans="2:105" x14ac:dyDescent="0.25">
      <c r="B118" s="341" t="s">
        <v>1771</v>
      </c>
      <c r="C118" s="342" t="s">
        <v>1772</v>
      </c>
      <c r="D118" s="342" t="s">
        <v>1773</v>
      </c>
      <c r="E118" s="342" t="s">
        <v>1774</v>
      </c>
      <c r="F118" s="342" t="s">
        <v>1775</v>
      </c>
      <c r="G118" s="342"/>
      <c r="H118" s="342" t="s">
        <v>370</v>
      </c>
      <c r="I118" s="342"/>
      <c r="J118" s="342" t="s">
        <v>371</v>
      </c>
      <c r="K118" s="342" t="s">
        <v>654</v>
      </c>
      <c r="L118" s="342" t="s">
        <v>1776</v>
      </c>
      <c r="M118" s="342" t="s">
        <v>1777</v>
      </c>
      <c r="N118" s="342" t="s">
        <v>371</v>
      </c>
      <c r="O118" s="342" t="s">
        <v>805</v>
      </c>
      <c r="P118" s="342" t="s">
        <v>806</v>
      </c>
      <c r="Q118" s="342" t="s">
        <v>807</v>
      </c>
      <c r="R118" s="342" t="s">
        <v>378</v>
      </c>
      <c r="S118" s="342" t="s">
        <v>391</v>
      </c>
      <c r="T118" s="342" t="s">
        <v>1723</v>
      </c>
      <c r="U118" s="342" t="s">
        <v>1723</v>
      </c>
      <c r="V118" s="342"/>
      <c r="W118" s="342"/>
      <c r="X118" s="342"/>
      <c r="Y118" s="342"/>
      <c r="Z118" s="342"/>
      <c r="AA118" s="342"/>
      <c r="AB118" s="342"/>
      <c r="AC118" s="342"/>
      <c r="AD118" s="342"/>
      <c r="AE118" s="342"/>
      <c r="AF118" s="342"/>
      <c r="AG118" s="342"/>
      <c r="AH118" s="342"/>
      <c r="AI118" s="342"/>
      <c r="AJ118" s="342"/>
      <c r="AK118" s="342" t="s">
        <v>371</v>
      </c>
      <c r="AL118" s="342" t="s">
        <v>381</v>
      </c>
      <c r="AM118" s="342" t="s">
        <v>371</v>
      </c>
      <c r="AN118" s="342" t="s">
        <v>1001</v>
      </c>
      <c r="AO118" s="342" t="s">
        <v>1000</v>
      </c>
      <c r="AP118" s="342" t="s">
        <v>1002</v>
      </c>
      <c r="AQ118" s="342" t="s">
        <v>1003</v>
      </c>
      <c r="AR118" s="342" t="s">
        <v>1004</v>
      </c>
      <c r="AS118" s="342" t="s">
        <v>581</v>
      </c>
      <c r="AT118" s="342"/>
      <c r="AU118" s="351" t="s">
        <v>1776</v>
      </c>
      <c r="AV118" s="342" t="s">
        <v>639</v>
      </c>
      <c r="AW118" s="342" t="s">
        <v>813</v>
      </c>
      <c r="AX118" s="342" t="s">
        <v>511</v>
      </c>
      <c r="AY118" s="342" t="s">
        <v>1778</v>
      </c>
      <c r="AZ118" s="342" t="s">
        <v>502</v>
      </c>
      <c r="BA118" s="342" t="s">
        <v>1779</v>
      </c>
      <c r="BB118" s="342" t="s">
        <v>500</v>
      </c>
      <c r="BC118" s="342" t="s">
        <v>1780</v>
      </c>
      <c r="BD118" s="342" t="s">
        <v>713</v>
      </c>
      <c r="BE118" s="342" t="s">
        <v>1781</v>
      </c>
      <c r="BF118" s="342" t="s">
        <v>504</v>
      </c>
      <c r="BG118" s="342" t="s">
        <v>1782</v>
      </c>
      <c r="BH118" s="342" t="s">
        <v>459</v>
      </c>
      <c r="BI118" s="342" t="s">
        <v>1783</v>
      </c>
      <c r="BJ118" s="342" t="s">
        <v>399</v>
      </c>
      <c r="BK118" s="342" t="s">
        <v>1784</v>
      </c>
      <c r="BL118" s="342"/>
      <c r="BM118" s="342"/>
      <c r="BN118" s="342"/>
      <c r="BO118" s="342"/>
      <c r="BP118" s="342"/>
      <c r="BQ118" s="342"/>
      <c r="BR118" s="342"/>
      <c r="BS118" s="342"/>
      <c r="BT118" s="342"/>
      <c r="BU118" s="342"/>
      <c r="BV118" s="342"/>
      <c r="BW118" s="342"/>
      <c r="BX118" s="342"/>
      <c r="BY118" s="342"/>
      <c r="BZ118" s="342"/>
      <c r="CA118" s="342"/>
      <c r="CB118" s="342"/>
      <c r="CC118" s="343"/>
      <c r="CD118" s="343"/>
      <c r="CE118" s="343"/>
      <c r="CF118" s="343"/>
      <c r="CG118" s="343"/>
      <c r="CH118" s="343"/>
      <c r="CI118" s="343"/>
      <c r="CJ118" s="343"/>
      <c r="CK118" s="343"/>
      <c r="CL118" s="343"/>
      <c r="CM118" s="343"/>
      <c r="CN118" s="343"/>
      <c r="CO118" s="343"/>
      <c r="CP118" s="343"/>
      <c r="CQ118" s="343"/>
      <c r="CR118" s="343"/>
      <c r="CS118" s="343"/>
      <c r="CT118" s="343"/>
      <c r="CU118" s="343"/>
      <c r="CV118" s="343"/>
      <c r="CW118" s="343"/>
      <c r="CX118" s="343"/>
      <c r="CY118" s="343"/>
      <c r="CZ118" s="343"/>
      <c r="DA118" s="344"/>
    </row>
    <row r="119" spans="2:105" x14ac:dyDescent="0.25">
      <c r="B119" s="341" t="s">
        <v>1785</v>
      </c>
      <c r="C119" s="342" t="s">
        <v>1786</v>
      </c>
      <c r="D119" s="342" t="s">
        <v>1787</v>
      </c>
      <c r="E119" s="342" t="s">
        <v>1788</v>
      </c>
      <c r="F119" s="342" t="s">
        <v>1789</v>
      </c>
      <c r="G119" s="342"/>
      <c r="H119" s="342" t="s">
        <v>370</v>
      </c>
      <c r="I119" s="342"/>
      <c r="J119" s="342" t="s">
        <v>371</v>
      </c>
      <c r="K119" s="342" t="s">
        <v>445</v>
      </c>
      <c r="L119" s="342" t="s">
        <v>1790</v>
      </c>
      <c r="M119" s="342" t="s">
        <v>1791</v>
      </c>
      <c r="N119" s="342" t="s">
        <v>371</v>
      </c>
      <c r="O119" s="342" t="s">
        <v>375</v>
      </c>
      <c r="P119" s="342" t="s">
        <v>376</v>
      </c>
      <c r="Q119" s="342" t="s">
        <v>377</v>
      </c>
      <c r="R119" s="342" t="s">
        <v>378</v>
      </c>
      <c r="S119" s="342" t="s">
        <v>391</v>
      </c>
      <c r="T119" s="342" t="s">
        <v>1723</v>
      </c>
      <c r="U119" s="342" t="s">
        <v>1723</v>
      </c>
      <c r="V119" s="342"/>
      <c r="W119" s="342"/>
      <c r="X119" s="342"/>
      <c r="Y119" s="342"/>
      <c r="Z119" s="342"/>
      <c r="AA119" s="342"/>
      <c r="AB119" s="342"/>
      <c r="AC119" s="342"/>
      <c r="AD119" s="342"/>
      <c r="AE119" s="342"/>
      <c r="AF119" s="342"/>
      <c r="AG119" s="342"/>
      <c r="AH119" s="342"/>
      <c r="AI119" s="342"/>
      <c r="AJ119" s="342"/>
      <c r="AK119" s="342" t="s">
        <v>371</v>
      </c>
      <c r="AL119" s="342" t="s">
        <v>381</v>
      </c>
      <c r="AM119" s="342" t="s">
        <v>371</v>
      </c>
      <c r="AN119" s="342" t="s">
        <v>1001</v>
      </c>
      <c r="AO119" s="342" t="s">
        <v>1000</v>
      </c>
      <c r="AP119" s="342" t="s">
        <v>1002</v>
      </c>
      <c r="AQ119" s="342" t="s">
        <v>1003</v>
      </c>
      <c r="AR119" s="342" t="s">
        <v>1004</v>
      </c>
      <c r="AS119" s="342" t="s">
        <v>600</v>
      </c>
      <c r="AT119" s="342"/>
      <c r="AU119" s="351" t="s">
        <v>1790</v>
      </c>
      <c r="AV119" s="342" t="s">
        <v>639</v>
      </c>
      <c r="AW119" s="342" t="s">
        <v>1792</v>
      </c>
      <c r="AX119" s="342" t="s">
        <v>511</v>
      </c>
      <c r="AY119" s="342" t="s">
        <v>1793</v>
      </c>
      <c r="AZ119" s="342" t="s">
        <v>502</v>
      </c>
      <c r="BA119" s="342" t="s">
        <v>1794</v>
      </c>
      <c r="BB119" s="342" t="s">
        <v>500</v>
      </c>
      <c r="BC119" s="342" t="s">
        <v>1629</v>
      </c>
      <c r="BD119" s="342" t="s">
        <v>713</v>
      </c>
      <c r="BE119" s="342" t="s">
        <v>1795</v>
      </c>
      <c r="BF119" s="342" t="s">
        <v>504</v>
      </c>
      <c r="BG119" s="342" t="s">
        <v>1796</v>
      </c>
      <c r="BH119" s="342" t="s">
        <v>459</v>
      </c>
      <c r="BI119" s="342" t="s">
        <v>1797</v>
      </c>
      <c r="BJ119" s="342" t="s">
        <v>399</v>
      </c>
      <c r="BK119" s="342" t="s">
        <v>1798</v>
      </c>
      <c r="BL119" s="342"/>
      <c r="BM119" s="342"/>
      <c r="BN119" s="342"/>
      <c r="BO119" s="342"/>
      <c r="BP119" s="342"/>
      <c r="BQ119" s="342"/>
      <c r="BR119" s="342"/>
      <c r="BS119" s="342"/>
      <c r="BT119" s="342"/>
      <c r="BU119" s="342"/>
      <c r="BV119" s="342"/>
      <c r="BW119" s="342"/>
      <c r="BX119" s="342"/>
      <c r="BY119" s="342"/>
      <c r="BZ119" s="342"/>
      <c r="CA119" s="342"/>
      <c r="CB119" s="342"/>
      <c r="CC119" s="343"/>
      <c r="CD119" s="343"/>
      <c r="CE119" s="343"/>
      <c r="CF119" s="343"/>
      <c r="CG119" s="343"/>
      <c r="CH119" s="343"/>
      <c r="CI119" s="343"/>
      <c r="CJ119" s="343"/>
      <c r="CK119" s="343"/>
      <c r="CL119" s="343"/>
      <c r="CM119" s="343"/>
      <c r="CN119" s="343"/>
      <c r="CO119" s="343"/>
      <c r="CP119" s="343"/>
      <c r="CQ119" s="343"/>
      <c r="CR119" s="343"/>
      <c r="CS119" s="343"/>
      <c r="CT119" s="343"/>
      <c r="CU119" s="343"/>
      <c r="CV119" s="343"/>
      <c r="CW119" s="343"/>
      <c r="CX119" s="343"/>
      <c r="CY119" s="343"/>
      <c r="CZ119" s="343"/>
      <c r="DA119" s="344"/>
    </row>
    <row r="120" spans="2:105" x14ac:dyDescent="0.25">
      <c r="B120" s="341" t="s">
        <v>1799</v>
      </c>
      <c r="C120" s="342" t="s">
        <v>1800</v>
      </c>
      <c r="D120" s="342" t="s">
        <v>1801</v>
      </c>
      <c r="E120" s="342" t="s">
        <v>1802</v>
      </c>
      <c r="F120" s="342" t="s">
        <v>1803</v>
      </c>
      <c r="G120" s="342"/>
      <c r="H120" s="342" t="s">
        <v>370</v>
      </c>
      <c r="I120" s="342"/>
      <c r="J120" s="342" t="s">
        <v>371</v>
      </c>
      <c r="K120" s="342" t="s">
        <v>740</v>
      </c>
      <c r="L120" s="342" t="s">
        <v>1804</v>
      </c>
      <c r="M120" s="342" t="s">
        <v>1805</v>
      </c>
      <c r="N120" s="342" t="s">
        <v>371</v>
      </c>
      <c r="O120" s="342" t="s">
        <v>375</v>
      </c>
      <c r="P120" s="342" t="s">
        <v>376</v>
      </c>
      <c r="Q120" s="342" t="s">
        <v>377</v>
      </c>
      <c r="R120" s="342" t="s">
        <v>378</v>
      </c>
      <c r="S120" s="342" t="s">
        <v>391</v>
      </c>
      <c r="T120" s="342" t="s">
        <v>1723</v>
      </c>
      <c r="U120" s="342" t="s">
        <v>1723</v>
      </c>
      <c r="V120" s="342"/>
      <c r="W120" s="342"/>
      <c r="X120" s="342"/>
      <c r="Y120" s="342"/>
      <c r="Z120" s="342"/>
      <c r="AA120" s="342"/>
      <c r="AB120" s="342"/>
      <c r="AC120" s="342"/>
      <c r="AD120" s="342"/>
      <c r="AE120" s="342"/>
      <c r="AF120" s="342"/>
      <c r="AG120" s="342"/>
      <c r="AH120" s="342"/>
      <c r="AI120" s="342"/>
      <c r="AJ120" s="342"/>
      <c r="AK120" s="342" t="s">
        <v>371</v>
      </c>
      <c r="AL120" s="342" t="s">
        <v>381</v>
      </c>
      <c r="AM120" s="342" t="s">
        <v>371</v>
      </c>
      <c r="AN120" s="342" t="s">
        <v>1001</v>
      </c>
      <c r="AO120" s="342" t="s">
        <v>1000</v>
      </c>
      <c r="AP120" s="342" t="s">
        <v>1002</v>
      </c>
      <c r="AQ120" s="342" t="s">
        <v>1003</v>
      </c>
      <c r="AR120" s="342" t="s">
        <v>1004</v>
      </c>
      <c r="AS120" s="342" t="s">
        <v>385</v>
      </c>
      <c r="AT120" s="342"/>
      <c r="AU120" s="351" t="s">
        <v>1804</v>
      </c>
      <c r="AV120" s="342" t="s">
        <v>639</v>
      </c>
      <c r="AW120" s="342" t="s">
        <v>1806</v>
      </c>
      <c r="AX120" s="342" t="s">
        <v>511</v>
      </c>
      <c r="AY120" s="342" t="s">
        <v>1807</v>
      </c>
      <c r="AZ120" s="342" t="s">
        <v>502</v>
      </c>
      <c r="BA120" s="342" t="s">
        <v>1808</v>
      </c>
      <c r="BB120" s="342" t="s">
        <v>500</v>
      </c>
      <c r="BC120" s="342" t="s">
        <v>1809</v>
      </c>
      <c r="BD120" s="342" t="s">
        <v>713</v>
      </c>
      <c r="BE120" s="342" t="s">
        <v>759</v>
      </c>
      <c r="BF120" s="342" t="s">
        <v>504</v>
      </c>
      <c r="BG120" s="342" t="s">
        <v>1196</v>
      </c>
      <c r="BH120" s="342" t="s">
        <v>459</v>
      </c>
      <c r="BI120" s="342" t="s">
        <v>1810</v>
      </c>
      <c r="BJ120" s="342" t="s">
        <v>399</v>
      </c>
      <c r="BK120" s="342" t="s">
        <v>1811</v>
      </c>
      <c r="BL120" s="342"/>
      <c r="BM120" s="342"/>
      <c r="BN120" s="342"/>
      <c r="BO120" s="342"/>
      <c r="BP120" s="342"/>
      <c r="BQ120" s="342"/>
      <c r="BR120" s="342"/>
      <c r="BS120" s="342"/>
      <c r="BT120" s="342"/>
      <c r="BU120" s="342"/>
      <c r="BV120" s="342"/>
      <c r="BW120" s="342"/>
      <c r="BX120" s="342"/>
      <c r="BY120" s="342"/>
      <c r="BZ120" s="342"/>
      <c r="CA120" s="342"/>
      <c r="CB120" s="342"/>
      <c r="CC120" s="343"/>
      <c r="CD120" s="343"/>
      <c r="CE120" s="343"/>
      <c r="CF120" s="343"/>
      <c r="CG120" s="343"/>
      <c r="CH120" s="343"/>
      <c r="CI120" s="343"/>
      <c r="CJ120" s="343"/>
      <c r="CK120" s="343"/>
      <c r="CL120" s="343"/>
      <c r="CM120" s="343"/>
      <c r="CN120" s="343"/>
      <c r="CO120" s="343"/>
      <c r="CP120" s="343"/>
      <c r="CQ120" s="343"/>
      <c r="CR120" s="343"/>
      <c r="CS120" s="343"/>
      <c r="CT120" s="343"/>
      <c r="CU120" s="343"/>
      <c r="CV120" s="343"/>
      <c r="CW120" s="343"/>
      <c r="CX120" s="343"/>
      <c r="CY120" s="343"/>
      <c r="CZ120" s="343"/>
      <c r="DA120" s="344"/>
    </row>
    <row r="121" spans="2:105" x14ac:dyDescent="0.25">
      <c r="B121" s="341" t="s">
        <v>561</v>
      </c>
      <c r="C121" s="342"/>
      <c r="D121" s="342" t="s">
        <v>1812</v>
      </c>
      <c r="E121" s="342"/>
      <c r="F121" s="342" t="s">
        <v>438</v>
      </c>
      <c r="G121" s="342"/>
      <c r="H121" s="342" t="s">
        <v>370</v>
      </c>
      <c r="I121" s="342"/>
      <c r="J121" s="342" t="s">
        <v>371</v>
      </c>
      <c r="K121" s="342" t="s">
        <v>695</v>
      </c>
      <c r="L121" s="342"/>
      <c r="M121" s="342"/>
      <c r="N121" s="342" t="s">
        <v>371</v>
      </c>
      <c r="O121" s="342"/>
      <c r="P121" s="342"/>
      <c r="Q121" s="342"/>
      <c r="R121" s="342"/>
      <c r="S121" s="342" t="s">
        <v>391</v>
      </c>
      <c r="T121" s="342" t="s">
        <v>1723</v>
      </c>
      <c r="U121" s="342" t="s">
        <v>1723</v>
      </c>
      <c r="V121" s="342"/>
      <c r="W121" s="342"/>
      <c r="X121" s="342"/>
      <c r="Y121" s="342"/>
      <c r="Z121" s="342"/>
      <c r="AA121" s="342"/>
      <c r="AB121" s="342"/>
      <c r="AC121" s="342"/>
      <c r="AD121" s="342"/>
      <c r="AE121" s="342"/>
      <c r="AF121" s="342"/>
      <c r="AG121" s="342"/>
      <c r="AH121" s="342"/>
      <c r="AI121" s="342"/>
      <c r="AJ121" s="342"/>
      <c r="AK121" s="342" t="s">
        <v>371</v>
      </c>
      <c r="AL121" s="342" t="s">
        <v>381</v>
      </c>
      <c r="AM121" s="342" t="s">
        <v>371</v>
      </c>
      <c r="AN121" s="342" t="s">
        <v>1001</v>
      </c>
      <c r="AO121" s="342" t="s">
        <v>1000</v>
      </c>
      <c r="AP121" s="342" t="s">
        <v>1002</v>
      </c>
      <c r="AQ121" s="342" t="s">
        <v>1003</v>
      </c>
      <c r="AR121" s="342" t="s">
        <v>1004</v>
      </c>
      <c r="AS121" s="342"/>
      <c r="AT121" s="342"/>
      <c r="AU121" s="351"/>
      <c r="AV121" s="342"/>
      <c r="AW121" s="342"/>
      <c r="AX121" s="342"/>
      <c r="AY121" s="342"/>
      <c r="AZ121" s="342"/>
      <c r="BA121" s="342"/>
      <c r="BB121" s="342"/>
      <c r="BC121" s="342"/>
      <c r="BD121" s="342"/>
      <c r="BE121" s="342"/>
      <c r="BF121" s="342"/>
      <c r="BG121" s="342"/>
      <c r="BH121" s="342"/>
      <c r="BI121" s="342"/>
      <c r="BJ121" s="342"/>
      <c r="BK121" s="342"/>
      <c r="BL121" s="342"/>
      <c r="BM121" s="342"/>
      <c r="BN121" s="342"/>
      <c r="BO121" s="342"/>
      <c r="BP121" s="342"/>
      <c r="BQ121" s="342"/>
      <c r="BR121" s="342"/>
      <c r="BS121" s="342"/>
      <c r="BT121" s="342"/>
      <c r="BU121" s="342"/>
      <c r="BV121" s="342"/>
      <c r="BW121" s="342"/>
      <c r="BX121" s="342"/>
      <c r="BY121" s="342"/>
      <c r="BZ121" s="342"/>
      <c r="CA121" s="342"/>
      <c r="CB121" s="342"/>
      <c r="CC121" s="343"/>
      <c r="CD121" s="343"/>
      <c r="CE121" s="343"/>
      <c r="CF121" s="343"/>
      <c r="CG121" s="343"/>
      <c r="CH121" s="343"/>
      <c r="CI121" s="343"/>
      <c r="CJ121" s="343"/>
      <c r="CK121" s="343"/>
      <c r="CL121" s="343"/>
      <c r="CM121" s="343"/>
      <c r="CN121" s="343"/>
      <c r="CO121" s="343"/>
      <c r="CP121" s="343"/>
      <c r="CQ121" s="343"/>
      <c r="CR121" s="343"/>
      <c r="CS121" s="343"/>
      <c r="CT121" s="343"/>
      <c r="CU121" s="343"/>
      <c r="CV121" s="343"/>
      <c r="CW121" s="343"/>
      <c r="CX121" s="343"/>
      <c r="CY121" s="343"/>
      <c r="CZ121" s="343"/>
      <c r="DA121" s="344"/>
    </row>
    <row r="122" spans="2:105" x14ac:dyDescent="0.25">
      <c r="B122" s="341" t="s">
        <v>1813</v>
      </c>
      <c r="C122" s="342"/>
      <c r="D122" s="342" t="s">
        <v>1814</v>
      </c>
      <c r="E122" s="342"/>
      <c r="F122" s="342" t="s">
        <v>438</v>
      </c>
      <c r="G122" s="342"/>
      <c r="H122" s="342" t="s">
        <v>370</v>
      </c>
      <c r="I122" s="342"/>
      <c r="J122" s="342" t="s">
        <v>371</v>
      </c>
      <c r="K122" s="342" t="s">
        <v>675</v>
      </c>
      <c r="L122" s="342"/>
      <c r="M122" s="342"/>
      <c r="N122" s="342" t="s">
        <v>371</v>
      </c>
      <c r="O122" s="342"/>
      <c r="P122" s="342"/>
      <c r="Q122" s="342"/>
      <c r="R122" s="342"/>
      <c r="S122" s="342" t="s">
        <v>391</v>
      </c>
      <c r="T122" s="342" t="s">
        <v>1723</v>
      </c>
      <c r="U122" s="342" t="s">
        <v>1723</v>
      </c>
      <c r="V122" s="342"/>
      <c r="W122" s="342"/>
      <c r="X122" s="342"/>
      <c r="Y122" s="342"/>
      <c r="Z122" s="342"/>
      <c r="AA122" s="342"/>
      <c r="AB122" s="342"/>
      <c r="AC122" s="342"/>
      <c r="AD122" s="342"/>
      <c r="AE122" s="342"/>
      <c r="AF122" s="342"/>
      <c r="AG122" s="342"/>
      <c r="AH122" s="342"/>
      <c r="AI122" s="342"/>
      <c r="AJ122" s="342"/>
      <c r="AK122" s="342" t="s">
        <v>371</v>
      </c>
      <c r="AL122" s="342" t="s">
        <v>381</v>
      </c>
      <c r="AM122" s="342" t="s">
        <v>371</v>
      </c>
      <c r="AN122" s="342" t="s">
        <v>1001</v>
      </c>
      <c r="AO122" s="342" t="s">
        <v>1000</v>
      </c>
      <c r="AP122" s="342" t="s">
        <v>1002</v>
      </c>
      <c r="AQ122" s="342" t="s">
        <v>1003</v>
      </c>
      <c r="AR122" s="342" t="s">
        <v>1004</v>
      </c>
      <c r="AS122" s="342"/>
      <c r="AT122" s="342"/>
      <c r="AU122" s="351"/>
      <c r="AV122" s="342"/>
      <c r="AW122" s="342"/>
      <c r="AX122" s="342"/>
      <c r="AY122" s="342"/>
      <c r="AZ122" s="342"/>
      <c r="BA122" s="342"/>
      <c r="BB122" s="342"/>
      <c r="BC122" s="342"/>
      <c r="BD122" s="342"/>
      <c r="BE122" s="342"/>
      <c r="BF122" s="342"/>
      <c r="BG122" s="342"/>
      <c r="BH122" s="342"/>
      <c r="BI122" s="342"/>
      <c r="BJ122" s="342"/>
      <c r="BK122" s="342"/>
      <c r="BL122" s="342"/>
      <c r="BM122" s="342"/>
      <c r="BN122" s="342"/>
      <c r="BO122" s="342"/>
      <c r="BP122" s="342"/>
      <c r="BQ122" s="342"/>
      <c r="BR122" s="342"/>
      <c r="BS122" s="342"/>
      <c r="BT122" s="342"/>
      <c r="BU122" s="342"/>
      <c r="BV122" s="342"/>
      <c r="BW122" s="342"/>
      <c r="BX122" s="342"/>
      <c r="BY122" s="342"/>
      <c r="BZ122" s="342"/>
      <c r="CA122" s="342"/>
      <c r="CB122" s="342"/>
      <c r="CC122" s="343"/>
      <c r="CD122" s="343"/>
      <c r="CE122" s="343"/>
      <c r="CF122" s="343"/>
      <c r="CG122" s="343"/>
      <c r="CH122" s="343"/>
      <c r="CI122" s="343"/>
      <c r="CJ122" s="343"/>
      <c r="CK122" s="343"/>
      <c r="CL122" s="343"/>
      <c r="CM122" s="343"/>
      <c r="CN122" s="343"/>
      <c r="CO122" s="343"/>
      <c r="CP122" s="343"/>
      <c r="CQ122" s="343"/>
      <c r="CR122" s="343"/>
      <c r="CS122" s="343"/>
      <c r="CT122" s="343"/>
      <c r="CU122" s="343"/>
      <c r="CV122" s="343"/>
      <c r="CW122" s="343"/>
      <c r="CX122" s="343"/>
      <c r="CY122" s="343"/>
      <c r="CZ122" s="343"/>
      <c r="DA122" s="344"/>
    </row>
    <row r="123" spans="2:105" x14ac:dyDescent="0.25">
      <c r="B123" s="341" t="s">
        <v>1815</v>
      </c>
      <c r="C123" s="342" t="s">
        <v>1816</v>
      </c>
      <c r="D123" s="342" t="s">
        <v>1817</v>
      </c>
      <c r="E123" s="342" t="s">
        <v>1818</v>
      </c>
      <c r="F123" s="342" t="s">
        <v>1819</v>
      </c>
      <c r="G123" s="342"/>
      <c r="H123" s="342" t="s">
        <v>370</v>
      </c>
      <c r="I123" s="342"/>
      <c r="J123" s="342" t="s">
        <v>371</v>
      </c>
      <c r="K123" s="342" t="s">
        <v>785</v>
      </c>
      <c r="L123" s="342"/>
      <c r="M123" s="342"/>
      <c r="N123" s="342" t="s">
        <v>386</v>
      </c>
      <c r="O123" s="342" t="s">
        <v>805</v>
      </c>
      <c r="P123" s="342" t="s">
        <v>806</v>
      </c>
      <c r="Q123" s="342" t="s">
        <v>807</v>
      </c>
      <c r="R123" s="342" t="s">
        <v>378</v>
      </c>
      <c r="S123" s="342" t="s">
        <v>391</v>
      </c>
      <c r="T123" s="342" t="s">
        <v>1723</v>
      </c>
      <c r="U123" s="342" t="s">
        <v>1723</v>
      </c>
      <c r="V123" s="342"/>
      <c r="W123" s="342"/>
      <c r="X123" s="342"/>
      <c r="Y123" s="342"/>
      <c r="Z123" s="342"/>
      <c r="AA123" s="342"/>
      <c r="AB123" s="342"/>
      <c r="AC123" s="342"/>
      <c r="AD123" s="342"/>
      <c r="AE123" s="342"/>
      <c r="AF123" s="342"/>
      <c r="AG123" s="342"/>
      <c r="AH123" s="342"/>
      <c r="AI123" s="342"/>
      <c r="AJ123" s="342"/>
      <c r="AK123" s="342" t="s">
        <v>371</v>
      </c>
      <c r="AL123" s="342" t="s">
        <v>381</v>
      </c>
      <c r="AM123" s="342" t="s">
        <v>371</v>
      </c>
      <c r="AN123" s="342" t="s">
        <v>1001</v>
      </c>
      <c r="AO123" s="342" t="s">
        <v>1000</v>
      </c>
      <c r="AP123" s="342" t="s">
        <v>1002</v>
      </c>
      <c r="AQ123" s="342" t="s">
        <v>1003</v>
      </c>
      <c r="AR123" s="342" t="s">
        <v>1004</v>
      </c>
      <c r="AS123" s="342"/>
      <c r="AT123" s="342"/>
      <c r="AU123" s="351"/>
      <c r="AV123" s="342"/>
      <c r="AW123" s="342"/>
      <c r="AX123" s="342"/>
      <c r="AY123" s="342"/>
      <c r="AZ123" s="342"/>
      <c r="BA123" s="342"/>
      <c r="BB123" s="342"/>
      <c r="BC123" s="342"/>
      <c r="BD123" s="342"/>
      <c r="BE123" s="342"/>
      <c r="BF123" s="342"/>
      <c r="BG123" s="342"/>
      <c r="BH123" s="342"/>
      <c r="BI123" s="342"/>
      <c r="BJ123" s="342"/>
      <c r="BK123" s="342"/>
      <c r="BL123" s="342"/>
      <c r="BM123" s="342"/>
      <c r="BN123" s="342"/>
      <c r="BO123" s="342"/>
      <c r="BP123" s="342"/>
      <c r="BQ123" s="342"/>
      <c r="BR123" s="342"/>
      <c r="BS123" s="342"/>
      <c r="BT123" s="342"/>
      <c r="BU123" s="342"/>
      <c r="BV123" s="342"/>
      <c r="BW123" s="342"/>
      <c r="BX123" s="342"/>
      <c r="BY123" s="342"/>
      <c r="BZ123" s="342"/>
      <c r="CA123" s="342"/>
      <c r="CB123" s="342"/>
      <c r="CC123" s="343"/>
      <c r="CD123" s="343"/>
      <c r="CE123" s="343"/>
      <c r="CF123" s="343"/>
      <c r="CG123" s="343"/>
      <c r="CH123" s="343"/>
      <c r="CI123" s="343"/>
      <c r="CJ123" s="343"/>
      <c r="CK123" s="343"/>
      <c r="CL123" s="343"/>
      <c r="CM123" s="343"/>
      <c r="CN123" s="343"/>
      <c r="CO123" s="343"/>
      <c r="CP123" s="343"/>
      <c r="CQ123" s="343"/>
      <c r="CR123" s="343"/>
      <c r="CS123" s="343"/>
      <c r="CT123" s="343"/>
      <c r="CU123" s="343"/>
      <c r="CV123" s="343"/>
      <c r="CW123" s="343"/>
      <c r="CX123" s="343"/>
      <c r="CY123" s="343"/>
      <c r="CZ123" s="343"/>
      <c r="DA123" s="344"/>
    </row>
    <row r="124" spans="2:105" x14ac:dyDescent="0.25">
      <c r="B124" s="341" t="s">
        <v>1820</v>
      </c>
      <c r="C124" s="342" t="s">
        <v>1821</v>
      </c>
      <c r="D124" s="342" t="s">
        <v>1822</v>
      </c>
      <c r="E124" s="342" t="s">
        <v>1823</v>
      </c>
      <c r="F124" s="342" t="s">
        <v>1824</v>
      </c>
      <c r="G124" s="342"/>
      <c r="H124" s="342" t="s">
        <v>370</v>
      </c>
      <c r="I124" s="342"/>
      <c r="J124" s="342" t="s">
        <v>371</v>
      </c>
      <c r="K124" s="342" t="s">
        <v>624</v>
      </c>
      <c r="L124" s="342" t="s">
        <v>1825</v>
      </c>
      <c r="M124" s="342" t="s">
        <v>1826</v>
      </c>
      <c r="N124" s="342" t="s">
        <v>429</v>
      </c>
      <c r="O124" s="342" t="s">
        <v>375</v>
      </c>
      <c r="P124" s="342" t="s">
        <v>376</v>
      </c>
      <c r="Q124" s="342" t="s">
        <v>377</v>
      </c>
      <c r="R124" s="342" t="s">
        <v>378</v>
      </c>
      <c r="S124" s="342" t="s">
        <v>391</v>
      </c>
      <c r="T124" s="342" t="s">
        <v>1723</v>
      </c>
      <c r="U124" s="342" t="s">
        <v>1723</v>
      </c>
      <c r="V124" s="342"/>
      <c r="W124" s="342"/>
      <c r="X124" s="342"/>
      <c r="Y124" s="342"/>
      <c r="Z124" s="342"/>
      <c r="AA124" s="342"/>
      <c r="AB124" s="342"/>
      <c r="AC124" s="342"/>
      <c r="AD124" s="342"/>
      <c r="AE124" s="342"/>
      <c r="AF124" s="342"/>
      <c r="AG124" s="342"/>
      <c r="AH124" s="342"/>
      <c r="AI124" s="342"/>
      <c r="AJ124" s="342"/>
      <c r="AK124" s="342" t="s">
        <v>371</v>
      </c>
      <c r="AL124" s="342" t="s">
        <v>381</v>
      </c>
      <c r="AM124" s="342" t="s">
        <v>371</v>
      </c>
      <c r="AN124" s="342" t="s">
        <v>1001</v>
      </c>
      <c r="AO124" s="342" t="s">
        <v>1000</v>
      </c>
      <c r="AP124" s="342" t="s">
        <v>1002</v>
      </c>
      <c r="AQ124" s="342" t="s">
        <v>1003</v>
      </c>
      <c r="AR124" s="342" t="s">
        <v>1004</v>
      </c>
      <c r="AS124" s="342"/>
      <c r="AT124" s="342"/>
      <c r="AU124" s="351" t="s">
        <v>1825</v>
      </c>
      <c r="AV124" s="342"/>
      <c r="AW124" s="342"/>
      <c r="AX124" s="342"/>
      <c r="AY124" s="342"/>
      <c r="AZ124" s="342"/>
      <c r="BA124" s="342"/>
      <c r="BB124" s="342"/>
      <c r="BC124" s="342"/>
      <c r="BD124" s="342"/>
      <c r="BE124" s="342"/>
      <c r="BF124" s="342"/>
      <c r="BG124" s="342"/>
      <c r="BH124" s="342"/>
      <c r="BI124" s="342"/>
      <c r="BJ124" s="342"/>
      <c r="BK124" s="342"/>
      <c r="BL124" s="342"/>
      <c r="BM124" s="342"/>
      <c r="BN124" s="342"/>
      <c r="BO124" s="342"/>
      <c r="BP124" s="342"/>
      <c r="BQ124" s="342"/>
      <c r="BR124" s="342"/>
      <c r="BS124" s="342"/>
      <c r="BT124" s="342"/>
      <c r="BU124" s="342"/>
      <c r="BV124" s="342"/>
      <c r="BW124" s="342"/>
      <c r="BX124" s="342"/>
      <c r="BY124" s="342"/>
      <c r="BZ124" s="342"/>
      <c r="CA124" s="342"/>
      <c r="CB124" s="342"/>
      <c r="CC124" s="343"/>
      <c r="CD124" s="343"/>
      <c r="CE124" s="343"/>
      <c r="CF124" s="343"/>
      <c r="CG124" s="343"/>
      <c r="CH124" s="343"/>
      <c r="CI124" s="343"/>
      <c r="CJ124" s="343"/>
      <c r="CK124" s="343"/>
      <c r="CL124" s="343"/>
      <c r="CM124" s="343"/>
      <c r="CN124" s="343"/>
      <c r="CO124" s="343"/>
      <c r="CP124" s="343"/>
      <c r="CQ124" s="343"/>
      <c r="CR124" s="343"/>
      <c r="CS124" s="343"/>
      <c r="CT124" s="343"/>
      <c r="CU124" s="343"/>
      <c r="CV124" s="343"/>
      <c r="CW124" s="343"/>
      <c r="CX124" s="343"/>
      <c r="CY124" s="343"/>
      <c r="CZ124" s="343"/>
      <c r="DA124" s="344"/>
    </row>
    <row r="125" spans="2:105" x14ac:dyDescent="0.25">
      <c r="B125" s="341" t="s">
        <v>1827</v>
      </c>
      <c r="C125" s="342" t="s">
        <v>1828</v>
      </c>
      <c r="D125" s="342" t="s">
        <v>1829</v>
      </c>
      <c r="E125" s="342" t="s">
        <v>784</v>
      </c>
      <c r="F125" s="342" t="s">
        <v>1830</v>
      </c>
      <c r="G125" s="342"/>
      <c r="H125" s="342" t="s">
        <v>370</v>
      </c>
      <c r="I125" s="342"/>
      <c r="J125" s="342" t="s">
        <v>371</v>
      </c>
      <c r="K125" s="342" t="s">
        <v>505</v>
      </c>
      <c r="L125" s="342" t="s">
        <v>1831</v>
      </c>
      <c r="M125" s="342" t="s">
        <v>1832</v>
      </c>
      <c r="N125" s="342" t="s">
        <v>371</v>
      </c>
      <c r="O125" s="342" t="s">
        <v>375</v>
      </c>
      <c r="P125" s="342" t="s">
        <v>376</v>
      </c>
      <c r="Q125" s="342" t="s">
        <v>377</v>
      </c>
      <c r="R125" s="342" t="s">
        <v>378</v>
      </c>
      <c r="S125" s="342" t="s">
        <v>393</v>
      </c>
      <c r="T125" s="342" t="s">
        <v>1833</v>
      </c>
      <c r="U125" s="342" t="s">
        <v>1833</v>
      </c>
      <c r="V125" s="342"/>
      <c r="W125" s="342"/>
      <c r="X125" s="342"/>
      <c r="Y125" s="342"/>
      <c r="Z125" s="342"/>
      <c r="AA125" s="342"/>
      <c r="AB125" s="342"/>
      <c r="AC125" s="342"/>
      <c r="AD125" s="342"/>
      <c r="AE125" s="342"/>
      <c r="AF125" s="342"/>
      <c r="AG125" s="342"/>
      <c r="AH125" s="342"/>
      <c r="AI125" s="342"/>
      <c r="AJ125" s="342"/>
      <c r="AK125" s="342" t="s">
        <v>371</v>
      </c>
      <c r="AL125" s="342" t="s">
        <v>381</v>
      </c>
      <c r="AM125" s="342" t="s">
        <v>371</v>
      </c>
      <c r="AN125" s="342" t="s">
        <v>573</v>
      </c>
      <c r="AO125" s="342" t="s">
        <v>1094</v>
      </c>
      <c r="AP125" s="342" t="s">
        <v>1095</v>
      </c>
      <c r="AQ125" s="342" t="s">
        <v>473</v>
      </c>
      <c r="AR125" s="342" t="s">
        <v>611</v>
      </c>
      <c r="AS125" s="342" t="s">
        <v>386</v>
      </c>
      <c r="AT125" s="342"/>
      <c r="AU125" s="351" t="s">
        <v>1831</v>
      </c>
      <c r="AV125" s="342" t="s">
        <v>628</v>
      </c>
      <c r="AW125" s="342" t="s">
        <v>544</v>
      </c>
      <c r="AX125" s="342" t="s">
        <v>502</v>
      </c>
      <c r="AY125" s="342" t="s">
        <v>1834</v>
      </c>
      <c r="AZ125" s="342" t="s">
        <v>504</v>
      </c>
      <c r="BA125" s="342" t="s">
        <v>1835</v>
      </c>
      <c r="BB125" s="342" t="s">
        <v>393</v>
      </c>
      <c r="BC125" s="342" t="s">
        <v>1836</v>
      </c>
      <c r="BD125" s="342" t="s">
        <v>705</v>
      </c>
      <c r="BE125" s="342" t="s">
        <v>1837</v>
      </c>
      <c r="BF125" s="342" t="s">
        <v>635</v>
      </c>
      <c r="BG125" s="342" t="s">
        <v>1838</v>
      </c>
      <c r="BH125" s="342" t="s">
        <v>637</v>
      </c>
      <c r="BI125" s="342" t="s">
        <v>1839</v>
      </c>
      <c r="BJ125" s="342" t="s">
        <v>641</v>
      </c>
      <c r="BK125" s="342" t="s">
        <v>1840</v>
      </c>
      <c r="BL125" s="342" t="s">
        <v>643</v>
      </c>
      <c r="BM125" s="342" t="s">
        <v>1841</v>
      </c>
      <c r="BN125" s="342" t="s">
        <v>382</v>
      </c>
      <c r="BO125" s="342" t="s">
        <v>1842</v>
      </c>
      <c r="BP125" s="342" t="s">
        <v>459</v>
      </c>
      <c r="BQ125" s="342" t="s">
        <v>1843</v>
      </c>
      <c r="BR125" s="342" t="s">
        <v>399</v>
      </c>
      <c r="BS125" s="342" t="s">
        <v>1844</v>
      </c>
      <c r="BT125" s="342"/>
      <c r="BU125" s="342"/>
      <c r="BV125" s="342"/>
      <c r="BW125" s="342"/>
      <c r="BX125" s="342"/>
      <c r="BY125" s="342"/>
      <c r="BZ125" s="342"/>
      <c r="CA125" s="342"/>
      <c r="CB125" s="342"/>
      <c r="CC125" s="343"/>
      <c r="CD125" s="343"/>
      <c r="CE125" s="343"/>
      <c r="CF125" s="343"/>
      <c r="CG125" s="343"/>
      <c r="CH125" s="343"/>
      <c r="CI125" s="343"/>
      <c r="CJ125" s="343"/>
      <c r="CK125" s="343"/>
      <c r="CL125" s="343"/>
      <c r="CM125" s="343"/>
      <c r="CN125" s="343"/>
      <c r="CO125" s="343"/>
      <c r="CP125" s="343"/>
      <c r="CQ125" s="343"/>
      <c r="CR125" s="343"/>
      <c r="CS125" s="343"/>
      <c r="CT125" s="343"/>
      <c r="CU125" s="343"/>
      <c r="CV125" s="343"/>
      <c r="CW125" s="343"/>
      <c r="CX125" s="343"/>
      <c r="CY125" s="343"/>
      <c r="CZ125" s="343"/>
      <c r="DA125" s="344"/>
    </row>
    <row r="126" spans="2:105" x14ac:dyDescent="0.25">
      <c r="B126" s="341" t="s">
        <v>1845</v>
      </c>
      <c r="C126" s="342" t="s">
        <v>1846</v>
      </c>
      <c r="D126" s="342" t="s">
        <v>1847</v>
      </c>
      <c r="E126" s="342" t="s">
        <v>1848</v>
      </c>
      <c r="F126" s="342" t="s">
        <v>1849</v>
      </c>
      <c r="G126" s="342"/>
      <c r="H126" s="342" t="s">
        <v>370</v>
      </c>
      <c r="I126" s="342"/>
      <c r="J126" s="342" t="s">
        <v>371</v>
      </c>
      <c r="K126" s="342" t="s">
        <v>1464</v>
      </c>
      <c r="L126" s="342" t="s">
        <v>1850</v>
      </c>
      <c r="M126" s="342" t="s">
        <v>1851</v>
      </c>
      <c r="N126" s="342" t="s">
        <v>371</v>
      </c>
      <c r="O126" s="342" t="s">
        <v>379</v>
      </c>
      <c r="P126" s="342" t="s">
        <v>409</v>
      </c>
      <c r="Q126" s="342" t="s">
        <v>409</v>
      </c>
      <c r="R126" s="342" t="s">
        <v>378</v>
      </c>
      <c r="S126" s="342" t="s">
        <v>393</v>
      </c>
      <c r="T126" s="342" t="s">
        <v>1833</v>
      </c>
      <c r="U126" s="342" t="s">
        <v>1833</v>
      </c>
      <c r="V126" s="342"/>
      <c r="W126" s="342"/>
      <c r="X126" s="342"/>
      <c r="Y126" s="342"/>
      <c r="Z126" s="342"/>
      <c r="AA126" s="342"/>
      <c r="AB126" s="342"/>
      <c r="AC126" s="342"/>
      <c r="AD126" s="342"/>
      <c r="AE126" s="342"/>
      <c r="AF126" s="342"/>
      <c r="AG126" s="342"/>
      <c r="AH126" s="342"/>
      <c r="AI126" s="342"/>
      <c r="AJ126" s="342"/>
      <c r="AK126" s="342" t="s">
        <v>371</v>
      </c>
      <c r="AL126" s="342" t="s">
        <v>381</v>
      </c>
      <c r="AM126" s="342" t="s">
        <v>371</v>
      </c>
      <c r="AN126" s="342" t="s">
        <v>573</v>
      </c>
      <c r="AO126" s="342" t="s">
        <v>1094</v>
      </c>
      <c r="AP126" s="342" t="s">
        <v>1095</v>
      </c>
      <c r="AQ126" s="342" t="s">
        <v>473</v>
      </c>
      <c r="AR126" s="342" t="s">
        <v>611</v>
      </c>
      <c r="AS126" s="342" t="s">
        <v>410</v>
      </c>
      <c r="AT126" s="342"/>
      <c r="AU126" s="351" t="s">
        <v>1850</v>
      </c>
      <c r="AV126" s="342" t="s">
        <v>628</v>
      </c>
      <c r="AW126" s="342" t="s">
        <v>1114</v>
      </c>
      <c r="AX126" s="342" t="s">
        <v>502</v>
      </c>
      <c r="AY126" s="342" t="s">
        <v>889</v>
      </c>
      <c r="AZ126" s="342" t="s">
        <v>504</v>
      </c>
      <c r="BA126" s="342" t="s">
        <v>1852</v>
      </c>
      <c r="BB126" s="342" t="s">
        <v>393</v>
      </c>
      <c r="BC126" s="342" t="s">
        <v>1853</v>
      </c>
      <c r="BD126" s="342" t="s">
        <v>705</v>
      </c>
      <c r="BE126" s="342" t="s">
        <v>1854</v>
      </c>
      <c r="BF126" s="342" t="s">
        <v>635</v>
      </c>
      <c r="BG126" s="342" t="s">
        <v>1855</v>
      </c>
      <c r="BH126" s="342" t="s">
        <v>637</v>
      </c>
      <c r="BI126" s="342" t="s">
        <v>1856</v>
      </c>
      <c r="BJ126" s="342" t="s">
        <v>641</v>
      </c>
      <c r="BK126" s="342" t="s">
        <v>1857</v>
      </c>
      <c r="BL126" s="342" t="s">
        <v>643</v>
      </c>
      <c r="BM126" s="342" t="s">
        <v>1858</v>
      </c>
      <c r="BN126" s="342" t="s">
        <v>382</v>
      </c>
      <c r="BO126" s="342" t="s">
        <v>1859</v>
      </c>
      <c r="BP126" s="342" t="s">
        <v>459</v>
      </c>
      <c r="BQ126" s="342" t="s">
        <v>1860</v>
      </c>
      <c r="BR126" s="342" t="s">
        <v>399</v>
      </c>
      <c r="BS126" s="342" t="s">
        <v>1861</v>
      </c>
      <c r="BT126" s="342"/>
      <c r="BU126" s="342"/>
      <c r="BV126" s="342"/>
      <c r="BW126" s="342"/>
      <c r="BX126" s="342"/>
      <c r="BY126" s="342"/>
      <c r="BZ126" s="342"/>
      <c r="CA126" s="342"/>
      <c r="CB126" s="342"/>
      <c r="CC126" s="343"/>
      <c r="CD126" s="343"/>
      <c r="CE126" s="343"/>
      <c r="CF126" s="343"/>
      <c r="CG126" s="343"/>
      <c r="CH126" s="343"/>
      <c r="CI126" s="343"/>
      <c r="CJ126" s="343"/>
      <c r="CK126" s="343"/>
      <c r="CL126" s="343"/>
      <c r="CM126" s="343"/>
      <c r="CN126" s="343"/>
      <c r="CO126" s="343"/>
      <c r="CP126" s="343"/>
      <c r="CQ126" s="343"/>
      <c r="CR126" s="343"/>
      <c r="CS126" s="343"/>
      <c r="CT126" s="343"/>
      <c r="CU126" s="343"/>
      <c r="CV126" s="343"/>
      <c r="CW126" s="343"/>
      <c r="CX126" s="343"/>
      <c r="CY126" s="343"/>
      <c r="CZ126" s="343"/>
      <c r="DA126" s="344"/>
    </row>
    <row r="127" spans="2:105" x14ac:dyDescent="0.25">
      <c r="B127" s="341" t="s">
        <v>1862</v>
      </c>
      <c r="C127" s="342" t="s">
        <v>1863</v>
      </c>
      <c r="D127" s="342" t="s">
        <v>1864</v>
      </c>
      <c r="E127" s="342" t="s">
        <v>1865</v>
      </c>
      <c r="F127" s="342" t="s">
        <v>1830</v>
      </c>
      <c r="G127" s="342"/>
      <c r="H127" s="342" t="s">
        <v>370</v>
      </c>
      <c r="I127" s="342"/>
      <c r="J127" s="342" t="s">
        <v>371</v>
      </c>
      <c r="K127" s="342" t="s">
        <v>406</v>
      </c>
      <c r="L127" s="342" t="s">
        <v>1866</v>
      </c>
      <c r="M127" s="342" t="s">
        <v>1867</v>
      </c>
      <c r="N127" s="342" t="s">
        <v>371</v>
      </c>
      <c r="O127" s="342" t="s">
        <v>375</v>
      </c>
      <c r="P127" s="342" t="s">
        <v>376</v>
      </c>
      <c r="Q127" s="342" t="s">
        <v>377</v>
      </c>
      <c r="R127" s="342" t="s">
        <v>378</v>
      </c>
      <c r="S127" s="342" t="s">
        <v>393</v>
      </c>
      <c r="T127" s="342" t="s">
        <v>1833</v>
      </c>
      <c r="U127" s="342" t="s">
        <v>1833</v>
      </c>
      <c r="V127" s="342"/>
      <c r="W127" s="342"/>
      <c r="X127" s="342"/>
      <c r="Y127" s="342"/>
      <c r="Z127" s="342"/>
      <c r="AA127" s="342"/>
      <c r="AB127" s="342"/>
      <c r="AC127" s="342"/>
      <c r="AD127" s="342"/>
      <c r="AE127" s="342"/>
      <c r="AF127" s="342"/>
      <c r="AG127" s="342"/>
      <c r="AH127" s="342"/>
      <c r="AI127" s="342"/>
      <c r="AJ127" s="342"/>
      <c r="AK127" s="342" t="s">
        <v>371</v>
      </c>
      <c r="AL127" s="342" t="s">
        <v>381</v>
      </c>
      <c r="AM127" s="342" t="s">
        <v>371</v>
      </c>
      <c r="AN127" s="342" t="s">
        <v>573</v>
      </c>
      <c r="AO127" s="342" t="s">
        <v>1094</v>
      </c>
      <c r="AP127" s="342" t="s">
        <v>1095</v>
      </c>
      <c r="AQ127" s="342" t="s">
        <v>473</v>
      </c>
      <c r="AR127" s="342" t="s">
        <v>611</v>
      </c>
      <c r="AS127" s="342" t="s">
        <v>429</v>
      </c>
      <c r="AT127" s="342"/>
      <c r="AU127" s="351" t="s">
        <v>1866</v>
      </c>
      <c r="AV127" s="342" t="s">
        <v>628</v>
      </c>
      <c r="AW127" s="342" t="s">
        <v>1868</v>
      </c>
      <c r="AX127" s="342" t="s">
        <v>502</v>
      </c>
      <c r="AY127" s="342" t="s">
        <v>1869</v>
      </c>
      <c r="AZ127" s="342" t="s">
        <v>504</v>
      </c>
      <c r="BA127" s="342" t="s">
        <v>1870</v>
      </c>
      <c r="BB127" s="342" t="s">
        <v>393</v>
      </c>
      <c r="BC127" s="342" t="s">
        <v>1871</v>
      </c>
      <c r="BD127" s="342" t="s">
        <v>705</v>
      </c>
      <c r="BE127" s="342" t="s">
        <v>1455</v>
      </c>
      <c r="BF127" s="342" t="s">
        <v>635</v>
      </c>
      <c r="BG127" s="342" t="s">
        <v>1872</v>
      </c>
      <c r="BH127" s="342" t="s">
        <v>637</v>
      </c>
      <c r="BI127" s="342" t="s">
        <v>1873</v>
      </c>
      <c r="BJ127" s="342" t="s">
        <v>641</v>
      </c>
      <c r="BK127" s="342" t="s">
        <v>1874</v>
      </c>
      <c r="BL127" s="342" t="s">
        <v>643</v>
      </c>
      <c r="BM127" s="342" t="s">
        <v>1875</v>
      </c>
      <c r="BN127" s="342" t="s">
        <v>382</v>
      </c>
      <c r="BO127" s="342" t="s">
        <v>1876</v>
      </c>
      <c r="BP127" s="342" t="s">
        <v>459</v>
      </c>
      <c r="BQ127" s="342" t="s">
        <v>1781</v>
      </c>
      <c r="BR127" s="342" t="s">
        <v>399</v>
      </c>
      <c r="BS127" s="342" t="s">
        <v>1877</v>
      </c>
      <c r="BT127" s="342"/>
      <c r="BU127" s="342"/>
      <c r="BV127" s="342"/>
      <c r="BW127" s="342"/>
      <c r="BX127" s="342"/>
      <c r="BY127" s="342"/>
      <c r="BZ127" s="342"/>
      <c r="CA127" s="342"/>
      <c r="CB127" s="342"/>
      <c r="CC127" s="343"/>
      <c r="CD127" s="343"/>
      <c r="CE127" s="343"/>
      <c r="CF127" s="343"/>
      <c r="CG127" s="343"/>
      <c r="CH127" s="343"/>
      <c r="CI127" s="343"/>
      <c r="CJ127" s="343"/>
      <c r="CK127" s="343"/>
      <c r="CL127" s="343"/>
      <c r="CM127" s="343"/>
      <c r="CN127" s="343"/>
      <c r="CO127" s="343"/>
      <c r="CP127" s="343"/>
      <c r="CQ127" s="343"/>
      <c r="CR127" s="343"/>
      <c r="CS127" s="343"/>
      <c r="CT127" s="343"/>
      <c r="CU127" s="343"/>
      <c r="CV127" s="343"/>
      <c r="CW127" s="343"/>
      <c r="CX127" s="343"/>
      <c r="CY127" s="343"/>
      <c r="CZ127" s="343"/>
      <c r="DA127" s="344"/>
    </row>
    <row r="128" spans="2:105" x14ac:dyDescent="0.25">
      <c r="B128" s="341" t="s">
        <v>1878</v>
      </c>
      <c r="C128" s="342" t="s">
        <v>1879</v>
      </c>
      <c r="D128" s="342" t="s">
        <v>1880</v>
      </c>
      <c r="E128" s="342" t="s">
        <v>784</v>
      </c>
      <c r="F128" s="342" t="s">
        <v>1881</v>
      </c>
      <c r="G128" s="342"/>
      <c r="H128" s="342" t="s">
        <v>370</v>
      </c>
      <c r="I128" s="342"/>
      <c r="J128" s="342" t="s">
        <v>371</v>
      </c>
      <c r="K128" s="342" t="s">
        <v>1489</v>
      </c>
      <c r="L128" s="342" t="s">
        <v>1221</v>
      </c>
      <c r="M128" s="342" t="s">
        <v>1882</v>
      </c>
      <c r="N128" s="342" t="s">
        <v>371</v>
      </c>
      <c r="O128" s="342" t="s">
        <v>375</v>
      </c>
      <c r="P128" s="342" t="s">
        <v>376</v>
      </c>
      <c r="Q128" s="342" t="s">
        <v>377</v>
      </c>
      <c r="R128" s="342" t="s">
        <v>378</v>
      </c>
      <c r="S128" s="342" t="s">
        <v>393</v>
      </c>
      <c r="T128" s="342" t="s">
        <v>1833</v>
      </c>
      <c r="U128" s="342" t="s">
        <v>1833</v>
      </c>
      <c r="V128" s="342"/>
      <c r="W128" s="342"/>
      <c r="X128" s="342"/>
      <c r="Y128" s="342"/>
      <c r="Z128" s="342"/>
      <c r="AA128" s="342"/>
      <c r="AB128" s="342"/>
      <c r="AC128" s="342"/>
      <c r="AD128" s="342"/>
      <c r="AE128" s="342"/>
      <c r="AF128" s="342"/>
      <c r="AG128" s="342"/>
      <c r="AH128" s="342"/>
      <c r="AI128" s="342"/>
      <c r="AJ128" s="342"/>
      <c r="AK128" s="342" t="s">
        <v>371</v>
      </c>
      <c r="AL128" s="342" t="s">
        <v>381</v>
      </c>
      <c r="AM128" s="342" t="s">
        <v>371</v>
      </c>
      <c r="AN128" s="342" t="s">
        <v>573</v>
      </c>
      <c r="AO128" s="342" t="s">
        <v>1094</v>
      </c>
      <c r="AP128" s="342" t="s">
        <v>1095</v>
      </c>
      <c r="AQ128" s="342" t="s">
        <v>473</v>
      </c>
      <c r="AR128" s="342" t="s">
        <v>611</v>
      </c>
      <c r="AS128" s="342" t="s">
        <v>483</v>
      </c>
      <c r="AT128" s="342"/>
      <c r="AU128" s="351" t="s">
        <v>1221</v>
      </c>
      <c r="AV128" s="342" t="s">
        <v>628</v>
      </c>
      <c r="AW128" s="342" t="s">
        <v>1883</v>
      </c>
      <c r="AX128" s="342" t="s">
        <v>502</v>
      </c>
      <c r="AY128" s="342" t="s">
        <v>1884</v>
      </c>
      <c r="AZ128" s="342" t="s">
        <v>504</v>
      </c>
      <c r="BA128" s="342" t="s">
        <v>1885</v>
      </c>
      <c r="BB128" s="342" t="s">
        <v>393</v>
      </c>
      <c r="BC128" s="342" t="s">
        <v>1886</v>
      </c>
      <c r="BD128" s="342" t="s">
        <v>705</v>
      </c>
      <c r="BE128" s="342" t="s">
        <v>1200</v>
      </c>
      <c r="BF128" s="342" t="s">
        <v>635</v>
      </c>
      <c r="BG128" s="342" t="s">
        <v>1887</v>
      </c>
      <c r="BH128" s="342" t="s">
        <v>637</v>
      </c>
      <c r="BI128" s="342" t="s">
        <v>1888</v>
      </c>
      <c r="BJ128" s="342" t="s">
        <v>641</v>
      </c>
      <c r="BK128" s="342" t="s">
        <v>597</v>
      </c>
      <c r="BL128" s="342" t="s">
        <v>643</v>
      </c>
      <c r="BM128" s="342" t="s">
        <v>1889</v>
      </c>
      <c r="BN128" s="342" t="s">
        <v>382</v>
      </c>
      <c r="BO128" s="342" t="s">
        <v>1890</v>
      </c>
      <c r="BP128" s="342" t="s">
        <v>459</v>
      </c>
      <c r="BQ128" s="342" t="s">
        <v>1891</v>
      </c>
      <c r="BR128" s="342" t="s">
        <v>399</v>
      </c>
      <c r="BS128" s="342" t="s">
        <v>1892</v>
      </c>
      <c r="BT128" s="342"/>
      <c r="BU128" s="342"/>
      <c r="BV128" s="342"/>
      <c r="BW128" s="342"/>
      <c r="BX128" s="342"/>
      <c r="BY128" s="342"/>
      <c r="BZ128" s="342"/>
      <c r="CA128" s="342"/>
      <c r="CB128" s="342"/>
      <c r="CC128" s="343"/>
      <c r="CD128" s="343"/>
      <c r="CE128" s="343"/>
      <c r="CF128" s="343"/>
      <c r="CG128" s="343"/>
      <c r="CH128" s="343"/>
      <c r="CI128" s="343"/>
      <c r="CJ128" s="343"/>
      <c r="CK128" s="343"/>
      <c r="CL128" s="343"/>
      <c r="CM128" s="343"/>
      <c r="CN128" s="343"/>
      <c r="CO128" s="343"/>
      <c r="CP128" s="343"/>
      <c r="CQ128" s="343"/>
      <c r="CR128" s="343"/>
      <c r="CS128" s="343"/>
      <c r="CT128" s="343"/>
      <c r="CU128" s="343"/>
      <c r="CV128" s="343"/>
      <c r="CW128" s="343"/>
      <c r="CX128" s="343"/>
      <c r="CY128" s="343"/>
      <c r="CZ128" s="343"/>
      <c r="DA128" s="344"/>
    </row>
    <row r="129" spans="2:105" x14ac:dyDescent="0.25">
      <c r="B129" s="341" t="s">
        <v>395</v>
      </c>
      <c r="C129" s="342" t="s">
        <v>1893</v>
      </c>
      <c r="D129" s="342" t="s">
        <v>1894</v>
      </c>
      <c r="E129" s="342" t="s">
        <v>1895</v>
      </c>
      <c r="F129" s="342" t="s">
        <v>1896</v>
      </c>
      <c r="G129" s="342"/>
      <c r="H129" s="342" t="s">
        <v>370</v>
      </c>
      <c r="I129" s="342"/>
      <c r="J129" s="342" t="s">
        <v>371</v>
      </c>
      <c r="K129" s="342" t="s">
        <v>1411</v>
      </c>
      <c r="L129" s="342" t="s">
        <v>1897</v>
      </c>
      <c r="M129" s="342" t="s">
        <v>1898</v>
      </c>
      <c r="N129" s="342" t="s">
        <v>371</v>
      </c>
      <c r="O129" s="342" t="s">
        <v>743</v>
      </c>
      <c r="P129" s="342" t="s">
        <v>744</v>
      </c>
      <c r="Q129" s="342" t="s">
        <v>745</v>
      </c>
      <c r="R129" s="342" t="s">
        <v>378</v>
      </c>
      <c r="S129" s="342" t="s">
        <v>393</v>
      </c>
      <c r="T129" s="342" t="s">
        <v>1833</v>
      </c>
      <c r="U129" s="342" t="s">
        <v>1833</v>
      </c>
      <c r="V129" s="342"/>
      <c r="W129" s="342"/>
      <c r="X129" s="342"/>
      <c r="Y129" s="342"/>
      <c r="Z129" s="342"/>
      <c r="AA129" s="342"/>
      <c r="AB129" s="342"/>
      <c r="AC129" s="342"/>
      <c r="AD129" s="342"/>
      <c r="AE129" s="342"/>
      <c r="AF129" s="342"/>
      <c r="AG129" s="342"/>
      <c r="AH129" s="342"/>
      <c r="AI129" s="342"/>
      <c r="AJ129" s="342"/>
      <c r="AK129" s="342" t="s">
        <v>371</v>
      </c>
      <c r="AL129" s="342" t="s">
        <v>381</v>
      </c>
      <c r="AM129" s="342" t="s">
        <v>371</v>
      </c>
      <c r="AN129" s="342" t="s">
        <v>573</v>
      </c>
      <c r="AO129" s="342" t="s">
        <v>1094</v>
      </c>
      <c r="AP129" s="342" t="s">
        <v>1095</v>
      </c>
      <c r="AQ129" s="342" t="s">
        <v>473</v>
      </c>
      <c r="AR129" s="342" t="s">
        <v>611</v>
      </c>
      <c r="AS129" s="342" t="s">
        <v>581</v>
      </c>
      <c r="AT129" s="342"/>
      <c r="AU129" s="351" t="s">
        <v>1897</v>
      </c>
      <c r="AV129" s="342" t="s">
        <v>628</v>
      </c>
      <c r="AW129" s="342" t="s">
        <v>1899</v>
      </c>
      <c r="AX129" s="342" t="s">
        <v>502</v>
      </c>
      <c r="AY129" s="342" t="s">
        <v>1900</v>
      </c>
      <c r="AZ129" s="342" t="s">
        <v>504</v>
      </c>
      <c r="BA129" s="342" t="s">
        <v>1901</v>
      </c>
      <c r="BB129" s="342" t="s">
        <v>393</v>
      </c>
      <c r="BC129" s="342" t="s">
        <v>1902</v>
      </c>
      <c r="BD129" s="342" t="s">
        <v>705</v>
      </c>
      <c r="BE129" s="342" t="s">
        <v>1671</v>
      </c>
      <c r="BF129" s="342" t="s">
        <v>635</v>
      </c>
      <c r="BG129" s="342" t="s">
        <v>1903</v>
      </c>
      <c r="BH129" s="342" t="s">
        <v>637</v>
      </c>
      <c r="BI129" s="342" t="s">
        <v>1904</v>
      </c>
      <c r="BJ129" s="342" t="s">
        <v>641</v>
      </c>
      <c r="BK129" s="342" t="s">
        <v>1905</v>
      </c>
      <c r="BL129" s="342" t="s">
        <v>643</v>
      </c>
      <c r="BM129" s="342" t="s">
        <v>1906</v>
      </c>
      <c r="BN129" s="342" t="s">
        <v>382</v>
      </c>
      <c r="BO129" s="342" t="s">
        <v>1907</v>
      </c>
      <c r="BP129" s="342" t="s">
        <v>459</v>
      </c>
      <c r="BQ129" s="342" t="s">
        <v>1908</v>
      </c>
      <c r="BR129" s="342" t="s">
        <v>399</v>
      </c>
      <c r="BS129" s="342" t="s">
        <v>1909</v>
      </c>
      <c r="BT129" s="342"/>
      <c r="BU129" s="342"/>
      <c r="BV129" s="342"/>
      <c r="BW129" s="342"/>
      <c r="BX129" s="342"/>
      <c r="BY129" s="342"/>
      <c r="BZ129" s="342"/>
      <c r="CA129" s="342"/>
      <c r="CB129" s="342"/>
      <c r="CC129" s="343"/>
      <c r="CD129" s="343"/>
      <c r="CE129" s="343"/>
      <c r="CF129" s="343"/>
      <c r="CG129" s="343"/>
      <c r="CH129" s="343"/>
      <c r="CI129" s="343"/>
      <c r="CJ129" s="343"/>
      <c r="CK129" s="343"/>
      <c r="CL129" s="343"/>
      <c r="CM129" s="343"/>
      <c r="CN129" s="343"/>
      <c r="CO129" s="343"/>
      <c r="CP129" s="343"/>
      <c r="CQ129" s="343"/>
      <c r="CR129" s="343"/>
      <c r="CS129" s="343"/>
      <c r="CT129" s="343"/>
      <c r="CU129" s="343"/>
      <c r="CV129" s="343"/>
      <c r="CW129" s="343"/>
      <c r="CX129" s="343"/>
      <c r="CY129" s="343"/>
      <c r="CZ129" s="343"/>
      <c r="DA129" s="344"/>
    </row>
    <row r="130" spans="2:105" x14ac:dyDescent="0.25">
      <c r="B130" s="341" t="s">
        <v>1910</v>
      </c>
      <c r="C130" s="342" t="s">
        <v>1911</v>
      </c>
      <c r="D130" s="342" t="s">
        <v>1912</v>
      </c>
      <c r="E130" s="342" t="s">
        <v>1913</v>
      </c>
      <c r="F130" s="342" t="s">
        <v>1914</v>
      </c>
      <c r="G130" s="342"/>
      <c r="H130" s="342" t="s">
        <v>370</v>
      </c>
      <c r="I130" s="342"/>
      <c r="J130" s="342" t="s">
        <v>371</v>
      </c>
      <c r="K130" s="342" t="s">
        <v>1915</v>
      </c>
      <c r="L130" s="342" t="s">
        <v>1769</v>
      </c>
      <c r="M130" s="342" t="s">
        <v>1916</v>
      </c>
      <c r="N130" s="342" t="s">
        <v>371</v>
      </c>
      <c r="O130" s="342" t="s">
        <v>375</v>
      </c>
      <c r="P130" s="342" t="s">
        <v>376</v>
      </c>
      <c r="Q130" s="342" t="s">
        <v>377</v>
      </c>
      <c r="R130" s="342" t="s">
        <v>378</v>
      </c>
      <c r="S130" s="342" t="s">
        <v>393</v>
      </c>
      <c r="T130" s="342" t="s">
        <v>1833</v>
      </c>
      <c r="U130" s="342" t="s">
        <v>1833</v>
      </c>
      <c r="V130" s="342"/>
      <c r="W130" s="342"/>
      <c r="X130" s="342"/>
      <c r="Y130" s="342"/>
      <c r="Z130" s="342"/>
      <c r="AA130" s="342"/>
      <c r="AB130" s="342"/>
      <c r="AC130" s="342"/>
      <c r="AD130" s="342"/>
      <c r="AE130" s="342"/>
      <c r="AF130" s="342"/>
      <c r="AG130" s="342"/>
      <c r="AH130" s="342"/>
      <c r="AI130" s="342"/>
      <c r="AJ130" s="342"/>
      <c r="AK130" s="342" t="s">
        <v>371</v>
      </c>
      <c r="AL130" s="342" t="s">
        <v>381</v>
      </c>
      <c r="AM130" s="342" t="s">
        <v>371</v>
      </c>
      <c r="AN130" s="342" t="s">
        <v>573</v>
      </c>
      <c r="AO130" s="342" t="s">
        <v>1094</v>
      </c>
      <c r="AP130" s="342" t="s">
        <v>1095</v>
      </c>
      <c r="AQ130" s="342" t="s">
        <v>473</v>
      </c>
      <c r="AR130" s="342" t="s">
        <v>611</v>
      </c>
      <c r="AS130" s="342" t="s">
        <v>600</v>
      </c>
      <c r="AT130" s="342"/>
      <c r="AU130" s="351" t="s">
        <v>1769</v>
      </c>
      <c r="AV130" s="342" t="s">
        <v>628</v>
      </c>
      <c r="AW130" s="342" t="s">
        <v>1917</v>
      </c>
      <c r="AX130" s="342" t="s">
        <v>502</v>
      </c>
      <c r="AY130" s="342" t="s">
        <v>1918</v>
      </c>
      <c r="AZ130" s="342" t="s">
        <v>504</v>
      </c>
      <c r="BA130" s="342" t="s">
        <v>1919</v>
      </c>
      <c r="BB130" s="342" t="s">
        <v>393</v>
      </c>
      <c r="BC130" s="342" t="s">
        <v>638</v>
      </c>
      <c r="BD130" s="342" t="s">
        <v>705</v>
      </c>
      <c r="BE130" s="342" t="s">
        <v>1920</v>
      </c>
      <c r="BF130" s="342" t="s">
        <v>635</v>
      </c>
      <c r="BG130" s="342" t="s">
        <v>1921</v>
      </c>
      <c r="BH130" s="342" t="s">
        <v>637</v>
      </c>
      <c r="BI130" s="342" t="s">
        <v>1922</v>
      </c>
      <c r="BJ130" s="342" t="s">
        <v>641</v>
      </c>
      <c r="BK130" s="342" t="s">
        <v>1923</v>
      </c>
      <c r="BL130" s="342" t="s">
        <v>643</v>
      </c>
      <c r="BM130" s="342" t="s">
        <v>1924</v>
      </c>
      <c r="BN130" s="342" t="s">
        <v>382</v>
      </c>
      <c r="BO130" s="342" t="s">
        <v>1925</v>
      </c>
      <c r="BP130" s="342" t="s">
        <v>459</v>
      </c>
      <c r="BQ130" s="342" t="s">
        <v>1926</v>
      </c>
      <c r="BR130" s="342" t="s">
        <v>399</v>
      </c>
      <c r="BS130" s="342" t="s">
        <v>1927</v>
      </c>
      <c r="BT130" s="342"/>
      <c r="BU130" s="342"/>
      <c r="BV130" s="342"/>
      <c r="BW130" s="342"/>
      <c r="BX130" s="342"/>
      <c r="BY130" s="342"/>
      <c r="BZ130" s="342"/>
      <c r="CA130" s="342"/>
      <c r="CB130" s="342"/>
      <c r="CC130" s="343"/>
      <c r="CD130" s="343"/>
      <c r="CE130" s="343"/>
      <c r="CF130" s="343"/>
      <c r="CG130" s="343"/>
      <c r="CH130" s="343"/>
      <c r="CI130" s="343"/>
      <c r="CJ130" s="343"/>
      <c r="CK130" s="343"/>
      <c r="CL130" s="343"/>
      <c r="CM130" s="343"/>
      <c r="CN130" s="343"/>
      <c r="CO130" s="343"/>
      <c r="CP130" s="343"/>
      <c r="CQ130" s="343"/>
      <c r="CR130" s="343"/>
      <c r="CS130" s="343"/>
      <c r="CT130" s="343"/>
      <c r="CU130" s="343"/>
      <c r="CV130" s="343"/>
      <c r="CW130" s="343"/>
      <c r="CX130" s="343"/>
      <c r="CY130" s="343"/>
      <c r="CZ130" s="343"/>
      <c r="DA130" s="344"/>
    </row>
    <row r="131" spans="2:105" x14ac:dyDescent="0.25">
      <c r="B131" s="341" t="s">
        <v>464</v>
      </c>
      <c r="C131" s="342" t="s">
        <v>1928</v>
      </c>
      <c r="D131" s="342" t="s">
        <v>1929</v>
      </c>
      <c r="E131" s="342" t="s">
        <v>1141</v>
      </c>
      <c r="F131" s="342" t="s">
        <v>1930</v>
      </c>
      <c r="G131" s="342"/>
      <c r="H131" s="342" t="s">
        <v>370</v>
      </c>
      <c r="I131" s="342"/>
      <c r="J131" s="342" t="s">
        <v>371</v>
      </c>
      <c r="K131" s="342" t="s">
        <v>1931</v>
      </c>
      <c r="L131" s="342" t="s">
        <v>1932</v>
      </c>
      <c r="M131" s="342" t="s">
        <v>1933</v>
      </c>
      <c r="N131" s="342" t="s">
        <v>371</v>
      </c>
      <c r="O131" s="342" t="s">
        <v>743</v>
      </c>
      <c r="P131" s="342" t="s">
        <v>744</v>
      </c>
      <c r="Q131" s="342" t="s">
        <v>745</v>
      </c>
      <c r="R131" s="342" t="s">
        <v>378</v>
      </c>
      <c r="S131" s="342" t="s">
        <v>393</v>
      </c>
      <c r="T131" s="342" t="s">
        <v>1833</v>
      </c>
      <c r="U131" s="342" t="s">
        <v>1833</v>
      </c>
      <c r="V131" s="342"/>
      <c r="W131" s="342"/>
      <c r="X131" s="342"/>
      <c r="Y131" s="342"/>
      <c r="Z131" s="342"/>
      <c r="AA131" s="342"/>
      <c r="AB131" s="342"/>
      <c r="AC131" s="342"/>
      <c r="AD131" s="342"/>
      <c r="AE131" s="342"/>
      <c r="AF131" s="342"/>
      <c r="AG131" s="342"/>
      <c r="AH131" s="342"/>
      <c r="AI131" s="342"/>
      <c r="AJ131" s="342"/>
      <c r="AK131" s="342" t="s">
        <v>371</v>
      </c>
      <c r="AL131" s="342" t="s">
        <v>381</v>
      </c>
      <c r="AM131" s="342" t="s">
        <v>371</v>
      </c>
      <c r="AN131" s="342" t="s">
        <v>573</v>
      </c>
      <c r="AO131" s="342" t="s">
        <v>1094</v>
      </c>
      <c r="AP131" s="342" t="s">
        <v>1095</v>
      </c>
      <c r="AQ131" s="342" t="s">
        <v>473</v>
      </c>
      <c r="AR131" s="342" t="s">
        <v>611</v>
      </c>
      <c r="AS131" s="342" t="s">
        <v>385</v>
      </c>
      <c r="AT131" s="342"/>
      <c r="AU131" s="351" t="s">
        <v>1932</v>
      </c>
      <c r="AV131" s="342" t="s">
        <v>628</v>
      </c>
      <c r="AW131" s="342" t="s">
        <v>683</v>
      </c>
      <c r="AX131" s="342" t="s">
        <v>502</v>
      </c>
      <c r="AY131" s="342" t="s">
        <v>1934</v>
      </c>
      <c r="AZ131" s="342" t="s">
        <v>504</v>
      </c>
      <c r="BA131" s="342" t="s">
        <v>1724</v>
      </c>
      <c r="BB131" s="342" t="s">
        <v>393</v>
      </c>
      <c r="BC131" s="342" t="s">
        <v>1935</v>
      </c>
      <c r="BD131" s="342" t="s">
        <v>705</v>
      </c>
      <c r="BE131" s="342" t="s">
        <v>1936</v>
      </c>
      <c r="BF131" s="342" t="s">
        <v>635</v>
      </c>
      <c r="BG131" s="342" t="s">
        <v>707</v>
      </c>
      <c r="BH131" s="342" t="s">
        <v>637</v>
      </c>
      <c r="BI131" s="342" t="s">
        <v>1937</v>
      </c>
      <c r="BJ131" s="342" t="s">
        <v>641</v>
      </c>
      <c r="BK131" s="342" t="s">
        <v>1938</v>
      </c>
      <c r="BL131" s="342" t="s">
        <v>643</v>
      </c>
      <c r="BM131" s="342" t="s">
        <v>1939</v>
      </c>
      <c r="BN131" s="342" t="s">
        <v>382</v>
      </c>
      <c r="BO131" s="342" t="s">
        <v>1940</v>
      </c>
      <c r="BP131" s="342" t="s">
        <v>459</v>
      </c>
      <c r="BQ131" s="342" t="s">
        <v>1941</v>
      </c>
      <c r="BR131" s="342" t="s">
        <v>399</v>
      </c>
      <c r="BS131" s="342" t="s">
        <v>1942</v>
      </c>
      <c r="BT131" s="342"/>
      <c r="BU131" s="342"/>
      <c r="BV131" s="342"/>
      <c r="BW131" s="342"/>
      <c r="BX131" s="342"/>
      <c r="BY131" s="342"/>
      <c r="BZ131" s="342"/>
      <c r="CA131" s="342"/>
      <c r="CB131" s="342"/>
      <c r="CC131" s="343"/>
      <c r="CD131" s="343"/>
      <c r="CE131" s="343"/>
      <c r="CF131" s="343"/>
      <c r="CG131" s="343"/>
      <c r="CH131" s="343"/>
      <c r="CI131" s="343"/>
      <c r="CJ131" s="343"/>
      <c r="CK131" s="343"/>
      <c r="CL131" s="343"/>
      <c r="CM131" s="343"/>
      <c r="CN131" s="343"/>
      <c r="CO131" s="343"/>
      <c r="CP131" s="343"/>
      <c r="CQ131" s="343"/>
      <c r="CR131" s="343"/>
      <c r="CS131" s="343"/>
      <c r="CT131" s="343"/>
      <c r="CU131" s="343"/>
      <c r="CV131" s="343"/>
      <c r="CW131" s="343"/>
      <c r="CX131" s="343"/>
      <c r="CY131" s="343"/>
      <c r="CZ131" s="343"/>
      <c r="DA131" s="344"/>
    </row>
    <row r="132" spans="2:105" x14ac:dyDescent="0.25">
      <c r="B132" s="341" t="s">
        <v>1943</v>
      </c>
      <c r="C132" s="342" t="s">
        <v>1944</v>
      </c>
      <c r="D132" s="342" t="s">
        <v>1945</v>
      </c>
      <c r="E132" s="342" t="s">
        <v>1946</v>
      </c>
      <c r="F132" s="342" t="s">
        <v>1849</v>
      </c>
      <c r="G132" s="342"/>
      <c r="H132" s="342" t="s">
        <v>370</v>
      </c>
      <c r="I132" s="342"/>
      <c r="J132" s="342" t="s">
        <v>371</v>
      </c>
      <c r="K132" s="342" t="s">
        <v>1473</v>
      </c>
      <c r="L132" s="342" t="s">
        <v>1947</v>
      </c>
      <c r="M132" s="342" t="s">
        <v>1948</v>
      </c>
      <c r="N132" s="342" t="s">
        <v>371</v>
      </c>
      <c r="O132" s="342" t="s">
        <v>805</v>
      </c>
      <c r="P132" s="342" t="s">
        <v>806</v>
      </c>
      <c r="Q132" s="342" t="s">
        <v>807</v>
      </c>
      <c r="R132" s="342" t="s">
        <v>378</v>
      </c>
      <c r="S132" s="342" t="s">
        <v>393</v>
      </c>
      <c r="T132" s="342" t="s">
        <v>1833</v>
      </c>
      <c r="U132" s="342" t="s">
        <v>1833</v>
      </c>
      <c r="V132" s="342"/>
      <c r="W132" s="342"/>
      <c r="X132" s="342"/>
      <c r="Y132" s="342"/>
      <c r="Z132" s="342"/>
      <c r="AA132" s="342"/>
      <c r="AB132" s="342"/>
      <c r="AC132" s="342"/>
      <c r="AD132" s="342"/>
      <c r="AE132" s="342"/>
      <c r="AF132" s="342"/>
      <c r="AG132" s="342"/>
      <c r="AH132" s="342"/>
      <c r="AI132" s="342"/>
      <c r="AJ132" s="342"/>
      <c r="AK132" s="342" t="s">
        <v>371</v>
      </c>
      <c r="AL132" s="342" t="s">
        <v>381</v>
      </c>
      <c r="AM132" s="342" t="s">
        <v>371</v>
      </c>
      <c r="AN132" s="342" t="s">
        <v>573</v>
      </c>
      <c r="AO132" s="342" t="s">
        <v>1094</v>
      </c>
      <c r="AP132" s="342" t="s">
        <v>1095</v>
      </c>
      <c r="AQ132" s="342" t="s">
        <v>473</v>
      </c>
      <c r="AR132" s="342" t="s">
        <v>611</v>
      </c>
      <c r="AS132" s="342" t="s">
        <v>1004</v>
      </c>
      <c r="AT132" s="342"/>
      <c r="AU132" s="351" t="s">
        <v>1947</v>
      </c>
      <c r="AV132" s="342" t="s">
        <v>628</v>
      </c>
      <c r="AW132" s="342" t="s">
        <v>1540</v>
      </c>
      <c r="AX132" s="342" t="s">
        <v>502</v>
      </c>
      <c r="AY132" s="342" t="s">
        <v>1949</v>
      </c>
      <c r="AZ132" s="342" t="s">
        <v>504</v>
      </c>
      <c r="BA132" s="342" t="s">
        <v>1950</v>
      </c>
      <c r="BB132" s="342" t="s">
        <v>393</v>
      </c>
      <c r="BC132" s="342" t="s">
        <v>1951</v>
      </c>
      <c r="BD132" s="342" t="s">
        <v>705</v>
      </c>
      <c r="BE132" s="342" t="s">
        <v>1100</v>
      </c>
      <c r="BF132" s="342" t="s">
        <v>635</v>
      </c>
      <c r="BG132" s="342" t="s">
        <v>1952</v>
      </c>
      <c r="BH132" s="342" t="s">
        <v>637</v>
      </c>
      <c r="BI132" s="342" t="s">
        <v>1953</v>
      </c>
      <c r="BJ132" s="342" t="s">
        <v>641</v>
      </c>
      <c r="BK132" s="342" t="s">
        <v>1954</v>
      </c>
      <c r="BL132" s="342" t="s">
        <v>643</v>
      </c>
      <c r="BM132" s="342" t="s">
        <v>1955</v>
      </c>
      <c r="BN132" s="342" t="s">
        <v>382</v>
      </c>
      <c r="BO132" s="342" t="s">
        <v>1956</v>
      </c>
      <c r="BP132" s="342" t="s">
        <v>459</v>
      </c>
      <c r="BQ132" s="342" t="s">
        <v>1957</v>
      </c>
      <c r="BR132" s="342" t="s">
        <v>399</v>
      </c>
      <c r="BS132" s="342" t="s">
        <v>1958</v>
      </c>
      <c r="BT132" s="342"/>
      <c r="BU132" s="342"/>
      <c r="BV132" s="342"/>
      <c r="BW132" s="342"/>
      <c r="BX132" s="342"/>
      <c r="BY132" s="342"/>
      <c r="BZ132" s="342"/>
      <c r="CA132" s="342"/>
      <c r="CB132" s="342"/>
      <c r="CC132" s="343"/>
      <c r="CD132" s="343"/>
      <c r="CE132" s="343"/>
      <c r="CF132" s="343"/>
      <c r="CG132" s="343"/>
      <c r="CH132" s="343"/>
      <c r="CI132" s="343"/>
      <c r="CJ132" s="343"/>
      <c r="CK132" s="343"/>
      <c r="CL132" s="343"/>
      <c r="CM132" s="343"/>
      <c r="CN132" s="343"/>
      <c r="CO132" s="343"/>
      <c r="CP132" s="343"/>
      <c r="CQ132" s="343"/>
      <c r="CR132" s="343"/>
      <c r="CS132" s="343"/>
      <c r="CT132" s="343"/>
      <c r="CU132" s="343"/>
      <c r="CV132" s="343"/>
      <c r="CW132" s="343"/>
      <c r="CX132" s="343"/>
      <c r="CY132" s="343"/>
      <c r="CZ132" s="343"/>
      <c r="DA132" s="344"/>
    </row>
    <row r="133" spans="2:105" x14ac:dyDescent="0.25">
      <c r="B133" s="341" t="s">
        <v>1959</v>
      </c>
      <c r="C133" s="342" t="s">
        <v>1960</v>
      </c>
      <c r="D133" s="342" t="s">
        <v>1961</v>
      </c>
      <c r="E133" s="342" t="s">
        <v>1962</v>
      </c>
      <c r="F133" s="342" t="s">
        <v>1963</v>
      </c>
      <c r="G133" s="342"/>
      <c r="H133" s="342" t="s">
        <v>370</v>
      </c>
      <c r="I133" s="342"/>
      <c r="J133" s="342" t="s">
        <v>371</v>
      </c>
      <c r="K133" s="342" t="s">
        <v>1655</v>
      </c>
      <c r="L133" s="342" t="s">
        <v>1964</v>
      </c>
      <c r="M133" s="342" t="s">
        <v>1965</v>
      </c>
      <c r="N133" s="342" t="s">
        <v>371</v>
      </c>
      <c r="O133" s="342" t="s">
        <v>1179</v>
      </c>
      <c r="P133" s="342" t="s">
        <v>1180</v>
      </c>
      <c r="Q133" s="342" t="s">
        <v>1181</v>
      </c>
      <c r="R133" s="342" t="s">
        <v>1182</v>
      </c>
      <c r="S133" s="342" t="s">
        <v>393</v>
      </c>
      <c r="T133" s="342" t="s">
        <v>1833</v>
      </c>
      <c r="U133" s="342" t="s">
        <v>1833</v>
      </c>
      <c r="V133" s="342"/>
      <c r="W133" s="342"/>
      <c r="X133" s="342"/>
      <c r="Y133" s="342"/>
      <c r="Z133" s="342"/>
      <c r="AA133" s="342"/>
      <c r="AB133" s="342"/>
      <c r="AC133" s="342"/>
      <c r="AD133" s="342"/>
      <c r="AE133" s="342"/>
      <c r="AF133" s="342"/>
      <c r="AG133" s="342"/>
      <c r="AH133" s="342"/>
      <c r="AI133" s="342"/>
      <c r="AJ133" s="342"/>
      <c r="AK133" s="342" t="s">
        <v>371</v>
      </c>
      <c r="AL133" s="342" t="s">
        <v>381</v>
      </c>
      <c r="AM133" s="342" t="s">
        <v>371</v>
      </c>
      <c r="AN133" s="342" t="s">
        <v>573</v>
      </c>
      <c r="AO133" s="342" t="s">
        <v>1094</v>
      </c>
      <c r="AP133" s="342" t="s">
        <v>1095</v>
      </c>
      <c r="AQ133" s="342" t="s">
        <v>473</v>
      </c>
      <c r="AR133" s="342" t="s">
        <v>611</v>
      </c>
      <c r="AS133" s="342" t="s">
        <v>1234</v>
      </c>
      <c r="AT133" s="342"/>
      <c r="AU133" s="351" t="s">
        <v>1964</v>
      </c>
      <c r="AV133" s="342" t="s">
        <v>628</v>
      </c>
      <c r="AW133" s="342" t="s">
        <v>1966</v>
      </c>
      <c r="AX133" s="342" t="s">
        <v>502</v>
      </c>
      <c r="AY133" s="342" t="s">
        <v>703</v>
      </c>
      <c r="AZ133" s="342" t="s">
        <v>504</v>
      </c>
      <c r="BA133" s="342" t="s">
        <v>1967</v>
      </c>
      <c r="BB133" s="342" t="s">
        <v>393</v>
      </c>
      <c r="BC133" s="342" t="s">
        <v>1968</v>
      </c>
      <c r="BD133" s="342" t="s">
        <v>705</v>
      </c>
      <c r="BE133" s="342" t="s">
        <v>1969</v>
      </c>
      <c r="BF133" s="342" t="s">
        <v>635</v>
      </c>
      <c r="BG133" s="342" t="s">
        <v>1970</v>
      </c>
      <c r="BH133" s="342" t="s">
        <v>637</v>
      </c>
      <c r="BI133" s="342" t="s">
        <v>1971</v>
      </c>
      <c r="BJ133" s="342" t="s">
        <v>641</v>
      </c>
      <c r="BK133" s="342" t="s">
        <v>1972</v>
      </c>
      <c r="BL133" s="342" t="s">
        <v>643</v>
      </c>
      <c r="BM133" s="342" t="s">
        <v>1770</v>
      </c>
      <c r="BN133" s="342" t="s">
        <v>382</v>
      </c>
      <c r="BO133" s="342" t="s">
        <v>1973</v>
      </c>
      <c r="BP133" s="342" t="s">
        <v>459</v>
      </c>
      <c r="BQ133" s="342" t="s">
        <v>1974</v>
      </c>
      <c r="BR133" s="342" t="s">
        <v>399</v>
      </c>
      <c r="BS133" s="342" t="s">
        <v>1975</v>
      </c>
      <c r="BT133" s="342"/>
      <c r="BU133" s="342"/>
      <c r="BV133" s="342"/>
      <c r="BW133" s="342"/>
      <c r="BX133" s="342"/>
      <c r="BY133" s="342"/>
      <c r="BZ133" s="342"/>
      <c r="CA133" s="342"/>
      <c r="CB133" s="342"/>
      <c r="CC133" s="343"/>
      <c r="CD133" s="343"/>
      <c r="CE133" s="343"/>
      <c r="CF133" s="343"/>
      <c r="CG133" s="343"/>
      <c r="CH133" s="343"/>
      <c r="CI133" s="343"/>
      <c r="CJ133" s="343"/>
      <c r="CK133" s="343"/>
      <c r="CL133" s="343"/>
      <c r="CM133" s="343"/>
      <c r="CN133" s="343"/>
      <c r="CO133" s="343"/>
      <c r="CP133" s="343"/>
      <c r="CQ133" s="343"/>
      <c r="CR133" s="343"/>
      <c r="CS133" s="343"/>
      <c r="CT133" s="343"/>
      <c r="CU133" s="343"/>
      <c r="CV133" s="343"/>
      <c r="CW133" s="343"/>
      <c r="CX133" s="343"/>
      <c r="CY133" s="343"/>
      <c r="CZ133" s="343"/>
      <c r="DA133" s="344"/>
    </row>
    <row r="134" spans="2:105" x14ac:dyDescent="0.25">
      <c r="B134" s="341" t="s">
        <v>1976</v>
      </c>
      <c r="C134" s="342" t="s">
        <v>1977</v>
      </c>
      <c r="D134" s="342" t="s">
        <v>1978</v>
      </c>
      <c r="E134" s="342" t="s">
        <v>679</v>
      </c>
      <c r="F134" s="342" t="s">
        <v>1830</v>
      </c>
      <c r="G134" s="342"/>
      <c r="H134" s="342" t="s">
        <v>370</v>
      </c>
      <c r="I134" s="342"/>
      <c r="J134" s="342" t="s">
        <v>371</v>
      </c>
      <c r="K134" s="342" t="s">
        <v>1035</v>
      </c>
      <c r="L134" s="342" t="s">
        <v>1979</v>
      </c>
      <c r="M134" s="342" t="s">
        <v>1980</v>
      </c>
      <c r="N134" s="342" t="s">
        <v>371</v>
      </c>
      <c r="O134" s="342" t="s">
        <v>448</v>
      </c>
      <c r="P134" s="342" t="s">
        <v>449</v>
      </c>
      <c r="Q134" s="342" t="s">
        <v>450</v>
      </c>
      <c r="R134" s="342" t="s">
        <v>378</v>
      </c>
      <c r="S134" s="342" t="s">
        <v>393</v>
      </c>
      <c r="T134" s="342" t="s">
        <v>1833</v>
      </c>
      <c r="U134" s="342" t="s">
        <v>1833</v>
      </c>
      <c r="V134" s="342"/>
      <c r="W134" s="342"/>
      <c r="X134" s="342"/>
      <c r="Y134" s="342"/>
      <c r="Z134" s="342"/>
      <c r="AA134" s="342"/>
      <c r="AB134" s="342"/>
      <c r="AC134" s="342"/>
      <c r="AD134" s="342"/>
      <c r="AE134" s="342"/>
      <c r="AF134" s="342"/>
      <c r="AG134" s="342"/>
      <c r="AH134" s="342"/>
      <c r="AI134" s="342"/>
      <c r="AJ134" s="342"/>
      <c r="AK134" s="342" t="s">
        <v>371</v>
      </c>
      <c r="AL134" s="342" t="s">
        <v>381</v>
      </c>
      <c r="AM134" s="342" t="s">
        <v>371</v>
      </c>
      <c r="AN134" s="342" t="s">
        <v>573</v>
      </c>
      <c r="AO134" s="342" t="s">
        <v>1094</v>
      </c>
      <c r="AP134" s="342" t="s">
        <v>1095</v>
      </c>
      <c r="AQ134" s="342" t="s">
        <v>473</v>
      </c>
      <c r="AR134" s="342" t="s">
        <v>611</v>
      </c>
      <c r="AS134" s="342" t="s">
        <v>499</v>
      </c>
      <c r="AT134" s="342"/>
      <c r="AU134" s="351" t="s">
        <v>1979</v>
      </c>
      <c r="AV134" s="342" t="s">
        <v>628</v>
      </c>
      <c r="AW134" s="342" t="s">
        <v>1981</v>
      </c>
      <c r="AX134" s="342" t="s">
        <v>502</v>
      </c>
      <c r="AY134" s="342" t="s">
        <v>1982</v>
      </c>
      <c r="AZ134" s="342" t="s">
        <v>504</v>
      </c>
      <c r="BA134" s="342" t="s">
        <v>585</v>
      </c>
      <c r="BB134" s="342" t="s">
        <v>393</v>
      </c>
      <c r="BC134" s="342" t="s">
        <v>1983</v>
      </c>
      <c r="BD134" s="342" t="s">
        <v>705</v>
      </c>
      <c r="BE134" s="342" t="s">
        <v>1984</v>
      </c>
      <c r="BF134" s="342" t="s">
        <v>635</v>
      </c>
      <c r="BG134" s="342" t="s">
        <v>1985</v>
      </c>
      <c r="BH134" s="342" t="s">
        <v>637</v>
      </c>
      <c r="BI134" s="342" t="s">
        <v>915</v>
      </c>
      <c r="BJ134" s="342" t="s">
        <v>641</v>
      </c>
      <c r="BK134" s="342" t="s">
        <v>1986</v>
      </c>
      <c r="BL134" s="342" t="s">
        <v>643</v>
      </c>
      <c r="BM134" s="342" t="s">
        <v>1575</v>
      </c>
      <c r="BN134" s="342" t="s">
        <v>382</v>
      </c>
      <c r="BO134" s="342" t="s">
        <v>1987</v>
      </c>
      <c r="BP134" s="342" t="s">
        <v>459</v>
      </c>
      <c r="BQ134" s="342" t="s">
        <v>1988</v>
      </c>
      <c r="BR134" s="342" t="s">
        <v>399</v>
      </c>
      <c r="BS134" s="342" t="s">
        <v>447</v>
      </c>
      <c r="BT134" s="342"/>
      <c r="BU134" s="342"/>
      <c r="BV134" s="342"/>
      <c r="BW134" s="342"/>
      <c r="BX134" s="342"/>
      <c r="BY134" s="342"/>
      <c r="BZ134" s="342"/>
      <c r="CA134" s="342"/>
      <c r="CB134" s="342"/>
      <c r="CC134" s="343"/>
      <c r="CD134" s="343"/>
      <c r="CE134" s="343"/>
      <c r="CF134" s="343"/>
      <c r="CG134" s="343"/>
      <c r="CH134" s="343"/>
      <c r="CI134" s="343"/>
      <c r="CJ134" s="343"/>
      <c r="CK134" s="343"/>
      <c r="CL134" s="343"/>
      <c r="CM134" s="343"/>
      <c r="CN134" s="343"/>
      <c r="CO134" s="343"/>
      <c r="CP134" s="343"/>
      <c r="CQ134" s="343"/>
      <c r="CR134" s="343"/>
      <c r="CS134" s="343"/>
      <c r="CT134" s="343"/>
      <c r="CU134" s="343"/>
      <c r="CV134" s="343"/>
      <c r="CW134" s="343"/>
      <c r="CX134" s="343"/>
      <c r="CY134" s="343"/>
      <c r="CZ134" s="343"/>
      <c r="DA134" s="344"/>
    </row>
    <row r="135" spans="2:105" x14ac:dyDescent="0.25">
      <c r="B135" s="341" t="s">
        <v>375</v>
      </c>
      <c r="C135" s="342"/>
      <c r="D135" s="342" t="s">
        <v>1989</v>
      </c>
      <c r="E135" s="342"/>
      <c r="F135" s="342" t="s">
        <v>438</v>
      </c>
      <c r="G135" s="342"/>
      <c r="H135" s="342" t="s">
        <v>370</v>
      </c>
      <c r="I135" s="342"/>
      <c r="J135" s="342" t="s">
        <v>371</v>
      </c>
      <c r="K135" s="342" t="s">
        <v>1426</v>
      </c>
      <c r="L135" s="342"/>
      <c r="M135" s="342"/>
      <c r="N135" s="342" t="s">
        <v>371</v>
      </c>
      <c r="O135" s="342"/>
      <c r="P135" s="342"/>
      <c r="Q135" s="342"/>
      <c r="R135" s="342"/>
      <c r="S135" s="342" t="s">
        <v>393</v>
      </c>
      <c r="T135" s="342" t="s">
        <v>1833</v>
      </c>
      <c r="U135" s="342" t="s">
        <v>1833</v>
      </c>
      <c r="V135" s="342"/>
      <c r="W135" s="342"/>
      <c r="X135" s="342"/>
      <c r="Y135" s="342"/>
      <c r="Z135" s="342"/>
      <c r="AA135" s="342"/>
      <c r="AB135" s="342"/>
      <c r="AC135" s="342"/>
      <c r="AD135" s="342"/>
      <c r="AE135" s="342"/>
      <c r="AF135" s="342"/>
      <c r="AG135" s="342"/>
      <c r="AH135" s="342"/>
      <c r="AI135" s="342"/>
      <c r="AJ135" s="342"/>
      <c r="AK135" s="342" t="s">
        <v>371</v>
      </c>
      <c r="AL135" s="342" t="s">
        <v>381</v>
      </c>
      <c r="AM135" s="342" t="s">
        <v>371</v>
      </c>
      <c r="AN135" s="342" t="s">
        <v>573</v>
      </c>
      <c r="AO135" s="342" t="s">
        <v>1094</v>
      </c>
      <c r="AP135" s="342" t="s">
        <v>1095</v>
      </c>
      <c r="AQ135" s="342" t="s">
        <v>473</v>
      </c>
      <c r="AR135" s="342" t="s">
        <v>611</v>
      </c>
      <c r="AS135" s="342"/>
      <c r="AT135" s="342"/>
      <c r="AU135" s="351"/>
      <c r="AV135" s="342"/>
      <c r="AW135" s="342"/>
      <c r="AX135" s="342"/>
      <c r="AY135" s="342"/>
      <c r="AZ135" s="342"/>
      <c r="BA135" s="342"/>
      <c r="BB135" s="342"/>
      <c r="BC135" s="342"/>
      <c r="BD135" s="342"/>
      <c r="BE135" s="342"/>
      <c r="BF135" s="342"/>
      <c r="BG135" s="342"/>
      <c r="BH135" s="342"/>
      <c r="BI135" s="342"/>
      <c r="BJ135" s="342"/>
      <c r="BK135" s="342"/>
      <c r="BL135" s="342"/>
      <c r="BM135" s="342"/>
      <c r="BN135" s="342"/>
      <c r="BO135" s="342"/>
      <c r="BP135" s="342"/>
      <c r="BQ135" s="342"/>
      <c r="BR135" s="342"/>
      <c r="BS135" s="342"/>
      <c r="BT135" s="342"/>
      <c r="BU135" s="342"/>
      <c r="BV135" s="342"/>
      <c r="BW135" s="342"/>
      <c r="BX135" s="342"/>
      <c r="BY135" s="342"/>
      <c r="BZ135" s="342"/>
      <c r="CA135" s="342"/>
      <c r="CB135" s="342"/>
      <c r="CC135" s="343"/>
      <c r="CD135" s="343"/>
      <c r="CE135" s="343"/>
      <c r="CF135" s="343"/>
      <c r="CG135" s="343"/>
      <c r="CH135" s="343"/>
      <c r="CI135" s="343"/>
      <c r="CJ135" s="343"/>
      <c r="CK135" s="343"/>
      <c r="CL135" s="343"/>
      <c r="CM135" s="343"/>
      <c r="CN135" s="343"/>
      <c r="CO135" s="343"/>
      <c r="CP135" s="343"/>
      <c r="CQ135" s="343"/>
      <c r="CR135" s="343"/>
      <c r="CS135" s="343"/>
      <c r="CT135" s="343"/>
      <c r="CU135" s="343"/>
      <c r="CV135" s="343"/>
      <c r="CW135" s="343"/>
      <c r="CX135" s="343"/>
      <c r="CY135" s="343"/>
      <c r="CZ135" s="343"/>
      <c r="DA135" s="344"/>
    </row>
    <row r="136" spans="2:105" x14ac:dyDescent="0.25">
      <c r="B136" s="341" t="s">
        <v>1990</v>
      </c>
      <c r="C136" s="342" t="s">
        <v>1991</v>
      </c>
      <c r="D136" s="342" t="s">
        <v>1992</v>
      </c>
      <c r="E136" s="342" t="s">
        <v>1993</v>
      </c>
      <c r="F136" s="342" t="s">
        <v>1994</v>
      </c>
      <c r="G136" s="342"/>
      <c r="H136" s="342" t="s">
        <v>370</v>
      </c>
      <c r="I136" s="342"/>
      <c r="J136" s="342" t="s">
        <v>371</v>
      </c>
      <c r="K136" s="342" t="s">
        <v>1483</v>
      </c>
      <c r="L136" s="342"/>
      <c r="M136" s="342"/>
      <c r="N136" s="342" t="s">
        <v>386</v>
      </c>
      <c r="O136" s="342" t="s">
        <v>523</v>
      </c>
      <c r="P136" s="342" t="s">
        <v>524</v>
      </c>
      <c r="Q136" s="342" t="s">
        <v>525</v>
      </c>
      <c r="R136" s="342" t="s">
        <v>378</v>
      </c>
      <c r="S136" s="342" t="s">
        <v>393</v>
      </c>
      <c r="T136" s="342" t="s">
        <v>1833</v>
      </c>
      <c r="U136" s="342" t="s">
        <v>1833</v>
      </c>
      <c r="V136" s="342"/>
      <c r="W136" s="342"/>
      <c r="X136" s="342"/>
      <c r="Y136" s="342"/>
      <c r="Z136" s="342"/>
      <c r="AA136" s="342"/>
      <c r="AB136" s="342"/>
      <c r="AC136" s="342"/>
      <c r="AD136" s="342"/>
      <c r="AE136" s="342"/>
      <c r="AF136" s="342"/>
      <c r="AG136" s="342"/>
      <c r="AH136" s="342"/>
      <c r="AI136" s="342"/>
      <c r="AJ136" s="342"/>
      <c r="AK136" s="342" t="s">
        <v>371</v>
      </c>
      <c r="AL136" s="342" t="s">
        <v>381</v>
      </c>
      <c r="AM136" s="342" t="s">
        <v>371</v>
      </c>
      <c r="AN136" s="342" t="s">
        <v>573</v>
      </c>
      <c r="AO136" s="342" t="s">
        <v>1094</v>
      </c>
      <c r="AP136" s="342" t="s">
        <v>1095</v>
      </c>
      <c r="AQ136" s="342" t="s">
        <v>473</v>
      </c>
      <c r="AR136" s="342" t="s">
        <v>611</v>
      </c>
      <c r="AS136" s="342"/>
      <c r="AT136" s="342"/>
      <c r="AU136" s="351"/>
      <c r="AV136" s="342"/>
      <c r="AW136" s="342"/>
      <c r="AX136" s="342"/>
      <c r="AY136" s="342"/>
      <c r="AZ136" s="342"/>
      <c r="BA136" s="342"/>
      <c r="BB136" s="342"/>
      <c r="BC136" s="342"/>
      <c r="BD136" s="342"/>
      <c r="BE136" s="342"/>
      <c r="BF136" s="342"/>
      <c r="BG136" s="342"/>
      <c r="BH136" s="342"/>
      <c r="BI136" s="342"/>
      <c r="BJ136" s="342"/>
      <c r="BK136" s="342"/>
      <c r="BL136" s="342"/>
      <c r="BM136" s="342"/>
      <c r="BN136" s="342"/>
      <c r="BO136" s="342"/>
      <c r="BP136" s="342"/>
      <c r="BQ136" s="342"/>
      <c r="BR136" s="342"/>
      <c r="BS136" s="342"/>
      <c r="BT136" s="342"/>
      <c r="BU136" s="342"/>
      <c r="BV136" s="342"/>
      <c r="BW136" s="342"/>
      <c r="BX136" s="342"/>
      <c r="BY136" s="342"/>
      <c r="BZ136" s="342"/>
      <c r="CA136" s="342"/>
      <c r="CB136" s="342"/>
      <c r="CC136" s="343"/>
      <c r="CD136" s="343"/>
      <c r="CE136" s="343"/>
      <c r="CF136" s="343"/>
      <c r="CG136" s="343"/>
      <c r="CH136" s="343"/>
      <c r="CI136" s="343"/>
      <c r="CJ136" s="343"/>
      <c r="CK136" s="343"/>
      <c r="CL136" s="343"/>
      <c r="CM136" s="343"/>
      <c r="CN136" s="343"/>
      <c r="CO136" s="343"/>
      <c r="CP136" s="343"/>
      <c r="CQ136" s="343"/>
      <c r="CR136" s="343"/>
      <c r="CS136" s="343"/>
      <c r="CT136" s="343"/>
      <c r="CU136" s="343"/>
      <c r="CV136" s="343"/>
      <c r="CW136" s="343"/>
      <c r="CX136" s="343"/>
      <c r="CY136" s="343"/>
      <c r="CZ136" s="343"/>
      <c r="DA136" s="344"/>
    </row>
    <row r="137" spans="2:105" x14ac:dyDescent="0.25">
      <c r="B137" s="341" t="s">
        <v>448</v>
      </c>
      <c r="C137" s="342"/>
      <c r="D137" s="342" t="s">
        <v>1995</v>
      </c>
      <c r="E137" s="342"/>
      <c r="F137" s="342" t="s">
        <v>438</v>
      </c>
      <c r="G137" s="342"/>
      <c r="H137" s="342" t="s">
        <v>370</v>
      </c>
      <c r="I137" s="342"/>
      <c r="J137" s="342" t="s">
        <v>371</v>
      </c>
      <c r="K137" s="342" t="s">
        <v>1502</v>
      </c>
      <c r="L137" s="342"/>
      <c r="M137" s="342"/>
      <c r="N137" s="342" t="s">
        <v>371</v>
      </c>
      <c r="O137" s="342"/>
      <c r="P137" s="342"/>
      <c r="Q137" s="342"/>
      <c r="R137" s="342"/>
      <c r="S137" s="342" t="s">
        <v>393</v>
      </c>
      <c r="T137" s="342" t="s">
        <v>1833</v>
      </c>
      <c r="U137" s="342" t="s">
        <v>1833</v>
      </c>
      <c r="V137" s="342"/>
      <c r="W137" s="342"/>
      <c r="X137" s="342"/>
      <c r="Y137" s="342"/>
      <c r="Z137" s="342"/>
      <c r="AA137" s="342"/>
      <c r="AB137" s="342"/>
      <c r="AC137" s="342"/>
      <c r="AD137" s="342"/>
      <c r="AE137" s="342"/>
      <c r="AF137" s="342"/>
      <c r="AG137" s="342"/>
      <c r="AH137" s="342"/>
      <c r="AI137" s="342"/>
      <c r="AJ137" s="342"/>
      <c r="AK137" s="342" t="s">
        <v>371</v>
      </c>
      <c r="AL137" s="342" t="s">
        <v>381</v>
      </c>
      <c r="AM137" s="342" t="s">
        <v>371</v>
      </c>
      <c r="AN137" s="342" t="s">
        <v>573</v>
      </c>
      <c r="AO137" s="342" t="s">
        <v>1094</v>
      </c>
      <c r="AP137" s="342" t="s">
        <v>1095</v>
      </c>
      <c r="AQ137" s="342" t="s">
        <v>473</v>
      </c>
      <c r="AR137" s="342" t="s">
        <v>611</v>
      </c>
      <c r="AS137" s="342"/>
      <c r="AT137" s="342"/>
      <c r="AU137" s="351"/>
      <c r="AV137" s="342"/>
      <c r="AW137" s="342"/>
      <c r="AX137" s="342"/>
      <c r="AY137" s="342"/>
      <c r="AZ137" s="342"/>
      <c r="BA137" s="342"/>
      <c r="BB137" s="342"/>
      <c r="BC137" s="342"/>
      <c r="BD137" s="342"/>
      <c r="BE137" s="342"/>
      <c r="BF137" s="342"/>
      <c r="BG137" s="342"/>
      <c r="BH137" s="342"/>
      <c r="BI137" s="342"/>
      <c r="BJ137" s="342"/>
      <c r="BK137" s="342"/>
      <c r="BL137" s="342"/>
      <c r="BM137" s="342"/>
      <c r="BN137" s="342"/>
      <c r="BO137" s="342"/>
      <c r="BP137" s="342"/>
      <c r="BQ137" s="342"/>
      <c r="BR137" s="342"/>
      <c r="BS137" s="342"/>
      <c r="BT137" s="342"/>
      <c r="BU137" s="342"/>
      <c r="BV137" s="342"/>
      <c r="BW137" s="342"/>
      <c r="BX137" s="342"/>
      <c r="BY137" s="342"/>
      <c r="BZ137" s="342"/>
      <c r="CA137" s="342"/>
      <c r="CB137" s="342"/>
      <c r="CC137" s="343"/>
      <c r="CD137" s="343"/>
      <c r="CE137" s="343"/>
      <c r="CF137" s="343"/>
      <c r="CG137" s="343"/>
      <c r="CH137" s="343"/>
      <c r="CI137" s="343"/>
      <c r="CJ137" s="343"/>
      <c r="CK137" s="343"/>
      <c r="CL137" s="343"/>
      <c r="CM137" s="343"/>
      <c r="CN137" s="343"/>
      <c r="CO137" s="343"/>
      <c r="CP137" s="343"/>
      <c r="CQ137" s="343"/>
      <c r="CR137" s="343"/>
      <c r="CS137" s="343"/>
      <c r="CT137" s="343"/>
      <c r="CU137" s="343"/>
      <c r="CV137" s="343"/>
      <c r="CW137" s="343"/>
      <c r="CX137" s="343"/>
      <c r="CY137" s="343"/>
      <c r="CZ137" s="343"/>
      <c r="DA137" s="344"/>
    </row>
    <row r="138" spans="2:105" x14ac:dyDescent="0.25">
      <c r="B138" s="341" t="s">
        <v>1996</v>
      </c>
      <c r="C138" s="342" t="s">
        <v>1997</v>
      </c>
      <c r="D138" s="342" t="s">
        <v>1998</v>
      </c>
      <c r="E138" s="342" t="s">
        <v>1999</v>
      </c>
      <c r="F138" s="342" t="s">
        <v>1760</v>
      </c>
      <c r="G138" s="342"/>
      <c r="H138" s="342" t="s">
        <v>370</v>
      </c>
      <c r="I138" s="342"/>
      <c r="J138" s="342" t="s">
        <v>371</v>
      </c>
      <c r="K138" s="342" t="s">
        <v>2000</v>
      </c>
      <c r="L138" s="342" t="s">
        <v>2001</v>
      </c>
      <c r="M138" s="342" t="s">
        <v>2002</v>
      </c>
      <c r="N138" s="342" t="s">
        <v>371</v>
      </c>
      <c r="O138" s="342" t="s">
        <v>375</v>
      </c>
      <c r="P138" s="342" t="s">
        <v>376</v>
      </c>
      <c r="Q138" s="342" t="s">
        <v>377</v>
      </c>
      <c r="R138" s="342" t="s">
        <v>378</v>
      </c>
      <c r="S138" s="342" t="s">
        <v>461</v>
      </c>
      <c r="T138" s="342" t="s">
        <v>2003</v>
      </c>
      <c r="U138" s="342" t="s">
        <v>2003</v>
      </c>
      <c r="V138" s="342"/>
      <c r="W138" s="342"/>
      <c r="X138" s="342"/>
      <c r="Y138" s="342"/>
      <c r="Z138" s="342"/>
      <c r="AA138" s="342"/>
      <c r="AB138" s="342"/>
      <c r="AC138" s="342"/>
      <c r="AD138" s="342"/>
      <c r="AE138" s="342"/>
      <c r="AF138" s="342"/>
      <c r="AG138" s="342"/>
      <c r="AH138" s="342"/>
      <c r="AI138" s="342"/>
      <c r="AJ138" s="342"/>
      <c r="AK138" s="342" t="s">
        <v>371</v>
      </c>
      <c r="AL138" s="342" t="s">
        <v>381</v>
      </c>
      <c r="AM138" s="342" t="s">
        <v>371</v>
      </c>
      <c r="AN138" s="342" t="s">
        <v>2004</v>
      </c>
      <c r="AO138" s="342" t="s">
        <v>2003</v>
      </c>
      <c r="AP138" s="342" t="s">
        <v>2005</v>
      </c>
      <c r="AQ138" s="342" t="s">
        <v>2006</v>
      </c>
      <c r="AR138" s="342" t="s">
        <v>1004</v>
      </c>
      <c r="AS138" s="342" t="s">
        <v>386</v>
      </c>
      <c r="AT138" s="342"/>
      <c r="AU138" s="351" t="s">
        <v>2001</v>
      </c>
      <c r="AV138" s="342" t="s">
        <v>500</v>
      </c>
      <c r="AW138" s="342" t="s">
        <v>1605</v>
      </c>
      <c r="AX138" s="342" t="s">
        <v>705</v>
      </c>
      <c r="AY138" s="342" t="s">
        <v>2007</v>
      </c>
      <c r="AZ138" s="342" t="s">
        <v>511</v>
      </c>
      <c r="BA138" s="342" t="s">
        <v>2008</v>
      </c>
      <c r="BB138" s="342" t="s">
        <v>464</v>
      </c>
      <c r="BC138" s="342" t="s">
        <v>886</v>
      </c>
      <c r="BD138" s="342" t="s">
        <v>504</v>
      </c>
      <c r="BE138" s="342" t="s">
        <v>2009</v>
      </c>
      <c r="BF138" s="342" t="s">
        <v>461</v>
      </c>
      <c r="BG138" s="342" t="s">
        <v>2010</v>
      </c>
      <c r="BH138" s="342" t="s">
        <v>645</v>
      </c>
      <c r="BI138" s="342" t="s">
        <v>2011</v>
      </c>
      <c r="BJ138" s="342" t="s">
        <v>399</v>
      </c>
      <c r="BK138" s="342" t="s">
        <v>2012</v>
      </c>
      <c r="BL138" s="342"/>
      <c r="BM138" s="342"/>
      <c r="BN138" s="342"/>
      <c r="BO138" s="342"/>
      <c r="BP138" s="342"/>
      <c r="BQ138" s="342"/>
      <c r="BR138" s="342"/>
      <c r="BS138" s="342"/>
      <c r="BT138" s="342"/>
      <c r="BU138" s="342"/>
      <c r="BV138" s="342"/>
      <c r="BW138" s="342"/>
      <c r="BX138" s="342"/>
      <c r="BY138" s="342"/>
      <c r="BZ138" s="342"/>
      <c r="CA138" s="342"/>
      <c r="CB138" s="342"/>
      <c r="CC138" s="343"/>
      <c r="CD138" s="343"/>
      <c r="CE138" s="343"/>
      <c r="CF138" s="343"/>
      <c r="CG138" s="343"/>
      <c r="CH138" s="343"/>
      <c r="CI138" s="343"/>
      <c r="CJ138" s="343"/>
      <c r="CK138" s="343"/>
      <c r="CL138" s="343"/>
      <c r="CM138" s="343"/>
      <c r="CN138" s="343"/>
      <c r="CO138" s="343"/>
      <c r="CP138" s="343"/>
      <c r="CQ138" s="343"/>
      <c r="CR138" s="343"/>
      <c r="CS138" s="343"/>
      <c r="CT138" s="343"/>
      <c r="CU138" s="343"/>
      <c r="CV138" s="343"/>
      <c r="CW138" s="343"/>
      <c r="CX138" s="343"/>
      <c r="CY138" s="343"/>
      <c r="CZ138" s="343"/>
      <c r="DA138" s="344"/>
    </row>
    <row r="139" spans="2:105" x14ac:dyDescent="0.25">
      <c r="B139" s="341" t="s">
        <v>2013</v>
      </c>
      <c r="C139" s="342" t="s">
        <v>2014</v>
      </c>
      <c r="D139" s="342" t="s">
        <v>2015</v>
      </c>
      <c r="E139" s="342" t="s">
        <v>2016</v>
      </c>
      <c r="F139" s="342" t="s">
        <v>2017</v>
      </c>
      <c r="G139" s="342"/>
      <c r="H139" s="342" t="s">
        <v>370</v>
      </c>
      <c r="I139" s="342"/>
      <c r="J139" s="342" t="s">
        <v>371</v>
      </c>
      <c r="K139" s="342" t="s">
        <v>2018</v>
      </c>
      <c r="L139" s="342"/>
      <c r="M139" s="342"/>
      <c r="N139" s="342" t="s">
        <v>386</v>
      </c>
      <c r="O139" s="342" t="s">
        <v>375</v>
      </c>
      <c r="P139" s="342" t="s">
        <v>376</v>
      </c>
      <c r="Q139" s="342" t="s">
        <v>377</v>
      </c>
      <c r="R139" s="342" t="s">
        <v>378</v>
      </c>
      <c r="S139" s="342" t="s">
        <v>461</v>
      </c>
      <c r="T139" s="342" t="s">
        <v>2003</v>
      </c>
      <c r="U139" s="342" t="s">
        <v>2003</v>
      </c>
      <c r="V139" s="342"/>
      <c r="W139" s="342"/>
      <c r="X139" s="342"/>
      <c r="Y139" s="342"/>
      <c r="Z139" s="342"/>
      <c r="AA139" s="342"/>
      <c r="AB139" s="342"/>
      <c r="AC139" s="342"/>
      <c r="AD139" s="342"/>
      <c r="AE139" s="342"/>
      <c r="AF139" s="342"/>
      <c r="AG139" s="342"/>
      <c r="AH139" s="342"/>
      <c r="AI139" s="342"/>
      <c r="AJ139" s="342"/>
      <c r="AK139" s="342" t="s">
        <v>371</v>
      </c>
      <c r="AL139" s="342" t="s">
        <v>381</v>
      </c>
      <c r="AM139" s="342" t="s">
        <v>371</v>
      </c>
      <c r="AN139" s="342" t="s">
        <v>2004</v>
      </c>
      <c r="AO139" s="342" t="s">
        <v>2003</v>
      </c>
      <c r="AP139" s="342" t="s">
        <v>2005</v>
      </c>
      <c r="AQ139" s="342" t="s">
        <v>2006</v>
      </c>
      <c r="AR139" s="342" t="s">
        <v>1004</v>
      </c>
      <c r="AS139" s="342"/>
      <c r="AT139" s="342"/>
      <c r="AU139" s="351"/>
      <c r="AV139" s="342"/>
      <c r="AW139" s="342"/>
      <c r="AX139" s="342"/>
      <c r="AY139" s="342"/>
      <c r="AZ139" s="342"/>
      <c r="BA139" s="342"/>
      <c r="BB139" s="342"/>
      <c r="BC139" s="342"/>
      <c r="BD139" s="342"/>
      <c r="BE139" s="342"/>
      <c r="BF139" s="342"/>
      <c r="BG139" s="342"/>
      <c r="BH139" s="342"/>
      <c r="BI139" s="342"/>
      <c r="BJ139" s="342"/>
      <c r="BK139" s="342"/>
      <c r="BL139" s="342"/>
      <c r="BM139" s="342"/>
      <c r="BN139" s="342"/>
      <c r="BO139" s="342"/>
      <c r="BP139" s="342"/>
      <c r="BQ139" s="342"/>
      <c r="BR139" s="342"/>
      <c r="BS139" s="342"/>
      <c r="BT139" s="342"/>
      <c r="BU139" s="342"/>
      <c r="BV139" s="342"/>
      <c r="BW139" s="342"/>
      <c r="BX139" s="342"/>
      <c r="BY139" s="342"/>
      <c r="BZ139" s="342"/>
      <c r="CA139" s="342"/>
      <c r="CB139" s="342"/>
      <c r="CC139" s="343"/>
      <c r="CD139" s="343"/>
      <c r="CE139" s="343"/>
      <c r="CF139" s="343"/>
      <c r="CG139" s="343"/>
      <c r="CH139" s="343"/>
      <c r="CI139" s="343"/>
      <c r="CJ139" s="343"/>
      <c r="CK139" s="343"/>
      <c r="CL139" s="343"/>
      <c r="CM139" s="343"/>
      <c r="CN139" s="343"/>
      <c r="CO139" s="343"/>
      <c r="CP139" s="343"/>
      <c r="CQ139" s="343"/>
      <c r="CR139" s="343"/>
      <c r="CS139" s="343"/>
      <c r="CT139" s="343"/>
      <c r="CU139" s="343"/>
      <c r="CV139" s="343"/>
      <c r="CW139" s="343"/>
      <c r="CX139" s="343"/>
      <c r="CY139" s="343"/>
      <c r="CZ139" s="343"/>
      <c r="DA139" s="344"/>
    </row>
    <row r="140" spans="2:105" x14ac:dyDescent="0.25">
      <c r="B140" s="341" t="s">
        <v>523</v>
      </c>
      <c r="C140" s="342"/>
      <c r="D140" s="342" t="s">
        <v>2019</v>
      </c>
      <c r="E140" s="342"/>
      <c r="F140" s="342" t="s">
        <v>438</v>
      </c>
      <c r="G140" s="342"/>
      <c r="H140" s="342" t="s">
        <v>370</v>
      </c>
      <c r="I140" s="342"/>
      <c r="J140" s="342" t="s">
        <v>371</v>
      </c>
      <c r="K140" s="342" t="s">
        <v>2020</v>
      </c>
      <c r="L140" s="342"/>
      <c r="M140" s="342"/>
      <c r="N140" s="342" t="s">
        <v>371</v>
      </c>
      <c r="O140" s="342"/>
      <c r="P140" s="342"/>
      <c r="Q140" s="342"/>
      <c r="R140" s="342"/>
      <c r="S140" s="342" t="s">
        <v>461</v>
      </c>
      <c r="T140" s="342" t="s">
        <v>2003</v>
      </c>
      <c r="U140" s="342" t="s">
        <v>2003</v>
      </c>
      <c r="V140" s="342"/>
      <c r="W140" s="342"/>
      <c r="X140" s="342"/>
      <c r="Y140" s="342"/>
      <c r="Z140" s="342"/>
      <c r="AA140" s="342"/>
      <c r="AB140" s="342"/>
      <c r="AC140" s="342"/>
      <c r="AD140" s="342"/>
      <c r="AE140" s="342"/>
      <c r="AF140" s="342"/>
      <c r="AG140" s="342"/>
      <c r="AH140" s="342"/>
      <c r="AI140" s="342"/>
      <c r="AJ140" s="342"/>
      <c r="AK140" s="342" t="s">
        <v>371</v>
      </c>
      <c r="AL140" s="342" t="s">
        <v>381</v>
      </c>
      <c r="AM140" s="342" t="s">
        <v>371</v>
      </c>
      <c r="AN140" s="342" t="s">
        <v>2004</v>
      </c>
      <c r="AO140" s="342" t="s">
        <v>2003</v>
      </c>
      <c r="AP140" s="342" t="s">
        <v>2005</v>
      </c>
      <c r="AQ140" s="342" t="s">
        <v>2006</v>
      </c>
      <c r="AR140" s="342" t="s">
        <v>1004</v>
      </c>
      <c r="AS140" s="342"/>
      <c r="AT140" s="342"/>
      <c r="AU140" s="351"/>
      <c r="AV140" s="342"/>
      <c r="AW140" s="342"/>
      <c r="AX140" s="342"/>
      <c r="AY140" s="342"/>
      <c r="AZ140" s="342"/>
      <c r="BA140" s="342"/>
      <c r="BB140" s="342"/>
      <c r="BC140" s="342"/>
      <c r="BD140" s="342"/>
      <c r="BE140" s="342"/>
      <c r="BF140" s="342"/>
      <c r="BG140" s="342"/>
      <c r="BH140" s="342"/>
      <c r="BI140" s="342"/>
      <c r="BJ140" s="342"/>
      <c r="BK140" s="342"/>
      <c r="BL140" s="342"/>
      <c r="BM140" s="342"/>
      <c r="BN140" s="342"/>
      <c r="BO140" s="342"/>
      <c r="BP140" s="342"/>
      <c r="BQ140" s="342"/>
      <c r="BR140" s="342"/>
      <c r="BS140" s="342"/>
      <c r="BT140" s="342"/>
      <c r="BU140" s="342"/>
      <c r="BV140" s="342"/>
      <c r="BW140" s="342"/>
      <c r="BX140" s="342"/>
      <c r="BY140" s="342"/>
      <c r="BZ140" s="342"/>
      <c r="CA140" s="342"/>
      <c r="CB140" s="342"/>
      <c r="CC140" s="343"/>
      <c r="CD140" s="343"/>
      <c r="CE140" s="343"/>
      <c r="CF140" s="343"/>
      <c r="CG140" s="343"/>
      <c r="CH140" s="343"/>
      <c r="CI140" s="343"/>
      <c r="CJ140" s="343"/>
      <c r="CK140" s="343"/>
      <c r="CL140" s="343"/>
      <c r="CM140" s="343"/>
      <c r="CN140" s="343"/>
      <c r="CO140" s="343"/>
      <c r="CP140" s="343"/>
      <c r="CQ140" s="343"/>
      <c r="CR140" s="343"/>
      <c r="CS140" s="343"/>
      <c r="CT140" s="343"/>
      <c r="CU140" s="343"/>
      <c r="CV140" s="343"/>
      <c r="CW140" s="343"/>
      <c r="CX140" s="343"/>
      <c r="CY140" s="343"/>
      <c r="CZ140" s="343"/>
      <c r="DA140" s="344"/>
    </row>
    <row r="141" spans="2:105" x14ac:dyDescent="0.25">
      <c r="B141" s="341" t="s">
        <v>2021</v>
      </c>
      <c r="C141" s="342" t="s">
        <v>2022</v>
      </c>
      <c r="D141" s="342" t="s">
        <v>2023</v>
      </c>
      <c r="E141" s="342" t="s">
        <v>2024</v>
      </c>
      <c r="F141" s="342" t="s">
        <v>2025</v>
      </c>
      <c r="G141" s="342"/>
      <c r="H141" s="342" t="s">
        <v>370</v>
      </c>
      <c r="I141" s="342"/>
      <c r="J141" s="342" t="s">
        <v>371</v>
      </c>
      <c r="K141" s="342" t="s">
        <v>1753</v>
      </c>
      <c r="L141" s="342"/>
      <c r="M141" s="342"/>
      <c r="N141" s="342" t="s">
        <v>410</v>
      </c>
      <c r="O141" s="342" t="s">
        <v>448</v>
      </c>
      <c r="P141" s="342" t="s">
        <v>449</v>
      </c>
      <c r="Q141" s="342" t="s">
        <v>450</v>
      </c>
      <c r="R141" s="342" t="s">
        <v>378</v>
      </c>
      <c r="S141" s="342" t="s">
        <v>461</v>
      </c>
      <c r="T141" s="342" t="s">
        <v>2003</v>
      </c>
      <c r="U141" s="342" t="s">
        <v>2003</v>
      </c>
      <c r="V141" s="342"/>
      <c r="W141" s="342"/>
      <c r="X141" s="342"/>
      <c r="Y141" s="342"/>
      <c r="Z141" s="342"/>
      <c r="AA141" s="342"/>
      <c r="AB141" s="342"/>
      <c r="AC141" s="342"/>
      <c r="AD141" s="342"/>
      <c r="AE141" s="342"/>
      <c r="AF141" s="342"/>
      <c r="AG141" s="342"/>
      <c r="AH141" s="342"/>
      <c r="AI141" s="342"/>
      <c r="AJ141" s="342"/>
      <c r="AK141" s="342" t="s">
        <v>371</v>
      </c>
      <c r="AL141" s="342" t="s">
        <v>381</v>
      </c>
      <c r="AM141" s="342" t="s">
        <v>371</v>
      </c>
      <c r="AN141" s="342" t="s">
        <v>2004</v>
      </c>
      <c r="AO141" s="342" t="s">
        <v>2003</v>
      </c>
      <c r="AP141" s="342" t="s">
        <v>2005</v>
      </c>
      <c r="AQ141" s="342" t="s">
        <v>2006</v>
      </c>
      <c r="AR141" s="342" t="s">
        <v>1004</v>
      </c>
      <c r="AS141" s="342"/>
      <c r="AT141" s="342"/>
      <c r="AU141" s="351"/>
      <c r="AV141" s="342" t="s">
        <v>500</v>
      </c>
      <c r="AW141" s="342" t="s">
        <v>2026</v>
      </c>
      <c r="AX141" s="342"/>
      <c r="AY141" s="342"/>
      <c r="AZ141" s="342"/>
      <c r="BA141" s="342"/>
      <c r="BB141" s="342"/>
      <c r="BC141" s="342"/>
      <c r="BD141" s="342"/>
      <c r="BE141" s="342"/>
      <c r="BF141" s="342"/>
      <c r="BG141" s="342"/>
      <c r="BH141" s="342"/>
      <c r="BI141" s="342"/>
      <c r="BJ141" s="342"/>
      <c r="BK141" s="342"/>
      <c r="BL141" s="342"/>
      <c r="BM141" s="342"/>
      <c r="BN141" s="342"/>
      <c r="BO141" s="342"/>
      <c r="BP141" s="342"/>
      <c r="BQ141" s="342"/>
      <c r="BR141" s="342"/>
      <c r="BS141" s="342"/>
      <c r="BT141" s="342"/>
      <c r="BU141" s="342"/>
      <c r="BV141" s="342"/>
      <c r="BW141" s="342"/>
      <c r="BX141" s="342"/>
      <c r="BY141" s="342"/>
      <c r="BZ141" s="342"/>
      <c r="CA141" s="342"/>
      <c r="CB141" s="342"/>
      <c r="CC141" s="343"/>
      <c r="CD141" s="343"/>
      <c r="CE141" s="343"/>
      <c r="CF141" s="343"/>
      <c r="CG141" s="343"/>
      <c r="CH141" s="343"/>
      <c r="CI141" s="343"/>
      <c r="CJ141" s="343"/>
      <c r="CK141" s="343"/>
      <c r="CL141" s="343"/>
      <c r="CM141" s="343"/>
      <c r="CN141" s="343"/>
      <c r="CO141" s="343"/>
      <c r="CP141" s="343"/>
      <c r="CQ141" s="343"/>
      <c r="CR141" s="343"/>
      <c r="CS141" s="343"/>
      <c r="CT141" s="343"/>
      <c r="CU141" s="343"/>
      <c r="CV141" s="343"/>
      <c r="CW141" s="343"/>
      <c r="CX141" s="343"/>
      <c r="CY141" s="343"/>
      <c r="CZ141" s="343"/>
      <c r="DA141" s="344"/>
    </row>
    <row r="142" spans="2:105" x14ac:dyDescent="0.25">
      <c r="B142" s="341" t="s">
        <v>2027</v>
      </c>
      <c r="C142" s="342" t="s">
        <v>2028</v>
      </c>
      <c r="D142" s="342" t="s">
        <v>2029</v>
      </c>
      <c r="E142" s="342" t="s">
        <v>2030</v>
      </c>
      <c r="F142" s="342" t="s">
        <v>2031</v>
      </c>
      <c r="G142" s="342"/>
      <c r="H142" s="342" t="s">
        <v>370</v>
      </c>
      <c r="I142" s="342"/>
      <c r="J142" s="342" t="s">
        <v>371</v>
      </c>
      <c r="K142" s="342" t="s">
        <v>423</v>
      </c>
      <c r="L142" s="342" t="s">
        <v>2032</v>
      </c>
      <c r="M142" s="342" t="s">
        <v>2033</v>
      </c>
      <c r="N142" s="342" t="s">
        <v>371</v>
      </c>
      <c r="O142" s="342" t="s">
        <v>523</v>
      </c>
      <c r="P142" s="342" t="s">
        <v>524</v>
      </c>
      <c r="Q142" s="342" t="s">
        <v>525</v>
      </c>
      <c r="R142" s="342" t="s">
        <v>378</v>
      </c>
      <c r="S142" s="342" t="s">
        <v>641</v>
      </c>
      <c r="T142" s="342" t="s">
        <v>2034</v>
      </c>
      <c r="U142" s="342" t="s">
        <v>2034</v>
      </c>
      <c r="V142" s="342"/>
      <c r="W142" s="342"/>
      <c r="X142" s="342"/>
      <c r="Y142" s="342"/>
      <c r="Z142" s="342"/>
      <c r="AA142" s="342"/>
      <c r="AB142" s="342"/>
      <c r="AC142" s="342"/>
      <c r="AD142" s="342"/>
      <c r="AE142" s="342"/>
      <c r="AF142" s="342"/>
      <c r="AG142" s="342"/>
      <c r="AH142" s="342"/>
      <c r="AI142" s="342"/>
      <c r="AJ142" s="342"/>
      <c r="AK142" s="342" t="s">
        <v>371</v>
      </c>
      <c r="AL142" s="342" t="s">
        <v>381</v>
      </c>
      <c r="AM142" s="342" t="s">
        <v>371</v>
      </c>
      <c r="AN142" s="342" t="s">
        <v>382</v>
      </c>
      <c r="AO142" s="342" t="s">
        <v>380</v>
      </c>
      <c r="AP142" s="342" t="s">
        <v>383</v>
      </c>
      <c r="AQ142" s="342" t="s">
        <v>384</v>
      </c>
      <c r="AR142" s="342" t="s">
        <v>385</v>
      </c>
      <c r="AS142" s="342" t="s">
        <v>386</v>
      </c>
      <c r="AT142" s="342"/>
      <c r="AU142" s="351" t="s">
        <v>2032</v>
      </c>
      <c r="AV142" s="342" t="s">
        <v>387</v>
      </c>
      <c r="AW142" s="342" t="s">
        <v>2035</v>
      </c>
      <c r="AX142" s="342" t="s">
        <v>389</v>
      </c>
      <c r="AY142" s="342" t="s">
        <v>2036</v>
      </c>
      <c r="AZ142" s="342" t="s">
        <v>391</v>
      </c>
      <c r="BA142" s="342" t="s">
        <v>2037</v>
      </c>
      <c r="BB142" s="342" t="s">
        <v>393</v>
      </c>
      <c r="BC142" s="342" t="s">
        <v>2038</v>
      </c>
      <c r="BD142" s="342" t="s">
        <v>395</v>
      </c>
      <c r="BE142" s="342" t="s">
        <v>2039</v>
      </c>
      <c r="BF142" s="342" t="s">
        <v>397</v>
      </c>
      <c r="BG142" s="342" t="s">
        <v>2040</v>
      </c>
      <c r="BH142" s="342" t="s">
        <v>399</v>
      </c>
      <c r="BI142" s="342" t="s">
        <v>2041</v>
      </c>
      <c r="BJ142" s="342"/>
      <c r="BK142" s="342"/>
      <c r="BL142" s="342"/>
      <c r="BM142" s="342"/>
      <c r="BN142" s="342"/>
      <c r="BO142" s="342"/>
      <c r="BP142" s="342"/>
      <c r="BQ142" s="342"/>
      <c r="BR142" s="342"/>
      <c r="BS142" s="342"/>
      <c r="BT142" s="342"/>
      <c r="BU142" s="342"/>
      <c r="BV142" s="342"/>
      <c r="BW142" s="342"/>
      <c r="BX142" s="342"/>
      <c r="BY142" s="342"/>
      <c r="BZ142" s="342"/>
      <c r="CA142" s="342"/>
      <c r="CB142" s="342"/>
      <c r="CC142" s="343"/>
      <c r="CD142" s="343"/>
      <c r="CE142" s="343"/>
      <c r="CF142" s="343"/>
      <c r="CG142" s="343"/>
      <c r="CH142" s="343"/>
      <c r="CI142" s="343"/>
      <c r="CJ142" s="343"/>
      <c r="CK142" s="343"/>
      <c r="CL142" s="343"/>
      <c r="CM142" s="343"/>
      <c r="CN142" s="343"/>
      <c r="CO142" s="343"/>
      <c r="CP142" s="343"/>
      <c r="CQ142" s="343"/>
      <c r="CR142" s="343"/>
      <c r="CS142" s="343"/>
      <c r="CT142" s="343"/>
      <c r="CU142" s="343"/>
      <c r="CV142" s="343"/>
      <c r="CW142" s="343"/>
      <c r="CX142" s="343"/>
      <c r="CY142" s="343"/>
      <c r="CZ142" s="343"/>
      <c r="DA142" s="344"/>
    </row>
    <row r="143" spans="2:105" x14ac:dyDescent="0.25">
      <c r="B143" s="341" t="s">
        <v>2042</v>
      </c>
      <c r="C143" s="342" t="s">
        <v>2043</v>
      </c>
      <c r="D143" s="342" t="s">
        <v>2044</v>
      </c>
      <c r="E143" s="342" t="s">
        <v>2045</v>
      </c>
      <c r="F143" s="342" t="s">
        <v>2046</v>
      </c>
      <c r="G143" s="342"/>
      <c r="H143" s="342" t="s">
        <v>370</v>
      </c>
      <c r="I143" s="342"/>
      <c r="J143" s="342" t="s">
        <v>371</v>
      </c>
      <c r="K143" s="342" t="s">
        <v>1915</v>
      </c>
      <c r="L143" s="342" t="s">
        <v>2047</v>
      </c>
      <c r="M143" s="342" t="s">
        <v>2048</v>
      </c>
      <c r="N143" s="342" t="s">
        <v>371</v>
      </c>
      <c r="O143" s="342" t="s">
        <v>375</v>
      </c>
      <c r="P143" s="342" t="s">
        <v>376</v>
      </c>
      <c r="Q143" s="342" t="s">
        <v>377</v>
      </c>
      <c r="R143" s="342" t="s">
        <v>378</v>
      </c>
      <c r="S143" s="342" t="s">
        <v>641</v>
      </c>
      <c r="T143" s="342" t="s">
        <v>2034</v>
      </c>
      <c r="U143" s="342" t="s">
        <v>2034</v>
      </c>
      <c r="V143" s="342"/>
      <c r="W143" s="342"/>
      <c r="X143" s="342"/>
      <c r="Y143" s="342"/>
      <c r="Z143" s="342"/>
      <c r="AA143" s="342"/>
      <c r="AB143" s="342"/>
      <c r="AC143" s="342"/>
      <c r="AD143" s="342"/>
      <c r="AE143" s="342"/>
      <c r="AF143" s="342"/>
      <c r="AG143" s="342"/>
      <c r="AH143" s="342"/>
      <c r="AI143" s="342"/>
      <c r="AJ143" s="342"/>
      <c r="AK143" s="342" t="s">
        <v>371</v>
      </c>
      <c r="AL143" s="342" t="s">
        <v>381</v>
      </c>
      <c r="AM143" s="342" t="s">
        <v>371</v>
      </c>
      <c r="AN143" s="342" t="s">
        <v>382</v>
      </c>
      <c r="AO143" s="342" t="s">
        <v>380</v>
      </c>
      <c r="AP143" s="342" t="s">
        <v>383</v>
      </c>
      <c r="AQ143" s="342" t="s">
        <v>384</v>
      </c>
      <c r="AR143" s="342" t="s">
        <v>385</v>
      </c>
      <c r="AS143" s="342" t="s">
        <v>410</v>
      </c>
      <c r="AT143" s="342"/>
      <c r="AU143" s="351" t="s">
        <v>2047</v>
      </c>
      <c r="AV143" s="342" t="s">
        <v>387</v>
      </c>
      <c r="AW143" s="342" t="s">
        <v>2049</v>
      </c>
      <c r="AX143" s="342" t="s">
        <v>389</v>
      </c>
      <c r="AY143" s="342" t="s">
        <v>2050</v>
      </c>
      <c r="AZ143" s="342" t="s">
        <v>391</v>
      </c>
      <c r="BA143" s="342" t="s">
        <v>1519</v>
      </c>
      <c r="BB143" s="342" t="s">
        <v>393</v>
      </c>
      <c r="BC143" s="342" t="s">
        <v>2051</v>
      </c>
      <c r="BD143" s="342" t="s">
        <v>395</v>
      </c>
      <c r="BE143" s="342" t="s">
        <v>2052</v>
      </c>
      <c r="BF143" s="342" t="s">
        <v>397</v>
      </c>
      <c r="BG143" s="342" t="s">
        <v>2053</v>
      </c>
      <c r="BH143" s="342" t="s">
        <v>399</v>
      </c>
      <c r="BI143" s="342" t="s">
        <v>2054</v>
      </c>
      <c r="BJ143" s="342"/>
      <c r="BK143" s="342"/>
      <c r="BL143" s="342"/>
      <c r="BM143" s="342"/>
      <c r="BN143" s="342"/>
      <c r="BO143" s="342"/>
      <c r="BP143" s="342"/>
      <c r="BQ143" s="342"/>
      <c r="BR143" s="342"/>
      <c r="BS143" s="342"/>
      <c r="BT143" s="342"/>
      <c r="BU143" s="342"/>
      <c r="BV143" s="342"/>
      <c r="BW143" s="342"/>
      <c r="BX143" s="342"/>
      <c r="BY143" s="342"/>
      <c r="BZ143" s="342"/>
      <c r="CA143" s="342"/>
      <c r="CB143" s="342"/>
      <c r="CC143" s="343"/>
      <c r="CD143" s="343"/>
      <c r="CE143" s="343"/>
      <c r="CF143" s="343"/>
      <c r="CG143" s="343"/>
      <c r="CH143" s="343"/>
      <c r="CI143" s="343"/>
      <c r="CJ143" s="343"/>
      <c r="CK143" s="343"/>
      <c r="CL143" s="343"/>
      <c r="CM143" s="343"/>
      <c r="CN143" s="343"/>
      <c r="CO143" s="343"/>
      <c r="CP143" s="343"/>
      <c r="CQ143" s="343"/>
      <c r="CR143" s="343"/>
      <c r="CS143" s="343"/>
      <c r="CT143" s="343"/>
      <c r="CU143" s="343"/>
      <c r="CV143" s="343"/>
      <c r="CW143" s="343"/>
      <c r="CX143" s="343"/>
      <c r="CY143" s="343"/>
      <c r="CZ143" s="343"/>
      <c r="DA143" s="344"/>
    </row>
    <row r="144" spans="2:105" x14ac:dyDescent="0.25">
      <c r="B144" s="341" t="s">
        <v>1323</v>
      </c>
      <c r="C144" s="342"/>
      <c r="D144" s="342" t="s">
        <v>2055</v>
      </c>
      <c r="E144" s="342"/>
      <c r="F144" s="342" t="s">
        <v>438</v>
      </c>
      <c r="G144" s="342"/>
      <c r="H144" s="342" t="s">
        <v>370</v>
      </c>
      <c r="I144" s="342"/>
      <c r="J144" s="342" t="s">
        <v>371</v>
      </c>
      <c r="K144" s="342" t="s">
        <v>1502</v>
      </c>
      <c r="L144" s="342"/>
      <c r="M144" s="342"/>
      <c r="N144" s="342" t="s">
        <v>371</v>
      </c>
      <c r="O144" s="342"/>
      <c r="P144" s="342"/>
      <c r="Q144" s="342"/>
      <c r="R144" s="342"/>
      <c r="S144" s="342" t="s">
        <v>641</v>
      </c>
      <c r="T144" s="342" t="s">
        <v>2034</v>
      </c>
      <c r="U144" s="342" t="s">
        <v>2034</v>
      </c>
      <c r="V144" s="342"/>
      <c r="W144" s="342"/>
      <c r="X144" s="342"/>
      <c r="Y144" s="342"/>
      <c r="Z144" s="342"/>
      <c r="AA144" s="342"/>
      <c r="AB144" s="342"/>
      <c r="AC144" s="342"/>
      <c r="AD144" s="342"/>
      <c r="AE144" s="342"/>
      <c r="AF144" s="342"/>
      <c r="AG144" s="342"/>
      <c r="AH144" s="342"/>
      <c r="AI144" s="342"/>
      <c r="AJ144" s="342"/>
      <c r="AK144" s="342" t="s">
        <v>371</v>
      </c>
      <c r="AL144" s="342" t="s">
        <v>381</v>
      </c>
      <c r="AM144" s="342" t="s">
        <v>371</v>
      </c>
      <c r="AN144" s="342" t="s">
        <v>382</v>
      </c>
      <c r="AO144" s="342" t="s">
        <v>380</v>
      </c>
      <c r="AP144" s="342" t="s">
        <v>383</v>
      </c>
      <c r="AQ144" s="342" t="s">
        <v>384</v>
      </c>
      <c r="AR144" s="342" t="s">
        <v>385</v>
      </c>
      <c r="AS144" s="342"/>
      <c r="AT144" s="342"/>
      <c r="AU144" s="351"/>
      <c r="AV144" s="342"/>
      <c r="AW144" s="342"/>
      <c r="AX144" s="342"/>
      <c r="AY144" s="342"/>
      <c r="AZ144" s="342"/>
      <c r="BA144" s="342"/>
      <c r="BB144" s="342"/>
      <c r="BC144" s="342"/>
      <c r="BD144" s="342"/>
      <c r="BE144" s="342"/>
      <c r="BF144" s="342"/>
      <c r="BG144" s="342"/>
      <c r="BH144" s="342"/>
      <c r="BI144" s="342"/>
      <c r="BJ144" s="342"/>
      <c r="BK144" s="342"/>
      <c r="BL144" s="342"/>
      <c r="BM144" s="342"/>
      <c r="BN144" s="342"/>
      <c r="BO144" s="342"/>
      <c r="BP144" s="342"/>
      <c r="BQ144" s="342"/>
      <c r="BR144" s="342"/>
      <c r="BS144" s="342"/>
      <c r="BT144" s="342"/>
      <c r="BU144" s="342"/>
      <c r="BV144" s="342"/>
      <c r="BW144" s="342"/>
      <c r="BX144" s="342"/>
      <c r="BY144" s="342"/>
      <c r="BZ144" s="342"/>
      <c r="CA144" s="342"/>
      <c r="CB144" s="342"/>
      <c r="CC144" s="343"/>
      <c r="CD144" s="343"/>
      <c r="CE144" s="343"/>
      <c r="CF144" s="343"/>
      <c r="CG144" s="343"/>
      <c r="CH144" s="343"/>
      <c r="CI144" s="343"/>
      <c r="CJ144" s="343"/>
      <c r="CK144" s="343"/>
      <c r="CL144" s="343"/>
      <c r="CM144" s="343"/>
      <c r="CN144" s="343"/>
      <c r="CO144" s="343"/>
      <c r="CP144" s="343"/>
      <c r="CQ144" s="343"/>
      <c r="CR144" s="343"/>
      <c r="CS144" s="343"/>
      <c r="CT144" s="343"/>
      <c r="CU144" s="343"/>
      <c r="CV144" s="343"/>
      <c r="CW144" s="343"/>
      <c r="CX144" s="343"/>
      <c r="CY144" s="343"/>
      <c r="CZ144" s="343"/>
      <c r="DA144" s="344"/>
    </row>
    <row r="145" spans="2:105" x14ac:dyDescent="0.25">
      <c r="B145" s="341" t="s">
        <v>2056</v>
      </c>
      <c r="C145" s="342" t="s">
        <v>2057</v>
      </c>
      <c r="D145" s="342" t="s">
        <v>2058</v>
      </c>
      <c r="E145" s="342" t="s">
        <v>2059</v>
      </c>
      <c r="F145" s="342" t="s">
        <v>2060</v>
      </c>
      <c r="G145" s="342"/>
      <c r="H145" s="342" t="s">
        <v>370</v>
      </c>
      <c r="I145" s="342"/>
      <c r="J145" s="342" t="s">
        <v>371</v>
      </c>
      <c r="K145" s="342" t="s">
        <v>1489</v>
      </c>
      <c r="L145" s="342"/>
      <c r="M145" s="342"/>
      <c r="N145" s="342" t="s">
        <v>386</v>
      </c>
      <c r="O145" s="342" t="s">
        <v>375</v>
      </c>
      <c r="P145" s="342" t="s">
        <v>376</v>
      </c>
      <c r="Q145" s="342" t="s">
        <v>377</v>
      </c>
      <c r="R145" s="342" t="s">
        <v>378</v>
      </c>
      <c r="S145" s="342" t="s">
        <v>641</v>
      </c>
      <c r="T145" s="342" t="s">
        <v>2034</v>
      </c>
      <c r="U145" s="342" t="s">
        <v>2034</v>
      </c>
      <c r="V145" s="342"/>
      <c r="W145" s="342"/>
      <c r="X145" s="342"/>
      <c r="Y145" s="342"/>
      <c r="Z145" s="342"/>
      <c r="AA145" s="342"/>
      <c r="AB145" s="342"/>
      <c r="AC145" s="342"/>
      <c r="AD145" s="342"/>
      <c r="AE145" s="342"/>
      <c r="AF145" s="342"/>
      <c r="AG145" s="342"/>
      <c r="AH145" s="342"/>
      <c r="AI145" s="342"/>
      <c r="AJ145" s="342"/>
      <c r="AK145" s="342" t="s">
        <v>371</v>
      </c>
      <c r="AL145" s="342" t="s">
        <v>381</v>
      </c>
      <c r="AM145" s="342" t="s">
        <v>371</v>
      </c>
      <c r="AN145" s="342" t="s">
        <v>382</v>
      </c>
      <c r="AO145" s="342" t="s">
        <v>380</v>
      </c>
      <c r="AP145" s="342" t="s">
        <v>383</v>
      </c>
      <c r="AQ145" s="342" t="s">
        <v>384</v>
      </c>
      <c r="AR145" s="342" t="s">
        <v>385</v>
      </c>
      <c r="AS145" s="342"/>
      <c r="AT145" s="342"/>
      <c r="AU145" s="351"/>
      <c r="AV145" s="342"/>
      <c r="AW145" s="342"/>
      <c r="AX145" s="342"/>
      <c r="AY145" s="342"/>
      <c r="AZ145" s="342"/>
      <c r="BA145" s="342"/>
      <c r="BB145" s="342"/>
      <c r="BC145" s="342"/>
      <c r="BD145" s="342"/>
      <c r="BE145" s="342"/>
      <c r="BF145" s="342"/>
      <c r="BG145" s="342"/>
      <c r="BH145" s="342"/>
      <c r="BI145" s="342"/>
      <c r="BJ145" s="342"/>
      <c r="BK145" s="342"/>
      <c r="BL145" s="342"/>
      <c r="BM145" s="342"/>
      <c r="BN145" s="342"/>
      <c r="BO145" s="342"/>
      <c r="BP145" s="342"/>
      <c r="BQ145" s="342"/>
      <c r="BR145" s="342"/>
      <c r="BS145" s="342"/>
      <c r="BT145" s="342"/>
      <c r="BU145" s="342"/>
      <c r="BV145" s="342"/>
      <c r="BW145" s="342"/>
      <c r="BX145" s="342"/>
      <c r="BY145" s="342"/>
      <c r="BZ145" s="342"/>
      <c r="CA145" s="342"/>
      <c r="CB145" s="342"/>
      <c r="CC145" s="343"/>
      <c r="CD145" s="343"/>
      <c r="CE145" s="343"/>
      <c r="CF145" s="343"/>
      <c r="CG145" s="343"/>
      <c r="CH145" s="343"/>
      <c r="CI145" s="343"/>
      <c r="CJ145" s="343"/>
      <c r="CK145" s="343"/>
      <c r="CL145" s="343"/>
      <c r="CM145" s="343"/>
      <c r="CN145" s="343"/>
      <c r="CO145" s="343"/>
      <c r="CP145" s="343"/>
      <c r="CQ145" s="343"/>
      <c r="CR145" s="343"/>
      <c r="CS145" s="343"/>
      <c r="CT145" s="343"/>
      <c r="CU145" s="343"/>
      <c r="CV145" s="343"/>
      <c r="CW145" s="343"/>
      <c r="CX145" s="343"/>
      <c r="CY145" s="343"/>
      <c r="CZ145" s="343"/>
      <c r="DA145" s="344"/>
    </row>
    <row r="146" spans="2:105" x14ac:dyDescent="0.25">
      <c r="B146" s="341"/>
      <c r="C146" s="342"/>
      <c r="D146" s="342"/>
      <c r="E146" s="342"/>
      <c r="F146" s="342"/>
      <c r="G146" s="342"/>
      <c r="H146" s="342"/>
      <c r="I146" s="342"/>
      <c r="J146" s="342"/>
      <c r="K146" s="342"/>
      <c r="L146" s="342"/>
      <c r="M146" s="342"/>
      <c r="N146" s="342"/>
      <c r="O146" s="342"/>
      <c r="P146" s="342"/>
      <c r="Q146" s="342"/>
      <c r="R146" s="342"/>
      <c r="S146" s="342"/>
      <c r="T146" s="342"/>
      <c r="U146" s="342"/>
      <c r="V146" s="342"/>
      <c r="W146" s="342"/>
      <c r="X146" s="342"/>
      <c r="Y146" s="342"/>
      <c r="Z146" s="342"/>
      <c r="AA146" s="342"/>
      <c r="AB146" s="342"/>
      <c r="AC146" s="342"/>
      <c r="AD146" s="342"/>
      <c r="AE146" s="342"/>
      <c r="AF146" s="342"/>
      <c r="AG146" s="342"/>
      <c r="AH146" s="342"/>
      <c r="AI146" s="342"/>
      <c r="AJ146" s="342"/>
      <c r="AK146" s="342"/>
      <c r="AL146" s="342"/>
      <c r="AM146" s="342"/>
      <c r="AN146" s="342"/>
      <c r="AO146" s="342"/>
      <c r="AP146" s="342"/>
      <c r="AQ146" s="342"/>
      <c r="AR146" s="342"/>
      <c r="AS146" s="342"/>
      <c r="AT146" s="342"/>
      <c r="AU146" s="351"/>
      <c r="AV146" s="342"/>
      <c r="AW146" s="342"/>
      <c r="AX146" s="342"/>
      <c r="AY146" s="342"/>
      <c r="AZ146" s="342"/>
      <c r="BA146" s="342"/>
      <c r="BB146" s="342"/>
      <c r="BC146" s="342"/>
      <c r="BD146" s="342"/>
      <c r="BE146" s="342"/>
      <c r="BF146" s="342"/>
      <c r="BG146" s="342"/>
      <c r="BH146" s="342"/>
      <c r="BI146" s="342"/>
      <c r="BJ146" s="342"/>
      <c r="BK146" s="342"/>
      <c r="BL146" s="342"/>
      <c r="BM146" s="342"/>
      <c r="BN146" s="342"/>
      <c r="BO146" s="342"/>
      <c r="BP146" s="342"/>
      <c r="BQ146" s="342"/>
      <c r="BR146" s="342"/>
      <c r="BS146" s="342"/>
      <c r="BT146" s="342"/>
      <c r="BU146" s="342"/>
      <c r="BV146" s="342"/>
      <c r="BW146" s="342"/>
      <c r="BX146" s="342"/>
      <c r="BY146" s="342"/>
      <c r="BZ146" s="342"/>
      <c r="CA146" s="342"/>
      <c r="CB146" s="342"/>
      <c r="CC146" s="343"/>
      <c r="CD146" s="343"/>
      <c r="CE146" s="343"/>
      <c r="CF146" s="343"/>
      <c r="CG146" s="343"/>
      <c r="CH146" s="343"/>
      <c r="CI146" s="343"/>
      <c r="CJ146" s="343"/>
      <c r="CK146" s="343"/>
      <c r="CL146" s="343"/>
      <c r="CM146" s="343"/>
      <c r="CN146" s="343"/>
      <c r="CO146" s="343"/>
      <c r="CP146" s="343"/>
      <c r="CQ146" s="343"/>
      <c r="CR146" s="343"/>
      <c r="CS146" s="343"/>
      <c r="CT146" s="343"/>
      <c r="CU146" s="343"/>
      <c r="CV146" s="343"/>
      <c r="CW146" s="343"/>
      <c r="CX146" s="343"/>
      <c r="CY146" s="343"/>
      <c r="CZ146" s="343"/>
      <c r="DA146" s="344"/>
    </row>
    <row r="147" spans="2:105" x14ac:dyDescent="0.25">
      <c r="B147" s="341"/>
      <c r="C147" s="342"/>
      <c r="D147" s="342"/>
      <c r="E147" s="342"/>
      <c r="F147" s="342"/>
      <c r="G147" s="342"/>
      <c r="H147" s="342"/>
      <c r="I147" s="342"/>
      <c r="J147" s="342"/>
      <c r="K147" s="342"/>
      <c r="L147" s="342"/>
      <c r="M147" s="342"/>
      <c r="N147" s="342"/>
      <c r="O147" s="342"/>
      <c r="P147" s="342"/>
      <c r="Q147" s="342"/>
      <c r="R147" s="342"/>
      <c r="S147" s="342"/>
      <c r="T147" s="342"/>
      <c r="U147" s="342"/>
      <c r="V147" s="342"/>
      <c r="W147" s="342"/>
      <c r="X147" s="342"/>
      <c r="Y147" s="342"/>
      <c r="Z147" s="342"/>
      <c r="AA147" s="342"/>
      <c r="AB147" s="342"/>
      <c r="AC147" s="342"/>
      <c r="AD147" s="342"/>
      <c r="AE147" s="342"/>
      <c r="AF147" s="342"/>
      <c r="AG147" s="342"/>
      <c r="AH147" s="342"/>
      <c r="AI147" s="342"/>
      <c r="AJ147" s="342"/>
      <c r="AK147" s="342"/>
      <c r="AL147" s="342"/>
      <c r="AM147" s="342"/>
      <c r="AN147" s="342"/>
      <c r="AO147" s="342"/>
      <c r="AP147" s="342"/>
      <c r="AQ147" s="342"/>
      <c r="AR147" s="342"/>
      <c r="AS147" s="342"/>
      <c r="AT147" s="342"/>
      <c r="AU147" s="351"/>
      <c r="AV147" s="342"/>
      <c r="AW147" s="342"/>
      <c r="AX147" s="342"/>
      <c r="AY147" s="342"/>
      <c r="AZ147" s="342"/>
      <c r="BA147" s="342"/>
      <c r="BB147" s="342"/>
      <c r="BC147" s="342"/>
      <c r="BD147" s="342"/>
      <c r="BE147" s="342"/>
      <c r="BF147" s="342"/>
      <c r="BG147" s="342"/>
      <c r="BH147" s="342"/>
      <c r="BI147" s="342"/>
      <c r="BJ147" s="342"/>
      <c r="BK147" s="342"/>
      <c r="BL147" s="342"/>
      <c r="BM147" s="342"/>
      <c r="BN147" s="342"/>
      <c r="BO147" s="342"/>
      <c r="BP147" s="342"/>
      <c r="BQ147" s="342"/>
      <c r="BR147" s="342"/>
      <c r="BS147" s="342"/>
      <c r="BT147" s="342"/>
      <c r="BU147" s="342"/>
      <c r="BV147" s="342"/>
      <c r="BW147" s="342"/>
      <c r="BX147" s="342"/>
      <c r="BY147" s="342"/>
      <c r="BZ147" s="342"/>
      <c r="CA147" s="342"/>
      <c r="CB147" s="342"/>
      <c r="CC147" s="343"/>
      <c r="CD147" s="343"/>
      <c r="CE147" s="343"/>
      <c r="CF147" s="343"/>
      <c r="CG147" s="343"/>
      <c r="CH147" s="343"/>
      <c r="CI147" s="343"/>
      <c r="CJ147" s="343"/>
      <c r="CK147" s="343"/>
      <c r="CL147" s="343"/>
      <c r="CM147" s="343"/>
      <c r="CN147" s="343"/>
      <c r="CO147" s="343"/>
      <c r="CP147" s="343"/>
      <c r="CQ147" s="343"/>
      <c r="CR147" s="343"/>
      <c r="CS147" s="343"/>
      <c r="CT147" s="343"/>
      <c r="CU147" s="343"/>
      <c r="CV147" s="343"/>
      <c r="CW147" s="343"/>
      <c r="CX147" s="343"/>
      <c r="CY147" s="343"/>
      <c r="CZ147" s="343"/>
      <c r="DA147" s="344"/>
    </row>
    <row r="148" spans="2:105" x14ac:dyDescent="0.25">
      <c r="B148" s="341"/>
      <c r="C148" s="342"/>
      <c r="D148" s="342"/>
      <c r="E148" s="342"/>
      <c r="F148" s="342"/>
      <c r="G148" s="342"/>
      <c r="H148" s="342"/>
      <c r="I148" s="342"/>
      <c r="J148" s="342"/>
      <c r="K148" s="342"/>
      <c r="L148" s="342"/>
      <c r="M148" s="342"/>
      <c r="N148" s="342"/>
      <c r="O148" s="342"/>
      <c r="P148" s="342"/>
      <c r="Q148" s="342"/>
      <c r="R148" s="342"/>
      <c r="S148" s="342"/>
      <c r="T148" s="342"/>
      <c r="U148" s="342"/>
      <c r="V148" s="342"/>
      <c r="W148" s="342"/>
      <c r="X148" s="342"/>
      <c r="Y148" s="342"/>
      <c r="Z148" s="342"/>
      <c r="AA148" s="342"/>
      <c r="AB148" s="342"/>
      <c r="AC148" s="342"/>
      <c r="AD148" s="342"/>
      <c r="AE148" s="342"/>
      <c r="AF148" s="342"/>
      <c r="AG148" s="342"/>
      <c r="AH148" s="342"/>
      <c r="AI148" s="342"/>
      <c r="AJ148" s="342"/>
      <c r="AK148" s="342"/>
      <c r="AL148" s="342"/>
      <c r="AM148" s="342"/>
      <c r="AN148" s="342"/>
      <c r="AO148" s="342"/>
      <c r="AP148" s="342"/>
      <c r="AQ148" s="342"/>
      <c r="AR148" s="342"/>
      <c r="AS148" s="342"/>
      <c r="AT148" s="342"/>
      <c r="AU148" s="351"/>
      <c r="AV148" s="342"/>
      <c r="AW148" s="342"/>
      <c r="AX148" s="342"/>
      <c r="AY148" s="342"/>
      <c r="AZ148" s="342"/>
      <c r="BA148" s="342"/>
      <c r="BB148" s="342"/>
      <c r="BC148" s="342"/>
      <c r="BD148" s="342"/>
      <c r="BE148" s="342"/>
      <c r="BF148" s="342"/>
      <c r="BG148" s="342"/>
      <c r="BH148" s="342"/>
      <c r="BI148" s="342"/>
      <c r="BJ148" s="342"/>
      <c r="BK148" s="342"/>
      <c r="BL148" s="342"/>
      <c r="BM148" s="342"/>
      <c r="BN148" s="342"/>
      <c r="BO148" s="342"/>
      <c r="BP148" s="342"/>
      <c r="BQ148" s="342"/>
      <c r="BR148" s="342"/>
      <c r="BS148" s="342"/>
      <c r="BT148" s="342"/>
      <c r="BU148" s="342"/>
      <c r="BV148" s="342"/>
      <c r="BW148" s="342"/>
      <c r="BX148" s="342"/>
      <c r="BY148" s="342"/>
      <c r="BZ148" s="342"/>
      <c r="CA148" s="342"/>
      <c r="CB148" s="342"/>
      <c r="CC148" s="343"/>
      <c r="CD148" s="343"/>
      <c r="CE148" s="343"/>
      <c r="CF148" s="343"/>
      <c r="CG148" s="343"/>
      <c r="CH148" s="343"/>
      <c r="CI148" s="343"/>
      <c r="CJ148" s="343"/>
      <c r="CK148" s="343"/>
      <c r="CL148" s="343"/>
      <c r="CM148" s="343"/>
      <c r="CN148" s="343"/>
      <c r="CO148" s="343"/>
      <c r="CP148" s="343"/>
      <c r="CQ148" s="343"/>
      <c r="CR148" s="343"/>
      <c r="CS148" s="343"/>
      <c r="CT148" s="343"/>
      <c r="CU148" s="343"/>
      <c r="CV148" s="343"/>
      <c r="CW148" s="343"/>
      <c r="CX148" s="343"/>
      <c r="CY148" s="343"/>
      <c r="CZ148" s="343"/>
      <c r="DA148" s="344"/>
    </row>
    <row r="149" spans="2:105" x14ac:dyDescent="0.25">
      <c r="B149" s="341"/>
      <c r="C149" s="342"/>
      <c r="D149" s="342"/>
      <c r="E149" s="342"/>
      <c r="F149" s="342"/>
      <c r="G149" s="342"/>
      <c r="H149" s="342"/>
      <c r="I149" s="342"/>
      <c r="J149" s="342"/>
      <c r="K149" s="342"/>
      <c r="L149" s="342"/>
      <c r="M149" s="342"/>
      <c r="N149" s="342"/>
      <c r="O149" s="342"/>
      <c r="P149" s="342"/>
      <c r="Q149" s="342"/>
      <c r="R149" s="342"/>
      <c r="S149" s="342"/>
      <c r="T149" s="342"/>
      <c r="U149" s="342"/>
      <c r="V149" s="342"/>
      <c r="W149" s="342"/>
      <c r="X149" s="342"/>
      <c r="Y149" s="342"/>
      <c r="Z149" s="342"/>
      <c r="AA149" s="342"/>
      <c r="AB149" s="342"/>
      <c r="AC149" s="342"/>
      <c r="AD149" s="342"/>
      <c r="AE149" s="342"/>
      <c r="AF149" s="342"/>
      <c r="AG149" s="342"/>
      <c r="AH149" s="342"/>
      <c r="AI149" s="342"/>
      <c r="AJ149" s="342"/>
      <c r="AK149" s="342"/>
      <c r="AL149" s="342"/>
      <c r="AM149" s="342"/>
      <c r="AN149" s="342"/>
      <c r="AO149" s="342"/>
      <c r="AP149" s="342"/>
      <c r="AQ149" s="342"/>
      <c r="AR149" s="342"/>
      <c r="AS149" s="342"/>
      <c r="AT149" s="342"/>
      <c r="AU149" s="351"/>
      <c r="AV149" s="342"/>
      <c r="AW149" s="342"/>
      <c r="AX149" s="342"/>
      <c r="AY149" s="342"/>
      <c r="AZ149" s="342"/>
      <c r="BA149" s="342"/>
      <c r="BB149" s="342"/>
      <c r="BC149" s="342"/>
      <c r="BD149" s="342"/>
      <c r="BE149" s="342"/>
      <c r="BF149" s="342"/>
      <c r="BG149" s="342"/>
      <c r="BH149" s="342"/>
      <c r="BI149" s="342"/>
      <c r="BJ149" s="342"/>
      <c r="BK149" s="342"/>
      <c r="BL149" s="342"/>
      <c r="BM149" s="342"/>
      <c r="BN149" s="342"/>
      <c r="BO149" s="342"/>
      <c r="BP149" s="342"/>
      <c r="BQ149" s="342"/>
      <c r="BR149" s="342"/>
      <c r="BS149" s="342"/>
      <c r="BT149" s="342"/>
      <c r="BU149" s="342"/>
      <c r="BV149" s="342"/>
      <c r="BW149" s="342"/>
      <c r="BX149" s="342"/>
      <c r="BY149" s="342"/>
      <c r="BZ149" s="342"/>
      <c r="CA149" s="342"/>
      <c r="CB149" s="342"/>
      <c r="CC149" s="343"/>
      <c r="CD149" s="343"/>
      <c r="CE149" s="343"/>
      <c r="CF149" s="343"/>
      <c r="CG149" s="343"/>
      <c r="CH149" s="343"/>
      <c r="CI149" s="343"/>
      <c r="CJ149" s="343"/>
      <c r="CK149" s="343"/>
      <c r="CL149" s="343"/>
      <c r="CM149" s="343"/>
      <c r="CN149" s="343"/>
      <c r="CO149" s="343"/>
      <c r="CP149" s="343"/>
      <c r="CQ149" s="343"/>
      <c r="CR149" s="343"/>
      <c r="CS149" s="343"/>
      <c r="CT149" s="343"/>
      <c r="CU149" s="343"/>
      <c r="CV149" s="343"/>
      <c r="CW149" s="343"/>
      <c r="CX149" s="343"/>
      <c r="CY149" s="343"/>
      <c r="CZ149" s="343"/>
      <c r="DA149" s="344"/>
    </row>
    <row r="150" spans="2:105" x14ac:dyDescent="0.25">
      <c r="B150" s="341"/>
      <c r="C150" s="342"/>
      <c r="D150" s="342"/>
      <c r="E150" s="342"/>
      <c r="F150" s="342"/>
      <c r="G150" s="342"/>
      <c r="H150" s="342"/>
      <c r="I150" s="342"/>
      <c r="J150" s="342"/>
      <c r="K150" s="342"/>
      <c r="L150" s="342"/>
      <c r="M150" s="342"/>
      <c r="N150" s="342"/>
      <c r="O150" s="342"/>
      <c r="P150" s="342"/>
      <c r="Q150" s="342"/>
      <c r="R150" s="342"/>
      <c r="S150" s="342"/>
      <c r="T150" s="342"/>
      <c r="U150" s="342"/>
      <c r="V150" s="342"/>
      <c r="W150" s="342"/>
      <c r="X150" s="342"/>
      <c r="Y150" s="342"/>
      <c r="Z150" s="342"/>
      <c r="AA150" s="342"/>
      <c r="AB150" s="342"/>
      <c r="AC150" s="342"/>
      <c r="AD150" s="342"/>
      <c r="AE150" s="342"/>
      <c r="AF150" s="342"/>
      <c r="AG150" s="342"/>
      <c r="AH150" s="342"/>
      <c r="AI150" s="342"/>
      <c r="AJ150" s="342"/>
      <c r="AK150" s="342"/>
      <c r="AL150" s="342"/>
      <c r="AM150" s="342"/>
      <c r="AN150" s="342"/>
      <c r="AO150" s="342"/>
      <c r="AP150" s="342"/>
      <c r="AQ150" s="342"/>
      <c r="AR150" s="342"/>
      <c r="AS150" s="342"/>
      <c r="AT150" s="342"/>
      <c r="AU150" s="351"/>
      <c r="AV150" s="342"/>
      <c r="AW150" s="342"/>
      <c r="AX150" s="342"/>
      <c r="AY150" s="342"/>
      <c r="AZ150" s="342"/>
      <c r="BA150" s="342"/>
      <c r="BB150" s="342"/>
      <c r="BC150" s="342"/>
      <c r="BD150" s="342"/>
      <c r="BE150" s="342"/>
      <c r="BF150" s="342"/>
      <c r="BG150" s="342"/>
      <c r="BH150" s="342"/>
      <c r="BI150" s="342"/>
      <c r="BJ150" s="342"/>
      <c r="BK150" s="342"/>
      <c r="BL150" s="342"/>
      <c r="BM150" s="342"/>
      <c r="BN150" s="342"/>
      <c r="BO150" s="342"/>
      <c r="BP150" s="342"/>
      <c r="BQ150" s="342"/>
      <c r="BR150" s="342"/>
      <c r="BS150" s="342"/>
      <c r="BT150" s="342"/>
      <c r="BU150" s="342"/>
      <c r="BV150" s="342"/>
      <c r="BW150" s="342"/>
      <c r="BX150" s="342"/>
      <c r="BY150" s="342"/>
      <c r="BZ150" s="342"/>
      <c r="CA150" s="342"/>
      <c r="CB150" s="342"/>
      <c r="CC150" s="343"/>
      <c r="CD150" s="343"/>
      <c r="CE150" s="343"/>
      <c r="CF150" s="343"/>
      <c r="CG150" s="343"/>
      <c r="CH150" s="343"/>
      <c r="CI150" s="343"/>
      <c r="CJ150" s="343"/>
      <c r="CK150" s="343"/>
      <c r="CL150" s="343"/>
      <c r="CM150" s="343"/>
      <c r="CN150" s="343"/>
      <c r="CO150" s="343"/>
      <c r="CP150" s="343"/>
      <c r="CQ150" s="343"/>
      <c r="CR150" s="343"/>
      <c r="CS150" s="343"/>
      <c r="CT150" s="343"/>
      <c r="CU150" s="343"/>
      <c r="CV150" s="343"/>
      <c r="CW150" s="343"/>
      <c r="CX150" s="343"/>
      <c r="CY150" s="343"/>
      <c r="CZ150" s="343"/>
      <c r="DA150" s="344"/>
    </row>
    <row r="151" spans="2:105" x14ac:dyDescent="0.25">
      <c r="B151" s="341"/>
      <c r="C151" s="342"/>
      <c r="D151" s="342"/>
      <c r="E151" s="342"/>
      <c r="F151" s="342"/>
      <c r="G151" s="342"/>
      <c r="H151" s="342"/>
      <c r="I151" s="342"/>
      <c r="J151" s="342"/>
      <c r="K151" s="342"/>
      <c r="L151" s="342"/>
      <c r="M151" s="342"/>
      <c r="N151" s="342"/>
      <c r="O151" s="342"/>
      <c r="P151" s="342"/>
      <c r="Q151" s="342"/>
      <c r="R151" s="342"/>
      <c r="S151" s="342"/>
      <c r="T151" s="342"/>
      <c r="U151" s="342"/>
      <c r="V151" s="342"/>
      <c r="W151" s="342"/>
      <c r="X151" s="342"/>
      <c r="Y151" s="342"/>
      <c r="Z151" s="342"/>
      <c r="AA151" s="342"/>
      <c r="AB151" s="342"/>
      <c r="AC151" s="342"/>
      <c r="AD151" s="342"/>
      <c r="AE151" s="342"/>
      <c r="AF151" s="342"/>
      <c r="AG151" s="342"/>
      <c r="AH151" s="342"/>
      <c r="AI151" s="342"/>
      <c r="AJ151" s="342"/>
      <c r="AK151" s="342"/>
      <c r="AL151" s="342"/>
      <c r="AM151" s="342"/>
      <c r="AN151" s="342"/>
      <c r="AO151" s="342"/>
      <c r="AP151" s="342"/>
      <c r="AQ151" s="342"/>
      <c r="AR151" s="342"/>
      <c r="AS151" s="342"/>
      <c r="AT151" s="342"/>
      <c r="AU151" s="351"/>
      <c r="AV151" s="342"/>
      <c r="AW151" s="342"/>
      <c r="AX151" s="342"/>
      <c r="AY151" s="342"/>
      <c r="AZ151" s="342"/>
      <c r="BA151" s="342"/>
      <c r="BB151" s="342"/>
      <c r="BC151" s="342"/>
      <c r="BD151" s="342"/>
      <c r="BE151" s="342"/>
      <c r="BF151" s="342"/>
      <c r="BG151" s="342"/>
      <c r="BH151" s="342"/>
      <c r="BI151" s="342"/>
      <c r="BJ151" s="342"/>
      <c r="BK151" s="342"/>
      <c r="BL151" s="342"/>
      <c r="BM151" s="342"/>
      <c r="BN151" s="342"/>
      <c r="BO151" s="342"/>
      <c r="BP151" s="342"/>
      <c r="BQ151" s="342"/>
      <c r="BR151" s="342"/>
      <c r="BS151" s="342"/>
      <c r="BT151" s="342"/>
      <c r="BU151" s="342"/>
      <c r="BV151" s="342"/>
      <c r="BW151" s="342"/>
      <c r="BX151" s="342"/>
      <c r="BY151" s="342"/>
      <c r="BZ151" s="342"/>
      <c r="CA151" s="342"/>
      <c r="CB151" s="342"/>
      <c r="CC151" s="343"/>
      <c r="CD151" s="343"/>
      <c r="CE151" s="343"/>
      <c r="CF151" s="343"/>
      <c r="CG151" s="343"/>
      <c r="CH151" s="343"/>
      <c r="CI151" s="343"/>
      <c r="CJ151" s="343"/>
      <c r="CK151" s="343"/>
      <c r="CL151" s="343"/>
      <c r="CM151" s="343"/>
      <c r="CN151" s="343"/>
      <c r="CO151" s="343"/>
      <c r="CP151" s="343"/>
      <c r="CQ151" s="343"/>
      <c r="CR151" s="343"/>
      <c r="CS151" s="343"/>
      <c r="CT151" s="343"/>
      <c r="CU151" s="343"/>
      <c r="CV151" s="343"/>
      <c r="CW151" s="343"/>
      <c r="CX151" s="343"/>
      <c r="CY151" s="343"/>
      <c r="CZ151" s="343"/>
      <c r="DA151" s="344"/>
    </row>
    <row r="152" spans="2:105" x14ac:dyDescent="0.25">
      <c r="B152" s="341"/>
      <c r="C152" s="342"/>
      <c r="D152" s="342"/>
      <c r="E152" s="342"/>
      <c r="F152" s="342"/>
      <c r="G152" s="342"/>
      <c r="H152" s="342"/>
      <c r="I152" s="342"/>
      <c r="J152" s="342"/>
      <c r="K152" s="342"/>
      <c r="L152" s="342"/>
      <c r="M152" s="342"/>
      <c r="N152" s="342"/>
      <c r="O152" s="342"/>
      <c r="P152" s="342"/>
      <c r="Q152" s="342"/>
      <c r="R152" s="342"/>
      <c r="S152" s="342"/>
      <c r="T152" s="342"/>
      <c r="U152" s="342"/>
      <c r="V152" s="342"/>
      <c r="W152" s="342"/>
      <c r="X152" s="342"/>
      <c r="Y152" s="342"/>
      <c r="Z152" s="342"/>
      <c r="AA152" s="342"/>
      <c r="AB152" s="342"/>
      <c r="AC152" s="342"/>
      <c r="AD152" s="342"/>
      <c r="AE152" s="342"/>
      <c r="AF152" s="342"/>
      <c r="AG152" s="342"/>
      <c r="AH152" s="342"/>
      <c r="AI152" s="342"/>
      <c r="AJ152" s="342"/>
      <c r="AK152" s="342"/>
      <c r="AL152" s="342"/>
      <c r="AM152" s="342"/>
      <c r="AN152" s="342"/>
      <c r="AO152" s="342"/>
      <c r="AP152" s="342"/>
      <c r="AQ152" s="342"/>
      <c r="AR152" s="342"/>
      <c r="AS152" s="342"/>
      <c r="AT152" s="342"/>
      <c r="AU152" s="351"/>
      <c r="AV152" s="342"/>
      <c r="AW152" s="342"/>
      <c r="AX152" s="342"/>
      <c r="AY152" s="342"/>
      <c r="AZ152" s="342"/>
      <c r="BA152" s="342"/>
      <c r="BB152" s="342"/>
      <c r="BC152" s="342"/>
      <c r="BD152" s="342"/>
      <c r="BE152" s="342"/>
      <c r="BF152" s="342"/>
      <c r="BG152" s="342"/>
      <c r="BH152" s="342"/>
      <c r="BI152" s="342"/>
      <c r="BJ152" s="342"/>
      <c r="BK152" s="342"/>
      <c r="BL152" s="342"/>
      <c r="BM152" s="342"/>
      <c r="BN152" s="342"/>
      <c r="BO152" s="342"/>
      <c r="BP152" s="342"/>
      <c r="BQ152" s="342"/>
      <c r="BR152" s="342"/>
      <c r="BS152" s="342"/>
      <c r="BT152" s="342"/>
      <c r="BU152" s="342"/>
      <c r="BV152" s="342"/>
      <c r="BW152" s="342"/>
      <c r="BX152" s="342"/>
      <c r="BY152" s="342"/>
      <c r="BZ152" s="342"/>
      <c r="CA152" s="342"/>
      <c r="CB152" s="342"/>
      <c r="CC152" s="343"/>
      <c r="CD152" s="343"/>
      <c r="CE152" s="343"/>
      <c r="CF152" s="343"/>
      <c r="CG152" s="343"/>
      <c r="CH152" s="343"/>
      <c r="CI152" s="343"/>
      <c r="CJ152" s="343"/>
      <c r="CK152" s="343"/>
      <c r="CL152" s="343"/>
      <c r="CM152" s="343"/>
      <c r="CN152" s="343"/>
      <c r="CO152" s="343"/>
      <c r="CP152" s="343"/>
      <c r="CQ152" s="343"/>
      <c r="CR152" s="343"/>
      <c r="CS152" s="343"/>
      <c r="CT152" s="343"/>
      <c r="CU152" s="343"/>
      <c r="CV152" s="343"/>
      <c r="CW152" s="343"/>
      <c r="CX152" s="343"/>
      <c r="CY152" s="343"/>
      <c r="CZ152" s="343"/>
      <c r="DA152" s="344"/>
    </row>
    <row r="153" spans="2:105" x14ac:dyDescent="0.25">
      <c r="B153" s="341"/>
      <c r="C153" s="342"/>
      <c r="D153" s="342"/>
      <c r="E153" s="342"/>
      <c r="F153" s="342"/>
      <c r="G153" s="342"/>
      <c r="H153" s="342"/>
      <c r="I153" s="342"/>
      <c r="J153" s="342"/>
      <c r="K153" s="342"/>
      <c r="L153" s="342"/>
      <c r="M153" s="342"/>
      <c r="N153" s="342"/>
      <c r="O153" s="342"/>
      <c r="P153" s="342"/>
      <c r="Q153" s="342"/>
      <c r="R153" s="342"/>
      <c r="S153" s="342"/>
      <c r="T153" s="342"/>
      <c r="U153" s="342"/>
      <c r="V153" s="342"/>
      <c r="W153" s="342"/>
      <c r="X153" s="342"/>
      <c r="Y153" s="342"/>
      <c r="Z153" s="342"/>
      <c r="AA153" s="342"/>
      <c r="AB153" s="342"/>
      <c r="AC153" s="342"/>
      <c r="AD153" s="342"/>
      <c r="AE153" s="342"/>
      <c r="AF153" s="342"/>
      <c r="AG153" s="342"/>
      <c r="AH153" s="342"/>
      <c r="AI153" s="342"/>
      <c r="AJ153" s="342"/>
      <c r="AK153" s="342"/>
      <c r="AL153" s="342"/>
      <c r="AM153" s="342"/>
      <c r="AN153" s="342"/>
      <c r="AO153" s="342"/>
      <c r="AP153" s="342"/>
      <c r="AQ153" s="342"/>
      <c r="AR153" s="342"/>
      <c r="AS153" s="342"/>
      <c r="AT153" s="342"/>
      <c r="AU153" s="351"/>
      <c r="AV153" s="342"/>
      <c r="AW153" s="342"/>
      <c r="AX153" s="342"/>
      <c r="AY153" s="342"/>
      <c r="AZ153" s="342"/>
      <c r="BA153" s="342"/>
      <c r="BB153" s="342"/>
      <c r="BC153" s="342"/>
      <c r="BD153" s="342"/>
      <c r="BE153" s="342"/>
      <c r="BF153" s="342"/>
      <c r="BG153" s="342"/>
      <c r="BH153" s="342"/>
      <c r="BI153" s="342"/>
      <c r="BJ153" s="342"/>
      <c r="BK153" s="342"/>
      <c r="BL153" s="342"/>
      <c r="BM153" s="342"/>
      <c r="BN153" s="342"/>
      <c r="BO153" s="342"/>
      <c r="BP153" s="342"/>
      <c r="BQ153" s="342"/>
      <c r="BR153" s="342"/>
      <c r="BS153" s="342"/>
      <c r="BT153" s="342"/>
      <c r="BU153" s="342"/>
      <c r="BV153" s="342"/>
      <c r="BW153" s="342"/>
      <c r="BX153" s="342"/>
      <c r="BY153" s="342"/>
      <c r="BZ153" s="342"/>
      <c r="CA153" s="342"/>
      <c r="CB153" s="342"/>
      <c r="CC153" s="343"/>
      <c r="CD153" s="343"/>
      <c r="CE153" s="343"/>
      <c r="CF153" s="343"/>
      <c r="CG153" s="343"/>
      <c r="CH153" s="343"/>
      <c r="CI153" s="343"/>
      <c r="CJ153" s="343"/>
      <c r="CK153" s="343"/>
      <c r="CL153" s="343"/>
      <c r="CM153" s="343"/>
      <c r="CN153" s="343"/>
      <c r="CO153" s="343"/>
      <c r="CP153" s="343"/>
      <c r="CQ153" s="343"/>
      <c r="CR153" s="343"/>
      <c r="CS153" s="343"/>
      <c r="CT153" s="343"/>
      <c r="CU153" s="343"/>
      <c r="CV153" s="343"/>
      <c r="CW153" s="343"/>
      <c r="CX153" s="343"/>
      <c r="CY153" s="343"/>
      <c r="CZ153" s="343"/>
      <c r="DA153" s="344"/>
    </row>
    <row r="154" spans="2:105" x14ac:dyDescent="0.25">
      <c r="B154" s="341"/>
      <c r="C154" s="342"/>
      <c r="D154" s="342"/>
      <c r="E154" s="342"/>
      <c r="F154" s="342"/>
      <c r="G154" s="342"/>
      <c r="H154" s="342"/>
      <c r="I154" s="342"/>
      <c r="J154" s="342"/>
      <c r="K154" s="342"/>
      <c r="L154" s="342"/>
      <c r="M154" s="342"/>
      <c r="N154" s="342"/>
      <c r="O154" s="342"/>
      <c r="P154" s="342"/>
      <c r="Q154" s="342"/>
      <c r="R154" s="342"/>
      <c r="S154" s="342"/>
      <c r="T154" s="342"/>
      <c r="U154" s="342"/>
      <c r="V154" s="342"/>
      <c r="W154" s="342"/>
      <c r="X154" s="342"/>
      <c r="Y154" s="342"/>
      <c r="Z154" s="342"/>
      <c r="AA154" s="342"/>
      <c r="AB154" s="342"/>
      <c r="AC154" s="342"/>
      <c r="AD154" s="342"/>
      <c r="AE154" s="342"/>
      <c r="AF154" s="342"/>
      <c r="AG154" s="342"/>
      <c r="AH154" s="342"/>
      <c r="AI154" s="342"/>
      <c r="AJ154" s="342"/>
      <c r="AK154" s="342"/>
      <c r="AL154" s="342"/>
      <c r="AM154" s="342"/>
      <c r="AN154" s="342"/>
      <c r="AO154" s="342"/>
      <c r="AP154" s="342"/>
      <c r="AQ154" s="342"/>
      <c r="AR154" s="342"/>
      <c r="AS154" s="342"/>
      <c r="AT154" s="342"/>
      <c r="AU154" s="351"/>
      <c r="AV154" s="342"/>
      <c r="AW154" s="342"/>
      <c r="AX154" s="342"/>
      <c r="AY154" s="342"/>
      <c r="AZ154" s="342"/>
      <c r="BA154" s="342"/>
      <c r="BB154" s="342"/>
      <c r="BC154" s="342"/>
      <c r="BD154" s="342"/>
      <c r="BE154" s="342"/>
      <c r="BF154" s="342"/>
      <c r="BG154" s="342"/>
      <c r="BH154" s="342"/>
      <c r="BI154" s="342"/>
      <c r="BJ154" s="342"/>
      <c r="BK154" s="342"/>
      <c r="BL154" s="342"/>
      <c r="BM154" s="342"/>
      <c r="BN154" s="342"/>
      <c r="BO154" s="342"/>
      <c r="BP154" s="342"/>
      <c r="BQ154" s="342"/>
      <c r="BR154" s="342"/>
      <c r="BS154" s="342"/>
      <c r="BT154" s="342"/>
      <c r="BU154" s="342"/>
      <c r="BV154" s="342"/>
      <c r="BW154" s="342"/>
      <c r="BX154" s="342"/>
      <c r="BY154" s="342"/>
      <c r="BZ154" s="342"/>
      <c r="CA154" s="342"/>
      <c r="CB154" s="342"/>
      <c r="CC154" s="343"/>
      <c r="CD154" s="343"/>
      <c r="CE154" s="343"/>
      <c r="CF154" s="343"/>
      <c r="CG154" s="343"/>
      <c r="CH154" s="343"/>
      <c r="CI154" s="343"/>
      <c r="CJ154" s="343"/>
      <c r="CK154" s="343"/>
      <c r="CL154" s="343"/>
      <c r="CM154" s="343"/>
      <c r="CN154" s="343"/>
      <c r="CO154" s="343"/>
      <c r="CP154" s="343"/>
      <c r="CQ154" s="343"/>
      <c r="CR154" s="343"/>
      <c r="CS154" s="343"/>
      <c r="CT154" s="343"/>
      <c r="CU154" s="343"/>
      <c r="CV154" s="343"/>
      <c r="CW154" s="343"/>
      <c r="CX154" s="343"/>
      <c r="CY154" s="343"/>
      <c r="CZ154" s="343"/>
      <c r="DA154" s="344"/>
    </row>
    <row r="155" spans="2:105" x14ac:dyDescent="0.25">
      <c r="B155" s="341"/>
      <c r="C155" s="342"/>
      <c r="D155" s="342"/>
      <c r="E155" s="342"/>
      <c r="F155" s="342"/>
      <c r="G155" s="342"/>
      <c r="H155" s="342"/>
      <c r="I155" s="342"/>
      <c r="J155" s="342"/>
      <c r="K155" s="342"/>
      <c r="L155" s="342"/>
      <c r="M155" s="342"/>
      <c r="N155" s="342"/>
      <c r="O155" s="342"/>
      <c r="P155" s="342"/>
      <c r="Q155" s="342"/>
      <c r="R155" s="342"/>
      <c r="S155" s="342"/>
      <c r="T155" s="342"/>
      <c r="U155" s="342"/>
      <c r="V155" s="342"/>
      <c r="W155" s="342"/>
      <c r="X155" s="342"/>
      <c r="Y155" s="342"/>
      <c r="Z155" s="342"/>
      <c r="AA155" s="342"/>
      <c r="AB155" s="342"/>
      <c r="AC155" s="342"/>
      <c r="AD155" s="342"/>
      <c r="AE155" s="342"/>
      <c r="AF155" s="342"/>
      <c r="AG155" s="342"/>
      <c r="AH155" s="342"/>
      <c r="AI155" s="342"/>
      <c r="AJ155" s="342"/>
      <c r="AK155" s="342"/>
      <c r="AL155" s="342"/>
      <c r="AM155" s="342"/>
      <c r="AN155" s="342"/>
      <c r="AO155" s="342"/>
      <c r="AP155" s="342"/>
      <c r="AQ155" s="342"/>
      <c r="AR155" s="342"/>
      <c r="AS155" s="342"/>
      <c r="AT155" s="342"/>
      <c r="AU155" s="351"/>
      <c r="AV155" s="342"/>
      <c r="AW155" s="342"/>
      <c r="AX155" s="342"/>
      <c r="AY155" s="342"/>
      <c r="AZ155" s="342"/>
      <c r="BA155" s="342"/>
      <c r="BB155" s="342"/>
      <c r="BC155" s="342"/>
      <c r="BD155" s="342"/>
      <c r="BE155" s="342"/>
      <c r="BF155" s="342"/>
      <c r="BG155" s="342"/>
      <c r="BH155" s="342"/>
      <c r="BI155" s="342"/>
      <c r="BJ155" s="342"/>
      <c r="BK155" s="342"/>
      <c r="BL155" s="342"/>
      <c r="BM155" s="342"/>
      <c r="BN155" s="342"/>
      <c r="BO155" s="342"/>
      <c r="BP155" s="342"/>
      <c r="BQ155" s="342"/>
      <c r="BR155" s="342"/>
      <c r="BS155" s="342"/>
      <c r="BT155" s="342"/>
      <c r="BU155" s="342"/>
      <c r="BV155" s="342"/>
      <c r="BW155" s="342"/>
      <c r="BX155" s="342"/>
      <c r="BY155" s="342"/>
      <c r="BZ155" s="342"/>
      <c r="CA155" s="342"/>
      <c r="CB155" s="342"/>
      <c r="CC155" s="343"/>
      <c r="CD155" s="343"/>
      <c r="CE155" s="343"/>
      <c r="CF155" s="343"/>
      <c r="CG155" s="343"/>
      <c r="CH155" s="343"/>
      <c r="CI155" s="343"/>
      <c r="CJ155" s="343"/>
      <c r="CK155" s="343"/>
      <c r="CL155" s="343"/>
      <c r="CM155" s="343"/>
      <c r="CN155" s="343"/>
      <c r="CO155" s="343"/>
      <c r="CP155" s="343"/>
      <c r="CQ155" s="343"/>
      <c r="CR155" s="343"/>
      <c r="CS155" s="343"/>
      <c r="CT155" s="343"/>
      <c r="CU155" s="343"/>
      <c r="CV155" s="343"/>
      <c r="CW155" s="343"/>
      <c r="CX155" s="343"/>
      <c r="CY155" s="343"/>
      <c r="CZ155" s="343"/>
      <c r="DA155" s="344"/>
    </row>
    <row r="156" spans="2:105" x14ac:dyDescent="0.25">
      <c r="B156" s="341"/>
      <c r="C156" s="342"/>
      <c r="D156" s="342"/>
      <c r="E156" s="342"/>
      <c r="F156" s="342"/>
      <c r="G156" s="342"/>
      <c r="H156" s="342"/>
      <c r="I156" s="342"/>
      <c r="J156" s="342"/>
      <c r="K156" s="342"/>
      <c r="L156" s="342"/>
      <c r="M156" s="342"/>
      <c r="N156" s="342"/>
      <c r="O156" s="342"/>
      <c r="P156" s="342"/>
      <c r="Q156" s="342"/>
      <c r="R156" s="342"/>
      <c r="S156" s="342"/>
      <c r="T156" s="342"/>
      <c r="U156" s="342"/>
      <c r="V156" s="342"/>
      <c r="W156" s="342"/>
      <c r="X156" s="342"/>
      <c r="Y156" s="342"/>
      <c r="Z156" s="342"/>
      <c r="AA156" s="342"/>
      <c r="AB156" s="342"/>
      <c r="AC156" s="342"/>
      <c r="AD156" s="342"/>
      <c r="AE156" s="342"/>
      <c r="AF156" s="342"/>
      <c r="AG156" s="342"/>
      <c r="AH156" s="342"/>
      <c r="AI156" s="342"/>
      <c r="AJ156" s="342"/>
      <c r="AK156" s="342"/>
      <c r="AL156" s="342"/>
      <c r="AM156" s="342"/>
      <c r="AN156" s="342"/>
      <c r="AO156" s="342"/>
      <c r="AP156" s="342"/>
      <c r="AQ156" s="342"/>
      <c r="AR156" s="342"/>
      <c r="AS156" s="342"/>
      <c r="AT156" s="342"/>
      <c r="AU156" s="351"/>
      <c r="AV156" s="342"/>
      <c r="AW156" s="342"/>
      <c r="AX156" s="342"/>
      <c r="AY156" s="342"/>
      <c r="AZ156" s="342"/>
      <c r="BA156" s="342"/>
      <c r="BB156" s="342"/>
      <c r="BC156" s="342"/>
      <c r="BD156" s="342"/>
      <c r="BE156" s="342"/>
      <c r="BF156" s="342"/>
      <c r="BG156" s="342"/>
      <c r="BH156" s="342"/>
      <c r="BI156" s="342"/>
      <c r="BJ156" s="342"/>
      <c r="BK156" s="342"/>
      <c r="BL156" s="342"/>
      <c r="BM156" s="342"/>
      <c r="BN156" s="342"/>
      <c r="BO156" s="342"/>
      <c r="BP156" s="342"/>
      <c r="BQ156" s="342"/>
      <c r="BR156" s="342"/>
      <c r="BS156" s="342"/>
      <c r="BT156" s="342"/>
      <c r="BU156" s="342"/>
      <c r="BV156" s="342"/>
      <c r="BW156" s="342"/>
      <c r="BX156" s="342"/>
      <c r="BY156" s="342"/>
      <c r="BZ156" s="342"/>
      <c r="CA156" s="342"/>
      <c r="CB156" s="342"/>
      <c r="CC156" s="343"/>
      <c r="CD156" s="343"/>
      <c r="CE156" s="343"/>
      <c r="CF156" s="343"/>
      <c r="CG156" s="343"/>
      <c r="CH156" s="343"/>
      <c r="CI156" s="343"/>
      <c r="CJ156" s="343"/>
      <c r="CK156" s="343"/>
      <c r="CL156" s="343"/>
      <c r="CM156" s="343"/>
      <c r="CN156" s="343"/>
      <c r="CO156" s="343"/>
      <c r="CP156" s="343"/>
      <c r="CQ156" s="343"/>
      <c r="CR156" s="343"/>
      <c r="CS156" s="343"/>
      <c r="CT156" s="343"/>
      <c r="CU156" s="343"/>
      <c r="CV156" s="343"/>
      <c r="CW156" s="343"/>
      <c r="CX156" s="343"/>
      <c r="CY156" s="343"/>
      <c r="CZ156" s="343"/>
      <c r="DA156" s="344"/>
    </row>
    <row r="157" spans="2:105" x14ac:dyDescent="0.25">
      <c r="B157" s="341"/>
      <c r="C157" s="342"/>
      <c r="D157" s="342"/>
      <c r="E157" s="342"/>
      <c r="F157" s="342"/>
      <c r="G157" s="342"/>
      <c r="H157" s="342"/>
      <c r="I157" s="342"/>
      <c r="J157" s="342"/>
      <c r="K157" s="342"/>
      <c r="L157" s="342"/>
      <c r="M157" s="342"/>
      <c r="N157" s="342"/>
      <c r="O157" s="342"/>
      <c r="P157" s="342"/>
      <c r="Q157" s="342"/>
      <c r="R157" s="342"/>
      <c r="S157" s="342"/>
      <c r="T157" s="342"/>
      <c r="U157" s="342"/>
      <c r="V157" s="342"/>
      <c r="W157" s="342"/>
      <c r="X157" s="342"/>
      <c r="Y157" s="342"/>
      <c r="Z157" s="342"/>
      <c r="AA157" s="342"/>
      <c r="AB157" s="342"/>
      <c r="AC157" s="342"/>
      <c r="AD157" s="342"/>
      <c r="AE157" s="342"/>
      <c r="AF157" s="342"/>
      <c r="AG157" s="342"/>
      <c r="AH157" s="342"/>
      <c r="AI157" s="342"/>
      <c r="AJ157" s="342"/>
      <c r="AK157" s="342"/>
      <c r="AL157" s="342"/>
      <c r="AM157" s="342"/>
      <c r="AN157" s="342"/>
      <c r="AO157" s="342"/>
      <c r="AP157" s="342"/>
      <c r="AQ157" s="342"/>
      <c r="AR157" s="342"/>
      <c r="AS157" s="342"/>
      <c r="AT157" s="342"/>
      <c r="AU157" s="351"/>
      <c r="AV157" s="342"/>
      <c r="AW157" s="342"/>
      <c r="AX157" s="342"/>
      <c r="AY157" s="342"/>
      <c r="AZ157" s="342"/>
      <c r="BA157" s="342"/>
      <c r="BB157" s="342"/>
      <c r="BC157" s="342"/>
      <c r="BD157" s="342"/>
      <c r="BE157" s="342"/>
      <c r="BF157" s="342"/>
      <c r="BG157" s="342"/>
      <c r="BH157" s="342"/>
      <c r="BI157" s="342"/>
      <c r="BJ157" s="342"/>
      <c r="BK157" s="342"/>
      <c r="BL157" s="342"/>
      <c r="BM157" s="342"/>
      <c r="BN157" s="342"/>
      <c r="BO157" s="342"/>
      <c r="BP157" s="342"/>
      <c r="BQ157" s="342"/>
      <c r="BR157" s="342"/>
      <c r="BS157" s="342"/>
      <c r="BT157" s="342"/>
      <c r="BU157" s="342"/>
      <c r="BV157" s="342"/>
      <c r="BW157" s="342"/>
      <c r="BX157" s="342"/>
      <c r="BY157" s="342"/>
      <c r="BZ157" s="342"/>
      <c r="CA157" s="342"/>
      <c r="CB157" s="342"/>
      <c r="CC157" s="343"/>
      <c r="CD157" s="343"/>
      <c r="CE157" s="343"/>
      <c r="CF157" s="343"/>
      <c r="CG157" s="343"/>
      <c r="CH157" s="343"/>
      <c r="CI157" s="343"/>
      <c r="CJ157" s="343"/>
      <c r="CK157" s="343"/>
      <c r="CL157" s="343"/>
      <c r="CM157" s="343"/>
      <c r="CN157" s="343"/>
      <c r="CO157" s="343"/>
      <c r="CP157" s="343"/>
      <c r="CQ157" s="343"/>
      <c r="CR157" s="343"/>
      <c r="CS157" s="343"/>
      <c r="CT157" s="343"/>
      <c r="CU157" s="343"/>
      <c r="CV157" s="343"/>
      <c r="CW157" s="343"/>
      <c r="CX157" s="343"/>
      <c r="CY157" s="343"/>
      <c r="CZ157" s="343"/>
      <c r="DA157" s="344"/>
    </row>
    <row r="158" spans="2:105" x14ac:dyDescent="0.25">
      <c r="B158" s="341"/>
      <c r="C158" s="342"/>
      <c r="D158" s="342"/>
      <c r="E158" s="342"/>
      <c r="F158" s="342"/>
      <c r="G158" s="342"/>
      <c r="H158" s="342"/>
      <c r="I158" s="342"/>
      <c r="J158" s="342"/>
      <c r="K158" s="342"/>
      <c r="L158" s="342"/>
      <c r="M158" s="342"/>
      <c r="N158" s="342"/>
      <c r="O158" s="342"/>
      <c r="P158" s="342"/>
      <c r="Q158" s="342"/>
      <c r="R158" s="342"/>
      <c r="S158" s="342"/>
      <c r="T158" s="342"/>
      <c r="U158" s="342"/>
      <c r="V158" s="342"/>
      <c r="W158" s="342"/>
      <c r="X158" s="342"/>
      <c r="Y158" s="342"/>
      <c r="Z158" s="342"/>
      <c r="AA158" s="342"/>
      <c r="AB158" s="342"/>
      <c r="AC158" s="342"/>
      <c r="AD158" s="342"/>
      <c r="AE158" s="342"/>
      <c r="AF158" s="342"/>
      <c r="AG158" s="342"/>
      <c r="AH158" s="342"/>
      <c r="AI158" s="342"/>
      <c r="AJ158" s="342"/>
      <c r="AK158" s="342"/>
      <c r="AL158" s="342"/>
      <c r="AM158" s="342"/>
      <c r="AN158" s="342"/>
      <c r="AO158" s="342"/>
      <c r="AP158" s="342"/>
      <c r="AQ158" s="342"/>
      <c r="AR158" s="342"/>
      <c r="AS158" s="342"/>
      <c r="AT158" s="342"/>
      <c r="AU158" s="351"/>
      <c r="AV158" s="342"/>
      <c r="AW158" s="342"/>
      <c r="AX158" s="342"/>
      <c r="AY158" s="342"/>
      <c r="AZ158" s="342"/>
      <c r="BA158" s="342"/>
      <c r="BB158" s="342"/>
      <c r="BC158" s="342"/>
      <c r="BD158" s="342"/>
      <c r="BE158" s="342"/>
      <c r="BF158" s="342"/>
      <c r="BG158" s="342"/>
      <c r="BH158" s="342"/>
      <c r="BI158" s="342"/>
      <c r="BJ158" s="342"/>
      <c r="BK158" s="342"/>
      <c r="BL158" s="342"/>
      <c r="BM158" s="342"/>
      <c r="BN158" s="342"/>
      <c r="BO158" s="342"/>
      <c r="BP158" s="342"/>
      <c r="BQ158" s="342"/>
      <c r="BR158" s="342"/>
      <c r="BS158" s="342"/>
      <c r="BT158" s="342"/>
      <c r="BU158" s="342"/>
      <c r="BV158" s="342"/>
      <c r="BW158" s="342"/>
      <c r="BX158" s="342"/>
      <c r="BY158" s="342"/>
      <c r="BZ158" s="342"/>
      <c r="CA158" s="342"/>
      <c r="CB158" s="342"/>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4"/>
    </row>
    <row r="159" spans="2:105" x14ac:dyDescent="0.25">
      <c r="B159" s="341"/>
      <c r="C159" s="342"/>
      <c r="D159" s="342"/>
      <c r="E159" s="342"/>
      <c r="F159" s="342"/>
      <c r="G159" s="342"/>
      <c r="H159" s="342"/>
      <c r="I159" s="342"/>
      <c r="J159" s="342"/>
      <c r="K159" s="342"/>
      <c r="L159" s="342"/>
      <c r="M159" s="342"/>
      <c r="N159" s="342"/>
      <c r="O159" s="342"/>
      <c r="P159" s="342"/>
      <c r="Q159" s="342"/>
      <c r="R159" s="342"/>
      <c r="S159" s="342"/>
      <c r="T159" s="342"/>
      <c r="U159" s="342"/>
      <c r="V159" s="342"/>
      <c r="W159" s="342"/>
      <c r="X159" s="342"/>
      <c r="Y159" s="342"/>
      <c r="Z159" s="342"/>
      <c r="AA159" s="342"/>
      <c r="AB159" s="342"/>
      <c r="AC159" s="342"/>
      <c r="AD159" s="342"/>
      <c r="AE159" s="342"/>
      <c r="AF159" s="342"/>
      <c r="AG159" s="342"/>
      <c r="AH159" s="342"/>
      <c r="AI159" s="342"/>
      <c r="AJ159" s="342"/>
      <c r="AK159" s="342"/>
      <c r="AL159" s="342"/>
      <c r="AM159" s="342"/>
      <c r="AN159" s="342"/>
      <c r="AO159" s="342"/>
      <c r="AP159" s="342"/>
      <c r="AQ159" s="342"/>
      <c r="AR159" s="342"/>
      <c r="AS159" s="342"/>
      <c r="AT159" s="342"/>
      <c r="AU159" s="351"/>
      <c r="AV159" s="342"/>
      <c r="AW159" s="342"/>
      <c r="AX159" s="342"/>
      <c r="AY159" s="342"/>
      <c r="AZ159" s="342"/>
      <c r="BA159" s="342"/>
      <c r="BB159" s="342"/>
      <c r="BC159" s="342"/>
      <c r="BD159" s="342"/>
      <c r="BE159" s="342"/>
      <c r="BF159" s="342"/>
      <c r="BG159" s="342"/>
      <c r="BH159" s="342"/>
      <c r="BI159" s="342"/>
      <c r="BJ159" s="342"/>
      <c r="BK159" s="342"/>
      <c r="BL159" s="342"/>
      <c r="BM159" s="342"/>
      <c r="BN159" s="342"/>
      <c r="BO159" s="342"/>
      <c r="BP159" s="342"/>
      <c r="BQ159" s="342"/>
      <c r="BR159" s="342"/>
      <c r="BS159" s="342"/>
      <c r="BT159" s="342"/>
      <c r="BU159" s="342"/>
      <c r="BV159" s="342"/>
      <c r="BW159" s="342"/>
      <c r="BX159" s="342"/>
      <c r="BY159" s="342"/>
      <c r="BZ159" s="342"/>
      <c r="CA159" s="342"/>
      <c r="CB159" s="342"/>
      <c r="CC159" s="343"/>
      <c r="CD159" s="343"/>
      <c r="CE159" s="343"/>
      <c r="CF159" s="343"/>
      <c r="CG159" s="343"/>
      <c r="CH159" s="343"/>
      <c r="CI159" s="343"/>
      <c r="CJ159" s="343"/>
      <c r="CK159" s="343"/>
      <c r="CL159" s="343"/>
      <c r="CM159" s="343"/>
      <c r="CN159" s="343"/>
      <c r="CO159" s="343"/>
      <c r="CP159" s="343"/>
      <c r="CQ159" s="343"/>
      <c r="CR159" s="343"/>
      <c r="CS159" s="343"/>
      <c r="CT159" s="343"/>
      <c r="CU159" s="343"/>
      <c r="CV159" s="343"/>
      <c r="CW159" s="343"/>
      <c r="CX159" s="343"/>
      <c r="CY159" s="343"/>
      <c r="CZ159" s="343"/>
      <c r="DA159" s="344"/>
    </row>
    <row r="160" spans="2:105" x14ac:dyDescent="0.25">
      <c r="B160" s="341"/>
      <c r="C160" s="342"/>
      <c r="D160" s="342"/>
      <c r="E160" s="342"/>
      <c r="F160" s="342"/>
      <c r="G160" s="342"/>
      <c r="H160" s="342"/>
      <c r="I160" s="342"/>
      <c r="J160" s="342"/>
      <c r="K160" s="342"/>
      <c r="L160" s="342"/>
      <c r="M160" s="342"/>
      <c r="N160" s="342"/>
      <c r="O160" s="342"/>
      <c r="P160" s="342"/>
      <c r="Q160" s="342"/>
      <c r="R160" s="342"/>
      <c r="S160" s="342"/>
      <c r="T160" s="342"/>
      <c r="U160" s="342"/>
      <c r="V160" s="342"/>
      <c r="W160" s="342"/>
      <c r="X160" s="342"/>
      <c r="Y160" s="342"/>
      <c r="Z160" s="342"/>
      <c r="AA160" s="342"/>
      <c r="AB160" s="342"/>
      <c r="AC160" s="342"/>
      <c r="AD160" s="342"/>
      <c r="AE160" s="342"/>
      <c r="AF160" s="342"/>
      <c r="AG160" s="342"/>
      <c r="AH160" s="342"/>
      <c r="AI160" s="342"/>
      <c r="AJ160" s="342"/>
      <c r="AK160" s="342"/>
      <c r="AL160" s="342"/>
      <c r="AM160" s="342"/>
      <c r="AN160" s="342"/>
      <c r="AO160" s="342"/>
      <c r="AP160" s="342"/>
      <c r="AQ160" s="342"/>
      <c r="AR160" s="342"/>
      <c r="AS160" s="342"/>
      <c r="AT160" s="342"/>
      <c r="AU160" s="351"/>
      <c r="AV160" s="342"/>
      <c r="AW160" s="342"/>
      <c r="AX160" s="342"/>
      <c r="AY160" s="342"/>
      <c r="AZ160" s="342"/>
      <c r="BA160" s="342"/>
      <c r="BB160" s="342"/>
      <c r="BC160" s="342"/>
      <c r="BD160" s="342"/>
      <c r="BE160" s="342"/>
      <c r="BF160" s="342"/>
      <c r="BG160" s="342"/>
      <c r="BH160" s="342"/>
      <c r="BI160" s="342"/>
      <c r="BJ160" s="342"/>
      <c r="BK160" s="342"/>
      <c r="BL160" s="342"/>
      <c r="BM160" s="342"/>
      <c r="BN160" s="342"/>
      <c r="BO160" s="342"/>
      <c r="BP160" s="342"/>
      <c r="BQ160" s="342"/>
      <c r="BR160" s="342"/>
      <c r="BS160" s="342"/>
      <c r="BT160" s="342"/>
      <c r="BU160" s="342"/>
      <c r="BV160" s="342"/>
      <c r="BW160" s="342"/>
      <c r="BX160" s="342"/>
      <c r="BY160" s="342"/>
      <c r="BZ160" s="342"/>
      <c r="CA160" s="342"/>
      <c r="CB160" s="342"/>
      <c r="CC160" s="343"/>
      <c r="CD160" s="343"/>
      <c r="CE160" s="343"/>
      <c r="CF160" s="343"/>
      <c r="CG160" s="343"/>
      <c r="CH160" s="343"/>
      <c r="CI160" s="343"/>
      <c r="CJ160" s="343"/>
      <c r="CK160" s="343"/>
      <c r="CL160" s="343"/>
      <c r="CM160" s="343"/>
      <c r="CN160" s="343"/>
      <c r="CO160" s="343"/>
      <c r="CP160" s="343"/>
      <c r="CQ160" s="343"/>
      <c r="CR160" s="343"/>
      <c r="CS160" s="343"/>
      <c r="CT160" s="343"/>
      <c r="CU160" s="343"/>
      <c r="CV160" s="343"/>
      <c r="CW160" s="343"/>
      <c r="CX160" s="343"/>
      <c r="CY160" s="343"/>
      <c r="CZ160" s="343"/>
      <c r="DA160" s="344"/>
    </row>
    <row r="161" spans="2:105" x14ac:dyDescent="0.25">
      <c r="B161" s="341"/>
      <c r="C161" s="342"/>
      <c r="D161" s="342"/>
      <c r="E161" s="342"/>
      <c r="F161" s="342"/>
      <c r="G161" s="342"/>
      <c r="H161" s="342"/>
      <c r="I161" s="342"/>
      <c r="J161" s="342"/>
      <c r="K161" s="342"/>
      <c r="L161" s="342"/>
      <c r="M161" s="342"/>
      <c r="N161" s="342"/>
      <c r="O161" s="342"/>
      <c r="P161" s="342"/>
      <c r="Q161" s="342"/>
      <c r="R161" s="342"/>
      <c r="S161" s="342"/>
      <c r="T161" s="342"/>
      <c r="U161" s="342"/>
      <c r="V161" s="342"/>
      <c r="W161" s="342"/>
      <c r="X161" s="342"/>
      <c r="Y161" s="342"/>
      <c r="Z161" s="342"/>
      <c r="AA161" s="342"/>
      <c r="AB161" s="342"/>
      <c r="AC161" s="342"/>
      <c r="AD161" s="342"/>
      <c r="AE161" s="342"/>
      <c r="AF161" s="342"/>
      <c r="AG161" s="342"/>
      <c r="AH161" s="342"/>
      <c r="AI161" s="342"/>
      <c r="AJ161" s="342"/>
      <c r="AK161" s="342"/>
      <c r="AL161" s="342"/>
      <c r="AM161" s="342"/>
      <c r="AN161" s="342"/>
      <c r="AO161" s="342"/>
      <c r="AP161" s="342"/>
      <c r="AQ161" s="342"/>
      <c r="AR161" s="342"/>
      <c r="AS161" s="342"/>
      <c r="AT161" s="342"/>
      <c r="AU161" s="351"/>
      <c r="AV161" s="342"/>
      <c r="AW161" s="342"/>
      <c r="AX161" s="342"/>
      <c r="AY161" s="342"/>
      <c r="AZ161" s="342"/>
      <c r="BA161" s="342"/>
      <c r="BB161" s="342"/>
      <c r="BC161" s="342"/>
      <c r="BD161" s="342"/>
      <c r="BE161" s="342"/>
      <c r="BF161" s="342"/>
      <c r="BG161" s="342"/>
      <c r="BH161" s="342"/>
      <c r="BI161" s="342"/>
      <c r="BJ161" s="342"/>
      <c r="BK161" s="342"/>
      <c r="BL161" s="342"/>
      <c r="BM161" s="342"/>
      <c r="BN161" s="342"/>
      <c r="BO161" s="342"/>
      <c r="BP161" s="342"/>
      <c r="BQ161" s="342"/>
      <c r="BR161" s="342"/>
      <c r="BS161" s="342"/>
      <c r="BT161" s="342"/>
      <c r="BU161" s="342"/>
      <c r="BV161" s="342"/>
      <c r="BW161" s="342"/>
      <c r="BX161" s="342"/>
      <c r="BY161" s="342"/>
      <c r="BZ161" s="342"/>
      <c r="CA161" s="342"/>
      <c r="CB161" s="342"/>
      <c r="CC161" s="343"/>
      <c r="CD161" s="343"/>
      <c r="CE161" s="343"/>
      <c r="CF161" s="343"/>
      <c r="CG161" s="343"/>
      <c r="CH161" s="343"/>
      <c r="CI161" s="343"/>
      <c r="CJ161" s="343"/>
      <c r="CK161" s="343"/>
      <c r="CL161" s="343"/>
      <c r="CM161" s="343"/>
      <c r="CN161" s="343"/>
      <c r="CO161" s="343"/>
      <c r="CP161" s="343"/>
      <c r="CQ161" s="343"/>
      <c r="CR161" s="343"/>
      <c r="CS161" s="343"/>
      <c r="CT161" s="343"/>
      <c r="CU161" s="343"/>
      <c r="CV161" s="343"/>
      <c r="CW161" s="343"/>
      <c r="CX161" s="343"/>
      <c r="CY161" s="343"/>
      <c r="CZ161" s="343"/>
      <c r="DA161" s="344"/>
    </row>
    <row r="162" spans="2:105" x14ac:dyDescent="0.25">
      <c r="B162" s="341"/>
      <c r="C162" s="342"/>
      <c r="D162" s="342"/>
      <c r="E162" s="342"/>
      <c r="F162" s="342"/>
      <c r="G162" s="342"/>
      <c r="H162" s="342"/>
      <c r="I162" s="342"/>
      <c r="J162" s="342"/>
      <c r="K162" s="342"/>
      <c r="L162" s="342"/>
      <c r="M162" s="342"/>
      <c r="N162" s="342"/>
      <c r="O162" s="342"/>
      <c r="P162" s="342"/>
      <c r="Q162" s="342"/>
      <c r="R162" s="342"/>
      <c r="S162" s="342"/>
      <c r="T162" s="342"/>
      <c r="U162" s="342"/>
      <c r="V162" s="342"/>
      <c r="W162" s="342"/>
      <c r="X162" s="342"/>
      <c r="Y162" s="342"/>
      <c r="Z162" s="342"/>
      <c r="AA162" s="342"/>
      <c r="AB162" s="342"/>
      <c r="AC162" s="342"/>
      <c r="AD162" s="342"/>
      <c r="AE162" s="342"/>
      <c r="AF162" s="342"/>
      <c r="AG162" s="342"/>
      <c r="AH162" s="342"/>
      <c r="AI162" s="342"/>
      <c r="AJ162" s="342"/>
      <c r="AK162" s="342"/>
      <c r="AL162" s="342"/>
      <c r="AM162" s="342"/>
      <c r="AN162" s="342"/>
      <c r="AO162" s="342"/>
      <c r="AP162" s="342"/>
      <c r="AQ162" s="342"/>
      <c r="AR162" s="342"/>
      <c r="AS162" s="342"/>
      <c r="AT162" s="342"/>
      <c r="AU162" s="351"/>
      <c r="AV162" s="342"/>
      <c r="AW162" s="342"/>
      <c r="AX162" s="342"/>
      <c r="AY162" s="342"/>
      <c r="AZ162" s="342"/>
      <c r="BA162" s="342"/>
      <c r="BB162" s="342"/>
      <c r="BC162" s="342"/>
      <c r="BD162" s="342"/>
      <c r="BE162" s="342"/>
      <c r="BF162" s="342"/>
      <c r="BG162" s="342"/>
      <c r="BH162" s="342"/>
      <c r="BI162" s="342"/>
      <c r="BJ162" s="342"/>
      <c r="BK162" s="342"/>
      <c r="BL162" s="342"/>
      <c r="BM162" s="342"/>
      <c r="BN162" s="342"/>
      <c r="BO162" s="342"/>
      <c r="BP162" s="342"/>
      <c r="BQ162" s="342"/>
      <c r="BR162" s="342"/>
      <c r="BS162" s="342"/>
      <c r="BT162" s="342"/>
      <c r="BU162" s="342"/>
      <c r="BV162" s="342"/>
      <c r="BW162" s="342"/>
      <c r="BX162" s="342"/>
      <c r="BY162" s="342"/>
      <c r="BZ162" s="342"/>
      <c r="CA162" s="342"/>
      <c r="CB162" s="342"/>
      <c r="CC162" s="343"/>
      <c r="CD162" s="343"/>
      <c r="CE162" s="343"/>
      <c r="CF162" s="343"/>
      <c r="CG162" s="343"/>
      <c r="CH162" s="343"/>
      <c r="CI162" s="343"/>
      <c r="CJ162" s="343"/>
      <c r="CK162" s="343"/>
      <c r="CL162" s="343"/>
      <c r="CM162" s="343"/>
      <c r="CN162" s="343"/>
      <c r="CO162" s="343"/>
      <c r="CP162" s="343"/>
      <c r="CQ162" s="343"/>
      <c r="CR162" s="343"/>
      <c r="CS162" s="343"/>
      <c r="CT162" s="343"/>
      <c r="CU162" s="343"/>
      <c r="CV162" s="343"/>
      <c r="CW162" s="343"/>
      <c r="CX162" s="343"/>
      <c r="CY162" s="343"/>
      <c r="CZ162" s="343"/>
      <c r="DA162" s="344"/>
    </row>
    <row r="163" spans="2:105" x14ac:dyDescent="0.25">
      <c r="B163" s="341"/>
      <c r="C163" s="342"/>
      <c r="D163" s="342"/>
      <c r="E163" s="342"/>
      <c r="F163" s="342"/>
      <c r="G163" s="342"/>
      <c r="H163" s="342"/>
      <c r="I163" s="342"/>
      <c r="J163" s="342"/>
      <c r="K163" s="342"/>
      <c r="L163" s="342"/>
      <c r="M163" s="342"/>
      <c r="N163" s="342"/>
      <c r="O163" s="342"/>
      <c r="P163" s="342"/>
      <c r="Q163" s="342"/>
      <c r="R163" s="342"/>
      <c r="S163" s="342"/>
      <c r="T163" s="342"/>
      <c r="U163" s="342"/>
      <c r="V163" s="342"/>
      <c r="W163" s="342"/>
      <c r="X163" s="342"/>
      <c r="Y163" s="342"/>
      <c r="Z163" s="342"/>
      <c r="AA163" s="342"/>
      <c r="AB163" s="342"/>
      <c r="AC163" s="342"/>
      <c r="AD163" s="342"/>
      <c r="AE163" s="342"/>
      <c r="AF163" s="342"/>
      <c r="AG163" s="342"/>
      <c r="AH163" s="342"/>
      <c r="AI163" s="342"/>
      <c r="AJ163" s="342"/>
      <c r="AK163" s="342"/>
      <c r="AL163" s="342"/>
      <c r="AM163" s="342"/>
      <c r="AN163" s="342"/>
      <c r="AO163" s="342"/>
      <c r="AP163" s="342"/>
      <c r="AQ163" s="342"/>
      <c r="AR163" s="342"/>
      <c r="AS163" s="342"/>
      <c r="AT163" s="342"/>
      <c r="AU163" s="351"/>
      <c r="AV163" s="342"/>
      <c r="AW163" s="342"/>
      <c r="AX163" s="342"/>
      <c r="AY163" s="342"/>
      <c r="AZ163" s="342"/>
      <c r="BA163" s="342"/>
      <c r="BB163" s="342"/>
      <c r="BC163" s="342"/>
      <c r="BD163" s="342"/>
      <c r="BE163" s="342"/>
      <c r="BF163" s="342"/>
      <c r="BG163" s="342"/>
      <c r="BH163" s="342"/>
      <c r="BI163" s="342"/>
      <c r="BJ163" s="342"/>
      <c r="BK163" s="342"/>
      <c r="BL163" s="342"/>
      <c r="BM163" s="342"/>
      <c r="BN163" s="342"/>
      <c r="BO163" s="342"/>
      <c r="BP163" s="342"/>
      <c r="BQ163" s="342"/>
      <c r="BR163" s="342"/>
      <c r="BS163" s="342"/>
      <c r="BT163" s="342"/>
      <c r="BU163" s="342"/>
      <c r="BV163" s="342"/>
      <c r="BW163" s="342"/>
      <c r="BX163" s="342"/>
      <c r="BY163" s="342"/>
      <c r="BZ163" s="342"/>
      <c r="CA163" s="342"/>
      <c r="CB163" s="342"/>
      <c r="CC163" s="343"/>
      <c r="CD163" s="343"/>
      <c r="CE163" s="343"/>
      <c r="CF163" s="343"/>
      <c r="CG163" s="343"/>
      <c r="CH163" s="343"/>
      <c r="CI163" s="343"/>
      <c r="CJ163" s="343"/>
      <c r="CK163" s="343"/>
      <c r="CL163" s="343"/>
      <c r="CM163" s="343"/>
      <c r="CN163" s="343"/>
      <c r="CO163" s="343"/>
      <c r="CP163" s="343"/>
      <c r="CQ163" s="343"/>
      <c r="CR163" s="343"/>
      <c r="CS163" s="343"/>
      <c r="CT163" s="343"/>
      <c r="CU163" s="343"/>
      <c r="CV163" s="343"/>
      <c r="CW163" s="343"/>
      <c r="CX163" s="343"/>
      <c r="CY163" s="343"/>
      <c r="CZ163" s="343"/>
      <c r="DA163" s="344"/>
    </row>
    <row r="164" spans="2:105" x14ac:dyDescent="0.25">
      <c r="B164" s="341"/>
      <c r="C164" s="342"/>
      <c r="D164" s="342"/>
      <c r="E164" s="342"/>
      <c r="F164" s="342"/>
      <c r="G164" s="342"/>
      <c r="H164" s="342"/>
      <c r="I164" s="342"/>
      <c r="J164" s="342"/>
      <c r="K164" s="342"/>
      <c r="L164" s="342"/>
      <c r="M164" s="342"/>
      <c r="N164" s="342"/>
      <c r="O164" s="342"/>
      <c r="P164" s="342"/>
      <c r="Q164" s="342"/>
      <c r="R164" s="342"/>
      <c r="S164" s="342"/>
      <c r="T164" s="342"/>
      <c r="U164" s="342"/>
      <c r="V164" s="342"/>
      <c r="W164" s="342"/>
      <c r="X164" s="342"/>
      <c r="Y164" s="342"/>
      <c r="Z164" s="342"/>
      <c r="AA164" s="342"/>
      <c r="AB164" s="342"/>
      <c r="AC164" s="342"/>
      <c r="AD164" s="342"/>
      <c r="AE164" s="342"/>
      <c r="AF164" s="342"/>
      <c r="AG164" s="342"/>
      <c r="AH164" s="342"/>
      <c r="AI164" s="342"/>
      <c r="AJ164" s="342"/>
      <c r="AK164" s="342"/>
      <c r="AL164" s="342"/>
      <c r="AM164" s="342"/>
      <c r="AN164" s="342"/>
      <c r="AO164" s="342"/>
      <c r="AP164" s="342"/>
      <c r="AQ164" s="342"/>
      <c r="AR164" s="342"/>
      <c r="AS164" s="342"/>
      <c r="AT164" s="342"/>
      <c r="AU164" s="351"/>
      <c r="AV164" s="342"/>
      <c r="AW164" s="342"/>
      <c r="AX164" s="342"/>
      <c r="AY164" s="342"/>
      <c r="AZ164" s="342"/>
      <c r="BA164" s="342"/>
      <c r="BB164" s="342"/>
      <c r="BC164" s="342"/>
      <c r="BD164" s="342"/>
      <c r="BE164" s="342"/>
      <c r="BF164" s="342"/>
      <c r="BG164" s="342"/>
      <c r="BH164" s="342"/>
      <c r="BI164" s="342"/>
      <c r="BJ164" s="342"/>
      <c r="BK164" s="342"/>
      <c r="BL164" s="342"/>
      <c r="BM164" s="342"/>
      <c r="BN164" s="342"/>
      <c r="BO164" s="342"/>
      <c r="BP164" s="342"/>
      <c r="BQ164" s="342"/>
      <c r="BR164" s="342"/>
      <c r="BS164" s="342"/>
      <c r="BT164" s="342"/>
      <c r="BU164" s="342"/>
      <c r="BV164" s="342"/>
      <c r="BW164" s="342"/>
      <c r="BX164" s="342"/>
      <c r="BY164" s="342"/>
      <c r="BZ164" s="342"/>
      <c r="CA164" s="342"/>
      <c r="CB164" s="342"/>
      <c r="CC164" s="343"/>
      <c r="CD164" s="343"/>
      <c r="CE164" s="343"/>
      <c r="CF164" s="343"/>
      <c r="CG164" s="343"/>
      <c r="CH164" s="343"/>
      <c r="CI164" s="343"/>
      <c r="CJ164" s="343"/>
      <c r="CK164" s="343"/>
      <c r="CL164" s="343"/>
      <c r="CM164" s="343"/>
      <c r="CN164" s="343"/>
      <c r="CO164" s="343"/>
      <c r="CP164" s="343"/>
      <c r="CQ164" s="343"/>
      <c r="CR164" s="343"/>
      <c r="CS164" s="343"/>
      <c r="CT164" s="343"/>
      <c r="CU164" s="343"/>
      <c r="CV164" s="343"/>
      <c r="CW164" s="343"/>
      <c r="CX164" s="343"/>
      <c r="CY164" s="343"/>
      <c r="CZ164" s="343"/>
      <c r="DA164" s="344"/>
    </row>
    <row r="165" spans="2:105" x14ac:dyDescent="0.25">
      <c r="B165" s="341"/>
      <c r="C165" s="342"/>
      <c r="D165" s="342"/>
      <c r="E165" s="342"/>
      <c r="F165" s="342"/>
      <c r="G165" s="342"/>
      <c r="H165" s="342"/>
      <c r="I165" s="342"/>
      <c r="J165" s="342"/>
      <c r="K165" s="342"/>
      <c r="L165" s="342"/>
      <c r="M165" s="342"/>
      <c r="N165" s="342"/>
      <c r="O165" s="342"/>
      <c r="P165" s="342"/>
      <c r="Q165" s="342"/>
      <c r="R165" s="342"/>
      <c r="S165" s="342"/>
      <c r="T165" s="342"/>
      <c r="U165" s="342"/>
      <c r="V165" s="342"/>
      <c r="W165" s="342"/>
      <c r="X165" s="342"/>
      <c r="Y165" s="342"/>
      <c r="Z165" s="342"/>
      <c r="AA165" s="342"/>
      <c r="AB165" s="342"/>
      <c r="AC165" s="342"/>
      <c r="AD165" s="342"/>
      <c r="AE165" s="342"/>
      <c r="AF165" s="342"/>
      <c r="AG165" s="342"/>
      <c r="AH165" s="342"/>
      <c r="AI165" s="342"/>
      <c r="AJ165" s="342"/>
      <c r="AK165" s="342"/>
      <c r="AL165" s="342"/>
      <c r="AM165" s="342"/>
      <c r="AN165" s="342"/>
      <c r="AO165" s="342"/>
      <c r="AP165" s="342"/>
      <c r="AQ165" s="342"/>
      <c r="AR165" s="342"/>
      <c r="AS165" s="342"/>
      <c r="AT165" s="342"/>
      <c r="AU165" s="351"/>
      <c r="AV165" s="342"/>
      <c r="AW165" s="342"/>
      <c r="AX165" s="342"/>
      <c r="AY165" s="342"/>
      <c r="AZ165" s="342"/>
      <c r="BA165" s="342"/>
      <c r="BB165" s="342"/>
      <c r="BC165" s="342"/>
      <c r="BD165" s="342"/>
      <c r="BE165" s="342"/>
      <c r="BF165" s="342"/>
      <c r="BG165" s="342"/>
      <c r="BH165" s="342"/>
      <c r="BI165" s="342"/>
      <c r="BJ165" s="342"/>
      <c r="BK165" s="342"/>
      <c r="BL165" s="342"/>
      <c r="BM165" s="342"/>
      <c r="BN165" s="342"/>
      <c r="BO165" s="342"/>
      <c r="BP165" s="342"/>
      <c r="BQ165" s="342"/>
      <c r="BR165" s="342"/>
      <c r="BS165" s="342"/>
      <c r="BT165" s="342"/>
      <c r="BU165" s="342"/>
      <c r="BV165" s="342"/>
      <c r="BW165" s="342"/>
      <c r="BX165" s="342"/>
      <c r="BY165" s="342"/>
      <c r="BZ165" s="342"/>
      <c r="CA165" s="342"/>
      <c r="CB165" s="342"/>
      <c r="CC165" s="343"/>
      <c r="CD165" s="343"/>
      <c r="CE165" s="343"/>
      <c r="CF165" s="343"/>
      <c r="CG165" s="343"/>
      <c r="CH165" s="343"/>
      <c r="CI165" s="343"/>
      <c r="CJ165" s="343"/>
      <c r="CK165" s="343"/>
      <c r="CL165" s="343"/>
      <c r="CM165" s="343"/>
      <c r="CN165" s="343"/>
      <c r="CO165" s="343"/>
      <c r="CP165" s="343"/>
      <c r="CQ165" s="343"/>
      <c r="CR165" s="343"/>
      <c r="CS165" s="343"/>
      <c r="CT165" s="343"/>
      <c r="CU165" s="343"/>
      <c r="CV165" s="343"/>
      <c r="CW165" s="343"/>
      <c r="CX165" s="343"/>
      <c r="CY165" s="343"/>
      <c r="CZ165" s="343"/>
      <c r="DA165" s="344"/>
    </row>
    <row r="166" spans="2:105" x14ac:dyDescent="0.25">
      <c r="B166" s="341"/>
      <c r="C166" s="342"/>
      <c r="D166" s="342"/>
      <c r="E166" s="342"/>
      <c r="F166" s="342"/>
      <c r="G166" s="342"/>
      <c r="H166" s="342"/>
      <c r="I166" s="342"/>
      <c r="J166" s="342"/>
      <c r="K166" s="342"/>
      <c r="L166" s="342"/>
      <c r="M166" s="342"/>
      <c r="N166" s="342"/>
      <c r="O166" s="342"/>
      <c r="P166" s="342"/>
      <c r="Q166" s="342"/>
      <c r="R166" s="342"/>
      <c r="S166" s="342"/>
      <c r="T166" s="342"/>
      <c r="U166" s="342"/>
      <c r="V166" s="342"/>
      <c r="W166" s="342"/>
      <c r="X166" s="342"/>
      <c r="Y166" s="342"/>
      <c r="Z166" s="342"/>
      <c r="AA166" s="342"/>
      <c r="AB166" s="342"/>
      <c r="AC166" s="342"/>
      <c r="AD166" s="342"/>
      <c r="AE166" s="342"/>
      <c r="AF166" s="342"/>
      <c r="AG166" s="342"/>
      <c r="AH166" s="342"/>
      <c r="AI166" s="342"/>
      <c r="AJ166" s="342"/>
      <c r="AK166" s="342"/>
      <c r="AL166" s="342"/>
      <c r="AM166" s="342"/>
      <c r="AN166" s="342"/>
      <c r="AO166" s="342"/>
      <c r="AP166" s="342"/>
      <c r="AQ166" s="342"/>
      <c r="AR166" s="342"/>
      <c r="AS166" s="342"/>
      <c r="AT166" s="342"/>
      <c r="AU166" s="351"/>
      <c r="AV166" s="342"/>
      <c r="AW166" s="342"/>
      <c r="AX166" s="342"/>
      <c r="AY166" s="342"/>
      <c r="AZ166" s="342"/>
      <c r="BA166" s="342"/>
      <c r="BB166" s="342"/>
      <c r="BC166" s="342"/>
      <c r="BD166" s="342"/>
      <c r="BE166" s="342"/>
      <c r="BF166" s="342"/>
      <c r="BG166" s="342"/>
      <c r="BH166" s="342"/>
      <c r="BI166" s="342"/>
      <c r="BJ166" s="342"/>
      <c r="BK166" s="342"/>
      <c r="BL166" s="342"/>
      <c r="BM166" s="342"/>
      <c r="BN166" s="342"/>
      <c r="BO166" s="342"/>
      <c r="BP166" s="342"/>
      <c r="BQ166" s="342"/>
      <c r="BR166" s="342"/>
      <c r="BS166" s="342"/>
      <c r="BT166" s="342"/>
      <c r="BU166" s="342"/>
      <c r="BV166" s="342"/>
      <c r="BW166" s="342"/>
      <c r="BX166" s="342"/>
      <c r="BY166" s="342"/>
      <c r="BZ166" s="342"/>
      <c r="CA166" s="342"/>
      <c r="CB166" s="342"/>
      <c r="CC166" s="343"/>
      <c r="CD166" s="343"/>
      <c r="CE166" s="343"/>
      <c r="CF166" s="343"/>
      <c r="CG166" s="343"/>
      <c r="CH166" s="343"/>
      <c r="CI166" s="343"/>
      <c r="CJ166" s="343"/>
      <c r="CK166" s="343"/>
      <c r="CL166" s="343"/>
      <c r="CM166" s="343"/>
      <c r="CN166" s="343"/>
      <c r="CO166" s="343"/>
      <c r="CP166" s="343"/>
      <c r="CQ166" s="343"/>
      <c r="CR166" s="343"/>
      <c r="CS166" s="343"/>
      <c r="CT166" s="343"/>
      <c r="CU166" s="343"/>
      <c r="CV166" s="343"/>
      <c r="CW166" s="343"/>
      <c r="CX166" s="343"/>
      <c r="CY166" s="343"/>
      <c r="CZ166" s="343"/>
      <c r="DA166" s="344"/>
    </row>
    <row r="167" spans="2:105" x14ac:dyDescent="0.25">
      <c r="B167" s="341"/>
      <c r="C167" s="342"/>
      <c r="D167" s="342"/>
      <c r="E167" s="342"/>
      <c r="F167" s="342"/>
      <c r="G167" s="342"/>
      <c r="H167" s="342"/>
      <c r="I167" s="342"/>
      <c r="J167" s="342"/>
      <c r="K167" s="342"/>
      <c r="L167" s="342"/>
      <c r="M167" s="342"/>
      <c r="N167" s="342"/>
      <c r="O167" s="342"/>
      <c r="P167" s="342"/>
      <c r="Q167" s="342"/>
      <c r="R167" s="342"/>
      <c r="S167" s="342"/>
      <c r="T167" s="342"/>
      <c r="U167" s="342"/>
      <c r="V167" s="342"/>
      <c r="W167" s="342"/>
      <c r="X167" s="342"/>
      <c r="Y167" s="342"/>
      <c r="Z167" s="342"/>
      <c r="AA167" s="342"/>
      <c r="AB167" s="342"/>
      <c r="AC167" s="342"/>
      <c r="AD167" s="342"/>
      <c r="AE167" s="342"/>
      <c r="AF167" s="342"/>
      <c r="AG167" s="342"/>
      <c r="AH167" s="342"/>
      <c r="AI167" s="342"/>
      <c r="AJ167" s="342"/>
      <c r="AK167" s="342"/>
      <c r="AL167" s="342"/>
      <c r="AM167" s="342"/>
      <c r="AN167" s="342"/>
      <c r="AO167" s="342"/>
      <c r="AP167" s="342"/>
      <c r="AQ167" s="342"/>
      <c r="AR167" s="342"/>
      <c r="AS167" s="342"/>
      <c r="AT167" s="342"/>
      <c r="AU167" s="351"/>
      <c r="AV167" s="342"/>
      <c r="AW167" s="342"/>
      <c r="AX167" s="342"/>
      <c r="AY167" s="342"/>
      <c r="AZ167" s="342"/>
      <c r="BA167" s="342"/>
      <c r="BB167" s="342"/>
      <c r="BC167" s="342"/>
      <c r="BD167" s="342"/>
      <c r="BE167" s="342"/>
      <c r="BF167" s="342"/>
      <c r="BG167" s="342"/>
      <c r="BH167" s="342"/>
      <c r="BI167" s="342"/>
      <c r="BJ167" s="342"/>
      <c r="BK167" s="342"/>
      <c r="BL167" s="342"/>
      <c r="BM167" s="342"/>
      <c r="BN167" s="342"/>
      <c r="BO167" s="342"/>
      <c r="BP167" s="342"/>
      <c r="BQ167" s="342"/>
      <c r="BR167" s="342"/>
      <c r="BS167" s="342"/>
      <c r="BT167" s="342"/>
      <c r="BU167" s="342"/>
      <c r="BV167" s="342"/>
      <c r="BW167" s="342"/>
      <c r="BX167" s="342"/>
      <c r="BY167" s="342"/>
      <c r="BZ167" s="342"/>
      <c r="CA167" s="342"/>
      <c r="CB167" s="342"/>
      <c r="CC167" s="343"/>
      <c r="CD167" s="343"/>
      <c r="CE167" s="343"/>
      <c r="CF167" s="343"/>
      <c r="CG167" s="343"/>
      <c r="CH167" s="343"/>
      <c r="CI167" s="343"/>
      <c r="CJ167" s="343"/>
      <c r="CK167" s="343"/>
      <c r="CL167" s="343"/>
      <c r="CM167" s="343"/>
      <c r="CN167" s="343"/>
      <c r="CO167" s="343"/>
      <c r="CP167" s="343"/>
      <c r="CQ167" s="343"/>
      <c r="CR167" s="343"/>
      <c r="CS167" s="343"/>
      <c r="CT167" s="343"/>
      <c r="CU167" s="343"/>
      <c r="CV167" s="343"/>
      <c r="CW167" s="343"/>
      <c r="CX167" s="343"/>
      <c r="CY167" s="343"/>
      <c r="CZ167" s="343"/>
      <c r="DA167" s="344"/>
    </row>
    <row r="168" spans="2:105" x14ac:dyDescent="0.25">
      <c r="B168" s="341"/>
      <c r="C168" s="342"/>
      <c r="D168" s="342"/>
      <c r="E168" s="342"/>
      <c r="F168" s="342"/>
      <c r="G168" s="342"/>
      <c r="H168" s="342"/>
      <c r="I168" s="342"/>
      <c r="J168" s="342"/>
      <c r="K168" s="342"/>
      <c r="L168" s="342"/>
      <c r="M168" s="342"/>
      <c r="N168" s="342"/>
      <c r="O168" s="342"/>
      <c r="P168" s="342"/>
      <c r="Q168" s="342"/>
      <c r="R168" s="342"/>
      <c r="S168" s="342"/>
      <c r="T168" s="342"/>
      <c r="U168" s="342"/>
      <c r="V168" s="342"/>
      <c r="W168" s="342"/>
      <c r="X168" s="342"/>
      <c r="Y168" s="342"/>
      <c r="Z168" s="342"/>
      <c r="AA168" s="342"/>
      <c r="AB168" s="342"/>
      <c r="AC168" s="342"/>
      <c r="AD168" s="342"/>
      <c r="AE168" s="342"/>
      <c r="AF168" s="342"/>
      <c r="AG168" s="342"/>
      <c r="AH168" s="342"/>
      <c r="AI168" s="342"/>
      <c r="AJ168" s="342"/>
      <c r="AK168" s="342"/>
      <c r="AL168" s="342"/>
      <c r="AM168" s="342"/>
      <c r="AN168" s="342"/>
      <c r="AO168" s="342"/>
      <c r="AP168" s="342"/>
      <c r="AQ168" s="342"/>
      <c r="AR168" s="342"/>
      <c r="AS168" s="342"/>
      <c r="AT168" s="342"/>
      <c r="AU168" s="351"/>
      <c r="AV168" s="342"/>
      <c r="AW168" s="342"/>
      <c r="AX168" s="342"/>
      <c r="AY168" s="342"/>
      <c r="AZ168" s="342"/>
      <c r="BA168" s="342"/>
      <c r="BB168" s="342"/>
      <c r="BC168" s="342"/>
      <c r="BD168" s="342"/>
      <c r="BE168" s="342"/>
      <c r="BF168" s="342"/>
      <c r="BG168" s="342"/>
      <c r="BH168" s="342"/>
      <c r="BI168" s="342"/>
      <c r="BJ168" s="342"/>
      <c r="BK168" s="342"/>
      <c r="BL168" s="342"/>
      <c r="BM168" s="342"/>
      <c r="BN168" s="342"/>
      <c r="BO168" s="342"/>
      <c r="BP168" s="342"/>
      <c r="BQ168" s="342"/>
      <c r="BR168" s="342"/>
      <c r="BS168" s="342"/>
      <c r="BT168" s="342"/>
      <c r="BU168" s="342"/>
      <c r="BV168" s="342"/>
      <c r="BW168" s="342"/>
      <c r="BX168" s="342"/>
      <c r="BY168" s="342"/>
      <c r="BZ168" s="342"/>
      <c r="CA168" s="342"/>
      <c r="CB168" s="342"/>
      <c r="CC168" s="343"/>
      <c r="CD168" s="343"/>
      <c r="CE168" s="343"/>
      <c r="CF168" s="343"/>
      <c r="CG168" s="343"/>
      <c r="CH168" s="343"/>
      <c r="CI168" s="343"/>
      <c r="CJ168" s="343"/>
      <c r="CK168" s="343"/>
      <c r="CL168" s="343"/>
      <c r="CM168" s="343"/>
      <c r="CN168" s="343"/>
      <c r="CO168" s="343"/>
      <c r="CP168" s="343"/>
      <c r="CQ168" s="343"/>
      <c r="CR168" s="343"/>
      <c r="CS168" s="343"/>
      <c r="CT168" s="343"/>
      <c r="CU168" s="343"/>
      <c r="CV168" s="343"/>
      <c r="CW168" s="343"/>
      <c r="CX168" s="343"/>
      <c r="CY168" s="343"/>
      <c r="CZ168" s="343"/>
      <c r="DA168" s="344"/>
    </row>
    <row r="169" spans="2:105" x14ac:dyDescent="0.25">
      <c r="B169" s="341"/>
      <c r="C169" s="342"/>
      <c r="D169" s="342"/>
      <c r="E169" s="342"/>
      <c r="F169" s="342"/>
      <c r="G169" s="342"/>
      <c r="H169" s="342"/>
      <c r="I169" s="342"/>
      <c r="J169" s="342"/>
      <c r="K169" s="342"/>
      <c r="L169" s="342"/>
      <c r="M169" s="342"/>
      <c r="N169" s="342"/>
      <c r="O169" s="342"/>
      <c r="P169" s="342"/>
      <c r="Q169" s="342"/>
      <c r="R169" s="342"/>
      <c r="S169" s="342"/>
      <c r="T169" s="342"/>
      <c r="U169" s="342"/>
      <c r="V169" s="342"/>
      <c r="W169" s="342"/>
      <c r="X169" s="342"/>
      <c r="Y169" s="342"/>
      <c r="Z169" s="342"/>
      <c r="AA169" s="342"/>
      <c r="AB169" s="342"/>
      <c r="AC169" s="342"/>
      <c r="AD169" s="342"/>
      <c r="AE169" s="342"/>
      <c r="AF169" s="342"/>
      <c r="AG169" s="342"/>
      <c r="AH169" s="342"/>
      <c r="AI169" s="342"/>
      <c r="AJ169" s="342"/>
      <c r="AK169" s="342"/>
      <c r="AL169" s="342"/>
      <c r="AM169" s="342"/>
      <c r="AN169" s="342"/>
      <c r="AO169" s="342"/>
      <c r="AP169" s="342"/>
      <c r="AQ169" s="342"/>
      <c r="AR169" s="342"/>
      <c r="AS169" s="342"/>
      <c r="AT169" s="342"/>
      <c r="AU169" s="351"/>
      <c r="AV169" s="342"/>
      <c r="AW169" s="342"/>
      <c r="AX169" s="342"/>
      <c r="AY169" s="342"/>
      <c r="AZ169" s="342"/>
      <c r="BA169" s="342"/>
      <c r="BB169" s="342"/>
      <c r="BC169" s="342"/>
      <c r="BD169" s="342"/>
      <c r="BE169" s="342"/>
      <c r="BF169" s="342"/>
      <c r="BG169" s="342"/>
      <c r="BH169" s="342"/>
      <c r="BI169" s="342"/>
      <c r="BJ169" s="342"/>
      <c r="BK169" s="342"/>
      <c r="BL169" s="342"/>
      <c r="BM169" s="342"/>
      <c r="BN169" s="342"/>
      <c r="BO169" s="342"/>
      <c r="BP169" s="342"/>
      <c r="BQ169" s="342"/>
      <c r="BR169" s="342"/>
      <c r="BS169" s="342"/>
      <c r="BT169" s="342"/>
      <c r="BU169" s="342"/>
      <c r="BV169" s="342"/>
      <c r="BW169" s="342"/>
      <c r="BX169" s="342"/>
      <c r="BY169" s="342"/>
      <c r="BZ169" s="342"/>
      <c r="CA169" s="342"/>
      <c r="CB169" s="342"/>
      <c r="CC169" s="343"/>
      <c r="CD169" s="343"/>
      <c r="CE169" s="343"/>
      <c r="CF169" s="343"/>
      <c r="CG169" s="343"/>
      <c r="CH169" s="343"/>
      <c r="CI169" s="343"/>
      <c r="CJ169" s="343"/>
      <c r="CK169" s="343"/>
      <c r="CL169" s="343"/>
      <c r="CM169" s="343"/>
      <c r="CN169" s="343"/>
      <c r="CO169" s="343"/>
      <c r="CP169" s="343"/>
      <c r="CQ169" s="343"/>
      <c r="CR169" s="343"/>
      <c r="CS169" s="343"/>
      <c r="CT169" s="343"/>
      <c r="CU169" s="343"/>
      <c r="CV169" s="343"/>
      <c r="CW169" s="343"/>
      <c r="CX169" s="343"/>
      <c r="CY169" s="343"/>
      <c r="CZ169" s="343"/>
      <c r="DA169" s="344"/>
    </row>
    <row r="170" spans="2:105" x14ac:dyDescent="0.25">
      <c r="B170" s="341"/>
      <c r="C170" s="342"/>
      <c r="D170" s="342"/>
      <c r="E170" s="342"/>
      <c r="F170" s="342"/>
      <c r="G170" s="342"/>
      <c r="H170" s="342"/>
      <c r="I170" s="342"/>
      <c r="J170" s="342"/>
      <c r="K170" s="342"/>
      <c r="L170" s="342"/>
      <c r="M170" s="342"/>
      <c r="N170" s="342"/>
      <c r="O170" s="342"/>
      <c r="P170" s="342"/>
      <c r="Q170" s="342"/>
      <c r="R170" s="342"/>
      <c r="S170" s="342"/>
      <c r="T170" s="342"/>
      <c r="U170" s="342"/>
      <c r="V170" s="342"/>
      <c r="W170" s="342"/>
      <c r="X170" s="342"/>
      <c r="Y170" s="342"/>
      <c r="Z170" s="342"/>
      <c r="AA170" s="342"/>
      <c r="AB170" s="342"/>
      <c r="AC170" s="342"/>
      <c r="AD170" s="342"/>
      <c r="AE170" s="342"/>
      <c r="AF170" s="342"/>
      <c r="AG170" s="342"/>
      <c r="AH170" s="342"/>
      <c r="AI170" s="342"/>
      <c r="AJ170" s="342"/>
      <c r="AK170" s="342"/>
      <c r="AL170" s="342"/>
      <c r="AM170" s="342"/>
      <c r="AN170" s="342"/>
      <c r="AO170" s="342"/>
      <c r="AP170" s="342"/>
      <c r="AQ170" s="342"/>
      <c r="AR170" s="342"/>
      <c r="AS170" s="342"/>
      <c r="AT170" s="342"/>
      <c r="AU170" s="351"/>
      <c r="AV170" s="342"/>
      <c r="AW170" s="342"/>
      <c r="AX170" s="342"/>
      <c r="AY170" s="342"/>
      <c r="AZ170" s="342"/>
      <c r="BA170" s="342"/>
      <c r="BB170" s="342"/>
      <c r="BC170" s="342"/>
      <c r="BD170" s="342"/>
      <c r="BE170" s="342"/>
      <c r="BF170" s="342"/>
      <c r="BG170" s="342"/>
      <c r="BH170" s="342"/>
      <c r="BI170" s="342"/>
      <c r="BJ170" s="342"/>
      <c r="BK170" s="342"/>
      <c r="BL170" s="342"/>
      <c r="BM170" s="342"/>
      <c r="BN170" s="342"/>
      <c r="BO170" s="342"/>
      <c r="BP170" s="342"/>
      <c r="BQ170" s="342"/>
      <c r="BR170" s="342"/>
      <c r="BS170" s="342"/>
      <c r="BT170" s="342"/>
      <c r="BU170" s="342"/>
      <c r="BV170" s="342"/>
      <c r="BW170" s="342"/>
      <c r="BX170" s="342"/>
      <c r="BY170" s="342"/>
      <c r="BZ170" s="342"/>
      <c r="CA170" s="342"/>
      <c r="CB170" s="342"/>
      <c r="CC170" s="343"/>
      <c r="CD170" s="343"/>
      <c r="CE170" s="343"/>
      <c r="CF170" s="343"/>
      <c r="CG170" s="343"/>
      <c r="CH170" s="343"/>
      <c r="CI170" s="343"/>
      <c r="CJ170" s="343"/>
      <c r="CK170" s="343"/>
      <c r="CL170" s="343"/>
      <c r="CM170" s="343"/>
      <c r="CN170" s="343"/>
      <c r="CO170" s="343"/>
      <c r="CP170" s="343"/>
      <c r="CQ170" s="343"/>
      <c r="CR170" s="343"/>
      <c r="CS170" s="343"/>
      <c r="CT170" s="343"/>
      <c r="CU170" s="343"/>
      <c r="CV170" s="343"/>
      <c r="CW170" s="343"/>
      <c r="CX170" s="343"/>
      <c r="CY170" s="343"/>
      <c r="CZ170" s="343"/>
      <c r="DA170" s="344"/>
    </row>
    <row r="171" spans="2:105" x14ac:dyDescent="0.25">
      <c r="B171" s="341"/>
      <c r="C171" s="342"/>
      <c r="D171" s="342"/>
      <c r="E171" s="342"/>
      <c r="F171" s="342"/>
      <c r="G171" s="342"/>
      <c r="H171" s="342"/>
      <c r="I171" s="342"/>
      <c r="J171" s="342"/>
      <c r="K171" s="342"/>
      <c r="L171" s="342"/>
      <c r="M171" s="342"/>
      <c r="N171" s="342"/>
      <c r="O171" s="342"/>
      <c r="P171" s="342"/>
      <c r="Q171" s="342"/>
      <c r="R171" s="342"/>
      <c r="S171" s="342"/>
      <c r="T171" s="342"/>
      <c r="U171" s="342"/>
      <c r="V171" s="342"/>
      <c r="W171" s="342"/>
      <c r="X171" s="342"/>
      <c r="Y171" s="342"/>
      <c r="Z171" s="342"/>
      <c r="AA171" s="342"/>
      <c r="AB171" s="342"/>
      <c r="AC171" s="342"/>
      <c r="AD171" s="342"/>
      <c r="AE171" s="342"/>
      <c r="AF171" s="342"/>
      <c r="AG171" s="342"/>
      <c r="AH171" s="342"/>
      <c r="AI171" s="342"/>
      <c r="AJ171" s="342"/>
      <c r="AK171" s="342"/>
      <c r="AL171" s="342"/>
      <c r="AM171" s="342"/>
      <c r="AN171" s="342"/>
      <c r="AO171" s="342"/>
      <c r="AP171" s="342"/>
      <c r="AQ171" s="342"/>
      <c r="AR171" s="342"/>
      <c r="AS171" s="342"/>
      <c r="AT171" s="342"/>
      <c r="AU171" s="351"/>
      <c r="AV171" s="342"/>
      <c r="AW171" s="342"/>
      <c r="AX171" s="342"/>
      <c r="AY171" s="342"/>
      <c r="AZ171" s="342"/>
      <c r="BA171" s="342"/>
      <c r="BB171" s="342"/>
      <c r="BC171" s="342"/>
      <c r="BD171" s="342"/>
      <c r="BE171" s="342"/>
      <c r="BF171" s="342"/>
      <c r="BG171" s="342"/>
      <c r="BH171" s="342"/>
      <c r="BI171" s="342"/>
      <c r="BJ171" s="342"/>
      <c r="BK171" s="342"/>
      <c r="BL171" s="342"/>
      <c r="BM171" s="342"/>
      <c r="BN171" s="342"/>
      <c r="BO171" s="342"/>
      <c r="BP171" s="342"/>
      <c r="BQ171" s="342"/>
      <c r="BR171" s="342"/>
      <c r="BS171" s="342"/>
      <c r="BT171" s="342"/>
      <c r="BU171" s="342"/>
      <c r="BV171" s="342"/>
      <c r="BW171" s="342"/>
      <c r="BX171" s="342"/>
      <c r="BY171" s="342"/>
      <c r="BZ171" s="342"/>
      <c r="CA171" s="342"/>
      <c r="CB171" s="342"/>
      <c r="CC171" s="343"/>
      <c r="CD171" s="343"/>
      <c r="CE171" s="343"/>
      <c r="CF171" s="343"/>
      <c r="CG171" s="343"/>
      <c r="CH171" s="343"/>
      <c r="CI171" s="343"/>
      <c r="CJ171" s="343"/>
      <c r="CK171" s="343"/>
      <c r="CL171" s="343"/>
      <c r="CM171" s="343"/>
      <c r="CN171" s="343"/>
      <c r="CO171" s="343"/>
      <c r="CP171" s="343"/>
      <c r="CQ171" s="343"/>
      <c r="CR171" s="343"/>
      <c r="CS171" s="343"/>
      <c r="CT171" s="343"/>
      <c r="CU171" s="343"/>
      <c r="CV171" s="343"/>
      <c r="CW171" s="343"/>
      <c r="CX171" s="343"/>
      <c r="CY171" s="343"/>
      <c r="CZ171" s="343"/>
      <c r="DA171" s="344"/>
    </row>
    <row r="172" spans="2:105" x14ac:dyDescent="0.25">
      <c r="B172" s="341"/>
      <c r="C172" s="342"/>
      <c r="D172" s="342"/>
      <c r="E172" s="342"/>
      <c r="F172" s="342"/>
      <c r="G172" s="342"/>
      <c r="H172" s="342"/>
      <c r="I172" s="342"/>
      <c r="J172" s="342"/>
      <c r="K172" s="342"/>
      <c r="L172" s="342"/>
      <c r="M172" s="342"/>
      <c r="N172" s="342"/>
      <c r="O172" s="342"/>
      <c r="P172" s="342"/>
      <c r="Q172" s="342"/>
      <c r="R172" s="342"/>
      <c r="S172" s="342"/>
      <c r="T172" s="342"/>
      <c r="U172" s="342"/>
      <c r="V172" s="342"/>
      <c r="W172" s="342"/>
      <c r="X172" s="342"/>
      <c r="Y172" s="342"/>
      <c r="Z172" s="342"/>
      <c r="AA172" s="342"/>
      <c r="AB172" s="342"/>
      <c r="AC172" s="342"/>
      <c r="AD172" s="342"/>
      <c r="AE172" s="342"/>
      <c r="AF172" s="342"/>
      <c r="AG172" s="342"/>
      <c r="AH172" s="342"/>
      <c r="AI172" s="342"/>
      <c r="AJ172" s="342"/>
      <c r="AK172" s="342"/>
      <c r="AL172" s="342"/>
      <c r="AM172" s="342"/>
      <c r="AN172" s="342"/>
      <c r="AO172" s="342"/>
      <c r="AP172" s="342"/>
      <c r="AQ172" s="342"/>
      <c r="AR172" s="342"/>
      <c r="AS172" s="342"/>
      <c r="AT172" s="342"/>
      <c r="AU172" s="351"/>
      <c r="AV172" s="342"/>
      <c r="AW172" s="342"/>
      <c r="AX172" s="342"/>
      <c r="AY172" s="342"/>
      <c r="AZ172" s="342"/>
      <c r="BA172" s="342"/>
      <c r="BB172" s="342"/>
      <c r="BC172" s="342"/>
      <c r="BD172" s="342"/>
      <c r="BE172" s="342"/>
      <c r="BF172" s="342"/>
      <c r="BG172" s="342"/>
      <c r="BH172" s="342"/>
      <c r="BI172" s="342"/>
      <c r="BJ172" s="342"/>
      <c r="BK172" s="342"/>
      <c r="BL172" s="342"/>
      <c r="BM172" s="342"/>
      <c r="BN172" s="342"/>
      <c r="BO172" s="342"/>
      <c r="BP172" s="342"/>
      <c r="BQ172" s="342"/>
      <c r="BR172" s="342"/>
      <c r="BS172" s="342"/>
      <c r="BT172" s="342"/>
      <c r="BU172" s="342"/>
      <c r="BV172" s="342"/>
      <c r="BW172" s="342"/>
      <c r="BX172" s="342"/>
      <c r="BY172" s="342"/>
      <c r="BZ172" s="342"/>
      <c r="CA172" s="342"/>
      <c r="CB172" s="342"/>
      <c r="CC172" s="343"/>
      <c r="CD172" s="343"/>
      <c r="CE172" s="343"/>
      <c r="CF172" s="343"/>
      <c r="CG172" s="343"/>
      <c r="CH172" s="343"/>
      <c r="CI172" s="343"/>
      <c r="CJ172" s="343"/>
      <c r="CK172" s="343"/>
      <c r="CL172" s="343"/>
      <c r="CM172" s="343"/>
      <c r="CN172" s="343"/>
      <c r="CO172" s="343"/>
      <c r="CP172" s="343"/>
      <c r="CQ172" s="343"/>
      <c r="CR172" s="343"/>
      <c r="CS172" s="343"/>
      <c r="CT172" s="343"/>
      <c r="CU172" s="343"/>
      <c r="CV172" s="343"/>
      <c r="CW172" s="343"/>
      <c r="CX172" s="343"/>
      <c r="CY172" s="343"/>
      <c r="CZ172" s="343"/>
      <c r="DA172" s="344"/>
    </row>
    <row r="173" spans="2:105" x14ac:dyDescent="0.25">
      <c r="B173" s="341"/>
      <c r="C173" s="342"/>
      <c r="D173" s="342"/>
      <c r="E173" s="342"/>
      <c r="F173" s="342"/>
      <c r="G173" s="342"/>
      <c r="H173" s="342"/>
      <c r="I173" s="342"/>
      <c r="J173" s="342"/>
      <c r="K173" s="342"/>
      <c r="L173" s="342"/>
      <c r="M173" s="342"/>
      <c r="N173" s="342"/>
      <c r="O173" s="342"/>
      <c r="P173" s="342"/>
      <c r="Q173" s="342"/>
      <c r="R173" s="342"/>
      <c r="S173" s="342"/>
      <c r="T173" s="342"/>
      <c r="U173" s="342"/>
      <c r="V173" s="342"/>
      <c r="W173" s="342"/>
      <c r="X173" s="342"/>
      <c r="Y173" s="342"/>
      <c r="Z173" s="342"/>
      <c r="AA173" s="342"/>
      <c r="AB173" s="342"/>
      <c r="AC173" s="342"/>
      <c r="AD173" s="342"/>
      <c r="AE173" s="342"/>
      <c r="AF173" s="342"/>
      <c r="AG173" s="342"/>
      <c r="AH173" s="342"/>
      <c r="AI173" s="342"/>
      <c r="AJ173" s="342"/>
      <c r="AK173" s="342"/>
      <c r="AL173" s="342"/>
      <c r="AM173" s="342"/>
      <c r="AN173" s="342"/>
      <c r="AO173" s="342"/>
      <c r="AP173" s="342"/>
      <c r="AQ173" s="342"/>
      <c r="AR173" s="342"/>
      <c r="AS173" s="342"/>
      <c r="AT173" s="342"/>
      <c r="AU173" s="351"/>
      <c r="AV173" s="342"/>
      <c r="AW173" s="342"/>
      <c r="AX173" s="342"/>
      <c r="AY173" s="342"/>
      <c r="AZ173" s="342"/>
      <c r="BA173" s="342"/>
      <c r="BB173" s="342"/>
      <c r="BC173" s="342"/>
      <c r="BD173" s="342"/>
      <c r="BE173" s="342"/>
      <c r="BF173" s="342"/>
      <c r="BG173" s="342"/>
      <c r="BH173" s="342"/>
      <c r="BI173" s="342"/>
      <c r="BJ173" s="342"/>
      <c r="BK173" s="342"/>
      <c r="BL173" s="342"/>
      <c r="BM173" s="342"/>
      <c r="BN173" s="342"/>
      <c r="BO173" s="342"/>
      <c r="BP173" s="342"/>
      <c r="BQ173" s="342"/>
      <c r="BR173" s="342"/>
      <c r="BS173" s="342"/>
      <c r="BT173" s="342"/>
      <c r="BU173" s="342"/>
      <c r="BV173" s="342"/>
      <c r="BW173" s="342"/>
      <c r="BX173" s="342"/>
      <c r="BY173" s="342"/>
      <c r="BZ173" s="342"/>
      <c r="CA173" s="342"/>
      <c r="CB173" s="342"/>
      <c r="CC173" s="343"/>
      <c r="CD173" s="343"/>
      <c r="CE173" s="343"/>
      <c r="CF173" s="343"/>
      <c r="CG173" s="343"/>
      <c r="CH173" s="343"/>
      <c r="CI173" s="343"/>
      <c r="CJ173" s="343"/>
      <c r="CK173" s="343"/>
      <c r="CL173" s="343"/>
      <c r="CM173" s="343"/>
      <c r="CN173" s="343"/>
      <c r="CO173" s="343"/>
      <c r="CP173" s="343"/>
      <c r="CQ173" s="343"/>
      <c r="CR173" s="343"/>
      <c r="CS173" s="343"/>
      <c r="CT173" s="343"/>
      <c r="CU173" s="343"/>
      <c r="CV173" s="343"/>
      <c r="CW173" s="343"/>
      <c r="CX173" s="343"/>
      <c r="CY173" s="343"/>
      <c r="CZ173" s="343"/>
      <c r="DA173" s="344"/>
    </row>
    <row r="174" spans="2:105" x14ac:dyDescent="0.25">
      <c r="B174" s="341"/>
      <c r="C174" s="342"/>
      <c r="D174" s="342"/>
      <c r="E174" s="342"/>
      <c r="F174" s="342"/>
      <c r="G174" s="342"/>
      <c r="H174" s="342"/>
      <c r="I174" s="342"/>
      <c r="J174" s="342"/>
      <c r="K174" s="342"/>
      <c r="L174" s="342"/>
      <c r="M174" s="342"/>
      <c r="N174" s="342"/>
      <c r="O174" s="342"/>
      <c r="P174" s="342"/>
      <c r="Q174" s="342"/>
      <c r="R174" s="342"/>
      <c r="S174" s="342"/>
      <c r="T174" s="342"/>
      <c r="U174" s="342"/>
      <c r="V174" s="342"/>
      <c r="W174" s="342"/>
      <c r="X174" s="342"/>
      <c r="Y174" s="342"/>
      <c r="Z174" s="342"/>
      <c r="AA174" s="342"/>
      <c r="AB174" s="342"/>
      <c r="AC174" s="342"/>
      <c r="AD174" s="342"/>
      <c r="AE174" s="342"/>
      <c r="AF174" s="342"/>
      <c r="AG174" s="342"/>
      <c r="AH174" s="342"/>
      <c r="AI174" s="342"/>
      <c r="AJ174" s="342"/>
      <c r="AK174" s="342"/>
      <c r="AL174" s="342"/>
      <c r="AM174" s="342"/>
      <c r="AN174" s="342"/>
      <c r="AO174" s="342"/>
      <c r="AP174" s="342"/>
      <c r="AQ174" s="342"/>
      <c r="AR174" s="342"/>
      <c r="AS174" s="342"/>
      <c r="AT174" s="342"/>
      <c r="AU174" s="351"/>
      <c r="AV174" s="342"/>
      <c r="AW174" s="342"/>
      <c r="AX174" s="342"/>
      <c r="AY174" s="342"/>
      <c r="AZ174" s="342"/>
      <c r="BA174" s="342"/>
      <c r="BB174" s="342"/>
      <c r="BC174" s="342"/>
      <c r="BD174" s="342"/>
      <c r="BE174" s="342"/>
      <c r="BF174" s="342"/>
      <c r="BG174" s="342"/>
      <c r="BH174" s="342"/>
      <c r="BI174" s="342"/>
      <c r="BJ174" s="342"/>
      <c r="BK174" s="342"/>
      <c r="BL174" s="342"/>
      <c r="BM174" s="342"/>
      <c r="BN174" s="342"/>
      <c r="BO174" s="342"/>
      <c r="BP174" s="342"/>
      <c r="BQ174" s="342"/>
      <c r="BR174" s="342"/>
      <c r="BS174" s="342"/>
      <c r="BT174" s="342"/>
      <c r="BU174" s="342"/>
      <c r="BV174" s="342"/>
      <c r="BW174" s="342"/>
      <c r="BX174" s="342"/>
      <c r="BY174" s="342"/>
      <c r="BZ174" s="342"/>
      <c r="CA174" s="342"/>
      <c r="CB174" s="342"/>
      <c r="CC174" s="343"/>
      <c r="CD174" s="343"/>
      <c r="CE174" s="343"/>
      <c r="CF174" s="343"/>
      <c r="CG174" s="343"/>
      <c r="CH174" s="343"/>
      <c r="CI174" s="343"/>
      <c r="CJ174" s="343"/>
      <c r="CK174" s="343"/>
      <c r="CL174" s="343"/>
      <c r="CM174" s="343"/>
      <c r="CN174" s="343"/>
      <c r="CO174" s="343"/>
      <c r="CP174" s="343"/>
      <c r="CQ174" s="343"/>
      <c r="CR174" s="343"/>
      <c r="CS174" s="343"/>
      <c r="CT174" s="343"/>
      <c r="CU174" s="343"/>
      <c r="CV174" s="343"/>
      <c r="CW174" s="343"/>
      <c r="CX174" s="343"/>
      <c r="CY174" s="343"/>
      <c r="CZ174" s="343"/>
      <c r="DA174" s="344"/>
    </row>
    <row r="175" spans="2:105" x14ac:dyDescent="0.25">
      <c r="B175" s="341"/>
      <c r="C175" s="342"/>
      <c r="D175" s="342"/>
      <c r="E175" s="342"/>
      <c r="F175" s="342"/>
      <c r="G175" s="342"/>
      <c r="H175" s="342"/>
      <c r="I175" s="342"/>
      <c r="J175" s="342"/>
      <c r="K175" s="342"/>
      <c r="L175" s="342"/>
      <c r="M175" s="342"/>
      <c r="N175" s="342"/>
      <c r="O175" s="342"/>
      <c r="P175" s="342"/>
      <c r="Q175" s="342"/>
      <c r="R175" s="342"/>
      <c r="S175" s="342"/>
      <c r="T175" s="342"/>
      <c r="U175" s="342"/>
      <c r="V175" s="342"/>
      <c r="W175" s="342"/>
      <c r="X175" s="342"/>
      <c r="Y175" s="342"/>
      <c r="Z175" s="342"/>
      <c r="AA175" s="342"/>
      <c r="AB175" s="342"/>
      <c r="AC175" s="342"/>
      <c r="AD175" s="342"/>
      <c r="AE175" s="342"/>
      <c r="AF175" s="342"/>
      <c r="AG175" s="342"/>
      <c r="AH175" s="342"/>
      <c r="AI175" s="342"/>
      <c r="AJ175" s="342"/>
      <c r="AK175" s="342"/>
      <c r="AL175" s="342"/>
      <c r="AM175" s="342"/>
      <c r="AN175" s="342"/>
      <c r="AO175" s="342"/>
      <c r="AP175" s="342"/>
      <c r="AQ175" s="342"/>
      <c r="AR175" s="342"/>
      <c r="AS175" s="342"/>
      <c r="AT175" s="342"/>
      <c r="AU175" s="351"/>
      <c r="AV175" s="342"/>
      <c r="AW175" s="342"/>
      <c r="AX175" s="342"/>
      <c r="AY175" s="342"/>
      <c r="AZ175" s="342"/>
      <c r="BA175" s="342"/>
      <c r="BB175" s="342"/>
      <c r="BC175" s="342"/>
      <c r="BD175" s="342"/>
      <c r="BE175" s="342"/>
      <c r="BF175" s="342"/>
      <c r="BG175" s="342"/>
      <c r="BH175" s="342"/>
      <c r="BI175" s="342"/>
      <c r="BJ175" s="342"/>
      <c r="BK175" s="342"/>
      <c r="BL175" s="342"/>
      <c r="BM175" s="342"/>
      <c r="BN175" s="342"/>
      <c r="BO175" s="342"/>
      <c r="BP175" s="342"/>
      <c r="BQ175" s="342"/>
      <c r="BR175" s="342"/>
      <c r="BS175" s="342"/>
      <c r="BT175" s="342"/>
      <c r="BU175" s="342"/>
      <c r="BV175" s="342"/>
      <c r="BW175" s="342"/>
      <c r="BX175" s="342"/>
      <c r="BY175" s="342"/>
      <c r="BZ175" s="342"/>
      <c r="CA175" s="342"/>
      <c r="CB175" s="342"/>
      <c r="CC175" s="343"/>
      <c r="CD175" s="343"/>
      <c r="CE175" s="343"/>
      <c r="CF175" s="343"/>
      <c r="CG175" s="343"/>
      <c r="CH175" s="343"/>
      <c r="CI175" s="343"/>
      <c r="CJ175" s="343"/>
      <c r="CK175" s="343"/>
      <c r="CL175" s="343"/>
      <c r="CM175" s="343"/>
      <c r="CN175" s="343"/>
      <c r="CO175" s="343"/>
      <c r="CP175" s="343"/>
      <c r="CQ175" s="343"/>
      <c r="CR175" s="343"/>
      <c r="CS175" s="343"/>
      <c r="CT175" s="343"/>
      <c r="CU175" s="343"/>
      <c r="CV175" s="343"/>
      <c r="CW175" s="343"/>
      <c r="CX175" s="343"/>
      <c r="CY175" s="343"/>
      <c r="CZ175" s="343"/>
      <c r="DA175" s="344"/>
    </row>
    <row r="176" spans="2:105" x14ac:dyDescent="0.25">
      <c r="B176" s="341"/>
      <c r="C176" s="342"/>
      <c r="D176" s="342"/>
      <c r="E176" s="342"/>
      <c r="F176" s="342"/>
      <c r="G176" s="342"/>
      <c r="H176" s="342"/>
      <c r="I176" s="342"/>
      <c r="J176" s="342"/>
      <c r="K176" s="342"/>
      <c r="L176" s="342"/>
      <c r="M176" s="342"/>
      <c r="N176" s="342"/>
      <c r="O176" s="342"/>
      <c r="P176" s="342"/>
      <c r="Q176" s="342"/>
      <c r="R176" s="342"/>
      <c r="S176" s="342"/>
      <c r="T176" s="342"/>
      <c r="U176" s="342"/>
      <c r="V176" s="342"/>
      <c r="W176" s="342"/>
      <c r="X176" s="342"/>
      <c r="Y176" s="342"/>
      <c r="Z176" s="342"/>
      <c r="AA176" s="342"/>
      <c r="AB176" s="342"/>
      <c r="AC176" s="342"/>
      <c r="AD176" s="342"/>
      <c r="AE176" s="342"/>
      <c r="AF176" s="342"/>
      <c r="AG176" s="342"/>
      <c r="AH176" s="342"/>
      <c r="AI176" s="342"/>
      <c r="AJ176" s="342"/>
      <c r="AK176" s="342"/>
      <c r="AL176" s="342"/>
      <c r="AM176" s="342"/>
      <c r="AN176" s="342"/>
      <c r="AO176" s="342"/>
      <c r="AP176" s="342"/>
      <c r="AQ176" s="342"/>
      <c r="AR176" s="342"/>
      <c r="AS176" s="342"/>
      <c r="AT176" s="342"/>
      <c r="AU176" s="351"/>
      <c r="AV176" s="342"/>
      <c r="AW176" s="342"/>
      <c r="AX176" s="342"/>
      <c r="AY176" s="342"/>
      <c r="AZ176" s="342"/>
      <c r="BA176" s="342"/>
      <c r="BB176" s="342"/>
      <c r="BC176" s="342"/>
      <c r="BD176" s="342"/>
      <c r="BE176" s="342"/>
      <c r="BF176" s="342"/>
      <c r="BG176" s="342"/>
      <c r="BH176" s="342"/>
      <c r="BI176" s="342"/>
      <c r="BJ176" s="342"/>
      <c r="BK176" s="342"/>
      <c r="BL176" s="342"/>
      <c r="BM176" s="342"/>
      <c r="BN176" s="342"/>
      <c r="BO176" s="342"/>
      <c r="BP176" s="342"/>
      <c r="BQ176" s="342"/>
      <c r="BR176" s="342"/>
      <c r="BS176" s="342"/>
      <c r="BT176" s="342"/>
      <c r="BU176" s="342"/>
      <c r="BV176" s="342"/>
      <c r="BW176" s="342"/>
      <c r="BX176" s="342"/>
      <c r="BY176" s="342"/>
      <c r="BZ176" s="342"/>
      <c r="CA176" s="342"/>
      <c r="CB176" s="342"/>
      <c r="CC176" s="343"/>
      <c r="CD176" s="343"/>
      <c r="CE176" s="343"/>
      <c r="CF176" s="343"/>
      <c r="CG176" s="343"/>
      <c r="CH176" s="343"/>
      <c r="CI176" s="343"/>
      <c r="CJ176" s="343"/>
      <c r="CK176" s="343"/>
      <c r="CL176" s="343"/>
      <c r="CM176" s="343"/>
      <c r="CN176" s="343"/>
      <c r="CO176" s="343"/>
      <c r="CP176" s="343"/>
      <c r="CQ176" s="343"/>
      <c r="CR176" s="343"/>
      <c r="CS176" s="343"/>
      <c r="CT176" s="343"/>
      <c r="CU176" s="343"/>
      <c r="CV176" s="343"/>
      <c r="CW176" s="343"/>
      <c r="CX176" s="343"/>
      <c r="CY176" s="343"/>
      <c r="CZ176" s="343"/>
      <c r="DA176" s="344"/>
    </row>
    <row r="177" spans="2:105" x14ac:dyDescent="0.25">
      <c r="B177" s="341"/>
      <c r="C177" s="342"/>
      <c r="D177" s="342"/>
      <c r="E177" s="342"/>
      <c r="F177" s="342"/>
      <c r="G177" s="342"/>
      <c r="H177" s="342"/>
      <c r="I177" s="342"/>
      <c r="J177" s="342"/>
      <c r="K177" s="342"/>
      <c r="L177" s="342"/>
      <c r="M177" s="342"/>
      <c r="N177" s="342"/>
      <c r="O177" s="342"/>
      <c r="P177" s="342"/>
      <c r="Q177" s="342"/>
      <c r="R177" s="342"/>
      <c r="S177" s="342"/>
      <c r="T177" s="342"/>
      <c r="U177" s="342"/>
      <c r="V177" s="342"/>
      <c r="W177" s="342"/>
      <c r="X177" s="342"/>
      <c r="Y177" s="342"/>
      <c r="Z177" s="342"/>
      <c r="AA177" s="342"/>
      <c r="AB177" s="342"/>
      <c r="AC177" s="342"/>
      <c r="AD177" s="342"/>
      <c r="AE177" s="342"/>
      <c r="AF177" s="342"/>
      <c r="AG177" s="342"/>
      <c r="AH177" s="342"/>
      <c r="AI177" s="342"/>
      <c r="AJ177" s="342"/>
      <c r="AK177" s="342"/>
      <c r="AL177" s="342"/>
      <c r="AM177" s="342"/>
      <c r="AN177" s="342"/>
      <c r="AO177" s="342"/>
      <c r="AP177" s="342"/>
      <c r="AQ177" s="342"/>
      <c r="AR177" s="342"/>
      <c r="AS177" s="342"/>
      <c r="AT177" s="342"/>
      <c r="AU177" s="351"/>
      <c r="AV177" s="342"/>
      <c r="AW177" s="342"/>
      <c r="AX177" s="342"/>
      <c r="AY177" s="342"/>
      <c r="AZ177" s="342"/>
      <c r="BA177" s="342"/>
      <c r="BB177" s="342"/>
      <c r="BC177" s="342"/>
      <c r="BD177" s="342"/>
      <c r="BE177" s="342"/>
      <c r="BF177" s="342"/>
      <c r="BG177" s="342"/>
      <c r="BH177" s="342"/>
      <c r="BI177" s="342"/>
      <c r="BJ177" s="342"/>
      <c r="BK177" s="342"/>
      <c r="BL177" s="342"/>
      <c r="BM177" s="342"/>
      <c r="BN177" s="342"/>
      <c r="BO177" s="342"/>
      <c r="BP177" s="342"/>
      <c r="BQ177" s="342"/>
      <c r="BR177" s="342"/>
      <c r="BS177" s="342"/>
      <c r="BT177" s="342"/>
      <c r="BU177" s="342"/>
      <c r="BV177" s="342"/>
      <c r="BW177" s="342"/>
      <c r="BX177" s="342"/>
      <c r="BY177" s="342"/>
      <c r="BZ177" s="342"/>
      <c r="CA177" s="342"/>
      <c r="CB177" s="342"/>
      <c r="CC177" s="343"/>
      <c r="CD177" s="343"/>
      <c r="CE177" s="343"/>
      <c r="CF177" s="343"/>
      <c r="CG177" s="343"/>
      <c r="CH177" s="343"/>
      <c r="CI177" s="343"/>
      <c r="CJ177" s="343"/>
      <c r="CK177" s="343"/>
      <c r="CL177" s="343"/>
      <c r="CM177" s="343"/>
      <c r="CN177" s="343"/>
      <c r="CO177" s="343"/>
      <c r="CP177" s="343"/>
      <c r="CQ177" s="343"/>
      <c r="CR177" s="343"/>
      <c r="CS177" s="343"/>
      <c r="CT177" s="343"/>
      <c r="CU177" s="343"/>
      <c r="CV177" s="343"/>
      <c r="CW177" s="343"/>
      <c r="CX177" s="343"/>
      <c r="CY177" s="343"/>
      <c r="CZ177" s="343"/>
      <c r="DA177" s="344"/>
    </row>
    <row r="178" spans="2:105" x14ac:dyDescent="0.25">
      <c r="B178" s="341"/>
      <c r="C178" s="342"/>
      <c r="D178" s="342"/>
      <c r="E178" s="342"/>
      <c r="F178" s="342"/>
      <c r="G178" s="342"/>
      <c r="H178" s="342"/>
      <c r="I178" s="342"/>
      <c r="J178" s="342"/>
      <c r="K178" s="342"/>
      <c r="L178" s="342"/>
      <c r="M178" s="342"/>
      <c r="N178" s="342"/>
      <c r="O178" s="342"/>
      <c r="P178" s="342"/>
      <c r="Q178" s="342"/>
      <c r="R178" s="342"/>
      <c r="S178" s="342"/>
      <c r="T178" s="342"/>
      <c r="U178" s="342"/>
      <c r="V178" s="342"/>
      <c r="W178" s="342"/>
      <c r="X178" s="342"/>
      <c r="Y178" s="342"/>
      <c r="Z178" s="342"/>
      <c r="AA178" s="342"/>
      <c r="AB178" s="342"/>
      <c r="AC178" s="342"/>
      <c r="AD178" s="342"/>
      <c r="AE178" s="342"/>
      <c r="AF178" s="342"/>
      <c r="AG178" s="342"/>
      <c r="AH178" s="342"/>
      <c r="AI178" s="342"/>
      <c r="AJ178" s="342"/>
      <c r="AK178" s="342"/>
      <c r="AL178" s="342"/>
      <c r="AM178" s="342"/>
      <c r="AN178" s="342"/>
      <c r="AO178" s="342"/>
      <c r="AP178" s="342"/>
      <c r="AQ178" s="342"/>
      <c r="AR178" s="342"/>
      <c r="AS178" s="342"/>
      <c r="AT178" s="342"/>
      <c r="AU178" s="351"/>
      <c r="AV178" s="342"/>
      <c r="AW178" s="342"/>
      <c r="AX178" s="342"/>
      <c r="AY178" s="342"/>
      <c r="AZ178" s="342"/>
      <c r="BA178" s="342"/>
      <c r="BB178" s="342"/>
      <c r="BC178" s="342"/>
      <c r="BD178" s="342"/>
      <c r="BE178" s="342"/>
      <c r="BF178" s="342"/>
      <c r="BG178" s="342"/>
      <c r="BH178" s="342"/>
      <c r="BI178" s="342"/>
      <c r="BJ178" s="342"/>
      <c r="BK178" s="342"/>
      <c r="BL178" s="342"/>
      <c r="BM178" s="342"/>
      <c r="BN178" s="342"/>
      <c r="BO178" s="342"/>
      <c r="BP178" s="342"/>
      <c r="BQ178" s="342"/>
      <c r="BR178" s="342"/>
      <c r="BS178" s="342"/>
      <c r="BT178" s="342"/>
      <c r="BU178" s="342"/>
      <c r="BV178" s="342"/>
      <c r="BW178" s="342"/>
      <c r="BX178" s="342"/>
      <c r="BY178" s="342"/>
      <c r="BZ178" s="342"/>
      <c r="CA178" s="342"/>
      <c r="CB178" s="342"/>
      <c r="CC178" s="343"/>
      <c r="CD178" s="343"/>
      <c r="CE178" s="343"/>
      <c r="CF178" s="343"/>
      <c r="CG178" s="343"/>
      <c r="CH178" s="343"/>
      <c r="CI178" s="343"/>
      <c r="CJ178" s="343"/>
      <c r="CK178" s="343"/>
      <c r="CL178" s="343"/>
      <c r="CM178" s="343"/>
      <c r="CN178" s="343"/>
      <c r="CO178" s="343"/>
      <c r="CP178" s="343"/>
      <c r="CQ178" s="343"/>
      <c r="CR178" s="343"/>
      <c r="CS178" s="343"/>
      <c r="CT178" s="343"/>
      <c r="CU178" s="343"/>
      <c r="CV178" s="343"/>
      <c r="CW178" s="343"/>
      <c r="CX178" s="343"/>
      <c r="CY178" s="343"/>
      <c r="CZ178" s="343"/>
      <c r="DA178" s="344"/>
    </row>
    <row r="179" spans="2:105" x14ac:dyDescent="0.25">
      <c r="B179" s="341"/>
      <c r="C179" s="342"/>
      <c r="D179" s="342"/>
      <c r="E179" s="342"/>
      <c r="F179" s="342"/>
      <c r="G179" s="342"/>
      <c r="H179" s="342"/>
      <c r="I179" s="342"/>
      <c r="J179" s="342"/>
      <c r="K179" s="342"/>
      <c r="L179" s="342"/>
      <c r="M179" s="342"/>
      <c r="N179" s="342"/>
      <c r="O179" s="342"/>
      <c r="P179" s="342"/>
      <c r="Q179" s="342"/>
      <c r="R179" s="342"/>
      <c r="S179" s="342"/>
      <c r="T179" s="342"/>
      <c r="U179" s="342"/>
      <c r="V179" s="342"/>
      <c r="W179" s="342"/>
      <c r="X179" s="342"/>
      <c r="Y179" s="342"/>
      <c r="Z179" s="342"/>
      <c r="AA179" s="342"/>
      <c r="AB179" s="342"/>
      <c r="AC179" s="342"/>
      <c r="AD179" s="342"/>
      <c r="AE179" s="342"/>
      <c r="AF179" s="342"/>
      <c r="AG179" s="342"/>
      <c r="AH179" s="342"/>
      <c r="AI179" s="342"/>
      <c r="AJ179" s="342"/>
      <c r="AK179" s="342"/>
      <c r="AL179" s="342"/>
      <c r="AM179" s="342"/>
      <c r="AN179" s="342"/>
      <c r="AO179" s="342"/>
      <c r="AP179" s="342"/>
      <c r="AQ179" s="342"/>
      <c r="AR179" s="342"/>
      <c r="AS179" s="342"/>
      <c r="AT179" s="342"/>
      <c r="AU179" s="351"/>
      <c r="AV179" s="342"/>
      <c r="AW179" s="342"/>
      <c r="AX179" s="342"/>
      <c r="AY179" s="342"/>
      <c r="AZ179" s="342"/>
      <c r="BA179" s="342"/>
      <c r="BB179" s="342"/>
      <c r="BC179" s="342"/>
      <c r="BD179" s="342"/>
      <c r="BE179" s="342"/>
      <c r="BF179" s="342"/>
      <c r="BG179" s="342"/>
      <c r="BH179" s="342"/>
      <c r="BI179" s="342"/>
      <c r="BJ179" s="342"/>
      <c r="BK179" s="342"/>
      <c r="BL179" s="342"/>
      <c r="BM179" s="342"/>
      <c r="BN179" s="342"/>
      <c r="BO179" s="342"/>
      <c r="BP179" s="342"/>
      <c r="BQ179" s="342"/>
      <c r="BR179" s="342"/>
      <c r="BS179" s="342"/>
      <c r="BT179" s="342"/>
      <c r="BU179" s="342"/>
      <c r="BV179" s="342"/>
      <c r="BW179" s="342"/>
      <c r="BX179" s="342"/>
      <c r="BY179" s="342"/>
      <c r="BZ179" s="342"/>
      <c r="CA179" s="342"/>
      <c r="CB179" s="342"/>
      <c r="CC179" s="343"/>
      <c r="CD179" s="343"/>
      <c r="CE179" s="343"/>
      <c r="CF179" s="343"/>
      <c r="CG179" s="343"/>
      <c r="CH179" s="343"/>
      <c r="CI179" s="343"/>
      <c r="CJ179" s="343"/>
      <c r="CK179" s="343"/>
      <c r="CL179" s="343"/>
      <c r="CM179" s="343"/>
      <c r="CN179" s="343"/>
      <c r="CO179" s="343"/>
      <c r="CP179" s="343"/>
      <c r="CQ179" s="343"/>
      <c r="CR179" s="343"/>
      <c r="CS179" s="343"/>
      <c r="CT179" s="343"/>
      <c r="CU179" s="343"/>
      <c r="CV179" s="343"/>
      <c r="CW179" s="343"/>
      <c r="CX179" s="343"/>
      <c r="CY179" s="343"/>
      <c r="CZ179" s="343"/>
      <c r="DA179" s="344"/>
    </row>
    <row r="180" spans="2:105" x14ac:dyDescent="0.25">
      <c r="B180" s="341"/>
      <c r="C180" s="342"/>
      <c r="D180" s="342"/>
      <c r="E180" s="342"/>
      <c r="F180" s="342"/>
      <c r="G180" s="342"/>
      <c r="H180" s="342"/>
      <c r="I180" s="342"/>
      <c r="J180" s="342"/>
      <c r="K180" s="342"/>
      <c r="L180" s="342"/>
      <c r="M180" s="342"/>
      <c r="N180" s="342"/>
      <c r="O180" s="342"/>
      <c r="P180" s="342"/>
      <c r="Q180" s="342"/>
      <c r="R180" s="342"/>
      <c r="S180" s="342"/>
      <c r="T180" s="342"/>
      <c r="U180" s="342"/>
      <c r="V180" s="342"/>
      <c r="W180" s="342"/>
      <c r="X180" s="342"/>
      <c r="Y180" s="342"/>
      <c r="Z180" s="342"/>
      <c r="AA180" s="342"/>
      <c r="AB180" s="342"/>
      <c r="AC180" s="342"/>
      <c r="AD180" s="342"/>
      <c r="AE180" s="342"/>
      <c r="AF180" s="342"/>
      <c r="AG180" s="342"/>
      <c r="AH180" s="342"/>
      <c r="AI180" s="342"/>
      <c r="AJ180" s="342"/>
      <c r="AK180" s="342"/>
      <c r="AL180" s="342"/>
      <c r="AM180" s="342"/>
      <c r="AN180" s="342"/>
      <c r="AO180" s="342"/>
      <c r="AP180" s="342"/>
      <c r="AQ180" s="342"/>
      <c r="AR180" s="342"/>
      <c r="AS180" s="342"/>
      <c r="AT180" s="342"/>
      <c r="AU180" s="351"/>
      <c r="AV180" s="342"/>
      <c r="AW180" s="342"/>
      <c r="AX180" s="342"/>
      <c r="AY180" s="342"/>
      <c r="AZ180" s="342"/>
      <c r="BA180" s="342"/>
      <c r="BB180" s="342"/>
      <c r="BC180" s="342"/>
      <c r="BD180" s="342"/>
      <c r="BE180" s="342"/>
      <c r="BF180" s="342"/>
      <c r="BG180" s="342"/>
      <c r="BH180" s="342"/>
      <c r="BI180" s="342"/>
      <c r="BJ180" s="342"/>
      <c r="BK180" s="342"/>
      <c r="BL180" s="342"/>
      <c r="BM180" s="342"/>
      <c r="BN180" s="342"/>
      <c r="BO180" s="342"/>
      <c r="BP180" s="342"/>
      <c r="BQ180" s="342"/>
      <c r="BR180" s="342"/>
      <c r="BS180" s="342"/>
      <c r="BT180" s="342"/>
      <c r="BU180" s="342"/>
      <c r="BV180" s="342"/>
      <c r="BW180" s="342"/>
      <c r="BX180" s="342"/>
      <c r="BY180" s="342"/>
      <c r="BZ180" s="342"/>
      <c r="CA180" s="342"/>
      <c r="CB180" s="342"/>
      <c r="CC180" s="343"/>
      <c r="CD180" s="343"/>
      <c r="CE180" s="343"/>
      <c r="CF180" s="343"/>
      <c r="CG180" s="343"/>
      <c r="CH180" s="343"/>
      <c r="CI180" s="343"/>
      <c r="CJ180" s="343"/>
      <c r="CK180" s="343"/>
      <c r="CL180" s="343"/>
      <c r="CM180" s="343"/>
      <c r="CN180" s="343"/>
      <c r="CO180" s="343"/>
      <c r="CP180" s="343"/>
      <c r="CQ180" s="343"/>
      <c r="CR180" s="343"/>
      <c r="CS180" s="343"/>
      <c r="CT180" s="343"/>
      <c r="CU180" s="343"/>
      <c r="CV180" s="343"/>
      <c r="CW180" s="343"/>
      <c r="CX180" s="343"/>
      <c r="CY180" s="343"/>
      <c r="CZ180" s="343"/>
      <c r="DA180" s="344"/>
    </row>
    <row r="181" spans="2:105" x14ac:dyDescent="0.25">
      <c r="B181" s="341"/>
      <c r="C181" s="342"/>
      <c r="D181" s="342"/>
      <c r="E181" s="342"/>
      <c r="F181" s="342"/>
      <c r="G181" s="342"/>
      <c r="H181" s="342"/>
      <c r="I181" s="342"/>
      <c r="J181" s="342"/>
      <c r="K181" s="342"/>
      <c r="L181" s="342"/>
      <c r="M181" s="342"/>
      <c r="N181" s="342"/>
      <c r="O181" s="342"/>
      <c r="P181" s="342"/>
      <c r="Q181" s="342"/>
      <c r="R181" s="342"/>
      <c r="S181" s="342"/>
      <c r="T181" s="342"/>
      <c r="U181" s="342"/>
      <c r="V181" s="342"/>
      <c r="W181" s="342"/>
      <c r="X181" s="342"/>
      <c r="Y181" s="342"/>
      <c r="Z181" s="342"/>
      <c r="AA181" s="342"/>
      <c r="AB181" s="342"/>
      <c r="AC181" s="342"/>
      <c r="AD181" s="342"/>
      <c r="AE181" s="342"/>
      <c r="AF181" s="342"/>
      <c r="AG181" s="342"/>
      <c r="AH181" s="342"/>
      <c r="AI181" s="342"/>
      <c r="AJ181" s="342"/>
      <c r="AK181" s="342"/>
      <c r="AL181" s="342"/>
      <c r="AM181" s="342"/>
      <c r="AN181" s="342"/>
      <c r="AO181" s="342"/>
      <c r="AP181" s="342"/>
      <c r="AQ181" s="342"/>
      <c r="AR181" s="342"/>
      <c r="AS181" s="342"/>
      <c r="AT181" s="342"/>
      <c r="AU181" s="351"/>
      <c r="AV181" s="342"/>
      <c r="AW181" s="342"/>
      <c r="AX181" s="342"/>
      <c r="AY181" s="342"/>
      <c r="AZ181" s="342"/>
      <c r="BA181" s="342"/>
      <c r="BB181" s="342"/>
      <c r="BC181" s="342"/>
      <c r="BD181" s="342"/>
      <c r="BE181" s="342"/>
      <c r="BF181" s="342"/>
      <c r="BG181" s="342"/>
      <c r="BH181" s="342"/>
      <c r="BI181" s="342"/>
      <c r="BJ181" s="342"/>
      <c r="BK181" s="342"/>
      <c r="BL181" s="342"/>
      <c r="BM181" s="342"/>
      <c r="BN181" s="342"/>
      <c r="BO181" s="342"/>
      <c r="BP181" s="342"/>
      <c r="BQ181" s="342"/>
      <c r="BR181" s="342"/>
      <c r="BS181" s="342"/>
      <c r="BT181" s="342"/>
      <c r="BU181" s="342"/>
      <c r="BV181" s="342"/>
      <c r="BW181" s="342"/>
      <c r="BX181" s="342"/>
      <c r="BY181" s="342"/>
      <c r="BZ181" s="342"/>
      <c r="CA181" s="342"/>
      <c r="CB181" s="342"/>
      <c r="CC181" s="343"/>
      <c r="CD181" s="343"/>
      <c r="CE181" s="343"/>
      <c r="CF181" s="343"/>
      <c r="CG181" s="343"/>
      <c r="CH181" s="343"/>
      <c r="CI181" s="343"/>
      <c r="CJ181" s="343"/>
      <c r="CK181" s="343"/>
      <c r="CL181" s="343"/>
      <c r="CM181" s="343"/>
      <c r="CN181" s="343"/>
      <c r="CO181" s="343"/>
      <c r="CP181" s="343"/>
      <c r="CQ181" s="343"/>
      <c r="CR181" s="343"/>
      <c r="CS181" s="343"/>
      <c r="CT181" s="343"/>
      <c r="CU181" s="343"/>
      <c r="CV181" s="343"/>
      <c r="CW181" s="343"/>
      <c r="CX181" s="343"/>
      <c r="CY181" s="343"/>
      <c r="CZ181" s="343"/>
      <c r="DA181" s="344"/>
    </row>
    <row r="182" spans="2:105" x14ac:dyDescent="0.25">
      <c r="B182" s="341"/>
      <c r="C182" s="342"/>
      <c r="D182" s="342"/>
      <c r="E182" s="342"/>
      <c r="F182" s="342"/>
      <c r="G182" s="342"/>
      <c r="H182" s="342"/>
      <c r="I182" s="342"/>
      <c r="J182" s="342"/>
      <c r="K182" s="342"/>
      <c r="L182" s="342"/>
      <c r="M182" s="342"/>
      <c r="N182" s="342"/>
      <c r="O182" s="342"/>
      <c r="P182" s="342"/>
      <c r="Q182" s="342"/>
      <c r="R182" s="342"/>
      <c r="S182" s="342"/>
      <c r="T182" s="342"/>
      <c r="U182" s="342"/>
      <c r="V182" s="342"/>
      <c r="W182" s="342"/>
      <c r="X182" s="342"/>
      <c r="Y182" s="342"/>
      <c r="Z182" s="342"/>
      <c r="AA182" s="342"/>
      <c r="AB182" s="342"/>
      <c r="AC182" s="342"/>
      <c r="AD182" s="342"/>
      <c r="AE182" s="342"/>
      <c r="AF182" s="342"/>
      <c r="AG182" s="342"/>
      <c r="AH182" s="342"/>
      <c r="AI182" s="342"/>
      <c r="AJ182" s="342"/>
      <c r="AK182" s="342"/>
      <c r="AL182" s="342"/>
      <c r="AM182" s="342"/>
      <c r="AN182" s="342"/>
      <c r="AO182" s="342"/>
      <c r="AP182" s="342"/>
      <c r="AQ182" s="342"/>
      <c r="AR182" s="342"/>
      <c r="AS182" s="342"/>
      <c r="AT182" s="342"/>
      <c r="AU182" s="351"/>
      <c r="AV182" s="342"/>
      <c r="AW182" s="342"/>
      <c r="AX182" s="342"/>
      <c r="AY182" s="342"/>
      <c r="AZ182" s="342"/>
      <c r="BA182" s="342"/>
      <c r="BB182" s="342"/>
      <c r="BC182" s="342"/>
      <c r="BD182" s="342"/>
      <c r="BE182" s="342"/>
      <c r="BF182" s="342"/>
      <c r="BG182" s="342"/>
      <c r="BH182" s="342"/>
      <c r="BI182" s="342"/>
      <c r="BJ182" s="342"/>
      <c r="BK182" s="342"/>
      <c r="BL182" s="342"/>
      <c r="BM182" s="342"/>
      <c r="BN182" s="342"/>
      <c r="BO182" s="342"/>
      <c r="BP182" s="342"/>
      <c r="BQ182" s="342"/>
      <c r="BR182" s="342"/>
      <c r="BS182" s="342"/>
      <c r="BT182" s="342"/>
      <c r="BU182" s="342"/>
      <c r="BV182" s="342"/>
      <c r="BW182" s="342"/>
      <c r="BX182" s="342"/>
      <c r="BY182" s="342"/>
      <c r="BZ182" s="342"/>
      <c r="CA182" s="342"/>
      <c r="CB182" s="342"/>
      <c r="CC182" s="343"/>
      <c r="CD182" s="343"/>
      <c r="CE182" s="343"/>
      <c r="CF182" s="343"/>
      <c r="CG182" s="343"/>
      <c r="CH182" s="343"/>
      <c r="CI182" s="343"/>
      <c r="CJ182" s="343"/>
      <c r="CK182" s="343"/>
      <c r="CL182" s="343"/>
      <c r="CM182" s="343"/>
      <c r="CN182" s="343"/>
      <c r="CO182" s="343"/>
      <c r="CP182" s="343"/>
      <c r="CQ182" s="343"/>
      <c r="CR182" s="343"/>
      <c r="CS182" s="343"/>
      <c r="CT182" s="343"/>
      <c r="CU182" s="343"/>
      <c r="CV182" s="343"/>
      <c r="CW182" s="343"/>
      <c r="CX182" s="343"/>
      <c r="CY182" s="343"/>
      <c r="CZ182" s="343"/>
      <c r="DA182" s="344"/>
    </row>
    <row r="183" spans="2:105" x14ac:dyDescent="0.25">
      <c r="B183" s="341"/>
      <c r="C183" s="342"/>
      <c r="D183" s="342"/>
      <c r="E183" s="342"/>
      <c r="F183" s="342"/>
      <c r="G183" s="342"/>
      <c r="H183" s="342"/>
      <c r="I183" s="342"/>
      <c r="J183" s="342"/>
      <c r="K183" s="342"/>
      <c r="L183" s="342"/>
      <c r="M183" s="342"/>
      <c r="N183" s="342"/>
      <c r="O183" s="342"/>
      <c r="P183" s="342"/>
      <c r="Q183" s="342"/>
      <c r="R183" s="342"/>
      <c r="S183" s="342"/>
      <c r="T183" s="342"/>
      <c r="U183" s="342"/>
      <c r="V183" s="342"/>
      <c r="W183" s="342"/>
      <c r="X183" s="342"/>
      <c r="Y183" s="342"/>
      <c r="Z183" s="342"/>
      <c r="AA183" s="342"/>
      <c r="AB183" s="342"/>
      <c r="AC183" s="342"/>
      <c r="AD183" s="342"/>
      <c r="AE183" s="342"/>
      <c r="AF183" s="342"/>
      <c r="AG183" s="342"/>
      <c r="AH183" s="342"/>
      <c r="AI183" s="342"/>
      <c r="AJ183" s="342"/>
      <c r="AK183" s="342"/>
      <c r="AL183" s="342"/>
      <c r="AM183" s="342"/>
      <c r="AN183" s="342"/>
      <c r="AO183" s="342"/>
      <c r="AP183" s="342"/>
      <c r="AQ183" s="342"/>
      <c r="AR183" s="342"/>
      <c r="AS183" s="342"/>
      <c r="AT183" s="342"/>
      <c r="AU183" s="351"/>
      <c r="AV183" s="342"/>
      <c r="AW183" s="342"/>
      <c r="AX183" s="342"/>
      <c r="AY183" s="342"/>
      <c r="AZ183" s="342"/>
      <c r="BA183" s="342"/>
      <c r="BB183" s="342"/>
      <c r="BC183" s="342"/>
      <c r="BD183" s="342"/>
      <c r="BE183" s="342"/>
      <c r="BF183" s="342"/>
      <c r="BG183" s="342"/>
      <c r="BH183" s="342"/>
      <c r="BI183" s="342"/>
      <c r="BJ183" s="342"/>
      <c r="BK183" s="342"/>
      <c r="BL183" s="342"/>
      <c r="BM183" s="342"/>
      <c r="BN183" s="342"/>
      <c r="BO183" s="342"/>
      <c r="BP183" s="342"/>
      <c r="BQ183" s="342"/>
      <c r="BR183" s="342"/>
      <c r="BS183" s="342"/>
      <c r="BT183" s="342"/>
      <c r="BU183" s="342"/>
      <c r="BV183" s="342"/>
      <c r="BW183" s="342"/>
      <c r="BX183" s="342"/>
      <c r="BY183" s="342"/>
      <c r="BZ183" s="342"/>
      <c r="CA183" s="342"/>
      <c r="CB183" s="342"/>
      <c r="CC183" s="343"/>
      <c r="CD183" s="343"/>
      <c r="CE183" s="343"/>
      <c r="CF183" s="343"/>
      <c r="CG183" s="343"/>
      <c r="CH183" s="343"/>
      <c r="CI183" s="343"/>
      <c r="CJ183" s="343"/>
      <c r="CK183" s="343"/>
      <c r="CL183" s="343"/>
      <c r="CM183" s="343"/>
      <c r="CN183" s="343"/>
      <c r="CO183" s="343"/>
      <c r="CP183" s="343"/>
      <c r="CQ183" s="343"/>
      <c r="CR183" s="343"/>
      <c r="CS183" s="343"/>
      <c r="CT183" s="343"/>
      <c r="CU183" s="343"/>
      <c r="CV183" s="343"/>
      <c r="CW183" s="343"/>
      <c r="CX183" s="343"/>
      <c r="CY183" s="343"/>
      <c r="CZ183" s="343"/>
      <c r="DA183" s="344"/>
    </row>
    <row r="184" spans="2:105" x14ac:dyDescent="0.25">
      <c r="B184" s="341"/>
      <c r="C184" s="342"/>
      <c r="D184" s="342"/>
      <c r="E184" s="342"/>
      <c r="F184" s="342"/>
      <c r="G184" s="342"/>
      <c r="H184" s="342"/>
      <c r="I184" s="342"/>
      <c r="J184" s="342"/>
      <c r="K184" s="342"/>
      <c r="L184" s="342"/>
      <c r="M184" s="342"/>
      <c r="N184" s="342"/>
      <c r="O184" s="342"/>
      <c r="P184" s="342"/>
      <c r="Q184" s="342"/>
      <c r="R184" s="342"/>
      <c r="S184" s="342"/>
      <c r="T184" s="342"/>
      <c r="U184" s="342"/>
      <c r="V184" s="342"/>
      <c r="W184" s="342"/>
      <c r="X184" s="342"/>
      <c r="Y184" s="342"/>
      <c r="Z184" s="342"/>
      <c r="AA184" s="342"/>
      <c r="AB184" s="342"/>
      <c r="AC184" s="342"/>
      <c r="AD184" s="342"/>
      <c r="AE184" s="342"/>
      <c r="AF184" s="342"/>
      <c r="AG184" s="342"/>
      <c r="AH184" s="342"/>
      <c r="AI184" s="342"/>
      <c r="AJ184" s="342"/>
      <c r="AK184" s="342"/>
      <c r="AL184" s="342"/>
      <c r="AM184" s="342"/>
      <c r="AN184" s="342"/>
      <c r="AO184" s="342"/>
      <c r="AP184" s="342"/>
      <c r="AQ184" s="342"/>
      <c r="AR184" s="342"/>
      <c r="AS184" s="342"/>
      <c r="AT184" s="342"/>
      <c r="AU184" s="351"/>
      <c r="AV184" s="342"/>
      <c r="AW184" s="342"/>
      <c r="AX184" s="342"/>
      <c r="AY184" s="342"/>
      <c r="AZ184" s="342"/>
      <c r="BA184" s="342"/>
      <c r="BB184" s="342"/>
      <c r="BC184" s="342"/>
      <c r="BD184" s="342"/>
      <c r="BE184" s="342"/>
      <c r="BF184" s="342"/>
      <c r="BG184" s="342"/>
      <c r="BH184" s="342"/>
      <c r="BI184" s="342"/>
      <c r="BJ184" s="342"/>
      <c r="BK184" s="342"/>
      <c r="BL184" s="342"/>
      <c r="BM184" s="342"/>
      <c r="BN184" s="342"/>
      <c r="BO184" s="342"/>
      <c r="BP184" s="342"/>
      <c r="BQ184" s="342"/>
      <c r="BR184" s="342"/>
      <c r="BS184" s="342"/>
      <c r="BT184" s="342"/>
      <c r="BU184" s="342"/>
      <c r="BV184" s="342"/>
      <c r="BW184" s="342"/>
      <c r="BX184" s="342"/>
      <c r="BY184" s="342"/>
      <c r="BZ184" s="342"/>
      <c r="CA184" s="342"/>
      <c r="CB184" s="342"/>
      <c r="CC184" s="343"/>
      <c r="CD184" s="343"/>
      <c r="CE184" s="343"/>
      <c r="CF184" s="343"/>
      <c r="CG184" s="343"/>
      <c r="CH184" s="343"/>
      <c r="CI184" s="343"/>
      <c r="CJ184" s="343"/>
      <c r="CK184" s="343"/>
      <c r="CL184" s="343"/>
      <c r="CM184" s="343"/>
      <c r="CN184" s="343"/>
      <c r="CO184" s="343"/>
      <c r="CP184" s="343"/>
      <c r="CQ184" s="343"/>
      <c r="CR184" s="343"/>
      <c r="CS184" s="343"/>
      <c r="CT184" s="343"/>
      <c r="CU184" s="343"/>
      <c r="CV184" s="343"/>
      <c r="CW184" s="343"/>
      <c r="CX184" s="343"/>
      <c r="CY184" s="343"/>
      <c r="CZ184" s="343"/>
      <c r="DA184" s="344"/>
    </row>
    <row r="185" spans="2:105" x14ac:dyDescent="0.25">
      <c r="B185" s="341"/>
      <c r="C185" s="342"/>
      <c r="D185" s="342"/>
      <c r="E185" s="342"/>
      <c r="F185" s="342"/>
      <c r="G185" s="342"/>
      <c r="H185" s="342"/>
      <c r="I185" s="342"/>
      <c r="J185" s="342"/>
      <c r="K185" s="342"/>
      <c r="L185" s="342"/>
      <c r="M185" s="342"/>
      <c r="N185" s="342"/>
      <c r="O185" s="342"/>
      <c r="P185" s="342"/>
      <c r="Q185" s="342"/>
      <c r="R185" s="342"/>
      <c r="S185" s="342"/>
      <c r="T185" s="342"/>
      <c r="U185" s="342"/>
      <c r="V185" s="342"/>
      <c r="W185" s="342"/>
      <c r="X185" s="342"/>
      <c r="Y185" s="342"/>
      <c r="Z185" s="342"/>
      <c r="AA185" s="342"/>
      <c r="AB185" s="342"/>
      <c r="AC185" s="342"/>
      <c r="AD185" s="342"/>
      <c r="AE185" s="342"/>
      <c r="AF185" s="342"/>
      <c r="AG185" s="342"/>
      <c r="AH185" s="342"/>
      <c r="AI185" s="342"/>
      <c r="AJ185" s="342"/>
      <c r="AK185" s="342"/>
      <c r="AL185" s="342"/>
      <c r="AM185" s="342"/>
      <c r="AN185" s="342"/>
      <c r="AO185" s="342"/>
      <c r="AP185" s="342"/>
      <c r="AQ185" s="342"/>
      <c r="AR185" s="342"/>
      <c r="AS185" s="342"/>
      <c r="AT185" s="342"/>
      <c r="AU185" s="351"/>
      <c r="AV185" s="342"/>
      <c r="AW185" s="342"/>
      <c r="AX185" s="342"/>
      <c r="AY185" s="342"/>
      <c r="AZ185" s="342"/>
      <c r="BA185" s="342"/>
      <c r="BB185" s="342"/>
      <c r="BC185" s="342"/>
      <c r="BD185" s="342"/>
      <c r="BE185" s="342"/>
      <c r="BF185" s="342"/>
      <c r="BG185" s="342"/>
      <c r="BH185" s="342"/>
      <c r="BI185" s="342"/>
      <c r="BJ185" s="342"/>
      <c r="BK185" s="342"/>
      <c r="BL185" s="342"/>
      <c r="BM185" s="342"/>
      <c r="BN185" s="342"/>
      <c r="BO185" s="342"/>
      <c r="BP185" s="342"/>
      <c r="BQ185" s="342"/>
      <c r="BR185" s="342"/>
      <c r="BS185" s="342"/>
      <c r="BT185" s="342"/>
      <c r="BU185" s="342"/>
      <c r="BV185" s="342"/>
      <c r="BW185" s="342"/>
      <c r="BX185" s="342"/>
      <c r="BY185" s="342"/>
      <c r="BZ185" s="342"/>
      <c r="CA185" s="342"/>
      <c r="CB185" s="342"/>
      <c r="CC185" s="343"/>
      <c r="CD185" s="343"/>
      <c r="CE185" s="343"/>
      <c r="CF185" s="343"/>
      <c r="CG185" s="343"/>
      <c r="CH185" s="343"/>
      <c r="CI185" s="343"/>
      <c r="CJ185" s="343"/>
      <c r="CK185" s="343"/>
      <c r="CL185" s="343"/>
      <c r="CM185" s="343"/>
      <c r="CN185" s="343"/>
      <c r="CO185" s="343"/>
      <c r="CP185" s="343"/>
      <c r="CQ185" s="343"/>
      <c r="CR185" s="343"/>
      <c r="CS185" s="343"/>
      <c r="CT185" s="343"/>
      <c r="CU185" s="343"/>
      <c r="CV185" s="343"/>
      <c r="CW185" s="343"/>
      <c r="CX185" s="343"/>
      <c r="CY185" s="343"/>
      <c r="CZ185" s="343"/>
      <c r="DA185" s="344"/>
    </row>
    <row r="186" spans="2:105" x14ac:dyDescent="0.25">
      <c r="B186" s="341"/>
      <c r="C186" s="342"/>
      <c r="D186" s="342"/>
      <c r="E186" s="342"/>
      <c r="F186" s="342"/>
      <c r="G186" s="342"/>
      <c r="H186" s="342"/>
      <c r="I186" s="342"/>
      <c r="J186" s="342"/>
      <c r="K186" s="342"/>
      <c r="L186" s="342"/>
      <c r="M186" s="342"/>
      <c r="N186" s="342"/>
      <c r="O186" s="342"/>
      <c r="P186" s="342"/>
      <c r="Q186" s="342"/>
      <c r="R186" s="342"/>
      <c r="S186" s="342"/>
      <c r="T186" s="342"/>
      <c r="U186" s="342"/>
      <c r="V186" s="342"/>
      <c r="W186" s="342"/>
      <c r="X186" s="342"/>
      <c r="Y186" s="342"/>
      <c r="Z186" s="342"/>
      <c r="AA186" s="342"/>
      <c r="AB186" s="342"/>
      <c r="AC186" s="342"/>
      <c r="AD186" s="342"/>
      <c r="AE186" s="342"/>
      <c r="AF186" s="342"/>
      <c r="AG186" s="342"/>
      <c r="AH186" s="342"/>
      <c r="AI186" s="342"/>
      <c r="AJ186" s="342"/>
      <c r="AK186" s="342"/>
      <c r="AL186" s="342"/>
      <c r="AM186" s="342"/>
      <c r="AN186" s="342"/>
      <c r="AO186" s="342"/>
      <c r="AP186" s="342"/>
      <c r="AQ186" s="342"/>
      <c r="AR186" s="342"/>
      <c r="AS186" s="342"/>
      <c r="AT186" s="342"/>
      <c r="AU186" s="351"/>
      <c r="AV186" s="342"/>
      <c r="AW186" s="342"/>
      <c r="AX186" s="342"/>
      <c r="AY186" s="342"/>
      <c r="AZ186" s="342"/>
      <c r="BA186" s="342"/>
      <c r="BB186" s="342"/>
      <c r="BC186" s="342"/>
      <c r="BD186" s="342"/>
      <c r="BE186" s="342"/>
      <c r="BF186" s="342"/>
      <c r="BG186" s="342"/>
      <c r="BH186" s="342"/>
      <c r="BI186" s="342"/>
      <c r="BJ186" s="342"/>
      <c r="BK186" s="342"/>
      <c r="BL186" s="342"/>
      <c r="BM186" s="342"/>
      <c r="BN186" s="342"/>
      <c r="BO186" s="342"/>
      <c r="BP186" s="342"/>
      <c r="BQ186" s="342"/>
      <c r="BR186" s="342"/>
      <c r="BS186" s="342"/>
      <c r="BT186" s="342"/>
      <c r="BU186" s="342"/>
      <c r="BV186" s="342"/>
      <c r="BW186" s="342"/>
      <c r="BX186" s="342"/>
      <c r="BY186" s="342"/>
      <c r="BZ186" s="342"/>
      <c r="CA186" s="342"/>
      <c r="CB186" s="342"/>
      <c r="CC186" s="343"/>
      <c r="CD186" s="343"/>
      <c r="CE186" s="343"/>
      <c r="CF186" s="343"/>
      <c r="CG186" s="343"/>
      <c r="CH186" s="343"/>
      <c r="CI186" s="343"/>
      <c r="CJ186" s="343"/>
      <c r="CK186" s="343"/>
      <c r="CL186" s="343"/>
      <c r="CM186" s="343"/>
      <c r="CN186" s="343"/>
      <c r="CO186" s="343"/>
      <c r="CP186" s="343"/>
      <c r="CQ186" s="343"/>
      <c r="CR186" s="343"/>
      <c r="CS186" s="343"/>
      <c r="CT186" s="343"/>
      <c r="CU186" s="343"/>
      <c r="CV186" s="343"/>
      <c r="CW186" s="343"/>
      <c r="CX186" s="343"/>
      <c r="CY186" s="343"/>
      <c r="CZ186" s="343"/>
      <c r="DA186" s="344"/>
    </row>
    <row r="187" spans="2:105" x14ac:dyDescent="0.25">
      <c r="B187" s="341"/>
      <c r="C187" s="342"/>
      <c r="D187" s="342"/>
      <c r="E187" s="342"/>
      <c r="F187" s="342"/>
      <c r="G187" s="342"/>
      <c r="H187" s="342"/>
      <c r="I187" s="342"/>
      <c r="J187" s="342"/>
      <c r="K187" s="342"/>
      <c r="L187" s="342"/>
      <c r="M187" s="342"/>
      <c r="N187" s="342"/>
      <c r="O187" s="342"/>
      <c r="P187" s="342"/>
      <c r="Q187" s="342"/>
      <c r="R187" s="342"/>
      <c r="S187" s="342"/>
      <c r="T187" s="342"/>
      <c r="U187" s="342"/>
      <c r="V187" s="342"/>
      <c r="W187" s="342"/>
      <c r="X187" s="342"/>
      <c r="Y187" s="342"/>
      <c r="Z187" s="342"/>
      <c r="AA187" s="342"/>
      <c r="AB187" s="342"/>
      <c r="AC187" s="342"/>
      <c r="AD187" s="342"/>
      <c r="AE187" s="342"/>
      <c r="AF187" s="342"/>
      <c r="AG187" s="342"/>
      <c r="AH187" s="342"/>
      <c r="AI187" s="342"/>
      <c r="AJ187" s="342"/>
      <c r="AK187" s="342"/>
      <c r="AL187" s="342"/>
      <c r="AM187" s="342"/>
      <c r="AN187" s="342"/>
      <c r="AO187" s="342"/>
      <c r="AP187" s="342"/>
      <c r="AQ187" s="342"/>
      <c r="AR187" s="342"/>
      <c r="AS187" s="342"/>
      <c r="AT187" s="342"/>
      <c r="AU187" s="351"/>
      <c r="AV187" s="342"/>
      <c r="AW187" s="342"/>
      <c r="AX187" s="342"/>
      <c r="AY187" s="342"/>
      <c r="AZ187" s="342"/>
      <c r="BA187" s="342"/>
      <c r="BB187" s="342"/>
      <c r="BC187" s="342"/>
      <c r="BD187" s="342"/>
      <c r="BE187" s="342"/>
      <c r="BF187" s="342"/>
      <c r="BG187" s="342"/>
      <c r="BH187" s="342"/>
      <c r="BI187" s="342"/>
      <c r="BJ187" s="342"/>
      <c r="BK187" s="342"/>
      <c r="BL187" s="342"/>
      <c r="BM187" s="342"/>
      <c r="BN187" s="342"/>
      <c r="BO187" s="342"/>
      <c r="BP187" s="342"/>
      <c r="BQ187" s="342"/>
      <c r="BR187" s="342"/>
      <c r="BS187" s="342"/>
      <c r="BT187" s="342"/>
      <c r="BU187" s="342"/>
      <c r="BV187" s="342"/>
      <c r="BW187" s="342"/>
      <c r="BX187" s="342"/>
      <c r="BY187" s="342"/>
      <c r="BZ187" s="342"/>
      <c r="CA187" s="342"/>
      <c r="CB187" s="342"/>
      <c r="CC187" s="343"/>
      <c r="CD187" s="343"/>
      <c r="CE187" s="343"/>
      <c r="CF187" s="343"/>
      <c r="CG187" s="343"/>
      <c r="CH187" s="343"/>
      <c r="CI187" s="343"/>
      <c r="CJ187" s="343"/>
      <c r="CK187" s="343"/>
      <c r="CL187" s="343"/>
      <c r="CM187" s="343"/>
      <c r="CN187" s="343"/>
      <c r="CO187" s="343"/>
      <c r="CP187" s="343"/>
      <c r="CQ187" s="343"/>
      <c r="CR187" s="343"/>
      <c r="CS187" s="343"/>
      <c r="CT187" s="343"/>
      <c r="CU187" s="343"/>
      <c r="CV187" s="343"/>
      <c r="CW187" s="343"/>
      <c r="CX187" s="343"/>
      <c r="CY187" s="343"/>
      <c r="CZ187" s="343"/>
      <c r="DA187" s="344"/>
    </row>
    <row r="188" spans="2:105" x14ac:dyDescent="0.25">
      <c r="B188" s="341"/>
      <c r="C188" s="342"/>
      <c r="D188" s="342"/>
      <c r="E188" s="342"/>
      <c r="F188" s="342"/>
      <c r="G188" s="342"/>
      <c r="H188" s="342"/>
      <c r="I188" s="342"/>
      <c r="J188" s="342"/>
      <c r="K188" s="342"/>
      <c r="L188" s="342"/>
      <c r="M188" s="342"/>
      <c r="N188" s="342"/>
      <c r="O188" s="342"/>
      <c r="P188" s="342"/>
      <c r="Q188" s="342"/>
      <c r="R188" s="342"/>
      <c r="S188" s="342"/>
      <c r="T188" s="342"/>
      <c r="U188" s="342"/>
      <c r="V188" s="342"/>
      <c r="W188" s="342"/>
      <c r="X188" s="342"/>
      <c r="Y188" s="342"/>
      <c r="Z188" s="342"/>
      <c r="AA188" s="342"/>
      <c r="AB188" s="342"/>
      <c r="AC188" s="342"/>
      <c r="AD188" s="342"/>
      <c r="AE188" s="342"/>
      <c r="AF188" s="342"/>
      <c r="AG188" s="342"/>
      <c r="AH188" s="342"/>
      <c r="AI188" s="342"/>
      <c r="AJ188" s="342"/>
      <c r="AK188" s="342"/>
      <c r="AL188" s="342"/>
      <c r="AM188" s="342"/>
      <c r="AN188" s="342"/>
      <c r="AO188" s="342"/>
      <c r="AP188" s="342"/>
      <c r="AQ188" s="342"/>
      <c r="AR188" s="342"/>
      <c r="AS188" s="342"/>
      <c r="AT188" s="342"/>
      <c r="AU188" s="351"/>
      <c r="AV188" s="342"/>
      <c r="AW188" s="342"/>
      <c r="AX188" s="342"/>
      <c r="AY188" s="342"/>
      <c r="AZ188" s="342"/>
      <c r="BA188" s="342"/>
      <c r="BB188" s="342"/>
      <c r="BC188" s="342"/>
      <c r="BD188" s="342"/>
      <c r="BE188" s="342"/>
      <c r="BF188" s="342"/>
      <c r="BG188" s="342"/>
      <c r="BH188" s="342"/>
      <c r="BI188" s="342"/>
      <c r="BJ188" s="342"/>
      <c r="BK188" s="342"/>
      <c r="BL188" s="342"/>
      <c r="BM188" s="342"/>
      <c r="BN188" s="342"/>
      <c r="BO188" s="342"/>
      <c r="BP188" s="342"/>
      <c r="BQ188" s="342"/>
      <c r="BR188" s="342"/>
      <c r="BS188" s="342"/>
      <c r="BT188" s="342"/>
      <c r="BU188" s="342"/>
      <c r="BV188" s="342"/>
      <c r="BW188" s="342"/>
      <c r="BX188" s="342"/>
      <c r="BY188" s="342"/>
      <c r="BZ188" s="342"/>
      <c r="CA188" s="342"/>
      <c r="CB188" s="342"/>
      <c r="CC188" s="343"/>
      <c r="CD188" s="343"/>
      <c r="CE188" s="343"/>
      <c r="CF188" s="343"/>
      <c r="CG188" s="343"/>
      <c r="CH188" s="343"/>
      <c r="CI188" s="343"/>
      <c r="CJ188" s="343"/>
      <c r="CK188" s="343"/>
      <c r="CL188" s="343"/>
      <c r="CM188" s="343"/>
      <c r="CN188" s="343"/>
      <c r="CO188" s="343"/>
      <c r="CP188" s="343"/>
      <c r="CQ188" s="343"/>
      <c r="CR188" s="343"/>
      <c r="CS188" s="343"/>
      <c r="CT188" s="343"/>
      <c r="CU188" s="343"/>
      <c r="CV188" s="343"/>
      <c r="CW188" s="343"/>
      <c r="CX188" s="343"/>
      <c r="CY188" s="343"/>
      <c r="CZ188" s="343"/>
      <c r="DA188" s="344"/>
    </row>
    <row r="189" spans="2:105" x14ac:dyDescent="0.25">
      <c r="B189" s="341"/>
      <c r="C189" s="342"/>
      <c r="D189" s="342"/>
      <c r="E189" s="342"/>
      <c r="F189" s="342"/>
      <c r="G189" s="342"/>
      <c r="H189" s="342"/>
      <c r="I189" s="342"/>
      <c r="J189" s="342"/>
      <c r="K189" s="342"/>
      <c r="L189" s="342"/>
      <c r="M189" s="342"/>
      <c r="N189" s="342"/>
      <c r="O189" s="342"/>
      <c r="P189" s="342"/>
      <c r="Q189" s="342"/>
      <c r="R189" s="342"/>
      <c r="S189" s="342"/>
      <c r="T189" s="342"/>
      <c r="U189" s="342"/>
      <c r="V189" s="342"/>
      <c r="W189" s="342"/>
      <c r="X189" s="342"/>
      <c r="Y189" s="342"/>
      <c r="Z189" s="342"/>
      <c r="AA189" s="342"/>
      <c r="AB189" s="342"/>
      <c r="AC189" s="342"/>
      <c r="AD189" s="342"/>
      <c r="AE189" s="342"/>
      <c r="AF189" s="342"/>
      <c r="AG189" s="342"/>
      <c r="AH189" s="342"/>
      <c r="AI189" s="342"/>
      <c r="AJ189" s="342"/>
      <c r="AK189" s="342"/>
      <c r="AL189" s="342"/>
      <c r="AM189" s="342"/>
      <c r="AN189" s="342"/>
      <c r="AO189" s="342"/>
      <c r="AP189" s="342"/>
      <c r="AQ189" s="342"/>
      <c r="AR189" s="342"/>
      <c r="AS189" s="342"/>
      <c r="AT189" s="342"/>
      <c r="AU189" s="351"/>
      <c r="AV189" s="342"/>
      <c r="AW189" s="342"/>
      <c r="AX189" s="342"/>
      <c r="AY189" s="342"/>
      <c r="AZ189" s="342"/>
      <c r="BA189" s="342"/>
      <c r="BB189" s="342"/>
      <c r="BC189" s="342"/>
      <c r="BD189" s="342"/>
      <c r="BE189" s="342"/>
      <c r="BF189" s="342"/>
      <c r="BG189" s="342"/>
      <c r="BH189" s="342"/>
      <c r="BI189" s="342"/>
      <c r="BJ189" s="342"/>
      <c r="BK189" s="342"/>
      <c r="BL189" s="342"/>
      <c r="BM189" s="342"/>
      <c r="BN189" s="342"/>
      <c r="BO189" s="342"/>
      <c r="BP189" s="342"/>
      <c r="BQ189" s="342"/>
      <c r="BR189" s="342"/>
      <c r="BS189" s="342"/>
      <c r="BT189" s="342"/>
      <c r="BU189" s="342"/>
      <c r="BV189" s="342"/>
      <c r="BW189" s="342"/>
      <c r="BX189" s="342"/>
      <c r="BY189" s="342"/>
      <c r="BZ189" s="342"/>
      <c r="CA189" s="342"/>
      <c r="CB189" s="342"/>
      <c r="CC189" s="343"/>
      <c r="CD189" s="343"/>
      <c r="CE189" s="343"/>
      <c r="CF189" s="343"/>
      <c r="CG189" s="343"/>
      <c r="CH189" s="343"/>
      <c r="CI189" s="343"/>
      <c r="CJ189" s="343"/>
      <c r="CK189" s="343"/>
      <c r="CL189" s="343"/>
      <c r="CM189" s="343"/>
      <c r="CN189" s="343"/>
      <c r="CO189" s="343"/>
      <c r="CP189" s="343"/>
      <c r="CQ189" s="343"/>
      <c r="CR189" s="343"/>
      <c r="CS189" s="343"/>
      <c r="CT189" s="343"/>
      <c r="CU189" s="343"/>
      <c r="CV189" s="343"/>
      <c r="CW189" s="343"/>
      <c r="CX189" s="343"/>
      <c r="CY189" s="343"/>
      <c r="CZ189" s="343"/>
      <c r="DA189" s="344"/>
    </row>
    <row r="190" spans="2:105" x14ac:dyDescent="0.25">
      <c r="B190" s="341"/>
      <c r="C190" s="342"/>
      <c r="D190" s="342"/>
      <c r="E190" s="342"/>
      <c r="F190" s="342"/>
      <c r="G190" s="342"/>
      <c r="H190" s="342"/>
      <c r="I190" s="342"/>
      <c r="J190" s="342"/>
      <c r="K190" s="342"/>
      <c r="L190" s="342"/>
      <c r="M190" s="342"/>
      <c r="N190" s="342"/>
      <c r="O190" s="342"/>
      <c r="P190" s="342"/>
      <c r="Q190" s="342"/>
      <c r="R190" s="342"/>
      <c r="S190" s="342"/>
      <c r="T190" s="342"/>
      <c r="U190" s="342"/>
      <c r="V190" s="342"/>
      <c r="W190" s="342"/>
      <c r="X190" s="342"/>
      <c r="Y190" s="342"/>
      <c r="Z190" s="342"/>
      <c r="AA190" s="342"/>
      <c r="AB190" s="342"/>
      <c r="AC190" s="342"/>
      <c r="AD190" s="342"/>
      <c r="AE190" s="342"/>
      <c r="AF190" s="342"/>
      <c r="AG190" s="342"/>
      <c r="AH190" s="342"/>
      <c r="AI190" s="342"/>
      <c r="AJ190" s="342"/>
      <c r="AK190" s="342"/>
      <c r="AL190" s="342"/>
      <c r="AM190" s="342"/>
      <c r="AN190" s="342"/>
      <c r="AO190" s="342"/>
      <c r="AP190" s="342"/>
      <c r="AQ190" s="342"/>
      <c r="AR190" s="342"/>
      <c r="AS190" s="342"/>
      <c r="AT190" s="342"/>
      <c r="AU190" s="351"/>
      <c r="AV190" s="342"/>
      <c r="AW190" s="342"/>
      <c r="AX190" s="342"/>
      <c r="AY190" s="342"/>
      <c r="AZ190" s="342"/>
      <c r="BA190" s="342"/>
      <c r="BB190" s="342"/>
      <c r="BC190" s="342"/>
      <c r="BD190" s="342"/>
      <c r="BE190" s="342"/>
      <c r="BF190" s="342"/>
      <c r="BG190" s="342"/>
      <c r="BH190" s="342"/>
      <c r="BI190" s="342"/>
      <c r="BJ190" s="342"/>
      <c r="BK190" s="342"/>
      <c r="BL190" s="342"/>
      <c r="BM190" s="342"/>
      <c r="BN190" s="342"/>
      <c r="BO190" s="342"/>
      <c r="BP190" s="342"/>
      <c r="BQ190" s="342"/>
      <c r="BR190" s="342"/>
      <c r="BS190" s="342"/>
      <c r="BT190" s="342"/>
      <c r="BU190" s="342"/>
      <c r="BV190" s="342"/>
      <c r="BW190" s="342"/>
      <c r="BX190" s="342"/>
      <c r="BY190" s="342"/>
      <c r="BZ190" s="342"/>
      <c r="CA190" s="342"/>
      <c r="CB190" s="342"/>
      <c r="CC190" s="343"/>
      <c r="CD190" s="343"/>
      <c r="CE190" s="343"/>
      <c r="CF190" s="343"/>
      <c r="CG190" s="343"/>
      <c r="CH190" s="343"/>
      <c r="CI190" s="343"/>
      <c r="CJ190" s="343"/>
      <c r="CK190" s="343"/>
      <c r="CL190" s="343"/>
      <c r="CM190" s="343"/>
      <c r="CN190" s="343"/>
      <c r="CO190" s="343"/>
      <c r="CP190" s="343"/>
      <c r="CQ190" s="343"/>
      <c r="CR190" s="343"/>
      <c r="CS190" s="343"/>
      <c r="CT190" s="343"/>
      <c r="CU190" s="343"/>
      <c r="CV190" s="343"/>
      <c r="CW190" s="343"/>
      <c r="CX190" s="343"/>
      <c r="CY190" s="343"/>
      <c r="CZ190" s="343"/>
      <c r="DA190" s="344"/>
    </row>
    <row r="191" spans="2:105" x14ac:dyDescent="0.25">
      <c r="B191" s="341"/>
      <c r="C191" s="342"/>
      <c r="D191" s="342"/>
      <c r="E191" s="342"/>
      <c r="F191" s="342"/>
      <c r="G191" s="342"/>
      <c r="H191" s="342"/>
      <c r="I191" s="342"/>
      <c r="J191" s="342"/>
      <c r="K191" s="342"/>
      <c r="L191" s="342"/>
      <c r="M191" s="342"/>
      <c r="N191" s="342"/>
      <c r="O191" s="342"/>
      <c r="P191" s="342"/>
      <c r="Q191" s="342"/>
      <c r="R191" s="342"/>
      <c r="S191" s="342"/>
      <c r="T191" s="342"/>
      <c r="U191" s="342"/>
      <c r="V191" s="342"/>
      <c r="W191" s="342"/>
      <c r="X191" s="342"/>
      <c r="Y191" s="342"/>
      <c r="Z191" s="342"/>
      <c r="AA191" s="342"/>
      <c r="AB191" s="342"/>
      <c r="AC191" s="342"/>
      <c r="AD191" s="342"/>
      <c r="AE191" s="342"/>
      <c r="AF191" s="342"/>
      <c r="AG191" s="342"/>
      <c r="AH191" s="342"/>
      <c r="AI191" s="342"/>
      <c r="AJ191" s="342"/>
      <c r="AK191" s="342"/>
      <c r="AL191" s="342"/>
      <c r="AM191" s="342"/>
      <c r="AN191" s="342"/>
      <c r="AO191" s="342"/>
      <c r="AP191" s="342"/>
      <c r="AQ191" s="342"/>
      <c r="AR191" s="342"/>
      <c r="AS191" s="342"/>
      <c r="AT191" s="342"/>
      <c r="AU191" s="351"/>
      <c r="AV191" s="342"/>
      <c r="AW191" s="342"/>
      <c r="AX191" s="342"/>
      <c r="AY191" s="342"/>
      <c r="AZ191" s="342"/>
      <c r="BA191" s="342"/>
      <c r="BB191" s="342"/>
      <c r="BC191" s="342"/>
      <c r="BD191" s="342"/>
      <c r="BE191" s="342"/>
      <c r="BF191" s="342"/>
      <c r="BG191" s="342"/>
      <c r="BH191" s="342"/>
      <c r="BI191" s="342"/>
      <c r="BJ191" s="342"/>
      <c r="BK191" s="342"/>
      <c r="BL191" s="342"/>
      <c r="BM191" s="342"/>
      <c r="BN191" s="342"/>
      <c r="BO191" s="342"/>
      <c r="BP191" s="342"/>
      <c r="BQ191" s="342"/>
      <c r="BR191" s="342"/>
      <c r="BS191" s="342"/>
      <c r="BT191" s="342"/>
      <c r="BU191" s="342"/>
      <c r="BV191" s="342"/>
      <c r="BW191" s="342"/>
      <c r="BX191" s="342"/>
      <c r="BY191" s="342"/>
      <c r="BZ191" s="342"/>
      <c r="CA191" s="342"/>
      <c r="CB191" s="342"/>
      <c r="CC191" s="343"/>
      <c r="CD191" s="343"/>
      <c r="CE191" s="343"/>
      <c r="CF191" s="343"/>
      <c r="CG191" s="343"/>
      <c r="CH191" s="343"/>
      <c r="CI191" s="343"/>
      <c r="CJ191" s="343"/>
      <c r="CK191" s="343"/>
      <c r="CL191" s="343"/>
      <c r="CM191" s="343"/>
      <c r="CN191" s="343"/>
      <c r="CO191" s="343"/>
      <c r="CP191" s="343"/>
      <c r="CQ191" s="343"/>
      <c r="CR191" s="343"/>
      <c r="CS191" s="343"/>
      <c r="CT191" s="343"/>
      <c r="CU191" s="343"/>
      <c r="CV191" s="343"/>
      <c r="CW191" s="343"/>
      <c r="CX191" s="343"/>
      <c r="CY191" s="343"/>
      <c r="CZ191" s="343"/>
      <c r="DA191" s="344"/>
    </row>
    <row r="192" spans="2:105" x14ac:dyDescent="0.25">
      <c r="B192" s="341"/>
      <c r="C192" s="342"/>
      <c r="D192" s="342"/>
      <c r="E192" s="342"/>
      <c r="F192" s="342"/>
      <c r="G192" s="342"/>
      <c r="H192" s="342"/>
      <c r="I192" s="342"/>
      <c r="J192" s="342"/>
      <c r="K192" s="342"/>
      <c r="L192" s="342"/>
      <c r="M192" s="342"/>
      <c r="N192" s="342"/>
      <c r="O192" s="342"/>
      <c r="P192" s="342"/>
      <c r="Q192" s="342"/>
      <c r="R192" s="342"/>
      <c r="S192" s="342"/>
      <c r="T192" s="342"/>
      <c r="U192" s="342"/>
      <c r="V192" s="342"/>
      <c r="W192" s="342"/>
      <c r="X192" s="342"/>
      <c r="Y192" s="342"/>
      <c r="Z192" s="342"/>
      <c r="AA192" s="342"/>
      <c r="AB192" s="342"/>
      <c r="AC192" s="342"/>
      <c r="AD192" s="342"/>
      <c r="AE192" s="342"/>
      <c r="AF192" s="342"/>
      <c r="AG192" s="342"/>
      <c r="AH192" s="342"/>
      <c r="AI192" s="342"/>
      <c r="AJ192" s="342"/>
      <c r="AK192" s="342"/>
      <c r="AL192" s="342"/>
      <c r="AM192" s="342"/>
      <c r="AN192" s="342"/>
      <c r="AO192" s="342"/>
      <c r="AP192" s="342"/>
      <c r="AQ192" s="342"/>
      <c r="AR192" s="342"/>
      <c r="AS192" s="342"/>
      <c r="AT192" s="342"/>
      <c r="AU192" s="351"/>
      <c r="AV192" s="342"/>
      <c r="AW192" s="342"/>
      <c r="AX192" s="342"/>
      <c r="AY192" s="342"/>
      <c r="AZ192" s="342"/>
      <c r="BA192" s="342"/>
      <c r="BB192" s="342"/>
      <c r="BC192" s="342"/>
      <c r="BD192" s="342"/>
      <c r="BE192" s="342"/>
      <c r="BF192" s="342"/>
      <c r="BG192" s="342"/>
      <c r="BH192" s="342"/>
      <c r="BI192" s="342"/>
      <c r="BJ192" s="342"/>
      <c r="BK192" s="342"/>
      <c r="BL192" s="342"/>
      <c r="BM192" s="342"/>
      <c r="BN192" s="342"/>
      <c r="BO192" s="342"/>
      <c r="BP192" s="342"/>
      <c r="BQ192" s="342"/>
      <c r="BR192" s="342"/>
      <c r="BS192" s="342"/>
      <c r="BT192" s="342"/>
      <c r="BU192" s="342"/>
      <c r="BV192" s="342"/>
      <c r="BW192" s="342"/>
      <c r="BX192" s="342"/>
      <c r="BY192" s="342"/>
      <c r="BZ192" s="342"/>
      <c r="CA192" s="342"/>
      <c r="CB192" s="342"/>
      <c r="CC192" s="343"/>
      <c r="CD192" s="343"/>
      <c r="CE192" s="343"/>
      <c r="CF192" s="343"/>
      <c r="CG192" s="343"/>
      <c r="CH192" s="343"/>
      <c r="CI192" s="343"/>
      <c r="CJ192" s="343"/>
      <c r="CK192" s="343"/>
      <c r="CL192" s="343"/>
      <c r="CM192" s="343"/>
      <c r="CN192" s="343"/>
      <c r="CO192" s="343"/>
      <c r="CP192" s="343"/>
      <c r="CQ192" s="343"/>
      <c r="CR192" s="343"/>
      <c r="CS192" s="343"/>
      <c r="CT192" s="343"/>
      <c r="CU192" s="343"/>
      <c r="CV192" s="343"/>
      <c r="CW192" s="343"/>
      <c r="CX192" s="343"/>
      <c r="CY192" s="343"/>
      <c r="CZ192" s="343"/>
      <c r="DA192" s="344"/>
    </row>
    <row r="193" spans="2:105" x14ac:dyDescent="0.25">
      <c r="B193" s="341"/>
      <c r="C193" s="342"/>
      <c r="D193" s="342"/>
      <c r="E193" s="342"/>
      <c r="F193" s="342"/>
      <c r="G193" s="342"/>
      <c r="H193" s="342"/>
      <c r="I193" s="342"/>
      <c r="J193" s="342"/>
      <c r="K193" s="342"/>
      <c r="L193" s="342"/>
      <c r="M193" s="342"/>
      <c r="N193" s="342"/>
      <c r="O193" s="342"/>
      <c r="P193" s="342"/>
      <c r="Q193" s="342"/>
      <c r="R193" s="342"/>
      <c r="S193" s="342"/>
      <c r="T193" s="342"/>
      <c r="U193" s="342"/>
      <c r="V193" s="342"/>
      <c r="W193" s="342"/>
      <c r="X193" s="342"/>
      <c r="Y193" s="342"/>
      <c r="Z193" s="342"/>
      <c r="AA193" s="342"/>
      <c r="AB193" s="342"/>
      <c r="AC193" s="342"/>
      <c r="AD193" s="342"/>
      <c r="AE193" s="342"/>
      <c r="AF193" s="342"/>
      <c r="AG193" s="342"/>
      <c r="AH193" s="342"/>
      <c r="AI193" s="342"/>
      <c r="AJ193" s="342"/>
      <c r="AK193" s="342"/>
      <c r="AL193" s="342"/>
      <c r="AM193" s="342"/>
      <c r="AN193" s="342"/>
      <c r="AO193" s="342"/>
      <c r="AP193" s="342"/>
      <c r="AQ193" s="342"/>
      <c r="AR193" s="342"/>
      <c r="AS193" s="342"/>
      <c r="AT193" s="342"/>
      <c r="AU193" s="351"/>
      <c r="AV193" s="342"/>
      <c r="AW193" s="342"/>
      <c r="AX193" s="342"/>
      <c r="AY193" s="342"/>
      <c r="AZ193" s="342"/>
      <c r="BA193" s="342"/>
      <c r="BB193" s="342"/>
      <c r="BC193" s="342"/>
      <c r="BD193" s="342"/>
      <c r="BE193" s="342"/>
      <c r="BF193" s="342"/>
      <c r="BG193" s="342"/>
      <c r="BH193" s="342"/>
      <c r="BI193" s="342"/>
      <c r="BJ193" s="342"/>
      <c r="BK193" s="342"/>
      <c r="BL193" s="342"/>
      <c r="BM193" s="342"/>
      <c r="BN193" s="342"/>
      <c r="BO193" s="342"/>
      <c r="BP193" s="342"/>
      <c r="BQ193" s="342"/>
      <c r="BR193" s="342"/>
      <c r="BS193" s="342"/>
      <c r="BT193" s="342"/>
      <c r="BU193" s="342"/>
      <c r="BV193" s="342"/>
      <c r="BW193" s="342"/>
      <c r="BX193" s="342"/>
      <c r="BY193" s="342"/>
      <c r="BZ193" s="342"/>
      <c r="CA193" s="342"/>
      <c r="CB193" s="342"/>
      <c r="CC193" s="343"/>
      <c r="CD193" s="343"/>
      <c r="CE193" s="343"/>
      <c r="CF193" s="343"/>
      <c r="CG193" s="343"/>
      <c r="CH193" s="343"/>
      <c r="CI193" s="343"/>
      <c r="CJ193" s="343"/>
      <c r="CK193" s="343"/>
      <c r="CL193" s="343"/>
      <c r="CM193" s="343"/>
      <c r="CN193" s="343"/>
      <c r="CO193" s="343"/>
      <c r="CP193" s="343"/>
      <c r="CQ193" s="343"/>
      <c r="CR193" s="343"/>
      <c r="CS193" s="343"/>
      <c r="CT193" s="343"/>
      <c r="CU193" s="343"/>
      <c r="CV193" s="343"/>
      <c r="CW193" s="343"/>
      <c r="CX193" s="343"/>
      <c r="CY193" s="343"/>
      <c r="CZ193" s="343"/>
      <c r="DA193" s="344"/>
    </row>
    <row r="194" spans="2:105" x14ac:dyDescent="0.25">
      <c r="B194" s="341"/>
      <c r="C194" s="342"/>
      <c r="D194" s="342"/>
      <c r="E194" s="342"/>
      <c r="F194" s="342"/>
      <c r="G194" s="342"/>
      <c r="H194" s="342"/>
      <c r="I194" s="342"/>
      <c r="J194" s="342"/>
      <c r="K194" s="342"/>
      <c r="L194" s="342"/>
      <c r="M194" s="342"/>
      <c r="N194" s="342"/>
      <c r="O194" s="342"/>
      <c r="P194" s="342"/>
      <c r="Q194" s="342"/>
      <c r="R194" s="342"/>
      <c r="S194" s="342"/>
      <c r="T194" s="342"/>
      <c r="U194" s="342"/>
      <c r="V194" s="342"/>
      <c r="W194" s="342"/>
      <c r="X194" s="342"/>
      <c r="Y194" s="342"/>
      <c r="Z194" s="342"/>
      <c r="AA194" s="342"/>
      <c r="AB194" s="342"/>
      <c r="AC194" s="342"/>
      <c r="AD194" s="342"/>
      <c r="AE194" s="342"/>
      <c r="AF194" s="342"/>
      <c r="AG194" s="342"/>
      <c r="AH194" s="342"/>
      <c r="AI194" s="342"/>
      <c r="AJ194" s="342"/>
      <c r="AK194" s="342"/>
      <c r="AL194" s="342"/>
      <c r="AM194" s="342"/>
      <c r="AN194" s="342"/>
      <c r="AO194" s="342"/>
      <c r="AP194" s="342"/>
      <c r="AQ194" s="342"/>
      <c r="AR194" s="342"/>
      <c r="AS194" s="342"/>
      <c r="AT194" s="342"/>
      <c r="AU194" s="351"/>
      <c r="AV194" s="342"/>
      <c r="AW194" s="342"/>
      <c r="AX194" s="342"/>
      <c r="AY194" s="342"/>
      <c r="AZ194" s="342"/>
      <c r="BA194" s="342"/>
      <c r="BB194" s="342"/>
      <c r="BC194" s="342"/>
      <c r="BD194" s="342"/>
      <c r="BE194" s="342"/>
      <c r="BF194" s="342"/>
      <c r="BG194" s="342"/>
      <c r="BH194" s="342"/>
      <c r="BI194" s="342"/>
      <c r="BJ194" s="342"/>
      <c r="BK194" s="342"/>
      <c r="BL194" s="342"/>
      <c r="BM194" s="342"/>
      <c r="BN194" s="342"/>
      <c r="BO194" s="342"/>
      <c r="BP194" s="342"/>
      <c r="BQ194" s="342"/>
      <c r="BR194" s="342"/>
      <c r="BS194" s="342"/>
      <c r="BT194" s="342"/>
      <c r="BU194" s="342"/>
      <c r="BV194" s="342"/>
      <c r="BW194" s="342"/>
      <c r="BX194" s="342"/>
      <c r="BY194" s="342"/>
      <c r="BZ194" s="342"/>
      <c r="CA194" s="342"/>
      <c r="CB194" s="342"/>
      <c r="CC194" s="343"/>
      <c r="CD194" s="343"/>
      <c r="CE194" s="343"/>
      <c r="CF194" s="343"/>
      <c r="CG194" s="343"/>
      <c r="CH194" s="343"/>
      <c r="CI194" s="343"/>
      <c r="CJ194" s="343"/>
      <c r="CK194" s="343"/>
      <c r="CL194" s="343"/>
      <c r="CM194" s="343"/>
      <c r="CN194" s="343"/>
      <c r="CO194" s="343"/>
      <c r="CP194" s="343"/>
      <c r="CQ194" s="343"/>
      <c r="CR194" s="343"/>
      <c r="CS194" s="343"/>
      <c r="CT194" s="343"/>
      <c r="CU194" s="343"/>
      <c r="CV194" s="343"/>
      <c r="CW194" s="343"/>
      <c r="CX194" s="343"/>
      <c r="CY194" s="343"/>
      <c r="CZ194" s="343"/>
      <c r="DA194" s="344"/>
    </row>
    <row r="195" spans="2:105" x14ac:dyDescent="0.25">
      <c r="B195" s="341"/>
      <c r="C195" s="342"/>
      <c r="D195" s="342"/>
      <c r="E195" s="342"/>
      <c r="F195" s="342"/>
      <c r="G195" s="342"/>
      <c r="H195" s="342"/>
      <c r="I195" s="342"/>
      <c r="J195" s="342"/>
      <c r="K195" s="342"/>
      <c r="L195" s="342"/>
      <c r="M195" s="342"/>
      <c r="N195" s="342"/>
      <c r="O195" s="342"/>
      <c r="P195" s="342"/>
      <c r="Q195" s="342"/>
      <c r="R195" s="342"/>
      <c r="S195" s="342"/>
      <c r="T195" s="342"/>
      <c r="U195" s="342"/>
      <c r="V195" s="342"/>
      <c r="W195" s="342"/>
      <c r="X195" s="342"/>
      <c r="Y195" s="342"/>
      <c r="Z195" s="342"/>
      <c r="AA195" s="342"/>
      <c r="AB195" s="342"/>
      <c r="AC195" s="342"/>
      <c r="AD195" s="342"/>
      <c r="AE195" s="342"/>
      <c r="AF195" s="342"/>
      <c r="AG195" s="342"/>
      <c r="AH195" s="342"/>
      <c r="AI195" s="342"/>
      <c r="AJ195" s="342"/>
      <c r="AK195" s="342"/>
      <c r="AL195" s="342"/>
      <c r="AM195" s="342"/>
      <c r="AN195" s="342"/>
      <c r="AO195" s="342"/>
      <c r="AP195" s="342"/>
      <c r="AQ195" s="342"/>
      <c r="AR195" s="342"/>
      <c r="AS195" s="342"/>
      <c r="AT195" s="342"/>
      <c r="AU195" s="351"/>
      <c r="AV195" s="342"/>
      <c r="AW195" s="342"/>
      <c r="AX195" s="342"/>
      <c r="AY195" s="342"/>
      <c r="AZ195" s="342"/>
      <c r="BA195" s="342"/>
      <c r="BB195" s="342"/>
      <c r="BC195" s="342"/>
      <c r="BD195" s="342"/>
      <c r="BE195" s="342"/>
      <c r="BF195" s="342"/>
      <c r="BG195" s="342"/>
      <c r="BH195" s="342"/>
      <c r="BI195" s="342"/>
      <c r="BJ195" s="342"/>
      <c r="BK195" s="342"/>
      <c r="BL195" s="342"/>
      <c r="BM195" s="342"/>
      <c r="BN195" s="342"/>
      <c r="BO195" s="342"/>
      <c r="BP195" s="342"/>
      <c r="BQ195" s="342"/>
      <c r="BR195" s="342"/>
      <c r="BS195" s="342"/>
      <c r="BT195" s="342"/>
      <c r="BU195" s="342"/>
      <c r="BV195" s="342"/>
      <c r="BW195" s="342"/>
      <c r="BX195" s="342"/>
      <c r="BY195" s="342"/>
      <c r="BZ195" s="342"/>
      <c r="CA195" s="342"/>
      <c r="CB195" s="342"/>
      <c r="CC195" s="343"/>
      <c r="CD195" s="343"/>
      <c r="CE195" s="343"/>
      <c r="CF195" s="343"/>
      <c r="CG195" s="343"/>
      <c r="CH195" s="343"/>
      <c r="CI195" s="343"/>
      <c r="CJ195" s="343"/>
      <c r="CK195" s="343"/>
      <c r="CL195" s="343"/>
      <c r="CM195" s="343"/>
      <c r="CN195" s="343"/>
      <c r="CO195" s="343"/>
      <c r="CP195" s="343"/>
      <c r="CQ195" s="343"/>
      <c r="CR195" s="343"/>
      <c r="CS195" s="343"/>
      <c r="CT195" s="343"/>
      <c r="CU195" s="343"/>
      <c r="CV195" s="343"/>
      <c r="CW195" s="343"/>
      <c r="CX195" s="343"/>
      <c r="CY195" s="343"/>
      <c r="CZ195" s="343"/>
      <c r="DA195" s="344"/>
    </row>
    <row r="196" spans="2:105" x14ac:dyDescent="0.25">
      <c r="B196" s="341"/>
      <c r="C196" s="342"/>
      <c r="D196" s="342"/>
      <c r="E196" s="342"/>
      <c r="F196" s="342"/>
      <c r="G196" s="342"/>
      <c r="H196" s="342"/>
      <c r="I196" s="342"/>
      <c r="J196" s="342"/>
      <c r="K196" s="342"/>
      <c r="L196" s="342"/>
      <c r="M196" s="342"/>
      <c r="N196" s="342"/>
      <c r="O196" s="342"/>
      <c r="P196" s="342"/>
      <c r="Q196" s="342"/>
      <c r="R196" s="342"/>
      <c r="S196" s="342"/>
      <c r="T196" s="342"/>
      <c r="U196" s="342"/>
      <c r="V196" s="342"/>
      <c r="W196" s="342"/>
      <c r="X196" s="342"/>
      <c r="Y196" s="342"/>
      <c r="Z196" s="342"/>
      <c r="AA196" s="342"/>
      <c r="AB196" s="342"/>
      <c r="AC196" s="342"/>
      <c r="AD196" s="342"/>
      <c r="AE196" s="342"/>
      <c r="AF196" s="342"/>
      <c r="AG196" s="342"/>
      <c r="AH196" s="342"/>
      <c r="AI196" s="342"/>
      <c r="AJ196" s="342"/>
      <c r="AK196" s="342"/>
      <c r="AL196" s="342"/>
      <c r="AM196" s="342"/>
      <c r="AN196" s="342"/>
      <c r="AO196" s="342"/>
      <c r="AP196" s="342"/>
      <c r="AQ196" s="342"/>
      <c r="AR196" s="342"/>
      <c r="AS196" s="342"/>
      <c r="AT196" s="342"/>
      <c r="AU196" s="351"/>
      <c r="AV196" s="342"/>
      <c r="AW196" s="342"/>
      <c r="AX196" s="342"/>
      <c r="AY196" s="342"/>
      <c r="AZ196" s="342"/>
      <c r="BA196" s="342"/>
      <c r="BB196" s="342"/>
      <c r="BC196" s="342"/>
      <c r="BD196" s="342"/>
      <c r="BE196" s="342"/>
      <c r="BF196" s="342"/>
      <c r="BG196" s="342"/>
      <c r="BH196" s="342"/>
      <c r="BI196" s="342"/>
      <c r="BJ196" s="342"/>
      <c r="BK196" s="342"/>
      <c r="BL196" s="342"/>
      <c r="BM196" s="342"/>
      <c r="BN196" s="342"/>
      <c r="BO196" s="342"/>
      <c r="BP196" s="342"/>
      <c r="BQ196" s="342"/>
      <c r="BR196" s="342"/>
      <c r="BS196" s="342"/>
      <c r="BT196" s="342"/>
      <c r="BU196" s="342"/>
      <c r="BV196" s="342"/>
      <c r="BW196" s="342"/>
      <c r="BX196" s="342"/>
      <c r="BY196" s="342"/>
      <c r="BZ196" s="342"/>
      <c r="CA196" s="342"/>
      <c r="CB196" s="342"/>
      <c r="CC196" s="343"/>
      <c r="CD196" s="343"/>
      <c r="CE196" s="343"/>
      <c r="CF196" s="343"/>
      <c r="CG196" s="343"/>
      <c r="CH196" s="343"/>
      <c r="CI196" s="343"/>
      <c r="CJ196" s="343"/>
      <c r="CK196" s="343"/>
      <c r="CL196" s="343"/>
      <c r="CM196" s="343"/>
      <c r="CN196" s="343"/>
      <c r="CO196" s="343"/>
      <c r="CP196" s="343"/>
      <c r="CQ196" s="343"/>
      <c r="CR196" s="343"/>
      <c r="CS196" s="343"/>
      <c r="CT196" s="343"/>
      <c r="CU196" s="343"/>
      <c r="CV196" s="343"/>
      <c r="CW196" s="343"/>
      <c r="CX196" s="343"/>
      <c r="CY196" s="343"/>
      <c r="CZ196" s="343"/>
      <c r="DA196" s="344"/>
    </row>
    <row r="197" spans="2:105" x14ac:dyDescent="0.25">
      <c r="B197" s="341"/>
      <c r="C197" s="342"/>
      <c r="D197" s="342"/>
      <c r="E197" s="342"/>
      <c r="F197" s="342"/>
      <c r="G197" s="342"/>
      <c r="H197" s="342"/>
      <c r="I197" s="342"/>
      <c r="J197" s="342"/>
      <c r="K197" s="342"/>
      <c r="L197" s="342"/>
      <c r="M197" s="342"/>
      <c r="N197" s="342"/>
      <c r="O197" s="342"/>
      <c r="P197" s="342"/>
      <c r="Q197" s="342"/>
      <c r="R197" s="342"/>
      <c r="S197" s="342"/>
      <c r="T197" s="342"/>
      <c r="U197" s="342"/>
      <c r="V197" s="342"/>
      <c r="W197" s="342"/>
      <c r="X197" s="342"/>
      <c r="Y197" s="342"/>
      <c r="Z197" s="342"/>
      <c r="AA197" s="342"/>
      <c r="AB197" s="342"/>
      <c r="AC197" s="342"/>
      <c r="AD197" s="342"/>
      <c r="AE197" s="342"/>
      <c r="AF197" s="342"/>
      <c r="AG197" s="342"/>
      <c r="AH197" s="342"/>
      <c r="AI197" s="342"/>
      <c r="AJ197" s="342"/>
      <c r="AK197" s="342"/>
      <c r="AL197" s="342"/>
      <c r="AM197" s="342"/>
      <c r="AN197" s="342"/>
      <c r="AO197" s="342"/>
      <c r="AP197" s="342"/>
      <c r="AQ197" s="342"/>
      <c r="AR197" s="342"/>
      <c r="AS197" s="342"/>
      <c r="AT197" s="342"/>
      <c r="AU197" s="351"/>
      <c r="AV197" s="342"/>
      <c r="AW197" s="342"/>
      <c r="AX197" s="342"/>
      <c r="AY197" s="342"/>
      <c r="AZ197" s="342"/>
      <c r="BA197" s="342"/>
      <c r="BB197" s="342"/>
      <c r="BC197" s="342"/>
      <c r="BD197" s="342"/>
      <c r="BE197" s="342"/>
      <c r="BF197" s="342"/>
      <c r="BG197" s="342"/>
      <c r="BH197" s="342"/>
      <c r="BI197" s="342"/>
      <c r="BJ197" s="342"/>
      <c r="BK197" s="342"/>
      <c r="BL197" s="342"/>
      <c r="BM197" s="342"/>
      <c r="BN197" s="342"/>
      <c r="BO197" s="342"/>
      <c r="BP197" s="342"/>
      <c r="BQ197" s="342"/>
      <c r="BR197" s="342"/>
      <c r="BS197" s="342"/>
      <c r="BT197" s="342"/>
      <c r="BU197" s="342"/>
      <c r="BV197" s="342"/>
      <c r="BW197" s="342"/>
      <c r="BX197" s="342"/>
      <c r="BY197" s="342"/>
      <c r="BZ197" s="342"/>
      <c r="CA197" s="342"/>
      <c r="CB197" s="342"/>
      <c r="CC197" s="343"/>
      <c r="CD197" s="343"/>
      <c r="CE197" s="343"/>
      <c r="CF197" s="343"/>
      <c r="CG197" s="343"/>
      <c r="CH197" s="343"/>
      <c r="CI197" s="343"/>
      <c r="CJ197" s="343"/>
      <c r="CK197" s="343"/>
      <c r="CL197" s="343"/>
      <c r="CM197" s="343"/>
      <c r="CN197" s="343"/>
      <c r="CO197" s="343"/>
      <c r="CP197" s="343"/>
      <c r="CQ197" s="343"/>
      <c r="CR197" s="343"/>
      <c r="CS197" s="343"/>
      <c r="CT197" s="343"/>
      <c r="CU197" s="343"/>
      <c r="CV197" s="343"/>
      <c r="CW197" s="343"/>
      <c r="CX197" s="343"/>
      <c r="CY197" s="343"/>
      <c r="CZ197" s="343"/>
      <c r="DA197" s="344"/>
    </row>
    <row r="198" spans="2:105" x14ac:dyDescent="0.25">
      <c r="B198" s="341"/>
      <c r="C198" s="342"/>
      <c r="D198" s="342"/>
      <c r="E198" s="342"/>
      <c r="F198" s="342"/>
      <c r="G198" s="342"/>
      <c r="H198" s="342"/>
      <c r="I198" s="342"/>
      <c r="J198" s="342"/>
      <c r="K198" s="342"/>
      <c r="L198" s="342"/>
      <c r="M198" s="342"/>
      <c r="N198" s="342"/>
      <c r="O198" s="342"/>
      <c r="P198" s="342"/>
      <c r="Q198" s="342"/>
      <c r="R198" s="342"/>
      <c r="S198" s="342"/>
      <c r="T198" s="342"/>
      <c r="U198" s="342"/>
      <c r="V198" s="342"/>
      <c r="W198" s="342"/>
      <c r="X198" s="342"/>
      <c r="Y198" s="342"/>
      <c r="Z198" s="342"/>
      <c r="AA198" s="342"/>
      <c r="AB198" s="342"/>
      <c r="AC198" s="342"/>
      <c r="AD198" s="342"/>
      <c r="AE198" s="342"/>
      <c r="AF198" s="342"/>
      <c r="AG198" s="342"/>
      <c r="AH198" s="342"/>
      <c r="AI198" s="342"/>
      <c r="AJ198" s="342"/>
      <c r="AK198" s="342"/>
      <c r="AL198" s="342"/>
      <c r="AM198" s="342"/>
      <c r="AN198" s="342"/>
      <c r="AO198" s="342"/>
      <c r="AP198" s="342"/>
      <c r="AQ198" s="342"/>
      <c r="AR198" s="342"/>
      <c r="AS198" s="342"/>
      <c r="AT198" s="342"/>
      <c r="AU198" s="351"/>
      <c r="AV198" s="342"/>
      <c r="AW198" s="342"/>
      <c r="AX198" s="342"/>
      <c r="AY198" s="342"/>
      <c r="AZ198" s="342"/>
      <c r="BA198" s="342"/>
      <c r="BB198" s="342"/>
      <c r="BC198" s="342"/>
      <c r="BD198" s="342"/>
      <c r="BE198" s="342"/>
      <c r="BF198" s="342"/>
      <c r="BG198" s="342"/>
      <c r="BH198" s="342"/>
      <c r="BI198" s="342"/>
      <c r="BJ198" s="342"/>
      <c r="BK198" s="342"/>
      <c r="BL198" s="342"/>
      <c r="BM198" s="342"/>
      <c r="BN198" s="342"/>
      <c r="BO198" s="342"/>
      <c r="BP198" s="342"/>
      <c r="BQ198" s="342"/>
      <c r="BR198" s="342"/>
      <c r="BS198" s="342"/>
      <c r="BT198" s="342"/>
      <c r="BU198" s="342"/>
      <c r="BV198" s="342"/>
      <c r="BW198" s="342"/>
      <c r="BX198" s="342"/>
      <c r="BY198" s="342"/>
      <c r="BZ198" s="342"/>
      <c r="CA198" s="342"/>
      <c r="CB198" s="342"/>
      <c r="CC198" s="343"/>
      <c r="CD198" s="343"/>
      <c r="CE198" s="343"/>
      <c r="CF198" s="343"/>
      <c r="CG198" s="343"/>
      <c r="CH198" s="343"/>
      <c r="CI198" s="343"/>
      <c r="CJ198" s="343"/>
      <c r="CK198" s="343"/>
      <c r="CL198" s="343"/>
      <c r="CM198" s="343"/>
      <c r="CN198" s="343"/>
      <c r="CO198" s="343"/>
      <c r="CP198" s="343"/>
      <c r="CQ198" s="343"/>
      <c r="CR198" s="343"/>
      <c r="CS198" s="343"/>
      <c r="CT198" s="343"/>
      <c r="CU198" s="343"/>
      <c r="CV198" s="343"/>
      <c r="CW198" s="343"/>
      <c r="CX198" s="343"/>
      <c r="CY198" s="343"/>
      <c r="CZ198" s="343"/>
      <c r="DA198" s="344"/>
    </row>
    <row r="199" spans="2:105" x14ac:dyDescent="0.25">
      <c r="B199" s="341"/>
      <c r="C199" s="342"/>
      <c r="D199" s="342"/>
      <c r="E199" s="342"/>
      <c r="F199" s="342"/>
      <c r="G199" s="342"/>
      <c r="H199" s="342"/>
      <c r="I199" s="342"/>
      <c r="J199" s="342"/>
      <c r="K199" s="342"/>
      <c r="L199" s="342"/>
      <c r="M199" s="342"/>
      <c r="N199" s="342"/>
      <c r="O199" s="342"/>
      <c r="P199" s="342"/>
      <c r="Q199" s="342"/>
      <c r="R199" s="342"/>
      <c r="S199" s="342"/>
      <c r="T199" s="342"/>
      <c r="U199" s="342"/>
      <c r="V199" s="342"/>
      <c r="W199" s="342"/>
      <c r="X199" s="342"/>
      <c r="Y199" s="342"/>
      <c r="Z199" s="342"/>
      <c r="AA199" s="342"/>
      <c r="AB199" s="342"/>
      <c r="AC199" s="342"/>
      <c r="AD199" s="342"/>
      <c r="AE199" s="342"/>
      <c r="AF199" s="342"/>
      <c r="AG199" s="342"/>
      <c r="AH199" s="342"/>
      <c r="AI199" s="342"/>
      <c r="AJ199" s="342"/>
      <c r="AK199" s="342"/>
      <c r="AL199" s="342"/>
      <c r="AM199" s="342"/>
      <c r="AN199" s="342"/>
      <c r="AO199" s="342"/>
      <c r="AP199" s="342"/>
      <c r="AQ199" s="342"/>
      <c r="AR199" s="342"/>
      <c r="AS199" s="342"/>
      <c r="AT199" s="342"/>
      <c r="AU199" s="351"/>
      <c r="AV199" s="342"/>
      <c r="AW199" s="342"/>
      <c r="AX199" s="342"/>
      <c r="AY199" s="342"/>
      <c r="AZ199" s="342"/>
      <c r="BA199" s="342"/>
      <c r="BB199" s="342"/>
      <c r="BC199" s="342"/>
      <c r="BD199" s="342"/>
      <c r="BE199" s="342"/>
      <c r="BF199" s="342"/>
      <c r="BG199" s="342"/>
      <c r="BH199" s="342"/>
      <c r="BI199" s="342"/>
      <c r="BJ199" s="342"/>
      <c r="BK199" s="342"/>
      <c r="BL199" s="342"/>
      <c r="BM199" s="342"/>
      <c r="BN199" s="342"/>
      <c r="BO199" s="342"/>
      <c r="BP199" s="342"/>
      <c r="BQ199" s="342"/>
      <c r="BR199" s="342"/>
      <c r="BS199" s="342"/>
      <c r="BT199" s="342"/>
      <c r="BU199" s="342"/>
      <c r="BV199" s="342"/>
      <c r="BW199" s="342"/>
      <c r="BX199" s="342"/>
      <c r="BY199" s="342"/>
      <c r="BZ199" s="342"/>
      <c r="CA199" s="342"/>
      <c r="CB199" s="342"/>
      <c r="CC199" s="343"/>
      <c r="CD199" s="343"/>
      <c r="CE199" s="343"/>
      <c r="CF199" s="343"/>
      <c r="CG199" s="343"/>
      <c r="CH199" s="343"/>
      <c r="CI199" s="343"/>
      <c r="CJ199" s="343"/>
      <c r="CK199" s="343"/>
      <c r="CL199" s="343"/>
      <c r="CM199" s="343"/>
      <c r="CN199" s="343"/>
      <c r="CO199" s="343"/>
      <c r="CP199" s="343"/>
      <c r="CQ199" s="343"/>
      <c r="CR199" s="343"/>
      <c r="CS199" s="343"/>
      <c r="CT199" s="343"/>
      <c r="CU199" s="343"/>
      <c r="CV199" s="343"/>
      <c r="CW199" s="343"/>
      <c r="CX199" s="343"/>
      <c r="CY199" s="343"/>
      <c r="CZ199" s="343"/>
      <c r="DA199" s="344"/>
    </row>
    <row r="200" spans="2:105" x14ac:dyDescent="0.25">
      <c r="B200" s="341"/>
      <c r="C200" s="342"/>
      <c r="D200" s="342"/>
      <c r="E200" s="342"/>
      <c r="F200" s="342"/>
      <c r="G200" s="342"/>
      <c r="H200" s="342"/>
      <c r="I200" s="342"/>
      <c r="J200" s="342"/>
      <c r="K200" s="342"/>
      <c r="L200" s="342"/>
      <c r="M200" s="342"/>
      <c r="N200" s="342"/>
      <c r="O200" s="342"/>
      <c r="P200" s="342"/>
      <c r="Q200" s="342"/>
      <c r="R200" s="342"/>
      <c r="S200" s="342"/>
      <c r="T200" s="342"/>
      <c r="U200" s="342"/>
      <c r="V200" s="342"/>
      <c r="W200" s="342"/>
      <c r="X200" s="342"/>
      <c r="Y200" s="342"/>
      <c r="Z200" s="342"/>
      <c r="AA200" s="342"/>
      <c r="AB200" s="342"/>
      <c r="AC200" s="342"/>
      <c r="AD200" s="342"/>
      <c r="AE200" s="342"/>
      <c r="AF200" s="342"/>
      <c r="AG200" s="342"/>
      <c r="AH200" s="342"/>
      <c r="AI200" s="342"/>
      <c r="AJ200" s="342"/>
      <c r="AK200" s="342"/>
      <c r="AL200" s="342"/>
      <c r="AM200" s="342"/>
      <c r="AN200" s="342"/>
      <c r="AO200" s="342"/>
      <c r="AP200" s="342"/>
      <c r="AQ200" s="342"/>
      <c r="AR200" s="342"/>
      <c r="AS200" s="342"/>
      <c r="AT200" s="342"/>
      <c r="AU200" s="351"/>
      <c r="AV200" s="342"/>
      <c r="AW200" s="342"/>
      <c r="AX200" s="342"/>
      <c r="AY200" s="342"/>
      <c r="AZ200" s="342"/>
      <c r="BA200" s="342"/>
      <c r="BB200" s="342"/>
      <c r="BC200" s="342"/>
      <c r="BD200" s="342"/>
      <c r="BE200" s="342"/>
      <c r="BF200" s="342"/>
      <c r="BG200" s="342"/>
      <c r="BH200" s="342"/>
      <c r="BI200" s="342"/>
      <c r="BJ200" s="342"/>
      <c r="BK200" s="342"/>
      <c r="BL200" s="342"/>
      <c r="BM200" s="342"/>
      <c r="BN200" s="342"/>
      <c r="BO200" s="342"/>
      <c r="BP200" s="342"/>
      <c r="BQ200" s="342"/>
      <c r="BR200" s="342"/>
      <c r="BS200" s="342"/>
      <c r="BT200" s="342"/>
      <c r="BU200" s="342"/>
      <c r="BV200" s="342"/>
      <c r="BW200" s="342"/>
      <c r="BX200" s="342"/>
      <c r="BY200" s="342"/>
      <c r="BZ200" s="342"/>
      <c r="CA200" s="342"/>
      <c r="CB200" s="342"/>
      <c r="CC200" s="343"/>
      <c r="CD200" s="343"/>
      <c r="CE200" s="343"/>
      <c r="CF200" s="343"/>
      <c r="CG200" s="343"/>
      <c r="CH200" s="343"/>
      <c r="CI200" s="343"/>
      <c r="CJ200" s="343"/>
      <c r="CK200" s="343"/>
      <c r="CL200" s="343"/>
      <c r="CM200" s="343"/>
      <c r="CN200" s="343"/>
      <c r="CO200" s="343"/>
      <c r="CP200" s="343"/>
      <c r="CQ200" s="343"/>
      <c r="CR200" s="343"/>
      <c r="CS200" s="343"/>
      <c r="CT200" s="343"/>
      <c r="CU200" s="343"/>
      <c r="CV200" s="343"/>
      <c r="CW200" s="343"/>
      <c r="CX200" s="343"/>
      <c r="CY200" s="343"/>
      <c r="CZ200" s="343"/>
      <c r="DA200" s="344"/>
    </row>
    <row r="201" spans="2:105" x14ac:dyDescent="0.25">
      <c r="B201" s="341"/>
      <c r="C201" s="342"/>
      <c r="D201" s="342"/>
      <c r="E201" s="342"/>
      <c r="F201" s="342"/>
      <c r="G201" s="342"/>
      <c r="H201" s="342"/>
      <c r="I201" s="342"/>
      <c r="J201" s="342"/>
      <c r="K201" s="342"/>
      <c r="L201" s="342"/>
      <c r="M201" s="342"/>
      <c r="N201" s="342"/>
      <c r="O201" s="342"/>
      <c r="P201" s="342"/>
      <c r="Q201" s="342"/>
      <c r="R201" s="342"/>
      <c r="S201" s="342"/>
      <c r="T201" s="342"/>
      <c r="U201" s="342"/>
      <c r="V201" s="342"/>
      <c r="W201" s="342"/>
      <c r="X201" s="342"/>
      <c r="Y201" s="342"/>
      <c r="Z201" s="342"/>
      <c r="AA201" s="342"/>
      <c r="AB201" s="342"/>
      <c r="AC201" s="342"/>
      <c r="AD201" s="342"/>
      <c r="AE201" s="342"/>
      <c r="AF201" s="342"/>
      <c r="AG201" s="342"/>
      <c r="AH201" s="342"/>
      <c r="AI201" s="342"/>
      <c r="AJ201" s="342"/>
      <c r="AK201" s="342"/>
      <c r="AL201" s="342"/>
      <c r="AM201" s="342"/>
      <c r="AN201" s="342"/>
      <c r="AO201" s="342"/>
      <c r="AP201" s="342"/>
      <c r="AQ201" s="342"/>
      <c r="AR201" s="342"/>
      <c r="AS201" s="342"/>
      <c r="AT201" s="342"/>
      <c r="AU201" s="351"/>
      <c r="AV201" s="342"/>
      <c r="AW201" s="342"/>
      <c r="AX201" s="342"/>
      <c r="AY201" s="342"/>
      <c r="AZ201" s="342"/>
      <c r="BA201" s="342"/>
      <c r="BB201" s="342"/>
      <c r="BC201" s="342"/>
      <c r="BD201" s="342"/>
      <c r="BE201" s="342"/>
      <c r="BF201" s="342"/>
      <c r="BG201" s="342"/>
      <c r="BH201" s="342"/>
      <c r="BI201" s="342"/>
      <c r="BJ201" s="342"/>
      <c r="BK201" s="342"/>
      <c r="BL201" s="342"/>
      <c r="BM201" s="342"/>
      <c r="BN201" s="342"/>
      <c r="BO201" s="342"/>
      <c r="BP201" s="342"/>
      <c r="BQ201" s="342"/>
      <c r="BR201" s="342"/>
      <c r="BS201" s="342"/>
      <c r="BT201" s="342"/>
      <c r="BU201" s="342"/>
      <c r="BV201" s="342"/>
      <c r="BW201" s="342"/>
      <c r="BX201" s="342"/>
      <c r="BY201" s="342"/>
      <c r="BZ201" s="342"/>
      <c r="CA201" s="342"/>
      <c r="CB201" s="342"/>
      <c r="CC201" s="343"/>
      <c r="CD201" s="343"/>
      <c r="CE201" s="343"/>
      <c r="CF201" s="343"/>
      <c r="CG201" s="343"/>
      <c r="CH201" s="343"/>
      <c r="CI201" s="343"/>
      <c r="CJ201" s="343"/>
      <c r="CK201" s="343"/>
      <c r="CL201" s="343"/>
      <c r="CM201" s="343"/>
      <c r="CN201" s="343"/>
      <c r="CO201" s="343"/>
      <c r="CP201" s="343"/>
      <c r="CQ201" s="343"/>
      <c r="CR201" s="343"/>
      <c r="CS201" s="343"/>
      <c r="CT201" s="343"/>
      <c r="CU201" s="343"/>
      <c r="CV201" s="343"/>
      <c r="CW201" s="343"/>
      <c r="CX201" s="343"/>
      <c r="CY201" s="343"/>
      <c r="CZ201" s="343"/>
      <c r="DA201" s="344"/>
    </row>
    <row r="202" spans="2:105" x14ac:dyDescent="0.25">
      <c r="B202" s="341"/>
      <c r="C202" s="342"/>
      <c r="D202" s="342"/>
      <c r="E202" s="342"/>
      <c r="F202" s="342"/>
      <c r="G202" s="342"/>
      <c r="H202" s="342"/>
      <c r="I202" s="342"/>
      <c r="J202" s="342"/>
      <c r="K202" s="342"/>
      <c r="L202" s="342"/>
      <c r="M202" s="342"/>
      <c r="N202" s="342"/>
      <c r="O202" s="342"/>
      <c r="P202" s="342"/>
      <c r="Q202" s="342"/>
      <c r="R202" s="342"/>
      <c r="S202" s="342"/>
      <c r="T202" s="342"/>
      <c r="U202" s="342"/>
      <c r="V202" s="342"/>
      <c r="W202" s="342"/>
      <c r="X202" s="342"/>
      <c r="Y202" s="342"/>
      <c r="Z202" s="342"/>
      <c r="AA202" s="342"/>
      <c r="AB202" s="342"/>
      <c r="AC202" s="342"/>
      <c r="AD202" s="342"/>
      <c r="AE202" s="342"/>
      <c r="AF202" s="342"/>
      <c r="AG202" s="342"/>
      <c r="AH202" s="342"/>
      <c r="AI202" s="342"/>
      <c r="AJ202" s="342"/>
      <c r="AK202" s="342"/>
      <c r="AL202" s="342"/>
      <c r="AM202" s="342"/>
      <c r="AN202" s="342"/>
      <c r="AO202" s="342"/>
      <c r="AP202" s="342"/>
      <c r="AQ202" s="342"/>
      <c r="AR202" s="342"/>
      <c r="AS202" s="342"/>
      <c r="AT202" s="342"/>
      <c r="AU202" s="351"/>
      <c r="AV202" s="342"/>
      <c r="AW202" s="342"/>
      <c r="AX202" s="342"/>
      <c r="AY202" s="342"/>
      <c r="AZ202" s="342"/>
      <c r="BA202" s="342"/>
      <c r="BB202" s="342"/>
      <c r="BC202" s="342"/>
      <c r="BD202" s="342"/>
      <c r="BE202" s="342"/>
      <c r="BF202" s="342"/>
      <c r="BG202" s="342"/>
      <c r="BH202" s="342"/>
      <c r="BI202" s="342"/>
      <c r="BJ202" s="342"/>
      <c r="BK202" s="342"/>
      <c r="BL202" s="342"/>
      <c r="BM202" s="342"/>
      <c r="BN202" s="342"/>
      <c r="BO202" s="342"/>
      <c r="BP202" s="342"/>
      <c r="BQ202" s="342"/>
      <c r="BR202" s="342"/>
      <c r="BS202" s="342"/>
      <c r="BT202" s="342"/>
      <c r="BU202" s="342"/>
      <c r="BV202" s="342"/>
      <c r="BW202" s="342"/>
      <c r="BX202" s="342"/>
      <c r="BY202" s="342"/>
      <c r="BZ202" s="342"/>
      <c r="CA202" s="342"/>
      <c r="CB202" s="342"/>
      <c r="CC202" s="343"/>
      <c r="CD202" s="343"/>
      <c r="CE202" s="343"/>
      <c r="CF202" s="343"/>
      <c r="CG202" s="343"/>
      <c r="CH202" s="343"/>
      <c r="CI202" s="343"/>
      <c r="CJ202" s="343"/>
      <c r="CK202" s="343"/>
      <c r="CL202" s="343"/>
      <c r="CM202" s="343"/>
      <c r="CN202" s="343"/>
      <c r="CO202" s="343"/>
      <c r="CP202" s="343"/>
      <c r="CQ202" s="343"/>
      <c r="CR202" s="343"/>
      <c r="CS202" s="343"/>
      <c r="CT202" s="343"/>
      <c r="CU202" s="343"/>
      <c r="CV202" s="343"/>
      <c r="CW202" s="343"/>
      <c r="CX202" s="343"/>
      <c r="CY202" s="343"/>
      <c r="CZ202" s="343"/>
      <c r="DA202" s="344"/>
    </row>
    <row r="203" spans="2:105" x14ac:dyDescent="0.25">
      <c r="B203" s="341"/>
      <c r="C203" s="342"/>
      <c r="D203" s="342"/>
      <c r="E203" s="342"/>
      <c r="F203" s="342"/>
      <c r="G203" s="342"/>
      <c r="H203" s="342"/>
      <c r="I203" s="342"/>
      <c r="J203" s="342"/>
      <c r="K203" s="342"/>
      <c r="L203" s="342"/>
      <c r="M203" s="342"/>
      <c r="N203" s="342"/>
      <c r="O203" s="342"/>
      <c r="P203" s="342"/>
      <c r="Q203" s="342"/>
      <c r="R203" s="342"/>
      <c r="S203" s="342"/>
      <c r="T203" s="342"/>
      <c r="U203" s="342"/>
      <c r="V203" s="342"/>
      <c r="W203" s="342"/>
      <c r="X203" s="342"/>
      <c r="Y203" s="342"/>
      <c r="Z203" s="342"/>
      <c r="AA203" s="342"/>
      <c r="AB203" s="342"/>
      <c r="AC203" s="342"/>
      <c r="AD203" s="342"/>
      <c r="AE203" s="342"/>
      <c r="AF203" s="342"/>
      <c r="AG203" s="342"/>
      <c r="AH203" s="342"/>
      <c r="AI203" s="342"/>
      <c r="AJ203" s="342"/>
      <c r="AK203" s="342"/>
      <c r="AL203" s="342"/>
      <c r="AM203" s="342"/>
      <c r="AN203" s="342"/>
      <c r="AO203" s="342"/>
      <c r="AP203" s="342"/>
      <c r="AQ203" s="342"/>
      <c r="AR203" s="342"/>
      <c r="AS203" s="342"/>
      <c r="AT203" s="342"/>
      <c r="AU203" s="351"/>
      <c r="AV203" s="342"/>
      <c r="AW203" s="342"/>
      <c r="AX203" s="342"/>
      <c r="AY203" s="342"/>
      <c r="AZ203" s="342"/>
      <c r="BA203" s="342"/>
      <c r="BB203" s="342"/>
      <c r="BC203" s="342"/>
      <c r="BD203" s="342"/>
      <c r="BE203" s="342"/>
      <c r="BF203" s="342"/>
      <c r="BG203" s="342"/>
      <c r="BH203" s="342"/>
      <c r="BI203" s="342"/>
      <c r="BJ203" s="342"/>
      <c r="BK203" s="342"/>
      <c r="BL203" s="342"/>
      <c r="BM203" s="342"/>
      <c r="BN203" s="342"/>
      <c r="BO203" s="342"/>
      <c r="BP203" s="342"/>
      <c r="BQ203" s="342"/>
      <c r="BR203" s="342"/>
      <c r="BS203" s="342"/>
      <c r="BT203" s="342"/>
      <c r="BU203" s="342"/>
      <c r="BV203" s="342"/>
      <c r="BW203" s="342"/>
      <c r="BX203" s="342"/>
      <c r="BY203" s="342"/>
      <c r="BZ203" s="342"/>
      <c r="CA203" s="342"/>
      <c r="CB203" s="342"/>
      <c r="CC203" s="343"/>
      <c r="CD203" s="343"/>
      <c r="CE203" s="343"/>
      <c r="CF203" s="343"/>
      <c r="CG203" s="343"/>
      <c r="CH203" s="343"/>
      <c r="CI203" s="343"/>
      <c r="CJ203" s="343"/>
      <c r="CK203" s="343"/>
      <c r="CL203" s="343"/>
      <c r="CM203" s="343"/>
      <c r="CN203" s="343"/>
      <c r="CO203" s="343"/>
      <c r="CP203" s="343"/>
      <c r="CQ203" s="343"/>
      <c r="CR203" s="343"/>
      <c r="CS203" s="343"/>
      <c r="CT203" s="343"/>
      <c r="CU203" s="343"/>
      <c r="CV203" s="343"/>
      <c r="CW203" s="343"/>
      <c r="CX203" s="343"/>
      <c r="CY203" s="343"/>
      <c r="CZ203" s="343"/>
      <c r="DA203" s="344"/>
    </row>
    <row r="204" spans="2:105" x14ac:dyDescent="0.25">
      <c r="B204" s="341"/>
      <c r="C204" s="342"/>
      <c r="D204" s="342"/>
      <c r="E204" s="342"/>
      <c r="F204" s="342"/>
      <c r="G204" s="342"/>
      <c r="H204" s="342"/>
      <c r="I204" s="342"/>
      <c r="J204" s="342"/>
      <c r="K204" s="342"/>
      <c r="L204" s="342"/>
      <c r="M204" s="342"/>
      <c r="N204" s="342"/>
      <c r="O204" s="342"/>
      <c r="P204" s="342"/>
      <c r="Q204" s="342"/>
      <c r="R204" s="342"/>
      <c r="S204" s="342"/>
      <c r="T204" s="342"/>
      <c r="U204" s="342"/>
      <c r="V204" s="342"/>
      <c r="W204" s="342"/>
      <c r="X204" s="342"/>
      <c r="Y204" s="342"/>
      <c r="Z204" s="342"/>
      <c r="AA204" s="342"/>
      <c r="AB204" s="342"/>
      <c r="AC204" s="342"/>
      <c r="AD204" s="342"/>
      <c r="AE204" s="342"/>
      <c r="AF204" s="342"/>
      <c r="AG204" s="342"/>
      <c r="AH204" s="342"/>
      <c r="AI204" s="342"/>
      <c r="AJ204" s="342"/>
      <c r="AK204" s="342"/>
      <c r="AL204" s="342"/>
      <c r="AM204" s="342"/>
      <c r="AN204" s="342"/>
      <c r="AO204" s="342"/>
      <c r="AP204" s="342"/>
      <c r="AQ204" s="342"/>
      <c r="AR204" s="342"/>
      <c r="AS204" s="342"/>
      <c r="AT204" s="342"/>
      <c r="AU204" s="351"/>
      <c r="AV204" s="342"/>
      <c r="AW204" s="342"/>
      <c r="AX204" s="342"/>
      <c r="AY204" s="342"/>
      <c r="AZ204" s="342"/>
      <c r="BA204" s="342"/>
      <c r="BB204" s="342"/>
      <c r="BC204" s="342"/>
      <c r="BD204" s="342"/>
      <c r="BE204" s="342"/>
      <c r="BF204" s="342"/>
      <c r="BG204" s="342"/>
      <c r="BH204" s="342"/>
      <c r="BI204" s="342"/>
      <c r="BJ204" s="342"/>
      <c r="BK204" s="342"/>
      <c r="BL204" s="342"/>
      <c r="BM204" s="342"/>
      <c r="BN204" s="342"/>
      <c r="BO204" s="342"/>
      <c r="BP204" s="342"/>
      <c r="BQ204" s="342"/>
      <c r="BR204" s="342"/>
      <c r="BS204" s="342"/>
      <c r="BT204" s="342"/>
      <c r="BU204" s="342"/>
      <c r="BV204" s="342"/>
      <c r="BW204" s="342"/>
      <c r="BX204" s="342"/>
      <c r="BY204" s="342"/>
      <c r="BZ204" s="342"/>
      <c r="CA204" s="342"/>
      <c r="CB204" s="342"/>
      <c r="CC204" s="343"/>
      <c r="CD204" s="343"/>
      <c r="CE204" s="343"/>
      <c r="CF204" s="343"/>
      <c r="CG204" s="343"/>
      <c r="CH204" s="343"/>
      <c r="CI204" s="343"/>
      <c r="CJ204" s="343"/>
      <c r="CK204" s="343"/>
      <c r="CL204" s="343"/>
      <c r="CM204" s="343"/>
      <c r="CN204" s="343"/>
      <c r="CO204" s="343"/>
      <c r="CP204" s="343"/>
      <c r="CQ204" s="343"/>
      <c r="CR204" s="343"/>
      <c r="CS204" s="343"/>
      <c r="CT204" s="343"/>
      <c r="CU204" s="343"/>
      <c r="CV204" s="343"/>
      <c r="CW204" s="343"/>
      <c r="CX204" s="343"/>
      <c r="CY204" s="343"/>
      <c r="CZ204" s="343"/>
      <c r="DA204" s="344"/>
    </row>
    <row r="205" spans="2:105" x14ac:dyDescent="0.25">
      <c r="B205" s="341"/>
      <c r="C205" s="342"/>
      <c r="D205" s="342"/>
      <c r="E205" s="342"/>
      <c r="F205" s="342"/>
      <c r="G205" s="342"/>
      <c r="H205" s="342"/>
      <c r="I205" s="342"/>
      <c r="J205" s="342"/>
      <c r="K205" s="342"/>
      <c r="L205" s="342"/>
      <c r="M205" s="342"/>
      <c r="N205" s="342"/>
      <c r="O205" s="342"/>
      <c r="P205" s="342"/>
      <c r="Q205" s="342"/>
      <c r="R205" s="342"/>
      <c r="S205" s="342"/>
      <c r="T205" s="342"/>
      <c r="U205" s="342"/>
      <c r="V205" s="342"/>
      <c r="W205" s="342"/>
      <c r="X205" s="342"/>
      <c r="Y205" s="342"/>
      <c r="Z205" s="342"/>
      <c r="AA205" s="342"/>
      <c r="AB205" s="342"/>
      <c r="AC205" s="342"/>
      <c r="AD205" s="342"/>
      <c r="AE205" s="342"/>
      <c r="AF205" s="342"/>
      <c r="AG205" s="342"/>
      <c r="AH205" s="342"/>
      <c r="AI205" s="342"/>
      <c r="AJ205" s="342"/>
      <c r="AK205" s="342"/>
      <c r="AL205" s="342"/>
      <c r="AM205" s="342"/>
      <c r="AN205" s="342"/>
      <c r="AO205" s="342"/>
      <c r="AP205" s="342"/>
      <c r="AQ205" s="342"/>
      <c r="AR205" s="342"/>
      <c r="AS205" s="342"/>
      <c r="AT205" s="342"/>
      <c r="AU205" s="351"/>
      <c r="AV205" s="342"/>
      <c r="AW205" s="342"/>
      <c r="AX205" s="342"/>
      <c r="AY205" s="342"/>
      <c r="AZ205" s="342"/>
      <c r="BA205" s="342"/>
      <c r="BB205" s="342"/>
      <c r="BC205" s="342"/>
      <c r="BD205" s="342"/>
      <c r="BE205" s="342"/>
      <c r="BF205" s="342"/>
      <c r="BG205" s="342"/>
      <c r="BH205" s="342"/>
      <c r="BI205" s="342"/>
      <c r="BJ205" s="342"/>
      <c r="BK205" s="342"/>
      <c r="BL205" s="342"/>
      <c r="BM205" s="342"/>
      <c r="BN205" s="342"/>
      <c r="BO205" s="342"/>
      <c r="BP205" s="342"/>
      <c r="BQ205" s="342"/>
      <c r="BR205" s="342"/>
      <c r="BS205" s="342"/>
      <c r="BT205" s="342"/>
      <c r="BU205" s="342"/>
      <c r="BV205" s="342"/>
      <c r="BW205" s="342"/>
      <c r="BX205" s="342"/>
      <c r="BY205" s="342"/>
      <c r="BZ205" s="342"/>
      <c r="CA205" s="342"/>
      <c r="CB205" s="342"/>
      <c r="CC205" s="343"/>
      <c r="CD205" s="343"/>
      <c r="CE205" s="343"/>
      <c r="CF205" s="343"/>
      <c r="CG205" s="343"/>
      <c r="CH205" s="343"/>
      <c r="CI205" s="343"/>
      <c r="CJ205" s="343"/>
      <c r="CK205" s="343"/>
      <c r="CL205" s="343"/>
      <c r="CM205" s="343"/>
      <c r="CN205" s="343"/>
      <c r="CO205" s="343"/>
      <c r="CP205" s="343"/>
      <c r="CQ205" s="343"/>
      <c r="CR205" s="343"/>
      <c r="CS205" s="343"/>
      <c r="CT205" s="343"/>
      <c r="CU205" s="343"/>
      <c r="CV205" s="343"/>
      <c r="CW205" s="343"/>
      <c r="CX205" s="343"/>
      <c r="CY205" s="343"/>
      <c r="CZ205" s="343"/>
      <c r="DA205" s="344"/>
    </row>
    <row r="206" spans="2:105" x14ac:dyDescent="0.25">
      <c r="B206" s="341"/>
      <c r="C206" s="342"/>
      <c r="D206" s="342"/>
      <c r="E206" s="342"/>
      <c r="F206" s="342"/>
      <c r="G206" s="342"/>
      <c r="H206" s="342"/>
      <c r="I206" s="342"/>
      <c r="J206" s="342"/>
      <c r="K206" s="342"/>
      <c r="L206" s="342"/>
      <c r="M206" s="342"/>
      <c r="N206" s="342"/>
      <c r="O206" s="342"/>
      <c r="P206" s="342"/>
      <c r="Q206" s="342"/>
      <c r="R206" s="342"/>
      <c r="S206" s="342"/>
      <c r="T206" s="342"/>
      <c r="U206" s="342"/>
      <c r="V206" s="342"/>
      <c r="W206" s="342"/>
      <c r="X206" s="342"/>
      <c r="Y206" s="342"/>
      <c r="Z206" s="342"/>
      <c r="AA206" s="342"/>
      <c r="AB206" s="342"/>
      <c r="AC206" s="342"/>
      <c r="AD206" s="342"/>
      <c r="AE206" s="342"/>
      <c r="AF206" s="342"/>
      <c r="AG206" s="342"/>
      <c r="AH206" s="342"/>
      <c r="AI206" s="342"/>
      <c r="AJ206" s="342"/>
      <c r="AK206" s="342"/>
      <c r="AL206" s="342"/>
      <c r="AM206" s="342"/>
      <c r="AN206" s="342"/>
      <c r="AO206" s="342"/>
      <c r="AP206" s="342"/>
      <c r="AQ206" s="342"/>
      <c r="AR206" s="342"/>
      <c r="AS206" s="342"/>
      <c r="AT206" s="342"/>
      <c r="AU206" s="351"/>
      <c r="AV206" s="342"/>
      <c r="AW206" s="342"/>
      <c r="AX206" s="342"/>
      <c r="AY206" s="342"/>
      <c r="AZ206" s="342"/>
      <c r="BA206" s="342"/>
      <c r="BB206" s="342"/>
      <c r="BC206" s="342"/>
      <c r="BD206" s="342"/>
      <c r="BE206" s="342"/>
      <c r="BF206" s="342"/>
      <c r="BG206" s="342"/>
      <c r="BH206" s="342"/>
      <c r="BI206" s="342"/>
      <c r="BJ206" s="342"/>
      <c r="BK206" s="342"/>
      <c r="BL206" s="342"/>
      <c r="BM206" s="342"/>
      <c r="BN206" s="342"/>
      <c r="BO206" s="342"/>
      <c r="BP206" s="342"/>
      <c r="BQ206" s="342"/>
      <c r="BR206" s="342"/>
      <c r="BS206" s="342"/>
      <c r="BT206" s="342"/>
      <c r="BU206" s="342"/>
      <c r="BV206" s="342"/>
      <c r="BW206" s="342"/>
      <c r="BX206" s="342"/>
      <c r="BY206" s="342"/>
      <c r="BZ206" s="342"/>
      <c r="CA206" s="342"/>
      <c r="CB206" s="342"/>
      <c r="CC206" s="343"/>
      <c r="CD206" s="343"/>
      <c r="CE206" s="343"/>
      <c r="CF206" s="343"/>
      <c r="CG206" s="343"/>
      <c r="CH206" s="343"/>
      <c r="CI206" s="343"/>
      <c r="CJ206" s="343"/>
      <c r="CK206" s="343"/>
      <c r="CL206" s="343"/>
      <c r="CM206" s="343"/>
      <c r="CN206" s="343"/>
      <c r="CO206" s="343"/>
      <c r="CP206" s="343"/>
      <c r="CQ206" s="343"/>
      <c r="CR206" s="343"/>
      <c r="CS206" s="343"/>
      <c r="CT206" s="343"/>
      <c r="CU206" s="343"/>
      <c r="CV206" s="343"/>
      <c r="CW206" s="343"/>
      <c r="CX206" s="343"/>
      <c r="CY206" s="343"/>
      <c r="CZ206" s="343"/>
      <c r="DA206" s="344"/>
    </row>
    <row r="207" spans="2:105" x14ac:dyDescent="0.25">
      <c r="B207" s="341"/>
      <c r="C207" s="342"/>
      <c r="D207" s="342"/>
      <c r="E207" s="342"/>
      <c r="F207" s="342"/>
      <c r="G207" s="342"/>
      <c r="H207" s="342"/>
      <c r="I207" s="342"/>
      <c r="J207" s="342"/>
      <c r="K207" s="342"/>
      <c r="L207" s="342"/>
      <c r="M207" s="342"/>
      <c r="N207" s="342"/>
      <c r="O207" s="342"/>
      <c r="P207" s="342"/>
      <c r="Q207" s="342"/>
      <c r="R207" s="342"/>
      <c r="S207" s="342"/>
      <c r="T207" s="342"/>
      <c r="U207" s="342"/>
      <c r="V207" s="342"/>
      <c r="W207" s="342"/>
      <c r="X207" s="342"/>
      <c r="Y207" s="342"/>
      <c r="Z207" s="342"/>
      <c r="AA207" s="342"/>
      <c r="AB207" s="342"/>
      <c r="AC207" s="342"/>
      <c r="AD207" s="342"/>
      <c r="AE207" s="342"/>
      <c r="AF207" s="342"/>
      <c r="AG207" s="342"/>
      <c r="AH207" s="342"/>
      <c r="AI207" s="342"/>
      <c r="AJ207" s="342"/>
      <c r="AK207" s="342"/>
      <c r="AL207" s="342"/>
      <c r="AM207" s="342"/>
      <c r="AN207" s="342"/>
      <c r="AO207" s="342"/>
      <c r="AP207" s="342"/>
      <c r="AQ207" s="342"/>
      <c r="AR207" s="342"/>
      <c r="AS207" s="342"/>
      <c r="AT207" s="342"/>
      <c r="AU207" s="351"/>
      <c r="AV207" s="342"/>
      <c r="AW207" s="342"/>
      <c r="AX207" s="342"/>
      <c r="AY207" s="342"/>
      <c r="AZ207" s="342"/>
      <c r="BA207" s="342"/>
      <c r="BB207" s="342"/>
      <c r="BC207" s="342"/>
      <c r="BD207" s="342"/>
      <c r="BE207" s="342"/>
      <c r="BF207" s="342"/>
      <c r="BG207" s="342"/>
      <c r="BH207" s="342"/>
      <c r="BI207" s="342"/>
      <c r="BJ207" s="342"/>
      <c r="BK207" s="342"/>
      <c r="BL207" s="342"/>
      <c r="BM207" s="342"/>
      <c r="BN207" s="342"/>
      <c r="BO207" s="342"/>
      <c r="BP207" s="342"/>
      <c r="BQ207" s="342"/>
      <c r="BR207" s="342"/>
      <c r="BS207" s="342"/>
      <c r="BT207" s="342"/>
      <c r="BU207" s="342"/>
      <c r="BV207" s="342"/>
      <c r="BW207" s="342"/>
      <c r="BX207" s="342"/>
      <c r="BY207" s="342"/>
      <c r="BZ207" s="342"/>
      <c r="CA207" s="342"/>
      <c r="CB207" s="342"/>
      <c r="CC207" s="343"/>
      <c r="CD207" s="343"/>
      <c r="CE207" s="343"/>
      <c r="CF207" s="343"/>
      <c r="CG207" s="343"/>
      <c r="CH207" s="343"/>
      <c r="CI207" s="343"/>
      <c r="CJ207" s="343"/>
      <c r="CK207" s="343"/>
      <c r="CL207" s="343"/>
      <c r="CM207" s="343"/>
      <c r="CN207" s="343"/>
      <c r="CO207" s="343"/>
      <c r="CP207" s="343"/>
      <c r="CQ207" s="343"/>
      <c r="CR207" s="343"/>
      <c r="CS207" s="343"/>
      <c r="CT207" s="343"/>
      <c r="CU207" s="343"/>
      <c r="CV207" s="343"/>
      <c r="CW207" s="343"/>
      <c r="CX207" s="343"/>
      <c r="CY207" s="343"/>
      <c r="CZ207" s="343"/>
      <c r="DA207" s="344"/>
    </row>
    <row r="208" spans="2:105" x14ac:dyDescent="0.25">
      <c r="B208" s="341"/>
      <c r="C208" s="342"/>
      <c r="D208" s="342"/>
      <c r="E208" s="342"/>
      <c r="F208" s="342"/>
      <c r="G208" s="342"/>
      <c r="H208" s="342"/>
      <c r="I208" s="342"/>
      <c r="J208" s="342"/>
      <c r="K208" s="342"/>
      <c r="L208" s="342"/>
      <c r="M208" s="342"/>
      <c r="N208" s="342"/>
      <c r="O208" s="342"/>
      <c r="P208" s="342"/>
      <c r="Q208" s="342"/>
      <c r="R208" s="342"/>
      <c r="S208" s="342"/>
      <c r="T208" s="342"/>
      <c r="U208" s="342"/>
      <c r="V208" s="342"/>
      <c r="W208" s="342"/>
      <c r="X208" s="342"/>
      <c r="Y208" s="342"/>
      <c r="Z208" s="342"/>
      <c r="AA208" s="342"/>
      <c r="AB208" s="342"/>
      <c r="AC208" s="342"/>
      <c r="AD208" s="342"/>
      <c r="AE208" s="342"/>
      <c r="AF208" s="342"/>
      <c r="AG208" s="342"/>
      <c r="AH208" s="342"/>
      <c r="AI208" s="342"/>
      <c r="AJ208" s="342"/>
      <c r="AK208" s="342"/>
      <c r="AL208" s="342"/>
      <c r="AM208" s="342"/>
      <c r="AN208" s="342"/>
      <c r="AO208" s="342"/>
      <c r="AP208" s="342"/>
      <c r="AQ208" s="342"/>
      <c r="AR208" s="342"/>
      <c r="AS208" s="342"/>
      <c r="AT208" s="342"/>
      <c r="AU208" s="351"/>
      <c r="AV208" s="342"/>
      <c r="AW208" s="342"/>
      <c r="AX208" s="342"/>
      <c r="AY208" s="342"/>
      <c r="AZ208" s="342"/>
      <c r="BA208" s="342"/>
      <c r="BB208" s="342"/>
      <c r="BC208" s="342"/>
      <c r="BD208" s="342"/>
      <c r="BE208" s="342"/>
      <c r="BF208" s="342"/>
      <c r="BG208" s="342"/>
      <c r="BH208" s="342"/>
      <c r="BI208" s="342"/>
      <c r="BJ208" s="342"/>
      <c r="BK208" s="342"/>
      <c r="BL208" s="342"/>
      <c r="BM208" s="342"/>
      <c r="BN208" s="342"/>
      <c r="BO208" s="342"/>
      <c r="BP208" s="342"/>
      <c r="BQ208" s="342"/>
      <c r="BR208" s="342"/>
      <c r="BS208" s="342"/>
      <c r="BT208" s="342"/>
      <c r="BU208" s="342"/>
      <c r="BV208" s="342"/>
      <c r="BW208" s="342"/>
      <c r="BX208" s="342"/>
      <c r="BY208" s="342"/>
      <c r="BZ208" s="342"/>
      <c r="CA208" s="342"/>
      <c r="CB208" s="342"/>
      <c r="CC208" s="343"/>
      <c r="CD208" s="343"/>
      <c r="CE208" s="343"/>
      <c r="CF208" s="343"/>
      <c r="CG208" s="343"/>
      <c r="CH208" s="343"/>
      <c r="CI208" s="343"/>
      <c r="CJ208" s="343"/>
      <c r="CK208" s="343"/>
      <c r="CL208" s="343"/>
      <c r="CM208" s="343"/>
      <c r="CN208" s="343"/>
      <c r="CO208" s="343"/>
      <c r="CP208" s="343"/>
      <c r="CQ208" s="343"/>
      <c r="CR208" s="343"/>
      <c r="CS208" s="343"/>
      <c r="CT208" s="343"/>
      <c r="CU208" s="343"/>
      <c r="CV208" s="343"/>
      <c r="CW208" s="343"/>
      <c r="CX208" s="343"/>
      <c r="CY208" s="343"/>
      <c r="CZ208" s="343"/>
      <c r="DA208" s="344"/>
    </row>
    <row r="209" spans="2:105" x14ac:dyDescent="0.25">
      <c r="B209" s="341"/>
      <c r="C209" s="342"/>
      <c r="D209" s="342"/>
      <c r="E209" s="342"/>
      <c r="F209" s="342"/>
      <c r="G209" s="342"/>
      <c r="H209" s="342"/>
      <c r="I209" s="342"/>
      <c r="J209" s="342"/>
      <c r="K209" s="342"/>
      <c r="L209" s="342"/>
      <c r="M209" s="342"/>
      <c r="N209" s="342"/>
      <c r="O209" s="342"/>
      <c r="P209" s="342"/>
      <c r="Q209" s="342"/>
      <c r="R209" s="342"/>
      <c r="S209" s="342"/>
      <c r="T209" s="342"/>
      <c r="U209" s="342"/>
      <c r="V209" s="342"/>
      <c r="W209" s="342"/>
      <c r="X209" s="342"/>
      <c r="Y209" s="342"/>
      <c r="Z209" s="342"/>
      <c r="AA209" s="342"/>
      <c r="AB209" s="342"/>
      <c r="AC209" s="342"/>
      <c r="AD209" s="342"/>
      <c r="AE209" s="342"/>
      <c r="AF209" s="342"/>
      <c r="AG209" s="342"/>
      <c r="AH209" s="342"/>
      <c r="AI209" s="342"/>
      <c r="AJ209" s="342"/>
      <c r="AK209" s="342"/>
      <c r="AL209" s="342"/>
      <c r="AM209" s="342"/>
      <c r="AN209" s="342"/>
      <c r="AO209" s="342"/>
      <c r="AP209" s="342"/>
      <c r="AQ209" s="342"/>
      <c r="AR209" s="342"/>
      <c r="AS209" s="342"/>
      <c r="AT209" s="342"/>
      <c r="AU209" s="351"/>
      <c r="AV209" s="342"/>
      <c r="AW209" s="342"/>
      <c r="AX209" s="342"/>
      <c r="AY209" s="342"/>
      <c r="AZ209" s="342"/>
      <c r="BA209" s="342"/>
      <c r="BB209" s="342"/>
      <c r="BC209" s="342"/>
      <c r="BD209" s="342"/>
      <c r="BE209" s="342"/>
      <c r="BF209" s="342"/>
      <c r="BG209" s="342"/>
      <c r="BH209" s="342"/>
      <c r="BI209" s="342"/>
      <c r="BJ209" s="342"/>
      <c r="BK209" s="342"/>
      <c r="BL209" s="342"/>
      <c r="BM209" s="342"/>
      <c r="BN209" s="342"/>
      <c r="BO209" s="342"/>
      <c r="BP209" s="342"/>
      <c r="BQ209" s="342"/>
      <c r="BR209" s="342"/>
      <c r="BS209" s="342"/>
      <c r="BT209" s="342"/>
      <c r="BU209" s="342"/>
      <c r="BV209" s="342"/>
      <c r="BW209" s="342"/>
      <c r="BX209" s="342"/>
      <c r="BY209" s="342"/>
      <c r="BZ209" s="342"/>
      <c r="CA209" s="342"/>
      <c r="CB209" s="342"/>
      <c r="CC209" s="343"/>
      <c r="CD209" s="343"/>
      <c r="CE209" s="343"/>
      <c r="CF209" s="343"/>
      <c r="CG209" s="343"/>
      <c r="CH209" s="343"/>
      <c r="CI209" s="343"/>
      <c r="CJ209" s="343"/>
      <c r="CK209" s="343"/>
      <c r="CL209" s="343"/>
      <c r="CM209" s="343"/>
      <c r="CN209" s="343"/>
      <c r="CO209" s="343"/>
      <c r="CP209" s="343"/>
      <c r="CQ209" s="343"/>
      <c r="CR209" s="343"/>
      <c r="CS209" s="343"/>
      <c r="CT209" s="343"/>
      <c r="CU209" s="343"/>
      <c r="CV209" s="343"/>
      <c r="CW209" s="343"/>
      <c r="CX209" s="343"/>
      <c r="CY209" s="343"/>
      <c r="CZ209" s="343"/>
      <c r="DA209" s="344"/>
    </row>
    <row r="210" spans="2:105" x14ac:dyDescent="0.25">
      <c r="B210" s="341"/>
      <c r="C210" s="342"/>
      <c r="D210" s="342"/>
      <c r="E210" s="342"/>
      <c r="F210" s="342"/>
      <c r="G210" s="342"/>
      <c r="H210" s="342"/>
      <c r="I210" s="342"/>
      <c r="J210" s="342"/>
      <c r="K210" s="342"/>
      <c r="L210" s="342"/>
      <c r="M210" s="342"/>
      <c r="N210" s="342"/>
      <c r="O210" s="342"/>
      <c r="P210" s="342"/>
      <c r="Q210" s="342"/>
      <c r="R210" s="342"/>
      <c r="S210" s="342"/>
      <c r="T210" s="342"/>
      <c r="U210" s="342"/>
      <c r="V210" s="342"/>
      <c r="W210" s="342"/>
      <c r="X210" s="342"/>
      <c r="Y210" s="342"/>
      <c r="Z210" s="342"/>
      <c r="AA210" s="342"/>
      <c r="AB210" s="342"/>
      <c r="AC210" s="342"/>
      <c r="AD210" s="342"/>
      <c r="AE210" s="342"/>
      <c r="AF210" s="342"/>
      <c r="AG210" s="342"/>
      <c r="AH210" s="342"/>
      <c r="AI210" s="342"/>
      <c r="AJ210" s="342"/>
      <c r="AK210" s="342"/>
      <c r="AL210" s="342"/>
      <c r="AM210" s="342"/>
      <c r="AN210" s="342"/>
      <c r="AO210" s="342"/>
      <c r="AP210" s="342"/>
      <c r="AQ210" s="342"/>
      <c r="AR210" s="342"/>
      <c r="AS210" s="342"/>
      <c r="AT210" s="342"/>
      <c r="AU210" s="351"/>
      <c r="AV210" s="342"/>
      <c r="AW210" s="342"/>
      <c r="AX210" s="342"/>
      <c r="AY210" s="342"/>
      <c r="AZ210" s="342"/>
      <c r="BA210" s="342"/>
      <c r="BB210" s="342"/>
      <c r="BC210" s="342"/>
      <c r="BD210" s="342"/>
      <c r="BE210" s="342"/>
      <c r="BF210" s="342"/>
      <c r="BG210" s="342"/>
      <c r="BH210" s="342"/>
      <c r="BI210" s="342"/>
      <c r="BJ210" s="342"/>
      <c r="BK210" s="342"/>
      <c r="BL210" s="342"/>
      <c r="BM210" s="342"/>
      <c r="BN210" s="342"/>
      <c r="BO210" s="342"/>
      <c r="BP210" s="342"/>
      <c r="BQ210" s="342"/>
      <c r="BR210" s="342"/>
      <c r="BS210" s="342"/>
      <c r="BT210" s="342"/>
      <c r="BU210" s="342"/>
      <c r="BV210" s="342"/>
      <c r="BW210" s="342"/>
      <c r="BX210" s="342"/>
      <c r="BY210" s="342"/>
      <c r="BZ210" s="342"/>
      <c r="CA210" s="342"/>
      <c r="CB210" s="342"/>
      <c r="CC210" s="343"/>
      <c r="CD210" s="343"/>
      <c r="CE210" s="343"/>
      <c r="CF210" s="343"/>
      <c r="CG210" s="343"/>
      <c r="CH210" s="343"/>
      <c r="CI210" s="343"/>
      <c r="CJ210" s="343"/>
      <c r="CK210" s="343"/>
      <c r="CL210" s="343"/>
      <c r="CM210" s="343"/>
      <c r="CN210" s="343"/>
      <c r="CO210" s="343"/>
      <c r="CP210" s="343"/>
      <c r="CQ210" s="343"/>
      <c r="CR210" s="343"/>
      <c r="CS210" s="343"/>
      <c r="CT210" s="343"/>
      <c r="CU210" s="343"/>
      <c r="CV210" s="343"/>
      <c r="CW210" s="343"/>
      <c r="CX210" s="343"/>
      <c r="CY210" s="343"/>
      <c r="CZ210" s="343"/>
      <c r="DA210" s="344"/>
    </row>
    <row r="211" spans="2:105" x14ac:dyDescent="0.25">
      <c r="B211" s="341"/>
      <c r="C211" s="342"/>
      <c r="D211" s="342"/>
      <c r="E211" s="342"/>
      <c r="F211" s="342"/>
      <c r="G211" s="342"/>
      <c r="H211" s="342"/>
      <c r="I211" s="342"/>
      <c r="J211" s="342"/>
      <c r="K211" s="342"/>
      <c r="L211" s="342"/>
      <c r="M211" s="342"/>
      <c r="N211" s="342"/>
      <c r="O211" s="342"/>
      <c r="P211" s="342"/>
      <c r="Q211" s="342"/>
      <c r="R211" s="342"/>
      <c r="S211" s="342"/>
      <c r="T211" s="342"/>
      <c r="U211" s="342"/>
      <c r="V211" s="342"/>
      <c r="W211" s="342"/>
      <c r="X211" s="342"/>
      <c r="Y211" s="342"/>
      <c r="Z211" s="342"/>
      <c r="AA211" s="342"/>
      <c r="AB211" s="342"/>
      <c r="AC211" s="342"/>
      <c r="AD211" s="342"/>
      <c r="AE211" s="342"/>
      <c r="AF211" s="342"/>
      <c r="AG211" s="342"/>
      <c r="AH211" s="342"/>
      <c r="AI211" s="342"/>
      <c r="AJ211" s="342"/>
      <c r="AK211" s="342"/>
      <c r="AL211" s="342"/>
      <c r="AM211" s="342"/>
      <c r="AN211" s="342"/>
      <c r="AO211" s="342"/>
      <c r="AP211" s="342"/>
      <c r="AQ211" s="342"/>
      <c r="AR211" s="342"/>
      <c r="AS211" s="342"/>
      <c r="AT211" s="342"/>
      <c r="AU211" s="351"/>
      <c r="AV211" s="342"/>
      <c r="AW211" s="342"/>
      <c r="AX211" s="342"/>
      <c r="AY211" s="342"/>
      <c r="AZ211" s="342"/>
      <c r="BA211" s="342"/>
      <c r="BB211" s="342"/>
      <c r="BC211" s="342"/>
      <c r="BD211" s="342"/>
      <c r="BE211" s="342"/>
      <c r="BF211" s="342"/>
      <c r="BG211" s="342"/>
      <c r="BH211" s="342"/>
      <c r="BI211" s="342"/>
      <c r="BJ211" s="342"/>
      <c r="BK211" s="342"/>
      <c r="BL211" s="342"/>
      <c r="BM211" s="342"/>
      <c r="BN211" s="342"/>
      <c r="BO211" s="342"/>
      <c r="BP211" s="342"/>
      <c r="BQ211" s="342"/>
      <c r="BR211" s="342"/>
      <c r="BS211" s="342"/>
      <c r="BT211" s="342"/>
      <c r="BU211" s="342"/>
      <c r="BV211" s="342"/>
      <c r="BW211" s="342"/>
      <c r="BX211" s="342"/>
      <c r="BY211" s="342"/>
      <c r="BZ211" s="342"/>
      <c r="CA211" s="342"/>
      <c r="CB211" s="342"/>
      <c r="CC211" s="343"/>
      <c r="CD211" s="343"/>
      <c r="CE211" s="343"/>
      <c r="CF211" s="343"/>
      <c r="CG211" s="343"/>
      <c r="CH211" s="343"/>
      <c r="CI211" s="343"/>
      <c r="CJ211" s="343"/>
      <c r="CK211" s="343"/>
      <c r="CL211" s="343"/>
      <c r="CM211" s="343"/>
      <c r="CN211" s="343"/>
      <c r="CO211" s="343"/>
      <c r="CP211" s="343"/>
      <c r="CQ211" s="343"/>
      <c r="CR211" s="343"/>
      <c r="CS211" s="343"/>
      <c r="CT211" s="343"/>
      <c r="CU211" s="343"/>
      <c r="CV211" s="343"/>
      <c r="CW211" s="343"/>
      <c r="CX211" s="343"/>
      <c r="CY211" s="343"/>
      <c r="CZ211" s="343"/>
      <c r="DA211" s="344"/>
    </row>
    <row r="212" spans="2:105" x14ac:dyDescent="0.25">
      <c r="B212" s="341"/>
      <c r="C212" s="342"/>
      <c r="D212" s="342"/>
      <c r="E212" s="342"/>
      <c r="F212" s="342"/>
      <c r="G212" s="342"/>
      <c r="H212" s="342"/>
      <c r="I212" s="342"/>
      <c r="J212" s="342"/>
      <c r="K212" s="342"/>
      <c r="L212" s="342"/>
      <c r="M212" s="342"/>
      <c r="N212" s="342"/>
      <c r="O212" s="342"/>
      <c r="P212" s="342"/>
      <c r="Q212" s="342"/>
      <c r="R212" s="342"/>
      <c r="S212" s="342"/>
      <c r="T212" s="342"/>
      <c r="U212" s="342"/>
      <c r="V212" s="342"/>
      <c r="W212" s="342"/>
      <c r="X212" s="342"/>
      <c r="Y212" s="342"/>
      <c r="Z212" s="342"/>
      <c r="AA212" s="342"/>
      <c r="AB212" s="342"/>
      <c r="AC212" s="342"/>
      <c r="AD212" s="342"/>
      <c r="AE212" s="342"/>
      <c r="AF212" s="342"/>
      <c r="AG212" s="342"/>
      <c r="AH212" s="342"/>
      <c r="AI212" s="342"/>
      <c r="AJ212" s="342"/>
      <c r="AK212" s="342"/>
      <c r="AL212" s="342"/>
      <c r="AM212" s="342"/>
      <c r="AN212" s="342"/>
      <c r="AO212" s="342"/>
      <c r="AP212" s="342"/>
      <c r="AQ212" s="342"/>
      <c r="AR212" s="342"/>
      <c r="AS212" s="342"/>
      <c r="AT212" s="342"/>
      <c r="AU212" s="351"/>
      <c r="AV212" s="342"/>
      <c r="AW212" s="342"/>
      <c r="AX212" s="342"/>
      <c r="AY212" s="342"/>
      <c r="AZ212" s="342"/>
      <c r="BA212" s="342"/>
      <c r="BB212" s="342"/>
      <c r="BC212" s="342"/>
      <c r="BD212" s="342"/>
      <c r="BE212" s="342"/>
      <c r="BF212" s="342"/>
      <c r="BG212" s="342"/>
      <c r="BH212" s="342"/>
      <c r="BI212" s="342"/>
      <c r="BJ212" s="342"/>
      <c r="BK212" s="342"/>
      <c r="BL212" s="342"/>
      <c r="BM212" s="342"/>
      <c r="BN212" s="342"/>
      <c r="BO212" s="342"/>
      <c r="BP212" s="342"/>
      <c r="BQ212" s="342"/>
      <c r="BR212" s="342"/>
      <c r="BS212" s="342"/>
      <c r="BT212" s="342"/>
      <c r="BU212" s="342"/>
      <c r="BV212" s="342"/>
      <c r="BW212" s="342"/>
      <c r="BX212" s="342"/>
      <c r="BY212" s="342"/>
      <c r="BZ212" s="342"/>
      <c r="CA212" s="342"/>
      <c r="CB212" s="342"/>
      <c r="CC212" s="343"/>
      <c r="CD212" s="343"/>
      <c r="CE212" s="343"/>
      <c r="CF212" s="343"/>
      <c r="CG212" s="343"/>
      <c r="CH212" s="343"/>
      <c r="CI212" s="343"/>
      <c r="CJ212" s="343"/>
      <c r="CK212" s="343"/>
      <c r="CL212" s="343"/>
      <c r="CM212" s="343"/>
      <c r="CN212" s="343"/>
      <c r="CO212" s="343"/>
      <c r="CP212" s="343"/>
      <c r="CQ212" s="343"/>
      <c r="CR212" s="343"/>
      <c r="CS212" s="343"/>
      <c r="CT212" s="343"/>
      <c r="CU212" s="343"/>
      <c r="CV212" s="343"/>
      <c r="CW212" s="343"/>
      <c r="CX212" s="343"/>
      <c r="CY212" s="343"/>
      <c r="CZ212" s="343"/>
      <c r="DA212" s="344"/>
    </row>
    <row r="213" spans="2:105" x14ac:dyDescent="0.25">
      <c r="B213" s="341"/>
      <c r="C213" s="342"/>
      <c r="D213" s="342"/>
      <c r="E213" s="342"/>
      <c r="F213" s="342"/>
      <c r="G213" s="342"/>
      <c r="H213" s="342"/>
      <c r="I213" s="342"/>
      <c r="J213" s="342"/>
      <c r="K213" s="342"/>
      <c r="L213" s="342"/>
      <c r="M213" s="342"/>
      <c r="N213" s="342"/>
      <c r="O213" s="342"/>
      <c r="P213" s="342"/>
      <c r="Q213" s="342"/>
      <c r="R213" s="342"/>
      <c r="S213" s="342"/>
      <c r="T213" s="342"/>
      <c r="U213" s="342"/>
      <c r="V213" s="342"/>
      <c r="W213" s="342"/>
      <c r="X213" s="342"/>
      <c r="Y213" s="342"/>
      <c r="Z213" s="342"/>
      <c r="AA213" s="342"/>
      <c r="AB213" s="342"/>
      <c r="AC213" s="342"/>
      <c r="AD213" s="342"/>
      <c r="AE213" s="342"/>
      <c r="AF213" s="342"/>
      <c r="AG213" s="342"/>
      <c r="AH213" s="342"/>
      <c r="AI213" s="342"/>
      <c r="AJ213" s="342"/>
      <c r="AK213" s="342"/>
      <c r="AL213" s="342"/>
      <c r="AM213" s="342"/>
      <c r="AN213" s="342"/>
      <c r="AO213" s="342"/>
      <c r="AP213" s="342"/>
      <c r="AQ213" s="342"/>
      <c r="AR213" s="342"/>
      <c r="AS213" s="342"/>
      <c r="AT213" s="342"/>
      <c r="AU213" s="351"/>
      <c r="AV213" s="342"/>
      <c r="AW213" s="342"/>
      <c r="AX213" s="342"/>
      <c r="AY213" s="342"/>
      <c r="AZ213" s="342"/>
      <c r="BA213" s="342"/>
      <c r="BB213" s="342"/>
      <c r="BC213" s="342"/>
      <c r="BD213" s="342"/>
      <c r="BE213" s="342"/>
      <c r="BF213" s="342"/>
      <c r="BG213" s="342"/>
      <c r="BH213" s="342"/>
      <c r="BI213" s="342"/>
      <c r="BJ213" s="342"/>
      <c r="BK213" s="342"/>
      <c r="BL213" s="342"/>
      <c r="BM213" s="342"/>
      <c r="BN213" s="342"/>
      <c r="BO213" s="342"/>
      <c r="BP213" s="342"/>
      <c r="BQ213" s="342"/>
      <c r="BR213" s="342"/>
      <c r="BS213" s="342"/>
      <c r="BT213" s="342"/>
      <c r="BU213" s="342"/>
      <c r="BV213" s="342"/>
      <c r="BW213" s="342"/>
      <c r="BX213" s="342"/>
      <c r="BY213" s="342"/>
      <c r="BZ213" s="342"/>
      <c r="CA213" s="342"/>
      <c r="CB213" s="342"/>
      <c r="CC213" s="343"/>
      <c r="CD213" s="343"/>
      <c r="CE213" s="343"/>
      <c r="CF213" s="343"/>
      <c r="CG213" s="343"/>
      <c r="CH213" s="343"/>
      <c r="CI213" s="343"/>
      <c r="CJ213" s="343"/>
      <c r="CK213" s="343"/>
      <c r="CL213" s="343"/>
      <c r="CM213" s="343"/>
      <c r="CN213" s="343"/>
      <c r="CO213" s="343"/>
      <c r="CP213" s="343"/>
      <c r="CQ213" s="343"/>
      <c r="CR213" s="343"/>
      <c r="CS213" s="343"/>
      <c r="CT213" s="343"/>
      <c r="CU213" s="343"/>
      <c r="CV213" s="343"/>
      <c r="CW213" s="343"/>
      <c r="CX213" s="343"/>
      <c r="CY213" s="343"/>
      <c r="CZ213" s="343"/>
      <c r="DA213" s="344"/>
    </row>
    <row r="214" spans="2:105" x14ac:dyDescent="0.25">
      <c r="B214" s="341"/>
      <c r="C214" s="342"/>
      <c r="D214" s="342"/>
      <c r="E214" s="342"/>
      <c r="F214" s="342"/>
      <c r="G214" s="342"/>
      <c r="H214" s="342"/>
      <c r="I214" s="342"/>
      <c r="J214" s="342"/>
      <c r="K214" s="342"/>
      <c r="L214" s="342"/>
      <c r="M214" s="342"/>
      <c r="N214" s="342"/>
      <c r="O214" s="342"/>
      <c r="P214" s="342"/>
      <c r="Q214" s="342"/>
      <c r="R214" s="342"/>
      <c r="S214" s="342"/>
      <c r="T214" s="342"/>
      <c r="U214" s="342"/>
      <c r="V214" s="342"/>
      <c r="W214" s="342"/>
      <c r="X214" s="342"/>
      <c r="Y214" s="342"/>
      <c r="Z214" s="342"/>
      <c r="AA214" s="342"/>
      <c r="AB214" s="342"/>
      <c r="AC214" s="342"/>
      <c r="AD214" s="342"/>
      <c r="AE214" s="342"/>
      <c r="AF214" s="342"/>
      <c r="AG214" s="342"/>
      <c r="AH214" s="342"/>
      <c r="AI214" s="342"/>
      <c r="AJ214" s="342"/>
      <c r="AK214" s="342"/>
      <c r="AL214" s="342"/>
      <c r="AM214" s="342"/>
      <c r="AN214" s="342"/>
      <c r="AO214" s="342"/>
      <c r="AP214" s="342"/>
      <c r="AQ214" s="342"/>
      <c r="AR214" s="342"/>
      <c r="AS214" s="342"/>
      <c r="AT214" s="342"/>
      <c r="AU214" s="351"/>
      <c r="AV214" s="342"/>
      <c r="AW214" s="342"/>
      <c r="AX214" s="342"/>
      <c r="AY214" s="342"/>
      <c r="AZ214" s="342"/>
      <c r="BA214" s="342"/>
      <c r="BB214" s="342"/>
      <c r="BC214" s="342"/>
      <c r="BD214" s="342"/>
      <c r="BE214" s="342"/>
      <c r="BF214" s="342"/>
      <c r="BG214" s="342"/>
      <c r="BH214" s="342"/>
      <c r="BI214" s="342"/>
      <c r="BJ214" s="342"/>
      <c r="BK214" s="342"/>
      <c r="BL214" s="342"/>
      <c r="BM214" s="342"/>
      <c r="BN214" s="342"/>
      <c r="BO214" s="342"/>
      <c r="BP214" s="342"/>
      <c r="BQ214" s="342"/>
      <c r="BR214" s="342"/>
      <c r="BS214" s="342"/>
      <c r="BT214" s="342"/>
      <c r="BU214" s="342"/>
      <c r="BV214" s="342"/>
      <c r="BW214" s="342"/>
      <c r="BX214" s="342"/>
      <c r="BY214" s="342"/>
      <c r="BZ214" s="342"/>
      <c r="CA214" s="342"/>
      <c r="CB214" s="342"/>
      <c r="CC214" s="343"/>
      <c r="CD214" s="343"/>
      <c r="CE214" s="343"/>
      <c r="CF214" s="343"/>
      <c r="CG214" s="343"/>
      <c r="CH214" s="343"/>
      <c r="CI214" s="343"/>
      <c r="CJ214" s="343"/>
      <c r="CK214" s="343"/>
      <c r="CL214" s="343"/>
      <c r="CM214" s="343"/>
      <c r="CN214" s="343"/>
      <c r="CO214" s="343"/>
      <c r="CP214" s="343"/>
      <c r="CQ214" s="343"/>
      <c r="CR214" s="343"/>
      <c r="CS214" s="343"/>
      <c r="CT214" s="343"/>
      <c r="CU214" s="343"/>
      <c r="CV214" s="343"/>
      <c r="CW214" s="343"/>
      <c r="CX214" s="343"/>
      <c r="CY214" s="343"/>
      <c r="CZ214" s="343"/>
      <c r="DA214" s="344"/>
    </row>
    <row r="215" spans="2:105" x14ac:dyDescent="0.25">
      <c r="B215" s="341"/>
      <c r="C215" s="342"/>
      <c r="D215" s="342"/>
      <c r="E215" s="342"/>
      <c r="F215" s="342"/>
      <c r="G215" s="342"/>
      <c r="H215" s="342"/>
      <c r="I215" s="342"/>
      <c r="J215" s="342"/>
      <c r="K215" s="342"/>
      <c r="L215" s="342"/>
      <c r="M215" s="342"/>
      <c r="N215" s="342"/>
      <c r="O215" s="342"/>
      <c r="P215" s="342"/>
      <c r="Q215" s="342"/>
      <c r="R215" s="342"/>
      <c r="S215" s="342"/>
      <c r="T215" s="342"/>
      <c r="U215" s="342"/>
      <c r="V215" s="342"/>
      <c r="W215" s="342"/>
      <c r="X215" s="342"/>
      <c r="Y215" s="342"/>
      <c r="Z215" s="342"/>
      <c r="AA215" s="342"/>
      <c r="AB215" s="342"/>
      <c r="AC215" s="342"/>
      <c r="AD215" s="342"/>
      <c r="AE215" s="342"/>
      <c r="AF215" s="342"/>
      <c r="AG215" s="342"/>
      <c r="AH215" s="342"/>
      <c r="AI215" s="342"/>
      <c r="AJ215" s="342"/>
      <c r="AK215" s="342"/>
      <c r="AL215" s="342"/>
      <c r="AM215" s="342"/>
      <c r="AN215" s="342"/>
      <c r="AO215" s="342"/>
      <c r="AP215" s="342"/>
      <c r="AQ215" s="342"/>
      <c r="AR215" s="342"/>
      <c r="AS215" s="342"/>
      <c r="AT215" s="342"/>
      <c r="AU215" s="351"/>
      <c r="AV215" s="342"/>
      <c r="AW215" s="342"/>
      <c r="AX215" s="342"/>
      <c r="AY215" s="342"/>
      <c r="AZ215" s="342"/>
      <c r="BA215" s="342"/>
      <c r="BB215" s="342"/>
      <c r="BC215" s="342"/>
      <c r="BD215" s="342"/>
      <c r="BE215" s="342"/>
      <c r="BF215" s="342"/>
      <c r="BG215" s="342"/>
      <c r="BH215" s="342"/>
      <c r="BI215" s="342"/>
      <c r="BJ215" s="342"/>
      <c r="BK215" s="342"/>
      <c r="BL215" s="342"/>
      <c r="BM215" s="342"/>
      <c r="BN215" s="342"/>
      <c r="BO215" s="342"/>
      <c r="BP215" s="342"/>
      <c r="BQ215" s="342"/>
      <c r="BR215" s="342"/>
      <c r="BS215" s="342"/>
      <c r="BT215" s="342"/>
      <c r="BU215" s="342"/>
      <c r="BV215" s="342"/>
      <c r="BW215" s="342"/>
      <c r="BX215" s="342"/>
      <c r="BY215" s="342"/>
      <c r="BZ215" s="342"/>
      <c r="CA215" s="342"/>
      <c r="CB215" s="342"/>
      <c r="CC215" s="343"/>
      <c r="CD215" s="343"/>
      <c r="CE215" s="343"/>
      <c r="CF215" s="343"/>
      <c r="CG215" s="343"/>
      <c r="CH215" s="343"/>
      <c r="CI215" s="343"/>
      <c r="CJ215" s="343"/>
      <c r="CK215" s="343"/>
      <c r="CL215" s="343"/>
      <c r="CM215" s="343"/>
      <c r="CN215" s="343"/>
      <c r="CO215" s="343"/>
      <c r="CP215" s="343"/>
      <c r="CQ215" s="343"/>
      <c r="CR215" s="343"/>
      <c r="CS215" s="343"/>
      <c r="CT215" s="343"/>
      <c r="CU215" s="343"/>
      <c r="CV215" s="343"/>
      <c r="CW215" s="343"/>
      <c r="CX215" s="343"/>
      <c r="CY215" s="343"/>
      <c r="CZ215" s="343"/>
      <c r="DA215" s="344"/>
    </row>
    <row r="216" spans="2:105" x14ac:dyDescent="0.25">
      <c r="B216" s="341"/>
      <c r="C216" s="342"/>
      <c r="D216" s="342"/>
      <c r="E216" s="342"/>
      <c r="F216" s="342"/>
      <c r="G216" s="342"/>
      <c r="H216" s="342"/>
      <c r="I216" s="342"/>
      <c r="J216" s="342"/>
      <c r="K216" s="342"/>
      <c r="L216" s="342"/>
      <c r="M216" s="342"/>
      <c r="N216" s="342"/>
      <c r="O216" s="342"/>
      <c r="P216" s="342"/>
      <c r="Q216" s="342"/>
      <c r="R216" s="342"/>
      <c r="S216" s="342"/>
      <c r="T216" s="342"/>
      <c r="U216" s="342"/>
      <c r="V216" s="342"/>
      <c r="W216" s="342"/>
      <c r="X216" s="342"/>
      <c r="Y216" s="342"/>
      <c r="Z216" s="342"/>
      <c r="AA216" s="342"/>
      <c r="AB216" s="342"/>
      <c r="AC216" s="342"/>
      <c r="AD216" s="342"/>
      <c r="AE216" s="342"/>
      <c r="AF216" s="342"/>
      <c r="AG216" s="342"/>
      <c r="AH216" s="342"/>
      <c r="AI216" s="342"/>
      <c r="AJ216" s="342"/>
      <c r="AK216" s="342"/>
      <c r="AL216" s="342"/>
      <c r="AM216" s="342"/>
      <c r="AN216" s="342"/>
      <c r="AO216" s="342"/>
      <c r="AP216" s="342"/>
      <c r="AQ216" s="342"/>
      <c r="AR216" s="342"/>
      <c r="AS216" s="342"/>
      <c r="AT216" s="342"/>
      <c r="AU216" s="351"/>
      <c r="AV216" s="342"/>
      <c r="AW216" s="342"/>
      <c r="AX216" s="342"/>
      <c r="AY216" s="342"/>
      <c r="AZ216" s="342"/>
      <c r="BA216" s="342"/>
      <c r="BB216" s="342"/>
      <c r="BC216" s="342"/>
      <c r="BD216" s="342"/>
      <c r="BE216" s="342"/>
      <c r="BF216" s="342"/>
      <c r="BG216" s="342"/>
      <c r="BH216" s="342"/>
      <c r="BI216" s="342"/>
      <c r="BJ216" s="342"/>
      <c r="BK216" s="342"/>
      <c r="BL216" s="342"/>
      <c r="BM216" s="342"/>
      <c r="BN216" s="342"/>
      <c r="BO216" s="342"/>
      <c r="BP216" s="342"/>
      <c r="BQ216" s="342"/>
      <c r="BR216" s="342"/>
      <c r="BS216" s="342"/>
      <c r="BT216" s="342"/>
      <c r="BU216" s="342"/>
      <c r="BV216" s="342"/>
      <c r="BW216" s="342"/>
      <c r="BX216" s="342"/>
      <c r="BY216" s="342"/>
      <c r="BZ216" s="342"/>
      <c r="CA216" s="342"/>
      <c r="CB216" s="342"/>
      <c r="CC216" s="343"/>
      <c r="CD216" s="343"/>
      <c r="CE216" s="343"/>
      <c r="CF216" s="343"/>
      <c r="CG216" s="343"/>
      <c r="CH216" s="343"/>
      <c r="CI216" s="343"/>
      <c r="CJ216" s="343"/>
      <c r="CK216" s="343"/>
      <c r="CL216" s="343"/>
      <c r="CM216" s="343"/>
      <c r="CN216" s="343"/>
      <c r="CO216" s="343"/>
      <c r="CP216" s="343"/>
      <c r="CQ216" s="343"/>
      <c r="CR216" s="343"/>
      <c r="CS216" s="343"/>
      <c r="CT216" s="343"/>
      <c r="CU216" s="343"/>
      <c r="CV216" s="343"/>
      <c r="CW216" s="343"/>
      <c r="CX216" s="343"/>
      <c r="CY216" s="343"/>
      <c r="CZ216" s="343"/>
      <c r="DA216" s="344"/>
    </row>
    <row r="217" spans="2:105" x14ac:dyDescent="0.25">
      <c r="B217" s="341"/>
      <c r="C217" s="342"/>
      <c r="D217" s="342"/>
      <c r="E217" s="342"/>
      <c r="F217" s="342"/>
      <c r="G217" s="342"/>
      <c r="H217" s="342"/>
      <c r="I217" s="342"/>
      <c r="J217" s="342"/>
      <c r="K217" s="342"/>
      <c r="L217" s="342"/>
      <c r="M217" s="342"/>
      <c r="N217" s="342"/>
      <c r="O217" s="342"/>
      <c r="P217" s="342"/>
      <c r="Q217" s="342"/>
      <c r="R217" s="342"/>
      <c r="S217" s="342"/>
      <c r="T217" s="342"/>
      <c r="U217" s="342"/>
      <c r="V217" s="342"/>
      <c r="W217" s="342"/>
      <c r="X217" s="342"/>
      <c r="Y217" s="342"/>
      <c r="Z217" s="342"/>
      <c r="AA217" s="342"/>
      <c r="AB217" s="342"/>
      <c r="AC217" s="342"/>
      <c r="AD217" s="342"/>
      <c r="AE217" s="342"/>
      <c r="AF217" s="342"/>
      <c r="AG217" s="342"/>
      <c r="AH217" s="342"/>
      <c r="AI217" s="342"/>
      <c r="AJ217" s="342"/>
      <c r="AK217" s="342"/>
      <c r="AL217" s="342"/>
      <c r="AM217" s="342"/>
      <c r="AN217" s="342"/>
      <c r="AO217" s="342"/>
      <c r="AP217" s="342"/>
      <c r="AQ217" s="342"/>
      <c r="AR217" s="342"/>
      <c r="AS217" s="342"/>
      <c r="AT217" s="342"/>
      <c r="AU217" s="351"/>
      <c r="AV217" s="342"/>
      <c r="AW217" s="342"/>
      <c r="AX217" s="342"/>
      <c r="AY217" s="342"/>
      <c r="AZ217" s="342"/>
      <c r="BA217" s="342"/>
      <c r="BB217" s="342"/>
      <c r="BC217" s="342"/>
      <c r="BD217" s="342"/>
      <c r="BE217" s="342"/>
      <c r="BF217" s="342"/>
      <c r="BG217" s="342"/>
      <c r="BH217" s="342"/>
      <c r="BI217" s="342"/>
      <c r="BJ217" s="342"/>
      <c r="BK217" s="342"/>
      <c r="BL217" s="342"/>
      <c r="BM217" s="342"/>
      <c r="BN217" s="342"/>
      <c r="BO217" s="342"/>
      <c r="BP217" s="342"/>
      <c r="BQ217" s="342"/>
      <c r="BR217" s="342"/>
      <c r="BS217" s="342"/>
      <c r="BT217" s="342"/>
      <c r="BU217" s="342"/>
      <c r="BV217" s="342"/>
      <c r="BW217" s="342"/>
      <c r="BX217" s="342"/>
      <c r="BY217" s="342"/>
      <c r="BZ217" s="342"/>
      <c r="CA217" s="342"/>
      <c r="CB217" s="342"/>
      <c r="CC217" s="343"/>
      <c r="CD217" s="343"/>
      <c r="CE217" s="343"/>
      <c r="CF217" s="343"/>
      <c r="CG217" s="343"/>
      <c r="CH217" s="343"/>
      <c r="CI217" s="343"/>
      <c r="CJ217" s="343"/>
      <c r="CK217" s="343"/>
      <c r="CL217" s="343"/>
      <c r="CM217" s="343"/>
      <c r="CN217" s="343"/>
      <c r="CO217" s="343"/>
      <c r="CP217" s="343"/>
      <c r="CQ217" s="343"/>
      <c r="CR217" s="343"/>
      <c r="CS217" s="343"/>
      <c r="CT217" s="343"/>
      <c r="CU217" s="343"/>
      <c r="CV217" s="343"/>
      <c r="CW217" s="343"/>
      <c r="CX217" s="343"/>
      <c r="CY217" s="343"/>
      <c r="CZ217" s="343"/>
      <c r="DA217" s="344"/>
    </row>
    <row r="218" spans="2:105" x14ac:dyDescent="0.25">
      <c r="B218" s="341"/>
      <c r="C218" s="342"/>
      <c r="D218" s="342"/>
      <c r="E218" s="342"/>
      <c r="F218" s="342"/>
      <c r="G218" s="342"/>
      <c r="H218" s="342"/>
      <c r="I218" s="342"/>
      <c r="J218" s="342"/>
      <c r="K218" s="342"/>
      <c r="L218" s="342"/>
      <c r="M218" s="342"/>
      <c r="N218" s="342"/>
      <c r="O218" s="342"/>
      <c r="P218" s="342"/>
      <c r="Q218" s="342"/>
      <c r="R218" s="342"/>
      <c r="S218" s="342"/>
      <c r="T218" s="342"/>
      <c r="U218" s="342"/>
      <c r="V218" s="342"/>
      <c r="W218" s="342"/>
      <c r="X218" s="342"/>
      <c r="Y218" s="342"/>
      <c r="Z218" s="342"/>
      <c r="AA218" s="342"/>
      <c r="AB218" s="342"/>
      <c r="AC218" s="342"/>
      <c r="AD218" s="342"/>
      <c r="AE218" s="342"/>
      <c r="AF218" s="342"/>
      <c r="AG218" s="342"/>
      <c r="AH218" s="342"/>
      <c r="AI218" s="342"/>
      <c r="AJ218" s="342"/>
      <c r="AK218" s="342"/>
      <c r="AL218" s="342"/>
      <c r="AM218" s="342"/>
      <c r="AN218" s="342"/>
      <c r="AO218" s="342"/>
      <c r="AP218" s="342"/>
      <c r="AQ218" s="342"/>
      <c r="AR218" s="342"/>
      <c r="AS218" s="342"/>
      <c r="AT218" s="342"/>
      <c r="AU218" s="351"/>
      <c r="AV218" s="342"/>
      <c r="AW218" s="342"/>
      <c r="AX218" s="342"/>
      <c r="AY218" s="342"/>
      <c r="AZ218" s="342"/>
      <c r="BA218" s="342"/>
      <c r="BB218" s="342"/>
      <c r="BC218" s="342"/>
      <c r="BD218" s="342"/>
      <c r="BE218" s="342"/>
      <c r="BF218" s="342"/>
      <c r="BG218" s="342"/>
      <c r="BH218" s="342"/>
      <c r="BI218" s="342"/>
      <c r="BJ218" s="342"/>
      <c r="BK218" s="342"/>
      <c r="BL218" s="342"/>
      <c r="BM218" s="342"/>
      <c r="BN218" s="342"/>
      <c r="BO218" s="342"/>
      <c r="BP218" s="342"/>
      <c r="BQ218" s="342"/>
      <c r="BR218" s="342"/>
      <c r="BS218" s="342"/>
      <c r="BT218" s="342"/>
      <c r="BU218" s="342"/>
      <c r="BV218" s="342"/>
      <c r="BW218" s="342"/>
      <c r="BX218" s="342"/>
      <c r="BY218" s="342"/>
      <c r="BZ218" s="342"/>
      <c r="CA218" s="342"/>
      <c r="CB218" s="342"/>
      <c r="CC218" s="343"/>
      <c r="CD218" s="343"/>
      <c r="CE218" s="343"/>
      <c r="CF218" s="343"/>
      <c r="CG218" s="343"/>
      <c r="CH218" s="343"/>
      <c r="CI218" s="343"/>
      <c r="CJ218" s="343"/>
      <c r="CK218" s="343"/>
      <c r="CL218" s="343"/>
      <c r="CM218" s="343"/>
      <c r="CN218" s="343"/>
      <c r="CO218" s="343"/>
      <c r="CP218" s="343"/>
      <c r="CQ218" s="343"/>
      <c r="CR218" s="343"/>
      <c r="CS218" s="343"/>
      <c r="CT218" s="343"/>
      <c r="CU218" s="343"/>
      <c r="CV218" s="343"/>
      <c r="CW218" s="343"/>
      <c r="CX218" s="343"/>
      <c r="CY218" s="343"/>
      <c r="CZ218" s="343"/>
      <c r="DA218" s="344"/>
    </row>
    <row r="219" spans="2:105" x14ac:dyDescent="0.25">
      <c r="B219" s="341"/>
      <c r="C219" s="342"/>
      <c r="D219" s="342"/>
      <c r="E219" s="342"/>
      <c r="F219" s="342"/>
      <c r="G219" s="342"/>
      <c r="H219" s="342"/>
      <c r="I219" s="342"/>
      <c r="J219" s="342"/>
      <c r="K219" s="342"/>
      <c r="L219" s="342"/>
      <c r="M219" s="342"/>
      <c r="N219" s="342"/>
      <c r="O219" s="342"/>
      <c r="P219" s="342"/>
      <c r="Q219" s="342"/>
      <c r="R219" s="342"/>
      <c r="S219" s="342"/>
      <c r="T219" s="342"/>
      <c r="U219" s="342"/>
      <c r="V219" s="342"/>
      <c r="W219" s="342"/>
      <c r="X219" s="342"/>
      <c r="Y219" s="342"/>
      <c r="Z219" s="342"/>
      <c r="AA219" s="342"/>
      <c r="AB219" s="342"/>
      <c r="AC219" s="342"/>
      <c r="AD219" s="342"/>
      <c r="AE219" s="342"/>
      <c r="AF219" s="342"/>
      <c r="AG219" s="342"/>
      <c r="AH219" s="342"/>
      <c r="AI219" s="342"/>
      <c r="AJ219" s="342"/>
      <c r="AK219" s="342"/>
      <c r="AL219" s="342"/>
      <c r="AM219" s="342"/>
      <c r="AN219" s="342"/>
      <c r="AO219" s="342"/>
      <c r="AP219" s="342"/>
      <c r="AQ219" s="342"/>
      <c r="AR219" s="342"/>
      <c r="AS219" s="342"/>
      <c r="AT219" s="342"/>
      <c r="AU219" s="351"/>
      <c r="AV219" s="342"/>
      <c r="AW219" s="342"/>
      <c r="AX219" s="342"/>
      <c r="AY219" s="342"/>
      <c r="AZ219" s="342"/>
      <c r="BA219" s="342"/>
      <c r="BB219" s="342"/>
      <c r="BC219" s="342"/>
      <c r="BD219" s="342"/>
      <c r="BE219" s="342"/>
      <c r="BF219" s="342"/>
      <c r="BG219" s="342"/>
      <c r="BH219" s="342"/>
      <c r="BI219" s="342"/>
      <c r="BJ219" s="342"/>
      <c r="BK219" s="342"/>
      <c r="BL219" s="342"/>
      <c r="BM219" s="342"/>
      <c r="BN219" s="342"/>
      <c r="BO219" s="342"/>
      <c r="BP219" s="342"/>
      <c r="BQ219" s="342"/>
      <c r="BR219" s="342"/>
      <c r="BS219" s="342"/>
      <c r="BT219" s="342"/>
      <c r="BU219" s="342"/>
      <c r="BV219" s="342"/>
      <c r="BW219" s="342"/>
      <c r="BX219" s="342"/>
      <c r="BY219" s="342"/>
      <c r="BZ219" s="342"/>
      <c r="CA219" s="342"/>
      <c r="CB219" s="342"/>
      <c r="CC219" s="343"/>
      <c r="CD219" s="343"/>
      <c r="CE219" s="343"/>
      <c r="CF219" s="343"/>
      <c r="CG219" s="343"/>
      <c r="CH219" s="343"/>
      <c r="CI219" s="343"/>
      <c r="CJ219" s="343"/>
      <c r="CK219" s="343"/>
      <c r="CL219" s="343"/>
      <c r="CM219" s="343"/>
      <c r="CN219" s="343"/>
      <c r="CO219" s="343"/>
      <c r="CP219" s="343"/>
      <c r="CQ219" s="343"/>
      <c r="CR219" s="343"/>
      <c r="CS219" s="343"/>
      <c r="CT219" s="343"/>
      <c r="CU219" s="343"/>
      <c r="CV219" s="343"/>
      <c r="CW219" s="343"/>
      <c r="CX219" s="343"/>
      <c r="CY219" s="343"/>
      <c r="CZ219" s="343"/>
      <c r="DA219" s="344"/>
    </row>
    <row r="220" spans="2:105" x14ac:dyDescent="0.25">
      <c r="B220" s="341"/>
      <c r="C220" s="342"/>
      <c r="D220" s="342"/>
      <c r="E220" s="342"/>
      <c r="F220" s="342"/>
      <c r="G220" s="342"/>
      <c r="H220" s="342"/>
      <c r="I220" s="342"/>
      <c r="J220" s="342"/>
      <c r="K220" s="342"/>
      <c r="L220" s="342"/>
      <c r="M220" s="342"/>
      <c r="N220" s="342"/>
      <c r="O220" s="342"/>
      <c r="P220" s="342"/>
      <c r="Q220" s="342"/>
      <c r="R220" s="342"/>
      <c r="S220" s="342"/>
      <c r="T220" s="342"/>
      <c r="U220" s="342"/>
      <c r="V220" s="342"/>
      <c r="W220" s="342"/>
      <c r="X220" s="342"/>
      <c r="Y220" s="342"/>
      <c r="Z220" s="342"/>
      <c r="AA220" s="342"/>
      <c r="AB220" s="342"/>
      <c r="AC220" s="342"/>
      <c r="AD220" s="342"/>
      <c r="AE220" s="342"/>
      <c r="AF220" s="342"/>
      <c r="AG220" s="342"/>
      <c r="AH220" s="342"/>
      <c r="AI220" s="342"/>
      <c r="AJ220" s="342"/>
      <c r="AK220" s="342"/>
      <c r="AL220" s="342"/>
      <c r="AM220" s="342"/>
      <c r="AN220" s="342"/>
      <c r="AO220" s="342"/>
      <c r="AP220" s="342"/>
      <c r="AQ220" s="342"/>
      <c r="AR220" s="342"/>
      <c r="AS220" s="342"/>
      <c r="AT220" s="342"/>
      <c r="AU220" s="351"/>
      <c r="AV220" s="342"/>
      <c r="AW220" s="342"/>
      <c r="AX220" s="342"/>
      <c r="AY220" s="342"/>
      <c r="AZ220" s="342"/>
      <c r="BA220" s="342"/>
      <c r="BB220" s="342"/>
      <c r="BC220" s="342"/>
      <c r="BD220" s="342"/>
      <c r="BE220" s="342"/>
      <c r="BF220" s="342"/>
      <c r="BG220" s="342"/>
      <c r="BH220" s="342"/>
      <c r="BI220" s="342"/>
      <c r="BJ220" s="342"/>
      <c r="BK220" s="342"/>
      <c r="BL220" s="342"/>
      <c r="BM220" s="342"/>
      <c r="BN220" s="342"/>
      <c r="BO220" s="342"/>
      <c r="BP220" s="342"/>
      <c r="BQ220" s="342"/>
      <c r="BR220" s="342"/>
      <c r="BS220" s="342"/>
      <c r="BT220" s="342"/>
      <c r="BU220" s="342"/>
      <c r="BV220" s="342"/>
      <c r="BW220" s="342"/>
      <c r="BX220" s="342"/>
      <c r="BY220" s="342"/>
      <c r="BZ220" s="342"/>
      <c r="CA220" s="342"/>
      <c r="CB220" s="342"/>
      <c r="CC220" s="343"/>
      <c r="CD220" s="343"/>
      <c r="CE220" s="343"/>
      <c r="CF220" s="343"/>
      <c r="CG220" s="343"/>
      <c r="CH220" s="343"/>
      <c r="CI220" s="343"/>
      <c r="CJ220" s="343"/>
      <c r="CK220" s="343"/>
      <c r="CL220" s="343"/>
      <c r="CM220" s="343"/>
      <c r="CN220" s="343"/>
      <c r="CO220" s="343"/>
      <c r="CP220" s="343"/>
      <c r="CQ220" s="343"/>
      <c r="CR220" s="343"/>
      <c r="CS220" s="343"/>
      <c r="CT220" s="343"/>
      <c r="CU220" s="343"/>
      <c r="CV220" s="343"/>
      <c r="CW220" s="343"/>
      <c r="CX220" s="343"/>
      <c r="CY220" s="343"/>
      <c r="CZ220" s="343"/>
      <c r="DA220" s="344"/>
    </row>
    <row r="221" spans="2:105" x14ac:dyDescent="0.25">
      <c r="B221" s="341"/>
      <c r="C221" s="342"/>
      <c r="D221" s="342"/>
      <c r="E221" s="342"/>
      <c r="F221" s="342"/>
      <c r="G221" s="342"/>
      <c r="H221" s="342"/>
      <c r="I221" s="342"/>
      <c r="J221" s="342"/>
      <c r="K221" s="342"/>
      <c r="L221" s="342"/>
      <c r="M221" s="342"/>
      <c r="N221" s="342"/>
      <c r="O221" s="342"/>
      <c r="P221" s="342"/>
      <c r="Q221" s="342"/>
      <c r="R221" s="342"/>
      <c r="S221" s="342"/>
      <c r="T221" s="342"/>
      <c r="U221" s="342"/>
      <c r="V221" s="342"/>
      <c r="W221" s="342"/>
      <c r="X221" s="342"/>
      <c r="Y221" s="342"/>
      <c r="Z221" s="342"/>
      <c r="AA221" s="342"/>
      <c r="AB221" s="342"/>
      <c r="AC221" s="342"/>
      <c r="AD221" s="342"/>
      <c r="AE221" s="342"/>
      <c r="AF221" s="342"/>
      <c r="AG221" s="342"/>
      <c r="AH221" s="342"/>
      <c r="AI221" s="342"/>
      <c r="AJ221" s="342"/>
      <c r="AK221" s="342"/>
      <c r="AL221" s="342"/>
      <c r="AM221" s="342"/>
      <c r="AN221" s="342"/>
      <c r="AO221" s="342"/>
      <c r="AP221" s="342"/>
      <c r="AQ221" s="342"/>
      <c r="AR221" s="342"/>
      <c r="AS221" s="342"/>
      <c r="AT221" s="342"/>
      <c r="AU221" s="351"/>
      <c r="AV221" s="342"/>
      <c r="AW221" s="342"/>
      <c r="AX221" s="342"/>
      <c r="AY221" s="342"/>
      <c r="AZ221" s="342"/>
      <c r="BA221" s="342"/>
      <c r="BB221" s="342"/>
      <c r="BC221" s="342"/>
      <c r="BD221" s="342"/>
      <c r="BE221" s="342"/>
      <c r="BF221" s="342"/>
      <c r="BG221" s="342"/>
      <c r="BH221" s="342"/>
      <c r="BI221" s="342"/>
      <c r="BJ221" s="342"/>
      <c r="BK221" s="342"/>
      <c r="BL221" s="342"/>
      <c r="BM221" s="342"/>
      <c r="BN221" s="342"/>
      <c r="BO221" s="342"/>
      <c r="BP221" s="342"/>
      <c r="BQ221" s="342"/>
      <c r="BR221" s="342"/>
      <c r="BS221" s="342"/>
      <c r="BT221" s="342"/>
      <c r="BU221" s="342"/>
      <c r="BV221" s="342"/>
      <c r="BW221" s="342"/>
      <c r="BX221" s="342"/>
      <c r="BY221" s="342"/>
      <c r="BZ221" s="342"/>
      <c r="CA221" s="342"/>
      <c r="CB221" s="342"/>
      <c r="CC221" s="343"/>
      <c r="CD221" s="343"/>
      <c r="CE221" s="343"/>
      <c r="CF221" s="343"/>
      <c r="CG221" s="343"/>
      <c r="CH221" s="343"/>
      <c r="CI221" s="343"/>
      <c r="CJ221" s="343"/>
      <c r="CK221" s="343"/>
      <c r="CL221" s="343"/>
      <c r="CM221" s="343"/>
      <c r="CN221" s="343"/>
      <c r="CO221" s="343"/>
      <c r="CP221" s="343"/>
      <c r="CQ221" s="343"/>
      <c r="CR221" s="343"/>
      <c r="CS221" s="343"/>
      <c r="CT221" s="343"/>
      <c r="CU221" s="343"/>
      <c r="CV221" s="343"/>
      <c r="CW221" s="343"/>
      <c r="CX221" s="343"/>
      <c r="CY221" s="343"/>
      <c r="CZ221" s="343"/>
      <c r="DA221" s="344"/>
    </row>
    <row r="222" spans="2:105" x14ac:dyDescent="0.25">
      <c r="B222" s="341"/>
      <c r="C222" s="342"/>
      <c r="D222" s="342"/>
      <c r="E222" s="342"/>
      <c r="F222" s="342"/>
      <c r="G222" s="342"/>
      <c r="H222" s="342"/>
      <c r="I222" s="342"/>
      <c r="J222" s="342"/>
      <c r="K222" s="342"/>
      <c r="L222" s="342"/>
      <c r="M222" s="342"/>
      <c r="N222" s="342"/>
      <c r="O222" s="342"/>
      <c r="P222" s="342"/>
      <c r="Q222" s="342"/>
      <c r="R222" s="342"/>
      <c r="S222" s="342"/>
      <c r="T222" s="342"/>
      <c r="U222" s="342"/>
      <c r="V222" s="342"/>
      <c r="W222" s="342"/>
      <c r="X222" s="342"/>
      <c r="Y222" s="342"/>
      <c r="Z222" s="342"/>
      <c r="AA222" s="342"/>
      <c r="AB222" s="342"/>
      <c r="AC222" s="342"/>
      <c r="AD222" s="342"/>
      <c r="AE222" s="342"/>
      <c r="AF222" s="342"/>
      <c r="AG222" s="342"/>
      <c r="AH222" s="342"/>
      <c r="AI222" s="342"/>
      <c r="AJ222" s="342"/>
      <c r="AK222" s="342"/>
      <c r="AL222" s="342"/>
      <c r="AM222" s="342"/>
      <c r="AN222" s="342"/>
      <c r="AO222" s="342"/>
      <c r="AP222" s="342"/>
      <c r="AQ222" s="342"/>
      <c r="AR222" s="342"/>
      <c r="AS222" s="342"/>
      <c r="AT222" s="342"/>
      <c r="AU222" s="351"/>
      <c r="AV222" s="342"/>
      <c r="AW222" s="342"/>
      <c r="AX222" s="342"/>
      <c r="AY222" s="342"/>
      <c r="AZ222" s="342"/>
      <c r="BA222" s="342"/>
      <c r="BB222" s="342"/>
      <c r="BC222" s="342"/>
      <c r="BD222" s="342"/>
      <c r="BE222" s="342"/>
      <c r="BF222" s="342"/>
      <c r="BG222" s="342"/>
      <c r="BH222" s="342"/>
      <c r="BI222" s="342"/>
      <c r="BJ222" s="342"/>
      <c r="BK222" s="342"/>
      <c r="BL222" s="342"/>
      <c r="BM222" s="342"/>
      <c r="BN222" s="342"/>
      <c r="BO222" s="342"/>
      <c r="BP222" s="342"/>
      <c r="BQ222" s="342"/>
      <c r="BR222" s="342"/>
      <c r="BS222" s="342"/>
      <c r="BT222" s="342"/>
      <c r="BU222" s="342"/>
      <c r="BV222" s="342"/>
      <c r="BW222" s="342"/>
      <c r="BX222" s="342"/>
      <c r="BY222" s="342"/>
      <c r="BZ222" s="342"/>
      <c r="CA222" s="342"/>
      <c r="CB222" s="342"/>
      <c r="CC222" s="343"/>
      <c r="CD222" s="343"/>
      <c r="CE222" s="343"/>
      <c r="CF222" s="343"/>
      <c r="CG222" s="343"/>
      <c r="CH222" s="343"/>
      <c r="CI222" s="343"/>
      <c r="CJ222" s="343"/>
      <c r="CK222" s="343"/>
      <c r="CL222" s="343"/>
      <c r="CM222" s="343"/>
      <c r="CN222" s="343"/>
      <c r="CO222" s="343"/>
      <c r="CP222" s="343"/>
      <c r="CQ222" s="343"/>
      <c r="CR222" s="343"/>
      <c r="CS222" s="343"/>
      <c r="CT222" s="343"/>
      <c r="CU222" s="343"/>
      <c r="CV222" s="343"/>
      <c r="CW222" s="343"/>
      <c r="CX222" s="343"/>
      <c r="CY222" s="343"/>
      <c r="CZ222" s="343"/>
      <c r="DA222" s="344"/>
    </row>
    <row r="223" spans="2:105" x14ac:dyDescent="0.25">
      <c r="B223" s="341"/>
      <c r="C223" s="342"/>
      <c r="D223" s="342"/>
      <c r="E223" s="342"/>
      <c r="F223" s="342"/>
      <c r="G223" s="342"/>
      <c r="H223" s="342"/>
      <c r="I223" s="342"/>
      <c r="J223" s="342"/>
      <c r="K223" s="342"/>
      <c r="L223" s="342"/>
      <c r="M223" s="342"/>
      <c r="N223" s="342"/>
      <c r="O223" s="342"/>
      <c r="P223" s="342"/>
      <c r="Q223" s="342"/>
      <c r="R223" s="342"/>
      <c r="S223" s="342"/>
      <c r="T223" s="342"/>
      <c r="U223" s="342"/>
      <c r="V223" s="342"/>
      <c r="W223" s="342"/>
      <c r="X223" s="342"/>
      <c r="Y223" s="342"/>
      <c r="Z223" s="342"/>
      <c r="AA223" s="342"/>
      <c r="AB223" s="342"/>
      <c r="AC223" s="342"/>
      <c r="AD223" s="342"/>
      <c r="AE223" s="342"/>
      <c r="AF223" s="342"/>
      <c r="AG223" s="342"/>
      <c r="AH223" s="342"/>
      <c r="AI223" s="342"/>
      <c r="AJ223" s="342"/>
      <c r="AK223" s="342"/>
      <c r="AL223" s="342"/>
      <c r="AM223" s="342"/>
      <c r="AN223" s="342"/>
      <c r="AO223" s="342"/>
      <c r="AP223" s="342"/>
      <c r="AQ223" s="342"/>
      <c r="AR223" s="342"/>
      <c r="AS223" s="342"/>
      <c r="AT223" s="342"/>
      <c r="AU223" s="351"/>
      <c r="AV223" s="342"/>
      <c r="AW223" s="342"/>
      <c r="AX223" s="342"/>
      <c r="AY223" s="342"/>
      <c r="AZ223" s="342"/>
      <c r="BA223" s="342"/>
      <c r="BB223" s="342"/>
      <c r="BC223" s="342"/>
      <c r="BD223" s="342"/>
      <c r="BE223" s="342"/>
      <c r="BF223" s="342"/>
      <c r="BG223" s="342"/>
      <c r="BH223" s="342"/>
      <c r="BI223" s="342"/>
      <c r="BJ223" s="342"/>
      <c r="BK223" s="342"/>
      <c r="BL223" s="342"/>
      <c r="BM223" s="342"/>
      <c r="BN223" s="342"/>
      <c r="BO223" s="342"/>
      <c r="BP223" s="342"/>
      <c r="BQ223" s="342"/>
      <c r="BR223" s="342"/>
      <c r="BS223" s="342"/>
      <c r="BT223" s="342"/>
      <c r="BU223" s="342"/>
      <c r="BV223" s="342"/>
      <c r="BW223" s="342"/>
      <c r="BX223" s="342"/>
      <c r="BY223" s="342"/>
      <c r="BZ223" s="342"/>
      <c r="CA223" s="342"/>
      <c r="CB223" s="342"/>
      <c r="CC223" s="343"/>
      <c r="CD223" s="343"/>
      <c r="CE223" s="343"/>
      <c r="CF223" s="343"/>
      <c r="CG223" s="343"/>
      <c r="CH223" s="343"/>
      <c r="CI223" s="343"/>
      <c r="CJ223" s="343"/>
      <c r="CK223" s="343"/>
      <c r="CL223" s="343"/>
      <c r="CM223" s="343"/>
      <c r="CN223" s="343"/>
      <c r="CO223" s="343"/>
      <c r="CP223" s="343"/>
      <c r="CQ223" s="343"/>
      <c r="CR223" s="343"/>
      <c r="CS223" s="343"/>
      <c r="CT223" s="343"/>
      <c r="CU223" s="343"/>
      <c r="CV223" s="343"/>
      <c r="CW223" s="343"/>
      <c r="CX223" s="343"/>
      <c r="CY223" s="343"/>
      <c r="CZ223" s="343"/>
      <c r="DA223" s="344"/>
    </row>
    <row r="224" spans="2:105" x14ac:dyDescent="0.25">
      <c r="B224" s="341"/>
      <c r="C224" s="342"/>
      <c r="D224" s="342"/>
      <c r="E224" s="342"/>
      <c r="F224" s="342"/>
      <c r="G224" s="342"/>
      <c r="H224" s="342"/>
      <c r="I224" s="342"/>
      <c r="J224" s="342"/>
      <c r="K224" s="342"/>
      <c r="L224" s="342"/>
      <c r="M224" s="342"/>
      <c r="N224" s="342"/>
      <c r="O224" s="342"/>
      <c r="P224" s="342"/>
      <c r="Q224" s="342"/>
      <c r="R224" s="342"/>
      <c r="S224" s="342"/>
      <c r="T224" s="342"/>
      <c r="U224" s="342"/>
      <c r="V224" s="342"/>
      <c r="W224" s="342"/>
      <c r="X224" s="342"/>
      <c r="Y224" s="342"/>
      <c r="Z224" s="342"/>
      <c r="AA224" s="342"/>
      <c r="AB224" s="342"/>
      <c r="AC224" s="342"/>
      <c r="AD224" s="342"/>
      <c r="AE224" s="342"/>
      <c r="AF224" s="342"/>
      <c r="AG224" s="342"/>
      <c r="AH224" s="342"/>
      <c r="AI224" s="342"/>
      <c r="AJ224" s="342"/>
      <c r="AK224" s="342"/>
      <c r="AL224" s="342"/>
      <c r="AM224" s="342"/>
      <c r="AN224" s="342"/>
      <c r="AO224" s="342"/>
      <c r="AP224" s="342"/>
      <c r="AQ224" s="342"/>
      <c r="AR224" s="342"/>
      <c r="AS224" s="342"/>
      <c r="AT224" s="342"/>
      <c r="AU224" s="351"/>
      <c r="AV224" s="342"/>
      <c r="AW224" s="342"/>
      <c r="AX224" s="342"/>
      <c r="AY224" s="342"/>
      <c r="AZ224" s="342"/>
      <c r="BA224" s="342"/>
      <c r="BB224" s="342"/>
      <c r="BC224" s="342"/>
      <c r="BD224" s="342"/>
      <c r="BE224" s="342"/>
      <c r="BF224" s="342"/>
      <c r="BG224" s="342"/>
      <c r="BH224" s="342"/>
      <c r="BI224" s="342"/>
      <c r="BJ224" s="342"/>
      <c r="BK224" s="342"/>
      <c r="BL224" s="342"/>
      <c r="BM224" s="342"/>
      <c r="BN224" s="342"/>
      <c r="BO224" s="342"/>
      <c r="BP224" s="342"/>
      <c r="BQ224" s="342"/>
      <c r="BR224" s="342"/>
      <c r="BS224" s="342"/>
      <c r="BT224" s="342"/>
      <c r="BU224" s="342"/>
      <c r="BV224" s="342"/>
      <c r="BW224" s="342"/>
      <c r="BX224" s="342"/>
      <c r="BY224" s="342"/>
      <c r="BZ224" s="342"/>
      <c r="CA224" s="342"/>
      <c r="CB224" s="342"/>
      <c r="CC224" s="343"/>
      <c r="CD224" s="343"/>
      <c r="CE224" s="343"/>
      <c r="CF224" s="343"/>
      <c r="CG224" s="343"/>
      <c r="CH224" s="343"/>
      <c r="CI224" s="343"/>
      <c r="CJ224" s="343"/>
      <c r="CK224" s="343"/>
      <c r="CL224" s="343"/>
      <c r="CM224" s="343"/>
      <c r="CN224" s="343"/>
      <c r="CO224" s="343"/>
      <c r="CP224" s="343"/>
      <c r="CQ224" s="343"/>
      <c r="CR224" s="343"/>
      <c r="CS224" s="343"/>
      <c r="CT224" s="343"/>
      <c r="CU224" s="343"/>
      <c r="CV224" s="343"/>
      <c r="CW224" s="343"/>
      <c r="CX224" s="343"/>
      <c r="CY224" s="343"/>
      <c r="CZ224" s="343"/>
      <c r="DA224" s="344"/>
    </row>
    <row r="225" spans="2:105" x14ac:dyDescent="0.25">
      <c r="B225" s="341"/>
      <c r="C225" s="342"/>
      <c r="D225" s="342"/>
      <c r="E225" s="342"/>
      <c r="F225" s="342"/>
      <c r="G225" s="342"/>
      <c r="H225" s="342"/>
      <c r="I225" s="342"/>
      <c r="J225" s="342"/>
      <c r="K225" s="342"/>
      <c r="L225" s="342"/>
      <c r="M225" s="342"/>
      <c r="N225" s="342"/>
      <c r="O225" s="342"/>
      <c r="P225" s="342"/>
      <c r="Q225" s="342"/>
      <c r="R225" s="342"/>
      <c r="S225" s="342"/>
      <c r="T225" s="342"/>
      <c r="U225" s="342"/>
      <c r="V225" s="342"/>
      <c r="W225" s="342"/>
      <c r="X225" s="342"/>
      <c r="Y225" s="342"/>
      <c r="Z225" s="342"/>
      <c r="AA225" s="342"/>
      <c r="AB225" s="342"/>
      <c r="AC225" s="342"/>
      <c r="AD225" s="342"/>
      <c r="AE225" s="342"/>
      <c r="AF225" s="342"/>
      <c r="AG225" s="342"/>
      <c r="AH225" s="342"/>
      <c r="AI225" s="342"/>
      <c r="AJ225" s="342"/>
      <c r="AK225" s="342"/>
      <c r="AL225" s="342"/>
      <c r="AM225" s="342"/>
      <c r="AN225" s="342"/>
      <c r="AO225" s="342"/>
      <c r="AP225" s="342"/>
      <c r="AQ225" s="342"/>
      <c r="AR225" s="342"/>
      <c r="AS225" s="342"/>
      <c r="AT225" s="342"/>
      <c r="AU225" s="351"/>
      <c r="AV225" s="342"/>
      <c r="AW225" s="342"/>
      <c r="AX225" s="342"/>
      <c r="AY225" s="342"/>
      <c r="AZ225" s="342"/>
      <c r="BA225" s="342"/>
      <c r="BB225" s="342"/>
      <c r="BC225" s="342"/>
      <c r="BD225" s="342"/>
      <c r="BE225" s="342"/>
      <c r="BF225" s="342"/>
      <c r="BG225" s="342"/>
      <c r="BH225" s="342"/>
      <c r="BI225" s="342"/>
      <c r="BJ225" s="342"/>
      <c r="BK225" s="342"/>
      <c r="BL225" s="342"/>
      <c r="BM225" s="342"/>
      <c r="BN225" s="342"/>
      <c r="BO225" s="342"/>
      <c r="BP225" s="342"/>
      <c r="BQ225" s="342"/>
      <c r="BR225" s="342"/>
      <c r="BS225" s="342"/>
      <c r="BT225" s="342"/>
      <c r="BU225" s="342"/>
      <c r="BV225" s="342"/>
      <c r="BW225" s="342"/>
      <c r="BX225" s="342"/>
      <c r="BY225" s="342"/>
      <c r="BZ225" s="342"/>
      <c r="CA225" s="342"/>
      <c r="CB225" s="342"/>
      <c r="CC225" s="343"/>
      <c r="CD225" s="343"/>
      <c r="CE225" s="343"/>
      <c r="CF225" s="343"/>
      <c r="CG225" s="343"/>
      <c r="CH225" s="343"/>
      <c r="CI225" s="343"/>
      <c r="CJ225" s="343"/>
      <c r="CK225" s="343"/>
      <c r="CL225" s="343"/>
      <c r="CM225" s="343"/>
      <c r="CN225" s="343"/>
      <c r="CO225" s="343"/>
      <c r="CP225" s="343"/>
      <c r="CQ225" s="343"/>
      <c r="CR225" s="343"/>
      <c r="CS225" s="343"/>
      <c r="CT225" s="343"/>
      <c r="CU225" s="343"/>
      <c r="CV225" s="343"/>
      <c r="CW225" s="343"/>
      <c r="CX225" s="343"/>
      <c r="CY225" s="343"/>
      <c r="CZ225" s="343"/>
      <c r="DA225" s="344"/>
    </row>
    <row r="226" spans="2:105" x14ac:dyDescent="0.25">
      <c r="B226" s="341"/>
      <c r="C226" s="342"/>
      <c r="D226" s="342"/>
      <c r="E226" s="342"/>
      <c r="F226" s="342"/>
      <c r="G226" s="342"/>
      <c r="H226" s="342"/>
      <c r="I226" s="342"/>
      <c r="J226" s="342"/>
      <c r="K226" s="342"/>
      <c r="L226" s="342"/>
      <c r="M226" s="342"/>
      <c r="N226" s="342"/>
      <c r="O226" s="342"/>
      <c r="P226" s="342"/>
      <c r="Q226" s="342"/>
      <c r="R226" s="342"/>
      <c r="S226" s="342"/>
      <c r="T226" s="342"/>
      <c r="U226" s="342"/>
      <c r="V226" s="342"/>
      <c r="W226" s="342"/>
      <c r="X226" s="342"/>
      <c r="Y226" s="342"/>
      <c r="Z226" s="342"/>
      <c r="AA226" s="342"/>
      <c r="AB226" s="342"/>
      <c r="AC226" s="342"/>
      <c r="AD226" s="342"/>
      <c r="AE226" s="342"/>
      <c r="AF226" s="342"/>
      <c r="AG226" s="342"/>
      <c r="AH226" s="342"/>
      <c r="AI226" s="342"/>
      <c r="AJ226" s="342"/>
      <c r="AK226" s="342"/>
      <c r="AL226" s="342"/>
      <c r="AM226" s="342"/>
      <c r="AN226" s="342"/>
      <c r="AO226" s="342"/>
      <c r="AP226" s="342"/>
      <c r="AQ226" s="342"/>
      <c r="AR226" s="342"/>
      <c r="AS226" s="342"/>
      <c r="AT226" s="342"/>
      <c r="AU226" s="351"/>
      <c r="AV226" s="342"/>
      <c r="AW226" s="342"/>
      <c r="AX226" s="342"/>
      <c r="AY226" s="342"/>
      <c r="AZ226" s="342"/>
      <c r="BA226" s="342"/>
      <c r="BB226" s="342"/>
      <c r="BC226" s="342"/>
      <c r="BD226" s="342"/>
      <c r="BE226" s="342"/>
      <c r="BF226" s="342"/>
      <c r="BG226" s="342"/>
      <c r="BH226" s="342"/>
      <c r="BI226" s="342"/>
      <c r="BJ226" s="342"/>
      <c r="BK226" s="342"/>
      <c r="BL226" s="342"/>
      <c r="BM226" s="342"/>
      <c r="BN226" s="342"/>
      <c r="BO226" s="342"/>
      <c r="BP226" s="342"/>
      <c r="BQ226" s="342"/>
      <c r="BR226" s="342"/>
      <c r="BS226" s="342"/>
      <c r="BT226" s="342"/>
      <c r="BU226" s="342"/>
      <c r="BV226" s="342"/>
      <c r="BW226" s="342"/>
      <c r="BX226" s="342"/>
      <c r="BY226" s="342"/>
      <c r="BZ226" s="342"/>
      <c r="CA226" s="342"/>
      <c r="CB226" s="342"/>
      <c r="CC226" s="343"/>
      <c r="CD226" s="343"/>
      <c r="CE226" s="343"/>
      <c r="CF226" s="343"/>
      <c r="CG226" s="343"/>
      <c r="CH226" s="343"/>
      <c r="CI226" s="343"/>
      <c r="CJ226" s="343"/>
      <c r="CK226" s="343"/>
      <c r="CL226" s="343"/>
      <c r="CM226" s="343"/>
      <c r="CN226" s="343"/>
      <c r="CO226" s="343"/>
      <c r="CP226" s="343"/>
      <c r="CQ226" s="343"/>
      <c r="CR226" s="343"/>
      <c r="CS226" s="343"/>
      <c r="CT226" s="343"/>
      <c r="CU226" s="343"/>
      <c r="CV226" s="343"/>
      <c r="CW226" s="343"/>
      <c r="CX226" s="343"/>
      <c r="CY226" s="343"/>
      <c r="CZ226" s="343"/>
      <c r="DA226" s="344"/>
    </row>
    <row r="227" spans="2:105" x14ac:dyDescent="0.25">
      <c r="B227" s="341"/>
      <c r="C227" s="342"/>
      <c r="D227" s="342"/>
      <c r="E227" s="342"/>
      <c r="F227" s="342"/>
      <c r="G227" s="342"/>
      <c r="H227" s="342"/>
      <c r="I227" s="342"/>
      <c r="J227" s="342"/>
      <c r="K227" s="342"/>
      <c r="L227" s="342"/>
      <c r="M227" s="342"/>
      <c r="N227" s="342"/>
      <c r="O227" s="342"/>
      <c r="P227" s="342"/>
      <c r="Q227" s="342"/>
      <c r="R227" s="342"/>
      <c r="S227" s="342"/>
      <c r="T227" s="342"/>
      <c r="U227" s="342"/>
      <c r="V227" s="342"/>
      <c r="W227" s="342"/>
      <c r="X227" s="342"/>
      <c r="Y227" s="342"/>
      <c r="Z227" s="342"/>
      <c r="AA227" s="342"/>
      <c r="AB227" s="342"/>
      <c r="AC227" s="342"/>
      <c r="AD227" s="342"/>
      <c r="AE227" s="342"/>
      <c r="AF227" s="342"/>
      <c r="AG227" s="342"/>
      <c r="AH227" s="342"/>
      <c r="AI227" s="342"/>
      <c r="AJ227" s="342"/>
      <c r="AK227" s="342"/>
      <c r="AL227" s="342"/>
      <c r="AM227" s="342"/>
      <c r="AN227" s="342"/>
      <c r="AO227" s="342"/>
      <c r="AP227" s="342"/>
      <c r="AQ227" s="342"/>
      <c r="AR227" s="342"/>
      <c r="AS227" s="342"/>
      <c r="AT227" s="342"/>
      <c r="AU227" s="351"/>
      <c r="AV227" s="342"/>
      <c r="AW227" s="342"/>
      <c r="AX227" s="342"/>
      <c r="AY227" s="342"/>
      <c r="AZ227" s="342"/>
      <c r="BA227" s="342"/>
      <c r="BB227" s="342"/>
      <c r="BC227" s="342"/>
      <c r="BD227" s="342"/>
      <c r="BE227" s="342"/>
      <c r="BF227" s="342"/>
      <c r="BG227" s="342"/>
      <c r="BH227" s="342"/>
      <c r="BI227" s="342"/>
      <c r="BJ227" s="342"/>
      <c r="BK227" s="342"/>
      <c r="BL227" s="342"/>
      <c r="BM227" s="342"/>
      <c r="BN227" s="342"/>
      <c r="BO227" s="342"/>
      <c r="BP227" s="342"/>
      <c r="BQ227" s="342"/>
      <c r="BR227" s="342"/>
      <c r="BS227" s="342"/>
      <c r="BT227" s="342"/>
      <c r="BU227" s="342"/>
      <c r="BV227" s="342"/>
      <c r="BW227" s="342"/>
      <c r="BX227" s="342"/>
      <c r="BY227" s="342"/>
      <c r="BZ227" s="342"/>
      <c r="CA227" s="342"/>
      <c r="CB227" s="342"/>
      <c r="CC227" s="343"/>
      <c r="CD227" s="343"/>
      <c r="CE227" s="343"/>
      <c r="CF227" s="343"/>
      <c r="CG227" s="343"/>
      <c r="CH227" s="343"/>
      <c r="CI227" s="343"/>
      <c r="CJ227" s="343"/>
      <c r="CK227" s="343"/>
      <c r="CL227" s="343"/>
      <c r="CM227" s="343"/>
      <c r="CN227" s="343"/>
      <c r="CO227" s="343"/>
      <c r="CP227" s="343"/>
      <c r="CQ227" s="343"/>
      <c r="CR227" s="343"/>
      <c r="CS227" s="343"/>
      <c r="CT227" s="343"/>
      <c r="CU227" s="343"/>
      <c r="CV227" s="343"/>
      <c r="CW227" s="343"/>
      <c r="CX227" s="343"/>
      <c r="CY227" s="343"/>
      <c r="CZ227" s="343"/>
      <c r="DA227" s="344"/>
    </row>
    <row r="228" spans="2:105" x14ac:dyDescent="0.25">
      <c r="B228" s="341"/>
      <c r="C228" s="342"/>
      <c r="D228" s="342"/>
      <c r="E228" s="342"/>
      <c r="F228" s="342"/>
      <c r="G228" s="342"/>
      <c r="H228" s="342"/>
      <c r="I228" s="342"/>
      <c r="J228" s="342"/>
      <c r="K228" s="342"/>
      <c r="L228" s="342"/>
      <c r="M228" s="342"/>
      <c r="N228" s="342"/>
      <c r="O228" s="342"/>
      <c r="P228" s="342"/>
      <c r="Q228" s="342"/>
      <c r="R228" s="342"/>
      <c r="S228" s="342"/>
      <c r="T228" s="342"/>
      <c r="U228" s="342"/>
      <c r="V228" s="342"/>
      <c r="W228" s="342"/>
      <c r="X228" s="342"/>
      <c r="Y228" s="342"/>
      <c r="Z228" s="342"/>
      <c r="AA228" s="342"/>
      <c r="AB228" s="342"/>
      <c r="AC228" s="342"/>
      <c r="AD228" s="342"/>
      <c r="AE228" s="342"/>
      <c r="AF228" s="342"/>
      <c r="AG228" s="342"/>
      <c r="AH228" s="342"/>
      <c r="AI228" s="342"/>
      <c r="AJ228" s="342"/>
      <c r="AK228" s="342"/>
      <c r="AL228" s="342"/>
      <c r="AM228" s="342"/>
      <c r="AN228" s="342"/>
      <c r="AO228" s="342"/>
      <c r="AP228" s="342"/>
      <c r="AQ228" s="342"/>
      <c r="AR228" s="342"/>
      <c r="AS228" s="342"/>
      <c r="AT228" s="342"/>
      <c r="AU228" s="351"/>
      <c r="AV228" s="342"/>
      <c r="AW228" s="342"/>
      <c r="AX228" s="342"/>
      <c r="AY228" s="342"/>
      <c r="AZ228" s="342"/>
      <c r="BA228" s="342"/>
      <c r="BB228" s="342"/>
      <c r="BC228" s="342"/>
      <c r="BD228" s="342"/>
      <c r="BE228" s="342"/>
      <c r="BF228" s="342"/>
      <c r="BG228" s="342"/>
      <c r="BH228" s="342"/>
      <c r="BI228" s="342"/>
      <c r="BJ228" s="342"/>
      <c r="BK228" s="342"/>
      <c r="BL228" s="342"/>
      <c r="BM228" s="342"/>
      <c r="BN228" s="342"/>
      <c r="BO228" s="342"/>
      <c r="BP228" s="342"/>
      <c r="BQ228" s="342"/>
      <c r="BR228" s="342"/>
      <c r="BS228" s="342"/>
      <c r="BT228" s="342"/>
      <c r="BU228" s="342"/>
      <c r="BV228" s="342"/>
      <c r="BW228" s="342"/>
      <c r="BX228" s="342"/>
      <c r="BY228" s="342"/>
      <c r="BZ228" s="342"/>
      <c r="CA228" s="342"/>
      <c r="CB228" s="342"/>
      <c r="CC228" s="343"/>
      <c r="CD228" s="343"/>
      <c r="CE228" s="343"/>
      <c r="CF228" s="343"/>
      <c r="CG228" s="343"/>
      <c r="CH228" s="343"/>
      <c r="CI228" s="343"/>
      <c r="CJ228" s="343"/>
      <c r="CK228" s="343"/>
      <c r="CL228" s="343"/>
      <c r="CM228" s="343"/>
      <c r="CN228" s="343"/>
      <c r="CO228" s="343"/>
      <c r="CP228" s="343"/>
      <c r="CQ228" s="343"/>
      <c r="CR228" s="343"/>
      <c r="CS228" s="343"/>
      <c r="CT228" s="343"/>
      <c r="CU228" s="343"/>
      <c r="CV228" s="343"/>
      <c r="CW228" s="343"/>
      <c r="CX228" s="343"/>
      <c r="CY228" s="343"/>
      <c r="CZ228" s="343"/>
      <c r="DA228" s="344"/>
    </row>
    <row r="229" spans="2:105" x14ac:dyDescent="0.25">
      <c r="B229" s="341"/>
      <c r="C229" s="342"/>
      <c r="D229" s="342"/>
      <c r="E229" s="342"/>
      <c r="F229" s="342"/>
      <c r="G229" s="342"/>
      <c r="H229" s="342"/>
      <c r="I229" s="342"/>
      <c r="J229" s="342"/>
      <c r="K229" s="342"/>
      <c r="L229" s="342"/>
      <c r="M229" s="342"/>
      <c r="N229" s="342"/>
      <c r="O229" s="342"/>
      <c r="P229" s="342"/>
      <c r="Q229" s="342"/>
      <c r="R229" s="342"/>
      <c r="S229" s="342"/>
      <c r="T229" s="342"/>
      <c r="U229" s="342"/>
      <c r="V229" s="342"/>
      <c r="W229" s="342"/>
      <c r="X229" s="342"/>
      <c r="Y229" s="342"/>
      <c r="Z229" s="342"/>
      <c r="AA229" s="342"/>
      <c r="AB229" s="342"/>
      <c r="AC229" s="342"/>
      <c r="AD229" s="342"/>
      <c r="AE229" s="342"/>
      <c r="AF229" s="342"/>
      <c r="AG229" s="342"/>
      <c r="AH229" s="342"/>
      <c r="AI229" s="342"/>
      <c r="AJ229" s="342"/>
      <c r="AK229" s="342"/>
      <c r="AL229" s="342"/>
      <c r="AM229" s="342"/>
      <c r="AN229" s="342"/>
      <c r="AO229" s="342"/>
      <c r="AP229" s="342"/>
      <c r="AQ229" s="342"/>
      <c r="AR229" s="342"/>
      <c r="AS229" s="342"/>
      <c r="AT229" s="342"/>
      <c r="AU229" s="351"/>
      <c r="AV229" s="342"/>
      <c r="AW229" s="342"/>
      <c r="AX229" s="342"/>
      <c r="AY229" s="342"/>
      <c r="AZ229" s="342"/>
      <c r="BA229" s="342"/>
      <c r="BB229" s="342"/>
      <c r="BC229" s="342"/>
      <c r="BD229" s="342"/>
      <c r="BE229" s="342"/>
      <c r="BF229" s="342"/>
      <c r="BG229" s="342"/>
      <c r="BH229" s="342"/>
      <c r="BI229" s="342"/>
      <c r="BJ229" s="342"/>
      <c r="BK229" s="342"/>
      <c r="BL229" s="342"/>
      <c r="BM229" s="342"/>
      <c r="BN229" s="342"/>
      <c r="BO229" s="342"/>
      <c r="BP229" s="342"/>
      <c r="BQ229" s="342"/>
      <c r="BR229" s="342"/>
      <c r="BS229" s="342"/>
      <c r="BT229" s="342"/>
      <c r="BU229" s="342"/>
      <c r="BV229" s="342"/>
      <c r="BW229" s="342"/>
      <c r="BX229" s="342"/>
      <c r="BY229" s="342"/>
      <c r="BZ229" s="342"/>
      <c r="CA229" s="342"/>
      <c r="CB229" s="342"/>
      <c r="CC229" s="343"/>
      <c r="CD229" s="343"/>
      <c r="CE229" s="343"/>
      <c r="CF229" s="343"/>
      <c r="CG229" s="343"/>
      <c r="CH229" s="343"/>
      <c r="CI229" s="343"/>
      <c r="CJ229" s="343"/>
      <c r="CK229" s="343"/>
      <c r="CL229" s="343"/>
      <c r="CM229" s="343"/>
      <c r="CN229" s="343"/>
      <c r="CO229" s="343"/>
      <c r="CP229" s="343"/>
      <c r="CQ229" s="343"/>
      <c r="CR229" s="343"/>
      <c r="CS229" s="343"/>
      <c r="CT229" s="343"/>
      <c r="CU229" s="343"/>
      <c r="CV229" s="343"/>
      <c r="CW229" s="343"/>
      <c r="CX229" s="343"/>
      <c r="CY229" s="343"/>
      <c r="CZ229" s="343"/>
      <c r="DA229" s="344"/>
    </row>
    <row r="230" spans="2:105" x14ac:dyDescent="0.25">
      <c r="B230" s="341"/>
      <c r="C230" s="342"/>
      <c r="D230" s="342"/>
      <c r="E230" s="342"/>
      <c r="F230" s="342"/>
      <c r="G230" s="342"/>
      <c r="H230" s="342"/>
      <c r="I230" s="342"/>
      <c r="J230" s="342"/>
      <c r="K230" s="342"/>
      <c r="L230" s="342"/>
      <c r="M230" s="342"/>
      <c r="N230" s="342"/>
      <c r="O230" s="342"/>
      <c r="P230" s="342"/>
      <c r="Q230" s="342"/>
      <c r="R230" s="342"/>
      <c r="S230" s="342"/>
      <c r="T230" s="342"/>
      <c r="U230" s="342"/>
      <c r="V230" s="342"/>
      <c r="W230" s="342"/>
      <c r="X230" s="342"/>
      <c r="Y230" s="342"/>
      <c r="Z230" s="342"/>
      <c r="AA230" s="342"/>
      <c r="AB230" s="342"/>
      <c r="AC230" s="342"/>
      <c r="AD230" s="342"/>
      <c r="AE230" s="342"/>
      <c r="AF230" s="342"/>
      <c r="AG230" s="342"/>
      <c r="AH230" s="342"/>
      <c r="AI230" s="342"/>
      <c r="AJ230" s="342"/>
      <c r="AK230" s="342"/>
      <c r="AL230" s="342"/>
      <c r="AM230" s="342"/>
      <c r="AN230" s="342"/>
      <c r="AO230" s="342"/>
      <c r="AP230" s="342"/>
      <c r="AQ230" s="342"/>
      <c r="AR230" s="342"/>
      <c r="AS230" s="342"/>
      <c r="AT230" s="342"/>
      <c r="AU230" s="351"/>
      <c r="AV230" s="342"/>
      <c r="AW230" s="342"/>
      <c r="AX230" s="342"/>
      <c r="AY230" s="342"/>
      <c r="AZ230" s="342"/>
      <c r="BA230" s="342"/>
      <c r="BB230" s="342"/>
      <c r="BC230" s="342"/>
      <c r="BD230" s="342"/>
      <c r="BE230" s="342"/>
      <c r="BF230" s="342"/>
      <c r="BG230" s="342"/>
      <c r="BH230" s="342"/>
      <c r="BI230" s="342"/>
      <c r="BJ230" s="342"/>
      <c r="BK230" s="342"/>
      <c r="BL230" s="342"/>
      <c r="BM230" s="342"/>
      <c r="BN230" s="342"/>
      <c r="BO230" s="342"/>
      <c r="BP230" s="342"/>
      <c r="BQ230" s="342"/>
      <c r="BR230" s="342"/>
      <c r="BS230" s="342"/>
      <c r="BT230" s="342"/>
      <c r="BU230" s="342"/>
      <c r="BV230" s="342"/>
      <c r="BW230" s="342"/>
      <c r="BX230" s="342"/>
      <c r="BY230" s="342"/>
      <c r="BZ230" s="342"/>
      <c r="CA230" s="342"/>
      <c r="CB230" s="342"/>
      <c r="CC230" s="343"/>
      <c r="CD230" s="343"/>
      <c r="CE230" s="343"/>
      <c r="CF230" s="343"/>
      <c r="CG230" s="343"/>
      <c r="CH230" s="343"/>
      <c r="CI230" s="343"/>
      <c r="CJ230" s="343"/>
      <c r="CK230" s="343"/>
      <c r="CL230" s="343"/>
      <c r="CM230" s="343"/>
      <c r="CN230" s="343"/>
      <c r="CO230" s="343"/>
      <c r="CP230" s="343"/>
      <c r="CQ230" s="343"/>
      <c r="CR230" s="343"/>
      <c r="CS230" s="343"/>
      <c r="CT230" s="343"/>
      <c r="CU230" s="343"/>
      <c r="CV230" s="343"/>
      <c r="CW230" s="343"/>
      <c r="CX230" s="343"/>
      <c r="CY230" s="343"/>
      <c r="CZ230" s="343"/>
      <c r="DA230" s="344"/>
    </row>
    <row r="231" spans="2:105" x14ac:dyDescent="0.25">
      <c r="B231" s="341"/>
      <c r="C231" s="342"/>
      <c r="D231" s="342"/>
      <c r="E231" s="342"/>
      <c r="F231" s="342"/>
      <c r="G231" s="342"/>
      <c r="H231" s="342"/>
      <c r="I231" s="342"/>
      <c r="J231" s="342"/>
      <c r="K231" s="342"/>
      <c r="L231" s="342"/>
      <c r="M231" s="342"/>
      <c r="N231" s="342"/>
      <c r="O231" s="342"/>
      <c r="P231" s="342"/>
      <c r="Q231" s="342"/>
      <c r="R231" s="342"/>
      <c r="S231" s="342"/>
      <c r="T231" s="342"/>
      <c r="U231" s="342"/>
      <c r="V231" s="342"/>
      <c r="W231" s="342"/>
      <c r="X231" s="342"/>
      <c r="Y231" s="342"/>
      <c r="Z231" s="342"/>
      <c r="AA231" s="342"/>
      <c r="AB231" s="342"/>
      <c r="AC231" s="342"/>
      <c r="AD231" s="342"/>
      <c r="AE231" s="342"/>
      <c r="AF231" s="342"/>
      <c r="AG231" s="342"/>
      <c r="AH231" s="342"/>
      <c r="AI231" s="342"/>
      <c r="AJ231" s="342"/>
      <c r="AK231" s="342"/>
      <c r="AL231" s="342"/>
      <c r="AM231" s="342"/>
      <c r="AN231" s="342"/>
      <c r="AO231" s="342"/>
      <c r="AP231" s="342"/>
      <c r="AQ231" s="342"/>
      <c r="AR231" s="342"/>
      <c r="AS231" s="342"/>
      <c r="AT231" s="342"/>
      <c r="AU231" s="351"/>
      <c r="AV231" s="342"/>
      <c r="AW231" s="342"/>
      <c r="AX231" s="342"/>
      <c r="AY231" s="342"/>
      <c r="AZ231" s="342"/>
      <c r="BA231" s="342"/>
      <c r="BB231" s="342"/>
      <c r="BC231" s="342"/>
      <c r="BD231" s="342"/>
      <c r="BE231" s="342"/>
      <c r="BF231" s="342"/>
      <c r="BG231" s="342"/>
      <c r="BH231" s="342"/>
      <c r="BI231" s="342"/>
      <c r="BJ231" s="342"/>
      <c r="BK231" s="342"/>
      <c r="BL231" s="342"/>
      <c r="BM231" s="342"/>
      <c r="BN231" s="342"/>
      <c r="BO231" s="342"/>
      <c r="BP231" s="342"/>
      <c r="BQ231" s="342"/>
      <c r="BR231" s="342"/>
      <c r="BS231" s="342"/>
      <c r="BT231" s="342"/>
      <c r="BU231" s="342"/>
      <c r="BV231" s="342"/>
      <c r="BW231" s="342"/>
      <c r="BX231" s="342"/>
      <c r="BY231" s="342"/>
      <c r="BZ231" s="342"/>
      <c r="CA231" s="342"/>
      <c r="CB231" s="342"/>
      <c r="CC231" s="343"/>
      <c r="CD231" s="343"/>
      <c r="CE231" s="343"/>
      <c r="CF231" s="343"/>
      <c r="CG231" s="343"/>
      <c r="CH231" s="343"/>
      <c r="CI231" s="343"/>
      <c r="CJ231" s="343"/>
      <c r="CK231" s="343"/>
      <c r="CL231" s="343"/>
      <c r="CM231" s="343"/>
      <c r="CN231" s="343"/>
      <c r="CO231" s="343"/>
      <c r="CP231" s="343"/>
      <c r="CQ231" s="343"/>
      <c r="CR231" s="343"/>
      <c r="CS231" s="343"/>
      <c r="CT231" s="343"/>
      <c r="CU231" s="343"/>
      <c r="CV231" s="343"/>
      <c r="CW231" s="343"/>
      <c r="CX231" s="343"/>
      <c r="CY231" s="343"/>
      <c r="CZ231" s="343"/>
      <c r="DA231" s="344"/>
    </row>
    <row r="232" spans="2:105" x14ac:dyDescent="0.25">
      <c r="B232" s="341"/>
      <c r="C232" s="342"/>
      <c r="D232" s="342"/>
      <c r="E232" s="342"/>
      <c r="F232" s="342"/>
      <c r="G232" s="342"/>
      <c r="H232" s="342"/>
      <c r="I232" s="342"/>
      <c r="J232" s="342"/>
      <c r="K232" s="342"/>
      <c r="L232" s="342"/>
      <c r="M232" s="342"/>
      <c r="N232" s="342"/>
      <c r="O232" s="342"/>
      <c r="P232" s="342"/>
      <c r="Q232" s="342"/>
      <c r="R232" s="342"/>
      <c r="S232" s="342"/>
      <c r="T232" s="342"/>
      <c r="U232" s="342"/>
      <c r="V232" s="342"/>
      <c r="W232" s="342"/>
      <c r="X232" s="342"/>
      <c r="Y232" s="342"/>
      <c r="Z232" s="342"/>
      <c r="AA232" s="342"/>
      <c r="AB232" s="342"/>
      <c r="AC232" s="342"/>
      <c r="AD232" s="342"/>
      <c r="AE232" s="342"/>
      <c r="AF232" s="342"/>
      <c r="AG232" s="342"/>
      <c r="AH232" s="342"/>
      <c r="AI232" s="342"/>
      <c r="AJ232" s="342"/>
      <c r="AK232" s="342"/>
      <c r="AL232" s="342"/>
      <c r="AM232" s="342"/>
      <c r="AN232" s="342"/>
      <c r="AO232" s="342"/>
      <c r="AP232" s="342"/>
      <c r="AQ232" s="342"/>
      <c r="AR232" s="342"/>
      <c r="AS232" s="342"/>
      <c r="AT232" s="342"/>
      <c r="AU232" s="351"/>
      <c r="AV232" s="342"/>
      <c r="AW232" s="342"/>
      <c r="AX232" s="342"/>
      <c r="AY232" s="342"/>
      <c r="AZ232" s="342"/>
      <c r="BA232" s="342"/>
      <c r="BB232" s="342"/>
      <c r="BC232" s="342"/>
      <c r="BD232" s="342"/>
      <c r="BE232" s="342"/>
      <c r="BF232" s="342"/>
      <c r="BG232" s="342"/>
      <c r="BH232" s="342"/>
      <c r="BI232" s="342"/>
      <c r="BJ232" s="342"/>
      <c r="BK232" s="342"/>
      <c r="BL232" s="342"/>
      <c r="BM232" s="342"/>
      <c r="BN232" s="342"/>
      <c r="BO232" s="342"/>
      <c r="BP232" s="342"/>
      <c r="BQ232" s="342"/>
      <c r="BR232" s="342"/>
      <c r="BS232" s="342"/>
      <c r="BT232" s="342"/>
      <c r="BU232" s="342"/>
      <c r="BV232" s="342"/>
      <c r="BW232" s="342"/>
      <c r="BX232" s="342"/>
      <c r="BY232" s="342"/>
      <c r="BZ232" s="342"/>
      <c r="CA232" s="342"/>
      <c r="CB232" s="342"/>
      <c r="CC232" s="343"/>
      <c r="CD232" s="343"/>
      <c r="CE232" s="343"/>
      <c r="CF232" s="343"/>
      <c r="CG232" s="343"/>
      <c r="CH232" s="343"/>
      <c r="CI232" s="343"/>
      <c r="CJ232" s="343"/>
      <c r="CK232" s="343"/>
      <c r="CL232" s="343"/>
      <c r="CM232" s="343"/>
      <c r="CN232" s="343"/>
      <c r="CO232" s="343"/>
      <c r="CP232" s="343"/>
      <c r="CQ232" s="343"/>
      <c r="CR232" s="343"/>
      <c r="CS232" s="343"/>
      <c r="CT232" s="343"/>
      <c r="CU232" s="343"/>
      <c r="CV232" s="343"/>
      <c r="CW232" s="343"/>
      <c r="CX232" s="343"/>
      <c r="CY232" s="343"/>
      <c r="CZ232" s="343"/>
      <c r="DA232" s="344"/>
    </row>
    <row r="233" spans="2:105" x14ac:dyDescent="0.25">
      <c r="B233" s="341"/>
      <c r="C233" s="342"/>
      <c r="D233" s="342"/>
      <c r="E233" s="342"/>
      <c r="F233" s="342"/>
      <c r="G233" s="342"/>
      <c r="H233" s="342"/>
      <c r="I233" s="342"/>
      <c r="J233" s="342"/>
      <c r="K233" s="342"/>
      <c r="L233" s="342"/>
      <c r="M233" s="342"/>
      <c r="N233" s="342"/>
      <c r="O233" s="342"/>
      <c r="P233" s="342"/>
      <c r="Q233" s="342"/>
      <c r="R233" s="342"/>
      <c r="S233" s="342"/>
      <c r="T233" s="342"/>
      <c r="U233" s="342"/>
      <c r="V233" s="342"/>
      <c r="W233" s="342"/>
      <c r="X233" s="342"/>
      <c r="Y233" s="342"/>
      <c r="Z233" s="342"/>
      <c r="AA233" s="342"/>
      <c r="AB233" s="342"/>
      <c r="AC233" s="342"/>
      <c r="AD233" s="342"/>
      <c r="AE233" s="342"/>
      <c r="AF233" s="342"/>
      <c r="AG233" s="342"/>
      <c r="AH233" s="342"/>
      <c r="AI233" s="342"/>
      <c r="AJ233" s="342"/>
      <c r="AK233" s="342"/>
      <c r="AL233" s="342"/>
      <c r="AM233" s="342"/>
      <c r="AN233" s="342"/>
      <c r="AO233" s="342"/>
      <c r="AP233" s="342"/>
      <c r="AQ233" s="342"/>
      <c r="AR233" s="342"/>
      <c r="AS233" s="342"/>
      <c r="AT233" s="342"/>
      <c r="AU233" s="351"/>
      <c r="AV233" s="342"/>
      <c r="AW233" s="342"/>
      <c r="AX233" s="342"/>
      <c r="AY233" s="342"/>
      <c r="AZ233" s="342"/>
      <c r="BA233" s="342"/>
      <c r="BB233" s="342"/>
      <c r="BC233" s="342"/>
      <c r="BD233" s="342"/>
      <c r="BE233" s="342"/>
      <c r="BF233" s="342"/>
      <c r="BG233" s="342"/>
      <c r="BH233" s="342"/>
      <c r="BI233" s="342"/>
      <c r="BJ233" s="342"/>
      <c r="BK233" s="342"/>
      <c r="BL233" s="342"/>
      <c r="BM233" s="342"/>
      <c r="BN233" s="342"/>
      <c r="BO233" s="342"/>
      <c r="BP233" s="342"/>
      <c r="BQ233" s="342"/>
      <c r="BR233" s="342"/>
      <c r="BS233" s="342"/>
      <c r="BT233" s="342"/>
      <c r="BU233" s="342"/>
      <c r="BV233" s="342"/>
      <c r="BW233" s="342"/>
      <c r="BX233" s="342"/>
      <c r="BY233" s="342"/>
      <c r="BZ233" s="342"/>
      <c r="CA233" s="342"/>
      <c r="CB233" s="342"/>
      <c r="CC233" s="343"/>
      <c r="CD233" s="343"/>
      <c r="CE233" s="343"/>
      <c r="CF233" s="343"/>
      <c r="CG233" s="343"/>
      <c r="CH233" s="343"/>
      <c r="CI233" s="343"/>
      <c r="CJ233" s="343"/>
      <c r="CK233" s="343"/>
      <c r="CL233" s="343"/>
      <c r="CM233" s="343"/>
      <c r="CN233" s="343"/>
      <c r="CO233" s="343"/>
      <c r="CP233" s="343"/>
      <c r="CQ233" s="343"/>
      <c r="CR233" s="343"/>
      <c r="CS233" s="343"/>
      <c r="CT233" s="343"/>
      <c r="CU233" s="343"/>
      <c r="CV233" s="343"/>
      <c r="CW233" s="343"/>
      <c r="CX233" s="343"/>
      <c r="CY233" s="343"/>
      <c r="CZ233" s="343"/>
      <c r="DA233" s="344"/>
    </row>
    <row r="234" spans="2:105" x14ac:dyDescent="0.25">
      <c r="B234" s="341"/>
      <c r="C234" s="342"/>
      <c r="D234" s="342"/>
      <c r="E234" s="342"/>
      <c r="F234" s="342"/>
      <c r="G234" s="342"/>
      <c r="H234" s="342"/>
      <c r="I234" s="342"/>
      <c r="J234" s="342"/>
      <c r="K234" s="342"/>
      <c r="L234" s="342"/>
      <c r="M234" s="342"/>
      <c r="N234" s="342"/>
      <c r="O234" s="342"/>
      <c r="P234" s="342"/>
      <c r="Q234" s="342"/>
      <c r="R234" s="342"/>
      <c r="S234" s="342"/>
      <c r="T234" s="342"/>
      <c r="U234" s="342"/>
      <c r="V234" s="342"/>
      <c r="W234" s="342"/>
      <c r="X234" s="342"/>
      <c r="Y234" s="342"/>
      <c r="Z234" s="342"/>
      <c r="AA234" s="342"/>
      <c r="AB234" s="342"/>
      <c r="AC234" s="342"/>
      <c r="AD234" s="342"/>
      <c r="AE234" s="342"/>
      <c r="AF234" s="342"/>
      <c r="AG234" s="342"/>
      <c r="AH234" s="342"/>
      <c r="AI234" s="342"/>
      <c r="AJ234" s="342"/>
      <c r="AK234" s="342"/>
      <c r="AL234" s="342"/>
      <c r="AM234" s="342"/>
      <c r="AN234" s="342"/>
      <c r="AO234" s="342"/>
      <c r="AP234" s="342"/>
      <c r="AQ234" s="342"/>
      <c r="AR234" s="342"/>
      <c r="AS234" s="342"/>
      <c r="AT234" s="342"/>
      <c r="AU234" s="351"/>
      <c r="AV234" s="342"/>
      <c r="AW234" s="342"/>
      <c r="AX234" s="342"/>
      <c r="AY234" s="342"/>
      <c r="AZ234" s="342"/>
      <c r="BA234" s="342"/>
      <c r="BB234" s="342"/>
      <c r="BC234" s="342"/>
      <c r="BD234" s="342"/>
      <c r="BE234" s="342"/>
      <c r="BF234" s="342"/>
      <c r="BG234" s="342"/>
      <c r="BH234" s="342"/>
      <c r="BI234" s="342"/>
      <c r="BJ234" s="342"/>
      <c r="BK234" s="342"/>
      <c r="BL234" s="342"/>
      <c r="BM234" s="342"/>
      <c r="BN234" s="342"/>
      <c r="BO234" s="342"/>
      <c r="BP234" s="342"/>
      <c r="BQ234" s="342"/>
      <c r="BR234" s="342"/>
      <c r="BS234" s="342"/>
      <c r="BT234" s="342"/>
      <c r="BU234" s="342"/>
      <c r="BV234" s="342"/>
      <c r="BW234" s="342"/>
      <c r="BX234" s="342"/>
      <c r="BY234" s="342"/>
      <c r="BZ234" s="342"/>
      <c r="CA234" s="342"/>
      <c r="CB234" s="342"/>
      <c r="CC234" s="343"/>
      <c r="CD234" s="343"/>
      <c r="CE234" s="343"/>
      <c r="CF234" s="343"/>
      <c r="CG234" s="343"/>
      <c r="CH234" s="343"/>
      <c r="CI234" s="343"/>
      <c r="CJ234" s="343"/>
      <c r="CK234" s="343"/>
      <c r="CL234" s="343"/>
      <c r="CM234" s="343"/>
      <c r="CN234" s="343"/>
      <c r="CO234" s="343"/>
      <c r="CP234" s="343"/>
      <c r="CQ234" s="343"/>
      <c r="CR234" s="343"/>
      <c r="CS234" s="343"/>
      <c r="CT234" s="343"/>
      <c r="CU234" s="343"/>
      <c r="CV234" s="343"/>
      <c r="CW234" s="343"/>
      <c r="CX234" s="343"/>
      <c r="CY234" s="343"/>
      <c r="CZ234" s="343"/>
      <c r="DA234" s="344"/>
    </row>
    <row r="235" spans="2:105" x14ac:dyDescent="0.25">
      <c r="B235" s="341"/>
      <c r="C235" s="342"/>
      <c r="D235" s="342"/>
      <c r="E235" s="342"/>
      <c r="F235" s="342"/>
      <c r="G235" s="342"/>
      <c r="H235" s="342"/>
      <c r="I235" s="342"/>
      <c r="J235" s="342"/>
      <c r="K235" s="342"/>
      <c r="L235" s="342"/>
      <c r="M235" s="342"/>
      <c r="N235" s="342"/>
      <c r="O235" s="342"/>
      <c r="P235" s="342"/>
      <c r="Q235" s="342"/>
      <c r="R235" s="342"/>
      <c r="S235" s="342"/>
      <c r="T235" s="342"/>
      <c r="U235" s="342"/>
      <c r="V235" s="342"/>
      <c r="W235" s="342"/>
      <c r="X235" s="342"/>
      <c r="Y235" s="342"/>
      <c r="Z235" s="342"/>
      <c r="AA235" s="342"/>
      <c r="AB235" s="342"/>
      <c r="AC235" s="342"/>
      <c r="AD235" s="342"/>
      <c r="AE235" s="342"/>
      <c r="AF235" s="342"/>
      <c r="AG235" s="342"/>
      <c r="AH235" s="342"/>
      <c r="AI235" s="342"/>
      <c r="AJ235" s="342"/>
      <c r="AK235" s="342"/>
      <c r="AL235" s="342"/>
      <c r="AM235" s="342"/>
      <c r="AN235" s="342"/>
      <c r="AO235" s="342"/>
      <c r="AP235" s="342"/>
      <c r="AQ235" s="342"/>
      <c r="AR235" s="342"/>
      <c r="AS235" s="342"/>
      <c r="AT235" s="342"/>
      <c r="AU235" s="351"/>
      <c r="AV235" s="342"/>
      <c r="AW235" s="342"/>
      <c r="AX235" s="342"/>
      <c r="AY235" s="342"/>
      <c r="AZ235" s="342"/>
      <c r="BA235" s="342"/>
      <c r="BB235" s="342"/>
      <c r="BC235" s="342"/>
      <c r="BD235" s="342"/>
      <c r="BE235" s="342"/>
      <c r="BF235" s="342"/>
      <c r="BG235" s="342"/>
      <c r="BH235" s="342"/>
      <c r="BI235" s="342"/>
      <c r="BJ235" s="342"/>
      <c r="BK235" s="342"/>
      <c r="BL235" s="342"/>
      <c r="BM235" s="342"/>
      <c r="BN235" s="342"/>
      <c r="BO235" s="342"/>
      <c r="BP235" s="342"/>
      <c r="BQ235" s="342"/>
      <c r="BR235" s="342"/>
      <c r="BS235" s="342"/>
      <c r="BT235" s="342"/>
      <c r="BU235" s="342"/>
      <c r="BV235" s="342"/>
      <c r="BW235" s="342"/>
      <c r="BX235" s="342"/>
      <c r="BY235" s="342"/>
      <c r="BZ235" s="342"/>
      <c r="CA235" s="342"/>
      <c r="CB235" s="342"/>
      <c r="CC235" s="343"/>
      <c r="CD235" s="343"/>
      <c r="CE235" s="343"/>
      <c r="CF235" s="343"/>
      <c r="CG235" s="343"/>
      <c r="CH235" s="343"/>
      <c r="CI235" s="343"/>
      <c r="CJ235" s="343"/>
      <c r="CK235" s="343"/>
      <c r="CL235" s="343"/>
      <c r="CM235" s="343"/>
      <c r="CN235" s="343"/>
      <c r="CO235" s="343"/>
      <c r="CP235" s="343"/>
      <c r="CQ235" s="343"/>
      <c r="CR235" s="343"/>
      <c r="CS235" s="343"/>
      <c r="CT235" s="343"/>
      <c r="CU235" s="343"/>
      <c r="CV235" s="343"/>
      <c r="CW235" s="343"/>
      <c r="CX235" s="343"/>
      <c r="CY235" s="343"/>
      <c r="CZ235" s="343"/>
      <c r="DA235" s="344"/>
    </row>
    <row r="236" spans="2:105" x14ac:dyDescent="0.25">
      <c r="B236" s="341"/>
      <c r="C236" s="342"/>
      <c r="D236" s="342"/>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c r="AA236" s="342"/>
      <c r="AB236" s="342"/>
      <c r="AC236" s="342"/>
      <c r="AD236" s="342"/>
      <c r="AE236" s="342"/>
      <c r="AF236" s="342"/>
      <c r="AG236" s="342"/>
      <c r="AH236" s="342"/>
      <c r="AI236" s="342"/>
      <c r="AJ236" s="342"/>
      <c r="AK236" s="342"/>
      <c r="AL236" s="342"/>
      <c r="AM236" s="342"/>
      <c r="AN236" s="342"/>
      <c r="AO236" s="342"/>
      <c r="AP236" s="342"/>
      <c r="AQ236" s="342"/>
      <c r="AR236" s="342"/>
      <c r="AS236" s="342"/>
      <c r="AT236" s="342"/>
      <c r="AU236" s="351"/>
      <c r="AV236" s="342"/>
      <c r="AW236" s="342"/>
      <c r="AX236" s="342"/>
      <c r="AY236" s="342"/>
      <c r="AZ236" s="342"/>
      <c r="BA236" s="342"/>
      <c r="BB236" s="342"/>
      <c r="BC236" s="342"/>
      <c r="BD236" s="342"/>
      <c r="BE236" s="342"/>
      <c r="BF236" s="342"/>
      <c r="BG236" s="342"/>
      <c r="BH236" s="342"/>
      <c r="BI236" s="342"/>
      <c r="BJ236" s="342"/>
      <c r="BK236" s="342"/>
      <c r="BL236" s="342"/>
      <c r="BM236" s="342"/>
      <c r="BN236" s="342"/>
      <c r="BO236" s="342"/>
      <c r="BP236" s="342"/>
      <c r="BQ236" s="342"/>
      <c r="BR236" s="342"/>
      <c r="BS236" s="342"/>
      <c r="BT236" s="342"/>
      <c r="BU236" s="342"/>
      <c r="BV236" s="342"/>
      <c r="BW236" s="342"/>
      <c r="BX236" s="342"/>
      <c r="BY236" s="342"/>
      <c r="BZ236" s="342"/>
      <c r="CA236" s="342"/>
      <c r="CB236" s="342"/>
      <c r="CC236" s="343"/>
      <c r="CD236" s="343"/>
      <c r="CE236" s="343"/>
      <c r="CF236" s="343"/>
      <c r="CG236" s="343"/>
      <c r="CH236" s="343"/>
      <c r="CI236" s="343"/>
      <c r="CJ236" s="343"/>
      <c r="CK236" s="343"/>
      <c r="CL236" s="343"/>
      <c r="CM236" s="343"/>
      <c r="CN236" s="343"/>
      <c r="CO236" s="343"/>
      <c r="CP236" s="343"/>
      <c r="CQ236" s="343"/>
      <c r="CR236" s="343"/>
      <c r="CS236" s="343"/>
      <c r="CT236" s="343"/>
      <c r="CU236" s="343"/>
      <c r="CV236" s="343"/>
      <c r="CW236" s="343"/>
      <c r="CX236" s="343"/>
      <c r="CY236" s="343"/>
      <c r="CZ236" s="343"/>
      <c r="DA236" s="344"/>
    </row>
    <row r="237" spans="2:105" x14ac:dyDescent="0.25">
      <c r="B237" s="341"/>
      <c r="C237" s="343"/>
      <c r="D237" s="343"/>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c r="AA237" s="343"/>
      <c r="AB237" s="343"/>
      <c r="AC237" s="343"/>
      <c r="AD237" s="343"/>
      <c r="AE237" s="343"/>
      <c r="AF237" s="343"/>
      <c r="AG237" s="343"/>
      <c r="AH237" s="343"/>
      <c r="AI237" s="343"/>
      <c r="AJ237" s="343"/>
      <c r="AK237" s="343"/>
      <c r="AL237" s="343"/>
      <c r="AM237" s="343"/>
      <c r="AN237" s="343"/>
      <c r="AO237" s="343"/>
      <c r="AP237" s="343"/>
      <c r="AQ237" s="343"/>
      <c r="AR237" s="343"/>
      <c r="AS237" s="343"/>
      <c r="AT237" s="343"/>
      <c r="AU237" s="351"/>
      <c r="AV237" s="343"/>
      <c r="AW237" s="343"/>
      <c r="AX237" s="343"/>
      <c r="AY237" s="343"/>
      <c r="AZ237" s="343"/>
      <c r="BA237" s="343"/>
      <c r="BB237" s="343"/>
      <c r="BC237" s="343"/>
      <c r="BD237" s="343"/>
      <c r="BE237" s="343"/>
      <c r="BF237" s="343"/>
      <c r="BG237" s="343"/>
      <c r="BH237" s="343"/>
      <c r="BI237" s="343"/>
      <c r="BJ237" s="343"/>
      <c r="BK237" s="343"/>
      <c r="BL237" s="343"/>
      <c r="BM237" s="343"/>
      <c r="BN237" s="343"/>
      <c r="BO237" s="343"/>
      <c r="BP237" s="343"/>
      <c r="BQ237" s="343"/>
      <c r="BR237" s="343"/>
      <c r="BS237" s="343"/>
      <c r="BT237" s="343"/>
      <c r="BU237" s="343"/>
      <c r="BV237" s="343"/>
      <c r="BW237" s="343"/>
      <c r="BX237" s="343"/>
      <c r="BY237" s="343"/>
      <c r="BZ237" s="343"/>
      <c r="CA237" s="343"/>
      <c r="CB237" s="343"/>
      <c r="CC237" s="343"/>
      <c r="CD237" s="343"/>
      <c r="CE237" s="343"/>
      <c r="CF237" s="343"/>
      <c r="CG237" s="343"/>
      <c r="CH237" s="343"/>
      <c r="CI237" s="343"/>
      <c r="CJ237" s="343"/>
      <c r="CK237" s="343"/>
      <c r="CL237" s="343"/>
      <c r="CM237" s="343"/>
      <c r="CN237" s="343"/>
      <c r="CO237" s="343"/>
      <c r="CP237" s="343"/>
      <c r="CQ237" s="343"/>
      <c r="CR237" s="343"/>
      <c r="CS237" s="343"/>
      <c r="CT237" s="343"/>
      <c r="CU237" s="343"/>
      <c r="CV237" s="343"/>
      <c r="CW237" s="343"/>
      <c r="CX237" s="343"/>
      <c r="CY237" s="343"/>
      <c r="CZ237" s="343"/>
      <c r="DA237" s="344"/>
    </row>
    <row r="238" spans="2:105" x14ac:dyDescent="0.25">
      <c r="B238" s="341"/>
      <c r="C238" s="343"/>
      <c r="D238" s="343"/>
      <c r="E238" s="343"/>
      <c r="F238" s="343"/>
      <c r="G238" s="343"/>
      <c r="H238" s="343"/>
      <c r="I238" s="343"/>
      <c r="J238" s="343"/>
      <c r="K238" s="343"/>
      <c r="L238" s="343"/>
      <c r="M238" s="343"/>
      <c r="N238" s="343"/>
      <c r="O238" s="343"/>
      <c r="P238" s="343"/>
      <c r="Q238" s="343"/>
      <c r="R238" s="343"/>
      <c r="S238" s="343"/>
      <c r="T238" s="343"/>
      <c r="U238" s="343"/>
      <c r="V238" s="343"/>
      <c r="W238" s="343"/>
      <c r="X238" s="343"/>
      <c r="Y238" s="343"/>
      <c r="Z238" s="343"/>
      <c r="AA238" s="343"/>
      <c r="AB238" s="343"/>
      <c r="AC238" s="343"/>
      <c r="AD238" s="343"/>
      <c r="AE238" s="343"/>
      <c r="AF238" s="343"/>
      <c r="AG238" s="343"/>
      <c r="AH238" s="343"/>
      <c r="AI238" s="343"/>
      <c r="AJ238" s="343"/>
      <c r="AK238" s="343"/>
      <c r="AL238" s="343"/>
      <c r="AM238" s="343"/>
      <c r="AN238" s="343"/>
      <c r="AO238" s="343"/>
      <c r="AP238" s="343"/>
      <c r="AQ238" s="343"/>
      <c r="AR238" s="343"/>
      <c r="AS238" s="343"/>
      <c r="AT238" s="343"/>
      <c r="AU238" s="351"/>
      <c r="AV238" s="343"/>
      <c r="AW238" s="343"/>
      <c r="AX238" s="343"/>
      <c r="AY238" s="343"/>
      <c r="AZ238" s="343"/>
      <c r="BA238" s="343"/>
      <c r="BB238" s="343"/>
      <c r="BC238" s="343"/>
      <c r="BD238" s="343"/>
      <c r="BE238" s="343"/>
      <c r="BF238" s="343"/>
      <c r="BG238" s="343"/>
      <c r="BH238" s="343"/>
      <c r="BI238" s="343"/>
      <c r="BJ238" s="343"/>
      <c r="BK238" s="343"/>
      <c r="BL238" s="343"/>
      <c r="BM238" s="343"/>
      <c r="BN238" s="343"/>
      <c r="BO238" s="343"/>
      <c r="BP238" s="343"/>
      <c r="BQ238" s="343"/>
      <c r="BR238" s="343"/>
      <c r="BS238" s="343"/>
      <c r="BT238" s="343"/>
      <c r="BU238" s="343"/>
      <c r="BV238" s="343"/>
      <c r="BW238" s="343"/>
      <c r="BX238" s="343"/>
      <c r="BY238" s="343"/>
      <c r="BZ238" s="343"/>
      <c r="CA238" s="343"/>
      <c r="CB238" s="343"/>
      <c r="CC238" s="343"/>
      <c r="CD238" s="343"/>
      <c r="CE238" s="343"/>
      <c r="CF238" s="343"/>
      <c r="CG238" s="343"/>
      <c r="CH238" s="343"/>
      <c r="CI238" s="343"/>
      <c r="CJ238" s="343"/>
      <c r="CK238" s="343"/>
      <c r="CL238" s="343"/>
      <c r="CM238" s="343"/>
      <c r="CN238" s="343"/>
      <c r="CO238" s="343"/>
      <c r="CP238" s="343"/>
      <c r="CQ238" s="343"/>
      <c r="CR238" s="343"/>
      <c r="CS238" s="343"/>
      <c r="CT238" s="343"/>
      <c r="CU238" s="343"/>
      <c r="CV238" s="343"/>
      <c r="CW238" s="343"/>
      <c r="CX238" s="343"/>
      <c r="CY238" s="343"/>
      <c r="CZ238" s="343"/>
      <c r="DA238" s="344"/>
    </row>
    <row r="239" spans="2:105" x14ac:dyDescent="0.25">
      <c r="B239" s="341"/>
      <c r="C239" s="343"/>
      <c r="D239" s="343"/>
      <c r="E239" s="343"/>
      <c r="F239" s="343"/>
      <c r="G239" s="343"/>
      <c r="H239" s="343"/>
      <c r="I239" s="343"/>
      <c r="J239" s="343"/>
      <c r="K239" s="343"/>
      <c r="L239" s="343"/>
      <c r="M239" s="343"/>
      <c r="N239" s="343"/>
      <c r="O239" s="343"/>
      <c r="P239" s="343"/>
      <c r="Q239" s="343"/>
      <c r="R239" s="343"/>
      <c r="S239" s="343"/>
      <c r="T239" s="343"/>
      <c r="U239" s="343"/>
      <c r="V239" s="343"/>
      <c r="W239" s="343"/>
      <c r="X239" s="343"/>
      <c r="Y239" s="343"/>
      <c r="Z239" s="343"/>
      <c r="AA239" s="343"/>
      <c r="AB239" s="343"/>
      <c r="AC239" s="343"/>
      <c r="AD239" s="343"/>
      <c r="AE239" s="343"/>
      <c r="AF239" s="343"/>
      <c r="AG239" s="343"/>
      <c r="AH239" s="343"/>
      <c r="AI239" s="343"/>
      <c r="AJ239" s="343"/>
      <c r="AK239" s="343"/>
      <c r="AL239" s="343"/>
      <c r="AM239" s="343"/>
      <c r="AN239" s="343"/>
      <c r="AO239" s="343"/>
      <c r="AP239" s="343"/>
      <c r="AQ239" s="343"/>
      <c r="AR239" s="343"/>
      <c r="AS239" s="343"/>
      <c r="AT239" s="343"/>
      <c r="AU239" s="351"/>
      <c r="AV239" s="343"/>
      <c r="AW239" s="343"/>
      <c r="AX239" s="343"/>
      <c r="AY239" s="343"/>
      <c r="AZ239" s="343"/>
      <c r="BA239" s="343"/>
      <c r="BB239" s="343"/>
      <c r="BC239" s="343"/>
      <c r="BD239" s="343"/>
      <c r="BE239" s="343"/>
      <c r="BF239" s="343"/>
      <c r="BG239" s="343"/>
      <c r="BH239" s="343"/>
      <c r="BI239" s="343"/>
      <c r="BJ239" s="343"/>
      <c r="BK239" s="343"/>
      <c r="BL239" s="343"/>
      <c r="BM239" s="343"/>
      <c r="BN239" s="343"/>
      <c r="BO239" s="343"/>
      <c r="BP239" s="343"/>
      <c r="BQ239" s="343"/>
      <c r="BR239" s="343"/>
      <c r="BS239" s="343"/>
      <c r="BT239" s="343"/>
      <c r="BU239" s="343"/>
      <c r="BV239" s="343"/>
      <c r="BW239" s="343"/>
      <c r="BX239" s="343"/>
      <c r="BY239" s="343"/>
      <c r="BZ239" s="343"/>
      <c r="CA239" s="343"/>
      <c r="CB239" s="343"/>
      <c r="CC239" s="343"/>
      <c r="CD239" s="343"/>
      <c r="CE239" s="343"/>
      <c r="CF239" s="343"/>
      <c r="CG239" s="343"/>
      <c r="CH239" s="343"/>
      <c r="CI239" s="343"/>
      <c r="CJ239" s="343"/>
      <c r="CK239" s="343"/>
      <c r="CL239" s="343"/>
      <c r="CM239" s="343"/>
      <c r="CN239" s="343"/>
      <c r="CO239" s="343"/>
      <c r="CP239" s="343"/>
      <c r="CQ239" s="343"/>
      <c r="CR239" s="343"/>
      <c r="CS239" s="343"/>
      <c r="CT239" s="343"/>
      <c r="CU239" s="343"/>
      <c r="CV239" s="343"/>
      <c r="CW239" s="343"/>
      <c r="CX239" s="343"/>
      <c r="CY239" s="343"/>
      <c r="CZ239" s="343"/>
      <c r="DA239" s="344"/>
    </row>
    <row r="240" spans="2:105" x14ac:dyDescent="0.25">
      <c r="B240" s="341"/>
      <c r="C240" s="343"/>
      <c r="D240" s="343"/>
      <c r="E240" s="343"/>
      <c r="F240" s="343"/>
      <c r="G240" s="343"/>
      <c r="H240" s="343"/>
      <c r="I240" s="343"/>
      <c r="J240" s="343"/>
      <c r="K240" s="343"/>
      <c r="L240" s="343"/>
      <c r="M240" s="343"/>
      <c r="N240" s="343"/>
      <c r="O240" s="343"/>
      <c r="P240" s="343"/>
      <c r="Q240" s="343"/>
      <c r="R240" s="343"/>
      <c r="S240" s="343"/>
      <c r="T240" s="343"/>
      <c r="U240" s="343"/>
      <c r="V240" s="343"/>
      <c r="W240" s="343"/>
      <c r="X240" s="343"/>
      <c r="Y240" s="343"/>
      <c r="Z240" s="343"/>
      <c r="AA240" s="343"/>
      <c r="AB240" s="343"/>
      <c r="AC240" s="343"/>
      <c r="AD240" s="343"/>
      <c r="AE240" s="343"/>
      <c r="AF240" s="343"/>
      <c r="AG240" s="343"/>
      <c r="AH240" s="343"/>
      <c r="AI240" s="343"/>
      <c r="AJ240" s="343"/>
      <c r="AK240" s="343"/>
      <c r="AL240" s="343"/>
      <c r="AM240" s="343"/>
      <c r="AN240" s="343"/>
      <c r="AO240" s="343"/>
      <c r="AP240" s="343"/>
      <c r="AQ240" s="343"/>
      <c r="AR240" s="343"/>
      <c r="AS240" s="343"/>
      <c r="AT240" s="343"/>
      <c r="AU240" s="351"/>
      <c r="AV240" s="343"/>
      <c r="AW240" s="343"/>
      <c r="AX240" s="343"/>
      <c r="AY240" s="343"/>
      <c r="AZ240" s="343"/>
      <c r="BA240" s="343"/>
      <c r="BB240" s="343"/>
      <c r="BC240" s="343"/>
      <c r="BD240" s="343"/>
      <c r="BE240" s="343"/>
      <c r="BF240" s="343"/>
      <c r="BG240" s="343"/>
      <c r="BH240" s="343"/>
      <c r="BI240" s="343"/>
      <c r="BJ240" s="343"/>
      <c r="BK240" s="343"/>
      <c r="BL240" s="343"/>
      <c r="BM240" s="343"/>
      <c r="BN240" s="343"/>
      <c r="BO240" s="343"/>
      <c r="BP240" s="343"/>
      <c r="BQ240" s="343"/>
      <c r="BR240" s="343"/>
      <c r="BS240" s="343"/>
      <c r="BT240" s="343"/>
      <c r="BU240" s="343"/>
      <c r="BV240" s="343"/>
      <c r="BW240" s="343"/>
      <c r="BX240" s="343"/>
      <c r="BY240" s="343"/>
      <c r="BZ240" s="343"/>
      <c r="CA240" s="343"/>
      <c r="CB240" s="343"/>
      <c r="CC240" s="343"/>
      <c r="CD240" s="343"/>
      <c r="CE240" s="343"/>
      <c r="CF240" s="343"/>
      <c r="CG240" s="343"/>
      <c r="CH240" s="343"/>
      <c r="CI240" s="343"/>
      <c r="CJ240" s="343"/>
      <c r="CK240" s="343"/>
      <c r="CL240" s="343"/>
      <c r="CM240" s="343"/>
      <c r="CN240" s="343"/>
      <c r="CO240" s="343"/>
      <c r="CP240" s="343"/>
      <c r="CQ240" s="343"/>
      <c r="CR240" s="343"/>
      <c r="CS240" s="343"/>
      <c r="CT240" s="343"/>
      <c r="CU240" s="343"/>
      <c r="CV240" s="343"/>
      <c r="CW240" s="343"/>
      <c r="CX240" s="343"/>
      <c r="CY240" s="343"/>
      <c r="CZ240" s="343"/>
      <c r="DA240" s="344"/>
    </row>
    <row r="241" spans="2:105" x14ac:dyDescent="0.25">
      <c r="B241" s="341"/>
      <c r="C241" s="343"/>
      <c r="D241" s="343"/>
      <c r="E241" s="343"/>
      <c r="F241" s="343"/>
      <c r="G241" s="343"/>
      <c r="H241" s="343"/>
      <c r="I241" s="343"/>
      <c r="J241" s="343"/>
      <c r="K241" s="343"/>
      <c r="L241" s="343"/>
      <c r="M241" s="343"/>
      <c r="N241" s="343"/>
      <c r="O241" s="343"/>
      <c r="P241" s="343"/>
      <c r="Q241" s="343"/>
      <c r="R241" s="343"/>
      <c r="S241" s="343"/>
      <c r="T241" s="343"/>
      <c r="U241" s="343"/>
      <c r="V241" s="343"/>
      <c r="W241" s="343"/>
      <c r="X241" s="343"/>
      <c r="Y241" s="343"/>
      <c r="Z241" s="343"/>
      <c r="AA241" s="343"/>
      <c r="AB241" s="343"/>
      <c r="AC241" s="343"/>
      <c r="AD241" s="343"/>
      <c r="AE241" s="343"/>
      <c r="AF241" s="343"/>
      <c r="AG241" s="343"/>
      <c r="AH241" s="343"/>
      <c r="AI241" s="343"/>
      <c r="AJ241" s="343"/>
      <c r="AK241" s="343"/>
      <c r="AL241" s="343"/>
      <c r="AM241" s="343"/>
      <c r="AN241" s="343"/>
      <c r="AO241" s="343"/>
      <c r="AP241" s="343"/>
      <c r="AQ241" s="343"/>
      <c r="AR241" s="343"/>
      <c r="AS241" s="343"/>
      <c r="AT241" s="343"/>
      <c r="AU241" s="351"/>
      <c r="AV241" s="343"/>
      <c r="AW241" s="343"/>
      <c r="AX241" s="343"/>
      <c r="AY241" s="343"/>
      <c r="AZ241" s="343"/>
      <c r="BA241" s="343"/>
      <c r="BB241" s="343"/>
      <c r="BC241" s="343"/>
      <c r="BD241" s="343"/>
      <c r="BE241" s="343"/>
      <c r="BF241" s="343"/>
      <c r="BG241" s="343"/>
      <c r="BH241" s="343"/>
      <c r="BI241" s="343"/>
      <c r="BJ241" s="343"/>
      <c r="BK241" s="343"/>
      <c r="BL241" s="343"/>
      <c r="BM241" s="343"/>
      <c r="BN241" s="343"/>
      <c r="BO241" s="343"/>
      <c r="BP241" s="343"/>
      <c r="BQ241" s="343"/>
      <c r="BR241" s="343"/>
      <c r="BS241" s="343"/>
      <c r="BT241" s="343"/>
      <c r="BU241" s="343"/>
      <c r="BV241" s="343"/>
      <c r="BW241" s="343"/>
      <c r="BX241" s="343"/>
      <c r="BY241" s="343"/>
      <c r="BZ241" s="343"/>
      <c r="CA241" s="343"/>
      <c r="CB241" s="343"/>
      <c r="CC241" s="343"/>
      <c r="CD241" s="343"/>
      <c r="CE241" s="343"/>
      <c r="CF241" s="343"/>
      <c r="CG241" s="343"/>
      <c r="CH241" s="343"/>
      <c r="CI241" s="343"/>
      <c r="CJ241" s="343"/>
      <c r="CK241" s="343"/>
      <c r="CL241" s="343"/>
      <c r="CM241" s="343"/>
      <c r="CN241" s="343"/>
      <c r="CO241" s="343"/>
      <c r="CP241" s="343"/>
      <c r="CQ241" s="343"/>
      <c r="CR241" s="343"/>
      <c r="CS241" s="343"/>
      <c r="CT241" s="343"/>
      <c r="CU241" s="343"/>
      <c r="CV241" s="343"/>
      <c r="CW241" s="343"/>
      <c r="CX241" s="343"/>
      <c r="CY241" s="343"/>
      <c r="CZ241" s="343"/>
      <c r="DA241" s="344"/>
    </row>
    <row r="242" spans="2:105" x14ac:dyDescent="0.25">
      <c r="B242" s="341"/>
      <c r="C242" s="343"/>
      <c r="D242" s="343"/>
      <c r="E242" s="343"/>
      <c r="F242" s="343"/>
      <c r="G242" s="343"/>
      <c r="H242" s="343"/>
      <c r="I242" s="343"/>
      <c r="J242" s="343"/>
      <c r="K242" s="343"/>
      <c r="L242" s="343"/>
      <c r="M242" s="343"/>
      <c r="N242" s="343"/>
      <c r="O242" s="343"/>
      <c r="P242" s="343"/>
      <c r="Q242" s="343"/>
      <c r="R242" s="343"/>
      <c r="S242" s="343"/>
      <c r="T242" s="343"/>
      <c r="U242" s="343"/>
      <c r="V242" s="343"/>
      <c r="W242" s="343"/>
      <c r="X242" s="343"/>
      <c r="Y242" s="343"/>
      <c r="Z242" s="343"/>
      <c r="AA242" s="343"/>
      <c r="AB242" s="343"/>
      <c r="AC242" s="343"/>
      <c r="AD242" s="343"/>
      <c r="AE242" s="343"/>
      <c r="AF242" s="343"/>
      <c r="AG242" s="343"/>
      <c r="AH242" s="343"/>
      <c r="AI242" s="343"/>
      <c r="AJ242" s="343"/>
      <c r="AK242" s="343"/>
      <c r="AL242" s="343"/>
      <c r="AM242" s="343"/>
      <c r="AN242" s="343"/>
      <c r="AO242" s="343"/>
      <c r="AP242" s="343"/>
      <c r="AQ242" s="343"/>
      <c r="AR242" s="343"/>
      <c r="AS242" s="343"/>
      <c r="AT242" s="343"/>
      <c r="AU242" s="351"/>
      <c r="AV242" s="343"/>
      <c r="AW242" s="343"/>
      <c r="AX242" s="343"/>
      <c r="AY242" s="343"/>
      <c r="AZ242" s="343"/>
      <c r="BA242" s="343"/>
      <c r="BB242" s="343"/>
      <c r="BC242" s="343"/>
      <c r="BD242" s="343"/>
      <c r="BE242" s="343"/>
      <c r="BF242" s="343"/>
      <c r="BG242" s="343"/>
      <c r="BH242" s="343"/>
      <c r="BI242" s="343"/>
      <c r="BJ242" s="343"/>
      <c r="BK242" s="343"/>
      <c r="BL242" s="343"/>
      <c r="BM242" s="343"/>
      <c r="BN242" s="343"/>
      <c r="BO242" s="343"/>
      <c r="BP242" s="343"/>
      <c r="BQ242" s="343"/>
      <c r="BR242" s="343"/>
      <c r="BS242" s="343"/>
      <c r="BT242" s="343"/>
      <c r="BU242" s="343"/>
      <c r="BV242" s="343"/>
      <c r="BW242" s="343"/>
      <c r="BX242" s="343"/>
      <c r="BY242" s="343"/>
      <c r="BZ242" s="343"/>
      <c r="CA242" s="343"/>
      <c r="CB242" s="343"/>
      <c r="CC242" s="343"/>
      <c r="CD242" s="343"/>
      <c r="CE242" s="343"/>
      <c r="CF242" s="343"/>
      <c r="CG242" s="343"/>
      <c r="CH242" s="343"/>
      <c r="CI242" s="343"/>
      <c r="CJ242" s="343"/>
      <c r="CK242" s="343"/>
      <c r="CL242" s="343"/>
      <c r="CM242" s="343"/>
      <c r="CN242" s="343"/>
      <c r="CO242" s="343"/>
      <c r="CP242" s="343"/>
      <c r="CQ242" s="343"/>
      <c r="CR242" s="343"/>
      <c r="CS242" s="343"/>
      <c r="CT242" s="343"/>
      <c r="CU242" s="343"/>
      <c r="CV242" s="343"/>
      <c r="CW242" s="343"/>
      <c r="CX242" s="343"/>
      <c r="CY242" s="343"/>
      <c r="CZ242" s="343"/>
      <c r="DA242" s="344"/>
    </row>
    <row r="243" spans="2:105" x14ac:dyDescent="0.25">
      <c r="B243" s="341"/>
      <c r="C243" s="343"/>
      <c r="D243" s="343"/>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c r="AA243" s="343"/>
      <c r="AB243" s="343"/>
      <c r="AC243" s="343"/>
      <c r="AD243" s="343"/>
      <c r="AE243" s="343"/>
      <c r="AF243" s="343"/>
      <c r="AG243" s="343"/>
      <c r="AH243" s="343"/>
      <c r="AI243" s="343"/>
      <c r="AJ243" s="343"/>
      <c r="AK243" s="343"/>
      <c r="AL243" s="343"/>
      <c r="AM243" s="343"/>
      <c r="AN243" s="343"/>
      <c r="AO243" s="343"/>
      <c r="AP243" s="343"/>
      <c r="AQ243" s="343"/>
      <c r="AR243" s="343"/>
      <c r="AS243" s="343"/>
      <c r="AT243" s="343"/>
      <c r="AU243" s="351"/>
      <c r="AV243" s="343"/>
      <c r="AW243" s="343"/>
      <c r="AX243" s="343"/>
      <c r="AY243" s="343"/>
      <c r="AZ243" s="343"/>
      <c r="BA243" s="343"/>
      <c r="BB243" s="343"/>
      <c r="BC243" s="343"/>
      <c r="BD243" s="343"/>
      <c r="BE243" s="343"/>
      <c r="BF243" s="343"/>
      <c r="BG243" s="343"/>
      <c r="BH243" s="343"/>
      <c r="BI243" s="343"/>
      <c r="BJ243" s="343"/>
      <c r="BK243" s="343"/>
      <c r="BL243" s="343"/>
      <c r="BM243" s="343"/>
      <c r="BN243" s="343"/>
      <c r="BO243" s="343"/>
      <c r="BP243" s="343"/>
      <c r="BQ243" s="343"/>
      <c r="BR243" s="343"/>
      <c r="BS243" s="343"/>
      <c r="BT243" s="343"/>
      <c r="BU243" s="343"/>
      <c r="BV243" s="343"/>
      <c r="BW243" s="343"/>
      <c r="BX243" s="343"/>
      <c r="BY243" s="343"/>
      <c r="BZ243" s="343"/>
      <c r="CA243" s="343"/>
      <c r="CB243" s="343"/>
      <c r="CC243" s="343"/>
      <c r="CD243" s="343"/>
      <c r="CE243" s="343"/>
      <c r="CF243" s="343"/>
      <c r="CG243" s="343"/>
      <c r="CH243" s="343"/>
      <c r="CI243" s="343"/>
      <c r="CJ243" s="343"/>
      <c r="CK243" s="343"/>
      <c r="CL243" s="343"/>
      <c r="CM243" s="343"/>
      <c r="CN243" s="343"/>
      <c r="CO243" s="343"/>
      <c r="CP243" s="343"/>
      <c r="CQ243" s="343"/>
      <c r="CR243" s="343"/>
      <c r="CS243" s="343"/>
      <c r="CT243" s="343"/>
      <c r="CU243" s="343"/>
      <c r="CV243" s="343"/>
      <c r="CW243" s="343"/>
      <c r="CX243" s="343"/>
      <c r="CY243" s="343"/>
      <c r="CZ243" s="343"/>
      <c r="DA243" s="344"/>
    </row>
    <row r="244" spans="2:105" x14ac:dyDescent="0.25">
      <c r="B244" s="341"/>
      <c r="C244" s="343"/>
      <c r="D244" s="343"/>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c r="AA244" s="343"/>
      <c r="AB244" s="343"/>
      <c r="AC244" s="343"/>
      <c r="AD244" s="343"/>
      <c r="AE244" s="343"/>
      <c r="AF244" s="343"/>
      <c r="AG244" s="343"/>
      <c r="AH244" s="343"/>
      <c r="AI244" s="343"/>
      <c r="AJ244" s="343"/>
      <c r="AK244" s="343"/>
      <c r="AL244" s="343"/>
      <c r="AM244" s="343"/>
      <c r="AN244" s="343"/>
      <c r="AO244" s="343"/>
      <c r="AP244" s="343"/>
      <c r="AQ244" s="343"/>
      <c r="AR244" s="343"/>
      <c r="AS244" s="343"/>
      <c r="AT244" s="343"/>
      <c r="AU244" s="351"/>
      <c r="AV244" s="343"/>
      <c r="AW244" s="343"/>
      <c r="AX244" s="343"/>
      <c r="AY244" s="343"/>
      <c r="AZ244" s="343"/>
      <c r="BA244" s="343"/>
      <c r="BB244" s="343"/>
      <c r="BC244" s="343"/>
      <c r="BD244" s="343"/>
      <c r="BE244" s="343"/>
      <c r="BF244" s="343"/>
      <c r="BG244" s="343"/>
      <c r="BH244" s="343"/>
      <c r="BI244" s="343"/>
      <c r="BJ244" s="343"/>
      <c r="BK244" s="343"/>
      <c r="BL244" s="343"/>
      <c r="BM244" s="343"/>
      <c r="BN244" s="343"/>
      <c r="BO244" s="343"/>
      <c r="BP244" s="343"/>
      <c r="BQ244" s="343"/>
      <c r="BR244" s="343"/>
      <c r="BS244" s="343"/>
      <c r="BT244" s="343"/>
      <c r="BU244" s="343"/>
      <c r="BV244" s="343"/>
      <c r="BW244" s="343"/>
      <c r="BX244" s="343"/>
      <c r="BY244" s="343"/>
      <c r="BZ244" s="343"/>
      <c r="CA244" s="343"/>
      <c r="CB244" s="343"/>
      <c r="CC244" s="343"/>
      <c r="CD244" s="343"/>
      <c r="CE244" s="343"/>
      <c r="CF244" s="343"/>
      <c r="CG244" s="343"/>
      <c r="CH244" s="343"/>
      <c r="CI244" s="343"/>
      <c r="CJ244" s="343"/>
      <c r="CK244" s="343"/>
      <c r="CL244" s="343"/>
      <c r="CM244" s="343"/>
      <c r="CN244" s="343"/>
      <c r="CO244" s="343"/>
      <c r="CP244" s="343"/>
      <c r="CQ244" s="343"/>
      <c r="CR244" s="343"/>
      <c r="CS244" s="343"/>
      <c r="CT244" s="343"/>
      <c r="CU244" s="343"/>
      <c r="CV244" s="343"/>
      <c r="CW244" s="343"/>
      <c r="CX244" s="343"/>
      <c r="CY244" s="343"/>
      <c r="CZ244" s="343"/>
      <c r="DA244" s="344"/>
    </row>
    <row r="245" spans="2:105" x14ac:dyDescent="0.25">
      <c r="B245" s="341"/>
      <c r="C245" s="343"/>
      <c r="D245" s="343"/>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c r="AA245" s="343"/>
      <c r="AB245" s="343"/>
      <c r="AC245" s="343"/>
      <c r="AD245" s="343"/>
      <c r="AE245" s="343"/>
      <c r="AF245" s="343"/>
      <c r="AG245" s="343"/>
      <c r="AH245" s="343"/>
      <c r="AI245" s="343"/>
      <c r="AJ245" s="343"/>
      <c r="AK245" s="343"/>
      <c r="AL245" s="343"/>
      <c r="AM245" s="343"/>
      <c r="AN245" s="343"/>
      <c r="AO245" s="343"/>
      <c r="AP245" s="343"/>
      <c r="AQ245" s="343"/>
      <c r="AR245" s="343"/>
      <c r="AS245" s="343"/>
      <c r="AT245" s="343"/>
      <c r="AU245" s="351"/>
      <c r="AV245" s="343"/>
      <c r="AW245" s="343"/>
      <c r="AX245" s="343"/>
      <c r="AY245" s="343"/>
      <c r="AZ245" s="343"/>
      <c r="BA245" s="343"/>
      <c r="BB245" s="343"/>
      <c r="BC245" s="343"/>
      <c r="BD245" s="343"/>
      <c r="BE245" s="343"/>
      <c r="BF245" s="343"/>
      <c r="BG245" s="343"/>
      <c r="BH245" s="343"/>
      <c r="BI245" s="343"/>
      <c r="BJ245" s="343"/>
      <c r="BK245" s="343"/>
      <c r="BL245" s="343"/>
      <c r="BM245" s="343"/>
      <c r="BN245" s="343"/>
      <c r="BO245" s="343"/>
      <c r="BP245" s="343"/>
      <c r="BQ245" s="343"/>
      <c r="BR245" s="343"/>
      <c r="BS245" s="343"/>
      <c r="BT245" s="343"/>
      <c r="BU245" s="343"/>
      <c r="BV245" s="343"/>
      <c r="BW245" s="343"/>
      <c r="BX245" s="343"/>
      <c r="BY245" s="343"/>
      <c r="BZ245" s="343"/>
      <c r="CA245" s="343"/>
      <c r="CB245" s="343"/>
      <c r="CC245" s="343"/>
      <c r="CD245" s="343"/>
      <c r="CE245" s="343"/>
      <c r="CF245" s="343"/>
      <c r="CG245" s="343"/>
      <c r="CH245" s="343"/>
      <c r="CI245" s="343"/>
      <c r="CJ245" s="343"/>
      <c r="CK245" s="343"/>
      <c r="CL245" s="343"/>
      <c r="CM245" s="343"/>
      <c r="CN245" s="343"/>
      <c r="CO245" s="343"/>
      <c r="CP245" s="343"/>
      <c r="CQ245" s="343"/>
      <c r="CR245" s="343"/>
      <c r="CS245" s="343"/>
      <c r="CT245" s="343"/>
      <c r="CU245" s="343"/>
      <c r="CV245" s="343"/>
      <c r="CW245" s="343"/>
      <c r="CX245" s="343"/>
      <c r="CY245" s="343"/>
      <c r="CZ245" s="343"/>
      <c r="DA245" s="344"/>
    </row>
    <row r="246" spans="2:105" x14ac:dyDescent="0.25">
      <c r="B246" s="341"/>
      <c r="C246" s="343"/>
      <c r="D246" s="343"/>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c r="AA246" s="343"/>
      <c r="AB246" s="343"/>
      <c r="AC246" s="343"/>
      <c r="AD246" s="343"/>
      <c r="AE246" s="343"/>
      <c r="AF246" s="343"/>
      <c r="AG246" s="343"/>
      <c r="AH246" s="343"/>
      <c r="AI246" s="343"/>
      <c r="AJ246" s="343"/>
      <c r="AK246" s="343"/>
      <c r="AL246" s="343"/>
      <c r="AM246" s="343"/>
      <c r="AN246" s="343"/>
      <c r="AO246" s="343"/>
      <c r="AP246" s="343"/>
      <c r="AQ246" s="343"/>
      <c r="AR246" s="343"/>
      <c r="AS246" s="343"/>
      <c r="AT246" s="343"/>
      <c r="AU246" s="351"/>
      <c r="AV246" s="343"/>
      <c r="AW246" s="343"/>
      <c r="AX246" s="343"/>
      <c r="AY246" s="343"/>
      <c r="AZ246" s="343"/>
      <c r="BA246" s="343"/>
      <c r="BB246" s="343"/>
      <c r="BC246" s="343"/>
      <c r="BD246" s="343"/>
      <c r="BE246" s="343"/>
      <c r="BF246" s="343"/>
      <c r="BG246" s="343"/>
      <c r="BH246" s="343"/>
      <c r="BI246" s="343"/>
      <c r="BJ246" s="343"/>
      <c r="BK246" s="343"/>
      <c r="BL246" s="343"/>
      <c r="BM246" s="343"/>
      <c r="BN246" s="343"/>
      <c r="BO246" s="343"/>
      <c r="BP246" s="343"/>
      <c r="BQ246" s="343"/>
      <c r="BR246" s="343"/>
      <c r="BS246" s="343"/>
      <c r="BT246" s="343"/>
      <c r="BU246" s="343"/>
      <c r="BV246" s="343"/>
      <c r="BW246" s="343"/>
      <c r="BX246" s="343"/>
      <c r="BY246" s="343"/>
      <c r="BZ246" s="343"/>
      <c r="CA246" s="343"/>
      <c r="CB246" s="343"/>
      <c r="CC246" s="343"/>
      <c r="CD246" s="343"/>
      <c r="CE246" s="343"/>
      <c r="CF246" s="343"/>
      <c r="CG246" s="343"/>
      <c r="CH246" s="343"/>
      <c r="CI246" s="343"/>
      <c r="CJ246" s="343"/>
      <c r="CK246" s="343"/>
      <c r="CL246" s="343"/>
      <c r="CM246" s="343"/>
      <c r="CN246" s="343"/>
      <c r="CO246" s="343"/>
      <c r="CP246" s="343"/>
      <c r="CQ246" s="343"/>
      <c r="CR246" s="343"/>
      <c r="CS246" s="343"/>
      <c r="CT246" s="343"/>
      <c r="CU246" s="343"/>
      <c r="CV246" s="343"/>
      <c r="CW246" s="343"/>
      <c r="CX246" s="343"/>
      <c r="CY246" s="343"/>
      <c r="CZ246" s="343"/>
      <c r="DA246" s="344"/>
    </row>
    <row r="247" spans="2:105" x14ac:dyDescent="0.25">
      <c r="B247" s="341"/>
      <c r="C247" s="343"/>
      <c r="D247" s="343"/>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c r="AA247" s="343"/>
      <c r="AB247" s="343"/>
      <c r="AC247" s="343"/>
      <c r="AD247" s="343"/>
      <c r="AE247" s="343"/>
      <c r="AF247" s="343"/>
      <c r="AG247" s="343"/>
      <c r="AH247" s="343"/>
      <c r="AI247" s="343"/>
      <c r="AJ247" s="343"/>
      <c r="AK247" s="343"/>
      <c r="AL247" s="343"/>
      <c r="AM247" s="343"/>
      <c r="AN247" s="343"/>
      <c r="AO247" s="343"/>
      <c r="AP247" s="343"/>
      <c r="AQ247" s="343"/>
      <c r="AR247" s="343"/>
      <c r="AS247" s="343"/>
      <c r="AT247" s="343"/>
      <c r="AU247" s="351"/>
      <c r="AV247" s="343"/>
      <c r="AW247" s="343"/>
      <c r="AX247" s="343"/>
      <c r="AY247" s="343"/>
      <c r="AZ247" s="343"/>
      <c r="BA247" s="343"/>
      <c r="BB247" s="343"/>
      <c r="BC247" s="343"/>
      <c r="BD247" s="343"/>
      <c r="BE247" s="343"/>
      <c r="BF247" s="343"/>
      <c r="BG247" s="343"/>
      <c r="BH247" s="343"/>
      <c r="BI247" s="343"/>
      <c r="BJ247" s="343"/>
      <c r="BK247" s="343"/>
      <c r="BL247" s="343"/>
      <c r="BM247" s="343"/>
      <c r="BN247" s="343"/>
      <c r="BO247" s="343"/>
      <c r="BP247" s="343"/>
      <c r="BQ247" s="343"/>
      <c r="BR247" s="343"/>
      <c r="BS247" s="343"/>
      <c r="BT247" s="343"/>
      <c r="BU247" s="343"/>
      <c r="BV247" s="343"/>
      <c r="BW247" s="343"/>
      <c r="BX247" s="343"/>
      <c r="BY247" s="343"/>
      <c r="BZ247" s="343"/>
      <c r="CA247" s="343"/>
      <c r="CB247" s="343"/>
      <c r="CC247" s="343"/>
      <c r="CD247" s="343"/>
      <c r="CE247" s="343"/>
      <c r="CF247" s="343"/>
      <c r="CG247" s="343"/>
      <c r="CH247" s="343"/>
      <c r="CI247" s="343"/>
      <c r="CJ247" s="343"/>
      <c r="CK247" s="343"/>
      <c r="CL247" s="343"/>
      <c r="CM247" s="343"/>
      <c r="CN247" s="343"/>
      <c r="CO247" s="343"/>
      <c r="CP247" s="343"/>
      <c r="CQ247" s="343"/>
      <c r="CR247" s="343"/>
      <c r="CS247" s="343"/>
      <c r="CT247" s="343"/>
      <c r="CU247" s="343"/>
      <c r="CV247" s="343"/>
      <c r="CW247" s="343"/>
      <c r="CX247" s="343"/>
      <c r="CY247" s="343"/>
      <c r="CZ247" s="343"/>
      <c r="DA247" s="344"/>
    </row>
    <row r="248" spans="2:105" x14ac:dyDescent="0.25">
      <c r="B248" s="341"/>
      <c r="C248" s="343"/>
      <c r="D248" s="343"/>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c r="AA248" s="343"/>
      <c r="AB248" s="343"/>
      <c r="AC248" s="343"/>
      <c r="AD248" s="343"/>
      <c r="AE248" s="343"/>
      <c r="AF248" s="343"/>
      <c r="AG248" s="343"/>
      <c r="AH248" s="343"/>
      <c r="AI248" s="343"/>
      <c r="AJ248" s="343"/>
      <c r="AK248" s="343"/>
      <c r="AL248" s="343"/>
      <c r="AM248" s="343"/>
      <c r="AN248" s="343"/>
      <c r="AO248" s="343"/>
      <c r="AP248" s="343"/>
      <c r="AQ248" s="343"/>
      <c r="AR248" s="343"/>
      <c r="AS248" s="343"/>
      <c r="AT248" s="343"/>
      <c r="AU248" s="351"/>
      <c r="AV248" s="343"/>
      <c r="AW248" s="343"/>
      <c r="AX248" s="343"/>
      <c r="AY248" s="343"/>
      <c r="AZ248" s="343"/>
      <c r="BA248" s="343"/>
      <c r="BB248" s="343"/>
      <c r="BC248" s="343"/>
      <c r="BD248" s="343"/>
      <c r="BE248" s="343"/>
      <c r="BF248" s="343"/>
      <c r="BG248" s="343"/>
      <c r="BH248" s="343"/>
      <c r="BI248" s="343"/>
      <c r="BJ248" s="343"/>
      <c r="BK248" s="343"/>
      <c r="BL248" s="343"/>
      <c r="BM248" s="343"/>
      <c r="BN248" s="343"/>
      <c r="BO248" s="343"/>
      <c r="BP248" s="343"/>
      <c r="BQ248" s="343"/>
      <c r="BR248" s="343"/>
      <c r="BS248" s="343"/>
      <c r="BT248" s="343"/>
      <c r="BU248" s="343"/>
      <c r="BV248" s="343"/>
      <c r="BW248" s="343"/>
      <c r="BX248" s="343"/>
      <c r="BY248" s="343"/>
      <c r="BZ248" s="343"/>
      <c r="CA248" s="343"/>
      <c r="CB248" s="343"/>
      <c r="CC248" s="343"/>
      <c r="CD248" s="343"/>
      <c r="CE248" s="343"/>
      <c r="CF248" s="343"/>
      <c r="CG248" s="343"/>
      <c r="CH248" s="343"/>
      <c r="CI248" s="343"/>
      <c r="CJ248" s="343"/>
      <c r="CK248" s="343"/>
      <c r="CL248" s="343"/>
      <c r="CM248" s="343"/>
      <c r="CN248" s="343"/>
      <c r="CO248" s="343"/>
      <c r="CP248" s="343"/>
      <c r="CQ248" s="343"/>
      <c r="CR248" s="343"/>
      <c r="CS248" s="343"/>
      <c r="CT248" s="343"/>
      <c r="CU248" s="343"/>
      <c r="CV248" s="343"/>
      <c r="CW248" s="343"/>
      <c r="CX248" s="343"/>
      <c r="CY248" s="343"/>
      <c r="CZ248" s="343"/>
      <c r="DA248" s="344"/>
    </row>
    <row r="249" spans="2:105" x14ac:dyDescent="0.25">
      <c r="B249" s="341"/>
      <c r="C249" s="343"/>
      <c r="D249" s="343"/>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c r="AA249" s="343"/>
      <c r="AB249" s="343"/>
      <c r="AC249" s="343"/>
      <c r="AD249" s="343"/>
      <c r="AE249" s="343"/>
      <c r="AF249" s="343"/>
      <c r="AG249" s="343"/>
      <c r="AH249" s="343"/>
      <c r="AI249" s="343"/>
      <c r="AJ249" s="343"/>
      <c r="AK249" s="343"/>
      <c r="AL249" s="343"/>
      <c r="AM249" s="343"/>
      <c r="AN249" s="343"/>
      <c r="AO249" s="343"/>
      <c r="AP249" s="343"/>
      <c r="AQ249" s="343"/>
      <c r="AR249" s="343"/>
      <c r="AS249" s="343"/>
      <c r="AT249" s="343"/>
      <c r="AU249" s="351"/>
      <c r="AV249" s="343"/>
      <c r="AW249" s="343"/>
      <c r="AX249" s="343"/>
      <c r="AY249" s="343"/>
      <c r="AZ249" s="343"/>
      <c r="BA249" s="343"/>
      <c r="BB249" s="343"/>
      <c r="BC249" s="343"/>
      <c r="BD249" s="343"/>
      <c r="BE249" s="343"/>
      <c r="BF249" s="343"/>
      <c r="BG249" s="343"/>
      <c r="BH249" s="343"/>
      <c r="BI249" s="343"/>
      <c r="BJ249" s="343"/>
      <c r="BK249" s="343"/>
      <c r="BL249" s="343"/>
      <c r="BM249" s="343"/>
      <c r="BN249" s="343"/>
      <c r="BO249" s="343"/>
      <c r="BP249" s="343"/>
      <c r="BQ249" s="343"/>
      <c r="BR249" s="343"/>
      <c r="BS249" s="343"/>
      <c r="BT249" s="343"/>
      <c r="BU249" s="343"/>
      <c r="BV249" s="343"/>
      <c r="BW249" s="343"/>
      <c r="BX249" s="343"/>
      <c r="BY249" s="343"/>
      <c r="BZ249" s="343"/>
      <c r="CA249" s="343"/>
      <c r="CB249" s="343"/>
      <c r="CC249" s="343"/>
      <c r="CD249" s="343"/>
      <c r="CE249" s="343"/>
      <c r="CF249" s="343"/>
      <c r="CG249" s="343"/>
      <c r="CH249" s="343"/>
      <c r="CI249" s="343"/>
      <c r="CJ249" s="343"/>
      <c r="CK249" s="343"/>
      <c r="CL249" s="343"/>
      <c r="CM249" s="343"/>
      <c r="CN249" s="343"/>
      <c r="CO249" s="343"/>
      <c r="CP249" s="343"/>
      <c r="CQ249" s="343"/>
      <c r="CR249" s="343"/>
      <c r="CS249" s="343"/>
      <c r="CT249" s="343"/>
      <c r="CU249" s="343"/>
      <c r="CV249" s="343"/>
      <c r="CW249" s="343"/>
      <c r="CX249" s="343"/>
      <c r="CY249" s="343"/>
      <c r="CZ249" s="343"/>
      <c r="DA249" s="344"/>
    </row>
    <row r="250" spans="2:105" x14ac:dyDescent="0.25">
      <c r="B250" s="341"/>
      <c r="C250" s="343"/>
      <c r="D250" s="343"/>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c r="AA250" s="343"/>
      <c r="AB250" s="343"/>
      <c r="AC250" s="343"/>
      <c r="AD250" s="343"/>
      <c r="AE250" s="343"/>
      <c r="AF250" s="343"/>
      <c r="AG250" s="343"/>
      <c r="AH250" s="343"/>
      <c r="AI250" s="343"/>
      <c r="AJ250" s="343"/>
      <c r="AK250" s="343"/>
      <c r="AL250" s="343"/>
      <c r="AM250" s="343"/>
      <c r="AN250" s="343"/>
      <c r="AO250" s="343"/>
      <c r="AP250" s="343"/>
      <c r="AQ250" s="343"/>
      <c r="AR250" s="343"/>
      <c r="AS250" s="343"/>
      <c r="AT250" s="343"/>
      <c r="AU250" s="351"/>
      <c r="AV250" s="343"/>
      <c r="AW250" s="343"/>
      <c r="AX250" s="343"/>
      <c r="AY250" s="343"/>
      <c r="AZ250" s="343"/>
      <c r="BA250" s="343"/>
      <c r="BB250" s="343"/>
      <c r="BC250" s="343"/>
      <c r="BD250" s="343"/>
      <c r="BE250" s="343"/>
      <c r="BF250" s="343"/>
      <c r="BG250" s="343"/>
      <c r="BH250" s="343"/>
      <c r="BI250" s="343"/>
      <c r="BJ250" s="343"/>
      <c r="BK250" s="343"/>
      <c r="BL250" s="343"/>
      <c r="BM250" s="343"/>
      <c r="BN250" s="343"/>
      <c r="BO250" s="343"/>
      <c r="BP250" s="343"/>
      <c r="BQ250" s="343"/>
      <c r="BR250" s="343"/>
      <c r="BS250" s="343"/>
      <c r="BT250" s="343"/>
      <c r="BU250" s="343"/>
      <c r="BV250" s="343"/>
      <c r="BW250" s="343"/>
      <c r="BX250" s="343"/>
      <c r="BY250" s="343"/>
      <c r="BZ250" s="343"/>
      <c r="CA250" s="343"/>
      <c r="CB250" s="343"/>
      <c r="CC250" s="343"/>
      <c r="CD250" s="343"/>
      <c r="CE250" s="343"/>
      <c r="CF250" s="343"/>
      <c r="CG250" s="343"/>
      <c r="CH250" s="343"/>
      <c r="CI250" s="343"/>
      <c r="CJ250" s="343"/>
      <c r="CK250" s="343"/>
      <c r="CL250" s="343"/>
      <c r="CM250" s="343"/>
      <c r="CN250" s="343"/>
      <c r="CO250" s="343"/>
      <c r="CP250" s="343"/>
      <c r="CQ250" s="343"/>
      <c r="CR250" s="343"/>
      <c r="CS250" s="343"/>
      <c r="CT250" s="343"/>
      <c r="CU250" s="343"/>
      <c r="CV250" s="343"/>
      <c r="CW250" s="343"/>
      <c r="CX250" s="343"/>
      <c r="CY250" s="343"/>
      <c r="CZ250" s="343"/>
      <c r="DA250" s="344"/>
    </row>
    <row r="251" spans="2:105" x14ac:dyDescent="0.25">
      <c r="B251" s="341"/>
      <c r="C251" s="343"/>
      <c r="D251" s="343"/>
      <c r="E251" s="343"/>
      <c r="F251" s="343"/>
      <c r="G251" s="343"/>
      <c r="H251" s="343"/>
      <c r="I251" s="343"/>
      <c r="J251" s="343"/>
      <c r="K251" s="343"/>
      <c r="L251" s="343"/>
      <c r="M251" s="343"/>
      <c r="N251" s="343"/>
      <c r="O251" s="343"/>
      <c r="P251" s="343"/>
      <c r="Q251" s="343"/>
      <c r="R251" s="343"/>
      <c r="S251" s="343"/>
      <c r="T251" s="343"/>
      <c r="U251" s="343"/>
      <c r="V251" s="343"/>
      <c r="W251" s="343"/>
      <c r="X251" s="343"/>
      <c r="Y251" s="343"/>
      <c r="Z251" s="343"/>
      <c r="AA251" s="343"/>
      <c r="AB251" s="343"/>
      <c r="AC251" s="343"/>
      <c r="AD251" s="343"/>
      <c r="AE251" s="343"/>
      <c r="AF251" s="343"/>
      <c r="AG251" s="343"/>
      <c r="AH251" s="343"/>
      <c r="AI251" s="343"/>
      <c r="AJ251" s="343"/>
      <c r="AK251" s="343"/>
      <c r="AL251" s="343"/>
      <c r="AM251" s="343"/>
      <c r="AN251" s="343"/>
      <c r="AO251" s="343"/>
      <c r="AP251" s="343"/>
      <c r="AQ251" s="343"/>
      <c r="AR251" s="343"/>
      <c r="AS251" s="343"/>
      <c r="AT251" s="343"/>
      <c r="AU251" s="351"/>
      <c r="AV251" s="343"/>
      <c r="AW251" s="343"/>
      <c r="AX251" s="343"/>
      <c r="AY251" s="343"/>
      <c r="AZ251" s="343"/>
      <c r="BA251" s="343"/>
      <c r="BB251" s="343"/>
      <c r="BC251" s="343"/>
      <c r="BD251" s="343"/>
      <c r="BE251" s="343"/>
      <c r="BF251" s="343"/>
      <c r="BG251" s="343"/>
      <c r="BH251" s="343"/>
      <c r="BI251" s="343"/>
      <c r="BJ251" s="343"/>
      <c r="BK251" s="343"/>
      <c r="BL251" s="343"/>
      <c r="BM251" s="343"/>
      <c r="BN251" s="343"/>
      <c r="BO251" s="343"/>
      <c r="BP251" s="343"/>
      <c r="BQ251" s="343"/>
      <c r="BR251" s="343"/>
      <c r="BS251" s="343"/>
      <c r="BT251" s="343"/>
      <c r="BU251" s="343"/>
      <c r="BV251" s="343"/>
      <c r="BW251" s="343"/>
      <c r="BX251" s="343"/>
      <c r="BY251" s="343"/>
      <c r="BZ251" s="343"/>
      <c r="CA251" s="343"/>
      <c r="CB251" s="343"/>
      <c r="CC251" s="343"/>
      <c r="CD251" s="343"/>
      <c r="CE251" s="343"/>
      <c r="CF251" s="343"/>
      <c r="CG251" s="343"/>
      <c r="CH251" s="343"/>
      <c r="CI251" s="343"/>
      <c r="CJ251" s="343"/>
      <c r="CK251" s="343"/>
      <c r="CL251" s="343"/>
      <c r="CM251" s="343"/>
      <c r="CN251" s="343"/>
      <c r="CO251" s="343"/>
      <c r="CP251" s="343"/>
      <c r="CQ251" s="343"/>
      <c r="CR251" s="343"/>
      <c r="CS251" s="343"/>
      <c r="CT251" s="343"/>
      <c r="CU251" s="343"/>
      <c r="CV251" s="343"/>
      <c r="CW251" s="343"/>
      <c r="CX251" s="343"/>
      <c r="CY251" s="343"/>
      <c r="CZ251" s="343"/>
      <c r="DA251" s="344"/>
    </row>
    <row r="252" spans="2:105" x14ac:dyDescent="0.25">
      <c r="B252" s="341"/>
      <c r="C252" s="343"/>
      <c r="D252" s="343"/>
      <c r="E252" s="343"/>
      <c r="F252" s="343"/>
      <c r="G252" s="343"/>
      <c r="H252" s="343"/>
      <c r="I252" s="343"/>
      <c r="J252" s="343"/>
      <c r="K252" s="343"/>
      <c r="L252" s="343"/>
      <c r="M252" s="343"/>
      <c r="N252" s="343"/>
      <c r="O252" s="343"/>
      <c r="P252" s="343"/>
      <c r="Q252" s="343"/>
      <c r="R252" s="343"/>
      <c r="S252" s="343"/>
      <c r="T252" s="343"/>
      <c r="U252" s="343"/>
      <c r="V252" s="343"/>
      <c r="W252" s="343"/>
      <c r="X252" s="343"/>
      <c r="Y252" s="343"/>
      <c r="Z252" s="343"/>
      <c r="AA252" s="343"/>
      <c r="AB252" s="343"/>
      <c r="AC252" s="343"/>
      <c r="AD252" s="343"/>
      <c r="AE252" s="343"/>
      <c r="AF252" s="343"/>
      <c r="AG252" s="343"/>
      <c r="AH252" s="343"/>
      <c r="AI252" s="343"/>
      <c r="AJ252" s="343"/>
      <c r="AK252" s="343"/>
      <c r="AL252" s="343"/>
      <c r="AM252" s="343"/>
      <c r="AN252" s="343"/>
      <c r="AO252" s="343"/>
      <c r="AP252" s="343"/>
      <c r="AQ252" s="343"/>
      <c r="AR252" s="343"/>
      <c r="AS252" s="343"/>
      <c r="AT252" s="343"/>
      <c r="AU252" s="351"/>
      <c r="AV252" s="343"/>
      <c r="AW252" s="343"/>
      <c r="AX252" s="343"/>
      <c r="AY252" s="343"/>
      <c r="AZ252" s="343"/>
      <c r="BA252" s="343"/>
      <c r="BB252" s="343"/>
      <c r="BC252" s="343"/>
      <c r="BD252" s="343"/>
      <c r="BE252" s="343"/>
      <c r="BF252" s="343"/>
      <c r="BG252" s="343"/>
      <c r="BH252" s="343"/>
      <c r="BI252" s="343"/>
      <c r="BJ252" s="343"/>
      <c r="BK252" s="343"/>
      <c r="BL252" s="343"/>
      <c r="BM252" s="343"/>
      <c r="BN252" s="343"/>
      <c r="BO252" s="343"/>
      <c r="BP252" s="343"/>
      <c r="BQ252" s="343"/>
      <c r="BR252" s="343"/>
      <c r="BS252" s="343"/>
      <c r="BT252" s="343"/>
      <c r="BU252" s="343"/>
      <c r="BV252" s="343"/>
      <c r="BW252" s="343"/>
      <c r="BX252" s="343"/>
      <c r="BY252" s="343"/>
      <c r="BZ252" s="343"/>
      <c r="CA252" s="343"/>
      <c r="CB252" s="343"/>
      <c r="CC252" s="343"/>
      <c r="CD252" s="343"/>
      <c r="CE252" s="343"/>
      <c r="CF252" s="343"/>
      <c r="CG252" s="343"/>
      <c r="CH252" s="343"/>
      <c r="CI252" s="343"/>
      <c r="CJ252" s="343"/>
      <c r="CK252" s="343"/>
      <c r="CL252" s="343"/>
      <c r="CM252" s="343"/>
      <c r="CN252" s="343"/>
      <c r="CO252" s="343"/>
      <c r="CP252" s="343"/>
      <c r="CQ252" s="343"/>
      <c r="CR252" s="343"/>
      <c r="CS252" s="343"/>
      <c r="CT252" s="343"/>
      <c r="CU252" s="343"/>
      <c r="CV252" s="343"/>
      <c r="CW252" s="343"/>
      <c r="CX252" s="343"/>
      <c r="CY252" s="343"/>
      <c r="CZ252" s="343"/>
      <c r="DA252" s="344"/>
    </row>
    <row r="253" spans="2:105" x14ac:dyDescent="0.25">
      <c r="B253" s="341"/>
      <c r="C253" s="343"/>
      <c r="D253" s="343"/>
      <c r="E253" s="343"/>
      <c r="F253" s="343"/>
      <c r="G253" s="343"/>
      <c r="H253" s="343"/>
      <c r="I253" s="343"/>
      <c r="J253" s="343"/>
      <c r="K253" s="343"/>
      <c r="L253" s="343"/>
      <c r="M253" s="343"/>
      <c r="N253" s="343"/>
      <c r="O253" s="343"/>
      <c r="P253" s="343"/>
      <c r="Q253" s="343"/>
      <c r="R253" s="343"/>
      <c r="S253" s="343"/>
      <c r="T253" s="343"/>
      <c r="U253" s="343"/>
      <c r="V253" s="343"/>
      <c r="W253" s="343"/>
      <c r="X253" s="343"/>
      <c r="Y253" s="343"/>
      <c r="Z253" s="343"/>
      <c r="AA253" s="343"/>
      <c r="AB253" s="343"/>
      <c r="AC253" s="343"/>
      <c r="AD253" s="343"/>
      <c r="AE253" s="343"/>
      <c r="AF253" s="343"/>
      <c r="AG253" s="343"/>
      <c r="AH253" s="343"/>
      <c r="AI253" s="343"/>
      <c r="AJ253" s="343"/>
      <c r="AK253" s="343"/>
      <c r="AL253" s="343"/>
      <c r="AM253" s="343"/>
      <c r="AN253" s="343"/>
      <c r="AO253" s="343"/>
      <c r="AP253" s="343"/>
      <c r="AQ253" s="343"/>
      <c r="AR253" s="343"/>
      <c r="AS253" s="343"/>
      <c r="AT253" s="343"/>
      <c r="AU253" s="351"/>
      <c r="AV253" s="343"/>
      <c r="AW253" s="343"/>
      <c r="AX253" s="343"/>
      <c r="AY253" s="343"/>
      <c r="AZ253" s="343"/>
      <c r="BA253" s="343"/>
      <c r="BB253" s="343"/>
      <c r="BC253" s="343"/>
      <c r="BD253" s="343"/>
      <c r="BE253" s="343"/>
      <c r="BF253" s="343"/>
      <c r="BG253" s="343"/>
      <c r="BH253" s="343"/>
      <c r="BI253" s="343"/>
      <c r="BJ253" s="343"/>
      <c r="BK253" s="343"/>
      <c r="BL253" s="343"/>
      <c r="BM253" s="343"/>
      <c r="BN253" s="343"/>
      <c r="BO253" s="343"/>
      <c r="BP253" s="343"/>
      <c r="BQ253" s="343"/>
      <c r="BR253" s="343"/>
      <c r="BS253" s="343"/>
      <c r="BT253" s="343"/>
      <c r="BU253" s="343"/>
      <c r="BV253" s="343"/>
      <c r="BW253" s="343"/>
      <c r="BX253" s="343"/>
      <c r="BY253" s="343"/>
      <c r="BZ253" s="343"/>
      <c r="CA253" s="343"/>
      <c r="CB253" s="343"/>
      <c r="CC253" s="343"/>
      <c r="CD253" s="343"/>
      <c r="CE253" s="343"/>
      <c r="CF253" s="343"/>
      <c r="CG253" s="343"/>
      <c r="CH253" s="343"/>
      <c r="CI253" s="343"/>
      <c r="CJ253" s="343"/>
      <c r="CK253" s="343"/>
      <c r="CL253" s="343"/>
      <c r="CM253" s="343"/>
      <c r="CN253" s="343"/>
      <c r="CO253" s="343"/>
      <c r="CP253" s="343"/>
      <c r="CQ253" s="343"/>
      <c r="CR253" s="343"/>
      <c r="CS253" s="343"/>
      <c r="CT253" s="343"/>
      <c r="CU253" s="343"/>
      <c r="CV253" s="343"/>
      <c r="CW253" s="343"/>
      <c r="CX253" s="343"/>
      <c r="CY253" s="343"/>
      <c r="CZ253" s="343"/>
      <c r="DA253" s="344"/>
    </row>
    <row r="254" spans="2:105" x14ac:dyDescent="0.25">
      <c r="B254" s="341"/>
      <c r="C254" s="343"/>
      <c r="D254" s="343"/>
      <c r="E254" s="343"/>
      <c r="F254" s="343"/>
      <c r="G254" s="343"/>
      <c r="H254" s="343"/>
      <c r="I254" s="343"/>
      <c r="J254" s="343"/>
      <c r="K254" s="343"/>
      <c r="L254" s="343"/>
      <c r="M254" s="343"/>
      <c r="N254" s="343"/>
      <c r="O254" s="343"/>
      <c r="P254" s="343"/>
      <c r="Q254" s="343"/>
      <c r="R254" s="343"/>
      <c r="S254" s="343"/>
      <c r="T254" s="343"/>
      <c r="U254" s="343"/>
      <c r="V254" s="343"/>
      <c r="W254" s="343"/>
      <c r="X254" s="343"/>
      <c r="Y254" s="343"/>
      <c r="Z254" s="343"/>
      <c r="AA254" s="343"/>
      <c r="AB254" s="343"/>
      <c r="AC254" s="343"/>
      <c r="AD254" s="343"/>
      <c r="AE254" s="343"/>
      <c r="AF254" s="343"/>
      <c r="AG254" s="343"/>
      <c r="AH254" s="343"/>
      <c r="AI254" s="343"/>
      <c r="AJ254" s="343"/>
      <c r="AK254" s="343"/>
      <c r="AL254" s="343"/>
      <c r="AM254" s="343"/>
      <c r="AN254" s="343"/>
      <c r="AO254" s="343"/>
      <c r="AP254" s="343"/>
      <c r="AQ254" s="343"/>
      <c r="AR254" s="343"/>
      <c r="AS254" s="343"/>
      <c r="AT254" s="343"/>
      <c r="AU254" s="351"/>
      <c r="AV254" s="343"/>
      <c r="AW254" s="343"/>
      <c r="AX254" s="343"/>
      <c r="AY254" s="343"/>
      <c r="AZ254" s="343"/>
      <c r="BA254" s="343"/>
      <c r="BB254" s="343"/>
      <c r="BC254" s="343"/>
      <c r="BD254" s="343"/>
      <c r="BE254" s="343"/>
      <c r="BF254" s="343"/>
      <c r="BG254" s="343"/>
      <c r="BH254" s="343"/>
      <c r="BI254" s="343"/>
      <c r="BJ254" s="343"/>
      <c r="BK254" s="343"/>
      <c r="BL254" s="343"/>
      <c r="BM254" s="343"/>
      <c r="BN254" s="343"/>
      <c r="BO254" s="343"/>
      <c r="BP254" s="343"/>
      <c r="BQ254" s="343"/>
      <c r="BR254" s="343"/>
      <c r="BS254" s="343"/>
      <c r="BT254" s="343"/>
      <c r="BU254" s="343"/>
      <c r="BV254" s="343"/>
      <c r="BW254" s="343"/>
      <c r="BX254" s="343"/>
      <c r="BY254" s="343"/>
      <c r="BZ254" s="343"/>
      <c r="CA254" s="343"/>
      <c r="CB254" s="343"/>
      <c r="CC254" s="343"/>
      <c r="CD254" s="343"/>
      <c r="CE254" s="343"/>
      <c r="CF254" s="343"/>
      <c r="CG254" s="343"/>
      <c r="CH254" s="343"/>
      <c r="CI254" s="343"/>
      <c r="CJ254" s="343"/>
      <c r="CK254" s="343"/>
      <c r="CL254" s="343"/>
      <c r="CM254" s="343"/>
      <c r="CN254" s="343"/>
      <c r="CO254" s="343"/>
      <c r="CP254" s="343"/>
      <c r="CQ254" s="343"/>
      <c r="CR254" s="343"/>
      <c r="CS254" s="343"/>
      <c r="CT254" s="343"/>
      <c r="CU254" s="343"/>
      <c r="CV254" s="343"/>
      <c r="CW254" s="343"/>
      <c r="CX254" s="343"/>
      <c r="CY254" s="343"/>
      <c r="CZ254" s="343"/>
      <c r="DA254" s="344"/>
    </row>
    <row r="255" spans="2:105" x14ac:dyDescent="0.25">
      <c r="B255" s="341"/>
      <c r="C255" s="343"/>
      <c r="D255" s="343"/>
      <c r="E255" s="343"/>
      <c r="F255" s="343"/>
      <c r="G255" s="343"/>
      <c r="H255" s="343"/>
      <c r="I255" s="343"/>
      <c r="J255" s="343"/>
      <c r="K255" s="343"/>
      <c r="L255" s="343"/>
      <c r="M255" s="343"/>
      <c r="N255" s="343"/>
      <c r="O255" s="343"/>
      <c r="P255" s="343"/>
      <c r="Q255" s="343"/>
      <c r="R255" s="343"/>
      <c r="S255" s="343"/>
      <c r="T255" s="343"/>
      <c r="U255" s="343"/>
      <c r="V255" s="343"/>
      <c r="W255" s="343"/>
      <c r="X255" s="343"/>
      <c r="Y255" s="343"/>
      <c r="Z255" s="343"/>
      <c r="AA255" s="343"/>
      <c r="AB255" s="343"/>
      <c r="AC255" s="343"/>
      <c r="AD255" s="343"/>
      <c r="AE255" s="343"/>
      <c r="AF255" s="343"/>
      <c r="AG255" s="343"/>
      <c r="AH255" s="343"/>
      <c r="AI255" s="343"/>
      <c r="AJ255" s="343"/>
      <c r="AK255" s="343"/>
      <c r="AL255" s="343"/>
      <c r="AM255" s="343"/>
      <c r="AN255" s="343"/>
      <c r="AO255" s="343"/>
      <c r="AP255" s="343"/>
      <c r="AQ255" s="343"/>
      <c r="AR255" s="343"/>
      <c r="AS255" s="343"/>
      <c r="AT255" s="343"/>
      <c r="AU255" s="351"/>
      <c r="AV255" s="343"/>
      <c r="AW255" s="343"/>
      <c r="AX255" s="343"/>
      <c r="AY255" s="343"/>
      <c r="AZ255" s="343"/>
      <c r="BA255" s="343"/>
      <c r="BB255" s="343"/>
      <c r="BC255" s="343"/>
      <c r="BD255" s="343"/>
      <c r="BE255" s="343"/>
      <c r="BF255" s="343"/>
      <c r="BG255" s="343"/>
      <c r="BH255" s="343"/>
      <c r="BI255" s="343"/>
      <c r="BJ255" s="343"/>
      <c r="BK255" s="343"/>
      <c r="BL255" s="343"/>
      <c r="BM255" s="343"/>
      <c r="BN255" s="343"/>
      <c r="BO255" s="343"/>
      <c r="BP255" s="343"/>
      <c r="BQ255" s="343"/>
      <c r="BR255" s="343"/>
      <c r="BS255" s="343"/>
      <c r="BT255" s="343"/>
      <c r="BU255" s="343"/>
      <c r="BV255" s="343"/>
      <c r="BW255" s="343"/>
      <c r="BX255" s="343"/>
      <c r="BY255" s="343"/>
      <c r="BZ255" s="343"/>
      <c r="CA255" s="343"/>
      <c r="CB255" s="343"/>
      <c r="CC255" s="343"/>
      <c r="CD255" s="343"/>
      <c r="CE255" s="343"/>
      <c r="CF255" s="343"/>
      <c r="CG255" s="343"/>
      <c r="CH255" s="343"/>
      <c r="CI255" s="343"/>
      <c r="CJ255" s="343"/>
      <c r="CK255" s="343"/>
      <c r="CL255" s="343"/>
      <c r="CM255" s="343"/>
      <c r="CN255" s="343"/>
      <c r="CO255" s="343"/>
      <c r="CP255" s="343"/>
      <c r="CQ255" s="343"/>
      <c r="CR255" s="343"/>
      <c r="CS255" s="343"/>
      <c r="CT255" s="343"/>
      <c r="CU255" s="343"/>
      <c r="CV255" s="343"/>
      <c r="CW255" s="343"/>
      <c r="CX255" s="343"/>
      <c r="CY255" s="343"/>
      <c r="CZ255" s="343"/>
      <c r="DA255" s="344"/>
    </row>
    <row r="256" spans="2:105" x14ac:dyDescent="0.25">
      <c r="B256" s="341"/>
      <c r="C256" s="343"/>
      <c r="D256" s="343"/>
      <c r="E256" s="343"/>
      <c r="F256" s="343"/>
      <c r="G256" s="343"/>
      <c r="H256" s="343"/>
      <c r="I256" s="343"/>
      <c r="J256" s="343"/>
      <c r="K256" s="343"/>
      <c r="L256" s="343"/>
      <c r="M256" s="343"/>
      <c r="N256" s="343"/>
      <c r="O256" s="343"/>
      <c r="P256" s="343"/>
      <c r="Q256" s="343"/>
      <c r="R256" s="343"/>
      <c r="S256" s="343"/>
      <c r="T256" s="343"/>
      <c r="U256" s="343"/>
      <c r="V256" s="343"/>
      <c r="W256" s="343"/>
      <c r="X256" s="343"/>
      <c r="Y256" s="343"/>
      <c r="Z256" s="343"/>
      <c r="AA256" s="343"/>
      <c r="AB256" s="343"/>
      <c r="AC256" s="343"/>
      <c r="AD256" s="343"/>
      <c r="AE256" s="343"/>
      <c r="AF256" s="343"/>
      <c r="AG256" s="343"/>
      <c r="AH256" s="343"/>
      <c r="AI256" s="343"/>
      <c r="AJ256" s="343"/>
      <c r="AK256" s="343"/>
      <c r="AL256" s="343"/>
      <c r="AM256" s="343"/>
      <c r="AN256" s="343"/>
      <c r="AO256" s="343"/>
      <c r="AP256" s="343"/>
      <c r="AQ256" s="343"/>
      <c r="AR256" s="343"/>
      <c r="AS256" s="343"/>
      <c r="AT256" s="343"/>
      <c r="AU256" s="351"/>
      <c r="AV256" s="343"/>
      <c r="AW256" s="343"/>
      <c r="AX256" s="343"/>
      <c r="AY256" s="343"/>
      <c r="AZ256" s="343"/>
      <c r="BA256" s="343"/>
      <c r="BB256" s="343"/>
      <c r="BC256" s="343"/>
      <c r="BD256" s="343"/>
      <c r="BE256" s="343"/>
      <c r="BF256" s="343"/>
      <c r="BG256" s="343"/>
      <c r="BH256" s="343"/>
      <c r="BI256" s="343"/>
      <c r="BJ256" s="343"/>
      <c r="BK256" s="343"/>
      <c r="BL256" s="343"/>
      <c r="BM256" s="343"/>
      <c r="BN256" s="343"/>
      <c r="BO256" s="343"/>
      <c r="BP256" s="343"/>
      <c r="BQ256" s="343"/>
      <c r="BR256" s="343"/>
      <c r="BS256" s="343"/>
      <c r="BT256" s="343"/>
      <c r="BU256" s="343"/>
      <c r="BV256" s="343"/>
      <c r="BW256" s="343"/>
      <c r="BX256" s="343"/>
      <c r="BY256" s="343"/>
      <c r="BZ256" s="343"/>
      <c r="CA256" s="343"/>
      <c r="CB256" s="343"/>
      <c r="CC256" s="343"/>
      <c r="CD256" s="343"/>
      <c r="CE256" s="343"/>
      <c r="CF256" s="343"/>
      <c r="CG256" s="343"/>
      <c r="CH256" s="343"/>
      <c r="CI256" s="343"/>
      <c r="CJ256" s="343"/>
      <c r="CK256" s="343"/>
      <c r="CL256" s="343"/>
      <c r="CM256" s="343"/>
      <c r="CN256" s="343"/>
      <c r="CO256" s="343"/>
      <c r="CP256" s="343"/>
      <c r="CQ256" s="343"/>
      <c r="CR256" s="343"/>
      <c r="CS256" s="343"/>
      <c r="CT256" s="343"/>
      <c r="CU256" s="343"/>
      <c r="CV256" s="343"/>
      <c r="CW256" s="343"/>
      <c r="CX256" s="343"/>
      <c r="CY256" s="343"/>
      <c r="CZ256" s="343"/>
      <c r="DA256" s="344"/>
    </row>
    <row r="257" spans="2:105" x14ac:dyDescent="0.25">
      <c r="B257" s="341"/>
      <c r="C257" s="343"/>
      <c r="D257" s="343"/>
      <c r="E257" s="343"/>
      <c r="F257" s="343"/>
      <c r="G257" s="343"/>
      <c r="H257" s="343"/>
      <c r="I257" s="343"/>
      <c r="J257" s="343"/>
      <c r="K257" s="343"/>
      <c r="L257" s="343"/>
      <c r="M257" s="343"/>
      <c r="N257" s="343"/>
      <c r="O257" s="343"/>
      <c r="P257" s="343"/>
      <c r="Q257" s="343"/>
      <c r="R257" s="343"/>
      <c r="S257" s="343"/>
      <c r="T257" s="343"/>
      <c r="U257" s="343"/>
      <c r="V257" s="343"/>
      <c r="W257" s="343"/>
      <c r="X257" s="343"/>
      <c r="Y257" s="343"/>
      <c r="Z257" s="343"/>
      <c r="AA257" s="343"/>
      <c r="AB257" s="343"/>
      <c r="AC257" s="343"/>
      <c r="AD257" s="343"/>
      <c r="AE257" s="343"/>
      <c r="AF257" s="343"/>
      <c r="AG257" s="343"/>
      <c r="AH257" s="343"/>
      <c r="AI257" s="343"/>
      <c r="AJ257" s="343"/>
      <c r="AK257" s="343"/>
      <c r="AL257" s="343"/>
      <c r="AM257" s="343"/>
      <c r="AN257" s="343"/>
      <c r="AO257" s="343"/>
      <c r="AP257" s="343"/>
      <c r="AQ257" s="343"/>
      <c r="AR257" s="343"/>
      <c r="AS257" s="343"/>
      <c r="AT257" s="343"/>
      <c r="AU257" s="351"/>
      <c r="AV257" s="343"/>
      <c r="AW257" s="343"/>
      <c r="AX257" s="343"/>
      <c r="AY257" s="343"/>
      <c r="AZ257" s="343"/>
      <c r="BA257" s="343"/>
      <c r="BB257" s="343"/>
      <c r="BC257" s="343"/>
      <c r="BD257" s="343"/>
      <c r="BE257" s="343"/>
      <c r="BF257" s="343"/>
      <c r="BG257" s="343"/>
      <c r="BH257" s="343"/>
      <c r="BI257" s="343"/>
      <c r="BJ257" s="343"/>
      <c r="BK257" s="343"/>
      <c r="BL257" s="343"/>
      <c r="BM257" s="343"/>
      <c r="BN257" s="343"/>
      <c r="BO257" s="343"/>
      <c r="BP257" s="343"/>
      <c r="BQ257" s="343"/>
      <c r="BR257" s="343"/>
      <c r="BS257" s="343"/>
      <c r="BT257" s="343"/>
      <c r="BU257" s="343"/>
      <c r="BV257" s="343"/>
      <c r="BW257" s="343"/>
      <c r="BX257" s="343"/>
      <c r="BY257" s="343"/>
      <c r="BZ257" s="343"/>
      <c r="CA257" s="343"/>
      <c r="CB257" s="343"/>
      <c r="CC257" s="343"/>
      <c r="CD257" s="343"/>
      <c r="CE257" s="343"/>
      <c r="CF257" s="343"/>
      <c r="CG257" s="343"/>
      <c r="CH257" s="343"/>
      <c r="CI257" s="343"/>
      <c r="CJ257" s="343"/>
      <c r="CK257" s="343"/>
      <c r="CL257" s="343"/>
      <c r="CM257" s="343"/>
      <c r="CN257" s="343"/>
      <c r="CO257" s="343"/>
      <c r="CP257" s="343"/>
      <c r="CQ257" s="343"/>
      <c r="CR257" s="343"/>
      <c r="CS257" s="343"/>
      <c r="CT257" s="343"/>
      <c r="CU257" s="343"/>
      <c r="CV257" s="343"/>
      <c r="CW257" s="343"/>
      <c r="CX257" s="343"/>
      <c r="CY257" s="343"/>
      <c r="CZ257" s="343"/>
      <c r="DA257" s="344"/>
    </row>
    <row r="258" spans="2:105" x14ac:dyDescent="0.25">
      <c r="B258" s="341"/>
      <c r="C258" s="343"/>
      <c r="D258" s="343"/>
      <c r="E258" s="343"/>
      <c r="F258" s="343"/>
      <c r="G258" s="343"/>
      <c r="H258" s="343"/>
      <c r="I258" s="343"/>
      <c r="J258" s="343"/>
      <c r="K258" s="343"/>
      <c r="L258" s="343"/>
      <c r="M258" s="343"/>
      <c r="N258" s="343"/>
      <c r="O258" s="343"/>
      <c r="P258" s="343"/>
      <c r="Q258" s="343"/>
      <c r="R258" s="343"/>
      <c r="S258" s="343"/>
      <c r="T258" s="343"/>
      <c r="U258" s="343"/>
      <c r="V258" s="343"/>
      <c r="W258" s="343"/>
      <c r="X258" s="343"/>
      <c r="Y258" s="343"/>
      <c r="Z258" s="343"/>
      <c r="AA258" s="343"/>
      <c r="AB258" s="343"/>
      <c r="AC258" s="343"/>
      <c r="AD258" s="343"/>
      <c r="AE258" s="343"/>
      <c r="AF258" s="343"/>
      <c r="AG258" s="343"/>
      <c r="AH258" s="343"/>
      <c r="AI258" s="343"/>
      <c r="AJ258" s="343"/>
      <c r="AK258" s="343"/>
      <c r="AL258" s="343"/>
      <c r="AM258" s="343"/>
      <c r="AN258" s="343"/>
      <c r="AO258" s="343"/>
      <c r="AP258" s="343"/>
      <c r="AQ258" s="343"/>
      <c r="AR258" s="343"/>
      <c r="AS258" s="343"/>
      <c r="AT258" s="343"/>
      <c r="AU258" s="351"/>
      <c r="AV258" s="343"/>
      <c r="AW258" s="343"/>
      <c r="AX258" s="343"/>
      <c r="AY258" s="343"/>
      <c r="AZ258" s="343"/>
      <c r="BA258" s="343"/>
      <c r="BB258" s="343"/>
      <c r="BC258" s="343"/>
      <c r="BD258" s="343"/>
      <c r="BE258" s="343"/>
      <c r="BF258" s="343"/>
      <c r="BG258" s="343"/>
      <c r="BH258" s="343"/>
      <c r="BI258" s="343"/>
      <c r="BJ258" s="343"/>
      <c r="BK258" s="343"/>
      <c r="BL258" s="343"/>
      <c r="BM258" s="343"/>
      <c r="BN258" s="343"/>
      <c r="BO258" s="343"/>
      <c r="BP258" s="343"/>
      <c r="BQ258" s="343"/>
      <c r="BR258" s="343"/>
      <c r="BS258" s="343"/>
      <c r="BT258" s="343"/>
      <c r="BU258" s="343"/>
      <c r="BV258" s="343"/>
      <c r="BW258" s="343"/>
      <c r="BX258" s="343"/>
      <c r="BY258" s="343"/>
      <c r="BZ258" s="343"/>
      <c r="CA258" s="343"/>
      <c r="CB258" s="343"/>
      <c r="CC258" s="343"/>
      <c r="CD258" s="343"/>
      <c r="CE258" s="343"/>
      <c r="CF258" s="343"/>
      <c r="CG258" s="343"/>
      <c r="CH258" s="343"/>
      <c r="CI258" s="343"/>
      <c r="CJ258" s="343"/>
      <c r="CK258" s="343"/>
      <c r="CL258" s="343"/>
      <c r="CM258" s="343"/>
      <c r="CN258" s="343"/>
      <c r="CO258" s="343"/>
      <c r="CP258" s="343"/>
      <c r="CQ258" s="343"/>
      <c r="CR258" s="343"/>
      <c r="CS258" s="343"/>
      <c r="CT258" s="343"/>
      <c r="CU258" s="343"/>
      <c r="CV258" s="343"/>
      <c r="CW258" s="343"/>
      <c r="CX258" s="343"/>
      <c r="CY258" s="343"/>
      <c r="CZ258" s="343"/>
      <c r="DA258" s="344"/>
    </row>
    <row r="259" spans="2:105" x14ac:dyDescent="0.25">
      <c r="B259" s="341"/>
      <c r="C259" s="343"/>
      <c r="D259" s="343"/>
      <c r="E259" s="343"/>
      <c r="F259" s="343"/>
      <c r="G259" s="343"/>
      <c r="H259" s="343"/>
      <c r="I259" s="343"/>
      <c r="J259" s="343"/>
      <c r="K259" s="343"/>
      <c r="L259" s="343"/>
      <c r="M259" s="343"/>
      <c r="N259" s="343"/>
      <c r="O259" s="343"/>
      <c r="P259" s="343"/>
      <c r="Q259" s="343"/>
      <c r="R259" s="343"/>
      <c r="S259" s="343"/>
      <c r="T259" s="343"/>
      <c r="U259" s="343"/>
      <c r="V259" s="343"/>
      <c r="W259" s="343"/>
      <c r="X259" s="343"/>
      <c r="Y259" s="343"/>
      <c r="Z259" s="343"/>
      <c r="AA259" s="343"/>
      <c r="AB259" s="343"/>
      <c r="AC259" s="343"/>
      <c r="AD259" s="343"/>
      <c r="AE259" s="343"/>
      <c r="AF259" s="343"/>
      <c r="AG259" s="343"/>
      <c r="AH259" s="343"/>
      <c r="AI259" s="343"/>
      <c r="AJ259" s="343"/>
      <c r="AK259" s="343"/>
      <c r="AL259" s="343"/>
      <c r="AM259" s="343"/>
      <c r="AN259" s="343"/>
      <c r="AO259" s="343"/>
      <c r="AP259" s="343"/>
      <c r="AQ259" s="343"/>
      <c r="AR259" s="343"/>
      <c r="AS259" s="343"/>
      <c r="AT259" s="343"/>
      <c r="AU259" s="351"/>
      <c r="AV259" s="343"/>
      <c r="AW259" s="343"/>
      <c r="AX259" s="343"/>
      <c r="AY259" s="343"/>
      <c r="AZ259" s="343"/>
      <c r="BA259" s="343"/>
      <c r="BB259" s="343"/>
      <c r="BC259" s="343"/>
      <c r="BD259" s="343"/>
      <c r="BE259" s="343"/>
      <c r="BF259" s="343"/>
      <c r="BG259" s="343"/>
      <c r="BH259" s="343"/>
      <c r="BI259" s="343"/>
      <c r="BJ259" s="343"/>
      <c r="BK259" s="343"/>
      <c r="BL259" s="343"/>
      <c r="BM259" s="343"/>
      <c r="BN259" s="343"/>
      <c r="BO259" s="343"/>
      <c r="BP259" s="343"/>
      <c r="BQ259" s="343"/>
      <c r="BR259" s="343"/>
      <c r="BS259" s="343"/>
      <c r="BT259" s="343"/>
      <c r="BU259" s="343"/>
      <c r="BV259" s="343"/>
      <c r="BW259" s="343"/>
      <c r="BX259" s="343"/>
      <c r="BY259" s="343"/>
      <c r="BZ259" s="343"/>
      <c r="CA259" s="343"/>
      <c r="CB259" s="343"/>
      <c r="CC259" s="343"/>
      <c r="CD259" s="343"/>
      <c r="CE259" s="343"/>
      <c r="CF259" s="343"/>
      <c r="CG259" s="343"/>
      <c r="CH259" s="343"/>
      <c r="CI259" s="343"/>
      <c r="CJ259" s="343"/>
      <c r="CK259" s="343"/>
      <c r="CL259" s="343"/>
      <c r="CM259" s="343"/>
      <c r="CN259" s="343"/>
      <c r="CO259" s="343"/>
      <c r="CP259" s="343"/>
      <c r="CQ259" s="343"/>
      <c r="CR259" s="343"/>
      <c r="CS259" s="343"/>
      <c r="CT259" s="343"/>
      <c r="CU259" s="343"/>
      <c r="CV259" s="343"/>
      <c r="CW259" s="343"/>
      <c r="CX259" s="343"/>
      <c r="CY259" s="343"/>
      <c r="CZ259" s="343"/>
      <c r="DA259" s="344"/>
    </row>
    <row r="260" spans="2:105" x14ac:dyDescent="0.25">
      <c r="B260" s="341"/>
      <c r="C260" s="343"/>
      <c r="D260" s="343"/>
      <c r="E260" s="343"/>
      <c r="F260" s="343"/>
      <c r="G260" s="343"/>
      <c r="H260" s="343"/>
      <c r="I260" s="343"/>
      <c r="J260" s="343"/>
      <c r="K260" s="343"/>
      <c r="L260" s="343"/>
      <c r="M260" s="343"/>
      <c r="N260" s="343"/>
      <c r="O260" s="343"/>
      <c r="P260" s="343"/>
      <c r="Q260" s="343"/>
      <c r="R260" s="343"/>
      <c r="S260" s="343"/>
      <c r="T260" s="343"/>
      <c r="U260" s="343"/>
      <c r="V260" s="343"/>
      <c r="W260" s="343"/>
      <c r="X260" s="343"/>
      <c r="Y260" s="343"/>
      <c r="Z260" s="343"/>
      <c r="AA260" s="343"/>
      <c r="AB260" s="343"/>
      <c r="AC260" s="343"/>
      <c r="AD260" s="343"/>
      <c r="AE260" s="343"/>
      <c r="AF260" s="343"/>
      <c r="AG260" s="343"/>
      <c r="AH260" s="343"/>
      <c r="AI260" s="343"/>
      <c r="AJ260" s="343"/>
      <c r="AK260" s="343"/>
      <c r="AL260" s="343"/>
      <c r="AM260" s="343"/>
      <c r="AN260" s="343"/>
      <c r="AO260" s="343"/>
      <c r="AP260" s="343"/>
      <c r="AQ260" s="343"/>
      <c r="AR260" s="343"/>
      <c r="AS260" s="343"/>
      <c r="AT260" s="343"/>
      <c r="AU260" s="351"/>
      <c r="AV260" s="343"/>
      <c r="AW260" s="343"/>
      <c r="AX260" s="343"/>
      <c r="AY260" s="343"/>
      <c r="AZ260" s="343"/>
      <c r="BA260" s="343"/>
      <c r="BB260" s="343"/>
      <c r="BC260" s="343"/>
      <c r="BD260" s="343"/>
      <c r="BE260" s="343"/>
      <c r="BF260" s="343"/>
      <c r="BG260" s="343"/>
      <c r="BH260" s="343"/>
      <c r="BI260" s="343"/>
      <c r="BJ260" s="343"/>
      <c r="BK260" s="343"/>
      <c r="BL260" s="343"/>
      <c r="BM260" s="343"/>
      <c r="BN260" s="343"/>
      <c r="BO260" s="343"/>
      <c r="BP260" s="343"/>
      <c r="BQ260" s="343"/>
      <c r="BR260" s="343"/>
      <c r="BS260" s="343"/>
      <c r="BT260" s="343"/>
      <c r="BU260" s="343"/>
      <c r="BV260" s="343"/>
      <c r="BW260" s="343"/>
      <c r="BX260" s="343"/>
      <c r="BY260" s="343"/>
      <c r="BZ260" s="343"/>
      <c r="CA260" s="343"/>
      <c r="CB260" s="343"/>
      <c r="CC260" s="343"/>
      <c r="CD260" s="343"/>
      <c r="CE260" s="343"/>
      <c r="CF260" s="343"/>
      <c r="CG260" s="343"/>
      <c r="CH260" s="343"/>
      <c r="CI260" s="343"/>
      <c r="CJ260" s="343"/>
      <c r="CK260" s="343"/>
      <c r="CL260" s="343"/>
      <c r="CM260" s="343"/>
      <c r="CN260" s="343"/>
      <c r="CO260" s="343"/>
      <c r="CP260" s="343"/>
      <c r="CQ260" s="343"/>
      <c r="CR260" s="343"/>
      <c r="CS260" s="343"/>
      <c r="CT260" s="343"/>
      <c r="CU260" s="343"/>
      <c r="CV260" s="343"/>
      <c r="CW260" s="343"/>
      <c r="CX260" s="343"/>
      <c r="CY260" s="343"/>
      <c r="CZ260" s="343"/>
      <c r="DA260" s="344"/>
    </row>
    <row r="261" spans="2:105" x14ac:dyDescent="0.25">
      <c r="B261" s="341"/>
      <c r="C261" s="343"/>
      <c r="D261" s="343"/>
      <c r="E261" s="343"/>
      <c r="F261" s="343"/>
      <c r="G261" s="343"/>
      <c r="H261" s="343"/>
      <c r="I261" s="343"/>
      <c r="J261" s="343"/>
      <c r="K261" s="343"/>
      <c r="L261" s="343"/>
      <c r="M261" s="343"/>
      <c r="N261" s="343"/>
      <c r="O261" s="343"/>
      <c r="P261" s="343"/>
      <c r="Q261" s="343"/>
      <c r="R261" s="343"/>
      <c r="S261" s="343"/>
      <c r="T261" s="343"/>
      <c r="U261" s="343"/>
      <c r="V261" s="343"/>
      <c r="W261" s="343"/>
      <c r="X261" s="343"/>
      <c r="Y261" s="343"/>
      <c r="Z261" s="343"/>
      <c r="AA261" s="343"/>
      <c r="AB261" s="343"/>
      <c r="AC261" s="343"/>
      <c r="AD261" s="343"/>
      <c r="AE261" s="343"/>
      <c r="AF261" s="343"/>
      <c r="AG261" s="343"/>
      <c r="AH261" s="343"/>
      <c r="AI261" s="343"/>
      <c r="AJ261" s="343"/>
      <c r="AK261" s="343"/>
      <c r="AL261" s="343"/>
      <c r="AM261" s="343"/>
      <c r="AN261" s="343"/>
      <c r="AO261" s="343"/>
      <c r="AP261" s="343"/>
      <c r="AQ261" s="343"/>
      <c r="AR261" s="343"/>
      <c r="AS261" s="343"/>
      <c r="AT261" s="343"/>
      <c r="AU261" s="351"/>
      <c r="AV261" s="343"/>
      <c r="AW261" s="343"/>
      <c r="AX261" s="343"/>
      <c r="AY261" s="343"/>
      <c r="AZ261" s="343"/>
      <c r="BA261" s="343"/>
      <c r="BB261" s="343"/>
      <c r="BC261" s="343"/>
      <c r="BD261" s="343"/>
      <c r="BE261" s="343"/>
      <c r="BF261" s="343"/>
      <c r="BG261" s="343"/>
      <c r="BH261" s="343"/>
      <c r="BI261" s="343"/>
      <c r="BJ261" s="343"/>
      <c r="BK261" s="343"/>
      <c r="BL261" s="343"/>
      <c r="BM261" s="343"/>
      <c r="BN261" s="343"/>
      <c r="BO261" s="343"/>
      <c r="BP261" s="343"/>
      <c r="BQ261" s="343"/>
      <c r="BR261" s="343"/>
      <c r="BS261" s="343"/>
      <c r="BT261" s="343"/>
      <c r="BU261" s="343"/>
      <c r="BV261" s="343"/>
      <c r="BW261" s="343"/>
      <c r="BX261" s="343"/>
      <c r="BY261" s="343"/>
      <c r="BZ261" s="343"/>
      <c r="CA261" s="343"/>
      <c r="CB261" s="343"/>
      <c r="CC261" s="343"/>
      <c r="CD261" s="343"/>
      <c r="CE261" s="343"/>
      <c r="CF261" s="343"/>
      <c r="CG261" s="343"/>
      <c r="CH261" s="343"/>
      <c r="CI261" s="343"/>
      <c r="CJ261" s="343"/>
      <c r="CK261" s="343"/>
      <c r="CL261" s="343"/>
      <c r="CM261" s="343"/>
      <c r="CN261" s="343"/>
      <c r="CO261" s="343"/>
      <c r="CP261" s="343"/>
      <c r="CQ261" s="343"/>
      <c r="CR261" s="343"/>
      <c r="CS261" s="343"/>
      <c r="CT261" s="343"/>
      <c r="CU261" s="343"/>
      <c r="CV261" s="343"/>
      <c r="CW261" s="343"/>
      <c r="CX261" s="343"/>
      <c r="CY261" s="343"/>
      <c r="CZ261" s="343"/>
      <c r="DA261" s="344"/>
    </row>
    <row r="262" spans="2:105" x14ac:dyDescent="0.25">
      <c r="B262" s="341"/>
      <c r="C262" s="343"/>
      <c r="D262" s="343"/>
      <c r="E262" s="343"/>
      <c r="F262" s="343"/>
      <c r="G262" s="343"/>
      <c r="H262" s="343"/>
      <c r="I262" s="343"/>
      <c r="J262" s="343"/>
      <c r="K262" s="343"/>
      <c r="L262" s="343"/>
      <c r="M262" s="343"/>
      <c r="N262" s="343"/>
      <c r="O262" s="343"/>
      <c r="P262" s="343"/>
      <c r="Q262" s="343"/>
      <c r="R262" s="343"/>
      <c r="S262" s="343"/>
      <c r="T262" s="343"/>
      <c r="U262" s="343"/>
      <c r="V262" s="343"/>
      <c r="W262" s="343"/>
      <c r="X262" s="343"/>
      <c r="Y262" s="343"/>
      <c r="Z262" s="343"/>
      <c r="AA262" s="343"/>
      <c r="AB262" s="343"/>
      <c r="AC262" s="343"/>
      <c r="AD262" s="343"/>
      <c r="AE262" s="343"/>
      <c r="AF262" s="343"/>
      <c r="AG262" s="343"/>
      <c r="AH262" s="343"/>
      <c r="AI262" s="343"/>
      <c r="AJ262" s="343"/>
      <c r="AK262" s="343"/>
      <c r="AL262" s="343"/>
      <c r="AM262" s="343"/>
      <c r="AN262" s="343"/>
      <c r="AO262" s="343"/>
      <c r="AP262" s="343"/>
      <c r="AQ262" s="343"/>
      <c r="AR262" s="343"/>
      <c r="AS262" s="343"/>
      <c r="AT262" s="343"/>
      <c r="AU262" s="351"/>
      <c r="AV262" s="343"/>
      <c r="AW262" s="343"/>
      <c r="AX262" s="343"/>
      <c r="AY262" s="343"/>
      <c r="AZ262" s="343"/>
      <c r="BA262" s="343"/>
      <c r="BB262" s="343"/>
      <c r="BC262" s="343"/>
      <c r="BD262" s="343"/>
      <c r="BE262" s="343"/>
      <c r="BF262" s="343"/>
      <c r="BG262" s="343"/>
      <c r="BH262" s="343"/>
      <c r="BI262" s="343"/>
      <c r="BJ262" s="343"/>
      <c r="BK262" s="343"/>
      <c r="BL262" s="343"/>
      <c r="BM262" s="343"/>
      <c r="BN262" s="343"/>
      <c r="BO262" s="343"/>
      <c r="BP262" s="343"/>
      <c r="BQ262" s="343"/>
      <c r="BR262" s="343"/>
      <c r="BS262" s="343"/>
      <c r="BT262" s="343"/>
      <c r="BU262" s="343"/>
      <c r="BV262" s="343"/>
      <c r="BW262" s="343"/>
      <c r="BX262" s="343"/>
      <c r="BY262" s="343"/>
      <c r="BZ262" s="343"/>
      <c r="CA262" s="343"/>
      <c r="CB262" s="343"/>
      <c r="CC262" s="343"/>
      <c r="CD262" s="343"/>
      <c r="CE262" s="343"/>
      <c r="CF262" s="343"/>
      <c r="CG262" s="343"/>
      <c r="CH262" s="343"/>
      <c r="CI262" s="343"/>
      <c r="CJ262" s="343"/>
      <c r="CK262" s="343"/>
      <c r="CL262" s="343"/>
      <c r="CM262" s="343"/>
      <c r="CN262" s="343"/>
      <c r="CO262" s="343"/>
      <c r="CP262" s="343"/>
      <c r="CQ262" s="343"/>
      <c r="CR262" s="343"/>
      <c r="CS262" s="343"/>
      <c r="CT262" s="343"/>
      <c r="CU262" s="343"/>
      <c r="CV262" s="343"/>
      <c r="CW262" s="343"/>
      <c r="CX262" s="343"/>
      <c r="CY262" s="343"/>
      <c r="CZ262" s="343"/>
      <c r="DA262" s="344"/>
    </row>
    <row r="263" spans="2:105" x14ac:dyDescent="0.25">
      <c r="B263" s="341"/>
      <c r="C263" s="343"/>
      <c r="D263" s="343"/>
      <c r="E263" s="343"/>
      <c r="F263" s="343"/>
      <c r="G263" s="343"/>
      <c r="H263" s="343"/>
      <c r="I263" s="343"/>
      <c r="J263" s="343"/>
      <c r="K263" s="343"/>
      <c r="L263" s="343"/>
      <c r="M263" s="343"/>
      <c r="N263" s="343"/>
      <c r="O263" s="343"/>
      <c r="P263" s="343"/>
      <c r="Q263" s="343"/>
      <c r="R263" s="343"/>
      <c r="S263" s="343"/>
      <c r="T263" s="343"/>
      <c r="U263" s="343"/>
      <c r="V263" s="343"/>
      <c r="W263" s="343"/>
      <c r="X263" s="343"/>
      <c r="Y263" s="343"/>
      <c r="Z263" s="343"/>
      <c r="AA263" s="343"/>
      <c r="AB263" s="343"/>
      <c r="AC263" s="343"/>
      <c r="AD263" s="343"/>
      <c r="AE263" s="343"/>
      <c r="AF263" s="343"/>
      <c r="AG263" s="343"/>
      <c r="AH263" s="343"/>
      <c r="AI263" s="343"/>
      <c r="AJ263" s="343"/>
      <c r="AK263" s="343"/>
      <c r="AL263" s="343"/>
      <c r="AM263" s="343"/>
      <c r="AN263" s="343"/>
      <c r="AO263" s="343"/>
      <c r="AP263" s="343"/>
      <c r="AQ263" s="343"/>
      <c r="AR263" s="343"/>
      <c r="AS263" s="343"/>
      <c r="AT263" s="343"/>
      <c r="AU263" s="351"/>
      <c r="AV263" s="343"/>
      <c r="AW263" s="343"/>
      <c r="AX263" s="343"/>
      <c r="AY263" s="343"/>
      <c r="AZ263" s="343"/>
      <c r="BA263" s="343"/>
      <c r="BB263" s="343"/>
      <c r="BC263" s="343"/>
      <c r="BD263" s="343"/>
      <c r="BE263" s="343"/>
      <c r="BF263" s="343"/>
      <c r="BG263" s="343"/>
      <c r="BH263" s="343"/>
      <c r="BI263" s="343"/>
      <c r="BJ263" s="343"/>
      <c r="BK263" s="343"/>
      <c r="BL263" s="343"/>
      <c r="BM263" s="343"/>
      <c r="BN263" s="343"/>
      <c r="BO263" s="343"/>
      <c r="BP263" s="343"/>
      <c r="BQ263" s="343"/>
      <c r="BR263" s="343"/>
      <c r="BS263" s="343"/>
      <c r="BT263" s="343"/>
      <c r="BU263" s="343"/>
      <c r="BV263" s="343"/>
      <c r="BW263" s="343"/>
      <c r="BX263" s="343"/>
      <c r="BY263" s="343"/>
      <c r="BZ263" s="343"/>
      <c r="CA263" s="343"/>
      <c r="CB263" s="343"/>
      <c r="CC263" s="343"/>
      <c r="CD263" s="343"/>
      <c r="CE263" s="343"/>
      <c r="CF263" s="343"/>
      <c r="CG263" s="343"/>
      <c r="CH263" s="343"/>
      <c r="CI263" s="343"/>
      <c r="CJ263" s="343"/>
      <c r="CK263" s="343"/>
      <c r="CL263" s="343"/>
      <c r="CM263" s="343"/>
      <c r="CN263" s="343"/>
      <c r="CO263" s="343"/>
      <c r="CP263" s="343"/>
      <c r="CQ263" s="343"/>
      <c r="CR263" s="343"/>
      <c r="CS263" s="343"/>
      <c r="CT263" s="343"/>
      <c r="CU263" s="343"/>
      <c r="CV263" s="343"/>
      <c r="CW263" s="343"/>
      <c r="CX263" s="343"/>
      <c r="CY263" s="343"/>
      <c r="CZ263" s="343"/>
      <c r="DA263" s="344"/>
    </row>
    <row r="264" spans="2:105" x14ac:dyDescent="0.25">
      <c r="B264" s="341"/>
      <c r="C264" s="343"/>
      <c r="D264" s="343"/>
      <c r="E264" s="343"/>
      <c r="F264" s="343"/>
      <c r="G264" s="343"/>
      <c r="H264" s="343"/>
      <c r="I264" s="343"/>
      <c r="J264" s="343"/>
      <c r="K264" s="343"/>
      <c r="L264" s="343"/>
      <c r="M264" s="343"/>
      <c r="N264" s="343"/>
      <c r="O264" s="343"/>
      <c r="P264" s="343"/>
      <c r="Q264" s="343"/>
      <c r="R264" s="343"/>
      <c r="S264" s="343"/>
      <c r="T264" s="343"/>
      <c r="U264" s="343"/>
      <c r="V264" s="343"/>
      <c r="W264" s="343"/>
      <c r="X264" s="343"/>
      <c r="Y264" s="343"/>
      <c r="Z264" s="343"/>
      <c r="AA264" s="343"/>
      <c r="AB264" s="343"/>
      <c r="AC264" s="343"/>
      <c r="AD264" s="343"/>
      <c r="AE264" s="343"/>
      <c r="AF264" s="343"/>
      <c r="AG264" s="343"/>
      <c r="AH264" s="343"/>
      <c r="AI264" s="343"/>
      <c r="AJ264" s="343"/>
      <c r="AK264" s="343"/>
      <c r="AL264" s="343"/>
      <c r="AM264" s="343"/>
      <c r="AN264" s="343"/>
      <c r="AO264" s="343"/>
      <c r="AP264" s="343"/>
      <c r="AQ264" s="343"/>
      <c r="AR264" s="343"/>
      <c r="AS264" s="343"/>
      <c r="AT264" s="343"/>
      <c r="AU264" s="351"/>
      <c r="AV264" s="343"/>
      <c r="AW264" s="343"/>
      <c r="AX264" s="343"/>
      <c r="AY264" s="343"/>
      <c r="AZ264" s="343"/>
      <c r="BA264" s="343"/>
      <c r="BB264" s="343"/>
      <c r="BC264" s="343"/>
      <c r="BD264" s="343"/>
      <c r="BE264" s="343"/>
      <c r="BF264" s="343"/>
      <c r="BG264" s="343"/>
      <c r="BH264" s="343"/>
      <c r="BI264" s="343"/>
      <c r="BJ264" s="343"/>
      <c r="BK264" s="343"/>
      <c r="BL264" s="343"/>
      <c r="BM264" s="343"/>
      <c r="BN264" s="343"/>
      <c r="BO264" s="343"/>
      <c r="BP264" s="343"/>
      <c r="BQ264" s="343"/>
      <c r="BR264" s="343"/>
      <c r="BS264" s="343"/>
      <c r="BT264" s="343"/>
      <c r="BU264" s="343"/>
      <c r="BV264" s="343"/>
      <c r="BW264" s="343"/>
      <c r="BX264" s="343"/>
      <c r="BY264" s="343"/>
      <c r="BZ264" s="343"/>
      <c r="CA264" s="343"/>
      <c r="CB264" s="343"/>
      <c r="CC264" s="343"/>
      <c r="CD264" s="343"/>
      <c r="CE264" s="343"/>
      <c r="CF264" s="343"/>
      <c r="CG264" s="343"/>
      <c r="CH264" s="343"/>
      <c r="CI264" s="343"/>
      <c r="CJ264" s="343"/>
      <c r="CK264" s="343"/>
      <c r="CL264" s="343"/>
      <c r="CM264" s="343"/>
      <c r="CN264" s="343"/>
      <c r="CO264" s="343"/>
      <c r="CP264" s="343"/>
      <c r="CQ264" s="343"/>
      <c r="CR264" s="343"/>
      <c r="CS264" s="343"/>
      <c r="CT264" s="343"/>
      <c r="CU264" s="343"/>
      <c r="CV264" s="343"/>
      <c r="CW264" s="343"/>
      <c r="CX264" s="343"/>
      <c r="CY264" s="343"/>
      <c r="CZ264" s="343"/>
      <c r="DA264" s="344"/>
    </row>
    <row r="265" spans="2:105" x14ac:dyDescent="0.25">
      <c r="B265" s="341"/>
      <c r="C265" s="343"/>
      <c r="D265" s="343"/>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c r="AA265" s="343"/>
      <c r="AB265" s="343"/>
      <c r="AC265" s="343"/>
      <c r="AD265" s="343"/>
      <c r="AE265" s="343"/>
      <c r="AF265" s="343"/>
      <c r="AG265" s="343"/>
      <c r="AH265" s="343"/>
      <c r="AI265" s="343"/>
      <c r="AJ265" s="343"/>
      <c r="AK265" s="343"/>
      <c r="AL265" s="343"/>
      <c r="AM265" s="343"/>
      <c r="AN265" s="343"/>
      <c r="AO265" s="343"/>
      <c r="AP265" s="343"/>
      <c r="AQ265" s="343"/>
      <c r="AR265" s="343"/>
      <c r="AS265" s="343"/>
      <c r="AT265" s="343"/>
      <c r="AU265" s="351"/>
      <c r="AV265" s="343"/>
      <c r="AW265" s="343"/>
      <c r="AX265" s="343"/>
      <c r="AY265" s="343"/>
      <c r="AZ265" s="343"/>
      <c r="BA265" s="343"/>
      <c r="BB265" s="343"/>
      <c r="BC265" s="343"/>
      <c r="BD265" s="343"/>
      <c r="BE265" s="343"/>
      <c r="BF265" s="343"/>
      <c r="BG265" s="343"/>
      <c r="BH265" s="343"/>
      <c r="BI265" s="343"/>
      <c r="BJ265" s="343"/>
      <c r="BK265" s="343"/>
      <c r="BL265" s="343"/>
      <c r="BM265" s="343"/>
      <c r="BN265" s="343"/>
      <c r="BO265" s="343"/>
      <c r="BP265" s="343"/>
      <c r="BQ265" s="343"/>
      <c r="BR265" s="343"/>
      <c r="BS265" s="343"/>
      <c r="BT265" s="343"/>
      <c r="BU265" s="343"/>
      <c r="BV265" s="343"/>
      <c r="BW265" s="343"/>
      <c r="BX265" s="343"/>
      <c r="BY265" s="343"/>
      <c r="BZ265" s="343"/>
      <c r="CA265" s="343"/>
      <c r="CB265" s="343"/>
      <c r="CC265" s="343"/>
      <c r="CD265" s="343"/>
      <c r="CE265" s="343"/>
      <c r="CF265" s="343"/>
      <c r="CG265" s="343"/>
      <c r="CH265" s="343"/>
      <c r="CI265" s="343"/>
      <c r="CJ265" s="343"/>
      <c r="CK265" s="343"/>
      <c r="CL265" s="343"/>
      <c r="CM265" s="343"/>
      <c r="CN265" s="343"/>
      <c r="CO265" s="343"/>
      <c r="CP265" s="343"/>
      <c r="CQ265" s="343"/>
      <c r="CR265" s="343"/>
      <c r="CS265" s="343"/>
      <c r="CT265" s="343"/>
      <c r="CU265" s="343"/>
      <c r="CV265" s="343"/>
      <c r="CW265" s="343"/>
      <c r="CX265" s="343"/>
      <c r="CY265" s="343"/>
      <c r="CZ265" s="343"/>
      <c r="DA265" s="344"/>
    </row>
    <row r="266" spans="2:105" x14ac:dyDescent="0.25">
      <c r="B266" s="341"/>
      <c r="C266" s="343"/>
      <c r="D266" s="343"/>
      <c r="E266" s="343"/>
      <c r="F266" s="343"/>
      <c r="G266" s="343"/>
      <c r="H266" s="343"/>
      <c r="I266" s="343"/>
      <c r="J266" s="343"/>
      <c r="K266" s="343"/>
      <c r="L266" s="343"/>
      <c r="M266" s="343"/>
      <c r="N266" s="343"/>
      <c r="O266" s="343"/>
      <c r="P266" s="343"/>
      <c r="Q266" s="343"/>
      <c r="R266" s="343"/>
      <c r="S266" s="343"/>
      <c r="T266" s="343"/>
      <c r="U266" s="343"/>
      <c r="V266" s="343"/>
      <c r="W266" s="343"/>
      <c r="X266" s="343"/>
      <c r="Y266" s="343"/>
      <c r="Z266" s="343"/>
      <c r="AA266" s="343"/>
      <c r="AB266" s="343"/>
      <c r="AC266" s="343"/>
      <c r="AD266" s="343"/>
      <c r="AE266" s="343"/>
      <c r="AF266" s="343"/>
      <c r="AG266" s="343"/>
      <c r="AH266" s="343"/>
      <c r="AI266" s="343"/>
      <c r="AJ266" s="343"/>
      <c r="AK266" s="343"/>
      <c r="AL266" s="343"/>
      <c r="AM266" s="343"/>
      <c r="AN266" s="343"/>
      <c r="AO266" s="343"/>
      <c r="AP266" s="343"/>
      <c r="AQ266" s="343"/>
      <c r="AR266" s="343"/>
      <c r="AS266" s="343"/>
      <c r="AT266" s="343"/>
      <c r="AU266" s="351"/>
      <c r="AV266" s="343"/>
      <c r="AW266" s="343"/>
      <c r="AX266" s="343"/>
      <c r="AY266" s="343"/>
      <c r="AZ266" s="343"/>
      <c r="BA266" s="343"/>
      <c r="BB266" s="343"/>
      <c r="BC266" s="343"/>
      <c r="BD266" s="343"/>
      <c r="BE266" s="343"/>
      <c r="BF266" s="343"/>
      <c r="BG266" s="343"/>
      <c r="BH266" s="343"/>
      <c r="BI266" s="343"/>
      <c r="BJ266" s="343"/>
      <c r="BK266" s="343"/>
      <c r="BL266" s="343"/>
      <c r="BM266" s="343"/>
      <c r="BN266" s="343"/>
      <c r="BO266" s="343"/>
      <c r="BP266" s="343"/>
      <c r="BQ266" s="343"/>
      <c r="BR266" s="343"/>
      <c r="BS266" s="343"/>
      <c r="BT266" s="343"/>
      <c r="BU266" s="343"/>
      <c r="BV266" s="343"/>
      <c r="BW266" s="343"/>
      <c r="BX266" s="343"/>
      <c r="BY266" s="343"/>
      <c r="BZ266" s="343"/>
      <c r="CA266" s="343"/>
      <c r="CB266" s="343"/>
      <c r="CC266" s="343"/>
      <c r="CD266" s="343"/>
      <c r="CE266" s="343"/>
      <c r="CF266" s="343"/>
      <c r="CG266" s="343"/>
      <c r="CH266" s="343"/>
      <c r="CI266" s="343"/>
      <c r="CJ266" s="343"/>
      <c r="CK266" s="343"/>
      <c r="CL266" s="343"/>
      <c r="CM266" s="343"/>
      <c r="CN266" s="343"/>
      <c r="CO266" s="343"/>
      <c r="CP266" s="343"/>
      <c r="CQ266" s="343"/>
      <c r="CR266" s="343"/>
      <c r="CS266" s="343"/>
      <c r="CT266" s="343"/>
      <c r="CU266" s="343"/>
      <c r="CV266" s="343"/>
      <c r="CW266" s="343"/>
      <c r="CX266" s="343"/>
      <c r="CY266" s="343"/>
      <c r="CZ266" s="343"/>
      <c r="DA266" s="344"/>
    </row>
    <row r="267" spans="2:105" x14ac:dyDescent="0.25">
      <c r="B267" s="341"/>
      <c r="C267" s="343"/>
      <c r="D267" s="343"/>
      <c r="E267" s="343"/>
      <c r="F267" s="343"/>
      <c r="G267" s="343"/>
      <c r="H267" s="343"/>
      <c r="I267" s="343"/>
      <c r="J267" s="343"/>
      <c r="K267" s="343"/>
      <c r="L267" s="343"/>
      <c r="M267" s="343"/>
      <c r="N267" s="343"/>
      <c r="O267" s="343"/>
      <c r="P267" s="343"/>
      <c r="Q267" s="343"/>
      <c r="R267" s="343"/>
      <c r="S267" s="343"/>
      <c r="T267" s="343"/>
      <c r="U267" s="343"/>
      <c r="V267" s="343"/>
      <c r="W267" s="343"/>
      <c r="X267" s="343"/>
      <c r="Y267" s="343"/>
      <c r="Z267" s="343"/>
      <c r="AA267" s="343"/>
      <c r="AB267" s="343"/>
      <c r="AC267" s="343"/>
      <c r="AD267" s="343"/>
      <c r="AE267" s="343"/>
      <c r="AF267" s="343"/>
      <c r="AG267" s="343"/>
      <c r="AH267" s="343"/>
      <c r="AI267" s="343"/>
      <c r="AJ267" s="343"/>
      <c r="AK267" s="343"/>
      <c r="AL267" s="343"/>
      <c r="AM267" s="343"/>
      <c r="AN267" s="343"/>
      <c r="AO267" s="343"/>
      <c r="AP267" s="343"/>
      <c r="AQ267" s="343"/>
      <c r="AR267" s="343"/>
      <c r="AS267" s="343"/>
      <c r="AT267" s="343"/>
      <c r="AU267" s="351"/>
      <c r="AV267" s="343"/>
      <c r="AW267" s="343"/>
      <c r="AX267" s="343"/>
      <c r="AY267" s="343"/>
      <c r="AZ267" s="343"/>
      <c r="BA267" s="343"/>
      <c r="BB267" s="343"/>
      <c r="BC267" s="343"/>
      <c r="BD267" s="343"/>
      <c r="BE267" s="343"/>
      <c r="BF267" s="343"/>
      <c r="BG267" s="343"/>
      <c r="BH267" s="343"/>
      <c r="BI267" s="343"/>
      <c r="BJ267" s="343"/>
      <c r="BK267" s="343"/>
      <c r="BL267" s="343"/>
      <c r="BM267" s="343"/>
      <c r="BN267" s="343"/>
      <c r="BO267" s="343"/>
      <c r="BP267" s="343"/>
      <c r="BQ267" s="343"/>
      <c r="BR267" s="343"/>
      <c r="BS267" s="343"/>
      <c r="BT267" s="343"/>
      <c r="BU267" s="343"/>
      <c r="BV267" s="343"/>
      <c r="BW267" s="343"/>
      <c r="BX267" s="343"/>
      <c r="BY267" s="343"/>
      <c r="BZ267" s="343"/>
      <c r="CA267" s="343"/>
      <c r="CB267" s="343"/>
      <c r="CC267" s="343"/>
      <c r="CD267" s="343"/>
      <c r="CE267" s="343"/>
      <c r="CF267" s="343"/>
      <c r="CG267" s="343"/>
      <c r="CH267" s="343"/>
      <c r="CI267" s="343"/>
      <c r="CJ267" s="343"/>
      <c r="CK267" s="343"/>
      <c r="CL267" s="343"/>
      <c r="CM267" s="343"/>
      <c r="CN267" s="343"/>
      <c r="CO267" s="343"/>
      <c r="CP267" s="343"/>
      <c r="CQ267" s="343"/>
      <c r="CR267" s="343"/>
      <c r="CS267" s="343"/>
      <c r="CT267" s="343"/>
      <c r="CU267" s="343"/>
      <c r="CV267" s="343"/>
      <c r="CW267" s="343"/>
      <c r="CX267" s="343"/>
      <c r="CY267" s="343"/>
      <c r="CZ267" s="343"/>
      <c r="DA267" s="344"/>
    </row>
    <row r="268" spans="2:105" x14ac:dyDescent="0.25">
      <c r="B268" s="341"/>
      <c r="C268" s="343"/>
      <c r="D268" s="343"/>
      <c r="E268" s="343"/>
      <c r="F268" s="343"/>
      <c r="G268" s="343"/>
      <c r="H268" s="343"/>
      <c r="I268" s="343"/>
      <c r="J268" s="343"/>
      <c r="K268" s="343"/>
      <c r="L268" s="343"/>
      <c r="M268" s="343"/>
      <c r="N268" s="343"/>
      <c r="O268" s="343"/>
      <c r="P268" s="343"/>
      <c r="Q268" s="343"/>
      <c r="R268" s="343"/>
      <c r="S268" s="343"/>
      <c r="T268" s="343"/>
      <c r="U268" s="343"/>
      <c r="V268" s="343"/>
      <c r="W268" s="343"/>
      <c r="X268" s="343"/>
      <c r="Y268" s="343"/>
      <c r="Z268" s="343"/>
      <c r="AA268" s="343"/>
      <c r="AB268" s="343"/>
      <c r="AC268" s="343"/>
      <c r="AD268" s="343"/>
      <c r="AE268" s="343"/>
      <c r="AF268" s="343"/>
      <c r="AG268" s="343"/>
      <c r="AH268" s="343"/>
      <c r="AI268" s="343"/>
      <c r="AJ268" s="343"/>
      <c r="AK268" s="343"/>
      <c r="AL268" s="343"/>
      <c r="AM268" s="343"/>
      <c r="AN268" s="343"/>
      <c r="AO268" s="343"/>
      <c r="AP268" s="343"/>
      <c r="AQ268" s="343"/>
      <c r="AR268" s="343"/>
      <c r="AS268" s="343"/>
      <c r="AT268" s="343"/>
      <c r="AU268" s="351"/>
      <c r="AV268" s="343"/>
      <c r="AW268" s="343"/>
      <c r="AX268" s="343"/>
      <c r="AY268" s="343"/>
      <c r="AZ268" s="343"/>
      <c r="BA268" s="343"/>
      <c r="BB268" s="343"/>
      <c r="BC268" s="343"/>
      <c r="BD268" s="343"/>
      <c r="BE268" s="343"/>
      <c r="BF268" s="343"/>
      <c r="BG268" s="343"/>
      <c r="BH268" s="343"/>
      <c r="BI268" s="343"/>
      <c r="BJ268" s="343"/>
      <c r="BK268" s="343"/>
      <c r="BL268" s="343"/>
      <c r="BM268" s="343"/>
      <c r="BN268" s="343"/>
      <c r="BO268" s="343"/>
      <c r="BP268" s="343"/>
      <c r="BQ268" s="343"/>
      <c r="BR268" s="343"/>
      <c r="BS268" s="343"/>
      <c r="BT268" s="343"/>
      <c r="BU268" s="343"/>
      <c r="BV268" s="343"/>
      <c r="BW268" s="343"/>
      <c r="BX268" s="343"/>
      <c r="BY268" s="343"/>
      <c r="BZ268" s="343"/>
      <c r="CA268" s="343"/>
      <c r="CB268" s="343"/>
      <c r="CC268" s="343"/>
      <c r="CD268" s="343"/>
      <c r="CE268" s="343"/>
      <c r="CF268" s="343"/>
      <c r="CG268" s="343"/>
      <c r="CH268" s="343"/>
      <c r="CI268" s="343"/>
      <c r="CJ268" s="343"/>
      <c r="CK268" s="343"/>
      <c r="CL268" s="343"/>
      <c r="CM268" s="343"/>
      <c r="CN268" s="343"/>
      <c r="CO268" s="343"/>
      <c r="CP268" s="343"/>
      <c r="CQ268" s="343"/>
      <c r="CR268" s="343"/>
      <c r="CS268" s="343"/>
      <c r="CT268" s="343"/>
      <c r="CU268" s="343"/>
      <c r="CV268" s="343"/>
      <c r="CW268" s="343"/>
      <c r="CX268" s="343"/>
      <c r="CY268" s="343"/>
      <c r="CZ268" s="343"/>
      <c r="DA268" s="344"/>
    </row>
    <row r="269" spans="2:105" x14ac:dyDescent="0.25">
      <c r="B269" s="341"/>
      <c r="C269" s="343"/>
      <c r="D269" s="343"/>
      <c r="E269" s="343"/>
      <c r="F269" s="343"/>
      <c r="G269" s="343"/>
      <c r="H269" s="343"/>
      <c r="I269" s="343"/>
      <c r="J269" s="343"/>
      <c r="K269" s="343"/>
      <c r="L269" s="343"/>
      <c r="M269" s="343"/>
      <c r="N269" s="343"/>
      <c r="O269" s="343"/>
      <c r="P269" s="343"/>
      <c r="Q269" s="343"/>
      <c r="R269" s="343"/>
      <c r="S269" s="343"/>
      <c r="T269" s="343"/>
      <c r="U269" s="343"/>
      <c r="V269" s="343"/>
      <c r="W269" s="343"/>
      <c r="X269" s="343"/>
      <c r="Y269" s="343"/>
      <c r="Z269" s="343"/>
      <c r="AA269" s="343"/>
      <c r="AB269" s="343"/>
      <c r="AC269" s="343"/>
      <c r="AD269" s="343"/>
      <c r="AE269" s="343"/>
      <c r="AF269" s="343"/>
      <c r="AG269" s="343"/>
      <c r="AH269" s="343"/>
      <c r="AI269" s="343"/>
      <c r="AJ269" s="343"/>
      <c r="AK269" s="343"/>
      <c r="AL269" s="343"/>
      <c r="AM269" s="343"/>
      <c r="AN269" s="343"/>
      <c r="AO269" s="343"/>
      <c r="AP269" s="343"/>
      <c r="AQ269" s="343"/>
      <c r="AR269" s="343"/>
      <c r="AS269" s="343"/>
      <c r="AT269" s="343"/>
      <c r="AU269" s="351"/>
      <c r="AV269" s="343"/>
      <c r="AW269" s="343"/>
      <c r="AX269" s="343"/>
      <c r="AY269" s="343"/>
      <c r="AZ269" s="343"/>
      <c r="BA269" s="343"/>
      <c r="BB269" s="343"/>
      <c r="BC269" s="343"/>
      <c r="BD269" s="343"/>
      <c r="BE269" s="343"/>
      <c r="BF269" s="343"/>
      <c r="BG269" s="343"/>
      <c r="BH269" s="343"/>
      <c r="BI269" s="343"/>
      <c r="BJ269" s="343"/>
      <c r="BK269" s="343"/>
      <c r="BL269" s="343"/>
      <c r="BM269" s="343"/>
      <c r="BN269" s="343"/>
      <c r="BO269" s="343"/>
      <c r="BP269" s="343"/>
      <c r="BQ269" s="343"/>
      <c r="BR269" s="343"/>
      <c r="BS269" s="343"/>
      <c r="BT269" s="343"/>
      <c r="BU269" s="343"/>
      <c r="BV269" s="343"/>
      <c r="BW269" s="343"/>
      <c r="BX269" s="343"/>
      <c r="BY269" s="343"/>
      <c r="BZ269" s="343"/>
      <c r="CA269" s="343"/>
      <c r="CB269" s="343"/>
      <c r="CC269" s="343"/>
      <c r="CD269" s="343"/>
      <c r="CE269" s="343"/>
      <c r="CF269" s="343"/>
      <c r="CG269" s="343"/>
      <c r="CH269" s="343"/>
      <c r="CI269" s="343"/>
      <c r="CJ269" s="343"/>
      <c r="CK269" s="343"/>
      <c r="CL269" s="343"/>
      <c r="CM269" s="343"/>
      <c r="CN269" s="343"/>
      <c r="CO269" s="343"/>
      <c r="CP269" s="343"/>
      <c r="CQ269" s="343"/>
      <c r="CR269" s="343"/>
      <c r="CS269" s="343"/>
      <c r="CT269" s="343"/>
      <c r="CU269" s="343"/>
      <c r="CV269" s="343"/>
      <c r="CW269" s="343"/>
      <c r="CX269" s="343"/>
      <c r="CY269" s="343"/>
      <c r="CZ269" s="343"/>
      <c r="DA269" s="344"/>
    </row>
    <row r="270" spans="2:105" x14ac:dyDescent="0.25">
      <c r="B270" s="341"/>
      <c r="C270" s="343"/>
      <c r="D270" s="343"/>
      <c r="E270" s="343"/>
      <c r="F270" s="343"/>
      <c r="G270" s="343"/>
      <c r="H270" s="343"/>
      <c r="I270" s="343"/>
      <c r="J270" s="343"/>
      <c r="K270" s="343"/>
      <c r="L270" s="343"/>
      <c r="M270" s="343"/>
      <c r="N270" s="343"/>
      <c r="O270" s="343"/>
      <c r="P270" s="343"/>
      <c r="Q270" s="343"/>
      <c r="R270" s="343"/>
      <c r="S270" s="343"/>
      <c r="T270" s="343"/>
      <c r="U270" s="343"/>
      <c r="V270" s="343"/>
      <c r="W270" s="343"/>
      <c r="X270" s="343"/>
      <c r="Y270" s="343"/>
      <c r="Z270" s="343"/>
      <c r="AA270" s="343"/>
      <c r="AB270" s="343"/>
      <c r="AC270" s="343"/>
      <c r="AD270" s="343"/>
      <c r="AE270" s="343"/>
      <c r="AF270" s="343"/>
      <c r="AG270" s="343"/>
      <c r="AH270" s="343"/>
      <c r="AI270" s="343"/>
      <c r="AJ270" s="343"/>
      <c r="AK270" s="343"/>
      <c r="AL270" s="343"/>
      <c r="AM270" s="343"/>
      <c r="AN270" s="343"/>
      <c r="AO270" s="343"/>
      <c r="AP270" s="343"/>
      <c r="AQ270" s="343"/>
      <c r="AR270" s="343"/>
      <c r="AS270" s="343"/>
      <c r="AT270" s="343"/>
      <c r="AU270" s="351"/>
      <c r="AV270" s="343"/>
      <c r="AW270" s="343"/>
      <c r="AX270" s="343"/>
      <c r="AY270" s="343"/>
      <c r="AZ270" s="343"/>
      <c r="BA270" s="343"/>
      <c r="BB270" s="343"/>
      <c r="BC270" s="343"/>
      <c r="BD270" s="343"/>
      <c r="BE270" s="343"/>
      <c r="BF270" s="343"/>
      <c r="BG270" s="343"/>
      <c r="BH270" s="343"/>
      <c r="BI270" s="343"/>
      <c r="BJ270" s="343"/>
      <c r="BK270" s="343"/>
      <c r="BL270" s="343"/>
      <c r="BM270" s="343"/>
      <c r="BN270" s="343"/>
      <c r="BO270" s="343"/>
      <c r="BP270" s="343"/>
      <c r="BQ270" s="343"/>
      <c r="BR270" s="343"/>
      <c r="BS270" s="343"/>
      <c r="BT270" s="343"/>
      <c r="BU270" s="343"/>
      <c r="BV270" s="343"/>
      <c r="BW270" s="343"/>
      <c r="BX270" s="343"/>
      <c r="BY270" s="343"/>
      <c r="BZ270" s="343"/>
      <c r="CA270" s="343"/>
      <c r="CB270" s="343"/>
      <c r="CC270" s="343"/>
      <c r="CD270" s="343"/>
      <c r="CE270" s="343"/>
      <c r="CF270" s="343"/>
      <c r="CG270" s="343"/>
      <c r="CH270" s="343"/>
      <c r="CI270" s="343"/>
      <c r="CJ270" s="343"/>
      <c r="CK270" s="343"/>
      <c r="CL270" s="343"/>
      <c r="CM270" s="343"/>
      <c r="CN270" s="343"/>
      <c r="CO270" s="343"/>
      <c r="CP270" s="343"/>
      <c r="CQ270" s="343"/>
      <c r="CR270" s="343"/>
      <c r="CS270" s="343"/>
      <c r="CT270" s="343"/>
      <c r="CU270" s="343"/>
      <c r="CV270" s="343"/>
      <c r="CW270" s="343"/>
      <c r="CX270" s="343"/>
      <c r="CY270" s="343"/>
      <c r="CZ270" s="343"/>
      <c r="DA270" s="344"/>
    </row>
    <row r="271" spans="2:105" x14ac:dyDescent="0.25">
      <c r="B271" s="341"/>
      <c r="C271" s="343"/>
      <c r="D271" s="343"/>
      <c r="E271" s="343"/>
      <c r="F271" s="343"/>
      <c r="G271" s="343"/>
      <c r="H271" s="343"/>
      <c r="I271" s="343"/>
      <c r="J271" s="343"/>
      <c r="K271" s="343"/>
      <c r="L271" s="343"/>
      <c r="M271" s="343"/>
      <c r="N271" s="343"/>
      <c r="O271" s="343"/>
      <c r="P271" s="343"/>
      <c r="Q271" s="343"/>
      <c r="R271" s="343"/>
      <c r="S271" s="343"/>
      <c r="T271" s="343"/>
      <c r="U271" s="343"/>
      <c r="V271" s="343"/>
      <c r="W271" s="343"/>
      <c r="X271" s="343"/>
      <c r="Y271" s="343"/>
      <c r="Z271" s="343"/>
      <c r="AA271" s="343"/>
      <c r="AB271" s="343"/>
      <c r="AC271" s="343"/>
      <c r="AD271" s="343"/>
      <c r="AE271" s="343"/>
      <c r="AF271" s="343"/>
      <c r="AG271" s="343"/>
      <c r="AH271" s="343"/>
      <c r="AI271" s="343"/>
      <c r="AJ271" s="343"/>
      <c r="AK271" s="343"/>
      <c r="AL271" s="343"/>
      <c r="AM271" s="343"/>
      <c r="AN271" s="343"/>
      <c r="AO271" s="343"/>
      <c r="AP271" s="343"/>
      <c r="AQ271" s="343"/>
      <c r="AR271" s="343"/>
      <c r="AS271" s="343"/>
      <c r="AT271" s="343"/>
      <c r="AU271" s="351"/>
      <c r="AV271" s="343"/>
      <c r="AW271" s="343"/>
      <c r="AX271" s="343"/>
      <c r="AY271" s="343"/>
      <c r="AZ271" s="343"/>
      <c r="BA271" s="343"/>
      <c r="BB271" s="343"/>
      <c r="BC271" s="343"/>
      <c r="BD271" s="343"/>
      <c r="BE271" s="343"/>
      <c r="BF271" s="343"/>
      <c r="BG271" s="343"/>
      <c r="BH271" s="343"/>
      <c r="BI271" s="343"/>
      <c r="BJ271" s="343"/>
      <c r="BK271" s="343"/>
      <c r="BL271" s="343"/>
      <c r="BM271" s="343"/>
      <c r="BN271" s="343"/>
      <c r="BO271" s="343"/>
      <c r="BP271" s="343"/>
      <c r="BQ271" s="343"/>
      <c r="BR271" s="343"/>
      <c r="BS271" s="343"/>
      <c r="BT271" s="343"/>
      <c r="BU271" s="343"/>
      <c r="BV271" s="343"/>
      <c r="BW271" s="343"/>
      <c r="BX271" s="343"/>
      <c r="BY271" s="343"/>
      <c r="BZ271" s="343"/>
      <c r="CA271" s="343"/>
      <c r="CB271" s="343"/>
      <c r="CC271" s="343"/>
      <c r="CD271" s="343"/>
      <c r="CE271" s="343"/>
      <c r="CF271" s="343"/>
      <c r="CG271" s="343"/>
      <c r="CH271" s="343"/>
      <c r="CI271" s="343"/>
      <c r="CJ271" s="343"/>
      <c r="CK271" s="343"/>
      <c r="CL271" s="343"/>
      <c r="CM271" s="343"/>
      <c r="CN271" s="343"/>
      <c r="CO271" s="343"/>
      <c r="CP271" s="343"/>
      <c r="CQ271" s="343"/>
      <c r="CR271" s="343"/>
      <c r="CS271" s="343"/>
      <c r="CT271" s="343"/>
      <c r="CU271" s="343"/>
      <c r="CV271" s="343"/>
      <c r="CW271" s="343"/>
      <c r="CX271" s="343"/>
      <c r="CY271" s="343"/>
      <c r="CZ271" s="343"/>
      <c r="DA271" s="344"/>
    </row>
    <row r="272" spans="2:105" x14ac:dyDescent="0.25">
      <c r="B272" s="341"/>
      <c r="C272" s="343"/>
      <c r="D272" s="343"/>
      <c r="E272" s="343"/>
      <c r="F272" s="343"/>
      <c r="G272" s="343"/>
      <c r="H272" s="343"/>
      <c r="I272" s="343"/>
      <c r="J272" s="343"/>
      <c r="K272" s="343"/>
      <c r="L272" s="343"/>
      <c r="M272" s="343"/>
      <c r="N272" s="343"/>
      <c r="O272" s="343"/>
      <c r="P272" s="343"/>
      <c r="Q272" s="343"/>
      <c r="R272" s="343"/>
      <c r="S272" s="343"/>
      <c r="T272" s="343"/>
      <c r="U272" s="343"/>
      <c r="V272" s="343"/>
      <c r="W272" s="343"/>
      <c r="X272" s="343"/>
      <c r="Y272" s="343"/>
      <c r="Z272" s="343"/>
      <c r="AA272" s="343"/>
      <c r="AB272" s="343"/>
      <c r="AC272" s="343"/>
      <c r="AD272" s="343"/>
      <c r="AE272" s="343"/>
      <c r="AF272" s="343"/>
      <c r="AG272" s="343"/>
      <c r="AH272" s="343"/>
      <c r="AI272" s="343"/>
      <c r="AJ272" s="343"/>
      <c r="AK272" s="343"/>
      <c r="AL272" s="343"/>
      <c r="AM272" s="343"/>
      <c r="AN272" s="343"/>
      <c r="AO272" s="343"/>
      <c r="AP272" s="343"/>
      <c r="AQ272" s="343"/>
      <c r="AR272" s="343"/>
      <c r="AS272" s="343"/>
      <c r="AT272" s="343"/>
      <c r="AU272" s="351"/>
      <c r="AV272" s="343"/>
      <c r="AW272" s="343"/>
      <c r="AX272" s="343"/>
      <c r="AY272" s="343"/>
      <c r="AZ272" s="343"/>
      <c r="BA272" s="343"/>
      <c r="BB272" s="343"/>
      <c r="BC272" s="343"/>
      <c r="BD272" s="343"/>
      <c r="BE272" s="343"/>
      <c r="BF272" s="343"/>
      <c r="BG272" s="343"/>
      <c r="BH272" s="343"/>
      <c r="BI272" s="343"/>
      <c r="BJ272" s="343"/>
      <c r="BK272" s="343"/>
      <c r="BL272" s="343"/>
      <c r="BM272" s="343"/>
      <c r="BN272" s="343"/>
      <c r="BO272" s="343"/>
      <c r="BP272" s="343"/>
      <c r="BQ272" s="343"/>
      <c r="BR272" s="343"/>
      <c r="BS272" s="343"/>
      <c r="BT272" s="343"/>
      <c r="BU272" s="343"/>
      <c r="BV272" s="343"/>
      <c r="BW272" s="343"/>
      <c r="BX272" s="343"/>
      <c r="BY272" s="343"/>
      <c r="BZ272" s="343"/>
      <c r="CA272" s="343"/>
      <c r="CB272" s="343"/>
      <c r="CC272" s="343"/>
      <c r="CD272" s="343"/>
      <c r="CE272" s="343"/>
      <c r="CF272" s="343"/>
      <c r="CG272" s="343"/>
      <c r="CH272" s="343"/>
      <c r="CI272" s="343"/>
      <c r="CJ272" s="343"/>
      <c r="CK272" s="343"/>
      <c r="CL272" s="343"/>
      <c r="CM272" s="343"/>
      <c r="CN272" s="343"/>
      <c r="CO272" s="343"/>
      <c r="CP272" s="343"/>
      <c r="CQ272" s="343"/>
      <c r="CR272" s="343"/>
      <c r="CS272" s="343"/>
      <c r="CT272" s="343"/>
      <c r="CU272" s="343"/>
      <c r="CV272" s="343"/>
      <c r="CW272" s="343"/>
      <c r="CX272" s="343"/>
      <c r="CY272" s="343"/>
      <c r="CZ272" s="343"/>
      <c r="DA272" s="344"/>
    </row>
    <row r="273" spans="2:105" x14ac:dyDescent="0.25">
      <c r="B273" s="341"/>
      <c r="C273" s="343"/>
      <c r="D273" s="343"/>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c r="AA273" s="343"/>
      <c r="AB273" s="343"/>
      <c r="AC273" s="343"/>
      <c r="AD273" s="343"/>
      <c r="AE273" s="343"/>
      <c r="AF273" s="343"/>
      <c r="AG273" s="343"/>
      <c r="AH273" s="343"/>
      <c r="AI273" s="343"/>
      <c r="AJ273" s="343"/>
      <c r="AK273" s="343"/>
      <c r="AL273" s="343"/>
      <c r="AM273" s="343"/>
      <c r="AN273" s="343"/>
      <c r="AO273" s="343"/>
      <c r="AP273" s="343"/>
      <c r="AQ273" s="343"/>
      <c r="AR273" s="343"/>
      <c r="AS273" s="343"/>
      <c r="AT273" s="343"/>
      <c r="AU273" s="351"/>
      <c r="AV273" s="343"/>
      <c r="AW273" s="343"/>
      <c r="AX273" s="343"/>
      <c r="AY273" s="343"/>
      <c r="AZ273" s="343"/>
      <c r="BA273" s="343"/>
      <c r="BB273" s="343"/>
      <c r="BC273" s="343"/>
      <c r="BD273" s="343"/>
      <c r="BE273" s="343"/>
      <c r="BF273" s="343"/>
      <c r="BG273" s="343"/>
      <c r="BH273" s="343"/>
      <c r="BI273" s="343"/>
      <c r="BJ273" s="343"/>
      <c r="BK273" s="343"/>
      <c r="BL273" s="343"/>
      <c r="BM273" s="343"/>
      <c r="BN273" s="343"/>
      <c r="BO273" s="343"/>
      <c r="BP273" s="343"/>
      <c r="BQ273" s="343"/>
      <c r="BR273" s="343"/>
      <c r="BS273" s="343"/>
      <c r="BT273" s="343"/>
      <c r="BU273" s="343"/>
      <c r="BV273" s="343"/>
      <c r="BW273" s="343"/>
      <c r="BX273" s="343"/>
      <c r="BY273" s="343"/>
      <c r="BZ273" s="343"/>
      <c r="CA273" s="343"/>
      <c r="CB273" s="343"/>
      <c r="CC273" s="343"/>
      <c r="CD273" s="343"/>
      <c r="CE273" s="343"/>
      <c r="CF273" s="343"/>
      <c r="CG273" s="343"/>
      <c r="CH273" s="343"/>
      <c r="CI273" s="343"/>
      <c r="CJ273" s="343"/>
      <c r="CK273" s="343"/>
      <c r="CL273" s="343"/>
      <c r="CM273" s="343"/>
      <c r="CN273" s="343"/>
      <c r="CO273" s="343"/>
      <c r="CP273" s="343"/>
      <c r="CQ273" s="343"/>
      <c r="CR273" s="343"/>
      <c r="CS273" s="343"/>
      <c r="CT273" s="343"/>
      <c r="CU273" s="343"/>
      <c r="CV273" s="343"/>
      <c r="CW273" s="343"/>
      <c r="CX273" s="343"/>
      <c r="CY273" s="343"/>
      <c r="CZ273" s="343"/>
      <c r="DA273" s="344"/>
    </row>
    <row r="274" spans="2:105" x14ac:dyDescent="0.25">
      <c r="B274" s="341"/>
      <c r="C274" s="343"/>
      <c r="D274" s="343"/>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c r="AA274" s="343"/>
      <c r="AB274" s="343"/>
      <c r="AC274" s="343"/>
      <c r="AD274" s="343"/>
      <c r="AE274" s="343"/>
      <c r="AF274" s="343"/>
      <c r="AG274" s="343"/>
      <c r="AH274" s="343"/>
      <c r="AI274" s="343"/>
      <c r="AJ274" s="343"/>
      <c r="AK274" s="343"/>
      <c r="AL274" s="343"/>
      <c r="AM274" s="343"/>
      <c r="AN274" s="343"/>
      <c r="AO274" s="343"/>
      <c r="AP274" s="343"/>
      <c r="AQ274" s="343"/>
      <c r="AR274" s="343"/>
      <c r="AS274" s="343"/>
      <c r="AT274" s="343"/>
      <c r="AU274" s="351"/>
      <c r="AV274" s="343"/>
      <c r="AW274" s="343"/>
      <c r="AX274" s="343"/>
      <c r="AY274" s="343"/>
      <c r="AZ274" s="343"/>
      <c r="BA274" s="343"/>
      <c r="BB274" s="343"/>
      <c r="BC274" s="343"/>
      <c r="BD274" s="343"/>
      <c r="BE274" s="343"/>
      <c r="BF274" s="343"/>
      <c r="BG274" s="343"/>
      <c r="BH274" s="343"/>
      <c r="BI274" s="343"/>
      <c r="BJ274" s="343"/>
      <c r="BK274" s="343"/>
      <c r="BL274" s="343"/>
      <c r="BM274" s="343"/>
      <c r="BN274" s="343"/>
      <c r="BO274" s="343"/>
      <c r="BP274" s="343"/>
      <c r="BQ274" s="343"/>
      <c r="BR274" s="343"/>
      <c r="BS274" s="343"/>
      <c r="BT274" s="343"/>
      <c r="BU274" s="343"/>
      <c r="BV274" s="343"/>
      <c r="BW274" s="343"/>
      <c r="BX274" s="343"/>
      <c r="BY274" s="343"/>
      <c r="BZ274" s="343"/>
      <c r="CA274" s="343"/>
      <c r="CB274" s="343"/>
      <c r="CC274" s="343"/>
      <c r="CD274" s="343"/>
      <c r="CE274" s="343"/>
      <c r="CF274" s="343"/>
      <c r="CG274" s="343"/>
      <c r="CH274" s="343"/>
      <c r="CI274" s="343"/>
      <c r="CJ274" s="343"/>
      <c r="CK274" s="343"/>
      <c r="CL274" s="343"/>
      <c r="CM274" s="343"/>
      <c r="CN274" s="343"/>
      <c r="CO274" s="343"/>
      <c r="CP274" s="343"/>
      <c r="CQ274" s="343"/>
      <c r="CR274" s="343"/>
      <c r="CS274" s="343"/>
      <c r="CT274" s="343"/>
      <c r="CU274" s="343"/>
      <c r="CV274" s="343"/>
      <c r="CW274" s="343"/>
      <c r="CX274" s="343"/>
      <c r="CY274" s="343"/>
      <c r="CZ274" s="343"/>
      <c r="DA274" s="344"/>
    </row>
    <row r="275" spans="2:105" x14ac:dyDescent="0.25">
      <c r="B275" s="341"/>
      <c r="C275" s="343"/>
      <c r="D275" s="343"/>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c r="AA275" s="343"/>
      <c r="AB275" s="343"/>
      <c r="AC275" s="343"/>
      <c r="AD275" s="343"/>
      <c r="AE275" s="343"/>
      <c r="AF275" s="343"/>
      <c r="AG275" s="343"/>
      <c r="AH275" s="343"/>
      <c r="AI275" s="343"/>
      <c r="AJ275" s="343"/>
      <c r="AK275" s="343"/>
      <c r="AL275" s="343"/>
      <c r="AM275" s="343"/>
      <c r="AN275" s="343"/>
      <c r="AO275" s="343"/>
      <c r="AP275" s="343"/>
      <c r="AQ275" s="343"/>
      <c r="AR275" s="343"/>
      <c r="AS275" s="343"/>
      <c r="AT275" s="343"/>
      <c r="AU275" s="351"/>
      <c r="AV275" s="343"/>
      <c r="AW275" s="343"/>
      <c r="AX275" s="343"/>
      <c r="AY275" s="343"/>
      <c r="AZ275" s="343"/>
      <c r="BA275" s="343"/>
      <c r="BB275" s="343"/>
      <c r="BC275" s="343"/>
      <c r="BD275" s="343"/>
      <c r="BE275" s="343"/>
      <c r="BF275" s="343"/>
      <c r="BG275" s="343"/>
      <c r="BH275" s="343"/>
      <c r="BI275" s="343"/>
      <c r="BJ275" s="343"/>
      <c r="BK275" s="343"/>
      <c r="BL275" s="343"/>
      <c r="BM275" s="343"/>
      <c r="BN275" s="343"/>
      <c r="BO275" s="343"/>
      <c r="BP275" s="343"/>
      <c r="BQ275" s="343"/>
      <c r="BR275" s="343"/>
      <c r="BS275" s="343"/>
      <c r="BT275" s="343"/>
      <c r="BU275" s="343"/>
      <c r="BV275" s="343"/>
      <c r="BW275" s="343"/>
      <c r="BX275" s="343"/>
      <c r="BY275" s="343"/>
      <c r="BZ275" s="343"/>
      <c r="CA275" s="343"/>
      <c r="CB275" s="343"/>
      <c r="CC275" s="343"/>
      <c r="CD275" s="343"/>
      <c r="CE275" s="343"/>
      <c r="CF275" s="343"/>
      <c r="CG275" s="343"/>
      <c r="CH275" s="343"/>
      <c r="CI275" s="343"/>
      <c r="CJ275" s="343"/>
      <c r="CK275" s="343"/>
      <c r="CL275" s="343"/>
      <c r="CM275" s="343"/>
      <c r="CN275" s="343"/>
      <c r="CO275" s="343"/>
      <c r="CP275" s="343"/>
      <c r="CQ275" s="343"/>
      <c r="CR275" s="343"/>
      <c r="CS275" s="343"/>
      <c r="CT275" s="343"/>
      <c r="CU275" s="343"/>
      <c r="CV275" s="343"/>
      <c r="CW275" s="343"/>
      <c r="CX275" s="343"/>
      <c r="CY275" s="343"/>
      <c r="CZ275" s="343"/>
      <c r="DA275" s="344"/>
    </row>
    <row r="276" spans="2:105" x14ac:dyDescent="0.25">
      <c r="B276" s="341"/>
      <c r="C276" s="343"/>
      <c r="D276" s="343"/>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c r="AA276" s="343"/>
      <c r="AB276" s="343"/>
      <c r="AC276" s="343"/>
      <c r="AD276" s="343"/>
      <c r="AE276" s="343"/>
      <c r="AF276" s="343"/>
      <c r="AG276" s="343"/>
      <c r="AH276" s="343"/>
      <c r="AI276" s="343"/>
      <c r="AJ276" s="343"/>
      <c r="AK276" s="343"/>
      <c r="AL276" s="343"/>
      <c r="AM276" s="343"/>
      <c r="AN276" s="343"/>
      <c r="AO276" s="343"/>
      <c r="AP276" s="343"/>
      <c r="AQ276" s="343"/>
      <c r="AR276" s="343"/>
      <c r="AS276" s="343"/>
      <c r="AT276" s="343"/>
      <c r="AU276" s="351"/>
      <c r="AV276" s="343"/>
      <c r="AW276" s="343"/>
      <c r="AX276" s="343"/>
      <c r="AY276" s="343"/>
      <c r="AZ276" s="343"/>
      <c r="BA276" s="343"/>
      <c r="BB276" s="343"/>
      <c r="BC276" s="343"/>
      <c r="BD276" s="343"/>
      <c r="BE276" s="343"/>
      <c r="BF276" s="343"/>
      <c r="BG276" s="343"/>
      <c r="BH276" s="343"/>
      <c r="BI276" s="343"/>
      <c r="BJ276" s="343"/>
      <c r="BK276" s="343"/>
      <c r="BL276" s="343"/>
      <c r="BM276" s="343"/>
      <c r="BN276" s="343"/>
      <c r="BO276" s="343"/>
      <c r="BP276" s="343"/>
      <c r="BQ276" s="343"/>
      <c r="BR276" s="343"/>
      <c r="BS276" s="343"/>
      <c r="BT276" s="343"/>
      <c r="BU276" s="343"/>
      <c r="BV276" s="343"/>
      <c r="BW276" s="343"/>
      <c r="BX276" s="343"/>
      <c r="BY276" s="343"/>
      <c r="BZ276" s="343"/>
      <c r="CA276" s="343"/>
      <c r="CB276" s="343"/>
      <c r="CC276" s="343"/>
      <c r="CD276" s="343"/>
      <c r="CE276" s="343"/>
      <c r="CF276" s="343"/>
      <c r="CG276" s="343"/>
      <c r="CH276" s="343"/>
      <c r="CI276" s="343"/>
      <c r="CJ276" s="343"/>
      <c r="CK276" s="343"/>
      <c r="CL276" s="343"/>
      <c r="CM276" s="343"/>
      <c r="CN276" s="343"/>
      <c r="CO276" s="343"/>
      <c r="CP276" s="343"/>
      <c r="CQ276" s="343"/>
      <c r="CR276" s="343"/>
      <c r="CS276" s="343"/>
      <c r="CT276" s="343"/>
      <c r="CU276" s="343"/>
      <c r="CV276" s="343"/>
      <c r="CW276" s="343"/>
      <c r="CX276" s="343"/>
      <c r="CY276" s="343"/>
      <c r="CZ276" s="343"/>
      <c r="DA276" s="344"/>
    </row>
    <row r="277" spans="2:105" x14ac:dyDescent="0.25">
      <c r="B277" s="341"/>
      <c r="C277" s="343"/>
      <c r="D277" s="343"/>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c r="AA277" s="343"/>
      <c r="AB277" s="343"/>
      <c r="AC277" s="343"/>
      <c r="AD277" s="343"/>
      <c r="AE277" s="343"/>
      <c r="AF277" s="343"/>
      <c r="AG277" s="343"/>
      <c r="AH277" s="343"/>
      <c r="AI277" s="343"/>
      <c r="AJ277" s="343"/>
      <c r="AK277" s="343"/>
      <c r="AL277" s="343"/>
      <c r="AM277" s="343"/>
      <c r="AN277" s="343"/>
      <c r="AO277" s="343"/>
      <c r="AP277" s="343"/>
      <c r="AQ277" s="343"/>
      <c r="AR277" s="343"/>
      <c r="AS277" s="343"/>
      <c r="AT277" s="343"/>
      <c r="AU277" s="351"/>
      <c r="AV277" s="343"/>
      <c r="AW277" s="343"/>
      <c r="AX277" s="343"/>
      <c r="AY277" s="343"/>
      <c r="AZ277" s="343"/>
      <c r="BA277" s="343"/>
      <c r="BB277" s="343"/>
      <c r="BC277" s="343"/>
      <c r="BD277" s="343"/>
      <c r="BE277" s="343"/>
      <c r="BF277" s="343"/>
      <c r="BG277" s="343"/>
      <c r="BH277" s="343"/>
      <c r="BI277" s="343"/>
      <c r="BJ277" s="343"/>
      <c r="BK277" s="343"/>
      <c r="BL277" s="343"/>
      <c r="BM277" s="343"/>
      <c r="BN277" s="343"/>
      <c r="BO277" s="343"/>
      <c r="BP277" s="343"/>
      <c r="BQ277" s="343"/>
      <c r="BR277" s="343"/>
      <c r="BS277" s="343"/>
      <c r="BT277" s="343"/>
      <c r="BU277" s="343"/>
      <c r="BV277" s="343"/>
      <c r="BW277" s="343"/>
      <c r="BX277" s="343"/>
      <c r="BY277" s="343"/>
      <c r="BZ277" s="343"/>
      <c r="CA277" s="343"/>
      <c r="CB277" s="343"/>
      <c r="CC277" s="343"/>
      <c r="CD277" s="343"/>
      <c r="CE277" s="343"/>
      <c r="CF277" s="343"/>
      <c r="CG277" s="343"/>
      <c r="CH277" s="343"/>
      <c r="CI277" s="343"/>
      <c r="CJ277" s="343"/>
      <c r="CK277" s="343"/>
      <c r="CL277" s="343"/>
      <c r="CM277" s="343"/>
      <c r="CN277" s="343"/>
      <c r="CO277" s="343"/>
      <c r="CP277" s="343"/>
      <c r="CQ277" s="343"/>
      <c r="CR277" s="343"/>
      <c r="CS277" s="343"/>
      <c r="CT277" s="343"/>
      <c r="CU277" s="343"/>
      <c r="CV277" s="343"/>
      <c r="CW277" s="343"/>
      <c r="CX277" s="343"/>
      <c r="CY277" s="343"/>
      <c r="CZ277" s="343"/>
      <c r="DA277" s="344"/>
    </row>
    <row r="278" spans="2:105" x14ac:dyDescent="0.25">
      <c r="B278" s="341"/>
      <c r="C278" s="343"/>
      <c r="D278" s="343"/>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c r="AA278" s="343"/>
      <c r="AB278" s="343"/>
      <c r="AC278" s="343"/>
      <c r="AD278" s="343"/>
      <c r="AE278" s="343"/>
      <c r="AF278" s="343"/>
      <c r="AG278" s="343"/>
      <c r="AH278" s="343"/>
      <c r="AI278" s="343"/>
      <c r="AJ278" s="343"/>
      <c r="AK278" s="343"/>
      <c r="AL278" s="343"/>
      <c r="AM278" s="343"/>
      <c r="AN278" s="343"/>
      <c r="AO278" s="343"/>
      <c r="AP278" s="343"/>
      <c r="AQ278" s="343"/>
      <c r="AR278" s="343"/>
      <c r="AS278" s="343"/>
      <c r="AT278" s="343"/>
      <c r="AU278" s="351"/>
      <c r="AV278" s="343"/>
      <c r="AW278" s="343"/>
      <c r="AX278" s="343"/>
      <c r="AY278" s="343"/>
      <c r="AZ278" s="343"/>
      <c r="BA278" s="343"/>
      <c r="BB278" s="343"/>
      <c r="BC278" s="343"/>
      <c r="BD278" s="343"/>
      <c r="BE278" s="343"/>
      <c r="BF278" s="343"/>
      <c r="BG278" s="343"/>
      <c r="BH278" s="343"/>
      <c r="BI278" s="343"/>
      <c r="BJ278" s="343"/>
      <c r="BK278" s="343"/>
      <c r="BL278" s="343"/>
      <c r="BM278" s="343"/>
      <c r="BN278" s="343"/>
      <c r="BO278" s="343"/>
      <c r="BP278" s="343"/>
      <c r="BQ278" s="343"/>
      <c r="BR278" s="343"/>
      <c r="BS278" s="343"/>
      <c r="BT278" s="343"/>
      <c r="BU278" s="343"/>
      <c r="BV278" s="343"/>
      <c r="BW278" s="343"/>
      <c r="BX278" s="343"/>
      <c r="BY278" s="343"/>
      <c r="BZ278" s="343"/>
      <c r="CA278" s="343"/>
      <c r="CB278" s="343"/>
      <c r="CC278" s="343"/>
      <c r="CD278" s="343"/>
      <c r="CE278" s="343"/>
      <c r="CF278" s="343"/>
      <c r="CG278" s="343"/>
      <c r="CH278" s="343"/>
      <c r="CI278" s="343"/>
      <c r="CJ278" s="343"/>
      <c r="CK278" s="343"/>
      <c r="CL278" s="343"/>
      <c r="CM278" s="343"/>
      <c r="CN278" s="343"/>
      <c r="CO278" s="343"/>
      <c r="CP278" s="343"/>
      <c r="CQ278" s="343"/>
      <c r="CR278" s="343"/>
      <c r="CS278" s="343"/>
      <c r="CT278" s="343"/>
      <c r="CU278" s="343"/>
      <c r="CV278" s="343"/>
      <c r="CW278" s="343"/>
      <c r="CX278" s="343"/>
      <c r="CY278" s="343"/>
      <c r="CZ278" s="343"/>
      <c r="DA278" s="344"/>
    </row>
    <row r="279" spans="2:105" x14ac:dyDescent="0.25">
      <c r="B279" s="341"/>
      <c r="C279" s="343"/>
      <c r="D279" s="343"/>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c r="AA279" s="343"/>
      <c r="AB279" s="343"/>
      <c r="AC279" s="343"/>
      <c r="AD279" s="343"/>
      <c r="AE279" s="343"/>
      <c r="AF279" s="343"/>
      <c r="AG279" s="343"/>
      <c r="AH279" s="343"/>
      <c r="AI279" s="343"/>
      <c r="AJ279" s="343"/>
      <c r="AK279" s="343"/>
      <c r="AL279" s="343"/>
      <c r="AM279" s="343"/>
      <c r="AN279" s="343"/>
      <c r="AO279" s="343"/>
      <c r="AP279" s="343"/>
      <c r="AQ279" s="343"/>
      <c r="AR279" s="343"/>
      <c r="AS279" s="343"/>
      <c r="AT279" s="343"/>
      <c r="AU279" s="351"/>
      <c r="AV279" s="343"/>
      <c r="AW279" s="343"/>
      <c r="AX279" s="343"/>
      <c r="AY279" s="343"/>
      <c r="AZ279" s="343"/>
      <c r="BA279" s="343"/>
      <c r="BB279" s="343"/>
      <c r="BC279" s="343"/>
      <c r="BD279" s="343"/>
      <c r="BE279" s="343"/>
      <c r="BF279" s="343"/>
      <c r="BG279" s="343"/>
      <c r="BH279" s="343"/>
      <c r="BI279" s="343"/>
      <c r="BJ279" s="343"/>
      <c r="BK279" s="343"/>
      <c r="BL279" s="343"/>
      <c r="BM279" s="343"/>
      <c r="BN279" s="343"/>
      <c r="BO279" s="343"/>
      <c r="BP279" s="343"/>
      <c r="BQ279" s="343"/>
      <c r="BR279" s="343"/>
      <c r="BS279" s="343"/>
      <c r="BT279" s="343"/>
      <c r="BU279" s="343"/>
      <c r="BV279" s="343"/>
      <c r="BW279" s="343"/>
      <c r="BX279" s="343"/>
      <c r="BY279" s="343"/>
      <c r="BZ279" s="343"/>
      <c r="CA279" s="343"/>
      <c r="CB279" s="343"/>
      <c r="CC279" s="343"/>
      <c r="CD279" s="343"/>
      <c r="CE279" s="343"/>
      <c r="CF279" s="343"/>
      <c r="CG279" s="343"/>
      <c r="CH279" s="343"/>
      <c r="CI279" s="343"/>
      <c r="CJ279" s="343"/>
      <c r="CK279" s="343"/>
      <c r="CL279" s="343"/>
      <c r="CM279" s="343"/>
      <c r="CN279" s="343"/>
      <c r="CO279" s="343"/>
      <c r="CP279" s="343"/>
      <c r="CQ279" s="343"/>
      <c r="CR279" s="343"/>
      <c r="CS279" s="343"/>
      <c r="CT279" s="343"/>
      <c r="CU279" s="343"/>
      <c r="CV279" s="343"/>
      <c r="CW279" s="343"/>
      <c r="CX279" s="343"/>
      <c r="CY279" s="343"/>
      <c r="CZ279" s="343"/>
      <c r="DA279" s="344"/>
    </row>
    <row r="280" spans="2:105" x14ac:dyDescent="0.25">
      <c r="B280" s="341"/>
      <c r="C280" s="343"/>
      <c r="D280" s="343"/>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c r="AA280" s="343"/>
      <c r="AB280" s="343"/>
      <c r="AC280" s="343"/>
      <c r="AD280" s="343"/>
      <c r="AE280" s="343"/>
      <c r="AF280" s="343"/>
      <c r="AG280" s="343"/>
      <c r="AH280" s="343"/>
      <c r="AI280" s="343"/>
      <c r="AJ280" s="343"/>
      <c r="AK280" s="343"/>
      <c r="AL280" s="343"/>
      <c r="AM280" s="343"/>
      <c r="AN280" s="343"/>
      <c r="AO280" s="343"/>
      <c r="AP280" s="343"/>
      <c r="AQ280" s="343"/>
      <c r="AR280" s="343"/>
      <c r="AS280" s="343"/>
      <c r="AT280" s="343"/>
      <c r="AU280" s="351"/>
      <c r="AV280" s="343"/>
      <c r="AW280" s="343"/>
      <c r="AX280" s="343"/>
      <c r="AY280" s="343"/>
      <c r="AZ280" s="343"/>
      <c r="BA280" s="343"/>
      <c r="BB280" s="343"/>
      <c r="BC280" s="343"/>
      <c r="BD280" s="343"/>
      <c r="BE280" s="343"/>
      <c r="BF280" s="343"/>
      <c r="BG280" s="343"/>
      <c r="BH280" s="343"/>
      <c r="BI280" s="343"/>
      <c r="BJ280" s="343"/>
      <c r="BK280" s="343"/>
      <c r="BL280" s="343"/>
      <c r="BM280" s="343"/>
      <c r="BN280" s="343"/>
      <c r="BO280" s="343"/>
      <c r="BP280" s="343"/>
      <c r="BQ280" s="343"/>
      <c r="BR280" s="343"/>
      <c r="BS280" s="343"/>
      <c r="BT280" s="343"/>
      <c r="BU280" s="343"/>
      <c r="BV280" s="343"/>
      <c r="BW280" s="343"/>
      <c r="BX280" s="343"/>
      <c r="BY280" s="343"/>
      <c r="BZ280" s="343"/>
      <c r="CA280" s="343"/>
      <c r="CB280" s="343"/>
      <c r="CC280" s="343"/>
      <c r="CD280" s="343"/>
      <c r="CE280" s="343"/>
      <c r="CF280" s="343"/>
      <c r="CG280" s="343"/>
      <c r="CH280" s="343"/>
      <c r="CI280" s="343"/>
      <c r="CJ280" s="343"/>
      <c r="CK280" s="343"/>
      <c r="CL280" s="343"/>
      <c r="CM280" s="343"/>
      <c r="CN280" s="343"/>
      <c r="CO280" s="343"/>
      <c r="CP280" s="343"/>
      <c r="CQ280" s="343"/>
      <c r="CR280" s="343"/>
      <c r="CS280" s="343"/>
      <c r="CT280" s="343"/>
      <c r="CU280" s="343"/>
      <c r="CV280" s="343"/>
      <c r="CW280" s="343"/>
      <c r="CX280" s="343"/>
      <c r="CY280" s="343"/>
      <c r="CZ280" s="343"/>
      <c r="DA280" s="344"/>
    </row>
    <row r="281" spans="2:105" x14ac:dyDescent="0.25">
      <c r="B281" s="341"/>
      <c r="C281" s="343"/>
      <c r="D281" s="343"/>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c r="AA281" s="343"/>
      <c r="AB281" s="343"/>
      <c r="AC281" s="343"/>
      <c r="AD281" s="343"/>
      <c r="AE281" s="343"/>
      <c r="AF281" s="343"/>
      <c r="AG281" s="343"/>
      <c r="AH281" s="343"/>
      <c r="AI281" s="343"/>
      <c r="AJ281" s="343"/>
      <c r="AK281" s="343"/>
      <c r="AL281" s="343"/>
      <c r="AM281" s="343"/>
      <c r="AN281" s="343"/>
      <c r="AO281" s="343"/>
      <c r="AP281" s="343"/>
      <c r="AQ281" s="343"/>
      <c r="AR281" s="343"/>
      <c r="AS281" s="343"/>
      <c r="AT281" s="343"/>
      <c r="AU281" s="351"/>
      <c r="AV281" s="343"/>
      <c r="AW281" s="343"/>
      <c r="AX281" s="343"/>
      <c r="AY281" s="343"/>
      <c r="AZ281" s="343"/>
      <c r="BA281" s="343"/>
      <c r="BB281" s="343"/>
      <c r="BC281" s="343"/>
      <c r="BD281" s="343"/>
      <c r="BE281" s="343"/>
      <c r="BF281" s="343"/>
      <c r="BG281" s="343"/>
      <c r="BH281" s="343"/>
      <c r="BI281" s="343"/>
      <c r="BJ281" s="343"/>
      <c r="BK281" s="343"/>
      <c r="BL281" s="343"/>
      <c r="BM281" s="343"/>
      <c r="BN281" s="343"/>
      <c r="BO281" s="343"/>
      <c r="BP281" s="343"/>
      <c r="BQ281" s="343"/>
      <c r="BR281" s="343"/>
      <c r="BS281" s="343"/>
      <c r="BT281" s="343"/>
      <c r="BU281" s="343"/>
      <c r="BV281" s="343"/>
      <c r="BW281" s="343"/>
      <c r="BX281" s="343"/>
      <c r="BY281" s="343"/>
      <c r="BZ281" s="343"/>
      <c r="CA281" s="343"/>
      <c r="CB281" s="343"/>
      <c r="CC281" s="343"/>
      <c r="CD281" s="343"/>
      <c r="CE281" s="343"/>
      <c r="CF281" s="343"/>
      <c r="CG281" s="343"/>
      <c r="CH281" s="343"/>
      <c r="CI281" s="343"/>
      <c r="CJ281" s="343"/>
      <c r="CK281" s="343"/>
      <c r="CL281" s="343"/>
      <c r="CM281" s="343"/>
      <c r="CN281" s="343"/>
      <c r="CO281" s="343"/>
      <c r="CP281" s="343"/>
      <c r="CQ281" s="343"/>
      <c r="CR281" s="343"/>
      <c r="CS281" s="343"/>
      <c r="CT281" s="343"/>
      <c r="CU281" s="343"/>
      <c r="CV281" s="343"/>
      <c r="CW281" s="343"/>
      <c r="CX281" s="343"/>
      <c r="CY281" s="343"/>
      <c r="CZ281" s="343"/>
      <c r="DA281" s="344"/>
    </row>
    <row r="282" spans="2:105" x14ac:dyDescent="0.25">
      <c r="B282" s="341"/>
      <c r="C282" s="343"/>
      <c r="D282" s="343"/>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c r="AA282" s="343"/>
      <c r="AB282" s="343"/>
      <c r="AC282" s="343"/>
      <c r="AD282" s="343"/>
      <c r="AE282" s="343"/>
      <c r="AF282" s="343"/>
      <c r="AG282" s="343"/>
      <c r="AH282" s="343"/>
      <c r="AI282" s="343"/>
      <c r="AJ282" s="343"/>
      <c r="AK282" s="343"/>
      <c r="AL282" s="343"/>
      <c r="AM282" s="343"/>
      <c r="AN282" s="343"/>
      <c r="AO282" s="343"/>
      <c r="AP282" s="343"/>
      <c r="AQ282" s="343"/>
      <c r="AR282" s="343"/>
      <c r="AS282" s="343"/>
      <c r="AT282" s="343"/>
      <c r="AU282" s="351"/>
      <c r="AV282" s="343"/>
      <c r="AW282" s="343"/>
      <c r="AX282" s="343"/>
      <c r="AY282" s="343"/>
      <c r="AZ282" s="343"/>
      <c r="BA282" s="343"/>
      <c r="BB282" s="343"/>
      <c r="BC282" s="343"/>
      <c r="BD282" s="343"/>
      <c r="BE282" s="343"/>
      <c r="BF282" s="343"/>
      <c r="BG282" s="343"/>
      <c r="BH282" s="343"/>
      <c r="BI282" s="343"/>
      <c r="BJ282" s="343"/>
      <c r="BK282" s="343"/>
      <c r="BL282" s="343"/>
      <c r="BM282" s="343"/>
      <c r="BN282" s="343"/>
      <c r="BO282" s="343"/>
      <c r="BP282" s="343"/>
      <c r="BQ282" s="343"/>
      <c r="BR282" s="343"/>
      <c r="BS282" s="343"/>
      <c r="BT282" s="343"/>
      <c r="BU282" s="343"/>
      <c r="BV282" s="343"/>
      <c r="BW282" s="343"/>
      <c r="BX282" s="343"/>
      <c r="BY282" s="343"/>
      <c r="BZ282" s="343"/>
      <c r="CA282" s="343"/>
      <c r="CB282" s="343"/>
      <c r="CC282" s="343"/>
      <c r="CD282" s="343"/>
      <c r="CE282" s="343"/>
      <c r="CF282" s="343"/>
      <c r="CG282" s="343"/>
      <c r="CH282" s="343"/>
      <c r="CI282" s="343"/>
      <c r="CJ282" s="343"/>
      <c r="CK282" s="343"/>
      <c r="CL282" s="343"/>
      <c r="CM282" s="343"/>
      <c r="CN282" s="343"/>
      <c r="CO282" s="343"/>
      <c r="CP282" s="343"/>
      <c r="CQ282" s="343"/>
      <c r="CR282" s="343"/>
      <c r="CS282" s="343"/>
      <c r="CT282" s="343"/>
      <c r="CU282" s="343"/>
      <c r="CV282" s="343"/>
      <c r="CW282" s="343"/>
      <c r="CX282" s="343"/>
      <c r="CY282" s="343"/>
      <c r="CZ282" s="343"/>
      <c r="DA282" s="344"/>
    </row>
    <row r="283" spans="2:105" x14ac:dyDescent="0.25">
      <c r="B283" s="341"/>
      <c r="C283" s="343"/>
      <c r="D283" s="343"/>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c r="AA283" s="343"/>
      <c r="AB283" s="343"/>
      <c r="AC283" s="343"/>
      <c r="AD283" s="343"/>
      <c r="AE283" s="343"/>
      <c r="AF283" s="343"/>
      <c r="AG283" s="343"/>
      <c r="AH283" s="343"/>
      <c r="AI283" s="343"/>
      <c r="AJ283" s="343"/>
      <c r="AK283" s="343"/>
      <c r="AL283" s="343"/>
      <c r="AM283" s="343"/>
      <c r="AN283" s="343"/>
      <c r="AO283" s="343"/>
      <c r="AP283" s="343"/>
      <c r="AQ283" s="343"/>
      <c r="AR283" s="343"/>
      <c r="AS283" s="343"/>
      <c r="AT283" s="343"/>
      <c r="AU283" s="351"/>
      <c r="AV283" s="343"/>
      <c r="AW283" s="343"/>
      <c r="AX283" s="343"/>
      <c r="AY283" s="343"/>
      <c r="AZ283" s="343"/>
      <c r="BA283" s="343"/>
      <c r="BB283" s="343"/>
      <c r="BC283" s="343"/>
      <c r="BD283" s="343"/>
      <c r="BE283" s="343"/>
      <c r="BF283" s="343"/>
      <c r="BG283" s="343"/>
      <c r="BH283" s="343"/>
      <c r="BI283" s="343"/>
      <c r="BJ283" s="343"/>
      <c r="BK283" s="343"/>
      <c r="BL283" s="343"/>
      <c r="BM283" s="343"/>
      <c r="BN283" s="343"/>
      <c r="BO283" s="343"/>
      <c r="BP283" s="343"/>
      <c r="BQ283" s="343"/>
      <c r="BR283" s="343"/>
      <c r="BS283" s="343"/>
      <c r="BT283" s="343"/>
      <c r="BU283" s="343"/>
      <c r="BV283" s="343"/>
      <c r="BW283" s="343"/>
      <c r="BX283" s="343"/>
      <c r="BY283" s="343"/>
      <c r="BZ283" s="343"/>
      <c r="CA283" s="343"/>
      <c r="CB283" s="343"/>
      <c r="CC283" s="343"/>
      <c r="CD283" s="343"/>
      <c r="CE283" s="343"/>
      <c r="CF283" s="343"/>
      <c r="CG283" s="343"/>
      <c r="CH283" s="343"/>
      <c r="CI283" s="343"/>
      <c r="CJ283" s="343"/>
      <c r="CK283" s="343"/>
      <c r="CL283" s="343"/>
      <c r="CM283" s="343"/>
      <c r="CN283" s="343"/>
      <c r="CO283" s="343"/>
      <c r="CP283" s="343"/>
      <c r="CQ283" s="343"/>
      <c r="CR283" s="343"/>
      <c r="CS283" s="343"/>
      <c r="CT283" s="343"/>
      <c r="CU283" s="343"/>
      <c r="CV283" s="343"/>
      <c r="CW283" s="343"/>
      <c r="CX283" s="343"/>
      <c r="CY283" s="343"/>
      <c r="CZ283" s="343"/>
      <c r="DA283" s="344"/>
    </row>
    <row r="284" spans="2:105" x14ac:dyDescent="0.25">
      <c r="B284" s="341"/>
      <c r="C284" s="343"/>
      <c r="D284" s="343"/>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c r="AA284" s="343"/>
      <c r="AB284" s="343"/>
      <c r="AC284" s="343"/>
      <c r="AD284" s="343"/>
      <c r="AE284" s="343"/>
      <c r="AF284" s="343"/>
      <c r="AG284" s="343"/>
      <c r="AH284" s="343"/>
      <c r="AI284" s="343"/>
      <c r="AJ284" s="343"/>
      <c r="AK284" s="343"/>
      <c r="AL284" s="343"/>
      <c r="AM284" s="343"/>
      <c r="AN284" s="343"/>
      <c r="AO284" s="343"/>
      <c r="AP284" s="343"/>
      <c r="AQ284" s="343"/>
      <c r="AR284" s="343"/>
      <c r="AS284" s="343"/>
      <c r="AT284" s="343"/>
      <c r="AU284" s="351"/>
      <c r="AV284" s="343"/>
      <c r="AW284" s="343"/>
      <c r="AX284" s="343"/>
      <c r="AY284" s="343"/>
      <c r="AZ284" s="343"/>
      <c r="BA284" s="343"/>
      <c r="BB284" s="343"/>
      <c r="BC284" s="343"/>
      <c r="BD284" s="343"/>
      <c r="BE284" s="343"/>
      <c r="BF284" s="343"/>
      <c r="BG284" s="343"/>
      <c r="BH284" s="343"/>
      <c r="BI284" s="343"/>
      <c r="BJ284" s="343"/>
      <c r="BK284" s="343"/>
      <c r="BL284" s="343"/>
      <c r="BM284" s="343"/>
      <c r="BN284" s="343"/>
      <c r="BO284" s="343"/>
      <c r="BP284" s="343"/>
      <c r="BQ284" s="343"/>
      <c r="BR284" s="343"/>
      <c r="BS284" s="343"/>
      <c r="BT284" s="343"/>
      <c r="BU284" s="343"/>
      <c r="BV284" s="343"/>
      <c r="BW284" s="343"/>
      <c r="BX284" s="343"/>
      <c r="BY284" s="343"/>
      <c r="BZ284" s="343"/>
      <c r="CA284" s="343"/>
      <c r="CB284" s="343"/>
      <c r="CC284" s="343"/>
      <c r="CD284" s="343"/>
      <c r="CE284" s="343"/>
      <c r="CF284" s="343"/>
      <c r="CG284" s="343"/>
      <c r="CH284" s="343"/>
      <c r="CI284" s="343"/>
      <c r="CJ284" s="343"/>
      <c r="CK284" s="343"/>
      <c r="CL284" s="343"/>
      <c r="CM284" s="343"/>
      <c r="CN284" s="343"/>
      <c r="CO284" s="343"/>
      <c r="CP284" s="343"/>
      <c r="CQ284" s="343"/>
      <c r="CR284" s="343"/>
      <c r="CS284" s="343"/>
      <c r="CT284" s="343"/>
      <c r="CU284" s="343"/>
      <c r="CV284" s="343"/>
      <c r="CW284" s="343"/>
      <c r="CX284" s="343"/>
      <c r="CY284" s="343"/>
      <c r="CZ284" s="343"/>
      <c r="DA284" s="344"/>
    </row>
    <row r="285" spans="2:105" x14ac:dyDescent="0.25">
      <c r="B285" s="341"/>
      <c r="C285" s="343"/>
      <c r="D285" s="343"/>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c r="AA285" s="343"/>
      <c r="AB285" s="343"/>
      <c r="AC285" s="343"/>
      <c r="AD285" s="343"/>
      <c r="AE285" s="343"/>
      <c r="AF285" s="343"/>
      <c r="AG285" s="343"/>
      <c r="AH285" s="343"/>
      <c r="AI285" s="343"/>
      <c r="AJ285" s="343"/>
      <c r="AK285" s="343"/>
      <c r="AL285" s="343"/>
      <c r="AM285" s="343"/>
      <c r="AN285" s="343"/>
      <c r="AO285" s="343"/>
      <c r="AP285" s="343"/>
      <c r="AQ285" s="343"/>
      <c r="AR285" s="343"/>
      <c r="AS285" s="343"/>
      <c r="AT285" s="343"/>
      <c r="AU285" s="351"/>
      <c r="AV285" s="343"/>
      <c r="AW285" s="343"/>
      <c r="AX285" s="343"/>
      <c r="AY285" s="343"/>
      <c r="AZ285" s="343"/>
      <c r="BA285" s="343"/>
      <c r="BB285" s="343"/>
      <c r="BC285" s="343"/>
      <c r="BD285" s="343"/>
      <c r="BE285" s="343"/>
      <c r="BF285" s="343"/>
      <c r="BG285" s="343"/>
      <c r="BH285" s="343"/>
      <c r="BI285" s="343"/>
      <c r="BJ285" s="343"/>
      <c r="BK285" s="343"/>
      <c r="BL285" s="343"/>
      <c r="BM285" s="343"/>
      <c r="BN285" s="343"/>
      <c r="BO285" s="343"/>
      <c r="BP285" s="343"/>
      <c r="BQ285" s="343"/>
      <c r="BR285" s="343"/>
      <c r="BS285" s="343"/>
      <c r="BT285" s="343"/>
      <c r="BU285" s="343"/>
      <c r="BV285" s="343"/>
      <c r="BW285" s="343"/>
      <c r="BX285" s="343"/>
      <c r="BY285" s="343"/>
      <c r="BZ285" s="343"/>
      <c r="CA285" s="343"/>
      <c r="CB285" s="343"/>
      <c r="CC285" s="343"/>
      <c r="CD285" s="343"/>
      <c r="CE285" s="343"/>
      <c r="CF285" s="343"/>
      <c r="CG285" s="343"/>
      <c r="CH285" s="343"/>
      <c r="CI285" s="343"/>
      <c r="CJ285" s="343"/>
      <c r="CK285" s="343"/>
      <c r="CL285" s="343"/>
      <c r="CM285" s="343"/>
      <c r="CN285" s="343"/>
      <c r="CO285" s="343"/>
      <c r="CP285" s="343"/>
      <c r="CQ285" s="343"/>
      <c r="CR285" s="343"/>
      <c r="CS285" s="343"/>
      <c r="CT285" s="343"/>
      <c r="CU285" s="343"/>
      <c r="CV285" s="343"/>
      <c r="CW285" s="343"/>
      <c r="CX285" s="343"/>
      <c r="CY285" s="343"/>
      <c r="CZ285" s="343"/>
      <c r="DA285" s="344"/>
    </row>
    <row r="286" spans="2:105" x14ac:dyDescent="0.25">
      <c r="B286" s="341"/>
      <c r="C286" s="343"/>
      <c r="D286" s="343"/>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c r="AA286" s="343"/>
      <c r="AB286" s="343"/>
      <c r="AC286" s="343"/>
      <c r="AD286" s="343"/>
      <c r="AE286" s="343"/>
      <c r="AF286" s="343"/>
      <c r="AG286" s="343"/>
      <c r="AH286" s="343"/>
      <c r="AI286" s="343"/>
      <c r="AJ286" s="343"/>
      <c r="AK286" s="343"/>
      <c r="AL286" s="343"/>
      <c r="AM286" s="343"/>
      <c r="AN286" s="343"/>
      <c r="AO286" s="343"/>
      <c r="AP286" s="343"/>
      <c r="AQ286" s="343"/>
      <c r="AR286" s="343"/>
      <c r="AS286" s="343"/>
      <c r="AT286" s="343"/>
      <c r="AU286" s="351"/>
      <c r="AV286" s="343"/>
      <c r="AW286" s="343"/>
      <c r="AX286" s="343"/>
      <c r="AY286" s="343"/>
      <c r="AZ286" s="343"/>
      <c r="BA286" s="343"/>
      <c r="BB286" s="343"/>
      <c r="BC286" s="343"/>
      <c r="BD286" s="343"/>
      <c r="BE286" s="343"/>
      <c r="BF286" s="343"/>
      <c r="BG286" s="343"/>
      <c r="BH286" s="343"/>
      <c r="BI286" s="343"/>
      <c r="BJ286" s="343"/>
      <c r="BK286" s="343"/>
      <c r="BL286" s="343"/>
      <c r="BM286" s="343"/>
      <c r="BN286" s="343"/>
      <c r="BO286" s="343"/>
      <c r="BP286" s="343"/>
      <c r="BQ286" s="343"/>
      <c r="BR286" s="343"/>
      <c r="BS286" s="343"/>
      <c r="BT286" s="343"/>
      <c r="BU286" s="343"/>
      <c r="BV286" s="343"/>
      <c r="BW286" s="343"/>
      <c r="BX286" s="343"/>
      <c r="BY286" s="343"/>
      <c r="BZ286" s="343"/>
      <c r="CA286" s="343"/>
      <c r="CB286" s="343"/>
      <c r="CC286" s="343"/>
      <c r="CD286" s="343"/>
      <c r="CE286" s="343"/>
      <c r="CF286" s="343"/>
      <c r="CG286" s="343"/>
      <c r="CH286" s="343"/>
      <c r="CI286" s="343"/>
      <c r="CJ286" s="343"/>
      <c r="CK286" s="343"/>
      <c r="CL286" s="343"/>
      <c r="CM286" s="343"/>
      <c r="CN286" s="343"/>
      <c r="CO286" s="343"/>
      <c r="CP286" s="343"/>
      <c r="CQ286" s="343"/>
      <c r="CR286" s="343"/>
      <c r="CS286" s="343"/>
      <c r="CT286" s="343"/>
      <c r="CU286" s="343"/>
      <c r="CV286" s="343"/>
      <c r="CW286" s="343"/>
      <c r="CX286" s="343"/>
      <c r="CY286" s="343"/>
      <c r="CZ286" s="343"/>
      <c r="DA286" s="344"/>
    </row>
    <row r="287" spans="2:105" x14ac:dyDescent="0.25">
      <c r="B287" s="341"/>
      <c r="C287" s="343"/>
      <c r="D287" s="343"/>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c r="AA287" s="343"/>
      <c r="AB287" s="343"/>
      <c r="AC287" s="343"/>
      <c r="AD287" s="343"/>
      <c r="AE287" s="343"/>
      <c r="AF287" s="343"/>
      <c r="AG287" s="343"/>
      <c r="AH287" s="343"/>
      <c r="AI287" s="343"/>
      <c r="AJ287" s="343"/>
      <c r="AK287" s="343"/>
      <c r="AL287" s="343"/>
      <c r="AM287" s="343"/>
      <c r="AN287" s="343"/>
      <c r="AO287" s="343"/>
      <c r="AP287" s="343"/>
      <c r="AQ287" s="343"/>
      <c r="AR287" s="343"/>
      <c r="AS287" s="343"/>
      <c r="AT287" s="343"/>
      <c r="AU287" s="351"/>
      <c r="AV287" s="343"/>
      <c r="AW287" s="343"/>
      <c r="AX287" s="343"/>
      <c r="AY287" s="343"/>
      <c r="AZ287" s="343"/>
      <c r="BA287" s="343"/>
      <c r="BB287" s="343"/>
      <c r="BC287" s="343"/>
      <c r="BD287" s="343"/>
      <c r="BE287" s="343"/>
      <c r="BF287" s="343"/>
      <c r="BG287" s="343"/>
      <c r="BH287" s="343"/>
      <c r="BI287" s="343"/>
      <c r="BJ287" s="343"/>
      <c r="BK287" s="343"/>
      <c r="BL287" s="343"/>
      <c r="BM287" s="343"/>
      <c r="BN287" s="343"/>
      <c r="BO287" s="343"/>
      <c r="BP287" s="343"/>
      <c r="BQ287" s="343"/>
      <c r="BR287" s="343"/>
      <c r="BS287" s="343"/>
      <c r="BT287" s="343"/>
      <c r="BU287" s="343"/>
      <c r="BV287" s="343"/>
      <c r="BW287" s="343"/>
      <c r="BX287" s="343"/>
      <c r="BY287" s="343"/>
      <c r="BZ287" s="343"/>
      <c r="CA287" s="343"/>
      <c r="CB287" s="343"/>
      <c r="CC287" s="343"/>
      <c r="CD287" s="343"/>
      <c r="CE287" s="343"/>
      <c r="CF287" s="343"/>
      <c r="CG287" s="343"/>
      <c r="CH287" s="343"/>
      <c r="CI287" s="343"/>
      <c r="CJ287" s="343"/>
      <c r="CK287" s="343"/>
      <c r="CL287" s="343"/>
      <c r="CM287" s="343"/>
      <c r="CN287" s="343"/>
      <c r="CO287" s="343"/>
      <c r="CP287" s="343"/>
      <c r="CQ287" s="343"/>
      <c r="CR287" s="343"/>
      <c r="CS287" s="343"/>
      <c r="CT287" s="343"/>
      <c r="CU287" s="343"/>
      <c r="CV287" s="343"/>
      <c r="CW287" s="343"/>
      <c r="CX287" s="343"/>
      <c r="CY287" s="343"/>
      <c r="CZ287" s="343"/>
      <c r="DA287" s="344"/>
    </row>
    <row r="288" spans="2:105" x14ac:dyDescent="0.25">
      <c r="B288" s="341"/>
      <c r="C288" s="343"/>
      <c r="D288" s="343"/>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c r="AA288" s="343"/>
      <c r="AB288" s="343"/>
      <c r="AC288" s="343"/>
      <c r="AD288" s="343"/>
      <c r="AE288" s="343"/>
      <c r="AF288" s="343"/>
      <c r="AG288" s="343"/>
      <c r="AH288" s="343"/>
      <c r="AI288" s="343"/>
      <c r="AJ288" s="343"/>
      <c r="AK288" s="343"/>
      <c r="AL288" s="343"/>
      <c r="AM288" s="343"/>
      <c r="AN288" s="343"/>
      <c r="AO288" s="343"/>
      <c r="AP288" s="343"/>
      <c r="AQ288" s="343"/>
      <c r="AR288" s="343"/>
      <c r="AS288" s="343"/>
      <c r="AT288" s="343"/>
      <c r="AU288" s="351"/>
      <c r="AV288" s="343"/>
      <c r="AW288" s="343"/>
      <c r="AX288" s="343"/>
      <c r="AY288" s="343"/>
      <c r="AZ288" s="343"/>
      <c r="BA288" s="343"/>
      <c r="BB288" s="343"/>
      <c r="BC288" s="343"/>
      <c r="BD288" s="343"/>
      <c r="BE288" s="343"/>
      <c r="BF288" s="343"/>
      <c r="BG288" s="343"/>
      <c r="BH288" s="343"/>
      <c r="BI288" s="343"/>
      <c r="BJ288" s="343"/>
      <c r="BK288" s="343"/>
      <c r="BL288" s="343"/>
      <c r="BM288" s="343"/>
      <c r="BN288" s="343"/>
      <c r="BO288" s="343"/>
      <c r="BP288" s="343"/>
      <c r="BQ288" s="343"/>
      <c r="BR288" s="343"/>
      <c r="BS288" s="343"/>
      <c r="BT288" s="343"/>
      <c r="BU288" s="343"/>
      <c r="BV288" s="343"/>
      <c r="BW288" s="343"/>
      <c r="BX288" s="343"/>
      <c r="BY288" s="343"/>
      <c r="BZ288" s="343"/>
      <c r="CA288" s="343"/>
      <c r="CB288" s="343"/>
      <c r="CC288" s="343"/>
      <c r="CD288" s="343"/>
      <c r="CE288" s="343"/>
      <c r="CF288" s="343"/>
      <c r="CG288" s="343"/>
      <c r="CH288" s="343"/>
      <c r="CI288" s="343"/>
      <c r="CJ288" s="343"/>
      <c r="CK288" s="343"/>
      <c r="CL288" s="343"/>
      <c r="CM288" s="343"/>
      <c r="CN288" s="343"/>
      <c r="CO288" s="343"/>
      <c r="CP288" s="343"/>
      <c r="CQ288" s="343"/>
      <c r="CR288" s="343"/>
      <c r="CS288" s="343"/>
      <c r="CT288" s="343"/>
      <c r="CU288" s="343"/>
      <c r="CV288" s="343"/>
      <c r="CW288" s="343"/>
      <c r="CX288" s="343"/>
      <c r="CY288" s="343"/>
      <c r="CZ288" s="343"/>
      <c r="DA288" s="344"/>
    </row>
    <row r="289" spans="2:105" x14ac:dyDescent="0.25">
      <c r="B289" s="341"/>
      <c r="C289" s="343"/>
      <c r="D289" s="343"/>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c r="AA289" s="343"/>
      <c r="AB289" s="343"/>
      <c r="AC289" s="343"/>
      <c r="AD289" s="343"/>
      <c r="AE289" s="343"/>
      <c r="AF289" s="343"/>
      <c r="AG289" s="343"/>
      <c r="AH289" s="343"/>
      <c r="AI289" s="343"/>
      <c r="AJ289" s="343"/>
      <c r="AK289" s="343"/>
      <c r="AL289" s="343"/>
      <c r="AM289" s="343"/>
      <c r="AN289" s="343"/>
      <c r="AO289" s="343"/>
      <c r="AP289" s="343"/>
      <c r="AQ289" s="343"/>
      <c r="AR289" s="343"/>
      <c r="AS289" s="343"/>
      <c r="AT289" s="343"/>
      <c r="AU289" s="351"/>
      <c r="AV289" s="343"/>
      <c r="AW289" s="343"/>
      <c r="AX289" s="343"/>
      <c r="AY289" s="343"/>
      <c r="AZ289" s="343"/>
      <c r="BA289" s="343"/>
      <c r="BB289" s="343"/>
      <c r="BC289" s="343"/>
      <c r="BD289" s="343"/>
      <c r="BE289" s="343"/>
      <c r="BF289" s="343"/>
      <c r="BG289" s="343"/>
      <c r="BH289" s="343"/>
      <c r="BI289" s="343"/>
      <c r="BJ289" s="343"/>
      <c r="BK289" s="343"/>
      <c r="BL289" s="343"/>
      <c r="BM289" s="343"/>
      <c r="BN289" s="343"/>
      <c r="BO289" s="343"/>
      <c r="BP289" s="343"/>
      <c r="BQ289" s="343"/>
      <c r="BR289" s="343"/>
      <c r="BS289" s="343"/>
      <c r="BT289" s="343"/>
      <c r="BU289" s="343"/>
      <c r="BV289" s="343"/>
      <c r="BW289" s="343"/>
      <c r="BX289" s="343"/>
      <c r="BY289" s="343"/>
      <c r="BZ289" s="343"/>
      <c r="CA289" s="343"/>
      <c r="CB289" s="343"/>
      <c r="CC289" s="343"/>
      <c r="CD289" s="343"/>
      <c r="CE289" s="343"/>
      <c r="CF289" s="343"/>
      <c r="CG289" s="343"/>
      <c r="CH289" s="343"/>
      <c r="CI289" s="343"/>
      <c r="CJ289" s="343"/>
      <c r="CK289" s="343"/>
      <c r="CL289" s="343"/>
      <c r="CM289" s="343"/>
      <c r="CN289" s="343"/>
      <c r="CO289" s="343"/>
      <c r="CP289" s="343"/>
      <c r="CQ289" s="343"/>
      <c r="CR289" s="343"/>
      <c r="CS289" s="343"/>
      <c r="CT289" s="343"/>
      <c r="CU289" s="343"/>
      <c r="CV289" s="343"/>
      <c r="CW289" s="343"/>
      <c r="CX289" s="343"/>
      <c r="CY289" s="343"/>
      <c r="CZ289" s="343"/>
      <c r="DA289" s="344"/>
    </row>
    <row r="290" spans="2:105" x14ac:dyDescent="0.25">
      <c r="B290" s="341"/>
      <c r="C290" s="343"/>
      <c r="D290" s="343"/>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c r="AA290" s="343"/>
      <c r="AB290" s="343"/>
      <c r="AC290" s="343"/>
      <c r="AD290" s="343"/>
      <c r="AE290" s="343"/>
      <c r="AF290" s="343"/>
      <c r="AG290" s="343"/>
      <c r="AH290" s="343"/>
      <c r="AI290" s="343"/>
      <c r="AJ290" s="343"/>
      <c r="AK290" s="343"/>
      <c r="AL290" s="343"/>
      <c r="AM290" s="343"/>
      <c r="AN290" s="343"/>
      <c r="AO290" s="343"/>
      <c r="AP290" s="343"/>
      <c r="AQ290" s="343"/>
      <c r="AR290" s="343"/>
      <c r="AS290" s="343"/>
      <c r="AT290" s="343"/>
      <c r="AU290" s="351"/>
      <c r="AV290" s="343"/>
      <c r="AW290" s="343"/>
      <c r="AX290" s="343"/>
      <c r="AY290" s="343"/>
      <c r="AZ290" s="343"/>
      <c r="BA290" s="343"/>
      <c r="BB290" s="343"/>
      <c r="BC290" s="343"/>
      <c r="BD290" s="343"/>
      <c r="BE290" s="343"/>
      <c r="BF290" s="343"/>
      <c r="BG290" s="343"/>
      <c r="BH290" s="343"/>
      <c r="BI290" s="343"/>
      <c r="BJ290" s="343"/>
      <c r="BK290" s="343"/>
      <c r="BL290" s="343"/>
      <c r="BM290" s="343"/>
      <c r="BN290" s="343"/>
      <c r="BO290" s="343"/>
      <c r="BP290" s="343"/>
      <c r="BQ290" s="343"/>
      <c r="BR290" s="343"/>
      <c r="BS290" s="343"/>
      <c r="BT290" s="343"/>
      <c r="BU290" s="343"/>
      <c r="BV290" s="343"/>
      <c r="BW290" s="343"/>
      <c r="BX290" s="343"/>
      <c r="BY290" s="343"/>
      <c r="BZ290" s="343"/>
      <c r="CA290" s="343"/>
      <c r="CB290" s="343"/>
      <c r="CC290" s="343"/>
      <c r="CD290" s="343"/>
      <c r="CE290" s="343"/>
      <c r="CF290" s="343"/>
      <c r="CG290" s="343"/>
      <c r="CH290" s="343"/>
      <c r="CI290" s="343"/>
      <c r="CJ290" s="343"/>
      <c r="CK290" s="343"/>
      <c r="CL290" s="343"/>
      <c r="CM290" s="343"/>
      <c r="CN290" s="343"/>
      <c r="CO290" s="343"/>
      <c r="CP290" s="343"/>
      <c r="CQ290" s="343"/>
      <c r="CR290" s="343"/>
      <c r="CS290" s="343"/>
      <c r="CT290" s="343"/>
      <c r="CU290" s="343"/>
      <c r="CV290" s="343"/>
      <c r="CW290" s="343"/>
      <c r="CX290" s="343"/>
      <c r="CY290" s="343"/>
      <c r="CZ290" s="343"/>
      <c r="DA290" s="344"/>
    </row>
    <row r="291" spans="2:105" x14ac:dyDescent="0.25">
      <c r="B291" s="341"/>
      <c r="C291" s="343"/>
      <c r="D291" s="343"/>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c r="AA291" s="343"/>
      <c r="AB291" s="343"/>
      <c r="AC291" s="343"/>
      <c r="AD291" s="343"/>
      <c r="AE291" s="343"/>
      <c r="AF291" s="343"/>
      <c r="AG291" s="343"/>
      <c r="AH291" s="343"/>
      <c r="AI291" s="343"/>
      <c r="AJ291" s="343"/>
      <c r="AK291" s="343"/>
      <c r="AL291" s="343"/>
      <c r="AM291" s="343"/>
      <c r="AN291" s="343"/>
      <c r="AO291" s="343"/>
      <c r="AP291" s="343"/>
      <c r="AQ291" s="343"/>
      <c r="AR291" s="343"/>
      <c r="AS291" s="343"/>
      <c r="AT291" s="343"/>
      <c r="AU291" s="351"/>
      <c r="AV291" s="343"/>
      <c r="AW291" s="343"/>
      <c r="AX291" s="343"/>
      <c r="AY291" s="343"/>
      <c r="AZ291" s="343"/>
      <c r="BA291" s="343"/>
      <c r="BB291" s="343"/>
      <c r="BC291" s="343"/>
      <c r="BD291" s="343"/>
      <c r="BE291" s="343"/>
      <c r="BF291" s="343"/>
      <c r="BG291" s="343"/>
      <c r="BH291" s="343"/>
      <c r="BI291" s="343"/>
      <c r="BJ291" s="343"/>
      <c r="BK291" s="343"/>
      <c r="BL291" s="343"/>
      <c r="BM291" s="343"/>
      <c r="BN291" s="343"/>
      <c r="BO291" s="343"/>
      <c r="BP291" s="343"/>
      <c r="BQ291" s="343"/>
      <c r="BR291" s="343"/>
      <c r="BS291" s="343"/>
      <c r="BT291" s="343"/>
      <c r="BU291" s="343"/>
      <c r="BV291" s="343"/>
      <c r="BW291" s="343"/>
      <c r="BX291" s="343"/>
      <c r="BY291" s="343"/>
      <c r="BZ291" s="343"/>
      <c r="CA291" s="343"/>
      <c r="CB291" s="343"/>
      <c r="CC291" s="343"/>
      <c r="CD291" s="343"/>
      <c r="CE291" s="343"/>
      <c r="CF291" s="343"/>
      <c r="CG291" s="343"/>
      <c r="CH291" s="343"/>
      <c r="CI291" s="343"/>
      <c r="CJ291" s="343"/>
      <c r="CK291" s="343"/>
      <c r="CL291" s="343"/>
      <c r="CM291" s="343"/>
      <c r="CN291" s="343"/>
      <c r="CO291" s="343"/>
      <c r="CP291" s="343"/>
      <c r="CQ291" s="343"/>
      <c r="CR291" s="343"/>
      <c r="CS291" s="343"/>
      <c r="CT291" s="343"/>
      <c r="CU291" s="343"/>
      <c r="CV291" s="343"/>
      <c r="CW291" s="343"/>
      <c r="CX291" s="343"/>
      <c r="CY291" s="343"/>
      <c r="CZ291" s="343"/>
      <c r="DA291" s="344"/>
    </row>
    <row r="292" spans="2:105" x14ac:dyDescent="0.25">
      <c r="B292" s="341"/>
      <c r="C292" s="343"/>
      <c r="D292" s="343"/>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c r="AA292" s="343"/>
      <c r="AB292" s="343"/>
      <c r="AC292" s="343"/>
      <c r="AD292" s="343"/>
      <c r="AE292" s="343"/>
      <c r="AF292" s="343"/>
      <c r="AG292" s="343"/>
      <c r="AH292" s="343"/>
      <c r="AI292" s="343"/>
      <c r="AJ292" s="343"/>
      <c r="AK292" s="343"/>
      <c r="AL292" s="343"/>
      <c r="AM292" s="343"/>
      <c r="AN292" s="343"/>
      <c r="AO292" s="343"/>
      <c r="AP292" s="343"/>
      <c r="AQ292" s="343"/>
      <c r="AR292" s="343"/>
      <c r="AS292" s="343"/>
      <c r="AT292" s="343"/>
      <c r="AU292" s="351"/>
      <c r="AV292" s="343"/>
      <c r="AW292" s="343"/>
      <c r="AX292" s="343"/>
      <c r="AY292" s="343"/>
      <c r="AZ292" s="343"/>
      <c r="BA292" s="343"/>
      <c r="BB292" s="343"/>
      <c r="BC292" s="343"/>
      <c r="BD292" s="343"/>
      <c r="BE292" s="343"/>
      <c r="BF292" s="343"/>
      <c r="BG292" s="343"/>
      <c r="BH292" s="343"/>
      <c r="BI292" s="343"/>
      <c r="BJ292" s="343"/>
      <c r="BK292" s="343"/>
      <c r="BL292" s="343"/>
      <c r="BM292" s="343"/>
      <c r="BN292" s="343"/>
      <c r="BO292" s="343"/>
      <c r="BP292" s="343"/>
      <c r="BQ292" s="343"/>
      <c r="BR292" s="343"/>
      <c r="BS292" s="343"/>
      <c r="BT292" s="343"/>
      <c r="BU292" s="343"/>
      <c r="BV292" s="343"/>
      <c r="BW292" s="343"/>
      <c r="BX292" s="343"/>
      <c r="BY292" s="343"/>
      <c r="BZ292" s="343"/>
      <c r="CA292" s="343"/>
      <c r="CB292" s="343"/>
      <c r="CC292" s="343"/>
      <c r="CD292" s="343"/>
      <c r="CE292" s="343"/>
      <c r="CF292" s="343"/>
      <c r="CG292" s="343"/>
      <c r="CH292" s="343"/>
      <c r="CI292" s="343"/>
      <c r="CJ292" s="343"/>
      <c r="CK292" s="343"/>
      <c r="CL292" s="343"/>
      <c r="CM292" s="343"/>
      <c r="CN292" s="343"/>
      <c r="CO292" s="343"/>
      <c r="CP292" s="343"/>
      <c r="CQ292" s="343"/>
      <c r="CR292" s="343"/>
      <c r="CS292" s="343"/>
      <c r="CT292" s="343"/>
      <c r="CU292" s="343"/>
      <c r="CV292" s="343"/>
      <c r="CW292" s="343"/>
      <c r="CX292" s="343"/>
      <c r="CY292" s="343"/>
      <c r="CZ292" s="343"/>
      <c r="DA292" s="344"/>
    </row>
    <row r="293" spans="2:105" x14ac:dyDescent="0.25">
      <c r="B293" s="341"/>
      <c r="C293" s="343"/>
      <c r="D293" s="343"/>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c r="AA293" s="343"/>
      <c r="AB293" s="343"/>
      <c r="AC293" s="343"/>
      <c r="AD293" s="343"/>
      <c r="AE293" s="343"/>
      <c r="AF293" s="343"/>
      <c r="AG293" s="343"/>
      <c r="AH293" s="343"/>
      <c r="AI293" s="343"/>
      <c r="AJ293" s="343"/>
      <c r="AK293" s="343"/>
      <c r="AL293" s="343"/>
      <c r="AM293" s="343"/>
      <c r="AN293" s="343"/>
      <c r="AO293" s="343"/>
      <c r="AP293" s="343"/>
      <c r="AQ293" s="343"/>
      <c r="AR293" s="343"/>
      <c r="AS293" s="343"/>
      <c r="AT293" s="343"/>
      <c r="AU293" s="351"/>
      <c r="AV293" s="343"/>
      <c r="AW293" s="343"/>
      <c r="AX293" s="343"/>
      <c r="AY293" s="343"/>
      <c r="AZ293" s="343"/>
      <c r="BA293" s="343"/>
      <c r="BB293" s="343"/>
      <c r="BC293" s="343"/>
      <c r="BD293" s="343"/>
      <c r="BE293" s="343"/>
      <c r="BF293" s="343"/>
      <c r="BG293" s="343"/>
      <c r="BH293" s="343"/>
      <c r="BI293" s="343"/>
      <c r="BJ293" s="343"/>
      <c r="BK293" s="343"/>
      <c r="BL293" s="343"/>
      <c r="BM293" s="343"/>
      <c r="BN293" s="343"/>
      <c r="BO293" s="343"/>
      <c r="BP293" s="343"/>
      <c r="BQ293" s="343"/>
      <c r="BR293" s="343"/>
      <c r="BS293" s="343"/>
      <c r="BT293" s="343"/>
      <c r="BU293" s="343"/>
      <c r="BV293" s="343"/>
      <c r="BW293" s="343"/>
      <c r="BX293" s="343"/>
      <c r="BY293" s="343"/>
      <c r="BZ293" s="343"/>
      <c r="CA293" s="343"/>
      <c r="CB293" s="343"/>
      <c r="CC293" s="343"/>
      <c r="CD293" s="343"/>
      <c r="CE293" s="343"/>
      <c r="CF293" s="343"/>
      <c r="CG293" s="343"/>
      <c r="CH293" s="343"/>
      <c r="CI293" s="343"/>
      <c r="CJ293" s="343"/>
      <c r="CK293" s="343"/>
      <c r="CL293" s="343"/>
      <c r="CM293" s="343"/>
      <c r="CN293" s="343"/>
      <c r="CO293" s="343"/>
      <c r="CP293" s="343"/>
      <c r="CQ293" s="343"/>
      <c r="CR293" s="343"/>
      <c r="CS293" s="343"/>
      <c r="CT293" s="343"/>
      <c r="CU293" s="343"/>
      <c r="CV293" s="343"/>
      <c r="CW293" s="343"/>
      <c r="CX293" s="343"/>
      <c r="CY293" s="343"/>
      <c r="CZ293" s="343"/>
      <c r="DA293" s="344"/>
    </row>
    <row r="294" spans="2:105" x14ac:dyDescent="0.25">
      <c r="B294" s="341"/>
      <c r="C294" s="343"/>
      <c r="D294" s="343"/>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c r="AA294" s="343"/>
      <c r="AB294" s="343"/>
      <c r="AC294" s="343"/>
      <c r="AD294" s="343"/>
      <c r="AE294" s="343"/>
      <c r="AF294" s="343"/>
      <c r="AG294" s="343"/>
      <c r="AH294" s="343"/>
      <c r="AI294" s="343"/>
      <c r="AJ294" s="343"/>
      <c r="AK294" s="343"/>
      <c r="AL294" s="343"/>
      <c r="AM294" s="343"/>
      <c r="AN294" s="343"/>
      <c r="AO294" s="343"/>
      <c r="AP294" s="343"/>
      <c r="AQ294" s="343"/>
      <c r="AR294" s="343"/>
      <c r="AS294" s="343"/>
      <c r="AT294" s="343"/>
      <c r="AU294" s="351"/>
      <c r="AV294" s="343"/>
      <c r="AW294" s="343"/>
      <c r="AX294" s="343"/>
      <c r="AY294" s="343"/>
      <c r="AZ294" s="343"/>
      <c r="BA294" s="343"/>
      <c r="BB294" s="343"/>
      <c r="BC294" s="343"/>
      <c r="BD294" s="343"/>
      <c r="BE294" s="343"/>
      <c r="BF294" s="343"/>
      <c r="BG294" s="343"/>
      <c r="BH294" s="343"/>
      <c r="BI294" s="343"/>
      <c r="BJ294" s="343"/>
      <c r="BK294" s="343"/>
      <c r="BL294" s="343"/>
      <c r="BM294" s="343"/>
      <c r="BN294" s="343"/>
      <c r="BO294" s="343"/>
      <c r="BP294" s="343"/>
      <c r="BQ294" s="343"/>
      <c r="BR294" s="343"/>
      <c r="BS294" s="343"/>
      <c r="BT294" s="343"/>
      <c r="BU294" s="343"/>
      <c r="BV294" s="343"/>
      <c r="BW294" s="343"/>
      <c r="BX294" s="343"/>
      <c r="BY294" s="343"/>
      <c r="BZ294" s="343"/>
      <c r="CA294" s="343"/>
      <c r="CB294" s="343"/>
      <c r="CC294" s="343"/>
      <c r="CD294" s="343"/>
      <c r="CE294" s="343"/>
      <c r="CF294" s="343"/>
      <c r="CG294" s="343"/>
      <c r="CH294" s="343"/>
      <c r="CI294" s="343"/>
      <c r="CJ294" s="343"/>
      <c r="CK294" s="343"/>
      <c r="CL294" s="343"/>
      <c r="CM294" s="343"/>
      <c r="CN294" s="343"/>
      <c r="CO294" s="343"/>
      <c r="CP294" s="343"/>
      <c r="CQ294" s="343"/>
      <c r="CR294" s="343"/>
      <c r="CS294" s="343"/>
      <c r="CT294" s="343"/>
      <c r="CU294" s="343"/>
      <c r="CV294" s="343"/>
      <c r="CW294" s="343"/>
      <c r="CX294" s="343"/>
      <c r="CY294" s="343"/>
      <c r="CZ294" s="343"/>
      <c r="DA294" s="344"/>
    </row>
    <row r="295" spans="2:105" x14ac:dyDescent="0.25">
      <c r="B295" s="341"/>
      <c r="C295" s="343"/>
      <c r="D295" s="343"/>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c r="AA295" s="343"/>
      <c r="AB295" s="343"/>
      <c r="AC295" s="343"/>
      <c r="AD295" s="343"/>
      <c r="AE295" s="343"/>
      <c r="AF295" s="343"/>
      <c r="AG295" s="343"/>
      <c r="AH295" s="343"/>
      <c r="AI295" s="343"/>
      <c r="AJ295" s="343"/>
      <c r="AK295" s="343"/>
      <c r="AL295" s="343"/>
      <c r="AM295" s="343"/>
      <c r="AN295" s="343"/>
      <c r="AO295" s="343"/>
      <c r="AP295" s="343"/>
      <c r="AQ295" s="343"/>
      <c r="AR295" s="343"/>
      <c r="AS295" s="343"/>
      <c r="AT295" s="343"/>
      <c r="AU295" s="351"/>
      <c r="AV295" s="343"/>
      <c r="AW295" s="343"/>
      <c r="AX295" s="343"/>
      <c r="AY295" s="343"/>
      <c r="AZ295" s="343"/>
      <c r="BA295" s="343"/>
      <c r="BB295" s="343"/>
      <c r="BC295" s="343"/>
      <c r="BD295" s="343"/>
      <c r="BE295" s="343"/>
      <c r="BF295" s="343"/>
      <c r="BG295" s="343"/>
      <c r="BH295" s="343"/>
      <c r="BI295" s="343"/>
      <c r="BJ295" s="343"/>
      <c r="BK295" s="343"/>
      <c r="BL295" s="343"/>
      <c r="BM295" s="343"/>
      <c r="BN295" s="343"/>
      <c r="BO295" s="343"/>
      <c r="BP295" s="343"/>
      <c r="BQ295" s="343"/>
      <c r="BR295" s="343"/>
      <c r="BS295" s="343"/>
      <c r="BT295" s="343"/>
      <c r="BU295" s="343"/>
      <c r="BV295" s="343"/>
      <c r="BW295" s="343"/>
      <c r="BX295" s="343"/>
      <c r="BY295" s="343"/>
      <c r="BZ295" s="343"/>
      <c r="CA295" s="343"/>
      <c r="CB295" s="343"/>
      <c r="CC295" s="343"/>
      <c r="CD295" s="343"/>
      <c r="CE295" s="343"/>
      <c r="CF295" s="343"/>
      <c r="CG295" s="343"/>
      <c r="CH295" s="343"/>
      <c r="CI295" s="343"/>
      <c r="CJ295" s="343"/>
      <c r="CK295" s="343"/>
      <c r="CL295" s="343"/>
      <c r="CM295" s="343"/>
      <c r="CN295" s="343"/>
      <c r="CO295" s="343"/>
      <c r="CP295" s="343"/>
      <c r="CQ295" s="343"/>
      <c r="CR295" s="343"/>
      <c r="CS295" s="343"/>
      <c r="CT295" s="343"/>
      <c r="CU295" s="343"/>
      <c r="CV295" s="343"/>
      <c r="CW295" s="343"/>
      <c r="CX295" s="343"/>
      <c r="CY295" s="343"/>
      <c r="CZ295" s="343"/>
      <c r="DA295" s="344"/>
    </row>
    <row r="296" spans="2:105" x14ac:dyDescent="0.25">
      <c r="B296" s="341"/>
      <c r="C296" s="343"/>
      <c r="D296" s="343"/>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c r="AA296" s="343"/>
      <c r="AB296" s="343"/>
      <c r="AC296" s="343"/>
      <c r="AD296" s="343"/>
      <c r="AE296" s="343"/>
      <c r="AF296" s="343"/>
      <c r="AG296" s="343"/>
      <c r="AH296" s="343"/>
      <c r="AI296" s="343"/>
      <c r="AJ296" s="343"/>
      <c r="AK296" s="343"/>
      <c r="AL296" s="343"/>
      <c r="AM296" s="343"/>
      <c r="AN296" s="343"/>
      <c r="AO296" s="343"/>
      <c r="AP296" s="343"/>
      <c r="AQ296" s="343"/>
      <c r="AR296" s="343"/>
      <c r="AS296" s="343"/>
      <c r="AT296" s="343"/>
      <c r="AU296" s="351"/>
      <c r="AV296" s="343"/>
      <c r="AW296" s="343"/>
      <c r="AX296" s="343"/>
      <c r="AY296" s="343"/>
      <c r="AZ296" s="343"/>
      <c r="BA296" s="343"/>
      <c r="BB296" s="343"/>
      <c r="BC296" s="343"/>
      <c r="BD296" s="343"/>
      <c r="BE296" s="343"/>
      <c r="BF296" s="343"/>
      <c r="BG296" s="343"/>
      <c r="BH296" s="343"/>
      <c r="BI296" s="343"/>
      <c r="BJ296" s="343"/>
      <c r="BK296" s="343"/>
      <c r="BL296" s="343"/>
      <c r="BM296" s="343"/>
      <c r="BN296" s="343"/>
      <c r="BO296" s="343"/>
      <c r="BP296" s="343"/>
      <c r="BQ296" s="343"/>
      <c r="BR296" s="343"/>
      <c r="BS296" s="343"/>
      <c r="BT296" s="343"/>
      <c r="BU296" s="343"/>
      <c r="BV296" s="343"/>
      <c r="BW296" s="343"/>
      <c r="BX296" s="343"/>
      <c r="BY296" s="343"/>
      <c r="BZ296" s="343"/>
      <c r="CA296" s="343"/>
      <c r="CB296" s="343"/>
      <c r="CC296" s="343"/>
      <c r="CD296" s="343"/>
      <c r="CE296" s="343"/>
      <c r="CF296" s="343"/>
      <c r="CG296" s="343"/>
      <c r="CH296" s="343"/>
      <c r="CI296" s="343"/>
      <c r="CJ296" s="343"/>
      <c r="CK296" s="343"/>
      <c r="CL296" s="343"/>
      <c r="CM296" s="343"/>
      <c r="CN296" s="343"/>
      <c r="CO296" s="343"/>
      <c r="CP296" s="343"/>
      <c r="CQ296" s="343"/>
      <c r="CR296" s="343"/>
      <c r="CS296" s="343"/>
      <c r="CT296" s="343"/>
      <c r="CU296" s="343"/>
      <c r="CV296" s="343"/>
      <c r="CW296" s="343"/>
      <c r="CX296" s="343"/>
      <c r="CY296" s="343"/>
      <c r="CZ296" s="343"/>
      <c r="DA296" s="344"/>
    </row>
    <row r="297" spans="2:105" x14ac:dyDescent="0.25">
      <c r="B297" s="341"/>
      <c r="C297" s="343"/>
      <c r="D297" s="343"/>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c r="AA297" s="343"/>
      <c r="AB297" s="343"/>
      <c r="AC297" s="343"/>
      <c r="AD297" s="343"/>
      <c r="AE297" s="343"/>
      <c r="AF297" s="343"/>
      <c r="AG297" s="343"/>
      <c r="AH297" s="343"/>
      <c r="AI297" s="343"/>
      <c r="AJ297" s="343"/>
      <c r="AK297" s="343"/>
      <c r="AL297" s="343"/>
      <c r="AM297" s="343"/>
      <c r="AN297" s="343"/>
      <c r="AO297" s="343"/>
      <c r="AP297" s="343"/>
      <c r="AQ297" s="343"/>
      <c r="AR297" s="343"/>
      <c r="AS297" s="343"/>
      <c r="AT297" s="343"/>
      <c r="AU297" s="351"/>
      <c r="AV297" s="343"/>
      <c r="AW297" s="343"/>
      <c r="AX297" s="343"/>
      <c r="AY297" s="343"/>
      <c r="AZ297" s="343"/>
      <c r="BA297" s="343"/>
      <c r="BB297" s="343"/>
      <c r="BC297" s="343"/>
      <c r="BD297" s="343"/>
      <c r="BE297" s="343"/>
      <c r="BF297" s="343"/>
      <c r="BG297" s="343"/>
      <c r="BH297" s="343"/>
      <c r="BI297" s="343"/>
      <c r="BJ297" s="343"/>
      <c r="BK297" s="343"/>
      <c r="BL297" s="343"/>
      <c r="BM297" s="343"/>
      <c r="BN297" s="343"/>
      <c r="BO297" s="343"/>
      <c r="BP297" s="343"/>
      <c r="BQ297" s="343"/>
      <c r="BR297" s="343"/>
      <c r="BS297" s="343"/>
      <c r="BT297" s="343"/>
      <c r="BU297" s="343"/>
      <c r="BV297" s="343"/>
      <c r="BW297" s="343"/>
      <c r="BX297" s="343"/>
      <c r="BY297" s="343"/>
      <c r="BZ297" s="343"/>
      <c r="CA297" s="343"/>
      <c r="CB297" s="343"/>
      <c r="CC297" s="343"/>
      <c r="CD297" s="343"/>
      <c r="CE297" s="343"/>
      <c r="CF297" s="343"/>
      <c r="CG297" s="343"/>
      <c r="CH297" s="343"/>
      <c r="CI297" s="343"/>
      <c r="CJ297" s="343"/>
      <c r="CK297" s="343"/>
      <c r="CL297" s="343"/>
      <c r="CM297" s="343"/>
      <c r="CN297" s="343"/>
      <c r="CO297" s="343"/>
      <c r="CP297" s="343"/>
      <c r="CQ297" s="343"/>
      <c r="CR297" s="343"/>
      <c r="CS297" s="343"/>
      <c r="CT297" s="343"/>
      <c r="CU297" s="343"/>
      <c r="CV297" s="343"/>
      <c r="CW297" s="343"/>
      <c r="CX297" s="343"/>
      <c r="CY297" s="343"/>
      <c r="CZ297" s="343"/>
      <c r="DA297" s="344"/>
    </row>
    <row r="298" spans="2:105" x14ac:dyDescent="0.25">
      <c r="B298" s="341"/>
      <c r="C298" s="343"/>
      <c r="D298" s="343"/>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c r="AA298" s="343"/>
      <c r="AB298" s="343"/>
      <c r="AC298" s="343"/>
      <c r="AD298" s="343"/>
      <c r="AE298" s="343"/>
      <c r="AF298" s="343"/>
      <c r="AG298" s="343"/>
      <c r="AH298" s="343"/>
      <c r="AI298" s="343"/>
      <c r="AJ298" s="343"/>
      <c r="AK298" s="343"/>
      <c r="AL298" s="343"/>
      <c r="AM298" s="343"/>
      <c r="AN298" s="343"/>
      <c r="AO298" s="343"/>
      <c r="AP298" s="343"/>
      <c r="AQ298" s="343"/>
      <c r="AR298" s="343"/>
      <c r="AS298" s="343"/>
      <c r="AT298" s="343"/>
      <c r="AU298" s="351"/>
      <c r="AV298" s="343"/>
      <c r="AW298" s="343"/>
      <c r="AX298" s="343"/>
      <c r="AY298" s="343"/>
      <c r="AZ298" s="343"/>
      <c r="BA298" s="343"/>
      <c r="BB298" s="343"/>
      <c r="BC298" s="343"/>
      <c r="BD298" s="343"/>
      <c r="BE298" s="343"/>
      <c r="BF298" s="343"/>
      <c r="BG298" s="343"/>
      <c r="BH298" s="343"/>
      <c r="BI298" s="343"/>
      <c r="BJ298" s="343"/>
      <c r="BK298" s="343"/>
      <c r="BL298" s="343"/>
      <c r="BM298" s="343"/>
      <c r="BN298" s="343"/>
      <c r="BO298" s="343"/>
      <c r="BP298" s="343"/>
      <c r="BQ298" s="343"/>
      <c r="BR298" s="343"/>
      <c r="BS298" s="343"/>
      <c r="BT298" s="343"/>
      <c r="BU298" s="343"/>
      <c r="BV298" s="343"/>
      <c r="BW298" s="343"/>
      <c r="BX298" s="343"/>
      <c r="BY298" s="343"/>
      <c r="BZ298" s="343"/>
      <c r="CA298" s="343"/>
      <c r="CB298" s="343"/>
      <c r="CC298" s="343"/>
      <c r="CD298" s="343"/>
      <c r="CE298" s="343"/>
      <c r="CF298" s="343"/>
      <c r="CG298" s="343"/>
      <c r="CH298" s="343"/>
      <c r="CI298" s="343"/>
      <c r="CJ298" s="343"/>
      <c r="CK298" s="343"/>
      <c r="CL298" s="343"/>
      <c r="CM298" s="343"/>
      <c r="CN298" s="343"/>
      <c r="CO298" s="343"/>
      <c r="CP298" s="343"/>
      <c r="CQ298" s="343"/>
      <c r="CR298" s="343"/>
      <c r="CS298" s="343"/>
      <c r="CT298" s="343"/>
      <c r="CU298" s="343"/>
      <c r="CV298" s="343"/>
      <c r="CW298" s="343"/>
      <c r="CX298" s="343"/>
      <c r="CY298" s="343"/>
      <c r="CZ298" s="343"/>
      <c r="DA298" s="344"/>
    </row>
    <row r="299" spans="2:105" x14ac:dyDescent="0.25">
      <c r="B299" s="341"/>
      <c r="C299" s="343"/>
      <c r="D299" s="343"/>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c r="AA299" s="343"/>
      <c r="AB299" s="343"/>
      <c r="AC299" s="343"/>
      <c r="AD299" s="343"/>
      <c r="AE299" s="343"/>
      <c r="AF299" s="343"/>
      <c r="AG299" s="343"/>
      <c r="AH299" s="343"/>
      <c r="AI299" s="343"/>
      <c r="AJ299" s="343"/>
      <c r="AK299" s="343"/>
      <c r="AL299" s="343"/>
      <c r="AM299" s="343"/>
      <c r="AN299" s="343"/>
      <c r="AO299" s="343"/>
      <c r="AP299" s="343"/>
      <c r="AQ299" s="343"/>
      <c r="AR299" s="343"/>
      <c r="AS299" s="343"/>
      <c r="AT299" s="343"/>
      <c r="AU299" s="351"/>
      <c r="AV299" s="343"/>
      <c r="AW299" s="343"/>
      <c r="AX299" s="343"/>
      <c r="AY299" s="343"/>
      <c r="AZ299" s="343"/>
      <c r="BA299" s="343"/>
      <c r="BB299" s="343"/>
      <c r="BC299" s="343"/>
      <c r="BD299" s="343"/>
      <c r="BE299" s="343"/>
      <c r="BF299" s="343"/>
      <c r="BG299" s="343"/>
      <c r="BH299" s="343"/>
      <c r="BI299" s="343"/>
      <c r="BJ299" s="343"/>
      <c r="BK299" s="343"/>
      <c r="BL299" s="343"/>
      <c r="BM299" s="343"/>
      <c r="BN299" s="343"/>
      <c r="BO299" s="343"/>
      <c r="BP299" s="343"/>
      <c r="BQ299" s="343"/>
      <c r="BR299" s="343"/>
      <c r="BS299" s="343"/>
      <c r="BT299" s="343"/>
      <c r="BU299" s="343"/>
      <c r="BV299" s="343"/>
      <c r="BW299" s="343"/>
      <c r="BX299" s="343"/>
      <c r="BY299" s="343"/>
      <c r="BZ299" s="343"/>
      <c r="CA299" s="343"/>
      <c r="CB299" s="343"/>
      <c r="CC299" s="343"/>
      <c r="CD299" s="343"/>
      <c r="CE299" s="343"/>
      <c r="CF299" s="343"/>
      <c r="CG299" s="343"/>
      <c r="CH299" s="343"/>
      <c r="CI299" s="343"/>
      <c r="CJ299" s="343"/>
      <c r="CK299" s="343"/>
      <c r="CL299" s="343"/>
      <c r="CM299" s="343"/>
      <c r="CN299" s="343"/>
      <c r="CO299" s="343"/>
      <c r="CP299" s="343"/>
      <c r="CQ299" s="343"/>
      <c r="CR299" s="343"/>
      <c r="CS299" s="343"/>
      <c r="CT299" s="343"/>
      <c r="CU299" s="343"/>
      <c r="CV299" s="343"/>
      <c r="CW299" s="343"/>
      <c r="CX299" s="343"/>
      <c r="CY299" s="343"/>
      <c r="CZ299" s="343"/>
      <c r="DA299" s="344"/>
    </row>
    <row r="300" spans="2:105" x14ac:dyDescent="0.25">
      <c r="B300" s="341"/>
      <c r="C300" s="343"/>
      <c r="D300" s="343"/>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c r="AA300" s="343"/>
      <c r="AB300" s="343"/>
      <c r="AC300" s="343"/>
      <c r="AD300" s="343"/>
      <c r="AE300" s="343"/>
      <c r="AF300" s="343"/>
      <c r="AG300" s="343"/>
      <c r="AH300" s="343"/>
      <c r="AI300" s="343"/>
      <c r="AJ300" s="343"/>
      <c r="AK300" s="343"/>
      <c r="AL300" s="343"/>
      <c r="AM300" s="343"/>
      <c r="AN300" s="343"/>
      <c r="AO300" s="343"/>
      <c r="AP300" s="343"/>
      <c r="AQ300" s="343"/>
      <c r="AR300" s="343"/>
      <c r="AS300" s="343"/>
      <c r="AT300" s="343"/>
      <c r="AU300" s="351"/>
      <c r="AV300" s="343"/>
      <c r="AW300" s="343"/>
      <c r="AX300" s="343"/>
      <c r="AY300" s="343"/>
      <c r="AZ300" s="343"/>
      <c r="BA300" s="343"/>
      <c r="BB300" s="343"/>
      <c r="BC300" s="343"/>
      <c r="BD300" s="343"/>
      <c r="BE300" s="343"/>
      <c r="BF300" s="343"/>
      <c r="BG300" s="343"/>
      <c r="BH300" s="343"/>
      <c r="BI300" s="343"/>
      <c r="BJ300" s="343"/>
      <c r="BK300" s="343"/>
      <c r="BL300" s="343"/>
      <c r="BM300" s="343"/>
      <c r="BN300" s="343"/>
      <c r="BO300" s="343"/>
      <c r="BP300" s="343"/>
      <c r="BQ300" s="343"/>
      <c r="BR300" s="343"/>
      <c r="BS300" s="343"/>
      <c r="BT300" s="343"/>
      <c r="BU300" s="343"/>
      <c r="BV300" s="343"/>
      <c r="BW300" s="343"/>
      <c r="BX300" s="343"/>
      <c r="BY300" s="343"/>
      <c r="BZ300" s="343"/>
      <c r="CA300" s="343"/>
      <c r="CB300" s="343"/>
      <c r="CC300" s="343"/>
      <c r="CD300" s="343"/>
      <c r="CE300" s="343"/>
      <c r="CF300" s="343"/>
      <c r="CG300" s="343"/>
      <c r="CH300" s="343"/>
      <c r="CI300" s="343"/>
      <c r="CJ300" s="343"/>
      <c r="CK300" s="343"/>
      <c r="CL300" s="343"/>
      <c r="CM300" s="343"/>
      <c r="CN300" s="343"/>
      <c r="CO300" s="343"/>
      <c r="CP300" s="343"/>
      <c r="CQ300" s="343"/>
      <c r="CR300" s="343"/>
      <c r="CS300" s="343"/>
      <c r="CT300" s="343"/>
      <c r="CU300" s="343"/>
      <c r="CV300" s="343"/>
      <c r="CW300" s="343"/>
      <c r="CX300" s="343"/>
      <c r="CY300" s="343"/>
      <c r="CZ300" s="343"/>
      <c r="DA300" s="344"/>
    </row>
    <row r="301" spans="2:105" x14ac:dyDescent="0.25">
      <c r="B301" s="341"/>
      <c r="C301" s="343"/>
      <c r="D301" s="343"/>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c r="AA301" s="343"/>
      <c r="AB301" s="343"/>
      <c r="AC301" s="343"/>
      <c r="AD301" s="343"/>
      <c r="AE301" s="343"/>
      <c r="AF301" s="343"/>
      <c r="AG301" s="343"/>
      <c r="AH301" s="343"/>
      <c r="AI301" s="343"/>
      <c r="AJ301" s="343"/>
      <c r="AK301" s="343"/>
      <c r="AL301" s="343"/>
      <c r="AM301" s="343"/>
      <c r="AN301" s="343"/>
      <c r="AO301" s="343"/>
      <c r="AP301" s="343"/>
      <c r="AQ301" s="343"/>
      <c r="AR301" s="343"/>
      <c r="AS301" s="343"/>
      <c r="AT301" s="343"/>
      <c r="AU301" s="351"/>
      <c r="AV301" s="343"/>
      <c r="AW301" s="343"/>
      <c r="AX301" s="343"/>
      <c r="AY301" s="343"/>
      <c r="AZ301" s="343"/>
      <c r="BA301" s="343"/>
      <c r="BB301" s="343"/>
      <c r="BC301" s="343"/>
      <c r="BD301" s="343"/>
      <c r="BE301" s="343"/>
      <c r="BF301" s="343"/>
      <c r="BG301" s="343"/>
      <c r="BH301" s="343"/>
      <c r="BI301" s="343"/>
      <c r="BJ301" s="343"/>
      <c r="BK301" s="343"/>
      <c r="BL301" s="343"/>
      <c r="BM301" s="343"/>
      <c r="BN301" s="343"/>
      <c r="BO301" s="343"/>
      <c r="BP301" s="343"/>
      <c r="BQ301" s="343"/>
      <c r="BR301" s="343"/>
      <c r="BS301" s="343"/>
      <c r="BT301" s="343"/>
      <c r="BU301" s="343"/>
      <c r="BV301" s="343"/>
      <c r="BW301" s="343"/>
      <c r="BX301" s="343"/>
      <c r="BY301" s="343"/>
      <c r="BZ301" s="343"/>
      <c r="CA301" s="343"/>
      <c r="CB301" s="343"/>
      <c r="CC301" s="343"/>
      <c r="CD301" s="343"/>
      <c r="CE301" s="343"/>
      <c r="CF301" s="343"/>
      <c r="CG301" s="343"/>
      <c r="CH301" s="343"/>
      <c r="CI301" s="343"/>
      <c r="CJ301" s="343"/>
      <c r="CK301" s="343"/>
      <c r="CL301" s="343"/>
      <c r="CM301" s="343"/>
      <c r="CN301" s="343"/>
      <c r="CO301" s="343"/>
      <c r="CP301" s="343"/>
      <c r="CQ301" s="343"/>
      <c r="CR301" s="343"/>
      <c r="CS301" s="343"/>
      <c r="CT301" s="343"/>
      <c r="CU301" s="343"/>
      <c r="CV301" s="343"/>
      <c r="CW301" s="343"/>
      <c r="CX301" s="343"/>
      <c r="CY301" s="343"/>
      <c r="CZ301" s="343"/>
      <c r="DA301" s="344"/>
    </row>
    <row r="302" spans="2:105" x14ac:dyDescent="0.25">
      <c r="B302" s="341"/>
      <c r="C302" s="343"/>
      <c r="D302" s="343"/>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c r="AA302" s="343"/>
      <c r="AB302" s="343"/>
      <c r="AC302" s="343"/>
      <c r="AD302" s="343"/>
      <c r="AE302" s="343"/>
      <c r="AF302" s="343"/>
      <c r="AG302" s="343"/>
      <c r="AH302" s="343"/>
      <c r="AI302" s="343"/>
      <c r="AJ302" s="343"/>
      <c r="AK302" s="343"/>
      <c r="AL302" s="343"/>
      <c r="AM302" s="343"/>
      <c r="AN302" s="343"/>
      <c r="AO302" s="343"/>
      <c r="AP302" s="343"/>
      <c r="AQ302" s="343"/>
      <c r="AR302" s="343"/>
      <c r="AS302" s="343"/>
      <c r="AT302" s="343"/>
      <c r="AU302" s="351"/>
      <c r="AV302" s="343"/>
      <c r="AW302" s="343"/>
      <c r="AX302" s="343"/>
      <c r="AY302" s="343"/>
      <c r="AZ302" s="343"/>
      <c r="BA302" s="343"/>
      <c r="BB302" s="343"/>
      <c r="BC302" s="343"/>
      <c r="BD302" s="343"/>
      <c r="BE302" s="343"/>
      <c r="BF302" s="343"/>
      <c r="BG302" s="343"/>
      <c r="BH302" s="343"/>
      <c r="BI302" s="343"/>
      <c r="BJ302" s="343"/>
      <c r="BK302" s="343"/>
      <c r="BL302" s="343"/>
      <c r="BM302" s="343"/>
      <c r="BN302" s="343"/>
      <c r="BO302" s="343"/>
      <c r="BP302" s="343"/>
      <c r="BQ302" s="343"/>
      <c r="BR302" s="343"/>
      <c r="BS302" s="343"/>
      <c r="BT302" s="343"/>
      <c r="BU302" s="343"/>
      <c r="BV302" s="343"/>
      <c r="BW302" s="343"/>
      <c r="BX302" s="343"/>
      <c r="BY302" s="343"/>
      <c r="BZ302" s="343"/>
      <c r="CA302" s="343"/>
      <c r="CB302" s="343"/>
      <c r="CC302" s="343"/>
      <c r="CD302" s="343"/>
      <c r="CE302" s="343"/>
      <c r="CF302" s="343"/>
      <c r="CG302" s="343"/>
      <c r="CH302" s="343"/>
      <c r="CI302" s="343"/>
      <c r="CJ302" s="343"/>
      <c r="CK302" s="343"/>
      <c r="CL302" s="343"/>
      <c r="CM302" s="343"/>
      <c r="CN302" s="343"/>
      <c r="CO302" s="343"/>
      <c r="CP302" s="343"/>
      <c r="CQ302" s="343"/>
      <c r="CR302" s="343"/>
      <c r="CS302" s="343"/>
      <c r="CT302" s="343"/>
      <c r="CU302" s="343"/>
      <c r="CV302" s="343"/>
      <c r="CW302" s="343"/>
      <c r="CX302" s="343"/>
      <c r="CY302" s="343"/>
      <c r="CZ302" s="343"/>
      <c r="DA302" s="344"/>
    </row>
    <row r="303" spans="2:105" x14ac:dyDescent="0.25">
      <c r="B303" s="341"/>
      <c r="C303" s="343"/>
      <c r="D303" s="343"/>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c r="AA303" s="343"/>
      <c r="AB303" s="343"/>
      <c r="AC303" s="343"/>
      <c r="AD303" s="343"/>
      <c r="AE303" s="343"/>
      <c r="AF303" s="343"/>
      <c r="AG303" s="343"/>
      <c r="AH303" s="343"/>
      <c r="AI303" s="343"/>
      <c r="AJ303" s="343"/>
      <c r="AK303" s="343"/>
      <c r="AL303" s="343"/>
      <c r="AM303" s="343"/>
      <c r="AN303" s="343"/>
      <c r="AO303" s="343"/>
      <c r="AP303" s="343"/>
      <c r="AQ303" s="343"/>
      <c r="AR303" s="343"/>
      <c r="AS303" s="343"/>
      <c r="AT303" s="343"/>
      <c r="AU303" s="351"/>
      <c r="AV303" s="343"/>
      <c r="AW303" s="343"/>
      <c r="AX303" s="343"/>
      <c r="AY303" s="343"/>
      <c r="AZ303" s="343"/>
      <c r="BA303" s="343"/>
      <c r="BB303" s="343"/>
      <c r="BC303" s="343"/>
      <c r="BD303" s="343"/>
      <c r="BE303" s="343"/>
      <c r="BF303" s="343"/>
      <c r="BG303" s="343"/>
      <c r="BH303" s="343"/>
      <c r="BI303" s="343"/>
      <c r="BJ303" s="343"/>
      <c r="BK303" s="343"/>
      <c r="BL303" s="343"/>
      <c r="BM303" s="343"/>
      <c r="BN303" s="343"/>
      <c r="BO303" s="343"/>
      <c r="BP303" s="343"/>
      <c r="BQ303" s="343"/>
      <c r="BR303" s="343"/>
      <c r="BS303" s="343"/>
      <c r="BT303" s="343"/>
      <c r="BU303" s="343"/>
      <c r="BV303" s="343"/>
      <c r="BW303" s="343"/>
      <c r="BX303" s="343"/>
      <c r="BY303" s="343"/>
      <c r="BZ303" s="343"/>
      <c r="CA303" s="343"/>
      <c r="CB303" s="343"/>
      <c r="CC303" s="343"/>
      <c r="CD303" s="343"/>
      <c r="CE303" s="343"/>
      <c r="CF303" s="343"/>
      <c r="CG303" s="343"/>
      <c r="CH303" s="343"/>
      <c r="CI303" s="343"/>
      <c r="CJ303" s="343"/>
      <c r="CK303" s="343"/>
      <c r="CL303" s="343"/>
      <c r="CM303" s="343"/>
      <c r="CN303" s="343"/>
      <c r="CO303" s="343"/>
      <c r="CP303" s="343"/>
      <c r="CQ303" s="343"/>
      <c r="CR303" s="343"/>
      <c r="CS303" s="343"/>
      <c r="CT303" s="343"/>
      <c r="CU303" s="343"/>
      <c r="CV303" s="343"/>
      <c r="CW303" s="343"/>
      <c r="CX303" s="343"/>
      <c r="CY303" s="343"/>
      <c r="CZ303" s="343"/>
      <c r="DA303" s="344"/>
    </row>
    <row r="304" spans="2:105" x14ac:dyDescent="0.25">
      <c r="B304" s="341"/>
      <c r="C304" s="343"/>
      <c r="D304" s="343"/>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c r="AA304" s="343"/>
      <c r="AB304" s="343"/>
      <c r="AC304" s="343"/>
      <c r="AD304" s="343"/>
      <c r="AE304" s="343"/>
      <c r="AF304" s="343"/>
      <c r="AG304" s="343"/>
      <c r="AH304" s="343"/>
      <c r="AI304" s="343"/>
      <c r="AJ304" s="343"/>
      <c r="AK304" s="343"/>
      <c r="AL304" s="343"/>
      <c r="AM304" s="343"/>
      <c r="AN304" s="343"/>
      <c r="AO304" s="343"/>
      <c r="AP304" s="343"/>
      <c r="AQ304" s="343"/>
      <c r="AR304" s="343"/>
      <c r="AS304" s="343"/>
      <c r="AT304" s="343"/>
      <c r="AU304" s="351"/>
      <c r="AV304" s="343"/>
      <c r="AW304" s="343"/>
      <c r="AX304" s="343"/>
      <c r="AY304" s="343"/>
      <c r="AZ304" s="343"/>
      <c r="BA304" s="343"/>
      <c r="BB304" s="343"/>
      <c r="BC304" s="343"/>
      <c r="BD304" s="343"/>
      <c r="BE304" s="343"/>
      <c r="BF304" s="343"/>
      <c r="BG304" s="343"/>
      <c r="BH304" s="343"/>
      <c r="BI304" s="343"/>
      <c r="BJ304" s="343"/>
      <c r="BK304" s="343"/>
      <c r="BL304" s="343"/>
      <c r="BM304" s="343"/>
      <c r="BN304" s="343"/>
      <c r="BO304" s="343"/>
      <c r="BP304" s="343"/>
      <c r="BQ304" s="343"/>
      <c r="BR304" s="343"/>
      <c r="BS304" s="343"/>
      <c r="BT304" s="343"/>
      <c r="BU304" s="343"/>
      <c r="BV304" s="343"/>
      <c r="BW304" s="343"/>
      <c r="BX304" s="343"/>
      <c r="BY304" s="343"/>
      <c r="BZ304" s="343"/>
      <c r="CA304" s="343"/>
      <c r="CB304" s="343"/>
      <c r="CC304" s="343"/>
      <c r="CD304" s="343"/>
      <c r="CE304" s="343"/>
      <c r="CF304" s="343"/>
      <c r="CG304" s="343"/>
      <c r="CH304" s="343"/>
      <c r="CI304" s="343"/>
      <c r="CJ304" s="343"/>
      <c r="CK304" s="343"/>
      <c r="CL304" s="343"/>
      <c r="CM304" s="343"/>
      <c r="CN304" s="343"/>
      <c r="CO304" s="343"/>
      <c r="CP304" s="343"/>
      <c r="CQ304" s="343"/>
      <c r="CR304" s="343"/>
      <c r="CS304" s="343"/>
      <c r="CT304" s="343"/>
      <c r="CU304" s="343"/>
      <c r="CV304" s="343"/>
      <c r="CW304" s="343"/>
      <c r="CX304" s="343"/>
      <c r="CY304" s="343"/>
      <c r="CZ304" s="343"/>
      <c r="DA304" s="344"/>
    </row>
    <row r="305" spans="2:105" x14ac:dyDescent="0.25">
      <c r="B305" s="341"/>
      <c r="C305" s="343"/>
      <c r="D305" s="343"/>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c r="AA305" s="343"/>
      <c r="AB305" s="343"/>
      <c r="AC305" s="343"/>
      <c r="AD305" s="343"/>
      <c r="AE305" s="343"/>
      <c r="AF305" s="343"/>
      <c r="AG305" s="343"/>
      <c r="AH305" s="343"/>
      <c r="AI305" s="343"/>
      <c r="AJ305" s="343"/>
      <c r="AK305" s="343"/>
      <c r="AL305" s="343"/>
      <c r="AM305" s="343"/>
      <c r="AN305" s="343"/>
      <c r="AO305" s="343"/>
      <c r="AP305" s="343"/>
      <c r="AQ305" s="343"/>
      <c r="AR305" s="343"/>
      <c r="AS305" s="343"/>
      <c r="AT305" s="343"/>
      <c r="AU305" s="351"/>
      <c r="AV305" s="343"/>
      <c r="AW305" s="343"/>
      <c r="AX305" s="343"/>
      <c r="AY305" s="343"/>
      <c r="AZ305" s="343"/>
      <c r="BA305" s="343"/>
      <c r="BB305" s="343"/>
      <c r="BC305" s="343"/>
      <c r="BD305" s="343"/>
      <c r="BE305" s="343"/>
      <c r="BF305" s="343"/>
      <c r="BG305" s="343"/>
      <c r="BH305" s="343"/>
      <c r="BI305" s="343"/>
      <c r="BJ305" s="343"/>
      <c r="BK305" s="343"/>
      <c r="BL305" s="343"/>
      <c r="BM305" s="343"/>
      <c r="BN305" s="343"/>
      <c r="BO305" s="343"/>
      <c r="BP305" s="343"/>
      <c r="BQ305" s="343"/>
      <c r="BR305" s="343"/>
      <c r="BS305" s="343"/>
      <c r="BT305" s="343"/>
      <c r="BU305" s="343"/>
      <c r="BV305" s="343"/>
      <c r="BW305" s="343"/>
      <c r="BX305" s="343"/>
      <c r="BY305" s="343"/>
      <c r="BZ305" s="343"/>
      <c r="CA305" s="343"/>
      <c r="CB305" s="343"/>
      <c r="CC305" s="343"/>
      <c r="CD305" s="343"/>
      <c r="CE305" s="343"/>
      <c r="CF305" s="343"/>
      <c r="CG305" s="343"/>
      <c r="CH305" s="343"/>
      <c r="CI305" s="343"/>
      <c r="CJ305" s="343"/>
      <c r="CK305" s="343"/>
      <c r="CL305" s="343"/>
      <c r="CM305" s="343"/>
      <c r="CN305" s="343"/>
      <c r="CO305" s="343"/>
      <c r="CP305" s="343"/>
      <c r="CQ305" s="343"/>
      <c r="CR305" s="343"/>
      <c r="CS305" s="343"/>
      <c r="CT305" s="343"/>
      <c r="CU305" s="343"/>
      <c r="CV305" s="343"/>
      <c r="CW305" s="343"/>
      <c r="CX305" s="343"/>
      <c r="CY305" s="343"/>
      <c r="CZ305" s="343"/>
      <c r="DA305" s="344"/>
    </row>
    <row r="306" spans="2:105" x14ac:dyDescent="0.25">
      <c r="B306" s="341"/>
      <c r="C306" s="343"/>
      <c r="D306" s="343"/>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c r="AA306" s="343"/>
      <c r="AB306" s="343"/>
      <c r="AC306" s="343"/>
      <c r="AD306" s="343"/>
      <c r="AE306" s="343"/>
      <c r="AF306" s="343"/>
      <c r="AG306" s="343"/>
      <c r="AH306" s="343"/>
      <c r="AI306" s="343"/>
      <c r="AJ306" s="343"/>
      <c r="AK306" s="343"/>
      <c r="AL306" s="343"/>
      <c r="AM306" s="343"/>
      <c r="AN306" s="343"/>
      <c r="AO306" s="343"/>
      <c r="AP306" s="343"/>
      <c r="AQ306" s="343"/>
      <c r="AR306" s="343"/>
      <c r="AS306" s="343"/>
      <c r="AT306" s="343"/>
      <c r="AU306" s="351"/>
      <c r="AV306" s="343"/>
      <c r="AW306" s="343"/>
      <c r="AX306" s="343"/>
      <c r="AY306" s="343"/>
      <c r="AZ306" s="343"/>
      <c r="BA306" s="343"/>
      <c r="BB306" s="343"/>
      <c r="BC306" s="343"/>
      <c r="BD306" s="343"/>
      <c r="BE306" s="343"/>
      <c r="BF306" s="343"/>
      <c r="BG306" s="343"/>
      <c r="BH306" s="343"/>
      <c r="BI306" s="343"/>
      <c r="BJ306" s="343"/>
      <c r="BK306" s="343"/>
      <c r="BL306" s="343"/>
      <c r="BM306" s="343"/>
      <c r="BN306" s="343"/>
      <c r="BO306" s="343"/>
      <c r="BP306" s="343"/>
      <c r="BQ306" s="343"/>
      <c r="BR306" s="343"/>
      <c r="BS306" s="343"/>
      <c r="BT306" s="343"/>
      <c r="BU306" s="343"/>
      <c r="BV306" s="343"/>
      <c r="BW306" s="343"/>
      <c r="BX306" s="343"/>
      <c r="BY306" s="343"/>
      <c r="BZ306" s="343"/>
      <c r="CA306" s="343"/>
      <c r="CB306" s="343"/>
      <c r="CC306" s="343"/>
      <c r="CD306" s="343"/>
      <c r="CE306" s="343"/>
      <c r="CF306" s="343"/>
      <c r="CG306" s="343"/>
      <c r="CH306" s="343"/>
      <c r="CI306" s="343"/>
      <c r="CJ306" s="343"/>
      <c r="CK306" s="343"/>
      <c r="CL306" s="343"/>
      <c r="CM306" s="343"/>
      <c r="CN306" s="343"/>
      <c r="CO306" s="343"/>
      <c r="CP306" s="343"/>
      <c r="CQ306" s="343"/>
      <c r="CR306" s="343"/>
      <c r="CS306" s="343"/>
      <c r="CT306" s="343"/>
      <c r="CU306" s="343"/>
      <c r="CV306" s="343"/>
      <c r="CW306" s="343"/>
      <c r="CX306" s="343"/>
      <c r="CY306" s="343"/>
      <c r="CZ306" s="343"/>
      <c r="DA306" s="344"/>
    </row>
    <row r="307" spans="2:105" x14ac:dyDescent="0.25">
      <c r="B307" s="341"/>
      <c r="C307" s="343"/>
      <c r="D307" s="343"/>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c r="AA307" s="343"/>
      <c r="AB307" s="343"/>
      <c r="AC307" s="343"/>
      <c r="AD307" s="343"/>
      <c r="AE307" s="343"/>
      <c r="AF307" s="343"/>
      <c r="AG307" s="343"/>
      <c r="AH307" s="343"/>
      <c r="AI307" s="343"/>
      <c r="AJ307" s="343"/>
      <c r="AK307" s="343"/>
      <c r="AL307" s="343"/>
      <c r="AM307" s="343"/>
      <c r="AN307" s="343"/>
      <c r="AO307" s="343"/>
      <c r="AP307" s="343"/>
      <c r="AQ307" s="343"/>
      <c r="AR307" s="343"/>
      <c r="AS307" s="343"/>
      <c r="AT307" s="343"/>
      <c r="AU307" s="351"/>
      <c r="AV307" s="343"/>
      <c r="AW307" s="343"/>
      <c r="AX307" s="343"/>
      <c r="AY307" s="343"/>
      <c r="AZ307" s="343"/>
      <c r="BA307" s="343"/>
      <c r="BB307" s="343"/>
      <c r="BC307" s="343"/>
      <c r="BD307" s="343"/>
      <c r="BE307" s="343"/>
      <c r="BF307" s="343"/>
      <c r="BG307" s="343"/>
      <c r="BH307" s="343"/>
      <c r="BI307" s="343"/>
      <c r="BJ307" s="343"/>
      <c r="BK307" s="343"/>
      <c r="BL307" s="343"/>
      <c r="BM307" s="343"/>
      <c r="BN307" s="343"/>
      <c r="BO307" s="343"/>
      <c r="BP307" s="343"/>
      <c r="BQ307" s="343"/>
      <c r="BR307" s="343"/>
      <c r="BS307" s="343"/>
      <c r="BT307" s="343"/>
      <c r="BU307" s="343"/>
      <c r="BV307" s="343"/>
      <c r="BW307" s="343"/>
      <c r="BX307" s="343"/>
      <c r="BY307" s="343"/>
      <c r="BZ307" s="343"/>
      <c r="CA307" s="343"/>
      <c r="CB307" s="343"/>
      <c r="CC307" s="343"/>
      <c r="CD307" s="343"/>
      <c r="CE307" s="343"/>
      <c r="CF307" s="343"/>
      <c r="CG307" s="343"/>
      <c r="CH307" s="343"/>
      <c r="CI307" s="343"/>
      <c r="CJ307" s="343"/>
      <c r="CK307" s="343"/>
      <c r="CL307" s="343"/>
      <c r="CM307" s="343"/>
      <c r="CN307" s="343"/>
      <c r="CO307" s="343"/>
      <c r="CP307" s="343"/>
      <c r="CQ307" s="343"/>
      <c r="CR307" s="343"/>
      <c r="CS307" s="343"/>
      <c r="CT307" s="343"/>
      <c r="CU307" s="343"/>
      <c r="CV307" s="343"/>
      <c r="CW307" s="343"/>
      <c r="CX307" s="343"/>
      <c r="CY307" s="343"/>
      <c r="CZ307" s="343"/>
      <c r="DA307" s="344"/>
    </row>
    <row r="308" spans="2:105" x14ac:dyDescent="0.25">
      <c r="B308" s="341"/>
      <c r="C308" s="343"/>
      <c r="D308" s="343"/>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c r="AA308" s="343"/>
      <c r="AB308" s="343"/>
      <c r="AC308" s="343"/>
      <c r="AD308" s="343"/>
      <c r="AE308" s="343"/>
      <c r="AF308" s="343"/>
      <c r="AG308" s="343"/>
      <c r="AH308" s="343"/>
      <c r="AI308" s="343"/>
      <c r="AJ308" s="343"/>
      <c r="AK308" s="343"/>
      <c r="AL308" s="343"/>
      <c r="AM308" s="343"/>
      <c r="AN308" s="343"/>
      <c r="AO308" s="343"/>
      <c r="AP308" s="343"/>
      <c r="AQ308" s="343"/>
      <c r="AR308" s="343"/>
      <c r="AS308" s="343"/>
      <c r="AT308" s="343"/>
      <c r="AU308" s="351"/>
      <c r="AV308" s="343"/>
      <c r="AW308" s="343"/>
      <c r="AX308" s="343"/>
      <c r="AY308" s="343"/>
      <c r="AZ308" s="343"/>
      <c r="BA308" s="343"/>
      <c r="BB308" s="343"/>
      <c r="BC308" s="343"/>
      <c r="BD308" s="343"/>
      <c r="BE308" s="343"/>
      <c r="BF308" s="343"/>
      <c r="BG308" s="343"/>
      <c r="BH308" s="343"/>
      <c r="BI308" s="343"/>
      <c r="BJ308" s="343"/>
      <c r="BK308" s="343"/>
      <c r="BL308" s="343"/>
      <c r="BM308" s="343"/>
      <c r="BN308" s="343"/>
      <c r="BO308" s="343"/>
      <c r="BP308" s="343"/>
      <c r="BQ308" s="343"/>
      <c r="BR308" s="343"/>
      <c r="BS308" s="343"/>
      <c r="BT308" s="343"/>
      <c r="BU308" s="343"/>
      <c r="BV308" s="343"/>
      <c r="BW308" s="343"/>
      <c r="BX308" s="343"/>
      <c r="BY308" s="343"/>
      <c r="BZ308" s="343"/>
      <c r="CA308" s="343"/>
      <c r="CB308" s="343"/>
      <c r="CC308" s="343"/>
      <c r="CD308" s="343"/>
      <c r="CE308" s="343"/>
      <c r="CF308" s="343"/>
      <c r="CG308" s="343"/>
      <c r="CH308" s="343"/>
      <c r="CI308" s="343"/>
      <c r="CJ308" s="343"/>
      <c r="CK308" s="343"/>
      <c r="CL308" s="343"/>
      <c r="CM308" s="343"/>
      <c r="CN308" s="343"/>
      <c r="CO308" s="343"/>
      <c r="CP308" s="343"/>
      <c r="CQ308" s="343"/>
      <c r="CR308" s="343"/>
      <c r="CS308" s="343"/>
      <c r="CT308" s="343"/>
      <c r="CU308" s="343"/>
      <c r="CV308" s="343"/>
      <c r="CW308" s="343"/>
      <c r="CX308" s="343"/>
      <c r="CY308" s="343"/>
      <c r="CZ308" s="343"/>
      <c r="DA308" s="344"/>
    </row>
    <row r="309" spans="2:105" x14ac:dyDescent="0.25">
      <c r="B309" s="341"/>
      <c r="C309" s="343"/>
      <c r="D309" s="343"/>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c r="AA309" s="343"/>
      <c r="AB309" s="343"/>
      <c r="AC309" s="343"/>
      <c r="AD309" s="343"/>
      <c r="AE309" s="343"/>
      <c r="AF309" s="343"/>
      <c r="AG309" s="343"/>
      <c r="AH309" s="343"/>
      <c r="AI309" s="343"/>
      <c r="AJ309" s="343"/>
      <c r="AK309" s="343"/>
      <c r="AL309" s="343"/>
      <c r="AM309" s="343"/>
      <c r="AN309" s="343"/>
      <c r="AO309" s="343"/>
      <c r="AP309" s="343"/>
      <c r="AQ309" s="343"/>
      <c r="AR309" s="343"/>
      <c r="AS309" s="343"/>
      <c r="AT309" s="343"/>
      <c r="AU309" s="351"/>
      <c r="AV309" s="343"/>
      <c r="AW309" s="343"/>
      <c r="AX309" s="343"/>
      <c r="AY309" s="343"/>
      <c r="AZ309" s="343"/>
      <c r="BA309" s="343"/>
      <c r="BB309" s="343"/>
      <c r="BC309" s="343"/>
      <c r="BD309" s="343"/>
      <c r="BE309" s="343"/>
      <c r="BF309" s="343"/>
      <c r="BG309" s="343"/>
      <c r="BH309" s="343"/>
      <c r="BI309" s="343"/>
      <c r="BJ309" s="343"/>
      <c r="BK309" s="343"/>
      <c r="BL309" s="343"/>
      <c r="BM309" s="343"/>
      <c r="BN309" s="343"/>
      <c r="BO309" s="343"/>
      <c r="BP309" s="343"/>
      <c r="BQ309" s="343"/>
      <c r="BR309" s="343"/>
      <c r="BS309" s="343"/>
      <c r="BT309" s="343"/>
      <c r="BU309" s="343"/>
      <c r="BV309" s="343"/>
      <c r="BW309" s="343"/>
      <c r="BX309" s="343"/>
      <c r="BY309" s="343"/>
      <c r="BZ309" s="343"/>
      <c r="CA309" s="343"/>
      <c r="CB309" s="343"/>
      <c r="CC309" s="343"/>
      <c r="CD309" s="343"/>
      <c r="CE309" s="343"/>
      <c r="CF309" s="343"/>
      <c r="CG309" s="343"/>
      <c r="CH309" s="343"/>
      <c r="CI309" s="343"/>
      <c r="CJ309" s="343"/>
      <c r="CK309" s="343"/>
      <c r="CL309" s="343"/>
      <c r="CM309" s="343"/>
      <c r="CN309" s="343"/>
      <c r="CO309" s="343"/>
      <c r="CP309" s="343"/>
      <c r="CQ309" s="343"/>
      <c r="CR309" s="343"/>
      <c r="CS309" s="343"/>
      <c r="CT309" s="343"/>
      <c r="CU309" s="343"/>
      <c r="CV309" s="343"/>
      <c r="CW309" s="343"/>
      <c r="CX309" s="343"/>
      <c r="CY309" s="343"/>
      <c r="CZ309" s="343"/>
      <c r="DA309" s="344"/>
    </row>
    <row r="310" spans="2:105" x14ac:dyDescent="0.25">
      <c r="B310" s="341"/>
      <c r="C310" s="343"/>
      <c r="D310" s="343"/>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c r="AA310" s="343"/>
      <c r="AB310" s="343"/>
      <c r="AC310" s="343"/>
      <c r="AD310" s="343"/>
      <c r="AE310" s="343"/>
      <c r="AF310" s="343"/>
      <c r="AG310" s="343"/>
      <c r="AH310" s="343"/>
      <c r="AI310" s="343"/>
      <c r="AJ310" s="343"/>
      <c r="AK310" s="343"/>
      <c r="AL310" s="343"/>
      <c r="AM310" s="343"/>
      <c r="AN310" s="343"/>
      <c r="AO310" s="343"/>
      <c r="AP310" s="343"/>
      <c r="AQ310" s="343"/>
      <c r="AR310" s="343"/>
      <c r="AS310" s="343"/>
      <c r="AT310" s="343"/>
      <c r="AU310" s="351"/>
      <c r="AV310" s="343"/>
      <c r="AW310" s="343"/>
      <c r="AX310" s="343"/>
      <c r="AY310" s="343"/>
      <c r="AZ310" s="343"/>
      <c r="BA310" s="343"/>
      <c r="BB310" s="343"/>
      <c r="BC310" s="343"/>
      <c r="BD310" s="343"/>
      <c r="BE310" s="343"/>
      <c r="BF310" s="343"/>
      <c r="BG310" s="343"/>
      <c r="BH310" s="343"/>
      <c r="BI310" s="343"/>
      <c r="BJ310" s="343"/>
      <c r="BK310" s="343"/>
      <c r="BL310" s="343"/>
      <c r="BM310" s="343"/>
      <c r="BN310" s="343"/>
      <c r="BO310" s="343"/>
      <c r="BP310" s="343"/>
      <c r="BQ310" s="343"/>
      <c r="BR310" s="343"/>
      <c r="BS310" s="343"/>
      <c r="BT310" s="343"/>
      <c r="BU310" s="343"/>
      <c r="BV310" s="343"/>
      <c r="BW310" s="343"/>
      <c r="BX310" s="343"/>
      <c r="BY310" s="343"/>
      <c r="BZ310" s="343"/>
      <c r="CA310" s="343"/>
      <c r="CB310" s="343"/>
      <c r="CC310" s="343"/>
      <c r="CD310" s="343"/>
      <c r="CE310" s="343"/>
      <c r="CF310" s="343"/>
      <c r="CG310" s="343"/>
      <c r="CH310" s="343"/>
      <c r="CI310" s="343"/>
      <c r="CJ310" s="343"/>
      <c r="CK310" s="343"/>
      <c r="CL310" s="343"/>
      <c r="CM310" s="343"/>
      <c r="CN310" s="343"/>
      <c r="CO310" s="343"/>
      <c r="CP310" s="343"/>
      <c r="CQ310" s="343"/>
      <c r="CR310" s="343"/>
      <c r="CS310" s="343"/>
      <c r="CT310" s="343"/>
      <c r="CU310" s="343"/>
      <c r="CV310" s="343"/>
      <c r="CW310" s="343"/>
      <c r="CX310" s="343"/>
      <c r="CY310" s="343"/>
      <c r="CZ310" s="343"/>
      <c r="DA310" s="344"/>
    </row>
    <row r="311" spans="2:105" x14ac:dyDescent="0.25">
      <c r="B311" s="341"/>
      <c r="C311" s="343"/>
      <c r="D311" s="343"/>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c r="AA311" s="343"/>
      <c r="AB311" s="343"/>
      <c r="AC311" s="343"/>
      <c r="AD311" s="343"/>
      <c r="AE311" s="343"/>
      <c r="AF311" s="343"/>
      <c r="AG311" s="343"/>
      <c r="AH311" s="343"/>
      <c r="AI311" s="343"/>
      <c r="AJ311" s="343"/>
      <c r="AK311" s="343"/>
      <c r="AL311" s="343"/>
      <c r="AM311" s="343"/>
      <c r="AN311" s="343"/>
      <c r="AO311" s="343"/>
      <c r="AP311" s="343"/>
      <c r="AQ311" s="343"/>
      <c r="AR311" s="343"/>
      <c r="AS311" s="343"/>
      <c r="AT311" s="343"/>
      <c r="AU311" s="351"/>
      <c r="AV311" s="343"/>
      <c r="AW311" s="343"/>
      <c r="AX311" s="343"/>
      <c r="AY311" s="343"/>
      <c r="AZ311" s="343"/>
      <c r="BA311" s="343"/>
      <c r="BB311" s="343"/>
      <c r="BC311" s="343"/>
      <c r="BD311" s="343"/>
      <c r="BE311" s="343"/>
      <c r="BF311" s="343"/>
      <c r="BG311" s="343"/>
      <c r="BH311" s="343"/>
      <c r="BI311" s="343"/>
      <c r="BJ311" s="343"/>
      <c r="BK311" s="343"/>
      <c r="BL311" s="343"/>
      <c r="BM311" s="343"/>
      <c r="BN311" s="343"/>
      <c r="BO311" s="343"/>
      <c r="BP311" s="343"/>
      <c r="BQ311" s="343"/>
      <c r="BR311" s="343"/>
      <c r="BS311" s="343"/>
      <c r="BT311" s="343"/>
      <c r="BU311" s="343"/>
      <c r="BV311" s="343"/>
      <c r="BW311" s="343"/>
      <c r="BX311" s="343"/>
      <c r="BY311" s="343"/>
      <c r="BZ311" s="343"/>
      <c r="CA311" s="343"/>
      <c r="CB311" s="343"/>
      <c r="CC311" s="343"/>
      <c r="CD311" s="343"/>
      <c r="CE311" s="343"/>
      <c r="CF311" s="343"/>
      <c r="CG311" s="343"/>
      <c r="CH311" s="343"/>
      <c r="CI311" s="343"/>
      <c r="CJ311" s="343"/>
      <c r="CK311" s="343"/>
      <c r="CL311" s="343"/>
      <c r="CM311" s="343"/>
      <c r="CN311" s="343"/>
      <c r="CO311" s="343"/>
      <c r="CP311" s="343"/>
      <c r="CQ311" s="343"/>
      <c r="CR311" s="343"/>
      <c r="CS311" s="343"/>
      <c r="CT311" s="343"/>
      <c r="CU311" s="343"/>
      <c r="CV311" s="343"/>
      <c r="CW311" s="343"/>
      <c r="CX311" s="343"/>
      <c r="CY311" s="343"/>
      <c r="CZ311" s="343"/>
      <c r="DA311" s="344"/>
    </row>
    <row r="312" spans="2:105" x14ac:dyDescent="0.25">
      <c r="B312" s="341"/>
      <c r="C312" s="343"/>
      <c r="D312" s="343"/>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c r="AA312" s="343"/>
      <c r="AB312" s="343"/>
      <c r="AC312" s="343"/>
      <c r="AD312" s="343"/>
      <c r="AE312" s="343"/>
      <c r="AF312" s="343"/>
      <c r="AG312" s="343"/>
      <c r="AH312" s="343"/>
      <c r="AI312" s="343"/>
      <c r="AJ312" s="343"/>
      <c r="AK312" s="343"/>
      <c r="AL312" s="343"/>
      <c r="AM312" s="343"/>
      <c r="AN312" s="343"/>
      <c r="AO312" s="343"/>
      <c r="AP312" s="343"/>
      <c r="AQ312" s="343"/>
      <c r="AR312" s="343"/>
      <c r="AS312" s="343"/>
      <c r="AT312" s="343"/>
      <c r="AU312" s="351"/>
      <c r="AV312" s="343"/>
      <c r="AW312" s="343"/>
      <c r="AX312" s="343"/>
      <c r="AY312" s="343"/>
      <c r="AZ312" s="343"/>
      <c r="BA312" s="343"/>
      <c r="BB312" s="343"/>
      <c r="BC312" s="343"/>
      <c r="BD312" s="343"/>
      <c r="BE312" s="343"/>
      <c r="BF312" s="343"/>
      <c r="BG312" s="343"/>
      <c r="BH312" s="343"/>
      <c r="BI312" s="343"/>
      <c r="BJ312" s="343"/>
      <c r="BK312" s="343"/>
      <c r="BL312" s="343"/>
      <c r="BM312" s="343"/>
      <c r="BN312" s="343"/>
      <c r="BO312" s="343"/>
      <c r="BP312" s="343"/>
      <c r="BQ312" s="343"/>
      <c r="BR312" s="343"/>
      <c r="BS312" s="343"/>
      <c r="BT312" s="343"/>
      <c r="BU312" s="343"/>
      <c r="BV312" s="343"/>
      <c r="BW312" s="343"/>
      <c r="BX312" s="343"/>
      <c r="BY312" s="343"/>
      <c r="BZ312" s="343"/>
      <c r="CA312" s="343"/>
      <c r="CB312" s="343"/>
      <c r="CC312" s="343"/>
      <c r="CD312" s="343"/>
      <c r="CE312" s="343"/>
      <c r="CF312" s="343"/>
      <c r="CG312" s="343"/>
      <c r="CH312" s="343"/>
      <c r="CI312" s="343"/>
      <c r="CJ312" s="343"/>
      <c r="CK312" s="343"/>
      <c r="CL312" s="343"/>
      <c r="CM312" s="343"/>
      <c r="CN312" s="343"/>
      <c r="CO312" s="343"/>
      <c r="CP312" s="343"/>
      <c r="CQ312" s="343"/>
      <c r="CR312" s="343"/>
      <c r="CS312" s="343"/>
      <c r="CT312" s="343"/>
      <c r="CU312" s="343"/>
      <c r="CV312" s="343"/>
      <c r="CW312" s="343"/>
      <c r="CX312" s="343"/>
      <c r="CY312" s="343"/>
      <c r="CZ312" s="343"/>
      <c r="DA312" s="344"/>
    </row>
    <row r="313" spans="2:105" x14ac:dyDescent="0.25">
      <c r="B313" s="341"/>
      <c r="C313" s="343"/>
      <c r="D313" s="343"/>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c r="AA313" s="343"/>
      <c r="AB313" s="343"/>
      <c r="AC313" s="343"/>
      <c r="AD313" s="343"/>
      <c r="AE313" s="343"/>
      <c r="AF313" s="343"/>
      <c r="AG313" s="343"/>
      <c r="AH313" s="343"/>
      <c r="AI313" s="343"/>
      <c r="AJ313" s="343"/>
      <c r="AK313" s="343"/>
      <c r="AL313" s="343"/>
      <c r="AM313" s="343"/>
      <c r="AN313" s="343"/>
      <c r="AO313" s="343"/>
      <c r="AP313" s="343"/>
      <c r="AQ313" s="343"/>
      <c r="AR313" s="343"/>
      <c r="AS313" s="343"/>
      <c r="AT313" s="343"/>
      <c r="AU313" s="351"/>
      <c r="AV313" s="343"/>
      <c r="AW313" s="343"/>
      <c r="AX313" s="343"/>
      <c r="AY313" s="343"/>
      <c r="AZ313" s="343"/>
      <c r="BA313" s="343"/>
      <c r="BB313" s="343"/>
      <c r="BC313" s="343"/>
      <c r="BD313" s="343"/>
      <c r="BE313" s="343"/>
      <c r="BF313" s="343"/>
      <c r="BG313" s="343"/>
      <c r="BH313" s="343"/>
      <c r="BI313" s="343"/>
      <c r="BJ313" s="343"/>
      <c r="BK313" s="343"/>
      <c r="BL313" s="343"/>
      <c r="BM313" s="343"/>
      <c r="BN313" s="343"/>
      <c r="BO313" s="343"/>
      <c r="BP313" s="343"/>
      <c r="BQ313" s="343"/>
      <c r="BR313" s="343"/>
      <c r="BS313" s="343"/>
      <c r="BT313" s="343"/>
      <c r="BU313" s="343"/>
      <c r="BV313" s="343"/>
      <c r="BW313" s="343"/>
      <c r="BX313" s="343"/>
      <c r="BY313" s="343"/>
      <c r="BZ313" s="343"/>
      <c r="CA313" s="343"/>
      <c r="CB313" s="343"/>
      <c r="CC313" s="343"/>
      <c r="CD313" s="343"/>
      <c r="CE313" s="343"/>
      <c r="CF313" s="343"/>
      <c r="CG313" s="343"/>
      <c r="CH313" s="343"/>
      <c r="CI313" s="343"/>
      <c r="CJ313" s="343"/>
      <c r="CK313" s="343"/>
      <c r="CL313" s="343"/>
      <c r="CM313" s="343"/>
      <c r="CN313" s="343"/>
      <c r="CO313" s="343"/>
      <c r="CP313" s="343"/>
      <c r="CQ313" s="343"/>
      <c r="CR313" s="343"/>
      <c r="CS313" s="343"/>
      <c r="CT313" s="343"/>
      <c r="CU313" s="343"/>
      <c r="CV313" s="343"/>
      <c r="CW313" s="343"/>
      <c r="CX313" s="343"/>
      <c r="CY313" s="343"/>
      <c r="CZ313" s="343"/>
      <c r="DA313" s="344"/>
    </row>
    <row r="314" spans="2:105" x14ac:dyDescent="0.25">
      <c r="B314" s="341"/>
      <c r="C314" s="343"/>
      <c r="D314" s="343"/>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c r="AA314" s="343"/>
      <c r="AB314" s="343"/>
      <c r="AC314" s="343"/>
      <c r="AD314" s="343"/>
      <c r="AE314" s="343"/>
      <c r="AF314" s="343"/>
      <c r="AG314" s="343"/>
      <c r="AH314" s="343"/>
      <c r="AI314" s="343"/>
      <c r="AJ314" s="343"/>
      <c r="AK314" s="343"/>
      <c r="AL314" s="343"/>
      <c r="AM314" s="343"/>
      <c r="AN314" s="343"/>
      <c r="AO314" s="343"/>
      <c r="AP314" s="343"/>
      <c r="AQ314" s="343"/>
      <c r="AR314" s="343"/>
      <c r="AS314" s="343"/>
      <c r="AT314" s="343"/>
      <c r="AU314" s="351"/>
      <c r="AV314" s="343"/>
      <c r="AW314" s="343"/>
      <c r="AX314" s="343"/>
      <c r="AY314" s="343"/>
      <c r="AZ314" s="343"/>
      <c r="BA314" s="343"/>
      <c r="BB314" s="343"/>
      <c r="BC314" s="343"/>
      <c r="BD314" s="343"/>
      <c r="BE314" s="343"/>
      <c r="BF314" s="343"/>
      <c r="BG314" s="343"/>
      <c r="BH314" s="343"/>
      <c r="BI314" s="343"/>
      <c r="BJ314" s="343"/>
      <c r="BK314" s="343"/>
      <c r="BL314" s="343"/>
      <c r="BM314" s="343"/>
      <c r="BN314" s="343"/>
      <c r="BO314" s="343"/>
      <c r="BP314" s="343"/>
      <c r="BQ314" s="343"/>
      <c r="BR314" s="343"/>
      <c r="BS314" s="343"/>
      <c r="BT314" s="343"/>
      <c r="BU314" s="343"/>
      <c r="BV314" s="343"/>
      <c r="BW314" s="343"/>
      <c r="BX314" s="343"/>
      <c r="BY314" s="343"/>
      <c r="BZ314" s="343"/>
      <c r="CA314" s="343"/>
      <c r="CB314" s="343"/>
      <c r="CC314" s="343"/>
      <c r="CD314" s="343"/>
      <c r="CE314" s="343"/>
      <c r="CF314" s="343"/>
      <c r="CG314" s="343"/>
      <c r="CH314" s="343"/>
      <c r="CI314" s="343"/>
      <c r="CJ314" s="343"/>
      <c r="CK314" s="343"/>
      <c r="CL314" s="343"/>
      <c r="CM314" s="343"/>
      <c r="CN314" s="343"/>
      <c r="CO314" s="343"/>
      <c r="CP314" s="343"/>
      <c r="CQ314" s="343"/>
      <c r="CR314" s="343"/>
      <c r="CS314" s="343"/>
      <c r="CT314" s="343"/>
      <c r="CU314" s="343"/>
      <c r="CV314" s="343"/>
      <c r="CW314" s="343"/>
      <c r="CX314" s="343"/>
      <c r="CY314" s="343"/>
      <c r="CZ314" s="343"/>
      <c r="DA314" s="344"/>
    </row>
    <row r="315" spans="2:105" x14ac:dyDescent="0.25">
      <c r="B315" s="341"/>
      <c r="C315" s="343"/>
      <c r="D315" s="343"/>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c r="AA315" s="343"/>
      <c r="AB315" s="343"/>
      <c r="AC315" s="343"/>
      <c r="AD315" s="343"/>
      <c r="AE315" s="343"/>
      <c r="AF315" s="343"/>
      <c r="AG315" s="343"/>
      <c r="AH315" s="343"/>
      <c r="AI315" s="343"/>
      <c r="AJ315" s="343"/>
      <c r="AK315" s="343"/>
      <c r="AL315" s="343"/>
      <c r="AM315" s="343"/>
      <c r="AN315" s="343"/>
      <c r="AO315" s="343"/>
      <c r="AP315" s="343"/>
      <c r="AQ315" s="343"/>
      <c r="AR315" s="343"/>
      <c r="AS315" s="343"/>
      <c r="AT315" s="343"/>
      <c r="AU315" s="351"/>
      <c r="AV315" s="343"/>
      <c r="AW315" s="343"/>
      <c r="AX315" s="343"/>
      <c r="AY315" s="343"/>
      <c r="AZ315" s="343"/>
      <c r="BA315" s="343"/>
      <c r="BB315" s="343"/>
      <c r="BC315" s="343"/>
      <c r="BD315" s="343"/>
      <c r="BE315" s="343"/>
      <c r="BF315" s="343"/>
      <c r="BG315" s="343"/>
      <c r="BH315" s="343"/>
      <c r="BI315" s="343"/>
      <c r="BJ315" s="343"/>
      <c r="BK315" s="343"/>
      <c r="BL315" s="343"/>
      <c r="BM315" s="343"/>
      <c r="BN315" s="343"/>
      <c r="BO315" s="343"/>
      <c r="BP315" s="343"/>
      <c r="BQ315" s="343"/>
      <c r="BR315" s="343"/>
      <c r="BS315" s="343"/>
      <c r="BT315" s="343"/>
      <c r="BU315" s="343"/>
      <c r="BV315" s="343"/>
      <c r="BW315" s="343"/>
      <c r="BX315" s="343"/>
      <c r="BY315" s="343"/>
      <c r="BZ315" s="343"/>
      <c r="CA315" s="343"/>
      <c r="CB315" s="343"/>
      <c r="CC315" s="343"/>
      <c r="CD315" s="343"/>
      <c r="CE315" s="343"/>
      <c r="CF315" s="343"/>
      <c r="CG315" s="343"/>
      <c r="CH315" s="343"/>
      <c r="CI315" s="343"/>
      <c r="CJ315" s="343"/>
      <c r="CK315" s="343"/>
      <c r="CL315" s="343"/>
      <c r="CM315" s="343"/>
      <c r="CN315" s="343"/>
      <c r="CO315" s="343"/>
      <c r="CP315" s="343"/>
      <c r="CQ315" s="343"/>
      <c r="CR315" s="343"/>
      <c r="CS315" s="343"/>
      <c r="CT315" s="343"/>
      <c r="CU315" s="343"/>
      <c r="CV315" s="343"/>
      <c r="CW315" s="343"/>
      <c r="CX315" s="343"/>
      <c r="CY315" s="343"/>
      <c r="CZ315" s="343"/>
      <c r="DA315" s="344"/>
    </row>
    <row r="316" spans="2:105" x14ac:dyDescent="0.25">
      <c r="B316" s="341"/>
      <c r="C316" s="343"/>
      <c r="D316" s="343"/>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c r="AA316" s="343"/>
      <c r="AB316" s="343"/>
      <c r="AC316" s="343"/>
      <c r="AD316" s="343"/>
      <c r="AE316" s="343"/>
      <c r="AF316" s="343"/>
      <c r="AG316" s="343"/>
      <c r="AH316" s="343"/>
      <c r="AI316" s="343"/>
      <c r="AJ316" s="343"/>
      <c r="AK316" s="343"/>
      <c r="AL316" s="343"/>
      <c r="AM316" s="343"/>
      <c r="AN316" s="343"/>
      <c r="AO316" s="343"/>
      <c r="AP316" s="343"/>
      <c r="AQ316" s="343"/>
      <c r="AR316" s="343"/>
      <c r="AS316" s="343"/>
      <c r="AT316" s="343"/>
      <c r="AU316" s="351"/>
      <c r="AV316" s="343"/>
      <c r="AW316" s="343"/>
      <c r="AX316" s="343"/>
      <c r="AY316" s="343"/>
      <c r="AZ316" s="343"/>
      <c r="BA316" s="343"/>
      <c r="BB316" s="343"/>
      <c r="BC316" s="343"/>
      <c r="BD316" s="343"/>
      <c r="BE316" s="343"/>
      <c r="BF316" s="343"/>
      <c r="BG316" s="343"/>
      <c r="BH316" s="343"/>
      <c r="BI316" s="343"/>
      <c r="BJ316" s="343"/>
      <c r="BK316" s="343"/>
      <c r="BL316" s="343"/>
      <c r="BM316" s="343"/>
      <c r="BN316" s="343"/>
      <c r="BO316" s="343"/>
      <c r="BP316" s="343"/>
      <c r="BQ316" s="343"/>
      <c r="BR316" s="343"/>
      <c r="BS316" s="343"/>
      <c r="BT316" s="343"/>
      <c r="BU316" s="343"/>
      <c r="BV316" s="343"/>
      <c r="BW316" s="343"/>
      <c r="BX316" s="343"/>
      <c r="BY316" s="343"/>
      <c r="BZ316" s="343"/>
      <c r="CA316" s="343"/>
      <c r="CB316" s="343"/>
      <c r="CC316" s="343"/>
      <c r="CD316" s="343"/>
      <c r="CE316" s="343"/>
      <c r="CF316" s="343"/>
      <c r="CG316" s="343"/>
      <c r="CH316" s="343"/>
      <c r="CI316" s="343"/>
      <c r="CJ316" s="343"/>
      <c r="CK316" s="343"/>
      <c r="CL316" s="343"/>
      <c r="CM316" s="343"/>
      <c r="CN316" s="343"/>
      <c r="CO316" s="343"/>
      <c r="CP316" s="343"/>
      <c r="CQ316" s="343"/>
      <c r="CR316" s="343"/>
      <c r="CS316" s="343"/>
      <c r="CT316" s="343"/>
      <c r="CU316" s="343"/>
      <c r="CV316" s="343"/>
      <c r="CW316" s="343"/>
      <c r="CX316" s="343"/>
      <c r="CY316" s="343"/>
      <c r="CZ316" s="343"/>
      <c r="DA316" s="344"/>
    </row>
    <row r="317" spans="2:105" x14ac:dyDescent="0.25">
      <c r="B317" s="341"/>
      <c r="C317" s="343"/>
      <c r="D317" s="343"/>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c r="AA317" s="343"/>
      <c r="AB317" s="343"/>
      <c r="AC317" s="343"/>
      <c r="AD317" s="343"/>
      <c r="AE317" s="343"/>
      <c r="AF317" s="343"/>
      <c r="AG317" s="343"/>
      <c r="AH317" s="343"/>
      <c r="AI317" s="343"/>
      <c r="AJ317" s="343"/>
      <c r="AK317" s="343"/>
      <c r="AL317" s="343"/>
      <c r="AM317" s="343"/>
      <c r="AN317" s="343"/>
      <c r="AO317" s="343"/>
      <c r="AP317" s="343"/>
      <c r="AQ317" s="343"/>
      <c r="AR317" s="343"/>
      <c r="AS317" s="343"/>
      <c r="AT317" s="343"/>
      <c r="AU317" s="351"/>
      <c r="AV317" s="343"/>
      <c r="AW317" s="343"/>
      <c r="AX317" s="343"/>
      <c r="AY317" s="343"/>
      <c r="AZ317" s="343"/>
      <c r="BA317" s="343"/>
      <c r="BB317" s="343"/>
      <c r="BC317" s="343"/>
      <c r="BD317" s="343"/>
      <c r="BE317" s="343"/>
      <c r="BF317" s="343"/>
      <c r="BG317" s="343"/>
      <c r="BH317" s="343"/>
      <c r="BI317" s="343"/>
      <c r="BJ317" s="343"/>
      <c r="BK317" s="343"/>
      <c r="BL317" s="343"/>
      <c r="BM317" s="343"/>
      <c r="BN317" s="343"/>
      <c r="BO317" s="343"/>
      <c r="BP317" s="343"/>
      <c r="BQ317" s="343"/>
      <c r="BR317" s="343"/>
      <c r="BS317" s="343"/>
      <c r="BT317" s="343"/>
      <c r="BU317" s="343"/>
      <c r="BV317" s="343"/>
      <c r="BW317" s="343"/>
      <c r="BX317" s="343"/>
      <c r="BY317" s="343"/>
      <c r="BZ317" s="343"/>
      <c r="CA317" s="343"/>
      <c r="CB317" s="343"/>
      <c r="CC317" s="343"/>
      <c r="CD317" s="343"/>
      <c r="CE317" s="343"/>
      <c r="CF317" s="343"/>
      <c r="CG317" s="343"/>
      <c r="CH317" s="343"/>
      <c r="CI317" s="343"/>
      <c r="CJ317" s="343"/>
      <c r="CK317" s="343"/>
      <c r="CL317" s="343"/>
      <c r="CM317" s="343"/>
      <c r="CN317" s="343"/>
      <c r="CO317" s="343"/>
      <c r="CP317" s="343"/>
      <c r="CQ317" s="343"/>
      <c r="CR317" s="343"/>
      <c r="CS317" s="343"/>
      <c r="CT317" s="343"/>
      <c r="CU317" s="343"/>
      <c r="CV317" s="343"/>
      <c r="CW317" s="343"/>
      <c r="CX317" s="343"/>
      <c r="CY317" s="343"/>
      <c r="CZ317" s="343"/>
      <c r="DA317" s="344"/>
    </row>
    <row r="318" spans="2:105" x14ac:dyDescent="0.25">
      <c r="B318" s="341"/>
      <c r="C318" s="343"/>
      <c r="D318" s="343"/>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c r="AA318" s="343"/>
      <c r="AB318" s="343"/>
      <c r="AC318" s="343"/>
      <c r="AD318" s="343"/>
      <c r="AE318" s="343"/>
      <c r="AF318" s="343"/>
      <c r="AG318" s="343"/>
      <c r="AH318" s="343"/>
      <c r="AI318" s="343"/>
      <c r="AJ318" s="343"/>
      <c r="AK318" s="343"/>
      <c r="AL318" s="343"/>
      <c r="AM318" s="343"/>
      <c r="AN318" s="343"/>
      <c r="AO318" s="343"/>
      <c r="AP318" s="343"/>
      <c r="AQ318" s="343"/>
      <c r="AR318" s="343"/>
      <c r="AS318" s="343"/>
      <c r="AT318" s="343"/>
      <c r="AU318" s="351"/>
      <c r="AV318" s="343"/>
      <c r="AW318" s="343"/>
      <c r="AX318" s="343"/>
      <c r="AY318" s="343"/>
      <c r="AZ318" s="343"/>
      <c r="BA318" s="343"/>
      <c r="BB318" s="343"/>
      <c r="BC318" s="343"/>
      <c r="BD318" s="343"/>
      <c r="BE318" s="343"/>
      <c r="BF318" s="343"/>
      <c r="BG318" s="343"/>
      <c r="BH318" s="343"/>
      <c r="BI318" s="343"/>
      <c r="BJ318" s="343"/>
      <c r="BK318" s="343"/>
      <c r="BL318" s="343"/>
      <c r="BM318" s="343"/>
      <c r="BN318" s="343"/>
      <c r="BO318" s="343"/>
      <c r="BP318" s="343"/>
      <c r="BQ318" s="343"/>
      <c r="BR318" s="343"/>
      <c r="BS318" s="343"/>
      <c r="BT318" s="343"/>
      <c r="BU318" s="343"/>
      <c r="BV318" s="343"/>
      <c r="BW318" s="343"/>
      <c r="BX318" s="343"/>
      <c r="BY318" s="343"/>
      <c r="BZ318" s="343"/>
      <c r="CA318" s="343"/>
      <c r="CB318" s="343"/>
      <c r="CC318" s="343"/>
      <c r="CD318" s="343"/>
      <c r="CE318" s="343"/>
      <c r="CF318" s="343"/>
      <c r="CG318" s="343"/>
      <c r="CH318" s="343"/>
      <c r="CI318" s="343"/>
      <c r="CJ318" s="343"/>
      <c r="CK318" s="343"/>
      <c r="CL318" s="343"/>
      <c r="CM318" s="343"/>
      <c r="CN318" s="343"/>
      <c r="CO318" s="343"/>
      <c r="CP318" s="343"/>
      <c r="CQ318" s="343"/>
      <c r="CR318" s="343"/>
      <c r="CS318" s="343"/>
      <c r="CT318" s="343"/>
      <c r="CU318" s="343"/>
      <c r="CV318" s="343"/>
      <c r="CW318" s="343"/>
      <c r="CX318" s="343"/>
      <c r="CY318" s="343"/>
      <c r="CZ318" s="343"/>
      <c r="DA318" s="344"/>
    </row>
    <row r="319" spans="2:105" x14ac:dyDescent="0.25">
      <c r="B319" s="341"/>
      <c r="C319" s="343"/>
      <c r="D319" s="343"/>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c r="AA319" s="343"/>
      <c r="AB319" s="343"/>
      <c r="AC319" s="343"/>
      <c r="AD319" s="343"/>
      <c r="AE319" s="343"/>
      <c r="AF319" s="343"/>
      <c r="AG319" s="343"/>
      <c r="AH319" s="343"/>
      <c r="AI319" s="343"/>
      <c r="AJ319" s="343"/>
      <c r="AK319" s="343"/>
      <c r="AL319" s="343"/>
      <c r="AM319" s="343"/>
      <c r="AN319" s="343"/>
      <c r="AO319" s="343"/>
      <c r="AP319" s="343"/>
      <c r="AQ319" s="343"/>
      <c r="AR319" s="343"/>
      <c r="AS319" s="343"/>
      <c r="AT319" s="343"/>
      <c r="AU319" s="351"/>
      <c r="AV319" s="343"/>
      <c r="AW319" s="343"/>
      <c r="AX319" s="343"/>
      <c r="AY319" s="343"/>
      <c r="AZ319" s="343"/>
      <c r="BA319" s="343"/>
      <c r="BB319" s="343"/>
      <c r="BC319" s="343"/>
      <c r="BD319" s="343"/>
      <c r="BE319" s="343"/>
      <c r="BF319" s="343"/>
      <c r="BG319" s="343"/>
      <c r="BH319" s="343"/>
      <c r="BI319" s="343"/>
      <c r="BJ319" s="343"/>
      <c r="BK319" s="343"/>
      <c r="BL319" s="343"/>
      <c r="BM319" s="343"/>
      <c r="BN319" s="343"/>
      <c r="BO319" s="343"/>
      <c r="BP319" s="343"/>
      <c r="BQ319" s="343"/>
      <c r="BR319" s="343"/>
      <c r="BS319" s="343"/>
      <c r="BT319" s="343"/>
      <c r="BU319" s="343"/>
      <c r="BV319" s="343"/>
      <c r="BW319" s="343"/>
      <c r="BX319" s="343"/>
      <c r="BY319" s="343"/>
      <c r="BZ319" s="343"/>
      <c r="CA319" s="343"/>
      <c r="CB319" s="343"/>
      <c r="CC319" s="343"/>
      <c r="CD319" s="343"/>
      <c r="CE319" s="343"/>
      <c r="CF319" s="343"/>
      <c r="CG319" s="343"/>
      <c r="CH319" s="343"/>
      <c r="CI319" s="343"/>
      <c r="CJ319" s="343"/>
      <c r="CK319" s="343"/>
      <c r="CL319" s="343"/>
      <c r="CM319" s="343"/>
      <c r="CN319" s="343"/>
      <c r="CO319" s="343"/>
      <c r="CP319" s="343"/>
      <c r="CQ319" s="343"/>
      <c r="CR319" s="343"/>
      <c r="CS319" s="343"/>
      <c r="CT319" s="343"/>
      <c r="CU319" s="343"/>
      <c r="CV319" s="343"/>
      <c r="CW319" s="343"/>
      <c r="CX319" s="343"/>
      <c r="CY319" s="343"/>
      <c r="CZ319" s="343"/>
      <c r="DA319" s="344"/>
    </row>
    <row r="320" spans="2:105" x14ac:dyDescent="0.25">
      <c r="B320" s="341"/>
      <c r="C320" s="343"/>
      <c r="D320" s="343"/>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c r="AA320" s="343"/>
      <c r="AB320" s="343"/>
      <c r="AC320" s="343"/>
      <c r="AD320" s="343"/>
      <c r="AE320" s="343"/>
      <c r="AF320" s="343"/>
      <c r="AG320" s="343"/>
      <c r="AH320" s="343"/>
      <c r="AI320" s="343"/>
      <c r="AJ320" s="343"/>
      <c r="AK320" s="343"/>
      <c r="AL320" s="343"/>
      <c r="AM320" s="343"/>
      <c r="AN320" s="343"/>
      <c r="AO320" s="343"/>
      <c r="AP320" s="343"/>
      <c r="AQ320" s="343"/>
      <c r="AR320" s="343"/>
      <c r="AS320" s="343"/>
      <c r="AT320" s="343"/>
      <c r="AU320" s="351"/>
      <c r="AV320" s="343"/>
      <c r="AW320" s="343"/>
      <c r="AX320" s="343"/>
      <c r="AY320" s="343"/>
      <c r="AZ320" s="343"/>
      <c r="BA320" s="343"/>
      <c r="BB320" s="343"/>
      <c r="BC320" s="343"/>
      <c r="BD320" s="343"/>
      <c r="BE320" s="343"/>
      <c r="BF320" s="343"/>
      <c r="BG320" s="343"/>
      <c r="BH320" s="343"/>
      <c r="BI320" s="343"/>
      <c r="BJ320" s="343"/>
      <c r="BK320" s="343"/>
      <c r="BL320" s="343"/>
      <c r="BM320" s="343"/>
      <c r="BN320" s="343"/>
      <c r="BO320" s="343"/>
      <c r="BP320" s="343"/>
      <c r="BQ320" s="343"/>
      <c r="BR320" s="343"/>
      <c r="BS320" s="343"/>
      <c r="BT320" s="343"/>
      <c r="BU320" s="343"/>
      <c r="BV320" s="343"/>
      <c r="BW320" s="343"/>
      <c r="BX320" s="343"/>
      <c r="BY320" s="343"/>
      <c r="BZ320" s="343"/>
      <c r="CA320" s="343"/>
      <c r="CB320" s="343"/>
      <c r="CC320" s="343"/>
      <c r="CD320" s="343"/>
      <c r="CE320" s="343"/>
      <c r="CF320" s="343"/>
      <c r="CG320" s="343"/>
      <c r="CH320" s="343"/>
      <c r="CI320" s="343"/>
      <c r="CJ320" s="343"/>
      <c r="CK320" s="343"/>
      <c r="CL320" s="343"/>
      <c r="CM320" s="343"/>
      <c r="CN320" s="343"/>
      <c r="CO320" s="343"/>
      <c r="CP320" s="343"/>
      <c r="CQ320" s="343"/>
      <c r="CR320" s="343"/>
      <c r="CS320" s="343"/>
      <c r="CT320" s="343"/>
      <c r="CU320" s="343"/>
      <c r="CV320" s="343"/>
      <c r="CW320" s="343"/>
      <c r="CX320" s="343"/>
      <c r="CY320" s="343"/>
      <c r="CZ320" s="343"/>
      <c r="DA320" s="344"/>
    </row>
    <row r="321" spans="2:105" x14ac:dyDescent="0.25">
      <c r="B321" s="341"/>
      <c r="C321" s="343"/>
      <c r="D321" s="343"/>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c r="AA321" s="343"/>
      <c r="AB321" s="343"/>
      <c r="AC321" s="343"/>
      <c r="AD321" s="343"/>
      <c r="AE321" s="343"/>
      <c r="AF321" s="343"/>
      <c r="AG321" s="343"/>
      <c r="AH321" s="343"/>
      <c r="AI321" s="343"/>
      <c r="AJ321" s="343"/>
      <c r="AK321" s="343"/>
      <c r="AL321" s="343"/>
      <c r="AM321" s="343"/>
      <c r="AN321" s="343"/>
      <c r="AO321" s="343"/>
      <c r="AP321" s="343"/>
      <c r="AQ321" s="343"/>
      <c r="AR321" s="343"/>
      <c r="AS321" s="343"/>
      <c r="AT321" s="343"/>
      <c r="AU321" s="351"/>
      <c r="AV321" s="343"/>
      <c r="AW321" s="343"/>
      <c r="AX321" s="343"/>
      <c r="AY321" s="343"/>
      <c r="AZ321" s="343"/>
      <c r="BA321" s="343"/>
      <c r="BB321" s="343"/>
      <c r="BC321" s="343"/>
      <c r="BD321" s="343"/>
      <c r="BE321" s="343"/>
      <c r="BF321" s="343"/>
      <c r="BG321" s="343"/>
      <c r="BH321" s="343"/>
      <c r="BI321" s="343"/>
      <c r="BJ321" s="343"/>
      <c r="BK321" s="343"/>
      <c r="BL321" s="343"/>
      <c r="BM321" s="343"/>
      <c r="BN321" s="343"/>
      <c r="BO321" s="343"/>
      <c r="BP321" s="343"/>
      <c r="BQ321" s="343"/>
      <c r="BR321" s="343"/>
      <c r="BS321" s="343"/>
      <c r="BT321" s="343"/>
      <c r="BU321" s="343"/>
      <c r="BV321" s="343"/>
      <c r="BW321" s="343"/>
      <c r="BX321" s="343"/>
      <c r="BY321" s="343"/>
      <c r="BZ321" s="343"/>
      <c r="CA321" s="343"/>
      <c r="CB321" s="343"/>
      <c r="CC321" s="343"/>
      <c r="CD321" s="343"/>
      <c r="CE321" s="343"/>
      <c r="CF321" s="343"/>
      <c r="CG321" s="343"/>
      <c r="CH321" s="343"/>
      <c r="CI321" s="343"/>
      <c r="CJ321" s="343"/>
      <c r="CK321" s="343"/>
      <c r="CL321" s="343"/>
      <c r="CM321" s="343"/>
      <c r="CN321" s="343"/>
      <c r="CO321" s="343"/>
      <c r="CP321" s="343"/>
      <c r="CQ321" s="343"/>
      <c r="CR321" s="343"/>
      <c r="CS321" s="343"/>
      <c r="CT321" s="343"/>
      <c r="CU321" s="343"/>
      <c r="CV321" s="343"/>
      <c r="CW321" s="343"/>
      <c r="CX321" s="343"/>
      <c r="CY321" s="343"/>
      <c r="CZ321" s="343"/>
      <c r="DA321" s="344"/>
    </row>
    <row r="322" spans="2:105" x14ac:dyDescent="0.25">
      <c r="B322" s="341"/>
      <c r="C322" s="343"/>
      <c r="D322" s="343"/>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c r="AA322" s="343"/>
      <c r="AB322" s="343"/>
      <c r="AC322" s="343"/>
      <c r="AD322" s="343"/>
      <c r="AE322" s="343"/>
      <c r="AF322" s="343"/>
      <c r="AG322" s="343"/>
      <c r="AH322" s="343"/>
      <c r="AI322" s="343"/>
      <c r="AJ322" s="343"/>
      <c r="AK322" s="343"/>
      <c r="AL322" s="343"/>
      <c r="AM322" s="343"/>
      <c r="AN322" s="343"/>
      <c r="AO322" s="343"/>
      <c r="AP322" s="343"/>
      <c r="AQ322" s="343"/>
      <c r="AR322" s="343"/>
      <c r="AS322" s="343"/>
      <c r="AT322" s="343"/>
      <c r="AU322" s="351"/>
      <c r="AV322" s="343"/>
      <c r="AW322" s="343"/>
      <c r="AX322" s="343"/>
      <c r="AY322" s="343"/>
      <c r="AZ322" s="343"/>
      <c r="BA322" s="343"/>
      <c r="BB322" s="343"/>
      <c r="BC322" s="343"/>
      <c r="BD322" s="343"/>
      <c r="BE322" s="343"/>
      <c r="BF322" s="343"/>
      <c r="BG322" s="343"/>
      <c r="BH322" s="343"/>
      <c r="BI322" s="343"/>
      <c r="BJ322" s="343"/>
      <c r="BK322" s="343"/>
      <c r="BL322" s="343"/>
      <c r="BM322" s="343"/>
      <c r="BN322" s="343"/>
      <c r="BO322" s="343"/>
      <c r="BP322" s="343"/>
      <c r="BQ322" s="343"/>
      <c r="BR322" s="343"/>
      <c r="BS322" s="343"/>
      <c r="BT322" s="343"/>
      <c r="BU322" s="343"/>
      <c r="BV322" s="343"/>
      <c r="BW322" s="343"/>
      <c r="BX322" s="343"/>
      <c r="BY322" s="343"/>
      <c r="BZ322" s="343"/>
      <c r="CA322" s="343"/>
      <c r="CB322" s="343"/>
      <c r="CC322" s="343"/>
      <c r="CD322" s="343"/>
      <c r="CE322" s="343"/>
      <c r="CF322" s="343"/>
      <c r="CG322" s="343"/>
      <c r="CH322" s="343"/>
      <c r="CI322" s="343"/>
      <c r="CJ322" s="343"/>
      <c r="CK322" s="343"/>
      <c r="CL322" s="343"/>
      <c r="CM322" s="343"/>
      <c r="CN322" s="343"/>
      <c r="CO322" s="343"/>
      <c r="CP322" s="343"/>
      <c r="CQ322" s="343"/>
      <c r="CR322" s="343"/>
      <c r="CS322" s="343"/>
      <c r="CT322" s="343"/>
      <c r="CU322" s="343"/>
      <c r="CV322" s="343"/>
      <c r="CW322" s="343"/>
      <c r="CX322" s="343"/>
      <c r="CY322" s="343"/>
      <c r="CZ322" s="343"/>
      <c r="DA322" s="344"/>
    </row>
    <row r="323" spans="2:105" x14ac:dyDescent="0.25">
      <c r="B323" s="341"/>
      <c r="C323" s="343"/>
      <c r="D323" s="343"/>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c r="AA323" s="343"/>
      <c r="AB323" s="343"/>
      <c r="AC323" s="343"/>
      <c r="AD323" s="343"/>
      <c r="AE323" s="343"/>
      <c r="AF323" s="343"/>
      <c r="AG323" s="343"/>
      <c r="AH323" s="343"/>
      <c r="AI323" s="343"/>
      <c r="AJ323" s="343"/>
      <c r="AK323" s="343"/>
      <c r="AL323" s="343"/>
      <c r="AM323" s="343"/>
      <c r="AN323" s="343"/>
      <c r="AO323" s="343"/>
      <c r="AP323" s="343"/>
      <c r="AQ323" s="343"/>
      <c r="AR323" s="343"/>
      <c r="AS323" s="343"/>
      <c r="AT323" s="343"/>
      <c r="AU323" s="351"/>
      <c r="AV323" s="343"/>
      <c r="AW323" s="343"/>
      <c r="AX323" s="343"/>
      <c r="AY323" s="343"/>
      <c r="AZ323" s="343"/>
      <c r="BA323" s="343"/>
      <c r="BB323" s="343"/>
      <c r="BC323" s="343"/>
      <c r="BD323" s="343"/>
      <c r="BE323" s="343"/>
      <c r="BF323" s="343"/>
      <c r="BG323" s="343"/>
      <c r="BH323" s="343"/>
      <c r="BI323" s="343"/>
      <c r="BJ323" s="343"/>
      <c r="BK323" s="343"/>
      <c r="BL323" s="343"/>
      <c r="BM323" s="343"/>
      <c r="BN323" s="343"/>
      <c r="BO323" s="343"/>
      <c r="BP323" s="343"/>
      <c r="BQ323" s="343"/>
      <c r="BR323" s="343"/>
      <c r="BS323" s="343"/>
      <c r="BT323" s="343"/>
      <c r="BU323" s="343"/>
      <c r="BV323" s="343"/>
      <c r="BW323" s="343"/>
      <c r="BX323" s="343"/>
      <c r="BY323" s="343"/>
      <c r="BZ323" s="343"/>
      <c r="CA323" s="343"/>
      <c r="CB323" s="343"/>
      <c r="CC323" s="343"/>
      <c r="CD323" s="343"/>
      <c r="CE323" s="343"/>
      <c r="CF323" s="343"/>
      <c r="CG323" s="343"/>
      <c r="CH323" s="343"/>
      <c r="CI323" s="343"/>
      <c r="CJ323" s="343"/>
      <c r="CK323" s="343"/>
      <c r="CL323" s="343"/>
      <c r="CM323" s="343"/>
      <c r="CN323" s="343"/>
      <c r="CO323" s="343"/>
      <c r="CP323" s="343"/>
      <c r="CQ323" s="343"/>
      <c r="CR323" s="343"/>
      <c r="CS323" s="343"/>
      <c r="CT323" s="343"/>
      <c r="CU323" s="343"/>
      <c r="CV323" s="343"/>
      <c r="CW323" s="343"/>
      <c r="CX323" s="343"/>
      <c r="CY323" s="343"/>
      <c r="CZ323" s="343"/>
      <c r="DA323" s="344"/>
    </row>
    <row r="324" spans="2:105" x14ac:dyDescent="0.25">
      <c r="B324" s="341"/>
      <c r="C324" s="343"/>
      <c r="D324" s="343"/>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c r="AA324" s="343"/>
      <c r="AB324" s="343"/>
      <c r="AC324" s="343"/>
      <c r="AD324" s="343"/>
      <c r="AE324" s="343"/>
      <c r="AF324" s="343"/>
      <c r="AG324" s="343"/>
      <c r="AH324" s="343"/>
      <c r="AI324" s="343"/>
      <c r="AJ324" s="343"/>
      <c r="AK324" s="343"/>
      <c r="AL324" s="343"/>
      <c r="AM324" s="343"/>
      <c r="AN324" s="343"/>
      <c r="AO324" s="343"/>
      <c r="AP324" s="343"/>
      <c r="AQ324" s="343"/>
      <c r="AR324" s="343"/>
      <c r="AS324" s="343"/>
      <c r="AT324" s="343"/>
      <c r="AU324" s="351"/>
      <c r="AV324" s="343"/>
      <c r="AW324" s="343"/>
      <c r="AX324" s="343"/>
      <c r="AY324" s="343"/>
      <c r="AZ324" s="343"/>
      <c r="BA324" s="343"/>
      <c r="BB324" s="343"/>
      <c r="BC324" s="343"/>
      <c r="BD324" s="343"/>
      <c r="BE324" s="343"/>
      <c r="BF324" s="343"/>
      <c r="BG324" s="343"/>
      <c r="BH324" s="343"/>
      <c r="BI324" s="343"/>
      <c r="BJ324" s="343"/>
      <c r="BK324" s="343"/>
      <c r="BL324" s="343"/>
      <c r="BM324" s="343"/>
      <c r="BN324" s="343"/>
      <c r="BO324" s="343"/>
      <c r="BP324" s="343"/>
      <c r="BQ324" s="343"/>
      <c r="BR324" s="343"/>
      <c r="BS324" s="343"/>
      <c r="BT324" s="343"/>
      <c r="BU324" s="343"/>
      <c r="BV324" s="343"/>
      <c r="BW324" s="343"/>
      <c r="BX324" s="343"/>
      <c r="BY324" s="343"/>
      <c r="BZ324" s="343"/>
      <c r="CA324" s="343"/>
      <c r="CB324" s="343"/>
      <c r="CC324" s="343"/>
      <c r="CD324" s="343"/>
      <c r="CE324" s="343"/>
      <c r="CF324" s="343"/>
      <c r="CG324" s="343"/>
      <c r="CH324" s="343"/>
      <c r="CI324" s="343"/>
      <c r="CJ324" s="343"/>
      <c r="CK324" s="343"/>
      <c r="CL324" s="343"/>
      <c r="CM324" s="343"/>
      <c r="CN324" s="343"/>
      <c r="CO324" s="343"/>
      <c r="CP324" s="343"/>
      <c r="CQ324" s="343"/>
      <c r="CR324" s="343"/>
      <c r="CS324" s="343"/>
      <c r="CT324" s="343"/>
      <c r="CU324" s="343"/>
      <c r="CV324" s="343"/>
      <c r="CW324" s="343"/>
      <c r="CX324" s="343"/>
      <c r="CY324" s="343"/>
      <c r="CZ324" s="343"/>
      <c r="DA324" s="344"/>
    </row>
    <row r="325" spans="2:105" x14ac:dyDescent="0.25">
      <c r="B325" s="341"/>
      <c r="C325" s="343"/>
      <c r="D325" s="343"/>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c r="AA325" s="343"/>
      <c r="AB325" s="343"/>
      <c r="AC325" s="343"/>
      <c r="AD325" s="343"/>
      <c r="AE325" s="343"/>
      <c r="AF325" s="343"/>
      <c r="AG325" s="343"/>
      <c r="AH325" s="343"/>
      <c r="AI325" s="343"/>
      <c r="AJ325" s="343"/>
      <c r="AK325" s="343"/>
      <c r="AL325" s="343"/>
      <c r="AM325" s="343"/>
      <c r="AN325" s="343"/>
      <c r="AO325" s="343"/>
      <c r="AP325" s="343"/>
      <c r="AQ325" s="343"/>
      <c r="AR325" s="343"/>
      <c r="AS325" s="343"/>
      <c r="AT325" s="343"/>
      <c r="AU325" s="351"/>
      <c r="AV325" s="343"/>
      <c r="AW325" s="343"/>
      <c r="AX325" s="343"/>
      <c r="AY325" s="343"/>
      <c r="AZ325" s="343"/>
      <c r="BA325" s="343"/>
      <c r="BB325" s="343"/>
      <c r="BC325" s="343"/>
      <c r="BD325" s="343"/>
      <c r="BE325" s="343"/>
      <c r="BF325" s="343"/>
      <c r="BG325" s="343"/>
      <c r="BH325" s="343"/>
      <c r="BI325" s="343"/>
      <c r="BJ325" s="343"/>
      <c r="BK325" s="343"/>
      <c r="BL325" s="343"/>
      <c r="BM325" s="343"/>
      <c r="BN325" s="343"/>
      <c r="BO325" s="343"/>
      <c r="BP325" s="343"/>
      <c r="BQ325" s="343"/>
      <c r="BR325" s="343"/>
      <c r="BS325" s="343"/>
      <c r="BT325" s="343"/>
      <c r="BU325" s="343"/>
      <c r="BV325" s="343"/>
      <c r="BW325" s="343"/>
      <c r="BX325" s="343"/>
      <c r="BY325" s="343"/>
      <c r="BZ325" s="343"/>
      <c r="CA325" s="343"/>
      <c r="CB325" s="343"/>
      <c r="CC325" s="343"/>
      <c r="CD325" s="343"/>
      <c r="CE325" s="343"/>
      <c r="CF325" s="343"/>
      <c r="CG325" s="343"/>
      <c r="CH325" s="343"/>
      <c r="CI325" s="343"/>
      <c r="CJ325" s="343"/>
      <c r="CK325" s="343"/>
      <c r="CL325" s="343"/>
      <c r="CM325" s="343"/>
      <c r="CN325" s="343"/>
      <c r="CO325" s="343"/>
      <c r="CP325" s="343"/>
      <c r="CQ325" s="343"/>
      <c r="CR325" s="343"/>
      <c r="CS325" s="343"/>
      <c r="CT325" s="343"/>
      <c r="CU325" s="343"/>
      <c r="CV325" s="343"/>
      <c r="CW325" s="343"/>
      <c r="CX325" s="343"/>
      <c r="CY325" s="343"/>
      <c r="CZ325" s="343"/>
      <c r="DA325" s="344"/>
    </row>
    <row r="326" spans="2:105" x14ac:dyDescent="0.25">
      <c r="B326" s="341"/>
      <c r="C326" s="343"/>
      <c r="D326" s="343"/>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c r="AA326" s="343"/>
      <c r="AB326" s="343"/>
      <c r="AC326" s="343"/>
      <c r="AD326" s="343"/>
      <c r="AE326" s="343"/>
      <c r="AF326" s="343"/>
      <c r="AG326" s="343"/>
      <c r="AH326" s="343"/>
      <c r="AI326" s="343"/>
      <c r="AJ326" s="343"/>
      <c r="AK326" s="343"/>
      <c r="AL326" s="343"/>
      <c r="AM326" s="343"/>
      <c r="AN326" s="343"/>
      <c r="AO326" s="343"/>
      <c r="AP326" s="343"/>
      <c r="AQ326" s="343"/>
      <c r="AR326" s="343"/>
      <c r="AS326" s="343"/>
      <c r="AT326" s="343"/>
      <c r="AU326" s="351"/>
      <c r="AV326" s="343"/>
      <c r="AW326" s="343"/>
      <c r="AX326" s="343"/>
      <c r="AY326" s="343"/>
      <c r="AZ326" s="343"/>
      <c r="BA326" s="343"/>
      <c r="BB326" s="343"/>
      <c r="BC326" s="343"/>
      <c r="BD326" s="343"/>
      <c r="BE326" s="343"/>
      <c r="BF326" s="343"/>
      <c r="BG326" s="343"/>
      <c r="BH326" s="343"/>
      <c r="BI326" s="343"/>
      <c r="BJ326" s="343"/>
      <c r="BK326" s="343"/>
      <c r="BL326" s="343"/>
      <c r="BM326" s="343"/>
      <c r="BN326" s="343"/>
      <c r="BO326" s="343"/>
      <c r="BP326" s="343"/>
      <c r="BQ326" s="343"/>
      <c r="BR326" s="343"/>
      <c r="BS326" s="343"/>
      <c r="BT326" s="343"/>
      <c r="BU326" s="343"/>
      <c r="BV326" s="343"/>
      <c r="BW326" s="343"/>
      <c r="BX326" s="343"/>
      <c r="BY326" s="343"/>
      <c r="BZ326" s="343"/>
      <c r="CA326" s="343"/>
      <c r="CB326" s="343"/>
      <c r="CC326" s="343"/>
      <c r="CD326" s="343"/>
      <c r="CE326" s="343"/>
      <c r="CF326" s="343"/>
      <c r="CG326" s="343"/>
      <c r="CH326" s="343"/>
      <c r="CI326" s="343"/>
      <c r="CJ326" s="343"/>
      <c r="CK326" s="343"/>
      <c r="CL326" s="343"/>
      <c r="CM326" s="343"/>
      <c r="CN326" s="343"/>
      <c r="CO326" s="343"/>
      <c r="CP326" s="343"/>
      <c r="CQ326" s="343"/>
      <c r="CR326" s="343"/>
      <c r="CS326" s="343"/>
      <c r="CT326" s="343"/>
      <c r="CU326" s="343"/>
      <c r="CV326" s="343"/>
      <c r="CW326" s="343"/>
      <c r="CX326" s="343"/>
      <c r="CY326" s="343"/>
      <c r="CZ326" s="343"/>
      <c r="DA326" s="344"/>
    </row>
    <row r="327" spans="2:105" x14ac:dyDescent="0.25">
      <c r="B327" s="341"/>
      <c r="C327" s="343"/>
      <c r="D327" s="343"/>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c r="AA327" s="343"/>
      <c r="AB327" s="343"/>
      <c r="AC327" s="343"/>
      <c r="AD327" s="343"/>
      <c r="AE327" s="343"/>
      <c r="AF327" s="343"/>
      <c r="AG327" s="343"/>
      <c r="AH327" s="343"/>
      <c r="AI327" s="343"/>
      <c r="AJ327" s="343"/>
      <c r="AK327" s="343"/>
      <c r="AL327" s="343"/>
      <c r="AM327" s="343"/>
      <c r="AN327" s="343"/>
      <c r="AO327" s="343"/>
      <c r="AP327" s="343"/>
      <c r="AQ327" s="343"/>
      <c r="AR327" s="343"/>
      <c r="AS327" s="343"/>
      <c r="AT327" s="343"/>
      <c r="AU327" s="351"/>
      <c r="AV327" s="343"/>
      <c r="AW327" s="343"/>
      <c r="AX327" s="343"/>
      <c r="AY327" s="343"/>
      <c r="AZ327" s="343"/>
      <c r="BA327" s="343"/>
      <c r="BB327" s="343"/>
      <c r="BC327" s="343"/>
      <c r="BD327" s="343"/>
      <c r="BE327" s="343"/>
      <c r="BF327" s="343"/>
      <c r="BG327" s="343"/>
      <c r="BH327" s="343"/>
      <c r="BI327" s="343"/>
      <c r="BJ327" s="343"/>
      <c r="BK327" s="343"/>
      <c r="BL327" s="343"/>
      <c r="BM327" s="343"/>
      <c r="BN327" s="343"/>
      <c r="BO327" s="343"/>
      <c r="BP327" s="343"/>
      <c r="BQ327" s="343"/>
      <c r="BR327" s="343"/>
      <c r="BS327" s="343"/>
      <c r="BT327" s="343"/>
      <c r="BU327" s="343"/>
      <c r="BV327" s="343"/>
      <c r="BW327" s="343"/>
      <c r="BX327" s="343"/>
      <c r="BY327" s="343"/>
      <c r="BZ327" s="343"/>
      <c r="CA327" s="343"/>
      <c r="CB327" s="343"/>
      <c r="CC327" s="343"/>
      <c r="CD327" s="343"/>
      <c r="CE327" s="343"/>
      <c r="CF327" s="343"/>
      <c r="CG327" s="343"/>
      <c r="CH327" s="343"/>
      <c r="CI327" s="343"/>
      <c r="CJ327" s="343"/>
      <c r="CK327" s="343"/>
      <c r="CL327" s="343"/>
      <c r="CM327" s="343"/>
      <c r="CN327" s="343"/>
      <c r="CO327" s="343"/>
      <c r="CP327" s="343"/>
      <c r="CQ327" s="343"/>
      <c r="CR327" s="343"/>
      <c r="CS327" s="343"/>
      <c r="CT327" s="343"/>
      <c r="CU327" s="343"/>
      <c r="CV327" s="343"/>
      <c r="CW327" s="343"/>
      <c r="CX327" s="343"/>
      <c r="CY327" s="343"/>
      <c r="CZ327" s="343"/>
      <c r="DA327" s="344"/>
    </row>
    <row r="328" spans="2:105" x14ac:dyDescent="0.25">
      <c r="B328" s="341"/>
      <c r="C328" s="343"/>
      <c r="D328" s="343"/>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c r="AA328" s="343"/>
      <c r="AB328" s="343"/>
      <c r="AC328" s="343"/>
      <c r="AD328" s="343"/>
      <c r="AE328" s="343"/>
      <c r="AF328" s="343"/>
      <c r="AG328" s="343"/>
      <c r="AH328" s="343"/>
      <c r="AI328" s="343"/>
      <c r="AJ328" s="343"/>
      <c r="AK328" s="343"/>
      <c r="AL328" s="343"/>
      <c r="AM328" s="343"/>
      <c r="AN328" s="343"/>
      <c r="AO328" s="343"/>
      <c r="AP328" s="343"/>
      <c r="AQ328" s="343"/>
      <c r="AR328" s="343"/>
      <c r="AS328" s="343"/>
      <c r="AT328" s="343"/>
      <c r="AU328" s="351"/>
      <c r="AV328" s="343"/>
      <c r="AW328" s="343"/>
      <c r="AX328" s="343"/>
      <c r="AY328" s="343"/>
      <c r="AZ328" s="343"/>
      <c r="BA328" s="343"/>
      <c r="BB328" s="343"/>
      <c r="BC328" s="343"/>
      <c r="BD328" s="343"/>
      <c r="BE328" s="343"/>
      <c r="BF328" s="343"/>
      <c r="BG328" s="343"/>
      <c r="BH328" s="343"/>
      <c r="BI328" s="343"/>
      <c r="BJ328" s="343"/>
      <c r="BK328" s="343"/>
      <c r="BL328" s="343"/>
      <c r="BM328" s="343"/>
      <c r="BN328" s="343"/>
      <c r="BO328" s="343"/>
      <c r="BP328" s="343"/>
      <c r="BQ328" s="343"/>
      <c r="BR328" s="343"/>
      <c r="BS328" s="343"/>
      <c r="BT328" s="343"/>
      <c r="BU328" s="343"/>
      <c r="BV328" s="343"/>
      <c r="BW328" s="343"/>
      <c r="BX328" s="343"/>
      <c r="BY328" s="343"/>
      <c r="BZ328" s="343"/>
      <c r="CA328" s="343"/>
      <c r="CB328" s="343"/>
      <c r="CC328" s="343"/>
      <c r="CD328" s="343"/>
      <c r="CE328" s="343"/>
      <c r="CF328" s="343"/>
      <c r="CG328" s="343"/>
      <c r="CH328" s="343"/>
      <c r="CI328" s="343"/>
      <c r="CJ328" s="343"/>
      <c r="CK328" s="343"/>
      <c r="CL328" s="343"/>
      <c r="CM328" s="343"/>
      <c r="CN328" s="343"/>
      <c r="CO328" s="343"/>
      <c r="CP328" s="343"/>
      <c r="CQ328" s="343"/>
      <c r="CR328" s="343"/>
      <c r="CS328" s="343"/>
      <c r="CT328" s="343"/>
      <c r="CU328" s="343"/>
      <c r="CV328" s="343"/>
      <c r="CW328" s="343"/>
      <c r="CX328" s="343"/>
      <c r="CY328" s="343"/>
      <c r="CZ328" s="343"/>
      <c r="DA328" s="344"/>
    </row>
    <row r="329" spans="2:105" x14ac:dyDescent="0.25">
      <c r="B329" s="341"/>
      <c r="C329" s="343"/>
      <c r="D329" s="343"/>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c r="AA329" s="343"/>
      <c r="AB329" s="343"/>
      <c r="AC329" s="343"/>
      <c r="AD329" s="343"/>
      <c r="AE329" s="343"/>
      <c r="AF329" s="343"/>
      <c r="AG329" s="343"/>
      <c r="AH329" s="343"/>
      <c r="AI329" s="343"/>
      <c r="AJ329" s="343"/>
      <c r="AK329" s="343"/>
      <c r="AL329" s="343"/>
      <c r="AM329" s="343"/>
      <c r="AN329" s="343"/>
      <c r="AO329" s="343"/>
      <c r="AP329" s="343"/>
      <c r="AQ329" s="343"/>
      <c r="AR329" s="343"/>
      <c r="AS329" s="343"/>
      <c r="AT329" s="343"/>
      <c r="AU329" s="351"/>
      <c r="AV329" s="343"/>
      <c r="AW329" s="343"/>
      <c r="AX329" s="343"/>
      <c r="AY329" s="343"/>
      <c r="AZ329" s="343"/>
      <c r="BA329" s="343"/>
      <c r="BB329" s="343"/>
      <c r="BC329" s="343"/>
      <c r="BD329" s="343"/>
      <c r="BE329" s="343"/>
      <c r="BF329" s="343"/>
      <c r="BG329" s="343"/>
      <c r="BH329" s="343"/>
      <c r="BI329" s="343"/>
      <c r="BJ329" s="343"/>
      <c r="BK329" s="343"/>
      <c r="BL329" s="343"/>
      <c r="BM329" s="343"/>
      <c r="BN329" s="343"/>
      <c r="BO329" s="343"/>
      <c r="BP329" s="343"/>
      <c r="BQ329" s="343"/>
      <c r="BR329" s="343"/>
      <c r="BS329" s="343"/>
      <c r="BT329" s="343"/>
      <c r="BU329" s="343"/>
      <c r="BV329" s="343"/>
      <c r="BW329" s="343"/>
      <c r="BX329" s="343"/>
      <c r="BY329" s="343"/>
      <c r="BZ329" s="343"/>
      <c r="CA329" s="343"/>
      <c r="CB329" s="343"/>
      <c r="CC329" s="343"/>
      <c r="CD329" s="343"/>
      <c r="CE329" s="343"/>
      <c r="CF329" s="343"/>
      <c r="CG329" s="343"/>
      <c r="CH329" s="343"/>
      <c r="CI329" s="343"/>
      <c r="CJ329" s="343"/>
      <c r="CK329" s="343"/>
      <c r="CL329" s="343"/>
      <c r="CM329" s="343"/>
      <c r="CN329" s="343"/>
      <c r="CO329" s="343"/>
      <c r="CP329" s="343"/>
      <c r="CQ329" s="343"/>
      <c r="CR329" s="343"/>
      <c r="CS329" s="343"/>
      <c r="CT329" s="343"/>
      <c r="CU329" s="343"/>
      <c r="CV329" s="343"/>
      <c r="CW329" s="343"/>
      <c r="CX329" s="343"/>
      <c r="CY329" s="343"/>
      <c r="CZ329" s="343"/>
      <c r="DA329" s="344"/>
    </row>
    <row r="330" spans="2:105" x14ac:dyDescent="0.25">
      <c r="B330" s="341"/>
      <c r="C330" s="343"/>
      <c r="D330" s="343"/>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c r="AA330" s="343"/>
      <c r="AB330" s="343"/>
      <c r="AC330" s="343"/>
      <c r="AD330" s="343"/>
      <c r="AE330" s="343"/>
      <c r="AF330" s="343"/>
      <c r="AG330" s="343"/>
      <c r="AH330" s="343"/>
      <c r="AI330" s="343"/>
      <c r="AJ330" s="343"/>
      <c r="AK330" s="343"/>
      <c r="AL330" s="343"/>
      <c r="AM330" s="343"/>
      <c r="AN330" s="343"/>
      <c r="AO330" s="343"/>
      <c r="AP330" s="343"/>
      <c r="AQ330" s="343"/>
      <c r="AR330" s="343"/>
      <c r="AS330" s="343"/>
      <c r="AT330" s="343"/>
      <c r="AU330" s="351"/>
      <c r="AV330" s="343"/>
      <c r="AW330" s="343"/>
      <c r="AX330" s="343"/>
      <c r="AY330" s="343"/>
      <c r="AZ330" s="343"/>
      <c r="BA330" s="343"/>
      <c r="BB330" s="343"/>
      <c r="BC330" s="343"/>
      <c r="BD330" s="343"/>
      <c r="BE330" s="343"/>
      <c r="BF330" s="343"/>
      <c r="BG330" s="343"/>
      <c r="BH330" s="343"/>
      <c r="BI330" s="343"/>
      <c r="BJ330" s="343"/>
      <c r="BK330" s="343"/>
      <c r="BL330" s="343"/>
      <c r="BM330" s="343"/>
      <c r="BN330" s="343"/>
      <c r="BO330" s="343"/>
      <c r="BP330" s="343"/>
      <c r="BQ330" s="343"/>
      <c r="BR330" s="343"/>
      <c r="BS330" s="343"/>
      <c r="BT330" s="343"/>
      <c r="BU330" s="343"/>
      <c r="BV330" s="343"/>
      <c r="BW330" s="343"/>
      <c r="BX330" s="343"/>
      <c r="BY330" s="343"/>
      <c r="BZ330" s="343"/>
      <c r="CA330" s="343"/>
      <c r="CB330" s="343"/>
      <c r="CC330" s="343"/>
      <c r="CD330" s="343"/>
      <c r="CE330" s="343"/>
      <c r="CF330" s="343"/>
      <c r="CG330" s="343"/>
      <c r="CH330" s="343"/>
      <c r="CI330" s="343"/>
      <c r="CJ330" s="343"/>
      <c r="CK330" s="343"/>
      <c r="CL330" s="343"/>
      <c r="CM330" s="343"/>
      <c r="CN330" s="343"/>
      <c r="CO330" s="343"/>
      <c r="CP330" s="343"/>
      <c r="CQ330" s="343"/>
      <c r="CR330" s="343"/>
      <c r="CS330" s="343"/>
      <c r="CT330" s="343"/>
      <c r="CU330" s="343"/>
      <c r="CV330" s="343"/>
      <c r="CW330" s="343"/>
      <c r="CX330" s="343"/>
      <c r="CY330" s="343"/>
      <c r="CZ330" s="343"/>
      <c r="DA330" s="344"/>
    </row>
    <row r="331" spans="2:105" x14ac:dyDescent="0.25">
      <c r="B331" s="341"/>
      <c r="C331" s="343"/>
      <c r="D331" s="343"/>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c r="AA331" s="343"/>
      <c r="AB331" s="343"/>
      <c r="AC331" s="343"/>
      <c r="AD331" s="343"/>
      <c r="AE331" s="343"/>
      <c r="AF331" s="343"/>
      <c r="AG331" s="343"/>
      <c r="AH331" s="343"/>
      <c r="AI331" s="343"/>
      <c r="AJ331" s="343"/>
      <c r="AK331" s="343"/>
      <c r="AL331" s="343"/>
      <c r="AM331" s="343"/>
      <c r="AN331" s="343"/>
      <c r="AO331" s="343"/>
      <c r="AP331" s="343"/>
      <c r="AQ331" s="343"/>
      <c r="AR331" s="343"/>
      <c r="AS331" s="343"/>
      <c r="AT331" s="343"/>
      <c r="AU331" s="351"/>
      <c r="AV331" s="343"/>
      <c r="AW331" s="343"/>
      <c r="AX331" s="343"/>
      <c r="AY331" s="343"/>
      <c r="AZ331" s="343"/>
      <c r="BA331" s="343"/>
      <c r="BB331" s="343"/>
      <c r="BC331" s="343"/>
      <c r="BD331" s="343"/>
      <c r="BE331" s="343"/>
      <c r="BF331" s="343"/>
      <c r="BG331" s="343"/>
      <c r="BH331" s="343"/>
      <c r="BI331" s="343"/>
      <c r="BJ331" s="343"/>
      <c r="BK331" s="343"/>
      <c r="BL331" s="343"/>
      <c r="BM331" s="343"/>
      <c r="BN331" s="343"/>
      <c r="BO331" s="343"/>
      <c r="BP331" s="343"/>
      <c r="BQ331" s="343"/>
      <c r="BR331" s="343"/>
      <c r="BS331" s="343"/>
      <c r="BT331" s="343"/>
      <c r="BU331" s="343"/>
      <c r="BV331" s="343"/>
      <c r="BW331" s="343"/>
      <c r="BX331" s="343"/>
      <c r="BY331" s="343"/>
      <c r="BZ331" s="343"/>
      <c r="CA331" s="343"/>
      <c r="CB331" s="343"/>
      <c r="CC331" s="343"/>
      <c r="CD331" s="343"/>
      <c r="CE331" s="343"/>
      <c r="CF331" s="343"/>
      <c r="CG331" s="343"/>
      <c r="CH331" s="343"/>
      <c r="CI331" s="343"/>
      <c r="CJ331" s="343"/>
      <c r="CK331" s="343"/>
      <c r="CL331" s="343"/>
      <c r="CM331" s="343"/>
      <c r="CN331" s="343"/>
      <c r="CO331" s="343"/>
      <c r="CP331" s="343"/>
      <c r="CQ331" s="343"/>
      <c r="CR331" s="343"/>
      <c r="CS331" s="343"/>
      <c r="CT331" s="343"/>
      <c r="CU331" s="343"/>
      <c r="CV331" s="343"/>
      <c r="CW331" s="343"/>
      <c r="CX331" s="343"/>
      <c r="CY331" s="343"/>
      <c r="CZ331" s="343"/>
      <c r="DA331" s="344"/>
    </row>
    <row r="332" spans="2:105" x14ac:dyDescent="0.25">
      <c r="B332" s="341"/>
      <c r="C332" s="343"/>
      <c r="D332" s="343"/>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c r="AA332" s="343"/>
      <c r="AB332" s="343"/>
      <c r="AC332" s="343"/>
      <c r="AD332" s="343"/>
      <c r="AE332" s="343"/>
      <c r="AF332" s="343"/>
      <c r="AG332" s="343"/>
      <c r="AH332" s="343"/>
      <c r="AI332" s="343"/>
      <c r="AJ332" s="343"/>
      <c r="AK332" s="343"/>
      <c r="AL332" s="343"/>
      <c r="AM332" s="343"/>
      <c r="AN332" s="343"/>
      <c r="AO332" s="343"/>
      <c r="AP332" s="343"/>
      <c r="AQ332" s="343"/>
      <c r="AR332" s="343"/>
      <c r="AS332" s="343"/>
      <c r="AT332" s="343"/>
      <c r="AU332" s="351"/>
      <c r="AV332" s="343"/>
      <c r="AW332" s="343"/>
      <c r="AX332" s="343"/>
      <c r="AY332" s="343"/>
      <c r="AZ332" s="343"/>
      <c r="BA332" s="343"/>
      <c r="BB332" s="343"/>
      <c r="BC332" s="343"/>
      <c r="BD332" s="343"/>
      <c r="BE332" s="343"/>
      <c r="BF332" s="343"/>
      <c r="BG332" s="343"/>
      <c r="BH332" s="343"/>
      <c r="BI332" s="343"/>
      <c r="BJ332" s="343"/>
      <c r="BK332" s="343"/>
      <c r="BL332" s="343"/>
      <c r="BM332" s="343"/>
      <c r="BN332" s="343"/>
      <c r="BO332" s="343"/>
      <c r="BP332" s="343"/>
      <c r="BQ332" s="343"/>
      <c r="BR332" s="343"/>
      <c r="BS332" s="343"/>
      <c r="BT332" s="343"/>
      <c r="BU332" s="343"/>
      <c r="BV332" s="343"/>
      <c r="BW332" s="343"/>
      <c r="BX332" s="343"/>
      <c r="BY332" s="343"/>
      <c r="BZ332" s="343"/>
      <c r="CA332" s="343"/>
      <c r="CB332" s="343"/>
      <c r="CC332" s="343"/>
      <c r="CD332" s="343"/>
      <c r="CE332" s="343"/>
      <c r="CF332" s="343"/>
      <c r="CG332" s="343"/>
      <c r="CH332" s="343"/>
      <c r="CI332" s="343"/>
      <c r="CJ332" s="343"/>
      <c r="CK332" s="343"/>
      <c r="CL332" s="343"/>
      <c r="CM332" s="343"/>
      <c r="CN332" s="343"/>
      <c r="CO332" s="343"/>
      <c r="CP332" s="343"/>
      <c r="CQ332" s="343"/>
      <c r="CR332" s="343"/>
      <c r="CS332" s="343"/>
      <c r="CT332" s="343"/>
      <c r="CU332" s="343"/>
      <c r="CV332" s="343"/>
      <c r="CW332" s="343"/>
      <c r="CX332" s="343"/>
      <c r="CY332" s="343"/>
      <c r="CZ332" s="343"/>
      <c r="DA332" s="344"/>
    </row>
    <row r="333" spans="2:105" x14ac:dyDescent="0.25">
      <c r="B333" s="341"/>
      <c r="C333" s="343"/>
      <c r="D333" s="343"/>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c r="AA333" s="343"/>
      <c r="AB333" s="343"/>
      <c r="AC333" s="343"/>
      <c r="AD333" s="343"/>
      <c r="AE333" s="343"/>
      <c r="AF333" s="343"/>
      <c r="AG333" s="343"/>
      <c r="AH333" s="343"/>
      <c r="AI333" s="343"/>
      <c r="AJ333" s="343"/>
      <c r="AK333" s="343"/>
      <c r="AL333" s="343"/>
      <c r="AM333" s="343"/>
      <c r="AN333" s="343"/>
      <c r="AO333" s="343"/>
      <c r="AP333" s="343"/>
      <c r="AQ333" s="343"/>
      <c r="AR333" s="343"/>
      <c r="AS333" s="343"/>
      <c r="AT333" s="343"/>
      <c r="AU333" s="351"/>
      <c r="AV333" s="343"/>
      <c r="AW333" s="343"/>
      <c r="AX333" s="343"/>
      <c r="AY333" s="343"/>
      <c r="AZ333" s="343"/>
      <c r="BA333" s="343"/>
      <c r="BB333" s="343"/>
      <c r="BC333" s="343"/>
      <c r="BD333" s="343"/>
      <c r="BE333" s="343"/>
      <c r="BF333" s="343"/>
      <c r="BG333" s="343"/>
      <c r="BH333" s="343"/>
      <c r="BI333" s="343"/>
      <c r="BJ333" s="343"/>
      <c r="BK333" s="343"/>
      <c r="BL333" s="343"/>
      <c r="BM333" s="343"/>
      <c r="BN333" s="343"/>
      <c r="BO333" s="343"/>
      <c r="BP333" s="343"/>
      <c r="BQ333" s="343"/>
      <c r="BR333" s="343"/>
      <c r="BS333" s="343"/>
      <c r="BT333" s="343"/>
      <c r="BU333" s="343"/>
      <c r="BV333" s="343"/>
      <c r="BW333" s="343"/>
      <c r="BX333" s="343"/>
      <c r="BY333" s="343"/>
      <c r="BZ333" s="343"/>
      <c r="CA333" s="343"/>
      <c r="CB333" s="343"/>
      <c r="CC333" s="343"/>
      <c r="CD333" s="343"/>
      <c r="CE333" s="343"/>
      <c r="CF333" s="343"/>
      <c r="CG333" s="343"/>
      <c r="CH333" s="343"/>
      <c r="CI333" s="343"/>
      <c r="CJ333" s="343"/>
      <c r="CK333" s="343"/>
      <c r="CL333" s="343"/>
      <c r="CM333" s="343"/>
      <c r="CN333" s="343"/>
      <c r="CO333" s="343"/>
      <c r="CP333" s="343"/>
      <c r="CQ333" s="343"/>
      <c r="CR333" s="343"/>
      <c r="CS333" s="343"/>
      <c r="CT333" s="343"/>
      <c r="CU333" s="343"/>
      <c r="CV333" s="343"/>
      <c r="CW333" s="343"/>
      <c r="CX333" s="343"/>
      <c r="CY333" s="343"/>
      <c r="CZ333" s="343"/>
      <c r="DA333" s="344"/>
    </row>
    <row r="334" spans="2:105" x14ac:dyDescent="0.25">
      <c r="B334" s="341"/>
      <c r="C334" s="343"/>
      <c r="D334" s="343"/>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c r="AA334" s="343"/>
      <c r="AB334" s="343"/>
      <c r="AC334" s="343"/>
      <c r="AD334" s="343"/>
      <c r="AE334" s="343"/>
      <c r="AF334" s="343"/>
      <c r="AG334" s="343"/>
      <c r="AH334" s="343"/>
      <c r="AI334" s="343"/>
      <c r="AJ334" s="343"/>
      <c r="AK334" s="343"/>
      <c r="AL334" s="343"/>
      <c r="AM334" s="343"/>
      <c r="AN334" s="343"/>
      <c r="AO334" s="343"/>
      <c r="AP334" s="343"/>
      <c r="AQ334" s="343"/>
      <c r="AR334" s="343"/>
      <c r="AS334" s="343"/>
      <c r="AT334" s="343"/>
      <c r="AU334" s="351"/>
      <c r="AV334" s="343"/>
      <c r="AW334" s="343"/>
      <c r="AX334" s="343"/>
      <c r="AY334" s="343"/>
      <c r="AZ334" s="343"/>
      <c r="BA334" s="343"/>
      <c r="BB334" s="343"/>
      <c r="BC334" s="343"/>
      <c r="BD334" s="343"/>
      <c r="BE334" s="343"/>
      <c r="BF334" s="343"/>
      <c r="BG334" s="343"/>
      <c r="BH334" s="343"/>
      <c r="BI334" s="343"/>
      <c r="BJ334" s="343"/>
      <c r="BK334" s="343"/>
      <c r="BL334" s="343"/>
      <c r="BM334" s="343"/>
      <c r="BN334" s="343"/>
      <c r="BO334" s="343"/>
      <c r="BP334" s="343"/>
      <c r="BQ334" s="343"/>
      <c r="BR334" s="343"/>
      <c r="BS334" s="343"/>
      <c r="BT334" s="343"/>
      <c r="BU334" s="343"/>
      <c r="BV334" s="343"/>
      <c r="BW334" s="343"/>
      <c r="BX334" s="343"/>
      <c r="BY334" s="343"/>
      <c r="BZ334" s="343"/>
      <c r="CA334" s="343"/>
      <c r="CB334" s="343"/>
      <c r="CC334" s="343"/>
      <c r="CD334" s="343"/>
      <c r="CE334" s="343"/>
      <c r="CF334" s="343"/>
      <c r="CG334" s="343"/>
      <c r="CH334" s="343"/>
      <c r="CI334" s="343"/>
      <c r="CJ334" s="343"/>
      <c r="CK334" s="343"/>
      <c r="CL334" s="343"/>
      <c r="CM334" s="343"/>
      <c r="CN334" s="343"/>
      <c r="CO334" s="343"/>
      <c r="CP334" s="343"/>
      <c r="CQ334" s="343"/>
      <c r="CR334" s="343"/>
      <c r="CS334" s="343"/>
      <c r="CT334" s="343"/>
      <c r="CU334" s="343"/>
      <c r="CV334" s="343"/>
      <c r="CW334" s="343"/>
      <c r="CX334" s="343"/>
      <c r="CY334" s="343"/>
      <c r="CZ334" s="343"/>
      <c r="DA334" s="344"/>
    </row>
    <row r="335" spans="2:105" x14ac:dyDescent="0.25">
      <c r="B335" s="341"/>
      <c r="C335" s="343"/>
      <c r="D335" s="343"/>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c r="AA335" s="343"/>
      <c r="AB335" s="343"/>
      <c r="AC335" s="343"/>
      <c r="AD335" s="343"/>
      <c r="AE335" s="343"/>
      <c r="AF335" s="343"/>
      <c r="AG335" s="343"/>
      <c r="AH335" s="343"/>
      <c r="AI335" s="343"/>
      <c r="AJ335" s="343"/>
      <c r="AK335" s="343"/>
      <c r="AL335" s="343"/>
      <c r="AM335" s="343"/>
      <c r="AN335" s="343"/>
      <c r="AO335" s="343"/>
      <c r="AP335" s="343"/>
      <c r="AQ335" s="343"/>
      <c r="AR335" s="343"/>
      <c r="AS335" s="343"/>
      <c r="AT335" s="343"/>
      <c r="AU335" s="351"/>
      <c r="AV335" s="343"/>
      <c r="AW335" s="343"/>
      <c r="AX335" s="343"/>
      <c r="AY335" s="343"/>
      <c r="AZ335" s="343"/>
      <c r="BA335" s="343"/>
      <c r="BB335" s="343"/>
      <c r="BC335" s="343"/>
      <c r="BD335" s="343"/>
      <c r="BE335" s="343"/>
      <c r="BF335" s="343"/>
      <c r="BG335" s="343"/>
      <c r="BH335" s="343"/>
      <c r="BI335" s="343"/>
      <c r="BJ335" s="343"/>
      <c r="BK335" s="343"/>
      <c r="BL335" s="343"/>
      <c r="BM335" s="343"/>
      <c r="BN335" s="343"/>
      <c r="BO335" s="343"/>
      <c r="BP335" s="343"/>
      <c r="BQ335" s="343"/>
      <c r="BR335" s="343"/>
      <c r="BS335" s="343"/>
      <c r="BT335" s="343"/>
      <c r="BU335" s="343"/>
      <c r="BV335" s="343"/>
      <c r="BW335" s="343"/>
      <c r="BX335" s="343"/>
      <c r="BY335" s="343"/>
      <c r="BZ335" s="343"/>
      <c r="CA335" s="343"/>
      <c r="CB335" s="343"/>
      <c r="CC335" s="343"/>
      <c r="CD335" s="343"/>
      <c r="CE335" s="343"/>
      <c r="CF335" s="343"/>
      <c r="CG335" s="343"/>
      <c r="CH335" s="343"/>
      <c r="CI335" s="343"/>
      <c r="CJ335" s="343"/>
      <c r="CK335" s="343"/>
      <c r="CL335" s="343"/>
      <c r="CM335" s="343"/>
      <c r="CN335" s="343"/>
      <c r="CO335" s="343"/>
      <c r="CP335" s="343"/>
      <c r="CQ335" s="343"/>
      <c r="CR335" s="343"/>
      <c r="CS335" s="343"/>
      <c r="CT335" s="343"/>
      <c r="CU335" s="343"/>
      <c r="CV335" s="343"/>
      <c r="CW335" s="343"/>
      <c r="CX335" s="343"/>
      <c r="CY335" s="343"/>
      <c r="CZ335" s="343"/>
      <c r="DA335" s="344"/>
    </row>
    <row r="336" spans="2:105" x14ac:dyDescent="0.25">
      <c r="B336" s="341"/>
      <c r="C336" s="343"/>
      <c r="D336" s="343"/>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c r="AA336" s="343"/>
      <c r="AB336" s="343"/>
      <c r="AC336" s="343"/>
      <c r="AD336" s="343"/>
      <c r="AE336" s="343"/>
      <c r="AF336" s="343"/>
      <c r="AG336" s="343"/>
      <c r="AH336" s="343"/>
      <c r="AI336" s="343"/>
      <c r="AJ336" s="343"/>
      <c r="AK336" s="343"/>
      <c r="AL336" s="343"/>
      <c r="AM336" s="343"/>
      <c r="AN336" s="343"/>
      <c r="AO336" s="343"/>
      <c r="AP336" s="343"/>
      <c r="AQ336" s="343"/>
      <c r="AR336" s="343"/>
      <c r="AS336" s="343"/>
      <c r="AT336" s="343"/>
      <c r="AU336" s="351"/>
      <c r="AV336" s="343"/>
      <c r="AW336" s="343"/>
      <c r="AX336" s="343"/>
      <c r="AY336" s="343"/>
      <c r="AZ336" s="343"/>
      <c r="BA336" s="343"/>
      <c r="BB336" s="343"/>
      <c r="BC336" s="343"/>
      <c r="BD336" s="343"/>
      <c r="BE336" s="343"/>
      <c r="BF336" s="343"/>
      <c r="BG336" s="343"/>
      <c r="BH336" s="343"/>
      <c r="BI336" s="343"/>
      <c r="BJ336" s="343"/>
      <c r="BK336" s="343"/>
      <c r="BL336" s="343"/>
      <c r="BM336" s="343"/>
      <c r="BN336" s="343"/>
      <c r="BO336" s="343"/>
      <c r="BP336" s="343"/>
      <c r="BQ336" s="343"/>
      <c r="BR336" s="343"/>
      <c r="BS336" s="343"/>
      <c r="BT336" s="343"/>
      <c r="BU336" s="343"/>
      <c r="BV336" s="343"/>
      <c r="BW336" s="343"/>
      <c r="BX336" s="343"/>
      <c r="BY336" s="343"/>
      <c r="BZ336" s="343"/>
      <c r="CA336" s="343"/>
      <c r="CB336" s="343"/>
      <c r="CC336" s="343"/>
      <c r="CD336" s="343"/>
      <c r="CE336" s="343"/>
      <c r="CF336" s="343"/>
      <c r="CG336" s="343"/>
      <c r="CH336" s="343"/>
      <c r="CI336" s="343"/>
      <c r="CJ336" s="343"/>
      <c r="CK336" s="343"/>
      <c r="CL336" s="343"/>
      <c r="CM336" s="343"/>
      <c r="CN336" s="343"/>
      <c r="CO336" s="343"/>
      <c r="CP336" s="343"/>
      <c r="CQ336" s="343"/>
      <c r="CR336" s="343"/>
      <c r="CS336" s="343"/>
      <c r="CT336" s="343"/>
      <c r="CU336" s="343"/>
      <c r="CV336" s="343"/>
      <c r="CW336" s="343"/>
      <c r="CX336" s="343"/>
      <c r="CY336" s="343"/>
      <c r="CZ336" s="343"/>
      <c r="DA336" s="344"/>
    </row>
    <row r="337" spans="2:105" x14ac:dyDescent="0.25">
      <c r="B337" s="341"/>
      <c r="C337" s="343"/>
      <c r="D337" s="343"/>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c r="AA337" s="343"/>
      <c r="AB337" s="343"/>
      <c r="AC337" s="343"/>
      <c r="AD337" s="343"/>
      <c r="AE337" s="343"/>
      <c r="AF337" s="343"/>
      <c r="AG337" s="343"/>
      <c r="AH337" s="343"/>
      <c r="AI337" s="343"/>
      <c r="AJ337" s="343"/>
      <c r="AK337" s="343"/>
      <c r="AL337" s="343"/>
      <c r="AM337" s="343"/>
      <c r="AN337" s="343"/>
      <c r="AO337" s="343"/>
      <c r="AP337" s="343"/>
      <c r="AQ337" s="343"/>
      <c r="AR337" s="343"/>
      <c r="AS337" s="343"/>
      <c r="AT337" s="343"/>
      <c r="AU337" s="351"/>
      <c r="AV337" s="343"/>
      <c r="AW337" s="343"/>
      <c r="AX337" s="343"/>
      <c r="AY337" s="343"/>
      <c r="AZ337" s="343"/>
      <c r="BA337" s="343"/>
      <c r="BB337" s="343"/>
      <c r="BC337" s="343"/>
      <c r="BD337" s="343"/>
      <c r="BE337" s="343"/>
      <c r="BF337" s="343"/>
      <c r="BG337" s="343"/>
      <c r="BH337" s="343"/>
      <c r="BI337" s="343"/>
      <c r="BJ337" s="343"/>
      <c r="BK337" s="343"/>
      <c r="BL337" s="343"/>
      <c r="BM337" s="343"/>
      <c r="BN337" s="343"/>
      <c r="BO337" s="343"/>
      <c r="BP337" s="343"/>
      <c r="BQ337" s="343"/>
      <c r="BR337" s="343"/>
      <c r="BS337" s="343"/>
      <c r="BT337" s="343"/>
      <c r="BU337" s="343"/>
      <c r="BV337" s="343"/>
      <c r="BW337" s="343"/>
      <c r="BX337" s="343"/>
      <c r="BY337" s="343"/>
      <c r="BZ337" s="343"/>
      <c r="CA337" s="343"/>
      <c r="CB337" s="343"/>
      <c r="CC337" s="343"/>
      <c r="CD337" s="343"/>
      <c r="CE337" s="343"/>
      <c r="CF337" s="343"/>
      <c r="CG337" s="343"/>
      <c r="CH337" s="343"/>
      <c r="CI337" s="343"/>
      <c r="CJ337" s="343"/>
      <c r="CK337" s="343"/>
      <c r="CL337" s="343"/>
      <c r="CM337" s="343"/>
      <c r="CN337" s="343"/>
      <c r="CO337" s="343"/>
      <c r="CP337" s="343"/>
      <c r="CQ337" s="343"/>
      <c r="CR337" s="343"/>
      <c r="CS337" s="343"/>
      <c r="CT337" s="343"/>
      <c r="CU337" s="343"/>
      <c r="CV337" s="343"/>
      <c r="CW337" s="343"/>
      <c r="CX337" s="343"/>
      <c r="CY337" s="343"/>
      <c r="CZ337" s="343"/>
      <c r="DA337" s="344"/>
    </row>
    <row r="338" spans="2:105" x14ac:dyDescent="0.25">
      <c r="B338" s="341"/>
      <c r="C338" s="343"/>
      <c r="D338" s="343"/>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c r="AA338" s="343"/>
      <c r="AB338" s="343"/>
      <c r="AC338" s="343"/>
      <c r="AD338" s="343"/>
      <c r="AE338" s="343"/>
      <c r="AF338" s="343"/>
      <c r="AG338" s="343"/>
      <c r="AH338" s="343"/>
      <c r="AI338" s="343"/>
      <c r="AJ338" s="343"/>
      <c r="AK338" s="343"/>
      <c r="AL338" s="343"/>
      <c r="AM338" s="343"/>
      <c r="AN338" s="343"/>
      <c r="AO338" s="343"/>
      <c r="AP338" s="343"/>
      <c r="AQ338" s="343"/>
      <c r="AR338" s="343"/>
      <c r="AS338" s="343"/>
      <c r="AT338" s="343"/>
      <c r="AU338" s="351"/>
      <c r="AV338" s="343"/>
      <c r="AW338" s="343"/>
      <c r="AX338" s="343"/>
      <c r="AY338" s="343"/>
      <c r="AZ338" s="343"/>
      <c r="BA338" s="343"/>
      <c r="BB338" s="343"/>
      <c r="BC338" s="343"/>
      <c r="BD338" s="343"/>
      <c r="BE338" s="343"/>
      <c r="BF338" s="343"/>
      <c r="BG338" s="343"/>
      <c r="BH338" s="343"/>
      <c r="BI338" s="343"/>
      <c r="BJ338" s="343"/>
      <c r="BK338" s="343"/>
      <c r="BL338" s="343"/>
      <c r="BM338" s="343"/>
      <c r="BN338" s="343"/>
      <c r="BO338" s="343"/>
      <c r="BP338" s="343"/>
      <c r="BQ338" s="343"/>
      <c r="BR338" s="343"/>
      <c r="BS338" s="343"/>
      <c r="BT338" s="343"/>
      <c r="BU338" s="343"/>
      <c r="BV338" s="343"/>
      <c r="BW338" s="343"/>
      <c r="BX338" s="343"/>
      <c r="BY338" s="343"/>
      <c r="BZ338" s="343"/>
      <c r="CA338" s="343"/>
      <c r="CB338" s="343"/>
      <c r="CC338" s="343"/>
      <c r="CD338" s="343"/>
      <c r="CE338" s="343"/>
      <c r="CF338" s="343"/>
      <c r="CG338" s="343"/>
      <c r="CH338" s="343"/>
      <c r="CI338" s="343"/>
      <c r="CJ338" s="343"/>
      <c r="CK338" s="343"/>
      <c r="CL338" s="343"/>
      <c r="CM338" s="343"/>
      <c r="CN338" s="343"/>
      <c r="CO338" s="343"/>
      <c r="CP338" s="343"/>
      <c r="CQ338" s="343"/>
      <c r="CR338" s="343"/>
      <c r="CS338" s="343"/>
      <c r="CT338" s="343"/>
      <c r="CU338" s="343"/>
      <c r="CV338" s="343"/>
      <c r="CW338" s="343"/>
      <c r="CX338" s="343"/>
      <c r="CY338" s="343"/>
      <c r="CZ338" s="343"/>
      <c r="DA338" s="344"/>
    </row>
    <row r="339" spans="2:105" x14ac:dyDescent="0.25">
      <c r="B339" s="341"/>
      <c r="C339" s="343"/>
      <c r="D339" s="343"/>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c r="AA339" s="343"/>
      <c r="AB339" s="343"/>
      <c r="AC339" s="343"/>
      <c r="AD339" s="343"/>
      <c r="AE339" s="343"/>
      <c r="AF339" s="343"/>
      <c r="AG339" s="343"/>
      <c r="AH339" s="343"/>
      <c r="AI339" s="343"/>
      <c r="AJ339" s="343"/>
      <c r="AK339" s="343"/>
      <c r="AL339" s="343"/>
      <c r="AM339" s="343"/>
      <c r="AN339" s="343"/>
      <c r="AO339" s="343"/>
      <c r="AP339" s="343"/>
      <c r="AQ339" s="343"/>
      <c r="AR339" s="343"/>
      <c r="AS339" s="343"/>
      <c r="AT339" s="343"/>
      <c r="AU339" s="351"/>
      <c r="AV339" s="343"/>
      <c r="AW339" s="343"/>
      <c r="AX339" s="343"/>
      <c r="AY339" s="343"/>
      <c r="AZ339" s="343"/>
      <c r="BA339" s="343"/>
      <c r="BB339" s="343"/>
      <c r="BC339" s="343"/>
      <c r="BD339" s="343"/>
      <c r="BE339" s="343"/>
      <c r="BF339" s="343"/>
      <c r="BG339" s="343"/>
      <c r="BH339" s="343"/>
      <c r="BI339" s="343"/>
      <c r="BJ339" s="343"/>
      <c r="BK339" s="343"/>
      <c r="BL339" s="343"/>
      <c r="BM339" s="343"/>
      <c r="BN339" s="343"/>
      <c r="BO339" s="343"/>
      <c r="BP339" s="343"/>
      <c r="BQ339" s="343"/>
      <c r="BR339" s="343"/>
      <c r="BS339" s="343"/>
      <c r="BT339" s="343"/>
      <c r="BU339" s="343"/>
      <c r="BV339" s="343"/>
      <c r="BW339" s="343"/>
      <c r="BX339" s="343"/>
      <c r="BY339" s="343"/>
      <c r="BZ339" s="343"/>
      <c r="CA339" s="343"/>
      <c r="CB339" s="343"/>
      <c r="CC339" s="343"/>
      <c r="CD339" s="343"/>
      <c r="CE339" s="343"/>
      <c r="CF339" s="343"/>
      <c r="CG339" s="343"/>
      <c r="CH339" s="343"/>
      <c r="CI339" s="343"/>
      <c r="CJ339" s="343"/>
      <c r="CK339" s="343"/>
      <c r="CL339" s="343"/>
      <c r="CM339" s="343"/>
      <c r="CN339" s="343"/>
      <c r="CO339" s="343"/>
      <c r="CP339" s="343"/>
      <c r="CQ339" s="343"/>
      <c r="CR339" s="343"/>
      <c r="CS339" s="343"/>
      <c r="CT339" s="343"/>
      <c r="CU339" s="343"/>
      <c r="CV339" s="343"/>
      <c r="CW339" s="343"/>
      <c r="CX339" s="343"/>
      <c r="CY339" s="343"/>
      <c r="CZ339" s="343"/>
      <c r="DA339" s="344"/>
    </row>
    <row r="340" spans="2:105" x14ac:dyDescent="0.25">
      <c r="B340" s="341"/>
      <c r="C340" s="343"/>
      <c r="D340" s="343"/>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c r="AA340" s="343"/>
      <c r="AB340" s="343"/>
      <c r="AC340" s="343"/>
      <c r="AD340" s="343"/>
      <c r="AE340" s="343"/>
      <c r="AF340" s="343"/>
      <c r="AG340" s="343"/>
      <c r="AH340" s="343"/>
      <c r="AI340" s="343"/>
      <c r="AJ340" s="343"/>
      <c r="AK340" s="343"/>
      <c r="AL340" s="343"/>
      <c r="AM340" s="343"/>
      <c r="AN340" s="343"/>
      <c r="AO340" s="343"/>
      <c r="AP340" s="343"/>
      <c r="AQ340" s="343"/>
      <c r="AR340" s="343"/>
      <c r="AS340" s="343"/>
      <c r="AT340" s="343"/>
      <c r="AU340" s="351"/>
      <c r="AV340" s="343"/>
      <c r="AW340" s="343"/>
      <c r="AX340" s="343"/>
      <c r="AY340" s="343"/>
      <c r="AZ340" s="343"/>
      <c r="BA340" s="343"/>
      <c r="BB340" s="343"/>
      <c r="BC340" s="343"/>
      <c r="BD340" s="343"/>
      <c r="BE340" s="343"/>
      <c r="BF340" s="343"/>
      <c r="BG340" s="343"/>
      <c r="BH340" s="343"/>
      <c r="BI340" s="343"/>
      <c r="BJ340" s="343"/>
      <c r="BK340" s="343"/>
      <c r="BL340" s="343"/>
      <c r="BM340" s="343"/>
      <c r="BN340" s="343"/>
      <c r="BO340" s="343"/>
      <c r="BP340" s="343"/>
      <c r="BQ340" s="343"/>
      <c r="BR340" s="343"/>
      <c r="BS340" s="343"/>
      <c r="BT340" s="343"/>
      <c r="BU340" s="343"/>
      <c r="BV340" s="343"/>
      <c r="BW340" s="343"/>
      <c r="BX340" s="343"/>
      <c r="BY340" s="343"/>
      <c r="BZ340" s="343"/>
      <c r="CA340" s="343"/>
      <c r="CB340" s="343"/>
      <c r="CC340" s="343"/>
      <c r="CD340" s="343"/>
      <c r="CE340" s="343"/>
      <c r="CF340" s="343"/>
      <c r="CG340" s="343"/>
      <c r="CH340" s="343"/>
      <c r="CI340" s="343"/>
      <c r="CJ340" s="343"/>
      <c r="CK340" s="343"/>
      <c r="CL340" s="343"/>
      <c r="CM340" s="343"/>
      <c r="CN340" s="343"/>
      <c r="CO340" s="343"/>
      <c r="CP340" s="343"/>
      <c r="CQ340" s="343"/>
      <c r="CR340" s="343"/>
      <c r="CS340" s="343"/>
      <c r="CT340" s="343"/>
      <c r="CU340" s="343"/>
      <c r="CV340" s="343"/>
      <c r="CW340" s="343"/>
      <c r="CX340" s="343"/>
      <c r="CY340" s="343"/>
      <c r="CZ340" s="343"/>
      <c r="DA340" s="344"/>
    </row>
    <row r="341" spans="2:105" x14ac:dyDescent="0.25">
      <c r="B341" s="341"/>
      <c r="C341" s="343"/>
      <c r="D341" s="343"/>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c r="AA341" s="343"/>
      <c r="AB341" s="343"/>
      <c r="AC341" s="343"/>
      <c r="AD341" s="343"/>
      <c r="AE341" s="343"/>
      <c r="AF341" s="343"/>
      <c r="AG341" s="343"/>
      <c r="AH341" s="343"/>
      <c r="AI341" s="343"/>
      <c r="AJ341" s="343"/>
      <c r="AK341" s="343"/>
      <c r="AL341" s="343"/>
      <c r="AM341" s="343"/>
      <c r="AN341" s="343"/>
      <c r="AO341" s="343"/>
      <c r="AP341" s="343"/>
      <c r="AQ341" s="343"/>
      <c r="AR341" s="343"/>
      <c r="AS341" s="343"/>
      <c r="AT341" s="343"/>
      <c r="AU341" s="351"/>
      <c r="AV341" s="343"/>
      <c r="AW341" s="343"/>
      <c r="AX341" s="343"/>
      <c r="AY341" s="343"/>
      <c r="AZ341" s="343"/>
      <c r="BA341" s="343"/>
      <c r="BB341" s="343"/>
      <c r="BC341" s="343"/>
      <c r="BD341" s="343"/>
      <c r="BE341" s="343"/>
      <c r="BF341" s="343"/>
      <c r="BG341" s="343"/>
      <c r="BH341" s="343"/>
      <c r="BI341" s="343"/>
      <c r="BJ341" s="343"/>
      <c r="BK341" s="343"/>
      <c r="BL341" s="343"/>
      <c r="BM341" s="343"/>
      <c r="BN341" s="343"/>
      <c r="BO341" s="343"/>
      <c r="BP341" s="343"/>
      <c r="BQ341" s="343"/>
      <c r="BR341" s="343"/>
      <c r="BS341" s="343"/>
      <c r="BT341" s="343"/>
      <c r="BU341" s="343"/>
      <c r="BV341" s="343"/>
      <c r="BW341" s="343"/>
      <c r="BX341" s="343"/>
      <c r="BY341" s="343"/>
      <c r="BZ341" s="343"/>
      <c r="CA341" s="343"/>
      <c r="CB341" s="343"/>
      <c r="CC341" s="343"/>
      <c r="CD341" s="343"/>
      <c r="CE341" s="343"/>
      <c r="CF341" s="343"/>
      <c r="CG341" s="343"/>
      <c r="CH341" s="343"/>
      <c r="CI341" s="343"/>
      <c r="CJ341" s="343"/>
      <c r="CK341" s="343"/>
      <c r="CL341" s="343"/>
      <c r="CM341" s="343"/>
      <c r="CN341" s="343"/>
      <c r="CO341" s="343"/>
      <c r="CP341" s="343"/>
      <c r="CQ341" s="343"/>
      <c r="CR341" s="343"/>
      <c r="CS341" s="343"/>
      <c r="CT341" s="343"/>
      <c r="CU341" s="343"/>
      <c r="CV341" s="343"/>
      <c r="CW341" s="343"/>
      <c r="CX341" s="343"/>
      <c r="CY341" s="343"/>
      <c r="CZ341" s="343"/>
      <c r="DA341" s="344"/>
    </row>
    <row r="342" spans="2:105" x14ac:dyDescent="0.25">
      <c r="B342" s="341"/>
      <c r="C342" s="343"/>
      <c r="D342" s="343"/>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c r="AA342" s="343"/>
      <c r="AB342" s="343"/>
      <c r="AC342" s="343"/>
      <c r="AD342" s="343"/>
      <c r="AE342" s="343"/>
      <c r="AF342" s="343"/>
      <c r="AG342" s="343"/>
      <c r="AH342" s="343"/>
      <c r="AI342" s="343"/>
      <c r="AJ342" s="343"/>
      <c r="AK342" s="343"/>
      <c r="AL342" s="343"/>
      <c r="AM342" s="343"/>
      <c r="AN342" s="343"/>
      <c r="AO342" s="343"/>
      <c r="AP342" s="343"/>
      <c r="AQ342" s="343"/>
      <c r="AR342" s="343"/>
      <c r="AS342" s="343"/>
      <c r="AT342" s="343"/>
      <c r="AU342" s="351"/>
      <c r="AV342" s="343"/>
      <c r="AW342" s="343"/>
      <c r="AX342" s="343"/>
      <c r="AY342" s="343"/>
      <c r="AZ342" s="343"/>
      <c r="BA342" s="343"/>
      <c r="BB342" s="343"/>
      <c r="BC342" s="343"/>
      <c r="BD342" s="343"/>
      <c r="BE342" s="343"/>
      <c r="BF342" s="343"/>
      <c r="BG342" s="343"/>
      <c r="BH342" s="343"/>
      <c r="BI342" s="343"/>
      <c r="BJ342" s="343"/>
      <c r="BK342" s="343"/>
      <c r="BL342" s="343"/>
      <c r="BM342" s="343"/>
      <c r="BN342" s="343"/>
      <c r="BO342" s="343"/>
      <c r="BP342" s="343"/>
      <c r="BQ342" s="343"/>
      <c r="BR342" s="343"/>
      <c r="BS342" s="343"/>
      <c r="BT342" s="343"/>
      <c r="BU342" s="343"/>
      <c r="BV342" s="343"/>
      <c r="BW342" s="343"/>
      <c r="BX342" s="343"/>
      <c r="BY342" s="343"/>
      <c r="BZ342" s="343"/>
      <c r="CA342" s="343"/>
      <c r="CB342" s="343"/>
      <c r="CC342" s="343"/>
      <c r="CD342" s="343"/>
      <c r="CE342" s="343"/>
      <c r="CF342" s="343"/>
      <c r="CG342" s="343"/>
      <c r="CH342" s="343"/>
      <c r="CI342" s="343"/>
      <c r="CJ342" s="343"/>
      <c r="CK342" s="343"/>
      <c r="CL342" s="343"/>
      <c r="CM342" s="343"/>
      <c r="CN342" s="343"/>
      <c r="CO342" s="343"/>
      <c r="CP342" s="343"/>
      <c r="CQ342" s="343"/>
      <c r="CR342" s="343"/>
      <c r="CS342" s="343"/>
      <c r="CT342" s="343"/>
      <c r="CU342" s="343"/>
      <c r="CV342" s="343"/>
      <c r="CW342" s="343"/>
      <c r="CX342" s="343"/>
      <c r="CY342" s="343"/>
      <c r="CZ342" s="343"/>
      <c r="DA342" s="344"/>
    </row>
    <row r="343" spans="2:105" x14ac:dyDescent="0.25">
      <c r="B343" s="341"/>
      <c r="C343" s="343"/>
      <c r="D343" s="343"/>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c r="AA343" s="343"/>
      <c r="AB343" s="343"/>
      <c r="AC343" s="343"/>
      <c r="AD343" s="343"/>
      <c r="AE343" s="343"/>
      <c r="AF343" s="343"/>
      <c r="AG343" s="343"/>
      <c r="AH343" s="343"/>
      <c r="AI343" s="343"/>
      <c r="AJ343" s="343"/>
      <c r="AK343" s="343"/>
      <c r="AL343" s="343"/>
      <c r="AM343" s="343"/>
      <c r="AN343" s="343"/>
      <c r="AO343" s="343"/>
      <c r="AP343" s="343"/>
      <c r="AQ343" s="343"/>
      <c r="AR343" s="343"/>
      <c r="AS343" s="343"/>
      <c r="AT343" s="343"/>
      <c r="AU343" s="351"/>
      <c r="AV343" s="343"/>
      <c r="AW343" s="343"/>
      <c r="AX343" s="343"/>
      <c r="AY343" s="343"/>
      <c r="AZ343" s="343"/>
      <c r="BA343" s="343"/>
      <c r="BB343" s="343"/>
      <c r="BC343" s="343"/>
      <c r="BD343" s="343"/>
      <c r="BE343" s="343"/>
      <c r="BF343" s="343"/>
      <c r="BG343" s="343"/>
      <c r="BH343" s="343"/>
      <c r="BI343" s="343"/>
      <c r="BJ343" s="343"/>
      <c r="BK343" s="343"/>
      <c r="BL343" s="343"/>
      <c r="BM343" s="343"/>
      <c r="BN343" s="343"/>
      <c r="BO343" s="343"/>
      <c r="BP343" s="343"/>
      <c r="BQ343" s="343"/>
      <c r="BR343" s="343"/>
      <c r="BS343" s="343"/>
      <c r="BT343" s="343"/>
      <c r="BU343" s="343"/>
      <c r="BV343" s="343"/>
      <c r="BW343" s="343"/>
      <c r="BX343" s="343"/>
      <c r="BY343" s="343"/>
      <c r="BZ343" s="343"/>
      <c r="CA343" s="343"/>
      <c r="CB343" s="343"/>
      <c r="CC343" s="343"/>
      <c r="CD343" s="343"/>
      <c r="CE343" s="343"/>
      <c r="CF343" s="343"/>
      <c r="CG343" s="343"/>
      <c r="CH343" s="343"/>
      <c r="CI343" s="343"/>
      <c r="CJ343" s="343"/>
      <c r="CK343" s="343"/>
      <c r="CL343" s="343"/>
      <c r="CM343" s="343"/>
      <c r="CN343" s="343"/>
      <c r="CO343" s="343"/>
      <c r="CP343" s="343"/>
      <c r="CQ343" s="343"/>
      <c r="CR343" s="343"/>
      <c r="CS343" s="343"/>
      <c r="CT343" s="343"/>
      <c r="CU343" s="343"/>
      <c r="CV343" s="343"/>
      <c r="CW343" s="343"/>
      <c r="CX343" s="343"/>
      <c r="CY343" s="343"/>
      <c r="CZ343" s="343"/>
      <c r="DA343" s="344"/>
    </row>
    <row r="344" spans="2:105" x14ac:dyDescent="0.25">
      <c r="B344" s="341"/>
      <c r="C344" s="343"/>
      <c r="D344" s="343"/>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c r="AA344" s="343"/>
      <c r="AB344" s="343"/>
      <c r="AC344" s="343"/>
      <c r="AD344" s="343"/>
      <c r="AE344" s="343"/>
      <c r="AF344" s="343"/>
      <c r="AG344" s="343"/>
      <c r="AH344" s="343"/>
      <c r="AI344" s="343"/>
      <c r="AJ344" s="343"/>
      <c r="AK344" s="343"/>
      <c r="AL344" s="343"/>
      <c r="AM344" s="343"/>
      <c r="AN344" s="343"/>
      <c r="AO344" s="343"/>
      <c r="AP344" s="343"/>
      <c r="AQ344" s="343"/>
      <c r="AR344" s="343"/>
      <c r="AS344" s="343"/>
      <c r="AT344" s="343"/>
      <c r="AU344" s="351"/>
      <c r="AV344" s="343"/>
      <c r="AW344" s="343"/>
      <c r="AX344" s="343"/>
      <c r="AY344" s="343"/>
      <c r="AZ344" s="343"/>
      <c r="BA344" s="343"/>
      <c r="BB344" s="343"/>
      <c r="BC344" s="343"/>
      <c r="BD344" s="343"/>
      <c r="BE344" s="343"/>
      <c r="BF344" s="343"/>
      <c r="BG344" s="343"/>
      <c r="BH344" s="343"/>
      <c r="BI344" s="343"/>
      <c r="BJ344" s="343"/>
      <c r="BK344" s="343"/>
      <c r="BL344" s="343"/>
      <c r="BM344" s="343"/>
      <c r="BN344" s="343"/>
      <c r="BO344" s="343"/>
      <c r="BP344" s="343"/>
      <c r="BQ344" s="343"/>
      <c r="BR344" s="343"/>
      <c r="BS344" s="343"/>
      <c r="BT344" s="343"/>
      <c r="BU344" s="343"/>
      <c r="BV344" s="343"/>
      <c r="BW344" s="343"/>
      <c r="BX344" s="343"/>
      <c r="BY344" s="343"/>
      <c r="BZ344" s="343"/>
      <c r="CA344" s="343"/>
      <c r="CB344" s="343"/>
      <c r="CC344" s="343"/>
      <c r="CD344" s="343"/>
      <c r="CE344" s="343"/>
      <c r="CF344" s="343"/>
      <c r="CG344" s="343"/>
      <c r="CH344" s="343"/>
      <c r="CI344" s="343"/>
      <c r="CJ344" s="343"/>
      <c r="CK344" s="343"/>
      <c r="CL344" s="343"/>
      <c r="CM344" s="343"/>
      <c r="CN344" s="343"/>
      <c r="CO344" s="343"/>
      <c r="CP344" s="343"/>
      <c r="CQ344" s="343"/>
      <c r="CR344" s="343"/>
      <c r="CS344" s="343"/>
      <c r="CT344" s="343"/>
      <c r="CU344" s="343"/>
      <c r="CV344" s="343"/>
      <c r="CW344" s="343"/>
      <c r="CX344" s="343"/>
      <c r="CY344" s="343"/>
      <c r="CZ344" s="343"/>
      <c r="DA344" s="344"/>
    </row>
    <row r="345" spans="2:105" x14ac:dyDescent="0.25">
      <c r="B345" s="341"/>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c r="AA345" s="343"/>
      <c r="AB345" s="343"/>
      <c r="AC345" s="343"/>
      <c r="AD345" s="343"/>
      <c r="AE345" s="343"/>
      <c r="AF345" s="343"/>
      <c r="AG345" s="343"/>
      <c r="AH345" s="343"/>
      <c r="AI345" s="343"/>
      <c r="AJ345" s="343"/>
      <c r="AK345" s="343"/>
      <c r="AL345" s="343"/>
      <c r="AM345" s="343"/>
      <c r="AN345" s="343"/>
      <c r="AO345" s="343"/>
      <c r="AP345" s="343"/>
      <c r="AQ345" s="343"/>
      <c r="AR345" s="343"/>
      <c r="AS345" s="343"/>
      <c r="AT345" s="343"/>
      <c r="AU345" s="351"/>
      <c r="AV345" s="343"/>
      <c r="AW345" s="343"/>
      <c r="AX345" s="343"/>
      <c r="AY345" s="343"/>
      <c r="AZ345" s="343"/>
      <c r="BA345" s="343"/>
      <c r="BB345" s="343"/>
      <c r="BC345" s="343"/>
      <c r="BD345" s="343"/>
      <c r="BE345" s="343"/>
      <c r="BF345" s="343"/>
      <c r="BG345" s="343"/>
      <c r="BH345" s="343"/>
      <c r="BI345" s="343"/>
      <c r="BJ345" s="343"/>
      <c r="BK345" s="343"/>
      <c r="BL345" s="343"/>
      <c r="BM345" s="343"/>
      <c r="BN345" s="343"/>
      <c r="BO345" s="343"/>
      <c r="BP345" s="343"/>
      <c r="BQ345" s="343"/>
      <c r="BR345" s="343"/>
      <c r="BS345" s="343"/>
      <c r="BT345" s="343"/>
      <c r="BU345" s="343"/>
      <c r="BV345" s="343"/>
      <c r="BW345" s="343"/>
      <c r="BX345" s="343"/>
      <c r="BY345" s="343"/>
      <c r="BZ345" s="343"/>
      <c r="CA345" s="343"/>
      <c r="CB345" s="343"/>
      <c r="CC345" s="343"/>
      <c r="CD345" s="343"/>
      <c r="CE345" s="343"/>
      <c r="CF345" s="343"/>
      <c r="CG345" s="343"/>
      <c r="CH345" s="343"/>
      <c r="CI345" s="343"/>
      <c r="CJ345" s="343"/>
      <c r="CK345" s="343"/>
      <c r="CL345" s="343"/>
      <c r="CM345" s="343"/>
      <c r="CN345" s="343"/>
      <c r="CO345" s="343"/>
      <c r="CP345" s="343"/>
      <c r="CQ345" s="343"/>
      <c r="CR345" s="343"/>
      <c r="CS345" s="343"/>
      <c r="CT345" s="343"/>
      <c r="CU345" s="343"/>
      <c r="CV345" s="343"/>
      <c r="CW345" s="343"/>
      <c r="CX345" s="343"/>
      <c r="CY345" s="343"/>
      <c r="CZ345" s="343"/>
      <c r="DA345" s="344"/>
    </row>
    <row r="346" spans="2:105" x14ac:dyDescent="0.25">
      <c r="B346" s="341"/>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c r="AA346" s="343"/>
      <c r="AB346" s="343"/>
      <c r="AC346" s="343"/>
      <c r="AD346" s="343"/>
      <c r="AE346" s="343"/>
      <c r="AF346" s="343"/>
      <c r="AG346" s="343"/>
      <c r="AH346" s="343"/>
      <c r="AI346" s="343"/>
      <c r="AJ346" s="343"/>
      <c r="AK346" s="343"/>
      <c r="AL346" s="343"/>
      <c r="AM346" s="343"/>
      <c r="AN346" s="343"/>
      <c r="AO346" s="343"/>
      <c r="AP346" s="343"/>
      <c r="AQ346" s="343"/>
      <c r="AR346" s="343"/>
      <c r="AS346" s="343"/>
      <c r="AT346" s="343"/>
      <c r="AU346" s="351"/>
      <c r="AV346" s="343"/>
      <c r="AW346" s="343"/>
      <c r="AX346" s="343"/>
      <c r="AY346" s="343"/>
      <c r="AZ346" s="343"/>
      <c r="BA346" s="343"/>
      <c r="BB346" s="343"/>
      <c r="BC346" s="343"/>
      <c r="BD346" s="343"/>
      <c r="BE346" s="343"/>
      <c r="BF346" s="343"/>
      <c r="BG346" s="343"/>
      <c r="BH346" s="343"/>
      <c r="BI346" s="343"/>
      <c r="BJ346" s="343"/>
      <c r="BK346" s="343"/>
      <c r="BL346" s="343"/>
      <c r="BM346" s="343"/>
      <c r="BN346" s="343"/>
      <c r="BO346" s="343"/>
      <c r="BP346" s="343"/>
      <c r="BQ346" s="343"/>
      <c r="BR346" s="343"/>
      <c r="BS346" s="343"/>
      <c r="BT346" s="343"/>
      <c r="BU346" s="343"/>
      <c r="BV346" s="343"/>
      <c r="BW346" s="343"/>
      <c r="BX346" s="343"/>
      <c r="BY346" s="343"/>
      <c r="BZ346" s="343"/>
      <c r="CA346" s="343"/>
      <c r="CB346" s="343"/>
      <c r="CC346" s="343"/>
      <c r="CD346" s="343"/>
      <c r="CE346" s="343"/>
      <c r="CF346" s="343"/>
      <c r="CG346" s="343"/>
      <c r="CH346" s="343"/>
      <c r="CI346" s="343"/>
      <c r="CJ346" s="343"/>
      <c r="CK346" s="343"/>
      <c r="CL346" s="343"/>
      <c r="CM346" s="343"/>
      <c r="CN346" s="343"/>
      <c r="CO346" s="343"/>
      <c r="CP346" s="343"/>
      <c r="CQ346" s="343"/>
      <c r="CR346" s="343"/>
      <c r="CS346" s="343"/>
      <c r="CT346" s="343"/>
      <c r="CU346" s="343"/>
      <c r="CV346" s="343"/>
      <c r="CW346" s="343"/>
      <c r="CX346" s="343"/>
      <c r="CY346" s="343"/>
      <c r="CZ346" s="343"/>
      <c r="DA346" s="344"/>
    </row>
    <row r="347" spans="2:105" x14ac:dyDescent="0.25">
      <c r="B347" s="341"/>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c r="AA347" s="343"/>
      <c r="AB347" s="343"/>
      <c r="AC347" s="343"/>
      <c r="AD347" s="343"/>
      <c r="AE347" s="343"/>
      <c r="AF347" s="343"/>
      <c r="AG347" s="343"/>
      <c r="AH347" s="343"/>
      <c r="AI347" s="343"/>
      <c r="AJ347" s="343"/>
      <c r="AK347" s="343"/>
      <c r="AL347" s="343"/>
      <c r="AM347" s="343"/>
      <c r="AN347" s="343"/>
      <c r="AO347" s="343"/>
      <c r="AP347" s="343"/>
      <c r="AQ347" s="343"/>
      <c r="AR347" s="343"/>
      <c r="AS347" s="343"/>
      <c r="AT347" s="343"/>
      <c r="AU347" s="351"/>
      <c r="AV347" s="343"/>
      <c r="AW347" s="343"/>
      <c r="AX347" s="343"/>
      <c r="AY347" s="343"/>
      <c r="AZ347" s="343"/>
      <c r="BA347" s="343"/>
      <c r="BB347" s="343"/>
      <c r="BC347" s="343"/>
      <c r="BD347" s="343"/>
      <c r="BE347" s="343"/>
      <c r="BF347" s="343"/>
      <c r="BG347" s="343"/>
      <c r="BH347" s="343"/>
      <c r="BI347" s="343"/>
      <c r="BJ347" s="343"/>
      <c r="BK347" s="343"/>
      <c r="BL347" s="343"/>
      <c r="BM347" s="343"/>
      <c r="BN347" s="343"/>
      <c r="BO347" s="343"/>
      <c r="BP347" s="343"/>
      <c r="BQ347" s="343"/>
      <c r="BR347" s="343"/>
      <c r="BS347" s="343"/>
      <c r="BT347" s="343"/>
      <c r="BU347" s="343"/>
      <c r="BV347" s="343"/>
      <c r="BW347" s="343"/>
      <c r="BX347" s="343"/>
      <c r="BY347" s="343"/>
      <c r="BZ347" s="343"/>
      <c r="CA347" s="343"/>
      <c r="CB347" s="343"/>
      <c r="CC347" s="343"/>
      <c r="CD347" s="343"/>
      <c r="CE347" s="343"/>
      <c r="CF347" s="343"/>
      <c r="CG347" s="343"/>
      <c r="CH347" s="343"/>
      <c r="CI347" s="343"/>
      <c r="CJ347" s="343"/>
      <c r="CK347" s="343"/>
      <c r="CL347" s="343"/>
      <c r="CM347" s="343"/>
      <c r="CN347" s="343"/>
      <c r="CO347" s="343"/>
      <c r="CP347" s="343"/>
      <c r="CQ347" s="343"/>
      <c r="CR347" s="343"/>
      <c r="CS347" s="343"/>
      <c r="CT347" s="343"/>
      <c r="CU347" s="343"/>
      <c r="CV347" s="343"/>
      <c r="CW347" s="343"/>
      <c r="CX347" s="343"/>
      <c r="CY347" s="343"/>
      <c r="CZ347" s="343"/>
      <c r="DA347" s="344"/>
    </row>
    <row r="348" spans="2:105" x14ac:dyDescent="0.25">
      <c r="B348" s="341"/>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c r="AA348" s="343"/>
      <c r="AB348" s="343"/>
      <c r="AC348" s="343"/>
      <c r="AD348" s="343"/>
      <c r="AE348" s="343"/>
      <c r="AF348" s="343"/>
      <c r="AG348" s="343"/>
      <c r="AH348" s="343"/>
      <c r="AI348" s="343"/>
      <c r="AJ348" s="343"/>
      <c r="AK348" s="343"/>
      <c r="AL348" s="343"/>
      <c r="AM348" s="343"/>
      <c r="AN348" s="343"/>
      <c r="AO348" s="343"/>
      <c r="AP348" s="343"/>
      <c r="AQ348" s="343"/>
      <c r="AR348" s="343"/>
      <c r="AS348" s="343"/>
      <c r="AT348" s="343"/>
      <c r="AU348" s="351"/>
      <c r="AV348" s="343"/>
      <c r="AW348" s="343"/>
      <c r="AX348" s="343"/>
      <c r="AY348" s="343"/>
      <c r="AZ348" s="343"/>
      <c r="BA348" s="343"/>
      <c r="BB348" s="343"/>
      <c r="BC348" s="343"/>
      <c r="BD348" s="343"/>
      <c r="BE348" s="343"/>
      <c r="BF348" s="343"/>
      <c r="BG348" s="343"/>
      <c r="BH348" s="343"/>
      <c r="BI348" s="343"/>
      <c r="BJ348" s="343"/>
      <c r="BK348" s="343"/>
      <c r="BL348" s="343"/>
      <c r="BM348" s="343"/>
      <c r="BN348" s="343"/>
      <c r="BO348" s="343"/>
      <c r="BP348" s="343"/>
      <c r="BQ348" s="343"/>
      <c r="BR348" s="343"/>
      <c r="BS348" s="343"/>
      <c r="BT348" s="343"/>
      <c r="BU348" s="343"/>
      <c r="BV348" s="343"/>
      <c r="BW348" s="343"/>
      <c r="BX348" s="343"/>
      <c r="BY348" s="343"/>
      <c r="BZ348" s="343"/>
      <c r="CA348" s="343"/>
      <c r="CB348" s="343"/>
      <c r="CC348" s="343"/>
      <c r="CD348" s="343"/>
      <c r="CE348" s="343"/>
      <c r="CF348" s="343"/>
      <c r="CG348" s="343"/>
      <c r="CH348" s="343"/>
      <c r="CI348" s="343"/>
      <c r="CJ348" s="343"/>
      <c r="CK348" s="343"/>
      <c r="CL348" s="343"/>
      <c r="CM348" s="343"/>
      <c r="CN348" s="343"/>
      <c r="CO348" s="343"/>
      <c r="CP348" s="343"/>
      <c r="CQ348" s="343"/>
      <c r="CR348" s="343"/>
      <c r="CS348" s="343"/>
      <c r="CT348" s="343"/>
      <c r="CU348" s="343"/>
      <c r="CV348" s="343"/>
      <c r="CW348" s="343"/>
      <c r="CX348" s="343"/>
      <c r="CY348" s="343"/>
      <c r="CZ348" s="343"/>
      <c r="DA348" s="344"/>
    </row>
    <row r="349" spans="2:105" x14ac:dyDescent="0.25">
      <c r="B349" s="341"/>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c r="AS349" s="343"/>
      <c r="AT349" s="343"/>
      <c r="AU349" s="351"/>
      <c r="AV349" s="343"/>
      <c r="AW349" s="343"/>
      <c r="AX349" s="343"/>
      <c r="AY349" s="343"/>
      <c r="AZ349" s="343"/>
      <c r="BA349" s="343"/>
      <c r="BB349" s="343"/>
      <c r="BC349" s="343"/>
      <c r="BD349" s="343"/>
      <c r="BE349" s="343"/>
      <c r="BF349" s="343"/>
      <c r="BG349" s="343"/>
      <c r="BH349" s="343"/>
      <c r="BI349" s="343"/>
      <c r="BJ349" s="343"/>
      <c r="BK349" s="343"/>
      <c r="BL349" s="343"/>
      <c r="BM349" s="343"/>
      <c r="BN349" s="343"/>
      <c r="BO349" s="343"/>
      <c r="BP349" s="343"/>
      <c r="BQ349" s="343"/>
      <c r="BR349" s="343"/>
      <c r="BS349" s="343"/>
      <c r="BT349" s="343"/>
      <c r="BU349" s="343"/>
      <c r="BV349" s="343"/>
      <c r="BW349" s="343"/>
      <c r="BX349" s="343"/>
      <c r="BY349" s="343"/>
      <c r="BZ349" s="343"/>
      <c r="CA349" s="343"/>
      <c r="CB349" s="343"/>
      <c r="CC349" s="343"/>
      <c r="CD349" s="343"/>
      <c r="CE349" s="343"/>
      <c r="CF349" s="343"/>
      <c r="CG349" s="343"/>
      <c r="CH349" s="343"/>
      <c r="CI349" s="343"/>
      <c r="CJ349" s="343"/>
      <c r="CK349" s="343"/>
      <c r="CL349" s="343"/>
      <c r="CM349" s="343"/>
      <c r="CN349" s="343"/>
      <c r="CO349" s="343"/>
      <c r="CP349" s="343"/>
      <c r="CQ349" s="343"/>
      <c r="CR349" s="343"/>
      <c r="CS349" s="343"/>
      <c r="CT349" s="343"/>
      <c r="CU349" s="343"/>
      <c r="CV349" s="343"/>
      <c r="CW349" s="343"/>
      <c r="CX349" s="343"/>
      <c r="CY349" s="343"/>
      <c r="CZ349" s="343"/>
      <c r="DA349" s="344"/>
    </row>
    <row r="350" spans="2:105" x14ac:dyDescent="0.25">
      <c r="B350" s="341"/>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c r="AS350" s="343"/>
      <c r="AT350" s="343"/>
      <c r="AU350" s="351"/>
      <c r="AV350" s="343"/>
      <c r="AW350" s="343"/>
      <c r="AX350" s="343"/>
      <c r="AY350" s="343"/>
      <c r="AZ350" s="343"/>
      <c r="BA350" s="343"/>
      <c r="BB350" s="343"/>
      <c r="BC350" s="343"/>
      <c r="BD350" s="343"/>
      <c r="BE350" s="343"/>
      <c r="BF350" s="343"/>
      <c r="BG350" s="343"/>
      <c r="BH350" s="343"/>
      <c r="BI350" s="343"/>
      <c r="BJ350" s="343"/>
      <c r="BK350" s="343"/>
      <c r="BL350" s="343"/>
      <c r="BM350" s="343"/>
      <c r="BN350" s="343"/>
      <c r="BO350" s="343"/>
      <c r="BP350" s="343"/>
      <c r="BQ350" s="343"/>
      <c r="BR350" s="343"/>
      <c r="BS350" s="343"/>
      <c r="BT350" s="343"/>
      <c r="BU350" s="343"/>
      <c r="BV350" s="343"/>
      <c r="BW350" s="343"/>
      <c r="BX350" s="343"/>
      <c r="BY350" s="343"/>
      <c r="BZ350" s="343"/>
      <c r="CA350" s="343"/>
      <c r="CB350" s="343"/>
      <c r="CC350" s="343"/>
      <c r="CD350" s="343"/>
      <c r="CE350" s="343"/>
      <c r="CF350" s="343"/>
      <c r="CG350" s="343"/>
      <c r="CH350" s="343"/>
      <c r="CI350" s="343"/>
      <c r="CJ350" s="343"/>
      <c r="CK350" s="343"/>
      <c r="CL350" s="343"/>
      <c r="CM350" s="343"/>
      <c r="CN350" s="343"/>
      <c r="CO350" s="343"/>
      <c r="CP350" s="343"/>
      <c r="CQ350" s="343"/>
      <c r="CR350" s="343"/>
      <c r="CS350" s="343"/>
      <c r="CT350" s="343"/>
      <c r="CU350" s="343"/>
      <c r="CV350" s="343"/>
      <c r="CW350" s="343"/>
      <c r="CX350" s="343"/>
      <c r="CY350" s="343"/>
      <c r="CZ350" s="343"/>
      <c r="DA350" s="344"/>
    </row>
    <row r="351" spans="2:105" x14ac:dyDescent="0.25">
      <c r="B351" s="341"/>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c r="AA351" s="343"/>
      <c r="AB351" s="343"/>
      <c r="AC351" s="343"/>
      <c r="AD351" s="343"/>
      <c r="AE351" s="343"/>
      <c r="AF351" s="343"/>
      <c r="AG351" s="343"/>
      <c r="AH351" s="343"/>
      <c r="AI351" s="343"/>
      <c r="AJ351" s="343"/>
      <c r="AK351" s="343"/>
      <c r="AL351" s="343"/>
      <c r="AM351" s="343"/>
      <c r="AN351" s="343"/>
      <c r="AO351" s="343"/>
      <c r="AP351" s="343"/>
      <c r="AQ351" s="343"/>
      <c r="AR351" s="343"/>
      <c r="AS351" s="343"/>
      <c r="AT351" s="343"/>
      <c r="AU351" s="351"/>
      <c r="AV351" s="343"/>
      <c r="AW351" s="343"/>
      <c r="AX351" s="343"/>
      <c r="AY351" s="343"/>
      <c r="AZ351" s="343"/>
      <c r="BA351" s="343"/>
      <c r="BB351" s="343"/>
      <c r="BC351" s="343"/>
      <c r="BD351" s="343"/>
      <c r="BE351" s="343"/>
      <c r="BF351" s="343"/>
      <c r="BG351" s="343"/>
      <c r="BH351" s="343"/>
      <c r="BI351" s="343"/>
      <c r="BJ351" s="343"/>
      <c r="BK351" s="343"/>
      <c r="BL351" s="343"/>
      <c r="BM351" s="343"/>
      <c r="BN351" s="343"/>
      <c r="BO351" s="343"/>
      <c r="BP351" s="343"/>
      <c r="BQ351" s="343"/>
      <c r="BR351" s="343"/>
      <c r="BS351" s="343"/>
      <c r="BT351" s="343"/>
      <c r="BU351" s="343"/>
      <c r="BV351" s="343"/>
      <c r="BW351" s="343"/>
      <c r="BX351" s="343"/>
      <c r="BY351" s="343"/>
      <c r="BZ351" s="343"/>
      <c r="CA351" s="343"/>
      <c r="CB351" s="343"/>
      <c r="CC351" s="343"/>
      <c r="CD351" s="343"/>
      <c r="CE351" s="343"/>
      <c r="CF351" s="343"/>
      <c r="CG351" s="343"/>
      <c r="CH351" s="343"/>
      <c r="CI351" s="343"/>
      <c r="CJ351" s="343"/>
      <c r="CK351" s="343"/>
      <c r="CL351" s="343"/>
      <c r="CM351" s="343"/>
      <c r="CN351" s="343"/>
      <c r="CO351" s="343"/>
      <c r="CP351" s="343"/>
      <c r="CQ351" s="343"/>
      <c r="CR351" s="343"/>
      <c r="CS351" s="343"/>
      <c r="CT351" s="343"/>
      <c r="CU351" s="343"/>
      <c r="CV351" s="343"/>
      <c r="CW351" s="343"/>
      <c r="CX351" s="343"/>
      <c r="CY351" s="343"/>
      <c r="CZ351" s="343"/>
      <c r="DA351" s="344"/>
    </row>
    <row r="352" spans="2:105" x14ac:dyDescent="0.25">
      <c r="B352" s="341"/>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c r="AA352" s="343"/>
      <c r="AB352" s="343"/>
      <c r="AC352" s="343"/>
      <c r="AD352" s="343"/>
      <c r="AE352" s="343"/>
      <c r="AF352" s="343"/>
      <c r="AG352" s="343"/>
      <c r="AH352" s="343"/>
      <c r="AI352" s="343"/>
      <c r="AJ352" s="343"/>
      <c r="AK352" s="343"/>
      <c r="AL352" s="343"/>
      <c r="AM352" s="343"/>
      <c r="AN352" s="343"/>
      <c r="AO352" s="343"/>
      <c r="AP352" s="343"/>
      <c r="AQ352" s="343"/>
      <c r="AR352" s="343"/>
      <c r="AS352" s="343"/>
      <c r="AT352" s="343"/>
      <c r="AU352" s="351"/>
      <c r="AV352" s="343"/>
      <c r="AW352" s="343"/>
      <c r="AX352" s="343"/>
      <c r="AY352" s="343"/>
      <c r="AZ352" s="343"/>
      <c r="BA352" s="343"/>
      <c r="BB352" s="343"/>
      <c r="BC352" s="343"/>
      <c r="BD352" s="343"/>
      <c r="BE352" s="343"/>
      <c r="BF352" s="343"/>
      <c r="BG352" s="343"/>
      <c r="BH352" s="343"/>
      <c r="BI352" s="343"/>
      <c r="BJ352" s="343"/>
      <c r="BK352" s="343"/>
      <c r="BL352" s="343"/>
      <c r="BM352" s="343"/>
      <c r="BN352" s="343"/>
      <c r="BO352" s="343"/>
      <c r="BP352" s="343"/>
      <c r="BQ352" s="343"/>
      <c r="BR352" s="343"/>
      <c r="BS352" s="343"/>
      <c r="BT352" s="343"/>
      <c r="BU352" s="343"/>
      <c r="BV352" s="343"/>
      <c r="BW352" s="343"/>
      <c r="BX352" s="343"/>
      <c r="BY352" s="343"/>
      <c r="BZ352" s="343"/>
      <c r="CA352" s="343"/>
      <c r="CB352" s="343"/>
      <c r="CC352" s="343"/>
      <c r="CD352" s="343"/>
      <c r="CE352" s="343"/>
      <c r="CF352" s="343"/>
      <c r="CG352" s="343"/>
      <c r="CH352" s="343"/>
      <c r="CI352" s="343"/>
      <c r="CJ352" s="343"/>
      <c r="CK352" s="343"/>
      <c r="CL352" s="343"/>
      <c r="CM352" s="343"/>
      <c r="CN352" s="343"/>
      <c r="CO352" s="343"/>
      <c r="CP352" s="343"/>
      <c r="CQ352" s="343"/>
      <c r="CR352" s="343"/>
      <c r="CS352" s="343"/>
      <c r="CT352" s="343"/>
      <c r="CU352" s="343"/>
      <c r="CV352" s="343"/>
      <c r="CW352" s="343"/>
      <c r="CX352" s="343"/>
      <c r="CY352" s="343"/>
      <c r="CZ352" s="343"/>
      <c r="DA352" s="344"/>
    </row>
    <row r="353" spans="2:105" x14ac:dyDescent="0.25">
      <c r="B353" s="341"/>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c r="AA353" s="343"/>
      <c r="AB353" s="343"/>
      <c r="AC353" s="343"/>
      <c r="AD353" s="343"/>
      <c r="AE353" s="343"/>
      <c r="AF353" s="343"/>
      <c r="AG353" s="343"/>
      <c r="AH353" s="343"/>
      <c r="AI353" s="343"/>
      <c r="AJ353" s="343"/>
      <c r="AK353" s="343"/>
      <c r="AL353" s="343"/>
      <c r="AM353" s="343"/>
      <c r="AN353" s="343"/>
      <c r="AO353" s="343"/>
      <c r="AP353" s="343"/>
      <c r="AQ353" s="343"/>
      <c r="AR353" s="343"/>
      <c r="AS353" s="343"/>
      <c r="AT353" s="343"/>
      <c r="AU353" s="351"/>
      <c r="AV353" s="343"/>
      <c r="AW353" s="343"/>
      <c r="AX353" s="343"/>
      <c r="AY353" s="343"/>
      <c r="AZ353" s="343"/>
      <c r="BA353" s="343"/>
      <c r="BB353" s="343"/>
      <c r="BC353" s="343"/>
      <c r="BD353" s="343"/>
      <c r="BE353" s="343"/>
      <c r="BF353" s="343"/>
      <c r="BG353" s="343"/>
      <c r="BH353" s="343"/>
      <c r="BI353" s="343"/>
      <c r="BJ353" s="343"/>
      <c r="BK353" s="343"/>
      <c r="BL353" s="343"/>
      <c r="BM353" s="343"/>
      <c r="BN353" s="343"/>
      <c r="BO353" s="343"/>
      <c r="BP353" s="343"/>
      <c r="BQ353" s="343"/>
      <c r="BR353" s="343"/>
      <c r="BS353" s="343"/>
      <c r="BT353" s="343"/>
      <c r="BU353" s="343"/>
      <c r="BV353" s="343"/>
      <c r="BW353" s="343"/>
      <c r="BX353" s="343"/>
      <c r="BY353" s="343"/>
      <c r="BZ353" s="343"/>
      <c r="CA353" s="343"/>
      <c r="CB353" s="343"/>
      <c r="CC353" s="343"/>
      <c r="CD353" s="343"/>
      <c r="CE353" s="343"/>
      <c r="CF353" s="343"/>
      <c r="CG353" s="343"/>
      <c r="CH353" s="343"/>
      <c r="CI353" s="343"/>
      <c r="CJ353" s="343"/>
      <c r="CK353" s="343"/>
      <c r="CL353" s="343"/>
      <c r="CM353" s="343"/>
      <c r="CN353" s="343"/>
      <c r="CO353" s="343"/>
      <c r="CP353" s="343"/>
      <c r="CQ353" s="343"/>
      <c r="CR353" s="343"/>
      <c r="CS353" s="343"/>
      <c r="CT353" s="343"/>
      <c r="CU353" s="343"/>
      <c r="CV353" s="343"/>
      <c r="CW353" s="343"/>
      <c r="CX353" s="343"/>
      <c r="CY353" s="343"/>
      <c r="CZ353" s="343"/>
      <c r="DA353" s="344"/>
    </row>
    <row r="354" spans="2:105" x14ac:dyDescent="0.25">
      <c r="B354" s="341"/>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c r="AD354" s="343"/>
      <c r="AE354" s="343"/>
      <c r="AF354" s="343"/>
      <c r="AG354" s="343"/>
      <c r="AH354" s="343"/>
      <c r="AI354" s="343"/>
      <c r="AJ354" s="343"/>
      <c r="AK354" s="343"/>
      <c r="AL354" s="343"/>
      <c r="AM354" s="343"/>
      <c r="AN354" s="343"/>
      <c r="AO354" s="343"/>
      <c r="AP354" s="343"/>
      <c r="AQ354" s="343"/>
      <c r="AR354" s="343"/>
      <c r="AS354" s="343"/>
      <c r="AT354" s="343"/>
      <c r="AU354" s="351"/>
      <c r="AV354" s="343"/>
      <c r="AW354" s="343"/>
      <c r="AX354" s="343"/>
      <c r="AY354" s="343"/>
      <c r="AZ354" s="343"/>
      <c r="BA354" s="343"/>
      <c r="BB354" s="343"/>
      <c r="BC354" s="343"/>
      <c r="BD354" s="343"/>
      <c r="BE354" s="343"/>
      <c r="BF354" s="343"/>
      <c r="BG354" s="343"/>
      <c r="BH354" s="343"/>
      <c r="BI354" s="343"/>
      <c r="BJ354" s="343"/>
      <c r="BK354" s="343"/>
      <c r="BL354" s="343"/>
      <c r="BM354" s="343"/>
      <c r="BN354" s="343"/>
      <c r="BO354" s="343"/>
      <c r="BP354" s="343"/>
      <c r="BQ354" s="343"/>
      <c r="BR354" s="343"/>
      <c r="BS354" s="343"/>
      <c r="BT354" s="343"/>
      <c r="BU354" s="343"/>
      <c r="BV354" s="343"/>
      <c r="BW354" s="343"/>
      <c r="BX354" s="343"/>
      <c r="BY354" s="343"/>
      <c r="BZ354" s="343"/>
      <c r="CA354" s="343"/>
      <c r="CB354" s="343"/>
      <c r="CC354" s="343"/>
      <c r="CD354" s="343"/>
      <c r="CE354" s="343"/>
      <c r="CF354" s="343"/>
      <c r="CG354" s="343"/>
      <c r="CH354" s="343"/>
      <c r="CI354" s="343"/>
      <c r="CJ354" s="343"/>
      <c r="CK354" s="343"/>
      <c r="CL354" s="343"/>
      <c r="CM354" s="343"/>
      <c r="CN354" s="343"/>
      <c r="CO354" s="343"/>
      <c r="CP354" s="343"/>
      <c r="CQ354" s="343"/>
      <c r="CR354" s="343"/>
      <c r="CS354" s="343"/>
      <c r="CT354" s="343"/>
      <c r="CU354" s="343"/>
      <c r="CV354" s="343"/>
      <c r="CW354" s="343"/>
      <c r="CX354" s="343"/>
      <c r="CY354" s="343"/>
      <c r="CZ354" s="343"/>
      <c r="DA354" s="344"/>
    </row>
    <row r="355" spans="2:105" x14ac:dyDescent="0.25">
      <c r="B355" s="341"/>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c r="AD355" s="343"/>
      <c r="AE355" s="343"/>
      <c r="AF355" s="343"/>
      <c r="AG355" s="343"/>
      <c r="AH355" s="343"/>
      <c r="AI355" s="343"/>
      <c r="AJ355" s="343"/>
      <c r="AK355" s="343"/>
      <c r="AL355" s="343"/>
      <c r="AM355" s="343"/>
      <c r="AN355" s="343"/>
      <c r="AO355" s="343"/>
      <c r="AP355" s="343"/>
      <c r="AQ355" s="343"/>
      <c r="AR355" s="343"/>
      <c r="AS355" s="343"/>
      <c r="AT355" s="343"/>
      <c r="AU355" s="351"/>
      <c r="AV355" s="343"/>
      <c r="AW355" s="343"/>
      <c r="AX355" s="343"/>
      <c r="AY355" s="343"/>
      <c r="AZ355" s="343"/>
      <c r="BA355" s="343"/>
      <c r="BB355" s="343"/>
      <c r="BC355" s="343"/>
      <c r="BD355" s="343"/>
      <c r="BE355" s="343"/>
      <c r="BF355" s="343"/>
      <c r="BG355" s="343"/>
      <c r="BH355" s="343"/>
      <c r="BI355" s="343"/>
      <c r="BJ355" s="343"/>
      <c r="BK355" s="343"/>
      <c r="BL355" s="343"/>
      <c r="BM355" s="343"/>
      <c r="BN355" s="343"/>
      <c r="BO355" s="343"/>
      <c r="BP355" s="343"/>
      <c r="BQ355" s="343"/>
      <c r="BR355" s="343"/>
      <c r="BS355" s="343"/>
      <c r="BT355" s="343"/>
      <c r="BU355" s="343"/>
      <c r="BV355" s="343"/>
      <c r="BW355" s="343"/>
      <c r="BX355" s="343"/>
      <c r="BY355" s="343"/>
      <c r="BZ355" s="343"/>
      <c r="CA355" s="343"/>
      <c r="CB355" s="343"/>
      <c r="CC355" s="343"/>
      <c r="CD355" s="343"/>
      <c r="CE355" s="343"/>
      <c r="CF355" s="343"/>
      <c r="CG355" s="343"/>
      <c r="CH355" s="343"/>
      <c r="CI355" s="343"/>
      <c r="CJ355" s="343"/>
      <c r="CK355" s="343"/>
      <c r="CL355" s="343"/>
      <c r="CM355" s="343"/>
      <c r="CN355" s="343"/>
      <c r="CO355" s="343"/>
      <c r="CP355" s="343"/>
      <c r="CQ355" s="343"/>
      <c r="CR355" s="343"/>
      <c r="CS355" s="343"/>
      <c r="CT355" s="343"/>
      <c r="CU355" s="343"/>
      <c r="CV355" s="343"/>
      <c r="CW355" s="343"/>
      <c r="CX355" s="343"/>
      <c r="CY355" s="343"/>
      <c r="CZ355" s="343"/>
      <c r="DA355" s="344"/>
    </row>
    <row r="356" spans="2:105" x14ac:dyDescent="0.25">
      <c r="B356" s="341"/>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c r="AD356" s="343"/>
      <c r="AE356" s="343"/>
      <c r="AF356" s="343"/>
      <c r="AG356" s="343"/>
      <c r="AH356" s="343"/>
      <c r="AI356" s="343"/>
      <c r="AJ356" s="343"/>
      <c r="AK356" s="343"/>
      <c r="AL356" s="343"/>
      <c r="AM356" s="343"/>
      <c r="AN356" s="343"/>
      <c r="AO356" s="343"/>
      <c r="AP356" s="343"/>
      <c r="AQ356" s="343"/>
      <c r="AR356" s="343"/>
      <c r="AS356" s="343"/>
      <c r="AT356" s="343"/>
      <c r="AU356" s="351"/>
      <c r="AV356" s="343"/>
      <c r="AW356" s="343"/>
      <c r="AX356" s="343"/>
      <c r="AY356" s="343"/>
      <c r="AZ356" s="343"/>
      <c r="BA356" s="343"/>
      <c r="BB356" s="343"/>
      <c r="BC356" s="343"/>
      <c r="BD356" s="343"/>
      <c r="BE356" s="343"/>
      <c r="BF356" s="343"/>
      <c r="BG356" s="343"/>
      <c r="BH356" s="343"/>
      <c r="BI356" s="343"/>
      <c r="BJ356" s="343"/>
      <c r="BK356" s="343"/>
      <c r="BL356" s="343"/>
      <c r="BM356" s="343"/>
      <c r="BN356" s="343"/>
      <c r="BO356" s="343"/>
      <c r="BP356" s="343"/>
      <c r="BQ356" s="343"/>
      <c r="BR356" s="343"/>
      <c r="BS356" s="343"/>
      <c r="BT356" s="343"/>
      <c r="BU356" s="343"/>
      <c r="BV356" s="343"/>
      <c r="BW356" s="343"/>
      <c r="BX356" s="343"/>
      <c r="BY356" s="343"/>
      <c r="BZ356" s="343"/>
      <c r="CA356" s="343"/>
      <c r="CB356" s="343"/>
      <c r="CC356" s="343"/>
      <c r="CD356" s="343"/>
      <c r="CE356" s="343"/>
      <c r="CF356" s="343"/>
      <c r="CG356" s="343"/>
      <c r="CH356" s="343"/>
      <c r="CI356" s="343"/>
      <c r="CJ356" s="343"/>
      <c r="CK356" s="343"/>
      <c r="CL356" s="343"/>
      <c r="CM356" s="343"/>
      <c r="CN356" s="343"/>
      <c r="CO356" s="343"/>
      <c r="CP356" s="343"/>
      <c r="CQ356" s="343"/>
      <c r="CR356" s="343"/>
      <c r="CS356" s="343"/>
      <c r="CT356" s="343"/>
      <c r="CU356" s="343"/>
      <c r="CV356" s="343"/>
      <c r="CW356" s="343"/>
      <c r="CX356" s="343"/>
      <c r="CY356" s="343"/>
      <c r="CZ356" s="343"/>
      <c r="DA356" s="344"/>
    </row>
    <row r="357" spans="2:105" x14ac:dyDescent="0.25">
      <c r="B357" s="341"/>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c r="AD357" s="343"/>
      <c r="AE357" s="343"/>
      <c r="AF357" s="343"/>
      <c r="AG357" s="343"/>
      <c r="AH357" s="343"/>
      <c r="AI357" s="343"/>
      <c r="AJ357" s="343"/>
      <c r="AK357" s="343"/>
      <c r="AL357" s="343"/>
      <c r="AM357" s="343"/>
      <c r="AN357" s="343"/>
      <c r="AO357" s="343"/>
      <c r="AP357" s="343"/>
      <c r="AQ357" s="343"/>
      <c r="AR357" s="343"/>
      <c r="AS357" s="343"/>
      <c r="AT357" s="343"/>
      <c r="AU357" s="351"/>
      <c r="AV357" s="343"/>
      <c r="AW357" s="343"/>
      <c r="AX357" s="343"/>
      <c r="AY357" s="343"/>
      <c r="AZ357" s="343"/>
      <c r="BA357" s="343"/>
      <c r="BB357" s="343"/>
      <c r="BC357" s="343"/>
      <c r="BD357" s="343"/>
      <c r="BE357" s="343"/>
      <c r="BF357" s="343"/>
      <c r="BG357" s="343"/>
      <c r="BH357" s="343"/>
      <c r="BI357" s="343"/>
      <c r="BJ357" s="343"/>
      <c r="BK357" s="343"/>
      <c r="BL357" s="343"/>
      <c r="BM357" s="343"/>
      <c r="BN357" s="343"/>
      <c r="BO357" s="343"/>
      <c r="BP357" s="343"/>
      <c r="BQ357" s="343"/>
      <c r="BR357" s="343"/>
      <c r="BS357" s="343"/>
      <c r="BT357" s="343"/>
      <c r="BU357" s="343"/>
      <c r="BV357" s="343"/>
      <c r="BW357" s="343"/>
      <c r="BX357" s="343"/>
      <c r="BY357" s="343"/>
      <c r="BZ357" s="343"/>
      <c r="CA357" s="343"/>
      <c r="CB357" s="343"/>
      <c r="CC357" s="343"/>
      <c r="CD357" s="343"/>
      <c r="CE357" s="343"/>
      <c r="CF357" s="343"/>
      <c r="CG357" s="343"/>
      <c r="CH357" s="343"/>
      <c r="CI357" s="343"/>
      <c r="CJ357" s="343"/>
      <c r="CK357" s="343"/>
      <c r="CL357" s="343"/>
      <c r="CM357" s="343"/>
      <c r="CN357" s="343"/>
      <c r="CO357" s="343"/>
      <c r="CP357" s="343"/>
      <c r="CQ357" s="343"/>
      <c r="CR357" s="343"/>
      <c r="CS357" s="343"/>
      <c r="CT357" s="343"/>
      <c r="CU357" s="343"/>
      <c r="CV357" s="343"/>
      <c r="CW357" s="343"/>
      <c r="CX357" s="343"/>
      <c r="CY357" s="343"/>
      <c r="CZ357" s="343"/>
      <c r="DA357" s="344"/>
    </row>
    <row r="358" spans="2:105" x14ac:dyDescent="0.25">
      <c r="B358" s="341"/>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c r="AD358" s="343"/>
      <c r="AE358" s="343"/>
      <c r="AF358" s="343"/>
      <c r="AG358" s="343"/>
      <c r="AH358" s="343"/>
      <c r="AI358" s="343"/>
      <c r="AJ358" s="343"/>
      <c r="AK358" s="343"/>
      <c r="AL358" s="343"/>
      <c r="AM358" s="343"/>
      <c r="AN358" s="343"/>
      <c r="AO358" s="343"/>
      <c r="AP358" s="343"/>
      <c r="AQ358" s="343"/>
      <c r="AR358" s="343"/>
      <c r="AS358" s="343"/>
      <c r="AT358" s="343"/>
      <c r="AU358" s="351"/>
      <c r="AV358" s="343"/>
      <c r="AW358" s="343"/>
      <c r="AX358" s="343"/>
      <c r="AY358" s="343"/>
      <c r="AZ358" s="343"/>
      <c r="BA358" s="343"/>
      <c r="BB358" s="343"/>
      <c r="BC358" s="343"/>
      <c r="BD358" s="343"/>
      <c r="BE358" s="343"/>
      <c r="BF358" s="343"/>
      <c r="BG358" s="343"/>
      <c r="BH358" s="343"/>
      <c r="BI358" s="343"/>
      <c r="BJ358" s="343"/>
      <c r="BK358" s="343"/>
      <c r="BL358" s="343"/>
      <c r="BM358" s="343"/>
      <c r="BN358" s="343"/>
      <c r="BO358" s="343"/>
      <c r="BP358" s="343"/>
      <c r="BQ358" s="343"/>
      <c r="BR358" s="343"/>
      <c r="BS358" s="343"/>
      <c r="BT358" s="343"/>
      <c r="BU358" s="343"/>
      <c r="BV358" s="343"/>
      <c r="BW358" s="343"/>
      <c r="BX358" s="343"/>
      <c r="BY358" s="343"/>
      <c r="BZ358" s="343"/>
      <c r="CA358" s="343"/>
      <c r="CB358" s="343"/>
      <c r="CC358" s="343"/>
      <c r="CD358" s="343"/>
      <c r="CE358" s="343"/>
      <c r="CF358" s="343"/>
      <c r="CG358" s="343"/>
      <c r="CH358" s="343"/>
      <c r="CI358" s="343"/>
      <c r="CJ358" s="343"/>
      <c r="CK358" s="343"/>
      <c r="CL358" s="343"/>
      <c r="CM358" s="343"/>
      <c r="CN358" s="343"/>
      <c r="CO358" s="343"/>
      <c r="CP358" s="343"/>
      <c r="CQ358" s="343"/>
      <c r="CR358" s="343"/>
      <c r="CS358" s="343"/>
      <c r="CT358" s="343"/>
      <c r="CU358" s="343"/>
      <c r="CV358" s="343"/>
      <c r="CW358" s="343"/>
      <c r="CX358" s="343"/>
      <c r="CY358" s="343"/>
      <c r="CZ358" s="343"/>
      <c r="DA358" s="344"/>
    </row>
    <row r="359" spans="2:105" x14ac:dyDescent="0.25">
      <c r="B359" s="341"/>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c r="AS359" s="343"/>
      <c r="AT359" s="343"/>
      <c r="AU359" s="351"/>
      <c r="AV359" s="343"/>
      <c r="AW359" s="343"/>
      <c r="AX359" s="343"/>
      <c r="AY359" s="343"/>
      <c r="AZ359" s="343"/>
      <c r="BA359" s="343"/>
      <c r="BB359" s="343"/>
      <c r="BC359" s="343"/>
      <c r="BD359" s="343"/>
      <c r="BE359" s="343"/>
      <c r="BF359" s="343"/>
      <c r="BG359" s="343"/>
      <c r="BH359" s="343"/>
      <c r="BI359" s="343"/>
      <c r="BJ359" s="343"/>
      <c r="BK359" s="343"/>
      <c r="BL359" s="343"/>
      <c r="BM359" s="343"/>
      <c r="BN359" s="343"/>
      <c r="BO359" s="343"/>
      <c r="BP359" s="343"/>
      <c r="BQ359" s="343"/>
      <c r="BR359" s="343"/>
      <c r="BS359" s="343"/>
      <c r="BT359" s="343"/>
      <c r="BU359" s="343"/>
      <c r="BV359" s="343"/>
      <c r="BW359" s="343"/>
      <c r="BX359" s="343"/>
      <c r="BY359" s="343"/>
      <c r="BZ359" s="343"/>
      <c r="CA359" s="343"/>
      <c r="CB359" s="343"/>
      <c r="CC359" s="343"/>
      <c r="CD359" s="343"/>
      <c r="CE359" s="343"/>
      <c r="CF359" s="343"/>
      <c r="CG359" s="343"/>
      <c r="CH359" s="343"/>
      <c r="CI359" s="343"/>
      <c r="CJ359" s="343"/>
      <c r="CK359" s="343"/>
      <c r="CL359" s="343"/>
      <c r="CM359" s="343"/>
      <c r="CN359" s="343"/>
      <c r="CO359" s="343"/>
      <c r="CP359" s="343"/>
      <c r="CQ359" s="343"/>
      <c r="CR359" s="343"/>
      <c r="CS359" s="343"/>
      <c r="CT359" s="343"/>
      <c r="CU359" s="343"/>
      <c r="CV359" s="343"/>
      <c r="CW359" s="343"/>
      <c r="CX359" s="343"/>
      <c r="CY359" s="343"/>
      <c r="CZ359" s="343"/>
      <c r="DA359" s="344"/>
    </row>
    <row r="360" spans="2:105" x14ac:dyDescent="0.25">
      <c r="B360" s="341"/>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c r="AS360" s="343"/>
      <c r="AT360" s="343"/>
      <c r="AU360" s="351"/>
      <c r="AV360" s="343"/>
      <c r="AW360" s="343"/>
      <c r="AX360" s="343"/>
      <c r="AY360" s="343"/>
      <c r="AZ360" s="343"/>
      <c r="BA360" s="343"/>
      <c r="BB360" s="343"/>
      <c r="BC360" s="343"/>
      <c r="BD360" s="343"/>
      <c r="BE360" s="343"/>
      <c r="BF360" s="343"/>
      <c r="BG360" s="343"/>
      <c r="BH360" s="343"/>
      <c r="BI360" s="343"/>
      <c r="BJ360" s="343"/>
      <c r="BK360" s="343"/>
      <c r="BL360" s="343"/>
      <c r="BM360" s="343"/>
      <c r="BN360" s="343"/>
      <c r="BO360" s="343"/>
      <c r="BP360" s="343"/>
      <c r="BQ360" s="343"/>
      <c r="BR360" s="343"/>
      <c r="BS360" s="343"/>
      <c r="BT360" s="343"/>
      <c r="BU360" s="343"/>
      <c r="BV360" s="343"/>
      <c r="BW360" s="343"/>
      <c r="BX360" s="343"/>
      <c r="BY360" s="343"/>
      <c r="BZ360" s="343"/>
      <c r="CA360" s="343"/>
      <c r="CB360" s="343"/>
      <c r="CC360" s="343"/>
      <c r="CD360" s="343"/>
      <c r="CE360" s="343"/>
      <c r="CF360" s="343"/>
      <c r="CG360" s="343"/>
      <c r="CH360" s="343"/>
      <c r="CI360" s="343"/>
      <c r="CJ360" s="343"/>
      <c r="CK360" s="343"/>
      <c r="CL360" s="343"/>
      <c r="CM360" s="343"/>
      <c r="CN360" s="343"/>
      <c r="CO360" s="343"/>
      <c r="CP360" s="343"/>
      <c r="CQ360" s="343"/>
      <c r="CR360" s="343"/>
      <c r="CS360" s="343"/>
      <c r="CT360" s="343"/>
      <c r="CU360" s="343"/>
      <c r="CV360" s="343"/>
      <c r="CW360" s="343"/>
      <c r="CX360" s="343"/>
      <c r="CY360" s="343"/>
      <c r="CZ360" s="343"/>
      <c r="DA360" s="344"/>
    </row>
    <row r="361" spans="2:105" x14ac:dyDescent="0.25">
      <c r="B361" s="341"/>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c r="AD361" s="343"/>
      <c r="AE361" s="343"/>
      <c r="AF361" s="343"/>
      <c r="AG361" s="343"/>
      <c r="AH361" s="343"/>
      <c r="AI361" s="343"/>
      <c r="AJ361" s="343"/>
      <c r="AK361" s="343"/>
      <c r="AL361" s="343"/>
      <c r="AM361" s="343"/>
      <c r="AN361" s="343"/>
      <c r="AO361" s="343"/>
      <c r="AP361" s="343"/>
      <c r="AQ361" s="343"/>
      <c r="AR361" s="343"/>
      <c r="AS361" s="343"/>
      <c r="AT361" s="343"/>
      <c r="AU361" s="351"/>
      <c r="AV361" s="343"/>
      <c r="AW361" s="343"/>
      <c r="AX361" s="343"/>
      <c r="AY361" s="343"/>
      <c r="AZ361" s="343"/>
      <c r="BA361" s="343"/>
      <c r="BB361" s="343"/>
      <c r="BC361" s="343"/>
      <c r="BD361" s="343"/>
      <c r="BE361" s="343"/>
      <c r="BF361" s="343"/>
      <c r="BG361" s="343"/>
      <c r="BH361" s="343"/>
      <c r="BI361" s="343"/>
      <c r="BJ361" s="343"/>
      <c r="BK361" s="343"/>
      <c r="BL361" s="343"/>
      <c r="BM361" s="343"/>
      <c r="BN361" s="343"/>
      <c r="BO361" s="343"/>
      <c r="BP361" s="343"/>
      <c r="BQ361" s="343"/>
      <c r="BR361" s="343"/>
      <c r="BS361" s="343"/>
      <c r="BT361" s="343"/>
      <c r="BU361" s="343"/>
      <c r="BV361" s="343"/>
      <c r="BW361" s="343"/>
      <c r="BX361" s="343"/>
      <c r="BY361" s="343"/>
      <c r="BZ361" s="343"/>
      <c r="CA361" s="343"/>
      <c r="CB361" s="343"/>
      <c r="CC361" s="343"/>
      <c r="CD361" s="343"/>
      <c r="CE361" s="343"/>
      <c r="CF361" s="343"/>
      <c r="CG361" s="343"/>
      <c r="CH361" s="343"/>
      <c r="CI361" s="343"/>
      <c r="CJ361" s="343"/>
      <c r="CK361" s="343"/>
      <c r="CL361" s="343"/>
      <c r="CM361" s="343"/>
      <c r="CN361" s="343"/>
      <c r="CO361" s="343"/>
      <c r="CP361" s="343"/>
      <c r="CQ361" s="343"/>
      <c r="CR361" s="343"/>
      <c r="CS361" s="343"/>
      <c r="CT361" s="343"/>
      <c r="CU361" s="343"/>
      <c r="CV361" s="343"/>
      <c r="CW361" s="343"/>
      <c r="CX361" s="343"/>
      <c r="CY361" s="343"/>
      <c r="CZ361" s="343"/>
      <c r="DA361" s="344"/>
    </row>
    <row r="362" spans="2:105" x14ac:dyDescent="0.25">
      <c r="B362" s="341"/>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c r="AD362" s="343"/>
      <c r="AE362" s="343"/>
      <c r="AF362" s="343"/>
      <c r="AG362" s="343"/>
      <c r="AH362" s="343"/>
      <c r="AI362" s="343"/>
      <c r="AJ362" s="343"/>
      <c r="AK362" s="343"/>
      <c r="AL362" s="343"/>
      <c r="AM362" s="343"/>
      <c r="AN362" s="343"/>
      <c r="AO362" s="343"/>
      <c r="AP362" s="343"/>
      <c r="AQ362" s="343"/>
      <c r="AR362" s="343"/>
      <c r="AS362" s="343"/>
      <c r="AT362" s="343"/>
      <c r="AU362" s="351"/>
      <c r="AV362" s="343"/>
      <c r="AW362" s="343"/>
      <c r="AX362" s="343"/>
      <c r="AY362" s="343"/>
      <c r="AZ362" s="343"/>
      <c r="BA362" s="343"/>
      <c r="BB362" s="343"/>
      <c r="BC362" s="343"/>
      <c r="BD362" s="343"/>
      <c r="BE362" s="343"/>
      <c r="BF362" s="343"/>
      <c r="BG362" s="343"/>
      <c r="BH362" s="343"/>
      <c r="BI362" s="343"/>
      <c r="BJ362" s="343"/>
      <c r="BK362" s="343"/>
      <c r="BL362" s="343"/>
      <c r="BM362" s="343"/>
      <c r="BN362" s="343"/>
      <c r="BO362" s="343"/>
      <c r="BP362" s="343"/>
      <c r="BQ362" s="343"/>
      <c r="BR362" s="343"/>
      <c r="BS362" s="343"/>
      <c r="BT362" s="343"/>
      <c r="BU362" s="343"/>
      <c r="BV362" s="343"/>
      <c r="BW362" s="343"/>
      <c r="BX362" s="343"/>
      <c r="BY362" s="343"/>
      <c r="BZ362" s="343"/>
      <c r="CA362" s="343"/>
      <c r="CB362" s="343"/>
      <c r="CC362" s="343"/>
      <c r="CD362" s="343"/>
      <c r="CE362" s="343"/>
      <c r="CF362" s="343"/>
      <c r="CG362" s="343"/>
      <c r="CH362" s="343"/>
      <c r="CI362" s="343"/>
      <c r="CJ362" s="343"/>
      <c r="CK362" s="343"/>
      <c r="CL362" s="343"/>
      <c r="CM362" s="343"/>
      <c r="CN362" s="343"/>
      <c r="CO362" s="343"/>
      <c r="CP362" s="343"/>
      <c r="CQ362" s="343"/>
      <c r="CR362" s="343"/>
      <c r="CS362" s="343"/>
      <c r="CT362" s="343"/>
      <c r="CU362" s="343"/>
      <c r="CV362" s="343"/>
      <c r="CW362" s="343"/>
      <c r="CX362" s="343"/>
      <c r="CY362" s="343"/>
      <c r="CZ362" s="343"/>
      <c r="DA362" s="344"/>
    </row>
    <row r="363" spans="2:105" x14ac:dyDescent="0.25">
      <c r="B363" s="341"/>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c r="AD363" s="343"/>
      <c r="AE363" s="343"/>
      <c r="AF363" s="343"/>
      <c r="AG363" s="343"/>
      <c r="AH363" s="343"/>
      <c r="AI363" s="343"/>
      <c r="AJ363" s="343"/>
      <c r="AK363" s="343"/>
      <c r="AL363" s="343"/>
      <c r="AM363" s="343"/>
      <c r="AN363" s="343"/>
      <c r="AO363" s="343"/>
      <c r="AP363" s="343"/>
      <c r="AQ363" s="343"/>
      <c r="AR363" s="343"/>
      <c r="AS363" s="343"/>
      <c r="AT363" s="343"/>
      <c r="AU363" s="351"/>
      <c r="AV363" s="343"/>
      <c r="AW363" s="343"/>
      <c r="AX363" s="343"/>
      <c r="AY363" s="343"/>
      <c r="AZ363" s="343"/>
      <c r="BA363" s="343"/>
      <c r="BB363" s="343"/>
      <c r="BC363" s="343"/>
      <c r="BD363" s="343"/>
      <c r="BE363" s="343"/>
      <c r="BF363" s="343"/>
      <c r="BG363" s="343"/>
      <c r="BH363" s="343"/>
      <c r="BI363" s="343"/>
      <c r="BJ363" s="343"/>
      <c r="BK363" s="343"/>
      <c r="BL363" s="343"/>
      <c r="BM363" s="343"/>
      <c r="BN363" s="343"/>
      <c r="BO363" s="343"/>
      <c r="BP363" s="343"/>
      <c r="BQ363" s="343"/>
      <c r="BR363" s="343"/>
      <c r="BS363" s="343"/>
      <c r="BT363" s="343"/>
      <c r="BU363" s="343"/>
      <c r="BV363" s="343"/>
      <c r="BW363" s="343"/>
      <c r="BX363" s="343"/>
      <c r="BY363" s="343"/>
      <c r="BZ363" s="343"/>
      <c r="CA363" s="343"/>
      <c r="CB363" s="343"/>
      <c r="CC363" s="343"/>
      <c r="CD363" s="343"/>
      <c r="CE363" s="343"/>
      <c r="CF363" s="343"/>
      <c r="CG363" s="343"/>
      <c r="CH363" s="343"/>
      <c r="CI363" s="343"/>
      <c r="CJ363" s="343"/>
      <c r="CK363" s="343"/>
      <c r="CL363" s="343"/>
      <c r="CM363" s="343"/>
      <c r="CN363" s="343"/>
      <c r="CO363" s="343"/>
      <c r="CP363" s="343"/>
      <c r="CQ363" s="343"/>
      <c r="CR363" s="343"/>
      <c r="CS363" s="343"/>
      <c r="CT363" s="343"/>
      <c r="CU363" s="343"/>
      <c r="CV363" s="343"/>
      <c r="CW363" s="343"/>
      <c r="CX363" s="343"/>
      <c r="CY363" s="343"/>
      <c r="CZ363" s="343"/>
      <c r="DA363" s="344"/>
    </row>
    <row r="364" spans="2:105" x14ac:dyDescent="0.25">
      <c r="B364" s="341"/>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c r="AD364" s="343"/>
      <c r="AE364" s="343"/>
      <c r="AF364" s="343"/>
      <c r="AG364" s="343"/>
      <c r="AH364" s="343"/>
      <c r="AI364" s="343"/>
      <c r="AJ364" s="343"/>
      <c r="AK364" s="343"/>
      <c r="AL364" s="343"/>
      <c r="AM364" s="343"/>
      <c r="AN364" s="343"/>
      <c r="AO364" s="343"/>
      <c r="AP364" s="343"/>
      <c r="AQ364" s="343"/>
      <c r="AR364" s="343"/>
      <c r="AS364" s="343"/>
      <c r="AT364" s="343"/>
      <c r="AU364" s="351"/>
      <c r="AV364" s="343"/>
      <c r="AW364" s="343"/>
      <c r="AX364" s="343"/>
      <c r="AY364" s="343"/>
      <c r="AZ364" s="343"/>
      <c r="BA364" s="343"/>
      <c r="BB364" s="343"/>
      <c r="BC364" s="343"/>
      <c r="BD364" s="343"/>
      <c r="BE364" s="343"/>
      <c r="BF364" s="343"/>
      <c r="BG364" s="343"/>
      <c r="BH364" s="343"/>
      <c r="BI364" s="343"/>
      <c r="BJ364" s="343"/>
      <c r="BK364" s="343"/>
      <c r="BL364" s="343"/>
      <c r="BM364" s="343"/>
      <c r="BN364" s="343"/>
      <c r="BO364" s="343"/>
      <c r="BP364" s="343"/>
      <c r="BQ364" s="343"/>
      <c r="BR364" s="343"/>
      <c r="BS364" s="343"/>
      <c r="BT364" s="343"/>
      <c r="BU364" s="343"/>
      <c r="BV364" s="343"/>
      <c r="BW364" s="343"/>
      <c r="BX364" s="343"/>
      <c r="BY364" s="343"/>
      <c r="BZ364" s="343"/>
      <c r="CA364" s="343"/>
      <c r="CB364" s="343"/>
      <c r="CC364" s="343"/>
      <c r="CD364" s="343"/>
      <c r="CE364" s="343"/>
      <c r="CF364" s="343"/>
      <c r="CG364" s="343"/>
      <c r="CH364" s="343"/>
      <c r="CI364" s="343"/>
      <c r="CJ364" s="343"/>
      <c r="CK364" s="343"/>
      <c r="CL364" s="343"/>
      <c r="CM364" s="343"/>
      <c r="CN364" s="343"/>
      <c r="CO364" s="343"/>
      <c r="CP364" s="343"/>
      <c r="CQ364" s="343"/>
      <c r="CR364" s="343"/>
      <c r="CS364" s="343"/>
      <c r="CT364" s="343"/>
      <c r="CU364" s="343"/>
      <c r="CV364" s="343"/>
      <c r="CW364" s="343"/>
      <c r="CX364" s="343"/>
      <c r="CY364" s="343"/>
      <c r="CZ364" s="343"/>
      <c r="DA364" s="344"/>
    </row>
    <row r="365" spans="2:105" x14ac:dyDescent="0.25">
      <c r="B365" s="341"/>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c r="AD365" s="343"/>
      <c r="AE365" s="343"/>
      <c r="AF365" s="343"/>
      <c r="AG365" s="343"/>
      <c r="AH365" s="343"/>
      <c r="AI365" s="343"/>
      <c r="AJ365" s="343"/>
      <c r="AK365" s="343"/>
      <c r="AL365" s="343"/>
      <c r="AM365" s="343"/>
      <c r="AN365" s="343"/>
      <c r="AO365" s="343"/>
      <c r="AP365" s="343"/>
      <c r="AQ365" s="343"/>
      <c r="AR365" s="343"/>
      <c r="AS365" s="343"/>
      <c r="AT365" s="343"/>
      <c r="AU365" s="351"/>
      <c r="AV365" s="343"/>
      <c r="AW365" s="343"/>
      <c r="AX365" s="343"/>
      <c r="AY365" s="343"/>
      <c r="AZ365" s="343"/>
      <c r="BA365" s="343"/>
      <c r="BB365" s="343"/>
      <c r="BC365" s="343"/>
      <c r="BD365" s="343"/>
      <c r="BE365" s="343"/>
      <c r="BF365" s="343"/>
      <c r="BG365" s="343"/>
      <c r="BH365" s="343"/>
      <c r="BI365" s="343"/>
      <c r="BJ365" s="343"/>
      <c r="BK365" s="343"/>
      <c r="BL365" s="343"/>
      <c r="BM365" s="343"/>
      <c r="BN365" s="343"/>
      <c r="BO365" s="343"/>
      <c r="BP365" s="343"/>
      <c r="BQ365" s="343"/>
      <c r="BR365" s="343"/>
      <c r="BS365" s="343"/>
      <c r="BT365" s="343"/>
      <c r="BU365" s="343"/>
      <c r="BV365" s="343"/>
      <c r="BW365" s="343"/>
      <c r="BX365" s="343"/>
      <c r="BY365" s="343"/>
      <c r="BZ365" s="343"/>
      <c r="CA365" s="343"/>
      <c r="CB365" s="343"/>
      <c r="CC365" s="343"/>
      <c r="CD365" s="343"/>
      <c r="CE365" s="343"/>
      <c r="CF365" s="343"/>
      <c r="CG365" s="343"/>
      <c r="CH365" s="343"/>
      <c r="CI365" s="343"/>
      <c r="CJ365" s="343"/>
      <c r="CK365" s="343"/>
      <c r="CL365" s="343"/>
      <c r="CM365" s="343"/>
      <c r="CN365" s="343"/>
      <c r="CO365" s="343"/>
      <c r="CP365" s="343"/>
      <c r="CQ365" s="343"/>
      <c r="CR365" s="343"/>
      <c r="CS365" s="343"/>
      <c r="CT365" s="343"/>
      <c r="CU365" s="343"/>
      <c r="CV365" s="343"/>
      <c r="CW365" s="343"/>
      <c r="CX365" s="343"/>
      <c r="CY365" s="343"/>
      <c r="CZ365" s="343"/>
      <c r="DA365" s="344"/>
    </row>
    <row r="366" spans="2:105" x14ac:dyDescent="0.25">
      <c r="B366" s="341"/>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c r="AD366" s="343"/>
      <c r="AE366" s="343"/>
      <c r="AF366" s="343"/>
      <c r="AG366" s="343"/>
      <c r="AH366" s="343"/>
      <c r="AI366" s="343"/>
      <c r="AJ366" s="343"/>
      <c r="AK366" s="343"/>
      <c r="AL366" s="343"/>
      <c r="AM366" s="343"/>
      <c r="AN366" s="343"/>
      <c r="AO366" s="343"/>
      <c r="AP366" s="343"/>
      <c r="AQ366" s="343"/>
      <c r="AR366" s="343"/>
      <c r="AS366" s="343"/>
      <c r="AT366" s="343"/>
      <c r="AU366" s="351"/>
      <c r="AV366" s="343"/>
      <c r="AW366" s="343"/>
      <c r="AX366" s="343"/>
      <c r="AY366" s="343"/>
      <c r="AZ366" s="343"/>
      <c r="BA366" s="343"/>
      <c r="BB366" s="343"/>
      <c r="BC366" s="343"/>
      <c r="BD366" s="343"/>
      <c r="BE366" s="343"/>
      <c r="BF366" s="343"/>
      <c r="BG366" s="343"/>
      <c r="BH366" s="343"/>
      <c r="BI366" s="343"/>
      <c r="BJ366" s="343"/>
      <c r="BK366" s="343"/>
      <c r="BL366" s="343"/>
      <c r="BM366" s="343"/>
      <c r="BN366" s="343"/>
      <c r="BO366" s="343"/>
      <c r="BP366" s="343"/>
      <c r="BQ366" s="343"/>
      <c r="BR366" s="343"/>
      <c r="BS366" s="343"/>
      <c r="BT366" s="343"/>
      <c r="BU366" s="343"/>
      <c r="BV366" s="343"/>
      <c r="BW366" s="343"/>
      <c r="BX366" s="343"/>
      <c r="BY366" s="343"/>
      <c r="BZ366" s="343"/>
      <c r="CA366" s="343"/>
      <c r="CB366" s="343"/>
      <c r="CC366" s="343"/>
      <c r="CD366" s="343"/>
      <c r="CE366" s="343"/>
      <c r="CF366" s="343"/>
      <c r="CG366" s="343"/>
      <c r="CH366" s="343"/>
      <c r="CI366" s="343"/>
      <c r="CJ366" s="343"/>
      <c r="CK366" s="343"/>
      <c r="CL366" s="343"/>
      <c r="CM366" s="343"/>
      <c r="CN366" s="343"/>
      <c r="CO366" s="343"/>
      <c r="CP366" s="343"/>
      <c r="CQ366" s="343"/>
      <c r="CR366" s="343"/>
      <c r="CS366" s="343"/>
      <c r="CT366" s="343"/>
      <c r="CU366" s="343"/>
      <c r="CV366" s="343"/>
      <c r="CW366" s="343"/>
      <c r="CX366" s="343"/>
      <c r="CY366" s="343"/>
      <c r="CZ366" s="343"/>
      <c r="DA366" s="344"/>
    </row>
    <row r="367" spans="2:105" x14ac:dyDescent="0.25">
      <c r="B367" s="341"/>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c r="AD367" s="343"/>
      <c r="AE367" s="343"/>
      <c r="AF367" s="343"/>
      <c r="AG367" s="343"/>
      <c r="AH367" s="343"/>
      <c r="AI367" s="343"/>
      <c r="AJ367" s="343"/>
      <c r="AK367" s="343"/>
      <c r="AL367" s="343"/>
      <c r="AM367" s="343"/>
      <c r="AN367" s="343"/>
      <c r="AO367" s="343"/>
      <c r="AP367" s="343"/>
      <c r="AQ367" s="343"/>
      <c r="AR367" s="343"/>
      <c r="AS367" s="343"/>
      <c r="AT367" s="343"/>
      <c r="AU367" s="351"/>
      <c r="AV367" s="343"/>
      <c r="AW367" s="343"/>
      <c r="AX367" s="343"/>
      <c r="AY367" s="343"/>
      <c r="AZ367" s="343"/>
      <c r="BA367" s="343"/>
      <c r="BB367" s="343"/>
      <c r="BC367" s="343"/>
      <c r="BD367" s="343"/>
      <c r="BE367" s="343"/>
      <c r="BF367" s="343"/>
      <c r="BG367" s="343"/>
      <c r="BH367" s="343"/>
      <c r="BI367" s="343"/>
      <c r="BJ367" s="343"/>
      <c r="BK367" s="343"/>
      <c r="BL367" s="343"/>
      <c r="BM367" s="343"/>
      <c r="BN367" s="343"/>
      <c r="BO367" s="343"/>
      <c r="BP367" s="343"/>
      <c r="BQ367" s="343"/>
      <c r="BR367" s="343"/>
      <c r="BS367" s="343"/>
      <c r="BT367" s="343"/>
      <c r="BU367" s="343"/>
      <c r="BV367" s="343"/>
      <c r="BW367" s="343"/>
      <c r="BX367" s="343"/>
      <c r="BY367" s="343"/>
      <c r="BZ367" s="343"/>
      <c r="CA367" s="343"/>
      <c r="CB367" s="343"/>
      <c r="CC367" s="343"/>
      <c r="CD367" s="343"/>
      <c r="CE367" s="343"/>
      <c r="CF367" s="343"/>
      <c r="CG367" s="343"/>
      <c r="CH367" s="343"/>
      <c r="CI367" s="343"/>
      <c r="CJ367" s="343"/>
      <c r="CK367" s="343"/>
      <c r="CL367" s="343"/>
      <c r="CM367" s="343"/>
      <c r="CN367" s="343"/>
      <c r="CO367" s="343"/>
      <c r="CP367" s="343"/>
      <c r="CQ367" s="343"/>
      <c r="CR367" s="343"/>
      <c r="CS367" s="343"/>
      <c r="CT367" s="343"/>
      <c r="CU367" s="343"/>
      <c r="CV367" s="343"/>
      <c r="CW367" s="343"/>
      <c r="CX367" s="343"/>
      <c r="CY367" s="343"/>
      <c r="CZ367" s="343"/>
      <c r="DA367" s="344"/>
    </row>
    <row r="368" spans="2:105" x14ac:dyDescent="0.25">
      <c r="B368" s="341"/>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c r="AD368" s="343"/>
      <c r="AE368" s="343"/>
      <c r="AF368" s="343"/>
      <c r="AG368" s="343"/>
      <c r="AH368" s="343"/>
      <c r="AI368" s="343"/>
      <c r="AJ368" s="343"/>
      <c r="AK368" s="343"/>
      <c r="AL368" s="343"/>
      <c r="AM368" s="343"/>
      <c r="AN368" s="343"/>
      <c r="AO368" s="343"/>
      <c r="AP368" s="343"/>
      <c r="AQ368" s="343"/>
      <c r="AR368" s="343"/>
      <c r="AS368" s="343"/>
      <c r="AT368" s="343"/>
      <c r="AU368" s="351"/>
      <c r="AV368" s="343"/>
      <c r="AW368" s="343"/>
      <c r="AX368" s="343"/>
      <c r="AY368" s="343"/>
      <c r="AZ368" s="343"/>
      <c r="BA368" s="343"/>
      <c r="BB368" s="343"/>
      <c r="BC368" s="343"/>
      <c r="BD368" s="343"/>
      <c r="BE368" s="343"/>
      <c r="BF368" s="343"/>
      <c r="BG368" s="343"/>
      <c r="BH368" s="343"/>
      <c r="BI368" s="343"/>
      <c r="BJ368" s="343"/>
      <c r="BK368" s="343"/>
      <c r="BL368" s="343"/>
      <c r="BM368" s="343"/>
      <c r="BN368" s="343"/>
      <c r="BO368" s="343"/>
      <c r="BP368" s="343"/>
      <c r="BQ368" s="343"/>
      <c r="BR368" s="343"/>
      <c r="BS368" s="343"/>
      <c r="BT368" s="343"/>
      <c r="BU368" s="343"/>
      <c r="BV368" s="343"/>
      <c r="BW368" s="343"/>
      <c r="BX368" s="343"/>
      <c r="BY368" s="343"/>
      <c r="BZ368" s="343"/>
      <c r="CA368" s="343"/>
      <c r="CB368" s="343"/>
      <c r="CC368" s="343"/>
      <c r="CD368" s="343"/>
      <c r="CE368" s="343"/>
      <c r="CF368" s="343"/>
      <c r="CG368" s="343"/>
      <c r="CH368" s="343"/>
      <c r="CI368" s="343"/>
      <c r="CJ368" s="343"/>
      <c r="CK368" s="343"/>
      <c r="CL368" s="343"/>
      <c r="CM368" s="343"/>
      <c r="CN368" s="343"/>
      <c r="CO368" s="343"/>
      <c r="CP368" s="343"/>
      <c r="CQ368" s="343"/>
      <c r="CR368" s="343"/>
      <c r="CS368" s="343"/>
      <c r="CT368" s="343"/>
      <c r="CU368" s="343"/>
      <c r="CV368" s="343"/>
      <c r="CW368" s="343"/>
      <c r="CX368" s="343"/>
      <c r="CY368" s="343"/>
      <c r="CZ368" s="343"/>
      <c r="DA368" s="344"/>
    </row>
    <row r="369" spans="2:105" x14ac:dyDescent="0.25">
      <c r="B369" s="341"/>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c r="AS369" s="343"/>
      <c r="AT369" s="343"/>
      <c r="AU369" s="351"/>
      <c r="AV369" s="343"/>
      <c r="AW369" s="343"/>
      <c r="AX369" s="343"/>
      <c r="AY369" s="343"/>
      <c r="AZ369" s="343"/>
      <c r="BA369" s="343"/>
      <c r="BB369" s="343"/>
      <c r="BC369" s="343"/>
      <c r="BD369" s="343"/>
      <c r="BE369" s="343"/>
      <c r="BF369" s="343"/>
      <c r="BG369" s="343"/>
      <c r="BH369" s="343"/>
      <c r="BI369" s="343"/>
      <c r="BJ369" s="343"/>
      <c r="BK369" s="343"/>
      <c r="BL369" s="343"/>
      <c r="BM369" s="343"/>
      <c r="BN369" s="343"/>
      <c r="BO369" s="343"/>
      <c r="BP369" s="343"/>
      <c r="BQ369" s="343"/>
      <c r="BR369" s="343"/>
      <c r="BS369" s="343"/>
      <c r="BT369" s="343"/>
      <c r="BU369" s="343"/>
      <c r="BV369" s="343"/>
      <c r="BW369" s="343"/>
      <c r="BX369" s="343"/>
      <c r="BY369" s="343"/>
      <c r="BZ369" s="343"/>
      <c r="CA369" s="343"/>
      <c r="CB369" s="343"/>
      <c r="CC369" s="343"/>
      <c r="CD369" s="343"/>
      <c r="CE369" s="343"/>
      <c r="CF369" s="343"/>
      <c r="CG369" s="343"/>
      <c r="CH369" s="343"/>
      <c r="CI369" s="343"/>
      <c r="CJ369" s="343"/>
      <c r="CK369" s="343"/>
      <c r="CL369" s="343"/>
      <c r="CM369" s="343"/>
      <c r="CN369" s="343"/>
      <c r="CO369" s="343"/>
      <c r="CP369" s="343"/>
      <c r="CQ369" s="343"/>
      <c r="CR369" s="343"/>
      <c r="CS369" s="343"/>
      <c r="CT369" s="343"/>
      <c r="CU369" s="343"/>
      <c r="CV369" s="343"/>
      <c r="CW369" s="343"/>
      <c r="CX369" s="343"/>
      <c r="CY369" s="343"/>
      <c r="CZ369" s="343"/>
      <c r="DA369" s="344"/>
    </row>
    <row r="370" spans="2:105" x14ac:dyDescent="0.25">
      <c r="B370" s="341"/>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c r="AS370" s="343"/>
      <c r="AT370" s="343"/>
      <c r="AU370" s="351"/>
      <c r="AV370" s="343"/>
      <c r="AW370" s="343"/>
      <c r="AX370" s="343"/>
      <c r="AY370" s="343"/>
      <c r="AZ370" s="343"/>
      <c r="BA370" s="343"/>
      <c r="BB370" s="343"/>
      <c r="BC370" s="343"/>
      <c r="BD370" s="343"/>
      <c r="BE370" s="343"/>
      <c r="BF370" s="343"/>
      <c r="BG370" s="343"/>
      <c r="BH370" s="343"/>
      <c r="BI370" s="343"/>
      <c r="BJ370" s="343"/>
      <c r="BK370" s="343"/>
      <c r="BL370" s="343"/>
      <c r="BM370" s="343"/>
      <c r="BN370" s="343"/>
      <c r="BO370" s="343"/>
      <c r="BP370" s="343"/>
      <c r="BQ370" s="343"/>
      <c r="BR370" s="343"/>
      <c r="BS370" s="343"/>
      <c r="BT370" s="343"/>
      <c r="BU370" s="343"/>
      <c r="BV370" s="343"/>
      <c r="BW370" s="343"/>
      <c r="BX370" s="343"/>
      <c r="BY370" s="343"/>
      <c r="BZ370" s="343"/>
      <c r="CA370" s="343"/>
      <c r="CB370" s="343"/>
      <c r="CC370" s="343"/>
      <c r="CD370" s="343"/>
      <c r="CE370" s="343"/>
      <c r="CF370" s="343"/>
      <c r="CG370" s="343"/>
      <c r="CH370" s="343"/>
      <c r="CI370" s="343"/>
      <c r="CJ370" s="343"/>
      <c r="CK370" s="343"/>
      <c r="CL370" s="343"/>
      <c r="CM370" s="343"/>
      <c r="CN370" s="343"/>
      <c r="CO370" s="343"/>
      <c r="CP370" s="343"/>
      <c r="CQ370" s="343"/>
      <c r="CR370" s="343"/>
      <c r="CS370" s="343"/>
      <c r="CT370" s="343"/>
      <c r="CU370" s="343"/>
      <c r="CV370" s="343"/>
      <c r="CW370" s="343"/>
      <c r="CX370" s="343"/>
      <c r="CY370" s="343"/>
      <c r="CZ370" s="343"/>
      <c r="DA370" s="344"/>
    </row>
    <row r="371" spans="2:105" x14ac:dyDescent="0.25">
      <c r="B371" s="341"/>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c r="AD371" s="343"/>
      <c r="AE371" s="343"/>
      <c r="AF371" s="343"/>
      <c r="AG371" s="343"/>
      <c r="AH371" s="343"/>
      <c r="AI371" s="343"/>
      <c r="AJ371" s="343"/>
      <c r="AK371" s="343"/>
      <c r="AL371" s="343"/>
      <c r="AM371" s="343"/>
      <c r="AN371" s="343"/>
      <c r="AO371" s="343"/>
      <c r="AP371" s="343"/>
      <c r="AQ371" s="343"/>
      <c r="AR371" s="343"/>
      <c r="AS371" s="343"/>
      <c r="AT371" s="343"/>
      <c r="AU371" s="351"/>
      <c r="AV371" s="343"/>
      <c r="AW371" s="343"/>
      <c r="AX371" s="343"/>
      <c r="AY371" s="343"/>
      <c r="AZ371" s="343"/>
      <c r="BA371" s="343"/>
      <c r="BB371" s="343"/>
      <c r="BC371" s="343"/>
      <c r="BD371" s="343"/>
      <c r="BE371" s="343"/>
      <c r="BF371" s="343"/>
      <c r="BG371" s="343"/>
      <c r="BH371" s="343"/>
      <c r="BI371" s="343"/>
      <c r="BJ371" s="343"/>
      <c r="BK371" s="343"/>
      <c r="BL371" s="343"/>
      <c r="BM371" s="343"/>
      <c r="BN371" s="343"/>
      <c r="BO371" s="343"/>
      <c r="BP371" s="343"/>
      <c r="BQ371" s="343"/>
      <c r="BR371" s="343"/>
      <c r="BS371" s="343"/>
      <c r="BT371" s="343"/>
      <c r="BU371" s="343"/>
      <c r="BV371" s="343"/>
      <c r="BW371" s="343"/>
      <c r="BX371" s="343"/>
      <c r="BY371" s="343"/>
      <c r="BZ371" s="343"/>
      <c r="CA371" s="343"/>
      <c r="CB371" s="343"/>
      <c r="CC371" s="343"/>
      <c r="CD371" s="343"/>
      <c r="CE371" s="343"/>
      <c r="CF371" s="343"/>
      <c r="CG371" s="343"/>
      <c r="CH371" s="343"/>
      <c r="CI371" s="343"/>
      <c r="CJ371" s="343"/>
      <c r="CK371" s="343"/>
      <c r="CL371" s="343"/>
      <c r="CM371" s="343"/>
      <c r="CN371" s="343"/>
      <c r="CO371" s="343"/>
      <c r="CP371" s="343"/>
      <c r="CQ371" s="343"/>
      <c r="CR371" s="343"/>
      <c r="CS371" s="343"/>
      <c r="CT371" s="343"/>
      <c r="CU371" s="343"/>
      <c r="CV371" s="343"/>
      <c r="CW371" s="343"/>
      <c r="CX371" s="343"/>
      <c r="CY371" s="343"/>
      <c r="CZ371" s="343"/>
      <c r="DA371" s="344"/>
    </row>
    <row r="372" spans="2:105" x14ac:dyDescent="0.25">
      <c r="B372" s="341"/>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c r="AD372" s="343"/>
      <c r="AE372" s="343"/>
      <c r="AF372" s="343"/>
      <c r="AG372" s="343"/>
      <c r="AH372" s="343"/>
      <c r="AI372" s="343"/>
      <c r="AJ372" s="343"/>
      <c r="AK372" s="343"/>
      <c r="AL372" s="343"/>
      <c r="AM372" s="343"/>
      <c r="AN372" s="343"/>
      <c r="AO372" s="343"/>
      <c r="AP372" s="343"/>
      <c r="AQ372" s="343"/>
      <c r="AR372" s="343"/>
      <c r="AS372" s="343"/>
      <c r="AT372" s="343"/>
      <c r="AU372" s="351"/>
      <c r="AV372" s="343"/>
      <c r="AW372" s="343"/>
      <c r="AX372" s="343"/>
      <c r="AY372" s="343"/>
      <c r="AZ372" s="343"/>
      <c r="BA372" s="343"/>
      <c r="BB372" s="343"/>
      <c r="BC372" s="343"/>
      <c r="BD372" s="343"/>
      <c r="BE372" s="343"/>
      <c r="BF372" s="343"/>
      <c r="BG372" s="343"/>
      <c r="BH372" s="343"/>
      <c r="BI372" s="343"/>
      <c r="BJ372" s="343"/>
      <c r="BK372" s="343"/>
      <c r="BL372" s="343"/>
      <c r="BM372" s="343"/>
      <c r="BN372" s="343"/>
      <c r="BO372" s="343"/>
      <c r="BP372" s="343"/>
      <c r="BQ372" s="343"/>
      <c r="BR372" s="343"/>
      <c r="BS372" s="343"/>
      <c r="BT372" s="343"/>
      <c r="BU372" s="343"/>
      <c r="BV372" s="343"/>
      <c r="BW372" s="343"/>
      <c r="BX372" s="343"/>
      <c r="BY372" s="343"/>
      <c r="BZ372" s="343"/>
      <c r="CA372" s="343"/>
      <c r="CB372" s="343"/>
      <c r="CC372" s="343"/>
      <c r="CD372" s="343"/>
      <c r="CE372" s="343"/>
      <c r="CF372" s="343"/>
      <c r="CG372" s="343"/>
      <c r="CH372" s="343"/>
      <c r="CI372" s="343"/>
      <c r="CJ372" s="343"/>
      <c r="CK372" s="343"/>
      <c r="CL372" s="343"/>
      <c r="CM372" s="343"/>
      <c r="CN372" s="343"/>
      <c r="CO372" s="343"/>
      <c r="CP372" s="343"/>
      <c r="CQ372" s="343"/>
      <c r="CR372" s="343"/>
      <c r="CS372" s="343"/>
      <c r="CT372" s="343"/>
      <c r="CU372" s="343"/>
      <c r="CV372" s="343"/>
      <c r="CW372" s="343"/>
      <c r="CX372" s="343"/>
      <c r="CY372" s="343"/>
      <c r="CZ372" s="343"/>
      <c r="DA372" s="344"/>
    </row>
    <row r="373" spans="2:105" x14ac:dyDescent="0.25">
      <c r="B373" s="341"/>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c r="AD373" s="343"/>
      <c r="AE373" s="343"/>
      <c r="AF373" s="343"/>
      <c r="AG373" s="343"/>
      <c r="AH373" s="343"/>
      <c r="AI373" s="343"/>
      <c r="AJ373" s="343"/>
      <c r="AK373" s="343"/>
      <c r="AL373" s="343"/>
      <c r="AM373" s="343"/>
      <c r="AN373" s="343"/>
      <c r="AO373" s="343"/>
      <c r="AP373" s="343"/>
      <c r="AQ373" s="343"/>
      <c r="AR373" s="343"/>
      <c r="AS373" s="343"/>
      <c r="AT373" s="343"/>
      <c r="AU373" s="351"/>
      <c r="AV373" s="343"/>
      <c r="AW373" s="343"/>
      <c r="AX373" s="343"/>
      <c r="AY373" s="343"/>
      <c r="AZ373" s="343"/>
      <c r="BA373" s="343"/>
      <c r="BB373" s="343"/>
      <c r="BC373" s="343"/>
      <c r="BD373" s="343"/>
      <c r="BE373" s="343"/>
      <c r="BF373" s="343"/>
      <c r="BG373" s="343"/>
      <c r="BH373" s="343"/>
      <c r="BI373" s="343"/>
      <c r="BJ373" s="343"/>
      <c r="BK373" s="343"/>
      <c r="BL373" s="343"/>
      <c r="BM373" s="343"/>
      <c r="BN373" s="343"/>
      <c r="BO373" s="343"/>
      <c r="BP373" s="343"/>
      <c r="BQ373" s="343"/>
      <c r="BR373" s="343"/>
      <c r="BS373" s="343"/>
      <c r="BT373" s="343"/>
      <c r="BU373" s="343"/>
      <c r="BV373" s="343"/>
      <c r="BW373" s="343"/>
      <c r="BX373" s="343"/>
      <c r="BY373" s="343"/>
      <c r="BZ373" s="343"/>
      <c r="CA373" s="343"/>
      <c r="CB373" s="343"/>
      <c r="CC373" s="343"/>
      <c r="CD373" s="343"/>
      <c r="CE373" s="343"/>
      <c r="CF373" s="343"/>
      <c r="CG373" s="343"/>
      <c r="CH373" s="343"/>
      <c r="CI373" s="343"/>
      <c r="CJ373" s="343"/>
      <c r="CK373" s="343"/>
      <c r="CL373" s="343"/>
      <c r="CM373" s="343"/>
      <c r="CN373" s="343"/>
      <c r="CO373" s="343"/>
      <c r="CP373" s="343"/>
      <c r="CQ373" s="343"/>
      <c r="CR373" s="343"/>
      <c r="CS373" s="343"/>
      <c r="CT373" s="343"/>
      <c r="CU373" s="343"/>
      <c r="CV373" s="343"/>
      <c r="CW373" s="343"/>
      <c r="CX373" s="343"/>
      <c r="CY373" s="343"/>
      <c r="CZ373" s="343"/>
      <c r="DA373" s="344"/>
    </row>
    <row r="374" spans="2:105" x14ac:dyDescent="0.25">
      <c r="B374" s="341"/>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c r="AD374" s="343"/>
      <c r="AE374" s="343"/>
      <c r="AF374" s="343"/>
      <c r="AG374" s="343"/>
      <c r="AH374" s="343"/>
      <c r="AI374" s="343"/>
      <c r="AJ374" s="343"/>
      <c r="AK374" s="343"/>
      <c r="AL374" s="343"/>
      <c r="AM374" s="343"/>
      <c r="AN374" s="343"/>
      <c r="AO374" s="343"/>
      <c r="AP374" s="343"/>
      <c r="AQ374" s="343"/>
      <c r="AR374" s="343"/>
      <c r="AS374" s="343"/>
      <c r="AT374" s="343"/>
      <c r="AU374" s="351"/>
      <c r="AV374" s="343"/>
      <c r="AW374" s="343"/>
      <c r="AX374" s="343"/>
      <c r="AY374" s="343"/>
      <c r="AZ374" s="343"/>
      <c r="BA374" s="343"/>
      <c r="BB374" s="343"/>
      <c r="BC374" s="343"/>
      <c r="BD374" s="343"/>
      <c r="BE374" s="343"/>
      <c r="BF374" s="343"/>
      <c r="BG374" s="343"/>
      <c r="BH374" s="343"/>
      <c r="BI374" s="343"/>
      <c r="BJ374" s="343"/>
      <c r="BK374" s="343"/>
      <c r="BL374" s="343"/>
      <c r="BM374" s="343"/>
      <c r="BN374" s="343"/>
      <c r="BO374" s="343"/>
      <c r="BP374" s="343"/>
      <c r="BQ374" s="343"/>
      <c r="BR374" s="343"/>
      <c r="BS374" s="343"/>
      <c r="BT374" s="343"/>
      <c r="BU374" s="343"/>
      <c r="BV374" s="343"/>
      <c r="BW374" s="343"/>
      <c r="BX374" s="343"/>
      <c r="BY374" s="343"/>
      <c r="BZ374" s="343"/>
      <c r="CA374" s="343"/>
      <c r="CB374" s="343"/>
      <c r="CC374" s="343"/>
      <c r="CD374" s="343"/>
      <c r="CE374" s="343"/>
      <c r="CF374" s="343"/>
      <c r="CG374" s="343"/>
      <c r="CH374" s="343"/>
      <c r="CI374" s="343"/>
      <c r="CJ374" s="343"/>
      <c r="CK374" s="343"/>
      <c r="CL374" s="343"/>
      <c r="CM374" s="343"/>
      <c r="CN374" s="343"/>
      <c r="CO374" s="343"/>
      <c r="CP374" s="343"/>
      <c r="CQ374" s="343"/>
      <c r="CR374" s="343"/>
      <c r="CS374" s="343"/>
      <c r="CT374" s="343"/>
      <c r="CU374" s="343"/>
      <c r="CV374" s="343"/>
      <c r="CW374" s="343"/>
      <c r="CX374" s="343"/>
      <c r="CY374" s="343"/>
      <c r="CZ374" s="343"/>
      <c r="DA374" s="344"/>
    </row>
    <row r="375" spans="2:105" x14ac:dyDescent="0.25">
      <c r="B375" s="341"/>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c r="AD375" s="343"/>
      <c r="AE375" s="343"/>
      <c r="AF375" s="343"/>
      <c r="AG375" s="343"/>
      <c r="AH375" s="343"/>
      <c r="AI375" s="343"/>
      <c r="AJ375" s="343"/>
      <c r="AK375" s="343"/>
      <c r="AL375" s="343"/>
      <c r="AM375" s="343"/>
      <c r="AN375" s="343"/>
      <c r="AO375" s="343"/>
      <c r="AP375" s="343"/>
      <c r="AQ375" s="343"/>
      <c r="AR375" s="343"/>
      <c r="AS375" s="343"/>
      <c r="AT375" s="343"/>
      <c r="AU375" s="351"/>
      <c r="AV375" s="343"/>
      <c r="AW375" s="343"/>
      <c r="AX375" s="343"/>
      <c r="AY375" s="343"/>
      <c r="AZ375" s="343"/>
      <c r="BA375" s="343"/>
      <c r="BB375" s="343"/>
      <c r="BC375" s="343"/>
      <c r="BD375" s="343"/>
      <c r="BE375" s="343"/>
      <c r="BF375" s="343"/>
      <c r="BG375" s="343"/>
      <c r="BH375" s="343"/>
      <c r="BI375" s="343"/>
      <c r="BJ375" s="343"/>
      <c r="BK375" s="343"/>
      <c r="BL375" s="343"/>
      <c r="BM375" s="343"/>
      <c r="BN375" s="343"/>
      <c r="BO375" s="343"/>
      <c r="BP375" s="343"/>
      <c r="BQ375" s="343"/>
      <c r="BR375" s="343"/>
      <c r="BS375" s="343"/>
      <c r="BT375" s="343"/>
      <c r="BU375" s="343"/>
      <c r="BV375" s="343"/>
      <c r="BW375" s="343"/>
      <c r="BX375" s="343"/>
      <c r="BY375" s="343"/>
      <c r="BZ375" s="343"/>
      <c r="CA375" s="343"/>
      <c r="CB375" s="343"/>
      <c r="CC375" s="343"/>
      <c r="CD375" s="343"/>
      <c r="CE375" s="343"/>
      <c r="CF375" s="343"/>
      <c r="CG375" s="343"/>
      <c r="CH375" s="343"/>
      <c r="CI375" s="343"/>
      <c r="CJ375" s="343"/>
      <c r="CK375" s="343"/>
      <c r="CL375" s="343"/>
      <c r="CM375" s="343"/>
      <c r="CN375" s="343"/>
      <c r="CO375" s="343"/>
      <c r="CP375" s="343"/>
      <c r="CQ375" s="343"/>
      <c r="CR375" s="343"/>
      <c r="CS375" s="343"/>
      <c r="CT375" s="343"/>
      <c r="CU375" s="343"/>
      <c r="CV375" s="343"/>
      <c r="CW375" s="343"/>
      <c r="CX375" s="343"/>
      <c r="CY375" s="343"/>
      <c r="CZ375" s="343"/>
      <c r="DA375" s="344"/>
    </row>
    <row r="376" spans="2:105" x14ac:dyDescent="0.25">
      <c r="B376" s="341"/>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c r="AD376" s="343"/>
      <c r="AE376" s="343"/>
      <c r="AF376" s="343"/>
      <c r="AG376" s="343"/>
      <c r="AH376" s="343"/>
      <c r="AI376" s="343"/>
      <c r="AJ376" s="343"/>
      <c r="AK376" s="343"/>
      <c r="AL376" s="343"/>
      <c r="AM376" s="343"/>
      <c r="AN376" s="343"/>
      <c r="AO376" s="343"/>
      <c r="AP376" s="343"/>
      <c r="AQ376" s="343"/>
      <c r="AR376" s="343"/>
      <c r="AS376" s="343"/>
      <c r="AT376" s="343"/>
      <c r="AU376" s="351"/>
      <c r="AV376" s="343"/>
      <c r="AW376" s="343"/>
      <c r="AX376" s="343"/>
      <c r="AY376" s="343"/>
      <c r="AZ376" s="343"/>
      <c r="BA376" s="343"/>
      <c r="BB376" s="343"/>
      <c r="BC376" s="343"/>
      <c r="BD376" s="343"/>
      <c r="BE376" s="343"/>
      <c r="BF376" s="343"/>
      <c r="BG376" s="343"/>
      <c r="BH376" s="343"/>
      <c r="BI376" s="343"/>
      <c r="BJ376" s="343"/>
      <c r="BK376" s="343"/>
      <c r="BL376" s="343"/>
      <c r="BM376" s="343"/>
      <c r="BN376" s="343"/>
      <c r="BO376" s="343"/>
      <c r="BP376" s="343"/>
      <c r="BQ376" s="343"/>
      <c r="BR376" s="343"/>
      <c r="BS376" s="343"/>
      <c r="BT376" s="343"/>
      <c r="BU376" s="343"/>
      <c r="BV376" s="343"/>
      <c r="BW376" s="343"/>
      <c r="BX376" s="343"/>
      <c r="BY376" s="343"/>
      <c r="BZ376" s="343"/>
      <c r="CA376" s="343"/>
      <c r="CB376" s="343"/>
      <c r="CC376" s="343"/>
      <c r="CD376" s="343"/>
      <c r="CE376" s="343"/>
      <c r="CF376" s="343"/>
      <c r="CG376" s="343"/>
      <c r="CH376" s="343"/>
      <c r="CI376" s="343"/>
      <c r="CJ376" s="343"/>
      <c r="CK376" s="343"/>
      <c r="CL376" s="343"/>
      <c r="CM376" s="343"/>
      <c r="CN376" s="343"/>
      <c r="CO376" s="343"/>
      <c r="CP376" s="343"/>
      <c r="CQ376" s="343"/>
      <c r="CR376" s="343"/>
      <c r="CS376" s="343"/>
      <c r="CT376" s="343"/>
      <c r="CU376" s="343"/>
      <c r="CV376" s="343"/>
      <c r="CW376" s="343"/>
      <c r="CX376" s="343"/>
      <c r="CY376" s="343"/>
      <c r="CZ376" s="343"/>
      <c r="DA376" s="344"/>
    </row>
    <row r="377" spans="2:105" x14ac:dyDescent="0.25">
      <c r="B377" s="341"/>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c r="AD377" s="343"/>
      <c r="AE377" s="343"/>
      <c r="AF377" s="343"/>
      <c r="AG377" s="343"/>
      <c r="AH377" s="343"/>
      <c r="AI377" s="343"/>
      <c r="AJ377" s="343"/>
      <c r="AK377" s="343"/>
      <c r="AL377" s="343"/>
      <c r="AM377" s="343"/>
      <c r="AN377" s="343"/>
      <c r="AO377" s="343"/>
      <c r="AP377" s="343"/>
      <c r="AQ377" s="343"/>
      <c r="AR377" s="343"/>
      <c r="AS377" s="343"/>
      <c r="AT377" s="343"/>
      <c r="AU377" s="351"/>
      <c r="AV377" s="343"/>
      <c r="AW377" s="343"/>
      <c r="AX377" s="343"/>
      <c r="AY377" s="343"/>
      <c r="AZ377" s="343"/>
      <c r="BA377" s="343"/>
      <c r="BB377" s="343"/>
      <c r="BC377" s="343"/>
      <c r="BD377" s="343"/>
      <c r="BE377" s="343"/>
      <c r="BF377" s="343"/>
      <c r="BG377" s="343"/>
      <c r="BH377" s="343"/>
      <c r="BI377" s="343"/>
      <c r="BJ377" s="343"/>
      <c r="BK377" s="343"/>
      <c r="BL377" s="343"/>
      <c r="BM377" s="343"/>
      <c r="BN377" s="343"/>
      <c r="BO377" s="343"/>
      <c r="BP377" s="343"/>
      <c r="BQ377" s="343"/>
      <c r="BR377" s="343"/>
      <c r="BS377" s="343"/>
      <c r="BT377" s="343"/>
      <c r="BU377" s="343"/>
      <c r="BV377" s="343"/>
      <c r="BW377" s="343"/>
      <c r="BX377" s="343"/>
      <c r="BY377" s="343"/>
      <c r="BZ377" s="343"/>
      <c r="CA377" s="343"/>
      <c r="CB377" s="343"/>
      <c r="CC377" s="343"/>
      <c r="CD377" s="343"/>
      <c r="CE377" s="343"/>
      <c r="CF377" s="343"/>
      <c r="CG377" s="343"/>
      <c r="CH377" s="343"/>
      <c r="CI377" s="343"/>
      <c r="CJ377" s="343"/>
      <c r="CK377" s="343"/>
      <c r="CL377" s="343"/>
      <c r="CM377" s="343"/>
      <c r="CN377" s="343"/>
      <c r="CO377" s="343"/>
      <c r="CP377" s="343"/>
      <c r="CQ377" s="343"/>
      <c r="CR377" s="343"/>
      <c r="CS377" s="343"/>
      <c r="CT377" s="343"/>
      <c r="CU377" s="343"/>
      <c r="CV377" s="343"/>
      <c r="CW377" s="343"/>
      <c r="CX377" s="343"/>
      <c r="CY377" s="343"/>
      <c r="CZ377" s="343"/>
      <c r="DA377" s="344"/>
    </row>
    <row r="378" spans="2:105" x14ac:dyDescent="0.25">
      <c r="B378" s="341"/>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c r="AD378" s="343"/>
      <c r="AE378" s="343"/>
      <c r="AF378" s="343"/>
      <c r="AG378" s="343"/>
      <c r="AH378" s="343"/>
      <c r="AI378" s="343"/>
      <c r="AJ378" s="343"/>
      <c r="AK378" s="343"/>
      <c r="AL378" s="343"/>
      <c r="AM378" s="343"/>
      <c r="AN378" s="343"/>
      <c r="AO378" s="343"/>
      <c r="AP378" s="343"/>
      <c r="AQ378" s="343"/>
      <c r="AR378" s="343"/>
      <c r="AS378" s="343"/>
      <c r="AT378" s="343"/>
      <c r="AU378" s="351"/>
      <c r="AV378" s="343"/>
      <c r="AW378" s="343"/>
      <c r="AX378" s="343"/>
      <c r="AY378" s="343"/>
      <c r="AZ378" s="343"/>
      <c r="BA378" s="343"/>
      <c r="BB378" s="343"/>
      <c r="BC378" s="343"/>
      <c r="BD378" s="343"/>
      <c r="BE378" s="343"/>
      <c r="BF378" s="343"/>
      <c r="BG378" s="343"/>
      <c r="BH378" s="343"/>
      <c r="BI378" s="343"/>
      <c r="BJ378" s="343"/>
      <c r="BK378" s="343"/>
      <c r="BL378" s="343"/>
      <c r="BM378" s="343"/>
      <c r="BN378" s="343"/>
      <c r="BO378" s="343"/>
      <c r="BP378" s="343"/>
      <c r="BQ378" s="343"/>
      <c r="BR378" s="343"/>
      <c r="BS378" s="343"/>
      <c r="BT378" s="343"/>
      <c r="BU378" s="343"/>
      <c r="BV378" s="343"/>
      <c r="BW378" s="343"/>
      <c r="BX378" s="343"/>
      <c r="BY378" s="343"/>
      <c r="BZ378" s="343"/>
      <c r="CA378" s="343"/>
      <c r="CB378" s="343"/>
      <c r="CC378" s="343"/>
      <c r="CD378" s="343"/>
      <c r="CE378" s="343"/>
      <c r="CF378" s="343"/>
      <c r="CG378" s="343"/>
      <c r="CH378" s="343"/>
      <c r="CI378" s="343"/>
      <c r="CJ378" s="343"/>
      <c r="CK378" s="343"/>
      <c r="CL378" s="343"/>
      <c r="CM378" s="343"/>
      <c r="CN378" s="343"/>
      <c r="CO378" s="343"/>
      <c r="CP378" s="343"/>
      <c r="CQ378" s="343"/>
      <c r="CR378" s="343"/>
      <c r="CS378" s="343"/>
      <c r="CT378" s="343"/>
      <c r="CU378" s="343"/>
      <c r="CV378" s="343"/>
      <c r="CW378" s="343"/>
      <c r="CX378" s="343"/>
      <c r="CY378" s="343"/>
      <c r="CZ378" s="343"/>
      <c r="DA378" s="344"/>
    </row>
    <row r="379" spans="2:105" x14ac:dyDescent="0.25">
      <c r="B379" s="341"/>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c r="AS379" s="343"/>
      <c r="AT379" s="343"/>
      <c r="AU379" s="351"/>
      <c r="AV379" s="343"/>
      <c r="AW379" s="343"/>
      <c r="AX379" s="343"/>
      <c r="AY379" s="343"/>
      <c r="AZ379" s="343"/>
      <c r="BA379" s="343"/>
      <c r="BB379" s="343"/>
      <c r="BC379" s="343"/>
      <c r="BD379" s="343"/>
      <c r="BE379" s="343"/>
      <c r="BF379" s="343"/>
      <c r="BG379" s="343"/>
      <c r="BH379" s="343"/>
      <c r="BI379" s="343"/>
      <c r="BJ379" s="343"/>
      <c r="BK379" s="343"/>
      <c r="BL379" s="343"/>
      <c r="BM379" s="343"/>
      <c r="BN379" s="343"/>
      <c r="BO379" s="343"/>
      <c r="BP379" s="343"/>
      <c r="BQ379" s="343"/>
      <c r="BR379" s="343"/>
      <c r="BS379" s="343"/>
      <c r="BT379" s="343"/>
      <c r="BU379" s="343"/>
      <c r="BV379" s="343"/>
      <c r="BW379" s="343"/>
      <c r="BX379" s="343"/>
      <c r="BY379" s="343"/>
      <c r="BZ379" s="343"/>
      <c r="CA379" s="343"/>
      <c r="CB379" s="343"/>
      <c r="CC379" s="343"/>
      <c r="CD379" s="343"/>
      <c r="CE379" s="343"/>
      <c r="CF379" s="343"/>
      <c r="CG379" s="343"/>
      <c r="CH379" s="343"/>
      <c r="CI379" s="343"/>
      <c r="CJ379" s="343"/>
      <c r="CK379" s="343"/>
      <c r="CL379" s="343"/>
      <c r="CM379" s="343"/>
      <c r="CN379" s="343"/>
      <c r="CO379" s="343"/>
      <c r="CP379" s="343"/>
      <c r="CQ379" s="343"/>
      <c r="CR379" s="343"/>
      <c r="CS379" s="343"/>
      <c r="CT379" s="343"/>
      <c r="CU379" s="343"/>
      <c r="CV379" s="343"/>
      <c r="CW379" s="343"/>
      <c r="CX379" s="343"/>
      <c r="CY379" s="343"/>
      <c r="CZ379" s="343"/>
      <c r="DA379" s="344"/>
    </row>
    <row r="380" spans="2:105" x14ac:dyDescent="0.25">
      <c r="B380" s="341"/>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c r="AS380" s="343"/>
      <c r="AT380" s="343"/>
      <c r="AU380" s="351"/>
      <c r="AV380" s="343"/>
      <c r="AW380" s="343"/>
      <c r="AX380" s="343"/>
      <c r="AY380" s="343"/>
      <c r="AZ380" s="343"/>
      <c r="BA380" s="343"/>
      <c r="BB380" s="343"/>
      <c r="BC380" s="343"/>
      <c r="BD380" s="343"/>
      <c r="BE380" s="343"/>
      <c r="BF380" s="343"/>
      <c r="BG380" s="343"/>
      <c r="BH380" s="343"/>
      <c r="BI380" s="343"/>
      <c r="BJ380" s="343"/>
      <c r="BK380" s="343"/>
      <c r="BL380" s="343"/>
      <c r="BM380" s="343"/>
      <c r="BN380" s="343"/>
      <c r="BO380" s="343"/>
      <c r="BP380" s="343"/>
      <c r="BQ380" s="343"/>
      <c r="BR380" s="343"/>
      <c r="BS380" s="343"/>
      <c r="BT380" s="343"/>
      <c r="BU380" s="343"/>
      <c r="BV380" s="343"/>
      <c r="BW380" s="343"/>
      <c r="BX380" s="343"/>
      <c r="BY380" s="343"/>
      <c r="BZ380" s="343"/>
      <c r="CA380" s="343"/>
      <c r="CB380" s="343"/>
      <c r="CC380" s="343"/>
      <c r="CD380" s="343"/>
      <c r="CE380" s="343"/>
      <c r="CF380" s="343"/>
      <c r="CG380" s="343"/>
      <c r="CH380" s="343"/>
      <c r="CI380" s="343"/>
      <c r="CJ380" s="343"/>
      <c r="CK380" s="343"/>
      <c r="CL380" s="343"/>
      <c r="CM380" s="343"/>
      <c r="CN380" s="343"/>
      <c r="CO380" s="343"/>
      <c r="CP380" s="343"/>
      <c r="CQ380" s="343"/>
      <c r="CR380" s="343"/>
      <c r="CS380" s="343"/>
      <c r="CT380" s="343"/>
      <c r="CU380" s="343"/>
      <c r="CV380" s="343"/>
      <c r="CW380" s="343"/>
      <c r="CX380" s="343"/>
      <c r="CY380" s="343"/>
      <c r="CZ380" s="343"/>
      <c r="DA380" s="344"/>
    </row>
    <row r="381" spans="2:105" x14ac:dyDescent="0.25">
      <c r="B381" s="341"/>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c r="AD381" s="343"/>
      <c r="AE381" s="343"/>
      <c r="AF381" s="343"/>
      <c r="AG381" s="343"/>
      <c r="AH381" s="343"/>
      <c r="AI381" s="343"/>
      <c r="AJ381" s="343"/>
      <c r="AK381" s="343"/>
      <c r="AL381" s="343"/>
      <c r="AM381" s="343"/>
      <c r="AN381" s="343"/>
      <c r="AO381" s="343"/>
      <c r="AP381" s="343"/>
      <c r="AQ381" s="343"/>
      <c r="AR381" s="343"/>
      <c r="AS381" s="343"/>
      <c r="AT381" s="343"/>
      <c r="AU381" s="351"/>
      <c r="AV381" s="343"/>
      <c r="AW381" s="343"/>
      <c r="AX381" s="343"/>
      <c r="AY381" s="343"/>
      <c r="AZ381" s="343"/>
      <c r="BA381" s="343"/>
      <c r="BB381" s="343"/>
      <c r="BC381" s="343"/>
      <c r="BD381" s="343"/>
      <c r="BE381" s="343"/>
      <c r="BF381" s="343"/>
      <c r="BG381" s="343"/>
      <c r="BH381" s="343"/>
      <c r="BI381" s="343"/>
      <c r="BJ381" s="343"/>
      <c r="BK381" s="343"/>
      <c r="BL381" s="343"/>
      <c r="BM381" s="343"/>
      <c r="BN381" s="343"/>
      <c r="BO381" s="343"/>
      <c r="BP381" s="343"/>
      <c r="BQ381" s="343"/>
      <c r="BR381" s="343"/>
      <c r="BS381" s="343"/>
      <c r="BT381" s="343"/>
      <c r="BU381" s="343"/>
      <c r="BV381" s="343"/>
      <c r="BW381" s="343"/>
      <c r="BX381" s="343"/>
      <c r="BY381" s="343"/>
      <c r="BZ381" s="343"/>
      <c r="CA381" s="343"/>
      <c r="CB381" s="343"/>
      <c r="CC381" s="343"/>
      <c r="CD381" s="343"/>
      <c r="CE381" s="343"/>
      <c r="CF381" s="343"/>
      <c r="CG381" s="343"/>
      <c r="CH381" s="343"/>
      <c r="CI381" s="343"/>
      <c r="CJ381" s="343"/>
      <c r="CK381" s="343"/>
      <c r="CL381" s="343"/>
      <c r="CM381" s="343"/>
      <c r="CN381" s="343"/>
      <c r="CO381" s="343"/>
      <c r="CP381" s="343"/>
      <c r="CQ381" s="343"/>
      <c r="CR381" s="343"/>
      <c r="CS381" s="343"/>
      <c r="CT381" s="343"/>
      <c r="CU381" s="343"/>
      <c r="CV381" s="343"/>
      <c r="CW381" s="343"/>
      <c r="CX381" s="343"/>
      <c r="CY381" s="343"/>
      <c r="CZ381" s="343"/>
      <c r="DA381" s="344"/>
    </row>
    <row r="382" spans="2:105" x14ac:dyDescent="0.25">
      <c r="B382" s="341"/>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c r="AD382" s="343"/>
      <c r="AE382" s="343"/>
      <c r="AF382" s="343"/>
      <c r="AG382" s="343"/>
      <c r="AH382" s="343"/>
      <c r="AI382" s="343"/>
      <c r="AJ382" s="343"/>
      <c r="AK382" s="343"/>
      <c r="AL382" s="343"/>
      <c r="AM382" s="343"/>
      <c r="AN382" s="343"/>
      <c r="AO382" s="343"/>
      <c r="AP382" s="343"/>
      <c r="AQ382" s="343"/>
      <c r="AR382" s="343"/>
      <c r="AS382" s="343"/>
      <c r="AT382" s="343"/>
      <c r="AU382" s="351"/>
      <c r="AV382" s="343"/>
      <c r="AW382" s="343"/>
      <c r="AX382" s="343"/>
      <c r="AY382" s="343"/>
      <c r="AZ382" s="343"/>
      <c r="BA382" s="343"/>
      <c r="BB382" s="343"/>
      <c r="BC382" s="343"/>
      <c r="BD382" s="343"/>
      <c r="BE382" s="343"/>
      <c r="BF382" s="343"/>
      <c r="BG382" s="343"/>
      <c r="BH382" s="343"/>
      <c r="BI382" s="343"/>
      <c r="BJ382" s="343"/>
      <c r="BK382" s="343"/>
      <c r="BL382" s="343"/>
      <c r="BM382" s="343"/>
      <c r="BN382" s="343"/>
      <c r="BO382" s="343"/>
      <c r="BP382" s="343"/>
      <c r="BQ382" s="343"/>
      <c r="BR382" s="343"/>
      <c r="BS382" s="343"/>
      <c r="BT382" s="343"/>
      <c r="BU382" s="343"/>
      <c r="BV382" s="343"/>
      <c r="BW382" s="343"/>
      <c r="BX382" s="343"/>
      <c r="BY382" s="343"/>
      <c r="BZ382" s="343"/>
      <c r="CA382" s="343"/>
      <c r="CB382" s="343"/>
      <c r="CC382" s="343"/>
      <c r="CD382" s="343"/>
      <c r="CE382" s="343"/>
      <c r="CF382" s="343"/>
      <c r="CG382" s="343"/>
      <c r="CH382" s="343"/>
      <c r="CI382" s="343"/>
      <c r="CJ382" s="343"/>
      <c r="CK382" s="343"/>
      <c r="CL382" s="343"/>
      <c r="CM382" s="343"/>
      <c r="CN382" s="343"/>
      <c r="CO382" s="343"/>
      <c r="CP382" s="343"/>
      <c r="CQ382" s="343"/>
      <c r="CR382" s="343"/>
      <c r="CS382" s="343"/>
      <c r="CT382" s="343"/>
      <c r="CU382" s="343"/>
      <c r="CV382" s="343"/>
      <c r="CW382" s="343"/>
      <c r="CX382" s="343"/>
      <c r="CY382" s="343"/>
      <c r="CZ382" s="343"/>
      <c r="DA382" s="344"/>
    </row>
    <row r="383" spans="2:105" x14ac:dyDescent="0.25">
      <c r="B383" s="341"/>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c r="AD383" s="343"/>
      <c r="AE383" s="343"/>
      <c r="AF383" s="343"/>
      <c r="AG383" s="343"/>
      <c r="AH383" s="343"/>
      <c r="AI383" s="343"/>
      <c r="AJ383" s="343"/>
      <c r="AK383" s="343"/>
      <c r="AL383" s="343"/>
      <c r="AM383" s="343"/>
      <c r="AN383" s="343"/>
      <c r="AO383" s="343"/>
      <c r="AP383" s="343"/>
      <c r="AQ383" s="343"/>
      <c r="AR383" s="343"/>
      <c r="AS383" s="343"/>
      <c r="AT383" s="343"/>
      <c r="AU383" s="351"/>
      <c r="AV383" s="343"/>
      <c r="AW383" s="343"/>
      <c r="AX383" s="343"/>
      <c r="AY383" s="343"/>
      <c r="AZ383" s="343"/>
      <c r="BA383" s="343"/>
      <c r="BB383" s="343"/>
      <c r="BC383" s="343"/>
      <c r="BD383" s="343"/>
      <c r="BE383" s="343"/>
      <c r="BF383" s="343"/>
      <c r="BG383" s="343"/>
      <c r="BH383" s="343"/>
      <c r="BI383" s="343"/>
      <c r="BJ383" s="343"/>
      <c r="BK383" s="343"/>
      <c r="BL383" s="343"/>
      <c r="BM383" s="343"/>
      <c r="BN383" s="343"/>
      <c r="BO383" s="343"/>
      <c r="BP383" s="343"/>
      <c r="BQ383" s="343"/>
      <c r="BR383" s="343"/>
      <c r="BS383" s="343"/>
      <c r="BT383" s="343"/>
      <c r="BU383" s="343"/>
      <c r="BV383" s="343"/>
      <c r="BW383" s="343"/>
      <c r="BX383" s="343"/>
      <c r="BY383" s="343"/>
      <c r="BZ383" s="343"/>
      <c r="CA383" s="343"/>
      <c r="CB383" s="343"/>
      <c r="CC383" s="343"/>
      <c r="CD383" s="343"/>
      <c r="CE383" s="343"/>
      <c r="CF383" s="343"/>
      <c r="CG383" s="343"/>
      <c r="CH383" s="343"/>
      <c r="CI383" s="343"/>
      <c r="CJ383" s="343"/>
      <c r="CK383" s="343"/>
      <c r="CL383" s="343"/>
      <c r="CM383" s="343"/>
      <c r="CN383" s="343"/>
      <c r="CO383" s="343"/>
      <c r="CP383" s="343"/>
      <c r="CQ383" s="343"/>
      <c r="CR383" s="343"/>
      <c r="CS383" s="343"/>
      <c r="CT383" s="343"/>
      <c r="CU383" s="343"/>
      <c r="CV383" s="343"/>
      <c r="CW383" s="343"/>
      <c r="CX383" s="343"/>
      <c r="CY383" s="343"/>
      <c r="CZ383" s="343"/>
      <c r="DA383" s="344"/>
    </row>
    <row r="384" spans="2:105" x14ac:dyDescent="0.25">
      <c r="B384" s="341"/>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c r="AD384" s="343"/>
      <c r="AE384" s="343"/>
      <c r="AF384" s="343"/>
      <c r="AG384" s="343"/>
      <c r="AH384" s="343"/>
      <c r="AI384" s="343"/>
      <c r="AJ384" s="343"/>
      <c r="AK384" s="343"/>
      <c r="AL384" s="343"/>
      <c r="AM384" s="343"/>
      <c r="AN384" s="343"/>
      <c r="AO384" s="343"/>
      <c r="AP384" s="343"/>
      <c r="AQ384" s="343"/>
      <c r="AR384" s="343"/>
      <c r="AS384" s="343"/>
      <c r="AT384" s="343"/>
      <c r="AU384" s="351"/>
      <c r="AV384" s="343"/>
      <c r="AW384" s="343"/>
      <c r="AX384" s="343"/>
      <c r="AY384" s="343"/>
      <c r="AZ384" s="343"/>
      <c r="BA384" s="343"/>
      <c r="BB384" s="343"/>
      <c r="BC384" s="343"/>
      <c r="BD384" s="343"/>
      <c r="BE384" s="343"/>
      <c r="BF384" s="343"/>
      <c r="BG384" s="343"/>
      <c r="BH384" s="343"/>
      <c r="BI384" s="343"/>
      <c r="BJ384" s="343"/>
      <c r="BK384" s="343"/>
      <c r="BL384" s="343"/>
      <c r="BM384" s="343"/>
      <c r="BN384" s="343"/>
      <c r="BO384" s="343"/>
      <c r="BP384" s="343"/>
      <c r="BQ384" s="343"/>
      <c r="BR384" s="343"/>
      <c r="BS384" s="343"/>
      <c r="BT384" s="343"/>
      <c r="BU384" s="343"/>
      <c r="BV384" s="343"/>
      <c r="BW384" s="343"/>
      <c r="BX384" s="343"/>
      <c r="BY384" s="343"/>
      <c r="BZ384" s="343"/>
      <c r="CA384" s="343"/>
      <c r="CB384" s="343"/>
      <c r="CC384" s="343"/>
      <c r="CD384" s="343"/>
      <c r="CE384" s="343"/>
      <c r="CF384" s="343"/>
      <c r="CG384" s="343"/>
      <c r="CH384" s="343"/>
      <c r="CI384" s="343"/>
      <c r="CJ384" s="343"/>
      <c r="CK384" s="343"/>
      <c r="CL384" s="343"/>
      <c r="CM384" s="343"/>
      <c r="CN384" s="343"/>
      <c r="CO384" s="343"/>
      <c r="CP384" s="343"/>
      <c r="CQ384" s="343"/>
      <c r="CR384" s="343"/>
      <c r="CS384" s="343"/>
      <c r="CT384" s="343"/>
      <c r="CU384" s="343"/>
      <c r="CV384" s="343"/>
      <c r="CW384" s="343"/>
      <c r="CX384" s="343"/>
      <c r="CY384" s="343"/>
      <c r="CZ384" s="343"/>
      <c r="DA384" s="344"/>
    </row>
    <row r="385" spans="2:105" x14ac:dyDescent="0.25">
      <c r="B385" s="341"/>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c r="AD385" s="343"/>
      <c r="AE385" s="343"/>
      <c r="AF385" s="343"/>
      <c r="AG385" s="343"/>
      <c r="AH385" s="343"/>
      <c r="AI385" s="343"/>
      <c r="AJ385" s="343"/>
      <c r="AK385" s="343"/>
      <c r="AL385" s="343"/>
      <c r="AM385" s="343"/>
      <c r="AN385" s="343"/>
      <c r="AO385" s="343"/>
      <c r="AP385" s="343"/>
      <c r="AQ385" s="343"/>
      <c r="AR385" s="343"/>
      <c r="AS385" s="343"/>
      <c r="AT385" s="343"/>
      <c r="AU385" s="351"/>
      <c r="AV385" s="343"/>
      <c r="AW385" s="343"/>
      <c r="AX385" s="343"/>
      <c r="AY385" s="343"/>
      <c r="AZ385" s="343"/>
      <c r="BA385" s="343"/>
      <c r="BB385" s="343"/>
      <c r="BC385" s="343"/>
      <c r="BD385" s="343"/>
      <c r="BE385" s="343"/>
      <c r="BF385" s="343"/>
      <c r="BG385" s="343"/>
      <c r="BH385" s="343"/>
      <c r="BI385" s="343"/>
      <c r="BJ385" s="343"/>
      <c r="BK385" s="343"/>
      <c r="BL385" s="343"/>
      <c r="BM385" s="343"/>
      <c r="BN385" s="343"/>
      <c r="BO385" s="343"/>
      <c r="BP385" s="343"/>
      <c r="BQ385" s="343"/>
      <c r="BR385" s="343"/>
      <c r="BS385" s="343"/>
      <c r="BT385" s="343"/>
      <c r="BU385" s="343"/>
      <c r="BV385" s="343"/>
      <c r="BW385" s="343"/>
      <c r="BX385" s="343"/>
      <c r="BY385" s="343"/>
      <c r="BZ385" s="343"/>
      <c r="CA385" s="343"/>
      <c r="CB385" s="343"/>
      <c r="CC385" s="343"/>
      <c r="CD385" s="343"/>
      <c r="CE385" s="343"/>
      <c r="CF385" s="343"/>
      <c r="CG385" s="343"/>
      <c r="CH385" s="343"/>
      <c r="CI385" s="343"/>
      <c r="CJ385" s="343"/>
      <c r="CK385" s="343"/>
      <c r="CL385" s="343"/>
      <c r="CM385" s="343"/>
      <c r="CN385" s="343"/>
      <c r="CO385" s="343"/>
      <c r="CP385" s="343"/>
      <c r="CQ385" s="343"/>
      <c r="CR385" s="343"/>
      <c r="CS385" s="343"/>
      <c r="CT385" s="343"/>
      <c r="CU385" s="343"/>
      <c r="CV385" s="343"/>
      <c r="CW385" s="343"/>
      <c r="CX385" s="343"/>
      <c r="CY385" s="343"/>
      <c r="CZ385" s="343"/>
      <c r="DA385" s="344"/>
    </row>
    <row r="386" spans="2:105" x14ac:dyDescent="0.25">
      <c r="B386" s="341"/>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c r="AD386" s="343"/>
      <c r="AE386" s="343"/>
      <c r="AF386" s="343"/>
      <c r="AG386" s="343"/>
      <c r="AH386" s="343"/>
      <c r="AI386" s="343"/>
      <c r="AJ386" s="343"/>
      <c r="AK386" s="343"/>
      <c r="AL386" s="343"/>
      <c r="AM386" s="343"/>
      <c r="AN386" s="343"/>
      <c r="AO386" s="343"/>
      <c r="AP386" s="343"/>
      <c r="AQ386" s="343"/>
      <c r="AR386" s="343"/>
      <c r="AS386" s="343"/>
      <c r="AT386" s="343"/>
      <c r="AU386" s="351"/>
      <c r="AV386" s="343"/>
      <c r="AW386" s="343"/>
      <c r="AX386" s="343"/>
      <c r="AY386" s="343"/>
      <c r="AZ386" s="343"/>
      <c r="BA386" s="343"/>
      <c r="BB386" s="343"/>
      <c r="BC386" s="343"/>
      <c r="BD386" s="343"/>
      <c r="BE386" s="343"/>
      <c r="BF386" s="343"/>
      <c r="BG386" s="343"/>
      <c r="BH386" s="343"/>
      <c r="BI386" s="343"/>
      <c r="BJ386" s="343"/>
      <c r="BK386" s="343"/>
      <c r="BL386" s="343"/>
      <c r="BM386" s="343"/>
      <c r="BN386" s="343"/>
      <c r="BO386" s="343"/>
      <c r="BP386" s="343"/>
      <c r="BQ386" s="343"/>
      <c r="BR386" s="343"/>
      <c r="BS386" s="343"/>
      <c r="BT386" s="343"/>
      <c r="BU386" s="343"/>
      <c r="BV386" s="343"/>
      <c r="BW386" s="343"/>
      <c r="BX386" s="343"/>
      <c r="BY386" s="343"/>
      <c r="BZ386" s="343"/>
      <c r="CA386" s="343"/>
      <c r="CB386" s="343"/>
      <c r="CC386" s="343"/>
      <c r="CD386" s="343"/>
      <c r="CE386" s="343"/>
      <c r="CF386" s="343"/>
      <c r="CG386" s="343"/>
      <c r="CH386" s="343"/>
      <c r="CI386" s="343"/>
      <c r="CJ386" s="343"/>
      <c r="CK386" s="343"/>
      <c r="CL386" s="343"/>
      <c r="CM386" s="343"/>
      <c r="CN386" s="343"/>
      <c r="CO386" s="343"/>
      <c r="CP386" s="343"/>
      <c r="CQ386" s="343"/>
      <c r="CR386" s="343"/>
      <c r="CS386" s="343"/>
      <c r="CT386" s="343"/>
      <c r="CU386" s="343"/>
      <c r="CV386" s="343"/>
      <c r="CW386" s="343"/>
      <c r="CX386" s="343"/>
      <c r="CY386" s="343"/>
      <c r="CZ386" s="343"/>
      <c r="DA386" s="344"/>
    </row>
    <row r="387" spans="2:105" x14ac:dyDescent="0.25">
      <c r="B387" s="341"/>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c r="AD387" s="343"/>
      <c r="AE387" s="343"/>
      <c r="AF387" s="343"/>
      <c r="AG387" s="343"/>
      <c r="AH387" s="343"/>
      <c r="AI387" s="343"/>
      <c r="AJ387" s="343"/>
      <c r="AK387" s="343"/>
      <c r="AL387" s="343"/>
      <c r="AM387" s="343"/>
      <c r="AN387" s="343"/>
      <c r="AO387" s="343"/>
      <c r="AP387" s="343"/>
      <c r="AQ387" s="343"/>
      <c r="AR387" s="343"/>
      <c r="AS387" s="343"/>
      <c r="AT387" s="343"/>
      <c r="AU387" s="351"/>
      <c r="AV387" s="343"/>
      <c r="AW387" s="343"/>
      <c r="AX387" s="343"/>
      <c r="AY387" s="343"/>
      <c r="AZ387" s="343"/>
      <c r="BA387" s="343"/>
      <c r="BB387" s="343"/>
      <c r="BC387" s="343"/>
      <c r="BD387" s="343"/>
      <c r="BE387" s="343"/>
      <c r="BF387" s="343"/>
      <c r="BG387" s="343"/>
      <c r="BH387" s="343"/>
      <c r="BI387" s="343"/>
      <c r="BJ387" s="343"/>
      <c r="BK387" s="343"/>
      <c r="BL387" s="343"/>
      <c r="BM387" s="343"/>
      <c r="BN387" s="343"/>
      <c r="BO387" s="343"/>
      <c r="BP387" s="343"/>
      <c r="BQ387" s="343"/>
      <c r="BR387" s="343"/>
      <c r="BS387" s="343"/>
      <c r="BT387" s="343"/>
      <c r="BU387" s="343"/>
      <c r="BV387" s="343"/>
      <c r="BW387" s="343"/>
      <c r="BX387" s="343"/>
      <c r="BY387" s="343"/>
      <c r="BZ387" s="343"/>
      <c r="CA387" s="343"/>
      <c r="CB387" s="343"/>
      <c r="CC387" s="343"/>
      <c r="CD387" s="343"/>
      <c r="CE387" s="343"/>
      <c r="CF387" s="343"/>
      <c r="CG387" s="343"/>
      <c r="CH387" s="343"/>
      <c r="CI387" s="343"/>
      <c r="CJ387" s="343"/>
      <c r="CK387" s="343"/>
      <c r="CL387" s="343"/>
      <c r="CM387" s="343"/>
      <c r="CN387" s="343"/>
      <c r="CO387" s="343"/>
      <c r="CP387" s="343"/>
      <c r="CQ387" s="343"/>
      <c r="CR387" s="343"/>
      <c r="CS387" s="343"/>
      <c r="CT387" s="343"/>
      <c r="CU387" s="343"/>
      <c r="CV387" s="343"/>
      <c r="CW387" s="343"/>
      <c r="CX387" s="343"/>
      <c r="CY387" s="343"/>
      <c r="CZ387" s="343"/>
      <c r="DA387" s="344"/>
    </row>
    <row r="388" spans="2:105" x14ac:dyDescent="0.25">
      <c r="B388" s="341"/>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c r="AD388" s="343"/>
      <c r="AE388" s="343"/>
      <c r="AF388" s="343"/>
      <c r="AG388" s="343"/>
      <c r="AH388" s="343"/>
      <c r="AI388" s="343"/>
      <c r="AJ388" s="343"/>
      <c r="AK388" s="343"/>
      <c r="AL388" s="343"/>
      <c r="AM388" s="343"/>
      <c r="AN388" s="343"/>
      <c r="AO388" s="343"/>
      <c r="AP388" s="343"/>
      <c r="AQ388" s="343"/>
      <c r="AR388" s="343"/>
      <c r="AS388" s="343"/>
      <c r="AT388" s="343"/>
      <c r="AU388" s="351"/>
      <c r="AV388" s="343"/>
      <c r="AW388" s="343"/>
      <c r="AX388" s="343"/>
      <c r="AY388" s="343"/>
      <c r="AZ388" s="343"/>
      <c r="BA388" s="343"/>
      <c r="BB388" s="343"/>
      <c r="BC388" s="343"/>
      <c r="BD388" s="343"/>
      <c r="BE388" s="343"/>
      <c r="BF388" s="343"/>
      <c r="BG388" s="343"/>
      <c r="BH388" s="343"/>
      <c r="BI388" s="343"/>
      <c r="BJ388" s="343"/>
      <c r="BK388" s="343"/>
      <c r="BL388" s="343"/>
      <c r="BM388" s="343"/>
      <c r="BN388" s="343"/>
      <c r="BO388" s="343"/>
      <c r="BP388" s="343"/>
      <c r="BQ388" s="343"/>
      <c r="BR388" s="343"/>
      <c r="BS388" s="343"/>
      <c r="BT388" s="343"/>
      <c r="BU388" s="343"/>
      <c r="BV388" s="343"/>
      <c r="BW388" s="343"/>
      <c r="BX388" s="343"/>
      <c r="BY388" s="343"/>
      <c r="BZ388" s="343"/>
      <c r="CA388" s="343"/>
      <c r="CB388" s="343"/>
      <c r="CC388" s="343"/>
      <c r="CD388" s="343"/>
      <c r="CE388" s="343"/>
      <c r="CF388" s="343"/>
      <c r="CG388" s="343"/>
      <c r="CH388" s="343"/>
      <c r="CI388" s="343"/>
      <c r="CJ388" s="343"/>
      <c r="CK388" s="343"/>
      <c r="CL388" s="343"/>
      <c r="CM388" s="343"/>
      <c r="CN388" s="343"/>
      <c r="CO388" s="343"/>
      <c r="CP388" s="343"/>
      <c r="CQ388" s="343"/>
      <c r="CR388" s="343"/>
      <c r="CS388" s="343"/>
      <c r="CT388" s="343"/>
      <c r="CU388" s="343"/>
      <c r="CV388" s="343"/>
      <c r="CW388" s="343"/>
      <c r="CX388" s="343"/>
      <c r="CY388" s="343"/>
      <c r="CZ388" s="343"/>
      <c r="DA388" s="344"/>
    </row>
    <row r="389" spans="2:105" x14ac:dyDescent="0.25">
      <c r="B389" s="341"/>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c r="AS389" s="343"/>
      <c r="AT389" s="343"/>
      <c r="AU389" s="351"/>
      <c r="AV389" s="343"/>
      <c r="AW389" s="343"/>
      <c r="AX389" s="343"/>
      <c r="AY389" s="343"/>
      <c r="AZ389" s="343"/>
      <c r="BA389" s="343"/>
      <c r="BB389" s="343"/>
      <c r="BC389" s="343"/>
      <c r="BD389" s="343"/>
      <c r="BE389" s="343"/>
      <c r="BF389" s="343"/>
      <c r="BG389" s="343"/>
      <c r="BH389" s="343"/>
      <c r="BI389" s="343"/>
      <c r="BJ389" s="343"/>
      <c r="BK389" s="343"/>
      <c r="BL389" s="343"/>
      <c r="BM389" s="343"/>
      <c r="BN389" s="343"/>
      <c r="BO389" s="343"/>
      <c r="BP389" s="343"/>
      <c r="BQ389" s="343"/>
      <c r="BR389" s="343"/>
      <c r="BS389" s="343"/>
      <c r="BT389" s="343"/>
      <c r="BU389" s="343"/>
      <c r="BV389" s="343"/>
      <c r="BW389" s="343"/>
      <c r="BX389" s="343"/>
      <c r="BY389" s="343"/>
      <c r="BZ389" s="343"/>
      <c r="CA389" s="343"/>
      <c r="CB389" s="343"/>
      <c r="CC389" s="343"/>
      <c r="CD389" s="343"/>
      <c r="CE389" s="343"/>
      <c r="CF389" s="343"/>
      <c r="CG389" s="343"/>
      <c r="CH389" s="343"/>
      <c r="CI389" s="343"/>
      <c r="CJ389" s="343"/>
      <c r="CK389" s="343"/>
      <c r="CL389" s="343"/>
      <c r="CM389" s="343"/>
      <c r="CN389" s="343"/>
      <c r="CO389" s="343"/>
      <c r="CP389" s="343"/>
      <c r="CQ389" s="343"/>
      <c r="CR389" s="343"/>
      <c r="CS389" s="343"/>
      <c r="CT389" s="343"/>
      <c r="CU389" s="343"/>
      <c r="CV389" s="343"/>
      <c r="CW389" s="343"/>
      <c r="CX389" s="343"/>
      <c r="CY389" s="343"/>
      <c r="CZ389" s="343"/>
      <c r="DA389" s="344"/>
    </row>
    <row r="390" spans="2:105" x14ac:dyDescent="0.25">
      <c r="B390" s="341"/>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c r="AS390" s="343"/>
      <c r="AT390" s="343"/>
      <c r="AU390" s="351"/>
      <c r="AV390" s="343"/>
      <c r="AW390" s="343"/>
      <c r="AX390" s="343"/>
      <c r="AY390" s="343"/>
      <c r="AZ390" s="343"/>
      <c r="BA390" s="343"/>
      <c r="BB390" s="343"/>
      <c r="BC390" s="343"/>
      <c r="BD390" s="343"/>
      <c r="BE390" s="343"/>
      <c r="BF390" s="343"/>
      <c r="BG390" s="343"/>
      <c r="BH390" s="343"/>
      <c r="BI390" s="343"/>
      <c r="BJ390" s="343"/>
      <c r="BK390" s="343"/>
      <c r="BL390" s="343"/>
      <c r="BM390" s="343"/>
      <c r="BN390" s="343"/>
      <c r="BO390" s="343"/>
      <c r="BP390" s="343"/>
      <c r="BQ390" s="343"/>
      <c r="BR390" s="343"/>
      <c r="BS390" s="343"/>
      <c r="BT390" s="343"/>
      <c r="BU390" s="343"/>
      <c r="BV390" s="343"/>
      <c r="BW390" s="343"/>
      <c r="BX390" s="343"/>
      <c r="BY390" s="343"/>
      <c r="BZ390" s="343"/>
      <c r="CA390" s="343"/>
      <c r="CB390" s="343"/>
      <c r="CC390" s="343"/>
      <c r="CD390" s="343"/>
      <c r="CE390" s="343"/>
      <c r="CF390" s="343"/>
      <c r="CG390" s="343"/>
      <c r="CH390" s="343"/>
      <c r="CI390" s="343"/>
      <c r="CJ390" s="343"/>
      <c r="CK390" s="343"/>
      <c r="CL390" s="343"/>
      <c r="CM390" s="343"/>
      <c r="CN390" s="343"/>
      <c r="CO390" s="343"/>
      <c r="CP390" s="343"/>
      <c r="CQ390" s="343"/>
      <c r="CR390" s="343"/>
      <c r="CS390" s="343"/>
      <c r="CT390" s="343"/>
      <c r="CU390" s="343"/>
      <c r="CV390" s="343"/>
      <c r="CW390" s="343"/>
      <c r="CX390" s="343"/>
      <c r="CY390" s="343"/>
      <c r="CZ390" s="343"/>
      <c r="DA390" s="344"/>
    </row>
    <row r="391" spans="2:105" x14ac:dyDescent="0.25">
      <c r="B391" s="341"/>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c r="AQ391" s="343"/>
      <c r="AR391" s="343"/>
      <c r="AS391" s="343"/>
      <c r="AT391" s="343"/>
      <c r="AU391" s="351"/>
      <c r="AV391" s="343"/>
      <c r="AW391" s="343"/>
      <c r="AX391" s="343"/>
      <c r="AY391" s="343"/>
      <c r="AZ391" s="343"/>
      <c r="BA391" s="343"/>
      <c r="BB391" s="343"/>
      <c r="BC391" s="343"/>
      <c r="BD391" s="343"/>
      <c r="BE391" s="343"/>
      <c r="BF391" s="343"/>
      <c r="BG391" s="343"/>
      <c r="BH391" s="343"/>
      <c r="BI391" s="343"/>
      <c r="BJ391" s="343"/>
      <c r="BK391" s="343"/>
      <c r="BL391" s="343"/>
      <c r="BM391" s="343"/>
      <c r="BN391" s="343"/>
      <c r="BO391" s="343"/>
      <c r="BP391" s="343"/>
      <c r="BQ391" s="343"/>
      <c r="BR391" s="343"/>
      <c r="BS391" s="343"/>
      <c r="BT391" s="343"/>
      <c r="BU391" s="343"/>
      <c r="BV391" s="343"/>
      <c r="BW391" s="343"/>
      <c r="BX391" s="343"/>
      <c r="BY391" s="343"/>
      <c r="BZ391" s="343"/>
      <c r="CA391" s="343"/>
      <c r="CB391" s="343"/>
      <c r="CC391" s="343"/>
      <c r="CD391" s="343"/>
      <c r="CE391" s="343"/>
      <c r="CF391" s="343"/>
      <c r="CG391" s="343"/>
      <c r="CH391" s="343"/>
      <c r="CI391" s="343"/>
      <c r="CJ391" s="343"/>
      <c r="CK391" s="343"/>
      <c r="CL391" s="343"/>
      <c r="CM391" s="343"/>
      <c r="CN391" s="343"/>
      <c r="CO391" s="343"/>
      <c r="CP391" s="343"/>
      <c r="CQ391" s="343"/>
      <c r="CR391" s="343"/>
      <c r="CS391" s="343"/>
      <c r="CT391" s="343"/>
      <c r="CU391" s="343"/>
      <c r="CV391" s="343"/>
      <c r="CW391" s="343"/>
      <c r="CX391" s="343"/>
      <c r="CY391" s="343"/>
      <c r="CZ391" s="343"/>
      <c r="DA391" s="344"/>
    </row>
    <row r="392" spans="2:105" x14ac:dyDescent="0.25">
      <c r="B392" s="341"/>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c r="AQ392" s="343"/>
      <c r="AR392" s="343"/>
      <c r="AS392" s="343"/>
      <c r="AT392" s="343"/>
      <c r="AU392" s="351"/>
      <c r="AV392" s="343"/>
      <c r="AW392" s="343"/>
      <c r="AX392" s="343"/>
      <c r="AY392" s="343"/>
      <c r="AZ392" s="343"/>
      <c r="BA392" s="343"/>
      <c r="BB392" s="343"/>
      <c r="BC392" s="343"/>
      <c r="BD392" s="343"/>
      <c r="BE392" s="343"/>
      <c r="BF392" s="343"/>
      <c r="BG392" s="343"/>
      <c r="BH392" s="343"/>
      <c r="BI392" s="343"/>
      <c r="BJ392" s="343"/>
      <c r="BK392" s="343"/>
      <c r="BL392" s="343"/>
      <c r="BM392" s="343"/>
      <c r="BN392" s="343"/>
      <c r="BO392" s="343"/>
      <c r="BP392" s="343"/>
      <c r="BQ392" s="343"/>
      <c r="BR392" s="343"/>
      <c r="BS392" s="343"/>
      <c r="BT392" s="343"/>
      <c r="BU392" s="343"/>
      <c r="BV392" s="343"/>
      <c r="BW392" s="343"/>
      <c r="BX392" s="343"/>
      <c r="BY392" s="343"/>
      <c r="BZ392" s="343"/>
      <c r="CA392" s="343"/>
      <c r="CB392" s="343"/>
      <c r="CC392" s="343"/>
      <c r="CD392" s="343"/>
      <c r="CE392" s="343"/>
      <c r="CF392" s="343"/>
      <c r="CG392" s="343"/>
      <c r="CH392" s="343"/>
      <c r="CI392" s="343"/>
      <c r="CJ392" s="343"/>
      <c r="CK392" s="343"/>
      <c r="CL392" s="343"/>
      <c r="CM392" s="343"/>
      <c r="CN392" s="343"/>
      <c r="CO392" s="343"/>
      <c r="CP392" s="343"/>
      <c r="CQ392" s="343"/>
      <c r="CR392" s="343"/>
      <c r="CS392" s="343"/>
      <c r="CT392" s="343"/>
      <c r="CU392" s="343"/>
      <c r="CV392" s="343"/>
      <c r="CW392" s="343"/>
      <c r="CX392" s="343"/>
      <c r="CY392" s="343"/>
      <c r="CZ392" s="343"/>
      <c r="DA392" s="344"/>
    </row>
    <row r="393" spans="2:105" x14ac:dyDescent="0.25">
      <c r="B393" s="341"/>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c r="AD393" s="343"/>
      <c r="AE393" s="343"/>
      <c r="AF393" s="343"/>
      <c r="AG393" s="343"/>
      <c r="AH393" s="343"/>
      <c r="AI393" s="343"/>
      <c r="AJ393" s="343"/>
      <c r="AK393" s="343"/>
      <c r="AL393" s="343"/>
      <c r="AM393" s="343"/>
      <c r="AN393" s="343"/>
      <c r="AO393" s="343"/>
      <c r="AP393" s="343"/>
      <c r="AQ393" s="343"/>
      <c r="AR393" s="343"/>
      <c r="AS393" s="343"/>
      <c r="AT393" s="343"/>
      <c r="AU393" s="351"/>
      <c r="AV393" s="343"/>
      <c r="AW393" s="343"/>
      <c r="AX393" s="343"/>
      <c r="AY393" s="343"/>
      <c r="AZ393" s="343"/>
      <c r="BA393" s="343"/>
      <c r="BB393" s="343"/>
      <c r="BC393" s="343"/>
      <c r="BD393" s="343"/>
      <c r="BE393" s="343"/>
      <c r="BF393" s="343"/>
      <c r="BG393" s="343"/>
      <c r="BH393" s="343"/>
      <c r="BI393" s="343"/>
      <c r="BJ393" s="343"/>
      <c r="BK393" s="343"/>
      <c r="BL393" s="343"/>
      <c r="BM393" s="343"/>
      <c r="BN393" s="343"/>
      <c r="BO393" s="343"/>
      <c r="BP393" s="343"/>
      <c r="BQ393" s="343"/>
      <c r="BR393" s="343"/>
      <c r="BS393" s="343"/>
      <c r="BT393" s="343"/>
      <c r="BU393" s="343"/>
      <c r="BV393" s="343"/>
      <c r="BW393" s="343"/>
      <c r="BX393" s="343"/>
      <c r="BY393" s="343"/>
      <c r="BZ393" s="343"/>
      <c r="CA393" s="343"/>
      <c r="CB393" s="343"/>
      <c r="CC393" s="343"/>
      <c r="CD393" s="343"/>
      <c r="CE393" s="343"/>
      <c r="CF393" s="343"/>
      <c r="CG393" s="343"/>
      <c r="CH393" s="343"/>
      <c r="CI393" s="343"/>
      <c r="CJ393" s="343"/>
      <c r="CK393" s="343"/>
      <c r="CL393" s="343"/>
      <c r="CM393" s="343"/>
      <c r="CN393" s="343"/>
      <c r="CO393" s="343"/>
      <c r="CP393" s="343"/>
      <c r="CQ393" s="343"/>
      <c r="CR393" s="343"/>
      <c r="CS393" s="343"/>
      <c r="CT393" s="343"/>
      <c r="CU393" s="343"/>
      <c r="CV393" s="343"/>
      <c r="CW393" s="343"/>
      <c r="CX393" s="343"/>
      <c r="CY393" s="343"/>
      <c r="CZ393" s="343"/>
      <c r="DA393" s="344"/>
    </row>
    <row r="394" spans="2:105" x14ac:dyDescent="0.25">
      <c r="B394" s="341"/>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c r="AD394" s="343"/>
      <c r="AE394" s="343"/>
      <c r="AF394" s="343"/>
      <c r="AG394" s="343"/>
      <c r="AH394" s="343"/>
      <c r="AI394" s="343"/>
      <c r="AJ394" s="343"/>
      <c r="AK394" s="343"/>
      <c r="AL394" s="343"/>
      <c r="AM394" s="343"/>
      <c r="AN394" s="343"/>
      <c r="AO394" s="343"/>
      <c r="AP394" s="343"/>
      <c r="AQ394" s="343"/>
      <c r="AR394" s="343"/>
      <c r="AS394" s="343"/>
      <c r="AT394" s="343"/>
      <c r="AU394" s="351"/>
      <c r="AV394" s="343"/>
      <c r="AW394" s="343"/>
      <c r="AX394" s="343"/>
      <c r="AY394" s="343"/>
      <c r="AZ394" s="343"/>
      <c r="BA394" s="343"/>
      <c r="BB394" s="343"/>
      <c r="BC394" s="343"/>
      <c r="BD394" s="343"/>
      <c r="BE394" s="343"/>
      <c r="BF394" s="343"/>
      <c r="BG394" s="343"/>
      <c r="BH394" s="343"/>
      <c r="BI394" s="343"/>
      <c r="BJ394" s="343"/>
      <c r="BK394" s="343"/>
      <c r="BL394" s="343"/>
      <c r="BM394" s="343"/>
      <c r="BN394" s="343"/>
      <c r="BO394" s="343"/>
      <c r="BP394" s="343"/>
      <c r="BQ394" s="343"/>
      <c r="BR394" s="343"/>
      <c r="BS394" s="343"/>
      <c r="BT394" s="343"/>
      <c r="BU394" s="343"/>
      <c r="BV394" s="343"/>
      <c r="BW394" s="343"/>
      <c r="BX394" s="343"/>
      <c r="BY394" s="343"/>
      <c r="BZ394" s="343"/>
      <c r="CA394" s="343"/>
      <c r="CB394" s="343"/>
      <c r="CC394" s="343"/>
      <c r="CD394" s="343"/>
      <c r="CE394" s="343"/>
      <c r="CF394" s="343"/>
      <c r="CG394" s="343"/>
      <c r="CH394" s="343"/>
      <c r="CI394" s="343"/>
      <c r="CJ394" s="343"/>
      <c r="CK394" s="343"/>
      <c r="CL394" s="343"/>
      <c r="CM394" s="343"/>
      <c r="CN394" s="343"/>
      <c r="CO394" s="343"/>
      <c r="CP394" s="343"/>
      <c r="CQ394" s="343"/>
      <c r="CR394" s="343"/>
      <c r="CS394" s="343"/>
      <c r="CT394" s="343"/>
      <c r="CU394" s="343"/>
      <c r="CV394" s="343"/>
      <c r="CW394" s="343"/>
      <c r="CX394" s="343"/>
      <c r="CY394" s="343"/>
      <c r="CZ394" s="343"/>
      <c r="DA394" s="344"/>
    </row>
    <row r="395" spans="2:105" x14ac:dyDescent="0.25">
      <c r="B395" s="341"/>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c r="AD395" s="343"/>
      <c r="AE395" s="343"/>
      <c r="AF395" s="343"/>
      <c r="AG395" s="343"/>
      <c r="AH395" s="343"/>
      <c r="AI395" s="343"/>
      <c r="AJ395" s="343"/>
      <c r="AK395" s="343"/>
      <c r="AL395" s="343"/>
      <c r="AM395" s="343"/>
      <c r="AN395" s="343"/>
      <c r="AO395" s="343"/>
      <c r="AP395" s="343"/>
      <c r="AQ395" s="343"/>
      <c r="AR395" s="343"/>
      <c r="AS395" s="343"/>
      <c r="AT395" s="343"/>
      <c r="AU395" s="351"/>
      <c r="AV395" s="343"/>
      <c r="AW395" s="343"/>
      <c r="AX395" s="343"/>
      <c r="AY395" s="343"/>
      <c r="AZ395" s="343"/>
      <c r="BA395" s="343"/>
      <c r="BB395" s="343"/>
      <c r="BC395" s="343"/>
      <c r="BD395" s="343"/>
      <c r="BE395" s="343"/>
      <c r="BF395" s="343"/>
      <c r="BG395" s="343"/>
      <c r="BH395" s="343"/>
      <c r="BI395" s="343"/>
      <c r="BJ395" s="343"/>
      <c r="BK395" s="343"/>
      <c r="BL395" s="343"/>
      <c r="BM395" s="343"/>
      <c r="BN395" s="343"/>
      <c r="BO395" s="343"/>
      <c r="BP395" s="343"/>
      <c r="BQ395" s="343"/>
      <c r="BR395" s="343"/>
      <c r="BS395" s="343"/>
      <c r="BT395" s="343"/>
      <c r="BU395" s="343"/>
      <c r="BV395" s="343"/>
      <c r="BW395" s="343"/>
      <c r="BX395" s="343"/>
      <c r="BY395" s="343"/>
      <c r="BZ395" s="343"/>
      <c r="CA395" s="343"/>
      <c r="CB395" s="343"/>
      <c r="CC395" s="343"/>
      <c r="CD395" s="343"/>
      <c r="CE395" s="343"/>
      <c r="CF395" s="343"/>
      <c r="CG395" s="343"/>
      <c r="CH395" s="343"/>
      <c r="CI395" s="343"/>
      <c r="CJ395" s="343"/>
      <c r="CK395" s="343"/>
      <c r="CL395" s="343"/>
      <c r="CM395" s="343"/>
      <c r="CN395" s="343"/>
      <c r="CO395" s="343"/>
      <c r="CP395" s="343"/>
      <c r="CQ395" s="343"/>
      <c r="CR395" s="343"/>
      <c r="CS395" s="343"/>
      <c r="CT395" s="343"/>
      <c r="CU395" s="343"/>
      <c r="CV395" s="343"/>
      <c r="CW395" s="343"/>
      <c r="CX395" s="343"/>
      <c r="CY395" s="343"/>
      <c r="CZ395" s="343"/>
      <c r="DA395" s="344"/>
    </row>
    <row r="396" spans="2:105" x14ac:dyDescent="0.25">
      <c r="B396" s="341"/>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c r="AD396" s="343"/>
      <c r="AE396" s="343"/>
      <c r="AF396" s="343"/>
      <c r="AG396" s="343"/>
      <c r="AH396" s="343"/>
      <c r="AI396" s="343"/>
      <c r="AJ396" s="343"/>
      <c r="AK396" s="343"/>
      <c r="AL396" s="343"/>
      <c r="AM396" s="343"/>
      <c r="AN396" s="343"/>
      <c r="AO396" s="343"/>
      <c r="AP396" s="343"/>
      <c r="AQ396" s="343"/>
      <c r="AR396" s="343"/>
      <c r="AS396" s="343"/>
      <c r="AT396" s="343"/>
      <c r="AU396" s="351"/>
      <c r="AV396" s="343"/>
      <c r="AW396" s="343"/>
      <c r="AX396" s="343"/>
      <c r="AY396" s="343"/>
      <c r="AZ396" s="343"/>
      <c r="BA396" s="343"/>
      <c r="BB396" s="343"/>
      <c r="BC396" s="343"/>
      <c r="BD396" s="343"/>
      <c r="BE396" s="343"/>
      <c r="BF396" s="343"/>
      <c r="BG396" s="343"/>
      <c r="BH396" s="343"/>
      <c r="BI396" s="343"/>
      <c r="BJ396" s="343"/>
      <c r="BK396" s="343"/>
      <c r="BL396" s="343"/>
      <c r="BM396" s="343"/>
      <c r="BN396" s="343"/>
      <c r="BO396" s="343"/>
      <c r="BP396" s="343"/>
      <c r="BQ396" s="343"/>
      <c r="BR396" s="343"/>
      <c r="BS396" s="343"/>
      <c r="BT396" s="343"/>
      <c r="BU396" s="343"/>
      <c r="BV396" s="343"/>
      <c r="BW396" s="343"/>
      <c r="BX396" s="343"/>
      <c r="BY396" s="343"/>
      <c r="BZ396" s="343"/>
      <c r="CA396" s="343"/>
      <c r="CB396" s="343"/>
      <c r="CC396" s="343"/>
      <c r="CD396" s="343"/>
      <c r="CE396" s="343"/>
      <c r="CF396" s="343"/>
      <c r="CG396" s="343"/>
      <c r="CH396" s="343"/>
      <c r="CI396" s="343"/>
      <c r="CJ396" s="343"/>
      <c r="CK396" s="343"/>
      <c r="CL396" s="343"/>
      <c r="CM396" s="343"/>
      <c r="CN396" s="343"/>
      <c r="CO396" s="343"/>
      <c r="CP396" s="343"/>
      <c r="CQ396" s="343"/>
      <c r="CR396" s="343"/>
      <c r="CS396" s="343"/>
      <c r="CT396" s="343"/>
      <c r="CU396" s="343"/>
      <c r="CV396" s="343"/>
      <c r="CW396" s="343"/>
      <c r="CX396" s="343"/>
      <c r="CY396" s="343"/>
      <c r="CZ396" s="343"/>
      <c r="DA396" s="344"/>
    </row>
    <row r="397" spans="2:105" x14ac:dyDescent="0.25">
      <c r="B397" s="341"/>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c r="AD397" s="343"/>
      <c r="AE397" s="343"/>
      <c r="AF397" s="343"/>
      <c r="AG397" s="343"/>
      <c r="AH397" s="343"/>
      <c r="AI397" s="343"/>
      <c r="AJ397" s="343"/>
      <c r="AK397" s="343"/>
      <c r="AL397" s="343"/>
      <c r="AM397" s="343"/>
      <c r="AN397" s="343"/>
      <c r="AO397" s="343"/>
      <c r="AP397" s="343"/>
      <c r="AQ397" s="343"/>
      <c r="AR397" s="343"/>
      <c r="AS397" s="343"/>
      <c r="AT397" s="343"/>
      <c r="AU397" s="351"/>
      <c r="AV397" s="343"/>
      <c r="AW397" s="343"/>
      <c r="AX397" s="343"/>
      <c r="AY397" s="343"/>
      <c r="AZ397" s="343"/>
      <c r="BA397" s="343"/>
      <c r="BB397" s="343"/>
      <c r="BC397" s="343"/>
      <c r="BD397" s="343"/>
      <c r="BE397" s="343"/>
      <c r="BF397" s="343"/>
      <c r="BG397" s="343"/>
      <c r="BH397" s="343"/>
      <c r="BI397" s="343"/>
      <c r="BJ397" s="343"/>
      <c r="BK397" s="343"/>
      <c r="BL397" s="343"/>
      <c r="BM397" s="343"/>
      <c r="BN397" s="343"/>
      <c r="BO397" s="343"/>
      <c r="BP397" s="343"/>
      <c r="BQ397" s="343"/>
      <c r="BR397" s="343"/>
      <c r="BS397" s="343"/>
      <c r="BT397" s="343"/>
      <c r="BU397" s="343"/>
      <c r="BV397" s="343"/>
      <c r="BW397" s="343"/>
      <c r="BX397" s="343"/>
      <c r="BY397" s="343"/>
      <c r="BZ397" s="343"/>
      <c r="CA397" s="343"/>
      <c r="CB397" s="343"/>
      <c r="CC397" s="343"/>
      <c r="CD397" s="343"/>
      <c r="CE397" s="343"/>
      <c r="CF397" s="343"/>
      <c r="CG397" s="343"/>
      <c r="CH397" s="343"/>
      <c r="CI397" s="343"/>
      <c r="CJ397" s="343"/>
      <c r="CK397" s="343"/>
      <c r="CL397" s="343"/>
      <c r="CM397" s="343"/>
      <c r="CN397" s="343"/>
      <c r="CO397" s="343"/>
      <c r="CP397" s="343"/>
      <c r="CQ397" s="343"/>
      <c r="CR397" s="343"/>
      <c r="CS397" s="343"/>
      <c r="CT397" s="343"/>
      <c r="CU397" s="343"/>
      <c r="CV397" s="343"/>
      <c r="CW397" s="343"/>
      <c r="CX397" s="343"/>
      <c r="CY397" s="343"/>
      <c r="CZ397" s="343"/>
      <c r="DA397" s="344"/>
    </row>
    <row r="398" spans="2:105" x14ac:dyDescent="0.25">
      <c r="B398" s="341"/>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c r="AD398" s="343"/>
      <c r="AE398" s="343"/>
      <c r="AF398" s="343"/>
      <c r="AG398" s="343"/>
      <c r="AH398" s="343"/>
      <c r="AI398" s="343"/>
      <c r="AJ398" s="343"/>
      <c r="AK398" s="343"/>
      <c r="AL398" s="343"/>
      <c r="AM398" s="343"/>
      <c r="AN398" s="343"/>
      <c r="AO398" s="343"/>
      <c r="AP398" s="343"/>
      <c r="AQ398" s="343"/>
      <c r="AR398" s="343"/>
      <c r="AS398" s="343"/>
      <c r="AT398" s="343"/>
      <c r="AU398" s="351"/>
      <c r="AV398" s="343"/>
      <c r="AW398" s="343"/>
      <c r="AX398" s="343"/>
      <c r="AY398" s="343"/>
      <c r="AZ398" s="343"/>
      <c r="BA398" s="343"/>
      <c r="BB398" s="343"/>
      <c r="BC398" s="343"/>
      <c r="BD398" s="343"/>
      <c r="BE398" s="343"/>
      <c r="BF398" s="343"/>
      <c r="BG398" s="343"/>
      <c r="BH398" s="343"/>
      <c r="BI398" s="343"/>
      <c r="BJ398" s="343"/>
      <c r="BK398" s="343"/>
      <c r="BL398" s="343"/>
      <c r="BM398" s="343"/>
      <c r="BN398" s="343"/>
      <c r="BO398" s="343"/>
      <c r="BP398" s="343"/>
      <c r="BQ398" s="343"/>
      <c r="BR398" s="343"/>
      <c r="BS398" s="343"/>
      <c r="BT398" s="343"/>
      <c r="BU398" s="343"/>
      <c r="BV398" s="343"/>
      <c r="BW398" s="343"/>
      <c r="BX398" s="343"/>
      <c r="BY398" s="343"/>
      <c r="BZ398" s="343"/>
      <c r="CA398" s="343"/>
      <c r="CB398" s="343"/>
      <c r="CC398" s="343"/>
      <c r="CD398" s="343"/>
      <c r="CE398" s="343"/>
      <c r="CF398" s="343"/>
      <c r="CG398" s="343"/>
      <c r="CH398" s="343"/>
      <c r="CI398" s="343"/>
      <c r="CJ398" s="343"/>
      <c r="CK398" s="343"/>
      <c r="CL398" s="343"/>
      <c r="CM398" s="343"/>
      <c r="CN398" s="343"/>
      <c r="CO398" s="343"/>
      <c r="CP398" s="343"/>
      <c r="CQ398" s="343"/>
      <c r="CR398" s="343"/>
      <c r="CS398" s="343"/>
      <c r="CT398" s="343"/>
      <c r="CU398" s="343"/>
      <c r="CV398" s="343"/>
      <c r="CW398" s="343"/>
      <c r="CX398" s="343"/>
      <c r="CY398" s="343"/>
      <c r="CZ398" s="343"/>
      <c r="DA398" s="344"/>
    </row>
    <row r="399" spans="2:105" x14ac:dyDescent="0.25">
      <c r="B399" s="341"/>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c r="AS399" s="343"/>
      <c r="AT399" s="343"/>
      <c r="AU399" s="351"/>
      <c r="AV399" s="343"/>
      <c r="AW399" s="343"/>
      <c r="AX399" s="343"/>
      <c r="AY399" s="343"/>
      <c r="AZ399" s="343"/>
      <c r="BA399" s="343"/>
      <c r="BB399" s="343"/>
      <c r="BC399" s="343"/>
      <c r="BD399" s="343"/>
      <c r="BE399" s="343"/>
      <c r="BF399" s="343"/>
      <c r="BG399" s="343"/>
      <c r="BH399" s="343"/>
      <c r="BI399" s="343"/>
      <c r="BJ399" s="343"/>
      <c r="BK399" s="343"/>
      <c r="BL399" s="343"/>
      <c r="BM399" s="343"/>
      <c r="BN399" s="343"/>
      <c r="BO399" s="343"/>
      <c r="BP399" s="343"/>
      <c r="BQ399" s="343"/>
      <c r="BR399" s="343"/>
      <c r="BS399" s="343"/>
      <c r="BT399" s="343"/>
      <c r="BU399" s="343"/>
      <c r="BV399" s="343"/>
      <c r="BW399" s="343"/>
      <c r="BX399" s="343"/>
      <c r="BY399" s="343"/>
      <c r="BZ399" s="343"/>
      <c r="CA399" s="343"/>
      <c r="CB399" s="343"/>
      <c r="CC399" s="343"/>
      <c r="CD399" s="343"/>
      <c r="CE399" s="343"/>
      <c r="CF399" s="343"/>
      <c r="CG399" s="343"/>
      <c r="CH399" s="343"/>
      <c r="CI399" s="343"/>
      <c r="CJ399" s="343"/>
      <c r="CK399" s="343"/>
      <c r="CL399" s="343"/>
      <c r="CM399" s="343"/>
      <c r="CN399" s="343"/>
      <c r="CO399" s="343"/>
      <c r="CP399" s="343"/>
      <c r="CQ399" s="343"/>
      <c r="CR399" s="343"/>
      <c r="CS399" s="343"/>
      <c r="CT399" s="343"/>
      <c r="CU399" s="343"/>
      <c r="CV399" s="343"/>
      <c r="CW399" s="343"/>
      <c r="CX399" s="343"/>
      <c r="CY399" s="343"/>
      <c r="CZ399" s="343"/>
      <c r="DA399" s="344"/>
    </row>
    <row r="400" spans="2:105" x14ac:dyDescent="0.25">
      <c r="B400" s="341"/>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c r="AS400" s="343"/>
      <c r="AT400" s="343"/>
      <c r="AU400" s="351"/>
      <c r="AV400" s="343"/>
      <c r="AW400" s="343"/>
      <c r="AX400" s="343"/>
      <c r="AY400" s="343"/>
      <c r="AZ400" s="343"/>
      <c r="BA400" s="343"/>
      <c r="BB400" s="343"/>
      <c r="BC400" s="343"/>
      <c r="BD400" s="343"/>
      <c r="BE400" s="343"/>
      <c r="BF400" s="343"/>
      <c r="BG400" s="343"/>
      <c r="BH400" s="343"/>
      <c r="BI400" s="343"/>
      <c r="BJ400" s="343"/>
      <c r="BK400" s="343"/>
      <c r="BL400" s="343"/>
      <c r="BM400" s="343"/>
      <c r="BN400" s="343"/>
      <c r="BO400" s="343"/>
      <c r="BP400" s="343"/>
      <c r="BQ400" s="343"/>
      <c r="BR400" s="343"/>
      <c r="BS400" s="343"/>
      <c r="BT400" s="343"/>
      <c r="BU400" s="343"/>
      <c r="BV400" s="343"/>
      <c r="BW400" s="343"/>
      <c r="BX400" s="343"/>
      <c r="BY400" s="343"/>
      <c r="BZ400" s="343"/>
      <c r="CA400" s="343"/>
      <c r="CB400" s="343"/>
      <c r="CC400" s="343"/>
      <c r="CD400" s="343"/>
      <c r="CE400" s="343"/>
      <c r="CF400" s="343"/>
      <c r="CG400" s="343"/>
      <c r="CH400" s="343"/>
      <c r="CI400" s="343"/>
      <c r="CJ400" s="343"/>
      <c r="CK400" s="343"/>
      <c r="CL400" s="343"/>
      <c r="CM400" s="343"/>
      <c r="CN400" s="343"/>
      <c r="CO400" s="343"/>
      <c r="CP400" s="343"/>
      <c r="CQ400" s="343"/>
      <c r="CR400" s="343"/>
      <c r="CS400" s="343"/>
      <c r="CT400" s="343"/>
      <c r="CU400" s="343"/>
      <c r="CV400" s="343"/>
      <c r="CW400" s="343"/>
      <c r="CX400" s="343"/>
      <c r="CY400" s="343"/>
      <c r="CZ400" s="343"/>
      <c r="DA400" s="344"/>
    </row>
    <row r="401" spans="2:105" x14ac:dyDescent="0.25">
      <c r="B401" s="341"/>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c r="AD401" s="343"/>
      <c r="AE401" s="343"/>
      <c r="AF401" s="343"/>
      <c r="AG401" s="343"/>
      <c r="AH401" s="343"/>
      <c r="AI401" s="343"/>
      <c r="AJ401" s="343"/>
      <c r="AK401" s="343"/>
      <c r="AL401" s="343"/>
      <c r="AM401" s="343"/>
      <c r="AN401" s="343"/>
      <c r="AO401" s="343"/>
      <c r="AP401" s="343"/>
      <c r="AQ401" s="343"/>
      <c r="AR401" s="343"/>
      <c r="AS401" s="343"/>
      <c r="AT401" s="343"/>
      <c r="AU401" s="351"/>
      <c r="AV401" s="343"/>
      <c r="AW401" s="343"/>
      <c r="AX401" s="343"/>
      <c r="AY401" s="343"/>
      <c r="AZ401" s="343"/>
      <c r="BA401" s="343"/>
      <c r="BB401" s="343"/>
      <c r="BC401" s="343"/>
      <c r="BD401" s="343"/>
      <c r="BE401" s="343"/>
      <c r="BF401" s="343"/>
      <c r="BG401" s="343"/>
      <c r="BH401" s="343"/>
      <c r="BI401" s="343"/>
      <c r="BJ401" s="343"/>
      <c r="BK401" s="343"/>
      <c r="BL401" s="343"/>
      <c r="BM401" s="343"/>
      <c r="BN401" s="343"/>
      <c r="BO401" s="343"/>
      <c r="BP401" s="343"/>
      <c r="BQ401" s="343"/>
      <c r="BR401" s="343"/>
      <c r="BS401" s="343"/>
      <c r="BT401" s="343"/>
      <c r="BU401" s="343"/>
      <c r="BV401" s="343"/>
      <c r="BW401" s="343"/>
      <c r="BX401" s="343"/>
      <c r="BY401" s="343"/>
      <c r="BZ401" s="343"/>
      <c r="CA401" s="343"/>
      <c r="CB401" s="343"/>
      <c r="CC401" s="343"/>
      <c r="CD401" s="343"/>
      <c r="CE401" s="343"/>
      <c r="CF401" s="343"/>
      <c r="CG401" s="343"/>
      <c r="CH401" s="343"/>
      <c r="CI401" s="343"/>
      <c r="CJ401" s="343"/>
      <c r="CK401" s="343"/>
      <c r="CL401" s="343"/>
      <c r="CM401" s="343"/>
      <c r="CN401" s="343"/>
      <c r="CO401" s="343"/>
      <c r="CP401" s="343"/>
      <c r="CQ401" s="343"/>
      <c r="CR401" s="343"/>
      <c r="CS401" s="343"/>
      <c r="CT401" s="343"/>
      <c r="CU401" s="343"/>
      <c r="CV401" s="343"/>
      <c r="CW401" s="343"/>
      <c r="CX401" s="343"/>
      <c r="CY401" s="343"/>
      <c r="CZ401" s="343"/>
      <c r="DA401" s="344"/>
    </row>
    <row r="402" spans="2:105" ht="15.75" thickBot="1" x14ac:dyDescent="0.3">
      <c r="B402" s="345"/>
      <c r="C402" s="346"/>
      <c r="D402" s="346"/>
      <c r="E402" s="346"/>
      <c r="F402" s="346"/>
      <c r="G402" s="346"/>
      <c r="H402" s="346"/>
      <c r="I402" s="346"/>
      <c r="J402" s="346"/>
      <c r="K402" s="346"/>
      <c r="L402" s="346"/>
      <c r="M402" s="346"/>
      <c r="N402" s="346"/>
      <c r="O402" s="346"/>
      <c r="P402" s="346"/>
      <c r="Q402" s="346"/>
      <c r="R402" s="346"/>
      <c r="S402" s="346"/>
      <c r="T402" s="346"/>
      <c r="U402" s="346"/>
      <c r="V402" s="346"/>
      <c r="W402" s="346"/>
      <c r="X402" s="346"/>
      <c r="Y402" s="346"/>
      <c r="Z402" s="346"/>
      <c r="AA402" s="346"/>
      <c r="AB402" s="346"/>
      <c r="AC402" s="346"/>
      <c r="AD402" s="346"/>
      <c r="AE402" s="346"/>
      <c r="AF402" s="346"/>
      <c r="AG402" s="346"/>
      <c r="AH402" s="346"/>
      <c r="AI402" s="346"/>
      <c r="AJ402" s="346"/>
      <c r="AK402" s="346"/>
      <c r="AL402" s="346"/>
      <c r="AM402" s="346"/>
      <c r="AN402" s="346"/>
      <c r="AO402" s="346"/>
      <c r="AP402" s="346"/>
      <c r="AQ402" s="346"/>
      <c r="AR402" s="346"/>
      <c r="AS402" s="346"/>
      <c r="AT402" s="346"/>
      <c r="AU402" s="352"/>
      <c r="AV402" s="346"/>
      <c r="AW402" s="346"/>
      <c r="AX402" s="346"/>
      <c r="AY402" s="346"/>
      <c r="AZ402" s="346"/>
      <c r="BA402" s="346"/>
      <c r="BB402" s="346"/>
      <c r="BC402" s="346"/>
      <c r="BD402" s="346"/>
      <c r="BE402" s="346"/>
      <c r="BF402" s="346"/>
      <c r="BG402" s="346"/>
      <c r="BH402" s="346"/>
      <c r="BI402" s="346"/>
      <c r="BJ402" s="346"/>
      <c r="BK402" s="346"/>
      <c r="BL402" s="346"/>
      <c r="BM402" s="346"/>
      <c r="BN402" s="346"/>
      <c r="BO402" s="346"/>
      <c r="BP402" s="346"/>
      <c r="BQ402" s="346"/>
      <c r="BR402" s="346"/>
      <c r="BS402" s="346"/>
      <c r="BT402" s="346"/>
      <c r="BU402" s="346"/>
      <c r="BV402" s="346"/>
      <c r="BW402" s="346"/>
      <c r="BX402" s="346"/>
      <c r="BY402" s="346"/>
      <c r="BZ402" s="346"/>
      <c r="CA402" s="346"/>
      <c r="CB402" s="346"/>
      <c r="CC402" s="346"/>
      <c r="CD402" s="346"/>
      <c r="CE402" s="346"/>
      <c r="CF402" s="346"/>
      <c r="CG402" s="346"/>
      <c r="CH402" s="346"/>
      <c r="CI402" s="346"/>
      <c r="CJ402" s="346"/>
      <c r="CK402" s="346"/>
      <c r="CL402" s="346"/>
      <c r="CM402" s="346"/>
      <c r="CN402" s="346"/>
      <c r="CO402" s="346"/>
      <c r="CP402" s="346"/>
      <c r="CQ402" s="346"/>
      <c r="CR402" s="346"/>
      <c r="CS402" s="346"/>
      <c r="CT402" s="346"/>
      <c r="CU402" s="346"/>
      <c r="CV402" s="346"/>
      <c r="CW402" s="346"/>
      <c r="CX402" s="346"/>
      <c r="CY402" s="346"/>
      <c r="CZ402" s="346"/>
      <c r="DA402" s="347"/>
    </row>
  </sheetData>
  <sheetProtection sheet="1" objects="1" scenarios="1"/>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V1513"/>
  <sheetViews>
    <sheetView workbookViewId="0">
      <selection activeCell="E2" sqref="E2:V2"/>
    </sheetView>
  </sheetViews>
  <sheetFormatPr defaultRowHeight="15" x14ac:dyDescent="0.25"/>
  <cols>
    <col min="1" max="1" width="2.85546875" style="92" customWidth="1"/>
    <col min="2" max="3" width="6.85546875" style="92" customWidth="1"/>
    <col min="4" max="4" width="2.85546875" style="92" customWidth="1"/>
    <col min="5" max="5" width="11.42578125" style="93" bestFit="1" customWidth="1"/>
    <col min="6" max="6" width="14.28515625" style="93" customWidth="1"/>
    <col min="7" max="8" width="17.140625" style="93" customWidth="1"/>
    <col min="9" max="9" width="11.140625" style="93" bestFit="1" customWidth="1"/>
    <col min="10" max="10" width="2.85546875" style="92" customWidth="1"/>
    <col min="11" max="11" width="37.140625" style="93" customWidth="1"/>
    <col min="12" max="12" width="2.85546875" style="92" customWidth="1"/>
    <col min="13" max="13" width="34.28515625" style="93" customWidth="1"/>
    <col min="14" max="14" width="2.85546875" style="92" customWidth="1"/>
    <col min="15" max="15" width="28.5703125" style="93" customWidth="1"/>
    <col min="16" max="16" width="2.85546875" style="92" customWidth="1"/>
    <col min="17" max="18" width="6.85546875" style="92" customWidth="1"/>
    <col min="19" max="19" width="2.85546875" style="92" customWidth="1"/>
    <col min="20" max="20" width="15.85546875" style="92" bestFit="1" customWidth="1"/>
    <col min="21" max="21" width="22.85546875" style="92" customWidth="1"/>
    <col min="22" max="22" width="22.5703125" style="92" bestFit="1" customWidth="1"/>
    <col min="23" max="16384" width="9.140625" style="92"/>
  </cols>
  <sheetData>
    <row r="1" spans="2:22" ht="15.75" thickBot="1" x14ac:dyDescent="0.3"/>
    <row r="2" spans="2:22" ht="32.25" thickBot="1" x14ac:dyDescent="0.55000000000000004">
      <c r="E2" s="393" t="s">
        <v>50</v>
      </c>
      <c r="F2" s="394"/>
      <c r="G2" s="394"/>
      <c r="H2" s="394"/>
      <c r="I2" s="394"/>
      <c r="J2" s="394"/>
      <c r="K2" s="394"/>
      <c r="L2" s="394"/>
      <c r="M2" s="394"/>
      <c r="N2" s="394"/>
      <c r="O2" s="394"/>
      <c r="P2" s="394"/>
      <c r="Q2" s="394"/>
      <c r="R2" s="394"/>
      <c r="S2" s="394"/>
      <c r="T2" s="394"/>
      <c r="U2" s="394"/>
      <c r="V2" s="395"/>
    </row>
    <row r="4" spans="2:22" ht="21.75" hidden="1" thickBot="1" x14ac:dyDescent="0.4">
      <c r="E4" s="405" t="s">
        <v>46</v>
      </c>
      <c r="F4" s="406"/>
      <c r="G4" s="406"/>
      <c r="H4" s="406"/>
      <c r="I4" s="407"/>
      <c r="M4" s="92"/>
      <c r="O4" s="92"/>
      <c r="T4" s="405" t="s">
        <v>47</v>
      </c>
      <c r="U4" s="406"/>
      <c r="V4" s="407"/>
    </row>
    <row r="5" spans="2:22" ht="15.75" hidden="1" thickBot="1" x14ac:dyDescent="0.3"/>
    <row r="6" spans="2:22" ht="123.75" hidden="1" customHeight="1" thickBot="1" x14ac:dyDescent="0.3">
      <c r="E6" s="399" t="str">
        <f>"SELECT
	imeprezime.id,
	imeprezime.ime,
	imeprezime.prezime,
	klub.naziv AS klub,
	v_registar.kategorija,
	v_registar.liga_id,
	v_registar.datum_od,
	v_registar.datum_do"&amp;"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221 And 
		 v_registar.datum_od &lt;= 2022-06-12 And 
		(v_registar.datum_do &gt;= 2022-06-12 Or v_registar.datum_do Is Null)
WHERE
	imeprezime.aktivno = 1;</v>
      </c>
      <c r="F6" s="400"/>
      <c r="G6" s="400"/>
      <c r="H6" s="400"/>
      <c r="I6" s="401"/>
      <c r="T6" s="399" t="s">
        <v>114</v>
      </c>
      <c r="U6" s="400"/>
      <c r="V6" s="401"/>
    </row>
    <row r="7" spans="2:22" hidden="1" x14ac:dyDescent="0.25">
      <c r="K7" s="304"/>
    </row>
    <row r="8" spans="2:22" ht="15.75" thickBot="1" x14ac:dyDescent="0.3">
      <c r="B8" s="264"/>
      <c r="C8" s="264"/>
      <c r="D8" s="264"/>
      <c r="E8" s="402" t="s">
        <v>285</v>
      </c>
      <c r="F8" s="403"/>
      <c r="G8" s="403"/>
      <c r="H8" s="403"/>
      <c r="I8" s="404"/>
      <c r="K8" s="304"/>
      <c r="Q8" s="264"/>
      <c r="R8" s="264"/>
      <c r="T8" s="402" t="s">
        <v>284</v>
      </c>
      <c r="U8" s="403"/>
      <c r="V8" s="404"/>
    </row>
    <row r="9" spans="2:22" x14ac:dyDescent="0.25">
      <c r="B9" s="264"/>
      <c r="C9" s="264"/>
      <c r="D9" s="264"/>
      <c r="E9" s="293">
        <v>3</v>
      </c>
      <c r="F9" s="288">
        <v>2</v>
      </c>
      <c r="G9" s="288">
        <v>4</v>
      </c>
      <c r="H9" s="288">
        <v>5</v>
      </c>
      <c r="I9" s="294">
        <v>6</v>
      </c>
      <c r="K9" s="304"/>
      <c r="Q9" s="264"/>
      <c r="R9" s="264"/>
      <c r="T9" s="293">
        <v>3</v>
      </c>
      <c r="U9" s="288">
        <v>2</v>
      </c>
      <c r="V9" s="294">
        <v>4</v>
      </c>
    </row>
    <row r="10" spans="2:22" x14ac:dyDescent="0.25">
      <c r="K10" s="304"/>
      <c r="L10" s="92" t="s">
        <v>0</v>
      </c>
      <c r="N10" s="92" t="s">
        <v>0</v>
      </c>
      <c r="P10" s="92" t="s">
        <v>0</v>
      </c>
    </row>
    <row r="11" spans="2:22" x14ac:dyDescent="0.25">
      <c r="B11" s="264"/>
      <c r="C11" s="264"/>
      <c r="D11" s="264"/>
      <c r="E11" s="308" t="s">
        <v>111</v>
      </c>
      <c r="F11" s="269" t="s">
        <v>1</v>
      </c>
      <c r="G11" s="269" t="s">
        <v>2</v>
      </c>
      <c r="H11" s="269" t="s">
        <v>3</v>
      </c>
      <c r="I11" s="309" t="s">
        <v>4</v>
      </c>
      <c r="K11" s="310" t="s">
        <v>6</v>
      </c>
      <c r="L11" s="92" t="s">
        <v>0</v>
      </c>
      <c r="M11" s="310" t="s">
        <v>5</v>
      </c>
      <c r="N11" s="92" t="s">
        <v>0</v>
      </c>
      <c r="O11" s="310" t="s">
        <v>7</v>
      </c>
      <c r="P11" s="92" t="s">
        <v>0</v>
      </c>
      <c r="Q11" s="264"/>
      <c r="R11" s="264"/>
      <c r="T11" s="295" t="s">
        <v>230</v>
      </c>
      <c r="U11" s="296" t="s">
        <v>231</v>
      </c>
      <c r="V11" s="297" t="s">
        <v>232</v>
      </c>
    </row>
    <row r="12" spans="2:22" ht="7.5" customHeight="1" thickBot="1" x14ac:dyDescent="0.3">
      <c r="L12" s="92" t="s">
        <v>0</v>
      </c>
      <c r="N12" s="92" t="s">
        <v>0</v>
      </c>
      <c r="P12" s="92" t="s">
        <v>0</v>
      </c>
      <c r="T12" s="93"/>
      <c r="U12" s="93"/>
      <c r="V12" s="93"/>
    </row>
    <row r="13" spans="2:22" x14ac:dyDescent="0.25">
      <c r="B13" s="135">
        <f>B12+1</f>
        <v>1</v>
      </c>
      <c r="C13" s="273">
        <f t="shared" ref="C13:C76" si="0">IFERROR(MATCH($E$8&amp;"-"&amp;B13,import_key,0),"")</f>
        <v>19</v>
      </c>
      <c r="E13" s="298" cm="1">
        <f t="array" ref="E13">IF($C13="","",INDEX(import_data,$C13,E$9))</f>
        <v>1050</v>
      </c>
      <c r="F13" s="275" t="str" cm="1">
        <f t="array" ref="F13">IF($C13="","",INDEX(import_data,$C13,F$9))</f>
        <v>Adam</v>
      </c>
      <c r="G13" s="275" t="str" cm="1">
        <f t="array" ref="G13">IF($C13="","",INDEX(import_data,$C13,G$9))</f>
        <v>Anadolac</v>
      </c>
      <c r="H13" s="275" t="str" cm="1">
        <f t="array" ref="H13">IF($C13="","",IF(INDEX(import_data,$C13,H$9)="","",INDEX(import_data,$C13,H$9)))</f>
        <v>OK Varaždin</v>
      </c>
      <c r="I13" s="299" t="str" cm="1">
        <f t="array" ref="I13">IF($C13="","",IF(INDEX(import_data,$C13,I$9)="","",INDEX(import_data,$C13,I$9)))</f>
        <v>M14</v>
      </c>
      <c r="K13" s="311" t="str">
        <f>IF(F13="","",F13) &amp; IF(G13="",""," – " &amp; G13) &amp; IF(H13="",""," – " &amp; H13) &amp; IF(I13="",""," – " &amp; I13)</f>
        <v>Adam – Anadolac – OK Varaždin – M14</v>
      </c>
      <c r="L13" s="92" t="s">
        <v>0</v>
      </c>
      <c r="M13" s="311" t="str">
        <f>IF(F13="","",F13) &amp; IF(G13="",""," – " &amp; G13) &amp; IF(H13="",""," – " &amp; H13)</f>
        <v>Adam – Anadolac – OK Varaždin</v>
      </c>
      <c r="N13" s="92" t="s">
        <v>0</v>
      </c>
      <c r="O13" s="311" t="str">
        <f>IF(F13="","",F13) &amp; IF(G13="",""," – " &amp; G13)</f>
        <v>Adam – Anadolac</v>
      </c>
      <c r="P13" s="92" t="s">
        <v>0</v>
      </c>
      <c r="Q13" s="135">
        <f>Q12+1</f>
        <v>1</v>
      </c>
      <c r="R13" s="273">
        <f t="shared" ref="R13:R76" si="1">IFERROR(MATCH($T$8&amp;"-"&amp;Q13,import_key,0),"")</f>
        <v>1247</v>
      </c>
      <c r="T13" s="298" cm="1">
        <f t="array" ref="T13">IFERROR(INDEX(import_data,MATCH($T$8&amp;"-"&amp;$Q13,import_key,0),T$9),"")</f>
        <v>24</v>
      </c>
      <c r="U13" s="275" t="str" cm="1">
        <f t="array" ref="U13">IFERROR(INDEX(import_data,MATCH($T$8&amp;"-"&amp;$Q13,import_key,0),U$9),"")</f>
        <v>Ales Ferenc</v>
      </c>
      <c r="V13" s="299" cm="1">
        <f t="array" ref="V13">IFERROR(INDEX(import_data,MATCH($T$8&amp;"-"&amp;$Q13,import_key,0),V$9),"")</f>
        <v>2173</v>
      </c>
    </row>
    <row r="14" spans="2:22" x14ac:dyDescent="0.25">
      <c r="B14" s="141">
        <f t="shared" ref="B14:B20" si="2">B13+1</f>
        <v>2</v>
      </c>
      <c r="C14" s="278">
        <f t="shared" si="0"/>
        <v>20</v>
      </c>
      <c r="E14" s="282" cm="1">
        <f t="array" ref="E14">IF($C14="","",INDEX(import_data,$C14,E$9))</f>
        <v>2053</v>
      </c>
      <c r="F14" s="280" t="str" cm="1">
        <f t="array" ref="F14">IF($C14="","",INDEX(import_data,$C14,F$9))</f>
        <v>Adam</v>
      </c>
      <c r="G14" s="280" t="str" cm="1">
        <f t="array" ref="G14">IF($C14="","",INDEX(import_data,$C14,G$9))</f>
        <v>Miovec</v>
      </c>
      <c r="H14" s="280" t="str" cm="1">
        <f t="array" ref="H14">IF($C14="","",IF(INDEX(import_data,$C14,H$9)="","",INDEX(import_data,$C14,H$9)))</f>
        <v>OK Jelen</v>
      </c>
      <c r="I14" s="300" t="str" cm="1">
        <f t="array" ref="I14">IF($C14="","",IF(INDEX(import_data,$C14,I$9)="","",INDEX(import_data,$C14,I$9)))</f>
        <v/>
      </c>
      <c r="K14" s="312" t="str">
        <f t="shared" ref="K14:K77" si="3">IF(F14="","",F14) &amp; IF(G14="",""," – " &amp; G14) &amp; IF(H14="",""," – " &amp; H14) &amp; IF(I14="",""," – " &amp; I14)</f>
        <v>Adam – Miovec – OK Jelen</v>
      </c>
      <c r="L14" s="92" t="s">
        <v>0</v>
      </c>
      <c r="M14" s="312" t="str">
        <f t="shared" ref="M14:M77" si="4">IF(F14="","",F14) &amp; IF(G14="",""," – " &amp; G14) &amp; IF(H14="",""," – " &amp; H14)</f>
        <v>Adam – Miovec – OK Jelen</v>
      </c>
      <c r="N14" s="92" t="s">
        <v>0</v>
      </c>
      <c r="O14" s="312" t="str">
        <f t="shared" ref="O14:O77" si="5">IF(F14="","",F14) &amp; IF(G14="",""," – " &amp; G14)</f>
        <v>Adam – Miovec</v>
      </c>
      <c r="P14" s="92" t="s">
        <v>0</v>
      </c>
      <c r="Q14" s="141">
        <f t="shared" ref="Q14:Q77" si="6">Q13+1</f>
        <v>2</v>
      </c>
      <c r="R14" s="278">
        <f t="shared" si="1"/>
        <v>1248</v>
      </c>
      <c r="T14" s="282" cm="1">
        <f t="array" ref="T14">IFERROR(INDEX(import_data,MATCH($T$8&amp;"-"&amp;$Q14,import_key,0),T$9),"")</f>
        <v>19</v>
      </c>
      <c r="U14" s="280" t="str" cm="1">
        <f t="array" ref="U14">IFERROR(INDEX(import_data,MATCH($T$8&amp;"-"&amp;$Q14,import_key,0),U$9),"")</f>
        <v>Balázs Dr. Müller</v>
      </c>
      <c r="V14" s="300" cm="1">
        <f t="array" ref="V14">IFERROR(INDEX(import_data,MATCH($T$8&amp;"-"&amp;$Q14,import_key,0),V$9),"")</f>
        <v>2089</v>
      </c>
    </row>
    <row r="15" spans="2:22" x14ac:dyDescent="0.25">
      <c r="B15" s="141">
        <f t="shared" si="2"/>
        <v>3</v>
      </c>
      <c r="C15" s="278">
        <f t="shared" si="0"/>
        <v>21</v>
      </c>
      <c r="E15" s="282" cm="1">
        <f t="array" ref="E15">IF($C15="","",INDEX(import_data,$C15,E$9))</f>
        <v>1800</v>
      </c>
      <c r="F15" s="280" t="str" cm="1">
        <f t="array" ref="F15">IF($C15="","",INDEX(import_data,$C15,F$9))</f>
        <v>Adrian</v>
      </c>
      <c r="G15" s="280" t="str" cm="1">
        <f t="array" ref="G15">IF($C15="","",INDEX(import_data,$C15,G$9))</f>
        <v>Gojević</v>
      </c>
      <c r="H15" s="280" t="str" cm="1">
        <f t="array" ref="H15">IF($C15="","",IF(INDEX(import_data,$C15,H$9)="","",INDEX(import_data,$C15,H$9)))</f>
        <v>OK Vihor</v>
      </c>
      <c r="I15" s="300" t="str" cm="1">
        <f t="array" ref="I15">IF($C15="","",IF(INDEX(import_data,$C15,I$9)="","",INDEX(import_data,$C15,I$9)))</f>
        <v/>
      </c>
      <c r="K15" s="312" t="str">
        <f t="shared" si="3"/>
        <v>Adrian – Gojević – OK Vihor</v>
      </c>
      <c r="L15" s="92" t="s">
        <v>0</v>
      </c>
      <c r="M15" s="312" t="str">
        <f t="shared" si="4"/>
        <v>Adrian – Gojević – OK Vihor</v>
      </c>
      <c r="N15" s="92" t="s">
        <v>0</v>
      </c>
      <c r="O15" s="312" t="str">
        <f t="shared" si="5"/>
        <v>Adrian – Gojević</v>
      </c>
      <c r="P15" s="92" t="s">
        <v>0</v>
      </c>
      <c r="Q15" s="141">
        <f t="shared" si="6"/>
        <v>3</v>
      </c>
      <c r="R15" s="278">
        <f t="shared" si="1"/>
        <v>1249</v>
      </c>
      <c r="T15" s="282" cm="1">
        <f t="array" ref="T15">IFERROR(INDEX(import_data,MATCH($T$8&amp;"-"&amp;$Q15,import_key,0),T$9),"")</f>
        <v>2</v>
      </c>
      <c r="U15" s="280" t="str" cm="1">
        <f t="array" ref="U15">IFERROR(INDEX(import_data,MATCH($T$8&amp;"-"&amp;$Q15,import_key,0),U$9),"")</f>
        <v>Darko Duhovic</v>
      </c>
      <c r="V15" s="300" cm="1">
        <f t="array" ref="V15">IFERROR(INDEX(import_data,MATCH($T$8&amp;"-"&amp;$Q15,import_key,0),V$9),"")</f>
        <v>1558</v>
      </c>
    </row>
    <row r="16" spans="2:22" x14ac:dyDescent="0.25">
      <c r="B16" s="141">
        <f t="shared" si="2"/>
        <v>4</v>
      </c>
      <c r="C16" s="278">
        <f t="shared" si="0"/>
        <v>22</v>
      </c>
      <c r="E16" s="282" cm="1">
        <f t="array" ref="E16">IF($C16="","",INDEX(import_data,$C16,E$9))</f>
        <v>2038</v>
      </c>
      <c r="F16" s="280" t="str" cm="1">
        <f t="array" ref="F16">IF($C16="","",INDEX(import_data,$C16,F$9))</f>
        <v>Ágnes</v>
      </c>
      <c r="G16" s="280" t="str" cm="1">
        <f t="array" ref="G16">IF($C16="","",INDEX(import_data,$C16,G$9))</f>
        <v>Erdősné Németh</v>
      </c>
      <c r="H16" s="280" t="str" cm="1">
        <f t="array" ref="H16">IF($C16="","",IF(INDEX(import_data,$C16,H$9)="","",INDEX(import_data,$C16,H$9)))</f>
        <v>Nagykanizsai ZSE</v>
      </c>
      <c r="I16" s="300" t="str" cm="1">
        <f t="array" ref="I16">IF($C16="","",IF(INDEX(import_data,$C16,I$9)="","",INDEX(import_data,$C16,I$9)))</f>
        <v/>
      </c>
      <c r="K16" s="312" t="str">
        <f t="shared" si="3"/>
        <v>Ágnes – Erdősné Németh – Nagykanizsai ZSE</v>
      </c>
      <c r="L16" s="92" t="s">
        <v>0</v>
      </c>
      <c r="M16" s="312" t="str">
        <f t="shared" si="4"/>
        <v>Ágnes – Erdősné Németh – Nagykanizsai ZSE</v>
      </c>
      <c r="N16" s="92" t="s">
        <v>0</v>
      </c>
      <c r="O16" s="312" t="str">
        <f t="shared" si="5"/>
        <v>Ágnes – Erdősné Németh</v>
      </c>
      <c r="P16" s="92" t="s">
        <v>0</v>
      </c>
      <c r="Q16" s="141">
        <f t="shared" si="6"/>
        <v>4</v>
      </c>
      <c r="R16" s="278">
        <f t="shared" si="1"/>
        <v>1250</v>
      </c>
      <c r="T16" s="282" cm="1">
        <f t="array" ref="T16">IFERROR(INDEX(import_data,MATCH($T$8&amp;"-"&amp;$Q16,import_key,0),T$9),"")</f>
        <v>27</v>
      </c>
      <c r="U16" s="280" t="str" cm="1">
        <f t="array" ref="U16">IFERROR(INDEX(import_data,MATCH($T$8&amp;"-"&amp;$Q16,import_key,0),U$9),"")</f>
        <v>Dorijan Habeh</v>
      </c>
      <c r="V16" s="300" cm="1">
        <f t="array" ref="V16">IFERROR(INDEX(import_data,MATCH($T$8&amp;"-"&amp;$Q16,import_key,0),V$9),"")</f>
        <v>1362</v>
      </c>
    </row>
    <row r="17" spans="2:22" x14ac:dyDescent="0.25">
      <c r="B17" s="141">
        <f t="shared" si="2"/>
        <v>5</v>
      </c>
      <c r="C17" s="278">
        <f t="shared" si="0"/>
        <v>23</v>
      </c>
      <c r="E17" s="282" cm="1">
        <f t="array" ref="E17">IF($C17="","",INDEX(import_data,$C17,E$9))</f>
        <v>1331</v>
      </c>
      <c r="F17" s="280" t="str" cm="1">
        <f t="array" ref="F17">IF($C17="","",INDEX(import_data,$C17,F$9))</f>
        <v>Aida</v>
      </c>
      <c r="G17" s="280" t="str" cm="1">
        <f t="array" ref="G17">IF($C17="","",INDEX(import_data,$C17,G$9))</f>
        <v>Krkić Drobić</v>
      </c>
      <c r="H17" s="280" t="str" cm="1">
        <f t="array" ref="H17">IF($C17="","",IF(INDEX(import_data,$C17,H$9)="","",INDEX(import_data,$C17,H$9)))</f>
        <v>OK Kapela</v>
      </c>
      <c r="I17" s="300" t="str" cm="1">
        <f t="array" ref="I17">IF($C17="","",IF(INDEX(import_data,$C17,I$9)="","",INDEX(import_data,$C17,I$9)))</f>
        <v>Ž21B</v>
      </c>
      <c r="K17" s="312" t="str">
        <f t="shared" si="3"/>
        <v>Aida – Krkić Drobić – OK Kapela – Ž21B</v>
      </c>
      <c r="L17" s="92" t="s">
        <v>0</v>
      </c>
      <c r="M17" s="312" t="str">
        <f t="shared" si="4"/>
        <v>Aida – Krkić Drobić – OK Kapela</v>
      </c>
      <c r="N17" s="92" t="s">
        <v>0</v>
      </c>
      <c r="O17" s="312" t="str">
        <f t="shared" si="5"/>
        <v>Aida – Krkić Drobić</v>
      </c>
      <c r="P17" s="92" t="s">
        <v>0</v>
      </c>
      <c r="Q17" s="141">
        <f t="shared" si="6"/>
        <v>5</v>
      </c>
      <c r="R17" s="278">
        <f t="shared" si="1"/>
        <v>1251</v>
      </c>
      <c r="T17" s="282" cm="1">
        <f t="array" ref="T17">IFERROR(INDEX(import_data,MATCH($T$8&amp;"-"&amp;$Q17,import_key,0),T$9),"")</f>
        <v>20</v>
      </c>
      <c r="U17" s="280" t="str" cm="1">
        <f t="array" ref="U17">IFERROR(INDEX(import_data,MATCH($T$8&amp;"-"&amp;$Q17,import_key,0),U$9),"")</f>
        <v>György Id. Pavlovics</v>
      </c>
      <c r="V17" s="300" cm="1">
        <f t="array" ref="V17">IFERROR(INDEX(import_data,MATCH($T$8&amp;"-"&amp;$Q17,import_key,0),V$9),"")</f>
        <v>2112</v>
      </c>
    </row>
    <row r="18" spans="2:22" x14ac:dyDescent="0.25">
      <c r="B18" s="141">
        <f t="shared" si="2"/>
        <v>6</v>
      </c>
      <c r="C18" s="278">
        <f t="shared" si="0"/>
        <v>24</v>
      </c>
      <c r="E18" s="282" cm="1">
        <f t="array" ref="E18">IF($C18="","",INDEX(import_data,$C18,E$9))</f>
        <v>2261</v>
      </c>
      <c r="F18" s="280" t="str" cm="1">
        <f t="array" ref="F18">IF($C18="","",INDEX(import_data,$C18,F$9))</f>
        <v>Aida</v>
      </c>
      <c r="G18" s="280" t="str" cm="1">
        <f t="array" ref="G18">IF($C18="","",INDEX(import_data,$C18,G$9))</f>
        <v>Blagajčević</v>
      </c>
      <c r="H18" s="280" t="str" cm="1">
        <f t="array" ref="H18">IF($C18="","",IF(INDEX(import_data,$C18,H$9)="","",INDEX(import_data,$C18,H$9)))</f>
        <v>OK Kapela</v>
      </c>
      <c r="I18" s="300" t="str" cm="1">
        <f t="array" ref="I18">IF($C18="","",IF(INDEX(import_data,$C18,I$9)="","",INDEX(import_data,$C18,I$9)))</f>
        <v/>
      </c>
      <c r="K18" s="312" t="str">
        <f t="shared" si="3"/>
        <v>Aida – Blagajčević – OK Kapela</v>
      </c>
      <c r="L18" s="92" t="s">
        <v>0</v>
      </c>
      <c r="M18" s="312" t="str">
        <f t="shared" si="4"/>
        <v>Aida – Blagajčević – OK Kapela</v>
      </c>
      <c r="N18" s="92" t="s">
        <v>0</v>
      </c>
      <c r="O18" s="312" t="str">
        <f t="shared" si="5"/>
        <v>Aida – Blagajčević</v>
      </c>
      <c r="P18" s="92" t="s">
        <v>0</v>
      </c>
      <c r="Q18" s="141">
        <f t="shared" si="6"/>
        <v>6</v>
      </c>
      <c r="R18" s="278">
        <f t="shared" si="1"/>
        <v>1252</v>
      </c>
      <c r="T18" s="282" cm="1">
        <f t="array" ref="T18">IFERROR(INDEX(import_data,MATCH($T$8&amp;"-"&amp;$Q18,import_key,0),T$9),"")</f>
        <v>18</v>
      </c>
      <c r="U18" s="280" t="str" cm="1">
        <f t="array" ref="U18">IFERROR(INDEX(import_data,MATCH($T$8&amp;"-"&amp;$Q18,import_key,0),U$9),"")</f>
        <v>György Ifj. Pavlovics</v>
      </c>
      <c r="V18" s="300" cm="1">
        <f t="array" ref="V18">IFERROR(INDEX(import_data,MATCH($T$8&amp;"-"&amp;$Q18,import_key,0),V$9),"")</f>
        <v>2088</v>
      </c>
    </row>
    <row r="19" spans="2:22" x14ac:dyDescent="0.25">
      <c r="B19" s="141">
        <f t="shared" si="2"/>
        <v>7</v>
      </c>
      <c r="C19" s="278">
        <f t="shared" si="0"/>
        <v>25</v>
      </c>
      <c r="E19" s="282" cm="1">
        <f t="array" ref="E19">IF($C19="","",INDEX(import_data,$C19,E$9))</f>
        <v>1433</v>
      </c>
      <c r="F19" s="280" t="str" cm="1">
        <f t="array" ref="F19">IF($C19="","",INDEX(import_data,$C19,F$9))</f>
        <v>Alan</v>
      </c>
      <c r="G19" s="280" t="str" cm="1">
        <f t="array" ref="G19">IF($C19="","",INDEX(import_data,$C19,G$9))</f>
        <v>Požgaj</v>
      </c>
      <c r="H19" s="280" t="str" cm="1">
        <f t="array" ref="H19">IF($C19="","",IF(INDEX(import_data,$C19,H$9)="","",INDEX(import_data,$C19,H$9)))</f>
        <v>OK Vihor</v>
      </c>
      <c r="I19" s="300" t="str" cm="1">
        <f t="array" ref="I19">IF($C19="","",IF(INDEX(import_data,$C19,I$9)="","",INDEX(import_data,$C19,I$9)))</f>
        <v>M45</v>
      </c>
      <c r="K19" s="312" t="str">
        <f t="shared" si="3"/>
        <v>Alan – Požgaj – OK Vihor – M45</v>
      </c>
      <c r="L19" s="92" t="s">
        <v>0</v>
      </c>
      <c r="M19" s="312" t="str">
        <f t="shared" si="4"/>
        <v>Alan – Požgaj – OK Vihor</v>
      </c>
      <c r="N19" s="92" t="s">
        <v>0</v>
      </c>
      <c r="O19" s="312" t="str">
        <f t="shared" si="5"/>
        <v>Alan – Požgaj</v>
      </c>
      <c r="P19" s="92" t="s">
        <v>0</v>
      </c>
      <c r="Q19" s="141">
        <f t="shared" si="6"/>
        <v>7</v>
      </c>
      <c r="R19" s="278">
        <f t="shared" si="1"/>
        <v>1253</v>
      </c>
      <c r="T19" s="282" cm="1">
        <f t="array" ref="T19">IFERROR(INDEX(import_data,MATCH($T$8&amp;"-"&amp;$Q19,import_key,0),T$9),"")</f>
        <v>4</v>
      </c>
      <c r="U19" s="280" t="str" cm="1">
        <f t="array" ref="U19">IFERROR(INDEX(import_data,MATCH($T$8&amp;"-"&amp;$Q19,import_key,0),U$9),"")</f>
        <v>Ilija Dimitrijevic</v>
      </c>
      <c r="V19" s="300" cm="1">
        <f t="array" ref="V19">IFERROR(INDEX(import_data,MATCH($T$8&amp;"-"&amp;$Q19,import_key,0),V$9),"")</f>
        <v>1984</v>
      </c>
    </row>
    <row r="20" spans="2:22" x14ac:dyDescent="0.25">
      <c r="B20" s="141">
        <f t="shared" si="2"/>
        <v>8</v>
      </c>
      <c r="C20" s="278">
        <f t="shared" si="0"/>
        <v>26</v>
      </c>
      <c r="E20" s="282" cm="1">
        <f t="array" ref="E20">IF($C20="","",INDEX(import_data,$C20,E$9))</f>
        <v>1608</v>
      </c>
      <c r="F20" s="280" t="str" cm="1">
        <f t="array" ref="F20">IF($C20="","",INDEX(import_data,$C20,F$9))</f>
        <v>Alan</v>
      </c>
      <c r="G20" s="280" t="str" cm="1">
        <f t="array" ref="G20">IF($C20="","",INDEX(import_data,$C20,G$9))</f>
        <v>Omerčić</v>
      </c>
      <c r="H20" s="280" t="str" cm="1">
        <f t="array" ref="H20">IF($C20="","",IF(INDEX(import_data,$C20,H$9)="","",INDEX(import_data,$C20,H$9)))</f>
        <v>OK Maksimir</v>
      </c>
      <c r="I20" s="300" t="str" cm="1">
        <f t="array" ref="I20">IF($C20="","",IF(INDEX(import_data,$C20,I$9)="","",INDEX(import_data,$C20,I$9)))</f>
        <v/>
      </c>
      <c r="K20" s="312" t="str">
        <f t="shared" si="3"/>
        <v>Alan – Omerčić – OK Maksimir</v>
      </c>
      <c r="L20" s="92" t="s">
        <v>0</v>
      </c>
      <c r="M20" s="312" t="str">
        <f t="shared" si="4"/>
        <v>Alan – Omerčić – OK Maksimir</v>
      </c>
      <c r="N20" s="92" t="s">
        <v>0</v>
      </c>
      <c r="O20" s="312" t="str">
        <f t="shared" si="5"/>
        <v>Alan – Omerčić</v>
      </c>
      <c r="P20" s="92" t="s">
        <v>0</v>
      </c>
      <c r="Q20" s="141">
        <f t="shared" si="6"/>
        <v>8</v>
      </c>
      <c r="R20" s="278">
        <f t="shared" si="1"/>
        <v>1254</v>
      </c>
      <c r="T20" s="282" cm="1">
        <f t="array" ref="T20">IFERROR(INDEX(import_data,MATCH($T$8&amp;"-"&amp;$Q20,import_key,0),T$9),"")</f>
        <v>15</v>
      </c>
      <c r="U20" s="280" t="str" cm="1">
        <f t="array" ref="U20">IFERROR(INDEX(import_data,MATCH($T$8&amp;"-"&amp;$Q20,import_key,0),U$9),"")</f>
        <v>Ivan Penić</v>
      </c>
      <c r="V20" s="300" cm="1">
        <f t="array" ref="V20">IFERROR(INDEX(import_data,MATCH($T$8&amp;"-"&amp;$Q20,import_key,0),V$9),"")</f>
        <v>1211</v>
      </c>
    </row>
    <row r="21" spans="2:22" x14ac:dyDescent="0.25">
      <c r="B21" s="141">
        <f t="shared" ref="B21:B84" si="7">B20+1</f>
        <v>9</v>
      </c>
      <c r="C21" s="278">
        <f t="shared" si="0"/>
        <v>27</v>
      </c>
      <c r="E21" s="282" cm="1">
        <f t="array" ref="E21">IF($C21="","",INDEX(import_data,$C21,E$9))</f>
        <v>1001</v>
      </c>
      <c r="F21" s="280" t="str" cm="1">
        <f t="array" ref="F21">IF($C21="","",INDEX(import_data,$C21,F$9))</f>
        <v>Alberto</v>
      </c>
      <c r="G21" s="280" t="str" cm="1">
        <f t="array" ref="G21">IF($C21="","",INDEX(import_data,$C21,G$9))</f>
        <v>Selandari</v>
      </c>
      <c r="H21" s="280" t="str" cm="1">
        <f t="array" ref="H21">IF($C21="","",IF(INDEX(import_data,$C21,H$9)="","",INDEX(import_data,$C21,H$9)))</f>
        <v>OK Vihor</v>
      </c>
      <c r="I21" s="300" t="str" cm="1">
        <f t="array" ref="I21">IF($C21="","",IF(INDEX(import_data,$C21,I$9)="","",INDEX(import_data,$C21,I$9)))</f>
        <v/>
      </c>
      <c r="K21" s="312" t="str">
        <f t="shared" si="3"/>
        <v>Alberto – Selandari – OK Vihor</v>
      </c>
      <c r="L21" s="92" t="s">
        <v>0</v>
      </c>
      <c r="M21" s="312" t="str">
        <f t="shared" si="4"/>
        <v>Alberto – Selandari – OK Vihor</v>
      </c>
      <c r="N21" s="92" t="s">
        <v>0</v>
      </c>
      <c r="O21" s="312" t="str">
        <f t="shared" si="5"/>
        <v>Alberto – Selandari</v>
      </c>
      <c r="P21" s="92" t="s">
        <v>0</v>
      </c>
      <c r="Q21" s="141">
        <f t="shared" si="6"/>
        <v>9</v>
      </c>
      <c r="R21" s="278">
        <f t="shared" si="1"/>
        <v>1255</v>
      </c>
      <c r="T21" s="282" cm="1">
        <f t="array" ref="T21">IFERROR(INDEX(import_data,MATCH($T$8&amp;"-"&amp;$Q21,import_key,0),T$9),"")</f>
        <v>26</v>
      </c>
      <c r="U21" s="301" t="str" cm="1">
        <f t="array" ref="U21">IFERROR(INDEX(import_data,MATCH($T$8&amp;"-"&amp;$Q21,import_key,0),U$9),"")</f>
        <v>Ivan Skoko Gavranović</v>
      </c>
      <c r="V21" s="300" cm="1">
        <f t="array" ref="V21">IFERROR(INDEX(import_data,MATCH($T$8&amp;"-"&amp;$Q21,import_key,0),V$9),"")</f>
        <v>1999</v>
      </c>
    </row>
    <row r="22" spans="2:22" x14ac:dyDescent="0.25">
      <c r="B22" s="141">
        <f t="shared" si="7"/>
        <v>10</v>
      </c>
      <c r="C22" s="278">
        <f t="shared" si="0"/>
        <v>28</v>
      </c>
      <c r="E22" s="282" cm="1">
        <f t="array" ref="E22">IF($C22="","",INDEX(import_data,$C22,E$9))</f>
        <v>1002</v>
      </c>
      <c r="F22" s="280" t="str" cm="1">
        <f t="array" ref="F22">IF($C22="","",INDEX(import_data,$C22,F$9))</f>
        <v>Aleks</v>
      </c>
      <c r="G22" s="280" t="str" cm="1">
        <f t="array" ref="G22">IF($C22="","",INDEX(import_data,$C22,G$9))</f>
        <v>Ivanov</v>
      </c>
      <c r="H22" s="280" t="str" cm="1">
        <f t="array" ref="H22">IF($C22="","",IF(INDEX(import_data,$C22,H$9)="","",INDEX(import_data,$C22,H$9)))</f>
        <v>OK Vihor</v>
      </c>
      <c r="I22" s="300" t="str" cm="1">
        <f t="array" ref="I22">IF($C22="","",IF(INDEX(import_data,$C22,I$9)="","",INDEX(import_data,$C22,I$9)))</f>
        <v/>
      </c>
      <c r="K22" s="312" t="str">
        <f t="shared" si="3"/>
        <v>Aleks – Ivanov – OK Vihor</v>
      </c>
      <c r="L22" s="92" t="s">
        <v>0</v>
      </c>
      <c r="M22" s="312" t="str">
        <f t="shared" si="4"/>
        <v>Aleks – Ivanov – OK Vihor</v>
      </c>
      <c r="N22" s="92" t="s">
        <v>0</v>
      </c>
      <c r="O22" s="312" t="str">
        <f t="shared" si="5"/>
        <v>Aleks – Ivanov</v>
      </c>
      <c r="P22" s="92" t="s">
        <v>0</v>
      </c>
      <c r="Q22" s="141">
        <f t="shared" si="6"/>
        <v>10</v>
      </c>
      <c r="R22" s="278">
        <f t="shared" si="1"/>
        <v>1256</v>
      </c>
      <c r="T22" s="282" cm="1">
        <f t="array" ref="T22">IFERROR(INDEX(import_data,MATCH($T$8&amp;"-"&amp;$Q22,import_key,0),T$9),"")</f>
        <v>31</v>
      </c>
      <c r="U22" s="280" t="str" cm="1">
        <f t="array" ref="U22">IFERROR(INDEX(import_data,MATCH($T$8&amp;"-"&amp;$Q22,import_key,0),U$9),"")</f>
        <v>Ivica Lukačić</v>
      </c>
      <c r="V22" s="300" cm="1">
        <f t="array" ref="V22">IFERROR(INDEX(import_data,MATCH($T$8&amp;"-"&amp;$Q22,import_key,0),V$9),"")</f>
        <v>1952</v>
      </c>
    </row>
    <row r="23" spans="2:22" x14ac:dyDescent="0.25">
      <c r="B23" s="141">
        <f t="shared" si="7"/>
        <v>11</v>
      </c>
      <c r="C23" s="278">
        <f t="shared" si="0"/>
        <v>29</v>
      </c>
      <c r="E23" s="282" cm="1">
        <f t="array" ref="E23">IF($C23="","",INDEX(import_data,$C23,E$9))</f>
        <v>1003</v>
      </c>
      <c r="F23" s="280" t="str" cm="1">
        <f t="array" ref="F23">IF($C23="","",INDEX(import_data,$C23,F$9))</f>
        <v>Aleksandar</v>
      </c>
      <c r="G23" s="280" t="str" cm="1">
        <f t="array" ref="G23">IF($C23="","",INDEX(import_data,$C23,G$9))</f>
        <v>Brborović</v>
      </c>
      <c r="H23" s="280" t="str" cm="1">
        <f t="array" ref="H23">IF($C23="","",IF(INDEX(import_data,$C23,H$9)="","",INDEX(import_data,$C23,H$9)))</f>
        <v>OK Vihor</v>
      </c>
      <c r="I23" s="300" t="str" cm="1">
        <f t="array" ref="I23">IF($C23="","",IF(INDEX(import_data,$C23,I$9)="","",INDEX(import_data,$C23,I$9)))</f>
        <v/>
      </c>
      <c r="K23" s="312" t="str">
        <f t="shared" si="3"/>
        <v>Aleksandar – Brborović – OK Vihor</v>
      </c>
      <c r="L23" s="92" t="s">
        <v>0</v>
      </c>
      <c r="M23" s="312" t="str">
        <f t="shared" si="4"/>
        <v>Aleksandar – Brborović – OK Vihor</v>
      </c>
      <c r="N23" s="92" t="s">
        <v>0</v>
      </c>
      <c r="O23" s="312" t="str">
        <f t="shared" si="5"/>
        <v>Aleksandar – Brborović</v>
      </c>
      <c r="P23" s="92" t="s">
        <v>0</v>
      </c>
      <c r="Q23" s="141">
        <f t="shared" si="6"/>
        <v>11</v>
      </c>
      <c r="R23" s="278">
        <f t="shared" si="1"/>
        <v>1257</v>
      </c>
      <c r="T23" s="282" cm="1">
        <f t="array" ref="T23">IFERROR(INDEX(import_data,MATCH($T$8&amp;"-"&amp;$Q23,import_key,0),T$9),"")</f>
        <v>22</v>
      </c>
      <c r="U23" s="280" t="str" cm="1">
        <f t="array" ref="U23">IFERROR(INDEX(import_data,MATCH($T$8&amp;"-"&amp;$Q23,import_key,0),U$9),"")</f>
        <v>Ivor Majnaric</v>
      </c>
      <c r="V23" s="300" cm="1">
        <f t="array" ref="V23">IFERROR(INDEX(import_data,MATCH($T$8&amp;"-"&amp;$Q23,import_key,0),V$9),"")</f>
        <v>2040</v>
      </c>
    </row>
    <row r="24" spans="2:22" x14ac:dyDescent="0.25">
      <c r="B24" s="141">
        <f t="shared" si="7"/>
        <v>12</v>
      </c>
      <c r="C24" s="278">
        <f t="shared" si="0"/>
        <v>30</v>
      </c>
      <c r="E24" s="282" cm="1">
        <f t="array" ref="E24">IF($C24="","",INDEX(import_data,$C24,E$9))</f>
        <v>1460</v>
      </c>
      <c r="F24" s="280" t="str" cm="1">
        <f t="array" ref="F24">IF($C24="","",INDEX(import_data,$C24,F$9))</f>
        <v>Aleksandra</v>
      </c>
      <c r="G24" s="280" t="str" cm="1">
        <f t="array" ref="G24">IF($C24="","",INDEX(import_data,$C24,G$9))</f>
        <v>Miličević</v>
      </c>
      <c r="H24" s="280" t="str" cm="1">
        <f t="array" ref="H24">IF($C24="","",IF(INDEX(import_data,$C24,H$9)="","",INDEX(import_data,$C24,H$9)))</f>
        <v>OK Vihor</v>
      </c>
      <c r="I24" s="300" t="str" cm="1">
        <f t="array" ref="I24">IF($C24="","",IF(INDEX(import_data,$C24,I$9)="","",INDEX(import_data,$C24,I$9)))</f>
        <v>Ž21B</v>
      </c>
      <c r="K24" s="312" t="str">
        <f t="shared" si="3"/>
        <v>Aleksandra – Miličević – OK Vihor – Ž21B</v>
      </c>
      <c r="L24" s="92" t="s">
        <v>0</v>
      </c>
      <c r="M24" s="312" t="str">
        <f t="shared" si="4"/>
        <v>Aleksandra – Miličević – OK Vihor</v>
      </c>
      <c r="N24" s="92" t="s">
        <v>0</v>
      </c>
      <c r="O24" s="312" t="str">
        <f t="shared" si="5"/>
        <v>Aleksandra – Miličević</v>
      </c>
      <c r="P24" s="92" t="s">
        <v>0</v>
      </c>
      <c r="Q24" s="141">
        <f t="shared" si="6"/>
        <v>12</v>
      </c>
      <c r="R24" s="278">
        <f t="shared" si="1"/>
        <v>1258</v>
      </c>
      <c r="T24" s="282" cm="1">
        <f t="array" ref="T24">IFERROR(INDEX(import_data,MATCH($T$8&amp;"-"&amp;$Q24,import_key,0),T$9),"")</f>
        <v>16</v>
      </c>
      <c r="U24" s="280" t="str" cm="1">
        <f t="array" ref="U24">IFERROR(INDEX(import_data,MATCH($T$8&amp;"-"&amp;$Q24,import_key,0),U$9),"")</f>
        <v>Kristina Markovic</v>
      </c>
      <c r="V24" s="300" cm="1">
        <f t="array" ref="V24">IFERROR(INDEX(import_data,MATCH($T$8&amp;"-"&amp;$Q24,import_key,0),V$9),"")</f>
        <v>2046</v>
      </c>
    </row>
    <row r="25" spans="2:22" x14ac:dyDescent="0.25">
      <c r="B25" s="141">
        <f t="shared" si="7"/>
        <v>13</v>
      </c>
      <c r="C25" s="278">
        <f t="shared" si="0"/>
        <v>31</v>
      </c>
      <c r="E25" s="282" cm="1">
        <f t="array" ref="E25">IF($C25="","",INDEX(import_data,$C25,E$9))</f>
        <v>1199</v>
      </c>
      <c r="F25" s="280" t="str" cm="1">
        <f t="array" ref="F25">IF($C25="","",INDEX(import_data,$C25,F$9))</f>
        <v>Aleksandra</v>
      </c>
      <c r="G25" s="280" t="str" cm="1">
        <f t="array" ref="G25">IF($C25="","",INDEX(import_data,$C25,G$9))</f>
        <v>Brezovečki Biđin</v>
      </c>
      <c r="H25" s="280" t="str" cm="1">
        <f t="array" ref="H25">IF($C25="","",IF(INDEX(import_data,$C25,H$9)="","",INDEX(import_data,$C25,H$9)))</f>
        <v>OK Vihor</v>
      </c>
      <c r="I25" s="300" t="str" cm="1">
        <f t="array" ref="I25">IF($C25="","",IF(INDEX(import_data,$C25,I$9)="","",INDEX(import_data,$C25,I$9)))</f>
        <v>Ž45</v>
      </c>
      <c r="K25" s="312" t="str">
        <f t="shared" si="3"/>
        <v>Aleksandra – Brezovečki Biđin – OK Vihor – Ž45</v>
      </c>
      <c r="L25" s="92" t="s">
        <v>0</v>
      </c>
      <c r="M25" s="312" t="str">
        <f t="shared" si="4"/>
        <v>Aleksandra – Brezovečki Biđin – OK Vihor</v>
      </c>
      <c r="N25" s="92" t="s">
        <v>0</v>
      </c>
      <c r="O25" s="312" t="str">
        <f t="shared" si="5"/>
        <v>Aleksandra – Brezovečki Biđin</v>
      </c>
      <c r="P25" s="92" t="s">
        <v>0</v>
      </c>
      <c r="Q25" s="141">
        <f t="shared" si="6"/>
        <v>13</v>
      </c>
      <c r="R25" s="278">
        <f t="shared" si="1"/>
        <v>1259</v>
      </c>
      <c r="T25" s="282" cm="1">
        <f t="array" ref="T25">IFERROR(INDEX(import_data,MATCH($T$8&amp;"-"&amp;$Q25,import_key,0),T$9),"")</f>
        <v>14</v>
      </c>
      <c r="U25" s="280" t="str" cm="1">
        <f t="array" ref="U25">IFERROR(INDEX(import_data,MATCH($T$8&amp;"-"&amp;$Q25,import_key,0),U$9),"")</f>
        <v>Lucija Marija Štambuk</v>
      </c>
      <c r="V25" s="300" cm="1">
        <f t="array" ref="V25">IFERROR(INDEX(import_data,MATCH($T$8&amp;"-"&amp;$Q25,import_key,0),V$9),"")</f>
        <v>1493</v>
      </c>
    </row>
    <row r="26" spans="2:22" x14ac:dyDescent="0.25">
      <c r="B26" s="141">
        <f t="shared" si="7"/>
        <v>14</v>
      </c>
      <c r="C26" s="278">
        <f t="shared" si="0"/>
        <v>32</v>
      </c>
      <c r="E26" s="282" cm="1">
        <f t="array" ref="E26">IF($C26="","",INDEX(import_data,$C26,E$9))</f>
        <v>1004</v>
      </c>
      <c r="F26" s="280" t="str" cm="1">
        <f t="array" ref="F26">IF($C26="","",INDEX(import_data,$C26,F$9))</f>
        <v>Aleksandra</v>
      </c>
      <c r="G26" s="280" t="str" cm="1">
        <f t="array" ref="G26">IF($C26="","",INDEX(import_data,$C26,G$9))</f>
        <v>Žagar</v>
      </c>
      <c r="H26" s="280" t="str" cm="1">
        <f t="array" ref="H26">IF($C26="","",IF(INDEX(import_data,$C26,H$9)="","",INDEX(import_data,$C26,H$9)))</f>
        <v>OK Vihor</v>
      </c>
      <c r="I26" s="300" t="str" cm="1">
        <f t="array" ref="I26">IF($C26="","",IF(INDEX(import_data,$C26,I$9)="","",INDEX(import_data,$C26,I$9)))</f>
        <v>Ž20</v>
      </c>
      <c r="K26" s="312" t="str">
        <f t="shared" si="3"/>
        <v>Aleksandra – Žagar – OK Vihor – Ž20</v>
      </c>
      <c r="L26" s="92" t="s">
        <v>0</v>
      </c>
      <c r="M26" s="312" t="str">
        <f t="shared" si="4"/>
        <v>Aleksandra – Žagar – OK Vihor</v>
      </c>
      <c r="N26" s="92" t="s">
        <v>0</v>
      </c>
      <c r="O26" s="312" t="str">
        <f t="shared" si="5"/>
        <v>Aleksandra – Žagar</v>
      </c>
      <c r="P26" s="92" t="s">
        <v>0</v>
      </c>
      <c r="Q26" s="141">
        <f t="shared" si="6"/>
        <v>14</v>
      </c>
      <c r="R26" s="278">
        <f t="shared" si="1"/>
        <v>1260</v>
      </c>
      <c r="T26" s="282" cm="1">
        <f t="array" ref="T26">IFERROR(INDEX(import_data,MATCH($T$8&amp;"-"&amp;$Q26,import_key,0),T$9),"")</f>
        <v>9</v>
      </c>
      <c r="U26" s="280" t="str" cm="1">
        <f t="array" ref="U26">IFERROR(INDEX(import_data,MATCH($T$8&amp;"-"&amp;$Q26,import_key,0),U$9),"")</f>
        <v>Luka Hrajnić</v>
      </c>
      <c r="V26" s="300" cm="1">
        <f t="array" ref="V26">IFERROR(INDEX(import_data,MATCH($T$8&amp;"-"&amp;$Q26,import_key,0),V$9),"")</f>
        <v>1969</v>
      </c>
    </row>
    <row r="27" spans="2:22" x14ac:dyDescent="0.25">
      <c r="B27" s="141">
        <f t="shared" si="7"/>
        <v>15</v>
      </c>
      <c r="C27" s="278">
        <f t="shared" si="0"/>
        <v>33</v>
      </c>
      <c r="E27" s="282" cm="1">
        <f t="array" ref="E27">IF($C27="","",INDEX(import_data,$C27,E$9))</f>
        <v>1956</v>
      </c>
      <c r="F27" s="280" t="str" cm="1">
        <f t="array" ref="F27">IF($C27="","",INDEX(import_data,$C27,F$9))</f>
        <v>Alen</v>
      </c>
      <c r="G27" s="280" t="str" cm="1">
        <f t="array" ref="G27">IF($C27="","",INDEX(import_data,$C27,G$9))</f>
        <v>Vodopijevec</v>
      </c>
      <c r="H27" s="280" t="str" cm="1">
        <f t="array" ref="H27">IF($C27="","",IF(INDEX(import_data,$C27,H$9)="","",INDEX(import_data,$C27,H$9)))</f>
        <v>OK Vihor</v>
      </c>
      <c r="I27" s="300" t="str" cm="1">
        <f t="array" ref="I27">IF($C27="","",IF(INDEX(import_data,$C27,I$9)="","",INDEX(import_data,$C27,I$9)))</f>
        <v>M21B</v>
      </c>
      <c r="K27" s="312" t="str">
        <f t="shared" si="3"/>
        <v>Alen – Vodopijevec – OK Vihor – M21B</v>
      </c>
      <c r="L27" s="92" t="s">
        <v>0</v>
      </c>
      <c r="M27" s="312" t="str">
        <f t="shared" si="4"/>
        <v>Alen – Vodopijevec – OK Vihor</v>
      </c>
      <c r="N27" s="92" t="s">
        <v>0</v>
      </c>
      <c r="O27" s="312" t="str">
        <f t="shared" si="5"/>
        <v>Alen – Vodopijevec</v>
      </c>
      <c r="P27" s="92" t="s">
        <v>0</v>
      </c>
      <c r="Q27" s="141">
        <f t="shared" si="6"/>
        <v>15</v>
      </c>
      <c r="R27" s="278">
        <f t="shared" si="1"/>
        <v>1261</v>
      </c>
      <c r="T27" s="282" cm="1">
        <f t="array" ref="T27">IFERROR(INDEX(import_data,MATCH($T$8&amp;"-"&amp;$Q27,import_key,0),T$9),"")</f>
        <v>32</v>
      </c>
      <c r="U27" s="280" t="str" cm="1">
        <f t="array" ref="U27">IFERROR(INDEX(import_data,MATCH($T$8&amp;"-"&amp;$Q27,import_key,0),U$9),"")</f>
        <v>Luna Bajrektarović</v>
      </c>
      <c r="V27" s="300" cm="1">
        <f t="array" ref="V27">IFERROR(INDEX(import_data,MATCH($T$8&amp;"-"&amp;$Q27,import_key,0),V$9),"")</f>
        <v>1055</v>
      </c>
    </row>
    <row r="28" spans="2:22" x14ac:dyDescent="0.25">
      <c r="B28" s="141">
        <f t="shared" si="7"/>
        <v>16</v>
      </c>
      <c r="C28" s="278">
        <f t="shared" si="0"/>
        <v>34</v>
      </c>
      <c r="E28" s="282" cm="1">
        <f t="array" ref="E28">IF($C28="","",INDEX(import_data,$C28,E$9))</f>
        <v>1925</v>
      </c>
      <c r="F28" s="280" t="str" cm="1">
        <f t="array" ref="F28">IF($C28="","",INDEX(import_data,$C28,F$9))</f>
        <v>Alen</v>
      </c>
      <c r="G28" s="280" t="str" cm="1">
        <f t="array" ref="G28">IF($C28="","",INDEX(import_data,$C28,G$9))</f>
        <v>Paliska</v>
      </c>
      <c r="H28" s="280" t="str" cm="1">
        <f t="array" ref="H28">IF($C28="","",IF(INDEX(import_data,$C28,H$9)="","",INDEX(import_data,$C28,H$9)))</f>
        <v>OK Vihor</v>
      </c>
      <c r="I28" s="300" t="str" cm="1">
        <f t="array" ref="I28">IF($C28="","",IF(INDEX(import_data,$C28,I$9)="","",INDEX(import_data,$C28,I$9)))</f>
        <v>M45</v>
      </c>
      <c r="K28" s="312" t="str">
        <f t="shared" si="3"/>
        <v>Alen – Paliska – OK Vihor – M45</v>
      </c>
      <c r="L28" s="92" t="s">
        <v>0</v>
      </c>
      <c r="M28" s="312" t="str">
        <f t="shared" si="4"/>
        <v>Alen – Paliska – OK Vihor</v>
      </c>
      <c r="N28" s="92" t="s">
        <v>0</v>
      </c>
      <c r="O28" s="312" t="str">
        <f t="shared" si="5"/>
        <v>Alen – Paliska</v>
      </c>
      <c r="P28" s="92" t="s">
        <v>0</v>
      </c>
      <c r="Q28" s="141">
        <f t="shared" si="6"/>
        <v>16</v>
      </c>
      <c r="R28" s="278">
        <f t="shared" si="1"/>
        <v>1262</v>
      </c>
      <c r="T28" s="282" cm="1">
        <f t="array" ref="T28">IFERROR(INDEX(import_data,MATCH($T$8&amp;"-"&amp;$Q28,import_key,0),T$9),"")</f>
        <v>6</v>
      </c>
      <c r="U28" s="280" t="str" cm="1">
        <f t="array" ref="U28">IFERROR(INDEX(import_data,MATCH($T$8&amp;"-"&amp;$Q28,import_key,0),U$9),"")</f>
        <v>Mare Grsković</v>
      </c>
      <c r="V28" s="300" cm="1">
        <f t="array" ref="V28">IFERROR(INDEX(import_data,MATCH($T$8&amp;"-"&amp;$Q28,import_key,0),V$9),"")</f>
        <v>1378</v>
      </c>
    </row>
    <row r="29" spans="2:22" x14ac:dyDescent="0.25">
      <c r="B29" s="141">
        <f t="shared" si="7"/>
        <v>17</v>
      </c>
      <c r="C29" s="278">
        <f t="shared" si="0"/>
        <v>35</v>
      </c>
      <c r="E29" s="282" cm="1">
        <f t="array" ref="E29">IF($C29="","",INDEX(import_data,$C29,E$9))</f>
        <v>1816</v>
      </c>
      <c r="F29" s="280" t="str" cm="1">
        <f t="array" ref="F29">IF($C29="","",INDEX(import_data,$C29,F$9))</f>
        <v>Alena</v>
      </c>
      <c r="G29" s="280" t="str" cm="1">
        <f t="array" ref="G29">IF($C29="","",INDEX(import_data,$C29,G$9))</f>
        <v>Detan Karlović</v>
      </c>
      <c r="H29" s="280" t="str" cm="1">
        <f t="array" ref="H29">IF($C29="","",IF(INDEX(import_data,$C29,H$9)="","",INDEX(import_data,$C29,H$9)))</f>
        <v>OK Vihor</v>
      </c>
      <c r="I29" s="300" t="str" cm="1">
        <f t="array" ref="I29">IF($C29="","",IF(INDEX(import_data,$C29,I$9)="","",INDEX(import_data,$C29,I$9)))</f>
        <v/>
      </c>
      <c r="K29" s="312" t="str">
        <f t="shared" si="3"/>
        <v>Alena – Detan Karlović – OK Vihor</v>
      </c>
      <c r="L29" s="92" t="s">
        <v>0</v>
      </c>
      <c r="M29" s="312" t="str">
        <f t="shared" si="4"/>
        <v>Alena – Detan Karlović – OK Vihor</v>
      </c>
      <c r="N29" s="92" t="s">
        <v>0</v>
      </c>
      <c r="O29" s="312" t="str">
        <f t="shared" si="5"/>
        <v>Alena – Detan Karlović</v>
      </c>
      <c r="P29" s="92" t="s">
        <v>0</v>
      </c>
      <c r="Q29" s="141">
        <f t="shared" si="6"/>
        <v>17</v>
      </c>
      <c r="R29" s="278">
        <f t="shared" si="1"/>
        <v>1263</v>
      </c>
      <c r="T29" s="282" cm="1">
        <f t="array" ref="T29">IFERROR(INDEX(import_data,MATCH($T$8&amp;"-"&amp;$Q29,import_key,0),T$9),"")</f>
        <v>7</v>
      </c>
      <c r="U29" s="280" t="str" cm="1">
        <f t="array" ref="U29">IFERROR(INDEX(import_data,MATCH($T$8&amp;"-"&amp;$Q29,import_key,0),U$9),"")</f>
        <v>Margaux Grioche</v>
      </c>
      <c r="V29" s="300" cm="1">
        <f t="array" ref="V29">IFERROR(INDEX(import_data,MATCH($T$8&amp;"-"&amp;$Q29,import_key,0),V$9),"")</f>
        <v>1202</v>
      </c>
    </row>
    <row r="30" spans="2:22" x14ac:dyDescent="0.25">
      <c r="B30" s="141">
        <f t="shared" si="7"/>
        <v>18</v>
      </c>
      <c r="C30" s="278">
        <f t="shared" si="0"/>
        <v>36</v>
      </c>
      <c r="E30" s="282" cm="1">
        <f t="array" ref="E30">IF($C30="","",INDEX(import_data,$C30,E$9))</f>
        <v>2173</v>
      </c>
      <c r="F30" s="280" t="str" cm="1">
        <f t="array" ref="F30">IF($C30="","",INDEX(import_data,$C30,F$9))</f>
        <v>Aleš</v>
      </c>
      <c r="G30" s="280" t="str" cm="1">
        <f t="array" ref="G30">IF($C30="","",INDEX(import_data,$C30,G$9))</f>
        <v>Ferenc</v>
      </c>
      <c r="H30" s="280" t="str" cm="1">
        <f t="array" ref="H30">IF($C30="","",IF(INDEX(import_data,$C30,H$9)="","",INDEX(import_data,$C30,H$9)))</f>
        <v>OK Tivoli</v>
      </c>
      <c r="I30" s="300" t="str" cm="1">
        <f t="array" ref="I30">IF($C30="","",IF(INDEX(import_data,$C30,I$9)="","",INDEX(import_data,$C30,I$9)))</f>
        <v/>
      </c>
      <c r="K30" s="312" t="str">
        <f t="shared" si="3"/>
        <v>Aleš – Ferenc – OK Tivoli</v>
      </c>
      <c r="L30" s="92" t="s">
        <v>0</v>
      </c>
      <c r="M30" s="312" t="str">
        <f t="shared" si="4"/>
        <v>Aleš – Ferenc – OK Tivoli</v>
      </c>
      <c r="N30" s="92" t="s">
        <v>0</v>
      </c>
      <c r="O30" s="312" t="str">
        <f t="shared" si="5"/>
        <v>Aleš – Ferenc</v>
      </c>
      <c r="P30" s="92" t="s">
        <v>0</v>
      </c>
      <c r="Q30" s="141">
        <f t="shared" si="6"/>
        <v>18</v>
      </c>
      <c r="R30" s="278">
        <f t="shared" si="1"/>
        <v>1264</v>
      </c>
      <c r="T30" s="282" cm="1">
        <f t="array" ref="T30">IFERROR(INDEX(import_data,MATCH($T$8&amp;"-"&amp;$Q30,import_key,0),T$9),"")</f>
        <v>3</v>
      </c>
      <c r="U30" s="280" t="str" cm="1">
        <f t="array" ref="U30">IFERROR(INDEX(import_data,MATCH($T$8&amp;"-"&amp;$Q30,import_key,0),U$9),"")</f>
        <v>Marko Dudic</v>
      </c>
      <c r="V30" s="300" cm="1">
        <f t="array" ref="V30">IFERROR(INDEX(import_data,MATCH($T$8&amp;"-"&amp;$Q30,import_key,0),V$9),"")</f>
        <v>1972</v>
      </c>
    </row>
    <row r="31" spans="2:22" x14ac:dyDescent="0.25">
      <c r="B31" s="141">
        <f t="shared" si="7"/>
        <v>19</v>
      </c>
      <c r="C31" s="278">
        <f t="shared" si="0"/>
        <v>37</v>
      </c>
      <c r="E31" s="282" cm="1">
        <f t="array" ref="E31">IF($C31="","",INDEX(import_data,$C31,E$9))</f>
        <v>2016</v>
      </c>
      <c r="F31" s="280" t="str" cm="1">
        <f t="array" ref="F31">IF($C31="","",INDEX(import_data,$C31,F$9))</f>
        <v>Alex</v>
      </c>
      <c r="G31" s="280" t="str" cm="1">
        <f t="array" ref="G31">IF($C31="","",INDEX(import_data,$C31,G$9))</f>
        <v>Ivanov</v>
      </c>
      <c r="H31" s="280" t="str" cm="1">
        <f t="array" ref="H31">IF($C31="","",IF(INDEX(import_data,$C31,H$9)="","",INDEX(import_data,$C31,H$9)))</f>
        <v>OK Vihor</v>
      </c>
      <c r="I31" s="300" t="str" cm="1">
        <f t="array" ref="I31">IF($C31="","",IF(INDEX(import_data,$C31,I$9)="","",INDEX(import_data,$C31,I$9)))</f>
        <v/>
      </c>
      <c r="K31" s="312" t="str">
        <f t="shared" si="3"/>
        <v>Alex – Ivanov – OK Vihor</v>
      </c>
      <c r="L31" s="92" t="s">
        <v>0</v>
      </c>
      <c r="M31" s="312" t="str">
        <f t="shared" si="4"/>
        <v>Alex – Ivanov – OK Vihor</v>
      </c>
      <c r="N31" s="92" t="s">
        <v>0</v>
      </c>
      <c r="O31" s="312" t="str">
        <f t="shared" si="5"/>
        <v>Alex – Ivanov</v>
      </c>
      <c r="P31" s="92" t="s">
        <v>0</v>
      </c>
      <c r="Q31" s="141">
        <f t="shared" si="6"/>
        <v>19</v>
      </c>
      <c r="R31" s="278">
        <f t="shared" si="1"/>
        <v>1265</v>
      </c>
      <c r="T31" s="282" cm="1">
        <f t="array" ref="T31">IFERROR(INDEX(import_data,MATCH($T$8&amp;"-"&amp;$Q31,import_key,0),T$9),"")</f>
        <v>11</v>
      </c>
      <c r="U31" s="280" t="str" cm="1">
        <f t="array" ref="U31">IFERROR(INDEX(import_data,MATCH($T$8&amp;"-"&amp;$Q31,import_key,0),U$9),"")</f>
        <v>Miharla Marija Perković</v>
      </c>
      <c r="V31" s="300" cm="1">
        <f t="array" ref="V31">IFERROR(INDEX(import_data,MATCH($T$8&amp;"-"&amp;$Q31,import_key,0),V$9),"")</f>
        <v>1361</v>
      </c>
    </row>
    <row r="32" spans="2:22" x14ac:dyDescent="0.25">
      <c r="B32" s="141">
        <f t="shared" si="7"/>
        <v>20</v>
      </c>
      <c r="C32" s="278">
        <f t="shared" si="0"/>
        <v>38</v>
      </c>
      <c r="E32" s="282" cm="1">
        <f t="array" ref="E32">IF($C32="","",INDEX(import_data,$C32,E$9))</f>
        <v>1112</v>
      </c>
      <c r="F32" s="280" t="str" cm="1">
        <f t="array" ref="F32">IF($C32="","",INDEX(import_data,$C32,F$9))</f>
        <v>Alex</v>
      </c>
      <c r="G32" s="280" t="str" cm="1">
        <f t="array" ref="G32">IF($C32="","",INDEX(import_data,$C32,G$9))</f>
        <v>Gulta</v>
      </c>
      <c r="H32" s="280" t="str" cm="1">
        <f t="array" ref="H32">IF($C32="","",IF(INDEX(import_data,$C32,H$9)="","",INDEX(import_data,$C32,H$9)))</f>
        <v>OK Vihor</v>
      </c>
      <c r="I32" s="300" t="str" cm="1">
        <f t="array" ref="I32">IF($C32="","",IF(INDEX(import_data,$C32,I$9)="","",INDEX(import_data,$C32,I$9)))</f>
        <v/>
      </c>
      <c r="K32" s="312" t="str">
        <f t="shared" si="3"/>
        <v>Alex – Gulta – OK Vihor</v>
      </c>
      <c r="L32" s="92" t="s">
        <v>0</v>
      </c>
      <c r="M32" s="312" t="str">
        <f t="shared" si="4"/>
        <v>Alex – Gulta – OK Vihor</v>
      </c>
      <c r="N32" s="92" t="s">
        <v>0</v>
      </c>
      <c r="O32" s="312" t="str">
        <f t="shared" si="5"/>
        <v>Alex – Gulta</v>
      </c>
      <c r="P32" s="92" t="s">
        <v>0</v>
      </c>
      <c r="Q32" s="141">
        <f t="shared" si="6"/>
        <v>20</v>
      </c>
      <c r="R32" s="278">
        <f t="shared" si="1"/>
        <v>1266</v>
      </c>
      <c r="T32" s="282" cm="1">
        <f t="array" ref="T32">IFERROR(INDEX(import_data,MATCH($T$8&amp;"-"&amp;$Q32,import_key,0),T$9),"")</f>
        <v>8</v>
      </c>
      <c r="U32" s="280" t="str" cm="1">
        <f t="array" ref="U32">IFERROR(INDEX(import_data,MATCH($T$8&amp;"-"&amp;$Q32,import_key,0),U$9),"")</f>
        <v>Mirjana Marchiotti Ulip</v>
      </c>
      <c r="V32" s="300" cm="1">
        <f t="array" ref="V32">IFERROR(INDEX(import_data,MATCH($T$8&amp;"-"&amp;$Q32,import_key,0),V$9),"")</f>
        <v>1655</v>
      </c>
    </row>
    <row r="33" spans="2:22" x14ac:dyDescent="0.25">
      <c r="B33" s="141">
        <f t="shared" si="7"/>
        <v>21</v>
      </c>
      <c r="C33" s="278">
        <f t="shared" si="0"/>
        <v>39</v>
      </c>
      <c r="E33" s="282" cm="1">
        <f t="array" ref="E33">IF($C33="","",INDEX(import_data,$C33,E$9))</f>
        <v>2083</v>
      </c>
      <c r="F33" s="280" t="str" cm="1">
        <f t="array" ref="F33">IF($C33="","",INDEX(import_data,$C33,F$9))</f>
        <v>Alexander</v>
      </c>
      <c r="G33" s="280" t="str" cm="1">
        <f t="array" ref="G33">IF($C33="","",INDEX(import_data,$C33,G$9))</f>
        <v>Vompe</v>
      </c>
      <c r="H33" s="280" t="str" cm="1">
        <f t="array" ref="H33">IF($C33="","",IF(INDEX(import_data,$C33,H$9)="","",INDEX(import_data,$C33,H$9)))</f>
        <v>Omega Russia</v>
      </c>
      <c r="I33" s="300" t="str" cm="1">
        <f t="array" ref="I33">IF($C33="","",IF(INDEX(import_data,$C33,I$9)="","",INDEX(import_data,$C33,I$9)))</f>
        <v/>
      </c>
      <c r="K33" s="312" t="str">
        <f t="shared" si="3"/>
        <v>Alexander – Vompe – Omega Russia</v>
      </c>
      <c r="L33" s="92" t="s">
        <v>0</v>
      </c>
      <c r="M33" s="312" t="str">
        <f t="shared" si="4"/>
        <v>Alexander – Vompe – Omega Russia</v>
      </c>
      <c r="N33" s="92" t="s">
        <v>0</v>
      </c>
      <c r="O33" s="312" t="str">
        <f t="shared" si="5"/>
        <v>Alexander – Vompe</v>
      </c>
      <c r="P33" s="92" t="s">
        <v>0</v>
      </c>
      <c r="Q33" s="141">
        <f t="shared" si="6"/>
        <v>21</v>
      </c>
      <c r="R33" s="278">
        <f t="shared" si="1"/>
        <v>1267</v>
      </c>
      <c r="T33" s="282" cm="1">
        <f t="array" ref="T33">IFERROR(INDEX(import_data,MATCH($T$8&amp;"-"&amp;$Q33,import_key,0),T$9),"")</f>
        <v>5</v>
      </c>
      <c r="U33" s="280" t="str" cm="1">
        <f t="array" ref="U33">IFERROR(INDEX(import_data,MATCH($T$8&amp;"-"&amp;$Q33,import_key,0),U$9),"")</f>
        <v>Mirjana Ulip Marchiott</v>
      </c>
      <c r="V33" s="300" cm="1">
        <f t="array" ref="V33">IFERROR(INDEX(import_data,MATCH($T$8&amp;"-"&amp;$Q33,import_key,0),V$9),"")</f>
        <v>1655</v>
      </c>
    </row>
    <row r="34" spans="2:22" x14ac:dyDescent="0.25">
      <c r="B34" s="141">
        <f t="shared" si="7"/>
        <v>22</v>
      </c>
      <c r="C34" s="278">
        <f t="shared" si="0"/>
        <v>40</v>
      </c>
      <c r="E34" s="282" cm="1">
        <f t="array" ref="E34">IF($C34="","",INDEX(import_data,$C34,E$9))</f>
        <v>1429</v>
      </c>
      <c r="F34" s="280" t="str" cm="1">
        <f t="array" ref="F34">IF($C34="","",INDEX(import_data,$C34,F$9))</f>
        <v>Alida</v>
      </c>
      <c r="G34" s="280" t="str" cm="1">
        <f t="array" ref="G34">IF($C34="","",INDEX(import_data,$C34,G$9))</f>
        <v>Sokolović</v>
      </c>
      <c r="H34" s="280" t="str" cm="1">
        <f t="array" ref="H34">IF($C34="","",IF(INDEX(import_data,$C34,H$9)="","",INDEX(import_data,$C34,H$9)))</f>
        <v>OK Bjelovar</v>
      </c>
      <c r="I34" s="300" t="str" cm="1">
        <f t="array" ref="I34">IF($C34="","",IF(INDEX(import_data,$C34,I$9)="","",INDEX(import_data,$C34,I$9)))</f>
        <v>Ž55</v>
      </c>
      <c r="K34" s="312" t="str">
        <f t="shared" si="3"/>
        <v>Alida – Sokolović – OK Bjelovar – Ž55</v>
      </c>
      <c r="L34" s="92" t="s">
        <v>0</v>
      </c>
      <c r="M34" s="312" t="str">
        <f t="shared" si="4"/>
        <v>Alida – Sokolović – OK Bjelovar</v>
      </c>
      <c r="N34" s="92" t="s">
        <v>0</v>
      </c>
      <c r="O34" s="312" t="str">
        <f t="shared" si="5"/>
        <v>Alida – Sokolović</v>
      </c>
      <c r="P34" s="92" t="s">
        <v>0</v>
      </c>
      <c r="Q34" s="141">
        <f t="shared" si="6"/>
        <v>22</v>
      </c>
      <c r="R34" s="278">
        <f t="shared" si="1"/>
        <v>1268</v>
      </c>
      <c r="T34" s="282" cm="1">
        <f t="array" ref="T34">IFERROR(INDEX(import_data,MATCH($T$8&amp;"-"&amp;$Q34,import_key,0),T$9),"")</f>
        <v>33</v>
      </c>
      <c r="U34" s="280" t="str" cm="1">
        <f t="array" ref="U34">IFERROR(INDEX(import_data,MATCH($T$8&amp;"-"&amp;$Q34,import_key,0),U$9),"")</f>
        <v>Monika Martina Siipina Halper</v>
      </c>
      <c r="V34" s="300" cm="1">
        <f t="array" ref="V34">IFERROR(INDEX(import_data,MATCH($T$8&amp;"-"&amp;$Q34,import_key,0),V$9),"")</f>
        <v>1214</v>
      </c>
    </row>
    <row r="35" spans="2:22" x14ac:dyDescent="0.25">
      <c r="B35" s="141">
        <f t="shared" si="7"/>
        <v>23</v>
      </c>
      <c r="C35" s="278">
        <f t="shared" si="0"/>
        <v>41</v>
      </c>
      <c r="E35" s="282" cm="1">
        <f t="array" ref="E35">IF($C35="","",INDEX(import_data,$C35,E$9))</f>
        <v>2041</v>
      </c>
      <c r="F35" s="280" t="str" cm="1">
        <f t="array" ref="F35">IF($C35="","",INDEX(import_data,$C35,F$9))</f>
        <v>Aljoša</v>
      </c>
      <c r="G35" s="280" t="str" cm="1">
        <f t="array" ref="G35">IF($C35="","",INDEX(import_data,$C35,G$9))</f>
        <v>Parotat</v>
      </c>
      <c r="H35" s="280" t="str" cm="1">
        <f t="array" ref="H35">IF($C35="","",IF(INDEX(import_data,$C35,H$9)="","",INDEX(import_data,$C35,H$9)))</f>
        <v>OK Kapela</v>
      </c>
      <c r="I35" s="300" t="str" cm="1">
        <f t="array" ref="I35">IF($C35="","",IF(INDEX(import_data,$C35,I$9)="","",INDEX(import_data,$C35,I$9)))</f>
        <v>M45</v>
      </c>
      <c r="K35" s="312" t="str">
        <f t="shared" si="3"/>
        <v>Aljoša – Parotat – OK Kapela – M45</v>
      </c>
      <c r="L35" s="92" t="s">
        <v>0</v>
      </c>
      <c r="M35" s="312" t="str">
        <f t="shared" si="4"/>
        <v>Aljoša – Parotat – OK Kapela</v>
      </c>
      <c r="N35" s="92" t="s">
        <v>0</v>
      </c>
      <c r="O35" s="312" t="str">
        <f t="shared" si="5"/>
        <v>Aljoša – Parotat</v>
      </c>
      <c r="P35" s="92" t="s">
        <v>0</v>
      </c>
      <c r="Q35" s="141">
        <f t="shared" si="6"/>
        <v>23</v>
      </c>
      <c r="R35" s="278">
        <f t="shared" si="1"/>
        <v>1269</v>
      </c>
      <c r="T35" s="282" cm="1">
        <f t="array" ref="T35">IFERROR(INDEX(import_data,MATCH($T$8&amp;"-"&amp;$Q35,import_key,0),T$9),"")</f>
        <v>17</v>
      </c>
      <c r="U35" s="280" t="str" cm="1">
        <f t="array" ref="U35">IFERROR(INDEX(import_data,MATCH($T$8&amp;"-"&amp;$Q35,import_key,0),U$9),"")</f>
        <v>Pierre-Adrien Itty</v>
      </c>
      <c r="V35" s="300" cm="1">
        <f t="array" ref="V35">IFERROR(INDEX(import_data,MATCH($T$8&amp;"-"&amp;$Q35,import_key,0),V$9),"")</f>
        <v>2049</v>
      </c>
    </row>
    <row r="36" spans="2:22" x14ac:dyDescent="0.25">
      <c r="B36" s="141">
        <f t="shared" si="7"/>
        <v>24</v>
      </c>
      <c r="C36" s="278">
        <f t="shared" si="0"/>
        <v>42</v>
      </c>
      <c r="E36" s="282" cm="1">
        <f t="array" ref="E36">IF($C36="","",INDEX(import_data,$C36,E$9))</f>
        <v>1005</v>
      </c>
      <c r="F36" s="280" t="str" cm="1">
        <f t="array" ref="F36">IF($C36="","",INDEX(import_data,$C36,F$9))</f>
        <v>Alma</v>
      </c>
      <c r="G36" s="280" t="str" cm="1">
        <f t="array" ref="G36">IF($C36="","",INDEX(import_data,$C36,G$9))</f>
        <v>Cacan</v>
      </c>
      <c r="H36" s="280" t="str" cm="1">
        <f t="array" ref="H36">IF($C36="","",IF(INDEX(import_data,$C36,H$9)="","",INDEX(import_data,$C36,H$9)))</f>
        <v>OK Vihor</v>
      </c>
      <c r="I36" s="300" t="str" cm="1">
        <f t="array" ref="I36">IF($C36="","",IF(INDEX(import_data,$C36,I$9)="","",INDEX(import_data,$C36,I$9)))</f>
        <v>Ž21B</v>
      </c>
      <c r="K36" s="312" t="str">
        <f t="shared" si="3"/>
        <v>Alma – Cacan – OK Vihor – Ž21B</v>
      </c>
      <c r="L36" s="92" t="s">
        <v>0</v>
      </c>
      <c r="M36" s="312" t="str">
        <f t="shared" si="4"/>
        <v>Alma – Cacan – OK Vihor</v>
      </c>
      <c r="N36" s="92" t="s">
        <v>0</v>
      </c>
      <c r="O36" s="312" t="str">
        <f t="shared" si="5"/>
        <v>Alma – Cacan</v>
      </c>
      <c r="P36" s="92" t="s">
        <v>0</v>
      </c>
      <c r="Q36" s="141">
        <f t="shared" si="6"/>
        <v>24</v>
      </c>
      <c r="R36" s="278">
        <f t="shared" si="1"/>
        <v>1270</v>
      </c>
      <c r="T36" s="282" cm="1">
        <f t="array" ref="T36">IFERROR(INDEX(import_data,MATCH($T$8&amp;"-"&amp;$Q36,import_key,0),T$9),"")</f>
        <v>1</v>
      </c>
      <c r="U36" s="280" t="str" cm="1">
        <f t="array" ref="U36">IFERROR(INDEX(import_data,MATCH($T$8&amp;"-"&amp;$Q36,import_key,0),U$9),"")</f>
        <v>Sanja Ostroski</v>
      </c>
      <c r="V36" s="300" cm="1">
        <f t="array" ref="V36">IFERROR(INDEX(import_data,MATCH($T$8&amp;"-"&amp;$Q36,import_key,0),V$9),"")</f>
        <v>1097</v>
      </c>
    </row>
    <row r="37" spans="2:22" x14ac:dyDescent="0.25">
      <c r="B37" s="141">
        <f t="shared" si="7"/>
        <v>25</v>
      </c>
      <c r="C37" s="278">
        <f t="shared" si="0"/>
        <v>43</v>
      </c>
      <c r="E37" s="282" cm="1">
        <f t="array" ref="E37">IF($C37="","",INDEX(import_data,$C37,E$9))</f>
        <v>2237</v>
      </c>
      <c r="F37" s="280" t="str" cm="1">
        <f t="array" ref="F37">IF($C37="","",INDEX(import_data,$C37,F$9))</f>
        <v>Ana</v>
      </c>
      <c r="G37" s="280" t="str" cm="1">
        <f t="array" ref="G37">IF($C37="","",INDEX(import_data,$C37,G$9))</f>
        <v>Antolić</v>
      </c>
      <c r="H37" s="280" t="str" cm="1">
        <f t="array" ref="H37">IF($C37="","",IF(INDEX(import_data,$C37,H$9)="","",INDEX(import_data,$C37,H$9)))</f>
        <v>OK Vihor</v>
      </c>
      <c r="I37" s="300" t="str" cm="1">
        <f t="array" ref="I37">IF($C37="","",IF(INDEX(import_data,$C37,I$9)="","",INDEX(import_data,$C37,I$9)))</f>
        <v>Ž21B</v>
      </c>
      <c r="K37" s="312" t="str">
        <f t="shared" si="3"/>
        <v>Ana – Antolić – OK Vihor – Ž21B</v>
      </c>
      <c r="L37" s="92" t="s">
        <v>0</v>
      </c>
      <c r="M37" s="312" t="str">
        <f t="shared" si="4"/>
        <v>Ana – Antolić – OK Vihor</v>
      </c>
      <c r="N37" s="92" t="s">
        <v>0</v>
      </c>
      <c r="O37" s="312" t="str">
        <f t="shared" si="5"/>
        <v>Ana – Antolić</v>
      </c>
      <c r="P37" s="92" t="s">
        <v>0</v>
      </c>
      <c r="Q37" s="141">
        <f t="shared" si="6"/>
        <v>25</v>
      </c>
      <c r="R37" s="278">
        <f t="shared" si="1"/>
        <v>1271</v>
      </c>
      <c r="T37" s="282" cm="1">
        <f t="array" ref="T37">IFERROR(INDEX(import_data,MATCH($T$8&amp;"-"&amp;$Q37,import_key,0),T$9),"")</f>
        <v>10</v>
      </c>
      <c r="U37" s="280" t="str" cm="1">
        <f t="array" ref="U37">IFERROR(INDEX(import_data,MATCH($T$8&amp;"-"&amp;$Q37,import_key,0),U$9),"")</f>
        <v>Sonja Lesjek</v>
      </c>
      <c r="V37" s="300" cm="1">
        <f t="array" ref="V37">IFERROR(INDEX(import_data,MATCH($T$8&amp;"-"&amp;$Q37,import_key,0),V$9),"")</f>
        <v>1543</v>
      </c>
    </row>
    <row r="38" spans="2:22" x14ac:dyDescent="0.25">
      <c r="B38" s="141">
        <f t="shared" si="7"/>
        <v>26</v>
      </c>
      <c r="C38" s="278">
        <f t="shared" si="0"/>
        <v>44</v>
      </c>
      <c r="E38" s="282" cm="1">
        <f t="array" ref="E38">IF($C38="","",INDEX(import_data,$C38,E$9))</f>
        <v>1472</v>
      </c>
      <c r="F38" s="280" t="str" cm="1">
        <f t="array" ref="F38">IF($C38="","",INDEX(import_data,$C38,F$9))</f>
        <v>Ana</v>
      </c>
      <c r="G38" s="280" t="str" cm="1">
        <f t="array" ref="G38">IF($C38="","",INDEX(import_data,$C38,G$9))</f>
        <v>Beblek</v>
      </c>
      <c r="H38" s="280" t="str" cm="1">
        <f t="array" ref="H38">IF($C38="","",IF(INDEX(import_data,$C38,H$9)="","",INDEX(import_data,$C38,H$9)))</f>
        <v>OK Jelen</v>
      </c>
      <c r="I38" s="300" t="str" cm="1">
        <f t="array" ref="I38">IF($C38="","",IF(INDEX(import_data,$C38,I$9)="","",INDEX(import_data,$C38,I$9)))</f>
        <v>Ž21A</v>
      </c>
      <c r="K38" s="312" t="str">
        <f t="shared" si="3"/>
        <v>Ana – Beblek – OK Jelen – Ž21A</v>
      </c>
      <c r="L38" s="92" t="s">
        <v>0</v>
      </c>
      <c r="M38" s="312" t="str">
        <f t="shared" si="4"/>
        <v>Ana – Beblek – OK Jelen</v>
      </c>
      <c r="N38" s="92" t="s">
        <v>0</v>
      </c>
      <c r="O38" s="312" t="str">
        <f t="shared" si="5"/>
        <v>Ana – Beblek</v>
      </c>
      <c r="P38" s="92" t="s">
        <v>0</v>
      </c>
      <c r="Q38" s="141">
        <f t="shared" si="6"/>
        <v>26</v>
      </c>
      <c r="R38" s="278">
        <f t="shared" si="1"/>
        <v>1272</v>
      </c>
      <c r="T38" s="282" cm="1">
        <f t="array" ref="T38">IFERROR(INDEX(import_data,MATCH($T$8&amp;"-"&amp;$Q38,import_key,0),T$9),"")</f>
        <v>23</v>
      </c>
      <c r="U38" s="280" t="str" cm="1">
        <f t="array" ref="U38">IFERROR(INDEX(import_data,MATCH($T$8&amp;"-"&amp;$Q38,import_key,0),U$9),"")</f>
        <v>Tomislav Filipcic</v>
      </c>
      <c r="V38" s="300" cm="1">
        <f t="array" ref="V38">IFERROR(INDEX(import_data,MATCH($T$8&amp;"-"&amp;$Q38,import_key,0),V$9),"")</f>
        <v>2028</v>
      </c>
    </row>
    <row r="39" spans="2:22" x14ac:dyDescent="0.25">
      <c r="B39" s="141">
        <f t="shared" si="7"/>
        <v>27</v>
      </c>
      <c r="C39" s="278">
        <f t="shared" si="0"/>
        <v>45</v>
      </c>
      <c r="E39" s="282" cm="1">
        <f t="array" ref="E39">IF($C39="","",INDEX(import_data,$C39,E$9))</f>
        <v>1917</v>
      </c>
      <c r="F39" s="280" t="str" cm="1">
        <f t="array" ref="F39">IF($C39="","",INDEX(import_data,$C39,F$9))</f>
        <v>Ana</v>
      </c>
      <c r="G39" s="280" t="str" cm="1">
        <f t="array" ref="G39">IF($C39="","",INDEX(import_data,$C39,G$9))</f>
        <v>Hiršl Barišec</v>
      </c>
      <c r="H39" s="280" t="str" cm="1">
        <f t="array" ref="H39">IF($C39="","",IF(INDEX(import_data,$C39,H$9)="","",INDEX(import_data,$C39,H$9)))</f>
        <v>OK Vihor</v>
      </c>
      <c r="I39" s="300" t="str" cm="1">
        <f t="array" ref="I39">IF($C39="","",IF(INDEX(import_data,$C39,I$9)="","",INDEX(import_data,$C39,I$9)))</f>
        <v/>
      </c>
      <c r="K39" s="312" t="str">
        <f t="shared" si="3"/>
        <v>Ana – Hiršl Barišec – OK Vihor</v>
      </c>
      <c r="L39" s="92" t="s">
        <v>0</v>
      </c>
      <c r="M39" s="312" t="str">
        <f t="shared" si="4"/>
        <v>Ana – Hiršl Barišec – OK Vihor</v>
      </c>
      <c r="N39" s="92" t="s">
        <v>0</v>
      </c>
      <c r="O39" s="312" t="str">
        <f t="shared" si="5"/>
        <v>Ana – Hiršl Barišec</v>
      </c>
      <c r="P39" s="92" t="s">
        <v>0</v>
      </c>
      <c r="Q39" s="141">
        <f t="shared" si="6"/>
        <v>27</v>
      </c>
      <c r="R39" s="278">
        <f t="shared" si="1"/>
        <v>1273</v>
      </c>
      <c r="T39" s="282" cm="1">
        <f t="array" ref="T39">IFERROR(INDEX(import_data,MATCH($T$8&amp;"-"&amp;$Q39,import_key,0),T$9),"")</f>
        <v>12</v>
      </c>
      <c r="U39" s="280" t="str" cm="1">
        <f t="array" ref="U39">IFERROR(INDEX(import_data,MATCH($T$8&amp;"-"&amp;$Q39,import_key,0),U$9),"")</f>
        <v>Vedrana Ćetković</v>
      </c>
      <c r="V39" s="300" cm="1">
        <f t="array" ref="V39">IFERROR(INDEX(import_data,MATCH($T$8&amp;"-"&amp;$Q39,import_key,0),V$9),"")</f>
        <v>2035</v>
      </c>
    </row>
    <row r="40" spans="2:22" x14ac:dyDescent="0.25">
      <c r="B40" s="141">
        <f t="shared" si="7"/>
        <v>28</v>
      </c>
      <c r="C40" s="278">
        <f t="shared" si="0"/>
        <v>46</v>
      </c>
      <c r="E40" s="282" cm="1">
        <f t="array" ref="E40">IF($C40="","",INDEX(import_data,$C40,E$9))</f>
        <v>1182</v>
      </c>
      <c r="F40" s="280" t="str" cm="1">
        <f t="array" ref="F40">IF($C40="","",INDEX(import_data,$C40,F$9))</f>
        <v>Ana</v>
      </c>
      <c r="G40" s="280" t="str" cm="1">
        <f t="array" ref="G40">IF($C40="","",INDEX(import_data,$C40,G$9))</f>
        <v>Krajnović</v>
      </c>
      <c r="H40" s="280" t="str" cm="1">
        <f t="array" ref="H40">IF($C40="","",IF(INDEX(import_data,$C40,H$9)="","",INDEX(import_data,$C40,H$9)))</f>
        <v>OK Vihor</v>
      </c>
      <c r="I40" s="300" t="str" cm="1">
        <f t="array" ref="I40">IF($C40="","",IF(INDEX(import_data,$C40,I$9)="","",INDEX(import_data,$C40,I$9)))</f>
        <v>Ž16</v>
      </c>
      <c r="K40" s="312" t="str">
        <f t="shared" si="3"/>
        <v>Ana – Krajnović – OK Vihor – Ž16</v>
      </c>
      <c r="L40" s="92" t="s">
        <v>0</v>
      </c>
      <c r="M40" s="312" t="str">
        <f t="shared" si="4"/>
        <v>Ana – Krajnović – OK Vihor</v>
      </c>
      <c r="N40" s="92" t="s">
        <v>0</v>
      </c>
      <c r="O40" s="312" t="str">
        <f t="shared" si="5"/>
        <v>Ana – Krajnović</v>
      </c>
      <c r="P40" s="92" t="s">
        <v>0</v>
      </c>
      <c r="Q40" s="141">
        <f t="shared" si="6"/>
        <v>28</v>
      </c>
      <c r="R40" s="278">
        <f t="shared" si="1"/>
        <v>1274</v>
      </c>
      <c r="T40" s="282" cm="1">
        <f t="array" ref="T40">IFERROR(INDEX(import_data,MATCH($T$8&amp;"-"&amp;$Q40,import_key,0),T$9),"")</f>
        <v>29</v>
      </c>
      <c r="U40" s="280" t="str" cm="1">
        <f t="array" ref="U40">IFERROR(INDEX(import_data,MATCH($T$8&amp;"-"&amp;$Q40,import_key,0),U$9),"")</f>
        <v>Vera Shahkova</v>
      </c>
      <c r="V40" s="300" cm="1">
        <f t="array" ref="V40">IFERROR(INDEX(import_data,MATCH($T$8&amp;"-"&amp;$Q40,import_key,0),V$9),"")</f>
        <v>2229</v>
      </c>
    </row>
    <row r="41" spans="2:22" x14ac:dyDescent="0.25">
      <c r="B41" s="141">
        <f t="shared" si="7"/>
        <v>29</v>
      </c>
      <c r="C41" s="278">
        <f t="shared" si="0"/>
        <v>47</v>
      </c>
      <c r="E41" s="282" cm="1">
        <f t="array" ref="E41">IF($C41="","",INDEX(import_data,$C41,E$9))</f>
        <v>1840</v>
      </c>
      <c r="F41" s="280" t="str" cm="1">
        <f t="array" ref="F41">IF($C41="","",INDEX(import_data,$C41,F$9))</f>
        <v>Ana</v>
      </c>
      <c r="G41" s="280" t="str" cm="1">
        <f t="array" ref="G41">IF($C41="","",INDEX(import_data,$C41,G$9))</f>
        <v>Srebačić</v>
      </c>
      <c r="H41" s="280" t="str" cm="1">
        <f t="array" ref="H41">IF($C41="","",IF(INDEX(import_data,$C41,H$9)="","",INDEX(import_data,$C41,H$9)))</f>
        <v>OK Varaždin</v>
      </c>
      <c r="I41" s="300" t="str" cm="1">
        <f t="array" ref="I41">IF($C41="","",IF(INDEX(import_data,$C41,I$9)="","",INDEX(import_data,$C41,I$9)))</f>
        <v>Ž21A</v>
      </c>
      <c r="K41" s="312" t="str">
        <f t="shared" si="3"/>
        <v>Ana – Srebačić – OK Varaždin – Ž21A</v>
      </c>
      <c r="L41" s="92" t="s">
        <v>0</v>
      </c>
      <c r="M41" s="312" t="str">
        <f t="shared" si="4"/>
        <v>Ana – Srebačić – OK Varaždin</v>
      </c>
      <c r="N41" s="92" t="s">
        <v>0</v>
      </c>
      <c r="O41" s="312" t="str">
        <f t="shared" si="5"/>
        <v>Ana – Srebačić</v>
      </c>
      <c r="P41" s="92" t="s">
        <v>0</v>
      </c>
      <c r="Q41" s="141">
        <f t="shared" si="6"/>
        <v>29</v>
      </c>
      <c r="R41" s="278">
        <f t="shared" si="1"/>
        <v>1275</v>
      </c>
      <c r="T41" s="282" cm="1">
        <f t="array" ref="T41">IFERROR(INDEX(import_data,MATCH($T$8&amp;"-"&amp;$Q41,import_key,0),T$9),"")</f>
        <v>25</v>
      </c>
      <c r="U41" s="280" t="str" cm="1">
        <f t="array" ref="U41">IFERROR(INDEX(import_data,MATCH($T$8&amp;"-"&amp;$Q41,import_key,0),U$9),"")</f>
        <v>Viktor Ignjat</v>
      </c>
      <c r="V41" s="300" cm="1">
        <f t="array" ref="V41">IFERROR(INDEX(import_data,MATCH($T$8&amp;"-"&amp;$Q41,import_key,0),V$9),"")</f>
        <v>1252</v>
      </c>
    </row>
    <row r="42" spans="2:22" x14ac:dyDescent="0.25">
      <c r="B42" s="141">
        <f t="shared" si="7"/>
        <v>30</v>
      </c>
      <c r="C42" s="278">
        <f t="shared" si="0"/>
        <v>48</v>
      </c>
      <c r="E42" s="282" cm="1">
        <f t="array" ref="E42">IF($C42="","",INDEX(import_data,$C42,E$9))</f>
        <v>1709</v>
      </c>
      <c r="F42" s="280" t="str" cm="1">
        <f t="array" ref="F42">IF($C42="","",INDEX(import_data,$C42,F$9))</f>
        <v>Ana</v>
      </c>
      <c r="G42" s="280" t="str" cm="1">
        <f t="array" ref="G42">IF($C42="","",INDEX(import_data,$C42,G$9))</f>
        <v>Medved</v>
      </c>
      <c r="H42" s="280" t="str" cm="1">
        <f t="array" ref="H42">IF($C42="","",IF(INDEX(import_data,$C42,H$9)="","",INDEX(import_data,$C42,H$9)))</f>
        <v>OK Vihor</v>
      </c>
      <c r="I42" s="300" t="str" cm="1">
        <f t="array" ref="I42">IF($C42="","",IF(INDEX(import_data,$C42,I$9)="","",INDEX(import_data,$C42,I$9)))</f>
        <v/>
      </c>
      <c r="K42" s="312" t="str">
        <f t="shared" si="3"/>
        <v>Ana – Medved – OK Vihor</v>
      </c>
      <c r="L42" s="92" t="s">
        <v>0</v>
      </c>
      <c r="M42" s="312" t="str">
        <f t="shared" si="4"/>
        <v>Ana – Medved – OK Vihor</v>
      </c>
      <c r="N42" s="92" t="s">
        <v>0</v>
      </c>
      <c r="O42" s="312" t="str">
        <f t="shared" si="5"/>
        <v>Ana – Medved</v>
      </c>
      <c r="P42" s="92" t="s">
        <v>0</v>
      </c>
      <c r="Q42" s="141">
        <f t="shared" si="6"/>
        <v>30</v>
      </c>
      <c r="R42" s="278">
        <f t="shared" si="1"/>
        <v>1276</v>
      </c>
      <c r="T42" s="282" cm="1">
        <f t="array" ref="T42">IFERROR(INDEX(import_data,MATCH($T$8&amp;"-"&amp;$Q42,import_key,0),T$9),"")</f>
        <v>30</v>
      </c>
      <c r="U42" s="280" t="str" cm="1">
        <f t="array" ref="U42">IFERROR(INDEX(import_data,MATCH($T$8&amp;"-"&amp;$Q42,import_key,0),U$9),"")</f>
        <v>Viktor Ignjat Ivezić</v>
      </c>
      <c r="V42" s="300" cm="1">
        <f t="array" ref="V42">IFERROR(INDEX(import_data,MATCH($T$8&amp;"-"&amp;$Q42,import_key,0),V$9),"")</f>
        <v>1252</v>
      </c>
    </row>
    <row r="43" spans="2:22" x14ac:dyDescent="0.25">
      <c r="B43" s="141">
        <f t="shared" si="7"/>
        <v>31</v>
      </c>
      <c r="C43" s="278">
        <f t="shared" si="0"/>
        <v>49</v>
      </c>
      <c r="E43" s="282" cm="1">
        <f t="array" ref="E43">IF($C43="","",INDEX(import_data,$C43,E$9))</f>
        <v>1276</v>
      </c>
      <c r="F43" s="280" t="str" cm="1">
        <f t="array" ref="F43">IF($C43="","",INDEX(import_data,$C43,F$9))</f>
        <v>Ana</v>
      </c>
      <c r="G43" s="280" t="str" cm="1">
        <f t="array" ref="G43">IF($C43="","",INDEX(import_data,$C43,G$9))</f>
        <v>Tišljar</v>
      </c>
      <c r="H43" s="280" t="str" cm="1">
        <f t="array" ref="H43">IF($C43="","",IF(INDEX(import_data,$C43,H$9)="","",INDEX(import_data,$C43,H$9)))</f>
        <v>OK Maksimir</v>
      </c>
      <c r="I43" s="300" t="str" cm="1">
        <f t="array" ref="I43">IF($C43="","",IF(INDEX(import_data,$C43,I$9)="","",INDEX(import_data,$C43,I$9)))</f>
        <v>Ž21A</v>
      </c>
      <c r="K43" s="312" t="str">
        <f t="shared" si="3"/>
        <v>Ana – Tišljar – OK Maksimir – Ž21A</v>
      </c>
      <c r="L43" s="92" t="s">
        <v>0</v>
      </c>
      <c r="M43" s="312" t="str">
        <f t="shared" si="4"/>
        <v>Ana – Tišljar – OK Maksimir</v>
      </c>
      <c r="N43" s="92" t="s">
        <v>0</v>
      </c>
      <c r="O43" s="312" t="str">
        <f t="shared" si="5"/>
        <v>Ana – Tišljar</v>
      </c>
      <c r="P43" s="92" t="s">
        <v>0</v>
      </c>
      <c r="Q43" s="141">
        <f t="shared" si="6"/>
        <v>31</v>
      </c>
      <c r="R43" s="278">
        <f t="shared" si="1"/>
        <v>1277</v>
      </c>
      <c r="T43" s="282" cm="1">
        <f t="array" ref="T43">IFERROR(INDEX(import_data,MATCH($T$8&amp;"-"&amp;$Q43,import_key,0),T$9),"")</f>
        <v>13</v>
      </c>
      <c r="U43" s="280" t="str" cm="1">
        <f t="array" ref="U43">IFERROR(INDEX(import_data,MATCH($T$8&amp;"-"&amp;$Q43,import_key,0),U$9),"")</f>
        <v>Vitor Mađarić</v>
      </c>
      <c r="V43" s="300" cm="1">
        <f t="array" ref="V43">IFERROR(INDEX(import_data,MATCH($T$8&amp;"-"&amp;$Q43,import_key,0),V$9),"")</f>
        <v>2034</v>
      </c>
    </row>
    <row r="44" spans="2:22" x14ac:dyDescent="0.25">
      <c r="B44" s="141">
        <f t="shared" si="7"/>
        <v>32</v>
      </c>
      <c r="C44" s="278">
        <f t="shared" si="0"/>
        <v>50</v>
      </c>
      <c r="E44" s="282" cm="1">
        <f t="array" ref="E44">IF($C44="","",INDEX(import_data,$C44,E$9))</f>
        <v>2201</v>
      </c>
      <c r="F44" s="280" t="str" cm="1">
        <f t="array" ref="F44">IF($C44="","",INDEX(import_data,$C44,F$9))</f>
        <v>Ana</v>
      </c>
      <c r="G44" s="280" t="str" cm="1">
        <f t="array" ref="G44">IF($C44="","",INDEX(import_data,$C44,G$9))</f>
        <v>Delić</v>
      </c>
      <c r="H44" s="280" t="str" cm="1">
        <f t="array" ref="H44">IF($C44="","",IF(INDEX(import_data,$C44,H$9)="","",INDEX(import_data,$C44,H$9)))</f>
        <v>OK Japetić</v>
      </c>
      <c r="I44" s="300" t="str" cm="1">
        <f t="array" ref="I44">IF($C44="","",IF(INDEX(import_data,$C44,I$9)="","",INDEX(import_data,$C44,I$9)))</f>
        <v>Ž35</v>
      </c>
      <c r="K44" s="312" t="str">
        <f t="shared" si="3"/>
        <v>Ana – Delić – OK Japetić – Ž35</v>
      </c>
      <c r="L44" s="92" t="s">
        <v>0</v>
      </c>
      <c r="M44" s="312" t="str">
        <f t="shared" si="4"/>
        <v>Ana – Delić – OK Japetić</v>
      </c>
      <c r="N44" s="92" t="s">
        <v>0</v>
      </c>
      <c r="O44" s="312" t="str">
        <f t="shared" si="5"/>
        <v>Ana – Delić</v>
      </c>
      <c r="P44" s="92" t="s">
        <v>0</v>
      </c>
      <c r="Q44" s="141">
        <f t="shared" si="6"/>
        <v>32</v>
      </c>
      <c r="R44" s="278">
        <f t="shared" si="1"/>
        <v>1278</v>
      </c>
      <c r="T44" s="282" cm="1">
        <f t="array" ref="T44">IFERROR(INDEX(import_data,MATCH($T$8&amp;"-"&amp;$Q44,import_key,0),T$9),"")</f>
        <v>21</v>
      </c>
      <c r="U44" s="280" t="str" cm="1">
        <f t="array" ref="U44">IFERROR(INDEX(import_data,MATCH($T$8&amp;"-"&amp;$Q44,import_key,0),U$9),"")</f>
        <v>Wanda Kovac</v>
      </c>
      <c r="V44" s="300" cm="1">
        <f t="array" ref="V44">IFERROR(INDEX(import_data,MATCH($T$8&amp;"-"&amp;$Q44,import_key,0),V$9),"")</f>
        <v>1204</v>
      </c>
    </row>
    <row r="45" spans="2:22" x14ac:dyDescent="0.25">
      <c r="B45" s="141">
        <f t="shared" si="7"/>
        <v>33</v>
      </c>
      <c r="C45" s="278">
        <f t="shared" si="0"/>
        <v>51</v>
      </c>
      <c r="E45" s="282" cm="1">
        <f t="array" ref="E45">IF($C45="","",INDEX(import_data,$C45,E$9))</f>
        <v>1838</v>
      </c>
      <c r="F45" s="280" t="str" cm="1">
        <f t="array" ref="F45">IF($C45="","",INDEX(import_data,$C45,F$9))</f>
        <v>Ana</v>
      </c>
      <c r="G45" s="280" t="str" cm="1">
        <f t="array" ref="G45">IF($C45="","",INDEX(import_data,$C45,G$9))</f>
        <v>Grbac</v>
      </c>
      <c r="H45" s="280" t="str" cm="1">
        <f t="array" ref="H45">IF($C45="","",IF(INDEX(import_data,$C45,H$9)="","",INDEX(import_data,$C45,H$9)))</f>
        <v>OK Ris</v>
      </c>
      <c r="I45" s="300" t="str" cm="1">
        <f t="array" ref="I45">IF($C45="","",IF(INDEX(import_data,$C45,I$9)="","",INDEX(import_data,$C45,I$9)))</f>
        <v/>
      </c>
      <c r="K45" s="312" t="str">
        <f t="shared" si="3"/>
        <v>Ana – Grbac – OK Ris</v>
      </c>
      <c r="L45" s="92" t="s">
        <v>0</v>
      </c>
      <c r="M45" s="312" t="str">
        <f t="shared" si="4"/>
        <v>Ana – Grbac – OK Ris</v>
      </c>
      <c r="N45" s="92" t="s">
        <v>0</v>
      </c>
      <c r="O45" s="312" t="str">
        <f t="shared" si="5"/>
        <v>Ana – Grbac</v>
      </c>
      <c r="P45" s="92" t="s">
        <v>0</v>
      </c>
      <c r="Q45" s="141">
        <f t="shared" si="6"/>
        <v>33</v>
      </c>
      <c r="R45" s="278">
        <f t="shared" si="1"/>
        <v>1279</v>
      </c>
      <c r="T45" s="282" cm="1">
        <f t="array" ref="T45">IFERROR(INDEX(import_data,MATCH($T$8&amp;"-"&amp;$Q45,import_key,0),T$9),"")</f>
        <v>28</v>
      </c>
      <c r="U45" s="280" t="str" cm="1">
        <f t="array" ref="U45">IFERROR(INDEX(import_data,MATCH($T$8&amp;"-"&amp;$Q45,import_key,0),U$9),"")</f>
        <v>Zdenka Mihinjać</v>
      </c>
      <c r="V45" s="300" cm="1">
        <f t="array" ref="V45">IFERROR(INDEX(import_data,MATCH($T$8&amp;"-"&amp;$Q45,import_key,0),V$9),"")</f>
        <v>2027</v>
      </c>
    </row>
    <row r="46" spans="2:22" x14ac:dyDescent="0.25">
      <c r="B46" s="141">
        <f t="shared" si="7"/>
        <v>34</v>
      </c>
      <c r="C46" s="278">
        <f t="shared" si="0"/>
        <v>52</v>
      </c>
      <c r="E46" s="282" cm="1">
        <f t="array" ref="E46">IF($C46="","",INDEX(import_data,$C46,E$9))</f>
        <v>1190</v>
      </c>
      <c r="F46" s="280" t="str" cm="1">
        <f t="array" ref="F46">IF($C46="","",INDEX(import_data,$C46,F$9))</f>
        <v>Ana</v>
      </c>
      <c r="G46" s="280" t="str" cm="1">
        <f t="array" ref="G46">IF($C46="","",INDEX(import_data,$C46,G$9))</f>
        <v>Markulin</v>
      </c>
      <c r="H46" s="280" t="str" cm="1">
        <f t="array" ref="H46">IF($C46="","",IF(INDEX(import_data,$C46,H$9)="","",INDEX(import_data,$C46,H$9)))</f>
        <v>OK Vihor</v>
      </c>
      <c r="I46" s="300" t="str" cm="1">
        <f t="array" ref="I46">IF($C46="","",IF(INDEX(import_data,$C46,I$9)="","",INDEX(import_data,$C46,I$9)))</f>
        <v>Ž21B</v>
      </c>
      <c r="K46" s="312" t="str">
        <f t="shared" si="3"/>
        <v>Ana – Markulin – OK Vihor – Ž21B</v>
      </c>
      <c r="L46" s="92" t="s">
        <v>0</v>
      </c>
      <c r="M46" s="312" t="str">
        <f t="shared" si="4"/>
        <v>Ana – Markulin – OK Vihor</v>
      </c>
      <c r="N46" s="92" t="s">
        <v>0</v>
      </c>
      <c r="O46" s="312" t="str">
        <f t="shared" si="5"/>
        <v>Ana – Markulin</v>
      </c>
      <c r="P46" s="92" t="s">
        <v>0</v>
      </c>
      <c r="Q46" s="141">
        <f t="shared" si="6"/>
        <v>34</v>
      </c>
      <c r="R46" s="278" t="str">
        <f t="shared" si="1"/>
        <v/>
      </c>
      <c r="T46" s="282" t="str" cm="1">
        <f t="array" ref="T46">IFERROR(INDEX(import_data,MATCH($T$8&amp;"-"&amp;$Q46,import_key,0),T$9),"")</f>
        <v/>
      </c>
      <c r="U46" s="280" t="str" cm="1">
        <f t="array" ref="U46">IFERROR(INDEX(import_data,MATCH($T$8&amp;"-"&amp;$Q46,import_key,0),U$9),"")</f>
        <v/>
      </c>
      <c r="V46" s="300" t="str" cm="1">
        <f t="array" ref="V46">IFERROR(INDEX(import_data,MATCH($T$8&amp;"-"&amp;$Q46,import_key,0),V$9),"")</f>
        <v/>
      </c>
    </row>
    <row r="47" spans="2:22" x14ac:dyDescent="0.25">
      <c r="B47" s="141">
        <f t="shared" si="7"/>
        <v>35</v>
      </c>
      <c r="C47" s="278">
        <f t="shared" si="0"/>
        <v>53</v>
      </c>
      <c r="E47" s="282" cm="1">
        <f t="array" ref="E47">IF($C47="","",INDEX(import_data,$C47,E$9))</f>
        <v>1717</v>
      </c>
      <c r="F47" s="280" t="str" cm="1">
        <f t="array" ref="F47">IF($C47="","",INDEX(import_data,$C47,F$9))</f>
        <v>Ana</v>
      </c>
      <c r="G47" s="280" t="str" cm="1">
        <f t="array" ref="G47">IF($C47="","",INDEX(import_data,$C47,G$9))</f>
        <v>Pavin</v>
      </c>
      <c r="H47" s="280" t="str" cm="1">
        <f t="array" ref="H47">IF($C47="","",IF(INDEX(import_data,$C47,H$9)="","",INDEX(import_data,$C47,H$9)))</f>
        <v>OK Vihor</v>
      </c>
      <c r="I47" s="300" t="str" cm="1">
        <f t="array" ref="I47">IF($C47="","",IF(INDEX(import_data,$C47,I$9)="","",INDEX(import_data,$C47,I$9)))</f>
        <v/>
      </c>
      <c r="K47" s="312" t="str">
        <f t="shared" si="3"/>
        <v>Ana – Pavin – OK Vihor</v>
      </c>
      <c r="L47" s="92" t="s">
        <v>0</v>
      </c>
      <c r="M47" s="312" t="str">
        <f t="shared" si="4"/>
        <v>Ana – Pavin – OK Vihor</v>
      </c>
      <c r="N47" s="92" t="s">
        <v>0</v>
      </c>
      <c r="O47" s="312" t="str">
        <f t="shared" si="5"/>
        <v>Ana – Pavin</v>
      </c>
      <c r="P47" s="92" t="s">
        <v>0</v>
      </c>
      <c r="Q47" s="141">
        <f t="shared" si="6"/>
        <v>35</v>
      </c>
      <c r="R47" s="278" t="str">
        <f t="shared" si="1"/>
        <v/>
      </c>
      <c r="T47" s="282" t="str" cm="1">
        <f t="array" ref="T47">IFERROR(INDEX(import_data,MATCH($T$8&amp;"-"&amp;$Q47,import_key,0),T$9),"")</f>
        <v/>
      </c>
      <c r="U47" s="280" t="str" cm="1">
        <f t="array" ref="U47">IFERROR(INDEX(import_data,MATCH($T$8&amp;"-"&amp;$Q47,import_key,0),U$9),"")</f>
        <v/>
      </c>
      <c r="V47" s="300" t="str" cm="1">
        <f t="array" ref="V47">IFERROR(INDEX(import_data,MATCH($T$8&amp;"-"&amp;$Q47,import_key,0),V$9),"")</f>
        <v/>
      </c>
    </row>
    <row r="48" spans="2:22" x14ac:dyDescent="0.25">
      <c r="B48" s="141">
        <f t="shared" si="7"/>
        <v>36</v>
      </c>
      <c r="C48" s="278">
        <f t="shared" si="0"/>
        <v>54</v>
      </c>
      <c r="E48" s="282" cm="1">
        <f t="array" ref="E48">IF($C48="","",INDEX(import_data,$C48,E$9))</f>
        <v>2037</v>
      </c>
      <c r="F48" s="280" t="str" cm="1">
        <f t="array" ref="F48">IF($C48="","",INDEX(import_data,$C48,F$9))</f>
        <v>Ana</v>
      </c>
      <c r="G48" s="280" t="str" cm="1">
        <f t="array" ref="G48">IF($C48="","",INDEX(import_data,$C48,G$9))</f>
        <v>Dasović</v>
      </c>
      <c r="H48" s="280" t="str" cm="1">
        <f t="array" ref="H48">IF($C48="","",IF(INDEX(import_data,$C48,H$9)="","",INDEX(import_data,$C48,H$9)))</f>
        <v>OK Kapela</v>
      </c>
      <c r="I48" s="300" t="str" cm="1">
        <f t="array" ref="I48">IF($C48="","",IF(INDEX(import_data,$C48,I$9)="","",INDEX(import_data,$C48,I$9)))</f>
        <v>Ž12</v>
      </c>
      <c r="K48" s="312" t="str">
        <f t="shared" si="3"/>
        <v>Ana – Dasović – OK Kapela – Ž12</v>
      </c>
      <c r="L48" s="92" t="s">
        <v>0</v>
      </c>
      <c r="M48" s="312" t="str">
        <f t="shared" si="4"/>
        <v>Ana – Dasović – OK Kapela</v>
      </c>
      <c r="N48" s="92" t="s">
        <v>0</v>
      </c>
      <c r="O48" s="312" t="str">
        <f t="shared" si="5"/>
        <v>Ana – Dasović</v>
      </c>
      <c r="P48" s="92" t="s">
        <v>0</v>
      </c>
      <c r="Q48" s="141">
        <f t="shared" si="6"/>
        <v>36</v>
      </c>
      <c r="R48" s="278" t="str">
        <f t="shared" si="1"/>
        <v/>
      </c>
      <c r="T48" s="282" t="str" cm="1">
        <f t="array" ref="T48">IFERROR(INDEX(import_data,MATCH($T$8&amp;"-"&amp;$Q48,import_key,0),T$9),"")</f>
        <v/>
      </c>
      <c r="U48" s="280" t="str" cm="1">
        <f t="array" ref="U48">IFERROR(INDEX(import_data,MATCH($T$8&amp;"-"&amp;$Q48,import_key,0),U$9),"")</f>
        <v/>
      </c>
      <c r="V48" s="300" t="str" cm="1">
        <f t="array" ref="V48">IFERROR(INDEX(import_data,MATCH($T$8&amp;"-"&amp;$Q48,import_key,0),V$9),"")</f>
        <v/>
      </c>
    </row>
    <row r="49" spans="2:22" x14ac:dyDescent="0.25">
      <c r="B49" s="141">
        <f t="shared" si="7"/>
        <v>37</v>
      </c>
      <c r="C49" s="278">
        <f t="shared" si="0"/>
        <v>55</v>
      </c>
      <c r="E49" s="282" cm="1">
        <f t="array" ref="E49">IF($C49="","",INDEX(import_data,$C49,E$9))</f>
        <v>1953</v>
      </c>
      <c r="F49" s="280" t="str" cm="1">
        <f t="array" ref="F49">IF($C49="","",INDEX(import_data,$C49,F$9))</f>
        <v>Ana</v>
      </c>
      <c r="G49" s="280" t="str" cm="1">
        <f t="array" ref="G49">IF($C49="","",INDEX(import_data,$C49,G$9))</f>
        <v>Jagodić</v>
      </c>
      <c r="H49" s="280" t="str" cm="1">
        <f t="array" ref="H49">IF($C49="","",IF(INDEX(import_data,$C49,H$9)="","",INDEX(import_data,$C49,H$9)))</f>
        <v>OK Japetić</v>
      </c>
      <c r="I49" s="300" t="str" cm="1">
        <f t="array" ref="I49">IF($C49="","",IF(INDEX(import_data,$C49,I$9)="","",INDEX(import_data,$C49,I$9)))</f>
        <v/>
      </c>
      <c r="K49" s="312" t="str">
        <f t="shared" si="3"/>
        <v>Ana – Jagodić – OK Japetić</v>
      </c>
      <c r="L49" s="92" t="s">
        <v>0</v>
      </c>
      <c r="M49" s="312" t="str">
        <f t="shared" si="4"/>
        <v>Ana – Jagodić – OK Japetić</v>
      </c>
      <c r="N49" s="92" t="s">
        <v>0</v>
      </c>
      <c r="O49" s="312" t="str">
        <f t="shared" si="5"/>
        <v>Ana – Jagodić</v>
      </c>
      <c r="P49" s="92" t="s">
        <v>0</v>
      </c>
      <c r="Q49" s="141">
        <f t="shared" si="6"/>
        <v>37</v>
      </c>
      <c r="R49" s="278" t="str">
        <f t="shared" si="1"/>
        <v/>
      </c>
      <c r="T49" s="282" t="str" cm="1">
        <f t="array" ref="T49">IFERROR(INDEX(import_data,MATCH($T$8&amp;"-"&amp;$Q49,import_key,0),T$9),"")</f>
        <v/>
      </c>
      <c r="U49" s="280" t="str" cm="1">
        <f t="array" ref="U49">IFERROR(INDEX(import_data,MATCH($T$8&amp;"-"&amp;$Q49,import_key,0),U$9),"")</f>
        <v/>
      </c>
      <c r="V49" s="300" t="str" cm="1">
        <f t="array" ref="V49">IFERROR(INDEX(import_data,MATCH($T$8&amp;"-"&amp;$Q49,import_key,0),V$9),"")</f>
        <v/>
      </c>
    </row>
    <row r="50" spans="2:22" x14ac:dyDescent="0.25">
      <c r="B50" s="141">
        <f t="shared" si="7"/>
        <v>38</v>
      </c>
      <c r="C50" s="278">
        <f t="shared" si="0"/>
        <v>56</v>
      </c>
      <c r="E50" s="282" cm="1">
        <f t="array" ref="E50">IF($C50="","",INDEX(import_data,$C50,E$9))</f>
        <v>1613</v>
      </c>
      <c r="F50" s="280" t="str" cm="1">
        <f t="array" ref="F50">IF($C50="","",INDEX(import_data,$C50,F$9))</f>
        <v>Ana</v>
      </c>
      <c r="G50" s="280" t="str" cm="1">
        <f t="array" ref="G50">IF($C50="","",INDEX(import_data,$C50,G$9))</f>
        <v>Kovačević</v>
      </c>
      <c r="H50" s="280" t="str" cm="1">
        <f t="array" ref="H50">IF($C50="","",IF(INDEX(import_data,$C50,H$9)="","",INDEX(import_data,$C50,H$9)))</f>
        <v>OK Sova</v>
      </c>
      <c r="I50" s="300" t="str" cm="1">
        <f t="array" ref="I50">IF($C50="","",IF(INDEX(import_data,$C50,I$9)="","",INDEX(import_data,$C50,I$9)))</f>
        <v/>
      </c>
      <c r="K50" s="312" t="str">
        <f t="shared" si="3"/>
        <v>Ana – Kovačević – OK Sova</v>
      </c>
      <c r="L50" s="92" t="s">
        <v>0</v>
      </c>
      <c r="M50" s="312" t="str">
        <f t="shared" si="4"/>
        <v>Ana – Kovačević – OK Sova</v>
      </c>
      <c r="N50" s="92" t="s">
        <v>0</v>
      </c>
      <c r="O50" s="312" t="str">
        <f t="shared" si="5"/>
        <v>Ana – Kovačević</v>
      </c>
      <c r="P50" s="92" t="s">
        <v>0</v>
      </c>
      <c r="Q50" s="141">
        <f t="shared" si="6"/>
        <v>38</v>
      </c>
      <c r="R50" s="278" t="str">
        <f t="shared" si="1"/>
        <v/>
      </c>
      <c r="T50" s="282" t="str" cm="1">
        <f t="array" ref="T50">IFERROR(INDEX(import_data,MATCH($T$8&amp;"-"&amp;$Q50,import_key,0),T$9),"")</f>
        <v/>
      </c>
      <c r="U50" s="280" t="str" cm="1">
        <f t="array" ref="U50">IFERROR(INDEX(import_data,MATCH($T$8&amp;"-"&amp;$Q50,import_key,0),U$9),"")</f>
        <v/>
      </c>
      <c r="V50" s="300" t="str" cm="1">
        <f t="array" ref="V50">IFERROR(INDEX(import_data,MATCH($T$8&amp;"-"&amp;$Q50,import_key,0),V$9),"")</f>
        <v/>
      </c>
    </row>
    <row r="51" spans="2:22" x14ac:dyDescent="0.25">
      <c r="B51" s="141">
        <f t="shared" si="7"/>
        <v>39</v>
      </c>
      <c r="C51" s="278">
        <f t="shared" si="0"/>
        <v>57</v>
      </c>
      <c r="E51" s="282" cm="1">
        <f t="array" ref="E51">IF($C51="","",INDEX(import_data,$C51,E$9))</f>
        <v>1634</v>
      </c>
      <c r="F51" s="280" t="str" cm="1">
        <f t="array" ref="F51">IF($C51="","",INDEX(import_data,$C51,F$9))</f>
        <v>Ana</v>
      </c>
      <c r="G51" s="280" t="str" cm="1">
        <f t="array" ref="G51">IF($C51="","",INDEX(import_data,$C51,G$9))</f>
        <v>Balaban</v>
      </c>
      <c r="H51" s="280" t="str" cm="1">
        <f t="array" ref="H51">IF($C51="","",IF(INDEX(import_data,$C51,H$9)="","",INDEX(import_data,$C51,H$9)))</f>
        <v>OK Sova</v>
      </c>
      <c r="I51" s="300" t="str" cm="1">
        <f t="array" ref="I51">IF($C51="","",IF(INDEX(import_data,$C51,I$9)="","",INDEX(import_data,$C51,I$9)))</f>
        <v/>
      </c>
      <c r="K51" s="312" t="str">
        <f t="shared" si="3"/>
        <v>Ana – Balaban – OK Sova</v>
      </c>
      <c r="L51" s="92" t="s">
        <v>0</v>
      </c>
      <c r="M51" s="312" t="str">
        <f t="shared" si="4"/>
        <v>Ana – Balaban – OK Sova</v>
      </c>
      <c r="N51" s="92" t="s">
        <v>0</v>
      </c>
      <c r="O51" s="312" t="str">
        <f t="shared" si="5"/>
        <v>Ana – Balaban</v>
      </c>
      <c r="P51" s="92" t="s">
        <v>0</v>
      </c>
      <c r="Q51" s="141">
        <f t="shared" si="6"/>
        <v>39</v>
      </c>
      <c r="R51" s="278" t="str">
        <f t="shared" si="1"/>
        <v/>
      </c>
      <c r="T51" s="282" t="str" cm="1">
        <f t="array" ref="T51">IFERROR(INDEX(import_data,MATCH($T$8&amp;"-"&amp;$Q51,import_key,0),T$9),"")</f>
        <v/>
      </c>
      <c r="U51" s="280" t="str" cm="1">
        <f t="array" ref="U51">IFERROR(INDEX(import_data,MATCH($T$8&amp;"-"&amp;$Q51,import_key,0),U$9),"")</f>
        <v/>
      </c>
      <c r="V51" s="300" t="str" cm="1">
        <f t="array" ref="V51">IFERROR(INDEX(import_data,MATCH($T$8&amp;"-"&amp;$Q51,import_key,0),V$9),"")</f>
        <v/>
      </c>
    </row>
    <row r="52" spans="2:22" x14ac:dyDescent="0.25">
      <c r="B52" s="141">
        <f t="shared" si="7"/>
        <v>40</v>
      </c>
      <c r="C52" s="278">
        <f t="shared" si="0"/>
        <v>58</v>
      </c>
      <c r="E52" s="282" cm="1">
        <f t="array" ref="E52">IF($C52="","",INDEX(import_data,$C52,E$9))</f>
        <v>1791</v>
      </c>
      <c r="F52" s="280" t="str" cm="1">
        <f t="array" ref="F52">IF($C52="","",INDEX(import_data,$C52,F$9))</f>
        <v>Ana</v>
      </c>
      <c r="G52" s="280" t="str" cm="1">
        <f t="array" ref="G52">IF($C52="","",INDEX(import_data,$C52,G$9))</f>
        <v>Simon</v>
      </c>
      <c r="H52" s="280" t="str" cm="1">
        <f t="array" ref="H52">IF($C52="","",IF(INDEX(import_data,$C52,H$9)="","",INDEX(import_data,$C52,H$9)))</f>
        <v>OK Kapela</v>
      </c>
      <c r="I52" s="300" t="str" cm="1">
        <f t="array" ref="I52">IF($C52="","",IF(INDEX(import_data,$C52,I$9)="","",INDEX(import_data,$C52,I$9)))</f>
        <v/>
      </c>
      <c r="K52" s="312" t="str">
        <f t="shared" si="3"/>
        <v>Ana – Simon – OK Kapela</v>
      </c>
      <c r="L52" s="92" t="s">
        <v>0</v>
      </c>
      <c r="M52" s="312" t="str">
        <f t="shared" si="4"/>
        <v>Ana – Simon – OK Kapela</v>
      </c>
      <c r="N52" s="92" t="s">
        <v>0</v>
      </c>
      <c r="O52" s="312" t="str">
        <f t="shared" si="5"/>
        <v>Ana – Simon</v>
      </c>
      <c r="P52" s="92" t="s">
        <v>0</v>
      </c>
      <c r="Q52" s="141">
        <f t="shared" si="6"/>
        <v>40</v>
      </c>
      <c r="R52" s="278" t="str">
        <f t="shared" si="1"/>
        <v/>
      </c>
      <c r="T52" s="282" t="str" cm="1">
        <f t="array" ref="T52">IFERROR(INDEX(import_data,MATCH($T$8&amp;"-"&amp;$Q52,import_key,0),T$9),"")</f>
        <v/>
      </c>
      <c r="U52" s="280" t="str" cm="1">
        <f t="array" ref="U52">IFERROR(INDEX(import_data,MATCH($T$8&amp;"-"&amp;$Q52,import_key,0),U$9),"")</f>
        <v/>
      </c>
      <c r="V52" s="300" t="str" cm="1">
        <f t="array" ref="V52">IFERROR(INDEX(import_data,MATCH($T$8&amp;"-"&amp;$Q52,import_key,0),V$9),"")</f>
        <v/>
      </c>
    </row>
    <row r="53" spans="2:22" x14ac:dyDescent="0.25">
      <c r="B53" s="141">
        <f t="shared" si="7"/>
        <v>41</v>
      </c>
      <c r="C53" s="278">
        <f t="shared" si="0"/>
        <v>59</v>
      </c>
      <c r="E53" s="282" cm="1">
        <f t="array" ref="E53">IF($C53="","",INDEX(import_data,$C53,E$9))</f>
        <v>1488</v>
      </c>
      <c r="F53" s="280" t="str" cm="1">
        <f t="array" ref="F53">IF($C53="","",INDEX(import_data,$C53,F$9))</f>
        <v>Ana</v>
      </c>
      <c r="G53" s="280" t="str" cm="1">
        <f t="array" ref="G53">IF($C53="","",INDEX(import_data,$C53,G$9))</f>
        <v>Mandić</v>
      </c>
      <c r="H53" s="280" t="str" cm="1">
        <f t="array" ref="H53">IF($C53="","",IF(INDEX(import_data,$C53,H$9)="","",INDEX(import_data,$C53,H$9)))</f>
        <v>OK Kapela</v>
      </c>
      <c r="I53" s="300" t="str" cm="1">
        <f t="array" ref="I53">IF($C53="","",IF(INDEX(import_data,$C53,I$9)="","",INDEX(import_data,$C53,I$9)))</f>
        <v>Ž35</v>
      </c>
      <c r="K53" s="312" t="str">
        <f t="shared" si="3"/>
        <v>Ana – Mandić – OK Kapela – Ž35</v>
      </c>
      <c r="L53" s="92" t="s">
        <v>0</v>
      </c>
      <c r="M53" s="312" t="str">
        <f t="shared" si="4"/>
        <v>Ana – Mandić – OK Kapela</v>
      </c>
      <c r="N53" s="92" t="s">
        <v>0</v>
      </c>
      <c r="O53" s="312" t="str">
        <f t="shared" si="5"/>
        <v>Ana – Mandić</v>
      </c>
      <c r="P53" s="92" t="s">
        <v>0</v>
      </c>
      <c r="Q53" s="141">
        <f t="shared" si="6"/>
        <v>41</v>
      </c>
      <c r="R53" s="278" t="str">
        <f t="shared" si="1"/>
        <v/>
      </c>
      <c r="T53" s="282" t="str" cm="1">
        <f t="array" ref="T53">IFERROR(INDEX(import_data,MATCH($T$8&amp;"-"&amp;$Q53,import_key,0),T$9),"")</f>
        <v/>
      </c>
      <c r="U53" s="280" t="str" cm="1">
        <f t="array" ref="U53">IFERROR(INDEX(import_data,MATCH($T$8&amp;"-"&amp;$Q53,import_key,0),U$9),"")</f>
        <v/>
      </c>
      <c r="V53" s="300" t="str" cm="1">
        <f t="array" ref="V53">IFERROR(INDEX(import_data,MATCH($T$8&amp;"-"&amp;$Q53,import_key,0),V$9),"")</f>
        <v/>
      </c>
    </row>
    <row r="54" spans="2:22" x14ac:dyDescent="0.25">
      <c r="B54" s="141">
        <f t="shared" si="7"/>
        <v>42</v>
      </c>
      <c r="C54" s="278">
        <f t="shared" si="0"/>
        <v>60</v>
      </c>
      <c r="E54" s="282" cm="1">
        <f t="array" ref="E54">IF($C54="","",INDEX(import_data,$C54,E$9))</f>
        <v>1305</v>
      </c>
      <c r="F54" s="280" t="str" cm="1">
        <f t="array" ref="F54">IF($C54="","",INDEX(import_data,$C54,F$9))</f>
        <v>Ana</v>
      </c>
      <c r="G54" s="280" t="str" cm="1">
        <f t="array" ref="G54">IF($C54="","",INDEX(import_data,$C54,G$9))</f>
        <v>Budi</v>
      </c>
      <c r="H54" s="280" t="str" cm="1">
        <f t="array" ref="H54">IF($C54="","",IF(INDEX(import_data,$C54,H$9)="","",INDEX(import_data,$C54,H$9)))</f>
        <v>OK Japetić</v>
      </c>
      <c r="I54" s="300" t="str" cm="1">
        <f t="array" ref="I54">IF($C54="","",IF(INDEX(import_data,$C54,I$9)="","",INDEX(import_data,$C54,I$9)))</f>
        <v>Ž12</v>
      </c>
      <c r="K54" s="312" t="str">
        <f t="shared" si="3"/>
        <v>Ana – Budi – OK Japetić – Ž12</v>
      </c>
      <c r="L54" s="92" t="s">
        <v>0</v>
      </c>
      <c r="M54" s="312" t="str">
        <f t="shared" si="4"/>
        <v>Ana – Budi – OK Japetić</v>
      </c>
      <c r="N54" s="92" t="s">
        <v>0</v>
      </c>
      <c r="O54" s="312" t="str">
        <f t="shared" si="5"/>
        <v>Ana – Budi</v>
      </c>
      <c r="P54" s="92" t="s">
        <v>0</v>
      </c>
      <c r="Q54" s="141">
        <f t="shared" si="6"/>
        <v>42</v>
      </c>
      <c r="R54" s="278" t="str">
        <f t="shared" si="1"/>
        <v/>
      </c>
      <c r="T54" s="282" t="str" cm="1">
        <f t="array" ref="T54">IFERROR(INDEX(import_data,MATCH($T$8&amp;"-"&amp;$Q54,import_key,0),T$9),"")</f>
        <v/>
      </c>
      <c r="U54" s="280" t="str" cm="1">
        <f t="array" ref="U54">IFERROR(INDEX(import_data,MATCH($T$8&amp;"-"&amp;$Q54,import_key,0),U$9),"")</f>
        <v/>
      </c>
      <c r="V54" s="300" t="str" cm="1">
        <f t="array" ref="V54">IFERROR(INDEX(import_data,MATCH($T$8&amp;"-"&amp;$Q54,import_key,0),V$9),"")</f>
        <v/>
      </c>
    </row>
    <row r="55" spans="2:22" x14ac:dyDescent="0.25">
      <c r="B55" s="141">
        <f t="shared" si="7"/>
        <v>43</v>
      </c>
      <c r="C55" s="278">
        <f t="shared" si="0"/>
        <v>61</v>
      </c>
      <c r="E55" s="282" cm="1">
        <f t="array" ref="E55">IF($C55="","",INDEX(import_data,$C55,E$9))</f>
        <v>1405</v>
      </c>
      <c r="F55" s="280" t="str" cm="1">
        <f t="array" ref="F55">IF($C55="","",INDEX(import_data,$C55,F$9))</f>
        <v>Ana</v>
      </c>
      <c r="G55" s="280" t="str" cm="1">
        <f t="array" ref="G55">IF($C55="","",INDEX(import_data,$C55,G$9))</f>
        <v>Kovačić</v>
      </c>
      <c r="H55" s="280" t="str" cm="1">
        <f t="array" ref="H55">IF($C55="","",IF(INDEX(import_data,$C55,H$9)="","",INDEX(import_data,$C55,H$9)))</f>
        <v>OK Vihor</v>
      </c>
      <c r="I55" s="300" t="str" cm="1">
        <f t="array" ref="I55">IF($C55="","",IF(INDEX(import_data,$C55,I$9)="","",INDEX(import_data,$C55,I$9)))</f>
        <v>Ž21B</v>
      </c>
      <c r="K55" s="312" t="str">
        <f t="shared" si="3"/>
        <v>Ana – Kovačić – OK Vihor – Ž21B</v>
      </c>
      <c r="L55" s="92" t="s">
        <v>0</v>
      </c>
      <c r="M55" s="312" t="str">
        <f t="shared" si="4"/>
        <v>Ana – Kovačić – OK Vihor</v>
      </c>
      <c r="N55" s="92" t="s">
        <v>0</v>
      </c>
      <c r="O55" s="312" t="str">
        <f t="shared" si="5"/>
        <v>Ana – Kovačić</v>
      </c>
      <c r="P55" s="92" t="s">
        <v>0</v>
      </c>
      <c r="Q55" s="141">
        <f t="shared" si="6"/>
        <v>43</v>
      </c>
      <c r="R55" s="278" t="str">
        <f t="shared" si="1"/>
        <v/>
      </c>
      <c r="T55" s="282" t="str" cm="1">
        <f t="array" ref="T55">IFERROR(INDEX(import_data,MATCH($T$8&amp;"-"&amp;$Q55,import_key,0),T$9),"")</f>
        <v/>
      </c>
      <c r="U55" s="280" t="str" cm="1">
        <f t="array" ref="U55">IFERROR(INDEX(import_data,MATCH($T$8&amp;"-"&amp;$Q55,import_key,0),U$9),"")</f>
        <v/>
      </c>
      <c r="V55" s="300" t="str" cm="1">
        <f t="array" ref="V55">IFERROR(INDEX(import_data,MATCH($T$8&amp;"-"&amp;$Q55,import_key,0),V$9),"")</f>
        <v/>
      </c>
    </row>
    <row r="56" spans="2:22" x14ac:dyDescent="0.25">
      <c r="B56" s="141">
        <f t="shared" si="7"/>
        <v>44</v>
      </c>
      <c r="C56" s="278">
        <f t="shared" si="0"/>
        <v>62</v>
      </c>
      <c r="E56" s="282" cm="1">
        <f t="array" ref="E56">IF($C56="","",INDEX(import_data,$C56,E$9))</f>
        <v>1218</v>
      </c>
      <c r="F56" s="280" t="str" cm="1">
        <f t="array" ref="F56">IF($C56="","",INDEX(import_data,$C56,F$9))</f>
        <v>Ana</v>
      </c>
      <c r="G56" s="280" t="str" cm="1">
        <f t="array" ref="G56">IF($C56="","",INDEX(import_data,$C56,G$9))</f>
        <v>Rumiha</v>
      </c>
      <c r="H56" s="280" t="str" cm="1">
        <f t="array" ref="H56">IF($C56="","",IF(INDEX(import_data,$C56,H$9)="","",INDEX(import_data,$C56,H$9)))</f>
        <v>OK Vihor</v>
      </c>
      <c r="I56" s="300" t="str" cm="1">
        <f t="array" ref="I56">IF($C56="","",IF(INDEX(import_data,$C56,I$9)="","",INDEX(import_data,$C56,I$9)))</f>
        <v>Ž35</v>
      </c>
      <c r="K56" s="312" t="str">
        <f t="shared" si="3"/>
        <v>Ana – Rumiha – OK Vihor – Ž35</v>
      </c>
      <c r="L56" s="92" t="s">
        <v>0</v>
      </c>
      <c r="M56" s="312" t="str">
        <f t="shared" si="4"/>
        <v>Ana – Rumiha – OK Vihor</v>
      </c>
      <c r="N56" s="92" t="s">
        <v>0</v>
      </c>
      <c r="O56" s="312" t="str">
        <f t="shared" si="5"/>
        <v>Ana – Rumiha</v>
      </c>
      <c r="P56" s="92" t="s">
        <v>0</v>
      </c>
      <c r="Q56" s="141">
        <f t="shared" si="6"/>
        <v>44</v>
      </c>
      <c r="R56" s="278" t="str">
        <f t="shared" si="1"/>
        <v/>
      </c>
      <c r="T56" s="282" t="str" cm="1">
        <f t="array" ref="T56">IFERROR(INDEX(import_data,MATCH($T$8&amp;"-"&amp;$Q56,import_key,0),T$9),"")</f>
        <v/>
      </c>
      <c r="U56" s="280" t="str" cm="1">
        <f t="array" ref="U56">IFERROR(INDEX(import_data,MATCH($T$8&amp;"-"&amp;$Q56,import_key,0),U$9),"")</f>
        <v/>
      </c>
      <c r="V56" s="300" t="str" cm="1">
        <f t="array" ref="V56">IFERROR(INDEX(import_data,MATCH($T$8&amp;"-"&amp;$Q56,import_key,0),V$9),"")</f>
        <v/>
      </c>
    </row>
    <row r="57" spans="2:22" x14ac:dyDescent="0.25">
      <c r="B57" s="141">
        <f t="shared" si="7"/>
        <v>45</v>
      </c>
      <c r="C57" s="278">
        <f t="shared" si="0"/>
        <v>63</v>
      </c>
      <c r="E57" s="282" cm="1">
        <f t="array" ref="E57">IF($C57="","",INDEX(import_data,$C57,E$9))</f>
        <v>2262</v>
      </c>
      <c r="F57" s="280" t="str" cm="1">
        <f t="array" ref="F57">IF($C57="","",INDEX(import_data,$C57,F$9))</f>
        <v>Ana</v>
      </c>
      <c r="G57" s="280" t="str" cm="1">
        <f t="array" ref="G57">IF($C57="","",INDEX(import_data,$C57,G$9))</f>
        <v>Matijašević</v>
      </c>
      <c r="H57" s="280" t="str" cm="1">
        <f t="array" ref="H57">IF($C57="","",IF(INDEX(import_data,$C57,H$9)="","",INDEX(import_data,$C57,H$9)))</f>
        <v>OK Kapela</v>
      </c>
      <c r="I57" s="300" t="str" cm="1">
        <f t="array" ref="I57">IF($C57="","",IF(INDEX(import_data,$C57,I$9)="","",INDEX(import_data,$C57,I$9)))</f>
        <v/>
      </c>
      <c r="K57" s="312" t="str">
        <f t="shared" si="3"/>
        <v>Ana – Matijašević – OK Kapela</v>
      </c>
      <c r="L57" s="92" t="s">
        <v>0</v>
      </c>
      <c r="M57" s="312" t="str">
        <f t="shared" si="4"/>
        <v>Ana – Matijašević – OK Kapela</v>
      </c>
      <c r="N57" s="92" t="s">
        <v>0</v>
      </c>
      <c r="O57" s="312" t="str">
        <f t="shared" si="5"/>
        <v>Ana – Matijašević</v>
      </c>
      <c r="P57" s="92" t="s">
        <v>0</v>
      </c>
      <c r="Q57" s="141">
        <f t="shared" si="6"/>
        <v>45</v>
      </c>
      <c r="R57" s="278" t="str">
        <f t="shared" si="1"/>
        <v/>
      </c>
      <c r="T57" s="282" t="str" cm="1">
        <f t="array" ref="T57">IFERROR(INDEX(import_data,MATCH($T$8&amp;"-"&amp;$Q57,import_key,0),T$9),"")</f>
        <v/>
      </c>
      <c r="U57" s="280" t="str" cm="1">
        <f t="array" ref="U57">IFERROR(INDEX(import_data,MATCH($T$8&amp;"-"&amp;$Q57,import_key,0),U$9),"")</f>
        <v/>
      </c>
      <c r="V57" s="300" t="str" cm="1">
        <f t="array" ref="V57">IFERROR(INDEX(import_data,MATCH($T$8&amp;"-"&amp;$Q57,import_key,0),V$9),"")</f>
        <v/>
      </c>
    </row>
    <row r="58" spans="2:22" x14ac:dyDescent="0.25">
      <c r="B58" s="141">
        <f t="shared" si="7"/>
        <v>46</v>
      </c>
      <c r="C58" s="278">
        <f t="shared" si="0"/>
        <v>64</v>
      </c>
      <c r="E58" s="282" cm="1">
        <f t="array" ref="E58">IF($C58="","",INDEX(import_data,$C58,E$9))</f>
        <v>1380</v>
      </c>
      <c r="F58" s="280" t="str" cm="1">
        <f t="array" ref="F58">IF($C58="","",INDEX(import_data,$C58,F$9))</f>
        <v>Ana</v>
      </c>
      <c r="G58" s="280" t="str" cm="1">
        <f t="array" ref="G58">IF($C58="","",INDEX(import_data,$C58,G$9))</f>
        <v>Batinović</v>
      </c>
      <c r="H58" s="280" t="str" cm="1">
        <f t="array" ref="H58">IF($C58="","",IF(INDEX(import_data,$C58,H$9)="","",INDEX(import_data,$C58,H$9)))</f>
        <v>OK Vihor</v>
      </c>
      <c r="I58" s="300" t="str" cm="1">
        <f t="array" ref="I58">IF($C58="","",IF(INDEX(import_data,$C58,I$9)="","",INDEX(import_data,$C58,I$9)))</f>
        <v/>
      </c>
      <c r="K58" s="312" t="str">
        <f t="shared" si="3"/>
        <v>Ana – Batinović – OK Vihor</v>
      </c>
      <c r="L58" s="92" t="s">
        <v>0</v>
      </c>
      <c r="M58" s="312" t="str">
        <f t="shared" si="4"/>
        <v>Ana – Batinović – OK Vihor</v>
      </c>
      <c r="N58" s="92" t="s">
        <v>0</v>
      </c>
      <c r="O58" s="312" t="str">
        <f t="shared" si="5"/>
        <v>Ana – Batinović</v>
      </c>
      <c r="P58" s="92" t="s">
        <v>0</v>
      </c>
      <c r="Q58" s="141">
        <f t="shared" si="6"/>
        <v>46</v>
      </c>
      <c r="R58" s="278" t="str">
        <f t="shared" si="1"/>
        <v/>
      </c>
      <c r="T58" s="282" t="str" cm="1">
        <f t="array" ref="T58">IFERROR(INDEX(import_data,MATCH($T$8&amp;"-"&amp;$Q58,import_key,0),T$9),"")</f>
        <v/>
      </c>
      <c r="U58" s="280" t="str" cm="1">
        <f t="array" ref="U58">IFERROR(INDEX(import_data,MATCH($T$8&amp;"-"&amp;$Q58,import_key,0),U$9),"")</f>
        <v/>
      </c>
      <c r="V58" s="300" t="str" cm="1">
        <f t="array" ref="V58">IFERROR(INDEX(import_data,MATCH($T$8&amp;"-"&amp;$Q58,import_key,0),V$9),"")</f>
        <v/>
      </c>
    </row>
    <row r="59" spans="2:22" x14ac:dyDescent="0.25">
      <c r="B59" s="141">
        <f t="shared" si="7"/>
        <v>47</v>
      </c>
      <c r="C59" s="278">
        <f t="shared" si="0"/>
        <v>65</v>
      </c>
      <c r="E59" s="282" cm="1">
        <f t="array" ref="E59">IF($C59="","",INDEX(import_data,$C59,E$9))</f>
        <v>2043</v>
      </c>
      <c r="F59" s="280" t="str" cm="1">
        <f t="array" ref="F59">IF($C59="","",INDEX(import_data,$C59,F$9))</f>
        <v>Ana</v>
      </c>
      <c r="G59" s="280" t="str" cm="1">
        <f t="array" ref="G59">IF($C59="","",INDEX(import_data,$C59,G$9))</f>
        <v>Šiprak Stastny</v>
      </c>
      <c r="H59" s="280" t="str" cm="1">
        <f t="array" ref="H59">IF($C59="","",IF(INDEX(import_data,$C59,H$9)="","",INDEX(import_data,$C59,H$9)))</f>
        <v>OK Kapela</v>
      </c>
      <c r="I59" s="300" t="str" cm="1">
        <f t="array" ref="I59">IF($C59="","",IF(INDEX(import_data,$C59,I$9)="","",INDEX(import_data,$C59,I$9)))</f>
        <v>Ž21B</v>
      </c>
      <c r="K59" s="312" t="str">
        <f t="shared" si="3"/>
        <v>Ana – Šiprak Stastny – OK Kapela – Ž21B</v>
      </c>
      <c r="L59" s="92" t="s">
        <v>0</v>
      </c>
      <c r="M59" s="312" t="str">
        <f t="shared" si="4"/>
        <v>Ana – Šiprak Stastny – OK Kapela</v>
      </c>
      <c r="N59" s="92" t="s">
        <v>0</v>
      </c>
      <c r="O59" s="312" t="str">
        <f t="shared" si="5"/>
        <v>Ana – Šiprak Stastny</v>
      </c>
      <c r="P59" s="92" t="s">
        <v>0</v>
      </c>
      <c r="Q59" s="141">
        <f t="shared" si="6"/>
        <v>47</v>
      </c>
      <c r="R59" s="278" t="str">
        <f t="shared" si="1"/>
        <v/>
      </c>
      <c r="T59" s="282" t="str" cm="1">
        <f t="array" ref="T59">IFERROR(INDEX(import_data,MATCH($T$8&amp;"-"&amp;$Q59,import_key,0),T$9),"")</f>
        <v/>
      </c>
      <c r="U59" s="280" t="str" cm="1">
        <f t="array" ref="U59">IFERROR(INDEX(import_data,MATCH($T$8&amp;"-"&amp;$Q59,import_key,0),U$9),"")</f>
        <v/>
      </c>
      <c r="V59" s="300" t="str" cm="1">
        <f t="array" ref="V59">IFERROR(INDEX(import_data,MATCH($T$8&amp;"-"&amp;$Q59,import_key,0),V$9),"")</f>
        <v/>
      </c>
    </row>
    <row r="60" spans="2:22" x14ac:dyDescent="0.25">
      <c r="B60" s="141">
        <f t="shared" si="7"/>
        <v>48</v>
      </c>
      <c r="C60" s="278">
        <f t="shared" si="0"/>
        <v>66</v>
      </c>
      <c r="E60" s="282" cm="1">
        <f t="array" ref="E60">IF($C60="","",INDEX(import_data,$C60,E$9))</f>
        <v>2194</v>
      </c>
      <c r="F60" s="280" t="str" cm="1">
        <f t="array" ref="F60">IF($C60="","",INDEX(import_data,$C60,F$9))</f>
        <v>Ana</v>
      </c>
      <c r="G60" s="280" t="str" cm="1">
        <f t="array" ref="G60">IF($C60="","",INDEX(import_data,$C60,G$9))</f>
        <v>Vinko</v>
      </c>
      <c r="H60" s="280" t="str" cm="1">
        <f t="array" ref="H60">IF($C60="","",IF(INDEX(import_data,$C60,H$9)="","",INDEX(import_data,$C60,H$9)))</f>
        <v>OK Međimurje</v>
      </c>
      <c r="I60" s="300" t="str" cm="1">
        <f t="array" ref="I60">IF($C60="","",IF(INDEX(import_data,$C60,I$9)="","",INDEX(import_data,$C60,I$9)))</f>
        <v/>
      </c>
      <c r="K60" s="312" t="str">
        <f t="shared" si="3"/>
        <v>Ana – Vinko – OK Međimurje</v>
      </c>
      <c r="L60" s="92" t="s">
        <v>0</v>
      </c>
      <c r="M60" s="312" t="str">
        <f t="shared" si="4"/>
        <v>Ana – Vinko – OK Međimurje</v>
      </c>
      <c r="N60" s="92" t="s">
        <v>0</v>
      </c>
      <c r="O60" s="312" t="str">
        <f t="shared" si="5"/>
        <v>Ana – Vinko</v>
      </c>
      <c r="P60" s="92" t="s">
        <v>0</v>
      </c>
      <c r="Q60" s="141">
        <f t="shared" si="6"/>
        <v>48</v>
      </c>
      <c r="R60" s="278" t="str">
        <f t="shared" si="1"/>
        <v/>
      </c>
      <c r="T60" s="282" t="str" cm="1">
        <f t="array" ref="T60">IFERROR(INDEX(import_data,MATCH($T$8&amp;"-"&amp;$Q60,import_key,0),T$9),"")</f>
        <v/>
      </c>
      <c r="U60" s="280" t="str" cm="1">
        <f t="array" ref="U60">IFERROR(INDEX(import_data,MATCH($T$8&amp;"-"&amp;$Q60,import_key,0),U$9),"")</f>
        <v/>
      </c>
      <c r="V60" s="300" t="str" cm="1">
        <f t="array" ref="V60">IFERROR(INDEX(import_data,MATCH($T$8&amp;"-"&amp;$Q60,import_key,0),V$9),"")</f>
        <v/>
      </c>
    </row>
    <row r="61" spans="2:22" x14ac:dyDescent="0.25">
      <c r="B61" s="141">
        <f t="shared" si="7"/>
        <v>49</v>
      </c>
      <c r="C61" s="278">
        <f t="shared" si="0"/>
        <v>67</v>
      </c>
      <c r="E61" s="282" cm="1">
        <f t="array" ref="E61">IF($C61="","",INDEX(import_data,$C61,E$9))</f>
        <v>1046</v>
      </c>
      <c r="F61" s="280" t="str" cm="1">
        <f t="array" ref="F61">IF($C61="","",INDEX(import_data,$C61,F$9))</f>
        <v>Ana</v>
      </c>
      <c r="G61" s="280" t="str" cm="1">
        <f t="array" ref="G61">IF($C61="","",INDEX(import_data,$C61,G$9))</f>
        <v>Smuđ</v>
      </c>
      <c r="H61" s="280" t="str" cm="1">
        <f t="array" ref="H61">IF($C61="","",IF(INDEX(import_data,$C61,H$9)="","",INDEX(import_data,$C61,H$9)))</f>
        <v>OK Varaždin</v>
      </c>
      <c r="I61" s="300" t="str" cm="1">
        <f t="array" ref="I61">IF($C61="","",IF(INDEX(import_data,$C61,I$9)="","",INDEX(import_data,$C61,I$9)))</f>
        <v/>
      </c>
      <c r="K61" s="312" t="str">
        <f t="shared" si="3"/>
        <v>Ana – Smuđ – OK Varaždin</v>
      </c>
      <c r="L61" s="92" t="s">
        <v>0</v>
      </c>
      <c r="M61" s="312" t="str">
        <f t="shared" si="4"/>
        <v>Ana – Smuđ – OK Varaždin</v>
      </c>
      <c r="N61" s="92" t="s">
        <v>0</v>
      </c>
      <c r="O61" s="312" t="str">
        <f t="shared" si="5"/>
        <v>Ana – Smuđ</v>
      </c>
      <c r="P61" s="92" t="s">
        <v>0</v>
      </c>
      <c r="Q61" s="141">
        <f t="shared" si="6"/>
        <v>49</v>
      </c>
      <c r="R61" s="278" t="str">
        <f t="shared" si="1"/>
        <v/>
      </c>
      <c r="T61" s="282" t="str" cm="1">
        <f t="array" ref="T61">IFERROR(INDEX(import_data,MATCH($T$8&amp;"-"&amp;$Q61,import_key,0),T$9),"")</f>
        <v/>
      </c>
      <c r="U61" s="280" t="str" cm="1">
        <f t="array" ref="U61">IFERROR(INDEX(import_data,MATCH($T$8&amp;"-"&amp;$Q61,import_key,0),U$9),"")</f>
        <v/>
      </c>
      <c r="V61" s="300" t="str" cm="1">
        <f t="array" ref="V61">IFERROR(INDEX(import_data,MATCH($T$8&amp;"-"&amp;$Q61,import_key,0),V$9),"")</f>
        <v/>
      </c>
    </row>
    <row r="62" spans="2:22" x14ac:dyDescent="0.25">
      <c r="B62" s="141">
        <f t="shared" si="7"/>
        <v>50</v>
      </c>
      <c r="C62" s="278">
        <f t="shared" si="0"/>
        <v>68</v>
      </c>
      <c r="E62" s="282" cm="1">
        <f t="array" ref="E62">IF($C62="","",INDEX(import_data,$C62,E$9))</f>
        <v>1189</v>
      </c>
      <c r="F62" s="280" t="str" cm="1">
        <f t="array" ref="F62">IF($C62="","",INDEX(import_data,$C62,F$9))</f>
        <v>Ana-Marija</v>
      </c>
      <c r="G62" s="280" t="str" cm="1">
        <f t="array" ref="G62">IF($C62="","",INDEX(import_data,$C62,G$9))</f>
        <v>Pavić</v>
      </c>
      <c r="H62" s="280" t="str" cm="1">
        <f t="array" ref="H62">IF($C62="","",IF(INDEX(import_data,$C62,H$9)="","",INDEX(import_data,$C62,H$9)))</f>
        <v>OK Vihor</v>
      </c>
      <c r="I62" s="300" t="str" cm="1">
        <f t="array" ref="I62">IF($C62="","",IF(INDEX(import_data,$C62,I$9)="","",INDEX(import_data,$C62,I$9)))</f>
        <v>Ž21B</v>
      </c>
      <c r="K62" s="312" t="str">
        <f t="shared" si="3"/>
        <v>Ana-Marija – Pavić – OK Vihor – Ž21B</v>
      </c>
      <c r="L62" s="92" t="s">
        <v>0</v>
      </c>
      <c r="M62" s="312" t="str">
        <f t="shared" si="4"/>
        <v>Ana-Marija – Pavić – OK Vihor</v>
      </c>
      <c r="N62" s="92" t="s">
        <v>0</v>
      </c>
      <c r="O62" s="312" t="str">
        <f t="shared" si="5"/>
        <v>Ana-Marija – Pavić</v>
      </c>
      <c r="P62" s="92" t="s">
        <v>0</v>
      </c>
      <c r="Q62" s="141">
        <f t="shared" si="6"/>
        <v>50</v>
      </c>
      <c r="R62" s="278" t="str">
        <f t="shared" si="1"/>
        <v/>
      </c>
      <c r="T62" s="282" t="str" cm="1">
        <f t="array" ref="T62">IFERROR(INDEX(import_data,MATCH($T$8&amp;"-"&amp;$Q62,import_key,0),T$9),"")</f>
        <v/>
      </c>
      <c r="U62" s="280" t="str" cm="1">
        <f t="array" ref="U62">IFERROR(INDEX(import_data,MATCH($T$8&amp;"-"&amp;$Q62,import_key,0),U$9),"")</f>
        <v/>
      </c>
      <c r="V62" s="300" t="str" cm="1">
        <f t="array" ref="V62">IFERROR(INDEX(import_data,MATCH($T$8&amp;"-"&amp;$Q62,import_key,0),V$9),"")</f>
        <v/>
      </c>
    </row>
    <row r="63" spans="2:22" x14ac:dyDescent="0.25">
      <c r="B63" s="141">
        <f t="shared" si="7"/>
        <v>51</v>
      </c>
      <c r="C63" s="278">
        <f t="shared" si="0"/>
        <v>69</v>
      </c>
      <c r="E63" s="282" cm="1">
        <f t="array" ref="E63">IF($C63="","",INDEX(import_data,$C63,E$9))</f>
        <v>1006</v>
      </c>
      <c r="F63" s="280" t="str" cm="1">
        <f t="array" ref="F63">IF($C63="","",INDEX(import_data,$C63,F$9))</f>
        <v>Anamarija</v>
      </c>
      <c r="G63" s="280" t="str" cm="1">
        <f t="array" ref="G63">IF($C63="","",INDEX(import_data,$C63,G$9))</f>
        <v>Artić</v>
      </c>
      <c r="H63" s="280" t="str" cm="1">
        <f t="array" ref="H63">IF($C63="","",IF(INDEX(import_data,$C63,H$9)="","",INDEX(import_data,$C63,H$9)))</f>
        <v>OK Vihor</v>
      </c>
      <c r="I63" s="300" t="str" cm="1">
        <f t="array" ref="I63">IF($C63="","",IF(INDEX(import_data,$C63,I$9)="","",INDEX(import_data,$C63,I$9)))</f>
        <v/>
      </c>
      <c r="K63" s="312" t="str">
        <f t="shared" si="3"/>
        <v>Anamarija – Artić – OK Vihor</v>
      </c>
      <c r="L63" s="92" t="s">
        <v>0</v>
      </c>
      <c r="M63" s="312" t="str">
        <f t="shared" si="4"/>
        <v>Anamarija – Artić – OK Vihor</v>
      </c>
      <c r="N63" s="92" t="s">
        <v>0</v>
      </c>
      <c r="O63" s="312" t="str">
        <f t="shared" si="5"/>
        <v>Anamarija – Artić</v>
      </c>
      <c r="P63" s="92" t="s">
        <v>0</v>
      </c>
      <c r="Q63" s="141">
        <f t="shared" si="6"/>
        <v>51</v>
      </c>
      <c r="R63" s="278" t="str">
        <f t="shared" si="1"/>
        <v/>
      </c>
      <c r="T63" s="282" t="str" cm="1">
        <f t="array" ref="T63">IFERROR(INDEX(import_data,MATCH($T$8&amp;"-"&amp;$Q63,import_key,0),T$9),"")</f>
        <v/>
      </c>
      <c r="U63" s="280" t="str" cm="1">
        <f t="array" ref="U63">IFERROR(INDEX(import_data,MATCH($T$8&amp;"-"&amp;$Q63,import_key,0),U$9),"")</f>
        <v/>
      </c>
      <c r="V63" s="300" t="str" cm="1">
        <f t="array" ref="V63">IFERROR(INDEX(import_data,MATCH($T$8&amp;"-"&amp;$Q63,import_key,0),V$9),"")</f>
        <v/>
      </c>
    </row>
    <row r="64" spans="2:22" x14ac:dyDescent="0.25">
      <c r="B64" s="141">
        <f t="shared" si="7"/>
        <v>52</v>
      </c>
      <c r="C64" s="278">
        <f t="shared" si="0"/>
        <v>70</v>
      </c>
      <c r="E64" s="282" cm="1">
        <f t="array" ref="E64">IF($C64="","",INDEX(import_data,$C64,E$9))</f>
        <v>2054</v>
      </c>
      <c r="F64" s="280" t="str" cm="1">
        <f t="array" ref="F64">IF($C64="","",INDEX(import_data,$C64,F$9))</f>
        <v>Anamarija</v>
      </c>
      <c r="G64" s="280" t="str" cm="1">
        <f t="array" ref="G64">IF($C64="","",INDEX(import_data,$C64,G$9))</f>
        <v>Pađan</v>
      </c>
      <c r="H64" s="280" t="str" cm="1">
        <f t="array" ref="H64">IF($C64="","",IF(INDEX(import_data,$C64,H$9)="","",INDEX(import_data,$C64,H$9)))</f>
        <v>OK Bjelovar</v>
      </c>
      <c r="I64" s="300" t="str" cm="1">
        <f t="array" ref="I64">IF($C64="","",IF(INDEX(import_data,$C64,I$9)="","",INDEX(import_data,$C64,I$9)))</f>
        <v/>
      </c>
      <c r="K64" s="312" t="str">
        <f t="shared" si="3"/>
        <v>Anamarija – Pađan – OK Bjelovar</v>
      </c>
      <c r="L64" s="92" t="s">
        <v>0</v>
      </c>
      <c r="M64" s="312" t="str">
        <f t="shared" si="4"/>
        <v>Anamarija – Pađan – OK Bjelovar</v>
      </c>
      <c r="N64" s="92" t="s">
        <v>0</v>
      </c>
      <c r="O64" s="312" t="str">
        <f t="shared" si="5"/>
        <v>Anamarija – Pađan</v>
      </c>
      <c r="P64" s="92" t="s">
        <v>0</v>
      </c>
      <c r="Q64" s="141">
        <f t="shared" si="6"/>
        <v>52</v>
      </c>
      <c r="R64" s="278" t="str">
        <f t="shared" si="1"/>
        <v/>
      </c>
      <c r="T64" s="282" t="str" cm="1">
        <f t="array" ref="T64">IFERROR(INDEX(import_data,MATCH($T$8&amp;"-"&amp;$Q64,import_key,0),T$9),"")</f>
        <v/>
      </c>
      <c r="U64" s="280" t="str" cm="1">
        <f t="array" ref="U64">IFERROR(INDEX(import_data,MATCH($T$8&amp;"-"&amp;$Q64,import_key,0),U$9),"")</f>
        <v/>
      </c>
      <c r="V64" s="300" t="str" cm="1">
        <f t="array" ref="V64">IFERROR(INDEX(import_data,MATCH($T$8&amp;"-"&amp;$Q64,import_key,0),V$9),"")</f>
        <v/>
      </c>
    </row>
    <row r="65" spans="2:22" x14ac:dyDescent="0.25">
      <c r="B65" s="141">
        <f t="shared" si="7"/>
        <v>53</v>
      </c>
      <c r="C65" s="278">
        <f t="shared" si="0"/>
        <v>71</v>
      </c>
      <c r="E65" s="282" cm="1">
        <f t="array" ref="E65">IF($C65="","",INDEX(import_data,$C65,E$9))</f>
        <v>2272</v>
      </c>
      <c r="F65" s="280" t="str" cm="1">
        <f t="array" ref="F65">IF($C65="","",INDEX(import_data,$C65,F$9))</f>
        <v>Anamarija</v>
      </c>
      <c r="G65" s="280" t="str" cm="1">
        <f t="array" ref="G65">IF($C65="","",INDEX(import_data,$C65,G$9))</f>
        <v>Orešković</v>
      </c>
      <c r="H65" s="280" t="str" cm="1">
        <f t="array" ref="H65">IF($C65="","",IF(INDEX(import_data,$C65,H$9)="","",INDEX(import_data,$C65,H$9)))</f>
        <v/>
      </c>
      <c r="I65" s="300" t="str" cm="1">
        <f t="array" ref="I65">IF($C65="","",IF(INDEX(import_data,$C65,I$9)="","",INDEX(import_data,$C65,I$9)))</f>
        <v/>
      </c>
      <c r="K65" s="312" t="str">
        <f t="shared" si="3"/>
        <v>Anamarija – Orešković</v>
      </c>
      <c r="L65" s="92" t="s">
        <v>0</v>
      </c>
      <c r="M65" s="312" t="str">
        <f t="shared" si="4"/>
        <v>Anamarija – Orešković</v>
      </c>
      <c r="N65" s="92" t="s">
        <v>0</v>
      </c>
      <c r="O65" s="312" t="str">
        <f t="shared" si="5"/>
        <v>Anamarija – Orešković</v>
      </c>
      <c r="P65" s="92" t="s">
        <v>0</v>
      </c>
      <c r="Q65" s="141">
        <f t="shared" si="6"/>
        <v>53</v>
      </c>
      <c r="R65" s="278" t="str">
        <f t="shared" si="1"/>
        <v/>
      </c>
      <c r="T65" s="282" t="str" cm="1">
        <f t="array" ref="T65">IFERROR(INDEX(import_data,MATCH($T$8&amp;"-"&amp;$Q65,import_key,0),T$9),"")</f>
        <v/>
      </c>
      <c r="U65" s="280" t="str" cm="1">
        <f t="array" ref="U65">IFERROR(INDEX(import_data,MATCH($T$8&amp;"-"&amp;$Q65,import_key,0),U$9),"")</f>
        <v/>
      </c>
      <c r="V65" s="300" t="str" cm="1">
        <f t="array" ref="V65">IFERROR(INDEX(import_data,MATCH($T$8&amp;"-"&amp;$Q65,import_key,0),V$9),"")</f>
        <v/>
      </c>
    </row>
    <row r="66" spans="2:22" x14ac:dyDescent="0.25">
      <c r="B66" s="141">
        <f t="shared" si="7"/>
        <v>54</v>
      </c>
      <c r="C66" s="278">
        <f t="shared" si="0"/>
        <v>72</v>
      </c>
      <c r="E66" s="282" cm="1">
        <f t="array" ref="E66">IF($C66="","",INDEX(import_data,$C66,E$9))</f>
        <v>2045</v>
      </c>
      <c r="F66" s="280" t="str" cm="1">
        <f t="array" ref="F66">IF($C66="","",INDEX(import_data,$C66,F$9))</f>
        <v>Anastazija</v>
      </c>
      <c r="G66" s="280" t="str" cm="1">
        <f t="array" ref="G66">IF($C66="","",INDEX(import_data,$C66,G$9))</f>
        <v>Matijaščić</v>
      </c>
      <c r="H66" s="280" t="str" cm="1">
        <f t="array" ref="H66">IF($C66="","",IF(INDEX(import_data,$C66,H$9)="","",INDEX(import_data,$C66,H$9)))</f>
        <v>OK Japetić</v>
      </c>
      <c r="I66" s="300" t="str" cm="1">
        <f t="array" ref="I66">IF($C66="","",IF(INDEX(import_data,$C66,I$9)="","",INDEX(import_data,$C66,I$9)))</f>
        <v>Ž12</v>
      </c>
      <c r="K66" s="312" t="str">
        <f t="shared" si="3"/>
        <v>Anastazija – Matijaščić – OK Japetić – Ž12</v>
      </c>
      <c r="L66" s="92" t="s">
        <v>0</v>
      </c>
      <c r="M66" s="312" t="str">
        <f t="shared" si="4"/>
        <v>Anastazija – Matijaščić – OK Japetić</v>
      </c>
      <c r="N66" s="92" t="s">
        <v>0</v>
      </c>
      <c r="O66" s="312" t="str">
        <f t="shared" si="5"/>
        <v>Anastazija – Matijaščić</v>
      </c>
      <c r="P66" s="92" t="s">
        <v>0</v>
      </c>
      <c r="Q66" s="141">
        <f t="shared" si="6"/>
        <v>54</v>
      </c>
      <c r="R66" s="278" t="str">
        <f t="shared" si="1"/>
        <v/>
      </c>
      <c r="T66" s="282" t="str" cm="1">
        <f t="array" ref="T66">IFERROR(INDEX(import_data,MATCH($T$8&amp;"-"&amp;$Q66,import_key,0),T$9),"")</f>
        <v/>
      </c>
      <c r="U66" s="280" t="str" cm="1">
        <f t="array" ref="U66">IFERROR(INDEX(import_data,MATCH($T$8&amp;"-"&amp;$Q66,import_key,0),U$9),"")</f>
        <v/>
      </c>
      <c r="V66" s="300" t="str" cm="1">
        <f t="array" ref="V66">IFERROR(INDEX(import_data,MATCH($T$8&amp;"-"&amp;$Q66,import_key,0),V$9),"")</f>
        <v/>
      </c>
    </row>
    <row r="67" spans="2:22" x14ac:dyDescent="0.25">
      <c r="B67" s="141">
        <f t="shared" si="7"/>
        <v>55</v>
      </c>
      <c r="C67" s="278">
        <f t="shared" si="0"/>
        <v>73</v>
      </c>
      <c r="E67" s="282" cm="1">
        <f t="array" ref="E67">IF($C67="","",INDEX(import_data,$C67,E$9))</f>
        <v>1008</v>
      </c>
      <c r="F67" s="280" t="str" cm="1">
        <f t="array" ref="F67">IF($C67="","",INDEX(import_data,$C67,F$9))</f>
        <v>Anđelka</v>
      </c>
      <c r="G67" s="280" t="str" cm="1">
        <f t="array" ref="G67">IF($C67="","",INDEX(import_data,$C67,G$9))</f>
        <v>Stih</v>
      </c>
      <c r="H67" s="280" t="str" cm="1">
        <f t="array" ref="H67">IF($C67="","",IF(INDEX(import_data,$C67,H$9)="","",INDEX(import_data,$C67,H$9)))</f>
        <v>OK Vihor</v>
      </c>
      <c r="I67" s="300" t="str" cm="1">
        <f t="array" ref="I67">IF($C67="","",IF(INDEX(import_data,$C67,I$9)="","",INDEX(import_data,$C67,I$9)))</f>
        <v/>
      </c>
      <c r="K67" s="312" t="str">
        <f t="shared" si="3"/>
        <v>Anđelka – Stih – OK Vihor</v>
      </c>
      <c r="L67" s="92" t="s">
        <v>0</v>
      </c>
      <c r="M67" s="312" t="str">
        <f t="shared" si="4"/>
        <v>Anđelka – Stih – OK Vihor</v>
      </c>
      <c r="N67" s="92" t="s">
        <v>0</v>
      </c>
      <c r="O67" s="312" t="str">
        <f t="shared" si="5"/>
        <v>Anđelka – Stih</v>
      </c>
      <c r="P67" s="92" t="s">
        <v>0</v>
      </c>
      <c r="Q67" s="141">
        <f t="shared" si="6"/>
        <v>55</v>
      </c>
      <c r="R67" s="278" t="str">
        <f t="shared" si="1"/>
        <v/>
      </c>
      <c r="T67" s="282" t="str" cm="1">
        <f t="array" ref="T67">IFERROR(INDEX(import_data,MATCH($T$8&amp;"-"&amp;$Q67,import_key,0),T$9),"")</f>
        <v/>
      </c>
      <c r="U67" s="280" t="str" cm="1">
        <f t="array" ref="U67">IFERROR(INDEX(import_data,MATCH($T$8&amp;"-"&amp;$Q67,import_key,0),U$9),"")</f>
        <v/>
      </c>
      <c r="V67" s="300" t="str" cm="1">
        <f t="array" ref="V67">IFERROR(INDEX(import_data,MATCH($T$8&amp;"-"&amp;$Q67,import_key,0),V$9),"")</f>
        <v/>
      </c>
    </row>
    <row r="68" spans="2:22" x14ac:dyDescent="0.25">
      <c r="B68" s="141">
        <f t="shared" si="7"/>
        <v>56</v>
      </c>
      <c r="C68" s="278">
        <f t="shared" si="0"/>
        <v>74</v>
      </c>
      <c r="E68" s="282" cm="1">
        <f t="array" ref="E68">IF($C68="","",INDEX(import_data,$C68,E$9))</f>
        <v>1861</v>
      </c>
      <c r="F68" s="280" t="str" cm="1">
        <f t="array" ref="F68">IF($C68="","",INDEX(import_data,$C68,F$9))</f>
        <v>Andraž</v>
      </c>
      <c r="G68" s="280" t="str" cm="1">
        <f t="array" ref="G68">IF($C68="","",INDEX(import_data,$C68,G$9))</f>
        <v>Hribar</v>
      </c>
      <c r="H68" s="280" t="str" cm="1">
        <f t="array" ref="H68">IF($C68="","",IF(INDEX(import_data,$C68,H$9)="","",INDEX(import_data,$C68,H$9)))</f>
        <v>OK Kapela</v>
      </c>
      <c r="I68" s="300" t="str" cm="1">
        <f t="array" ref="I68">IF($C68="","",IF(INDEX(import_data,$C68,I$9)="","",INDEX(import_data,$C68,I$9)))</f>
        <v>M21A</v>
      </c>
      <c r="K68" s="312" t="str">
        <f t="shared" si="3"/>
        <v>Andraž – Hribar – OK Kapela – M21A</v>
      </c>
      <c r="L68" s="92" t="s">
        <v>0</v>
      </c>
      <c r="M68" s="312" t="str">
        <f t="shared" si="4"/>
        <v>Andraž – Hribar – OK Kapela</v>
      </c>
      <c r="N68" s="92" t="s">
        <v>0</v>
      </c>
      <c r="O68" s="312" t="str">
        <f t="shared" si="5"/>
        <v>Andraž – Hribar</v>
      </c>
      <c r="P68" s="92" t="s">
        <v>0</v>
      </c>
      <c r="Q68" s="141">
        <f t="shared" si="6"/>
        <v>56</v>
      </c>
      <c r="R68" s="278" t="str">
        <f t="shared" si="1"/>
        <v/>
      </c>
      <c r="T68" s="282" t="str" cm="1">
        <f t="array" ref="T68">IFERROR(INDEX(import_data,MATCH($T$8&amp;"-"&amp;$Q68,import_key,0),T$9),"")</f>
        <v/>
      </c>
      <c r="U68" s="280" t="str" cm="1">
        <f t="array" ref="U68">IFERROR(INDEX(import_data,MATCH($T$8&amp;"-"&amp;$Q68,import_key,0),U$9),"")</f>
        <v/>
      </c>
      <c r="V68" s="300" t="str" cm="1">
        <f t="array" ref="V68">IFERROR(INDEX(import_data,MATCH($T$8&amp;"-"&amp;$Q68,import_key,0),V$9),"")</f>
        <v/>
      </c>
    </row>
    <row r="69" spans="2:22" x14ac:dyDescent="0.25">
      <c r="B69" s="141">
        <f t="shared" si="7"/>
        <v>57</v>
      </c>
      <c r="C69" s="278">
        <f t="shared" si="0"/>
        <v>75</v>
      </c>
      <c r="E69" s="282" cm="1">
        <f t="array" ref="E69">IF($C69="","",INDEX(import_data,$C69,E$9))</f>
        <v>1943</v>
      </c>
      <c r="F69" s="280" t="str" cm="1">
        <f t="array" ref="F69">IF($C69="","",INDEX(import_data,$C69,F$9))</f>
        <v>Andrea</v>
      </c>
      <c r="G69" s="280" t="str" cm="1">
        <f t="array" ref="G69">IF($C69="","",INDEX(import_data,$C69,G$9))</f>
        <v>Hribar</v>
      </c>
      <c r="H69" s="280" t="str" cm="1">
        <f t="array" ref="H69">IF($C69="","",IF(INDEX(import_data,$C69,H$9)="","",INDEX(import_data,$C69,H$9)))</f>
        <v>OK Vihor</v>
      </c>
      <c r="I69" s="300" t="str" cm="1">
        <f t="array" ref="I69">IF($C69="","",IF(INDEX(import_data,$C69,I$9)="","",INDEX(import_data,$C69,I$9)))</f>
        <v>Ž21B</v>
      </c>
      <c r="K69" s="312" t="str">
        <f t="shared" si="3"/>
        <v>Andrea – Hribar – OK Vihor – Ž21B</v>
      </c>
      <c r="L69" s="92" t="s">
        <v>0</v>
      </c>
      <c r="M69" s="312" t="str">
        <f t="shared" si="4"/>
        <v>Andrea – Hribar – OK Vihor</v>
      </c>
      <c r="N69" s="92" t="s">
        <v>0</v>
      </c>
      <c r="O69" s="312" t="str">
        <f t="shared" si="5"/>
        <v>Andrea – Hribar</v>
      </c>
      <c r="P69" s="92" t="s">
        <v>0</v>
      </c>
      <c r="Q69" s="141">
        <f t="shared" si="6"/>
        <v>57</v>
      </c>
      <c r="R69" s="278" t="str">
        <f t="shared" si="1"/>
        <v/>
      </c>
      <c r="T69" s="282" t="str" cm="1">
        <f t="array" ref="T69">IFERROR(INDEX(import_data,MATCH($T$8&amp;"-"&amp;$Q69,import_key,0),T$9),"")</f>
        <v/>
      </c>
      <c r="U69" s="280" t="str" cm="1">
        <f t="array" ref="U69">IFERROR(INDEX(import_data,MATCH($T$8&amp;"-"&amp;$Q69,import_key,0),U$9),"")</f>
        <v/>
      </c>
      <c r="V69" s="300" t="str" cm="1">
        <f t="array" ref="V69">IFERROR(INDEX(import_data,MATCH($T$8&amp;"-"&amp;$Q69,import_key,0),V$9),"")</f>
        <v/>
      </c>
    </row>
    <row r="70" spans="2:22" x14ac:dyDescent="0.25">
      <c r="B70" s="141">
        <f t="shared" si="7"/>
        <v>58</v>
      </c>
      <c r="C70" s="278">
        <f t="shared" si="0"/>
        <v>76</v>
      </c>
      <c r="E70" s="282" cm="1">
        <f t="array" ref="E70">IF($C70="","",INDEX(import_data,$C70,E$9))</f>
        <v>2114</v>
      </c>
      <c r="F70" s="280" t="str" cm="1">
        <f t="array" ref="F70">IF($C70="","",INDEX(import_data,$C70,F$9))</f>
        <v>Andrea</v>
      </c>
      <c r="G70" s="280" t="str" cm="1">
        <f t="array" ref="G70">IF($C70="","",INDEX(import_data,$C70,G$9))</f>
        <v>Kozsuch</v>
      </c>
      <c r="H70" s="280" t="str" cm="1">
        <f t="array" ref="H70">IF($C70="","",IF(INDEX(import_data,$C70,H$9)="","",INDEX(import_data,$C70,H$9)))</f>
        <v>Pécsi Vas. SK</v>
      </c>
      <c r="I70" s="300" t="str" cm="1">
        <f t="array" ref="I70">IF($C70="","",IF(INDEX(import_data,$C70,I$9)="","",INDEX(import_data,$C70,I$9)))</f>
        <v/>
      </c>
      <c r="K70" s="312" t="str">
        <f t="shared" si="3"/>
        <v>Andrea – Kozsuch – Pécsi Vas. SK</v>
      </c>
      <c r="L70" s="92" t="s">
        <v>0</v>
      </c>
      <c r="M70" s="312" t="str">
        <f t="shared" si="4"/>
        <v>Andrea – Kozsuch – Pécsi Vas. SK</v>
      </c>
      <c r="N70" s="92" t="s">
        <v>0</v>
      </c>
      <c r="O70" s="312" t="str">
        <f t="shared" si="5"/>
        <v>Andrea – Kozsuch</v>
      </c>
      <c r="P70" s="92" t="s">
        <v>0</v>
      </c>
      <c r="Q70" s="141">
        <f t="shared" si="6"/>
        <v>58</v>
      </c>
      <c r="R70" s="278" t="str">
        <f t="shared" si="1"/>
        <v/>
      </c>
      <c r="T70" s="282" t="str" cm="1">
        <f t="array" ref="T70">IFERROR(INDEX(import_data,MATCH($T$8&amp;"-"&amp;$Q70,import_key,0),T$9),"")</f>
        <v/>
      </c>
      <c r="U70" s="280" t="str" cm="1">
        <f t="array" ref="U70">IFERROR(INDEX(import_data,MATCH($T$8&amp;"-"&amp;$Q70,import_key,0),U$9),"")</f>
        <v/>
      </c>
      <c r="V70" s="300" t="str" cm="1">
        <f t="array" ref="V70">IFERROR(INDEX(import_data,MATCH($T$8&amp;"-"&amp;$Q70,import_key,0),V$9),"")</f>
        <v/>
      </c>
    </row>
    <row r="71" spans="2:22" x14ac:dyDescent="0.25">
      <c r="B71" s="141">
        <f t="shared" si="7"/>
        <v>59</v>
      </c>
      <c r="C71" s="278">
        <f t="shared" si="0"/>
        <v>77</v>
      </c>
      <c r="E71" s="282" cm="1">
        <f t="array" ref="E71">IF($C71="","",INDEX(import_data,$C71,E$9))</f>
        <v>1007</v>
      </c>
      <c r="F71" s="280" t="str" cm="1">
        <f t="array" ref="F71">IF($C71="","",INDEX(import_data,$C71,F$9))</f>
        <v>Andrea</v>
      </c>
      <c r="G71" s="280" t="str" cm="1">
        <f t="array" ref="G71">IF($C71="","",INDEX(import_data,$C71,G$9))</f>
        <v>Jambrosić Sakoman</v>
      </c>
      <c r="H71" s="280" t="str" cm="1">
        <f t="array" ref="H71">IF($C71="","",IF(INDEX(import_data,$C71,H$9)="","",INDEX(import_data,$C71,H$9)))</f>
        <v>OK Vihor</v>
      </c>
      <c r="I71" s="300" t="str" cm="1">
        <f t="array" ref="I71">IF($C71="","",IF(INDEX(import_data,$C71,I$9)="","",INDEX(import_data,$C71,I$9)))</f>
        <v/>
      </c>
      <c r="K71" s="312" t="str">
        <f t="shared" si="3"/>
        <v>Andrea – Jambrosić Sakoman – OK Vihor</v>
      </c>
      <c r="L71" s="92" t="s">
        <v>0</v>
      </c>
      <c r="M71" s="312" t="str">
        <f t="shared" si="4"/>
        <v>Andrea – Jambrosić Sakoman – OK Vihor</v>
      </c>
      <c r="N71" s="92" t="s">
        <v>0</v>
      </c>
      <c r="O71" s="312" t="str">
        <f t="shared" si="5"/>
        <v>Andrea – Jambrosić Sakoman</v>
      </c>
      <c r="P71" s="92" t="s">
        <v>0</v>
      </c>
      <c r="Q71" s="141">
        <f t="shared" si="6"/>
        <v>59</v>
      </c>
      <c r="R71" s="278" t="str">
        <f t="shared" si="1"/>
        <v/>
      </c>
      <c r="T71" s="282" t="str" cm="1">
        <f t="array" ref="T71">IFERROR(INDEX(import_data,MATCH($T$8&amp;"-"&amp;$Q71,import_key,0),T$9),"")</f>
        <v/>
      </c>
      <c r="U71" s="280" t="str" cm="1">
        <f t="array" ref="U71">IFERROR(INDEX(import_data,MATCH($T$8&amp;"-"&amp;$Q71,import_key,0),U$9),"")</f>
        <v/>
      </c>
      <c r="V71" s="300" t="str" cm="1">
        <f t="array" ref="V71">IFERROR(INDEX(import_data,MATCH($T$8&amp;"-"&amp;$Q71,import_key,0),V$9),"")</f>
        <v/>
      </c>
    </row>
    <row r="72" spans="2:22" x14ac:dyDescent="0.25">
      <c r="B72" s="141">
        <f t="shared" si="7"/>
        <v>60</v>
      </c>
      <c r="C72" s="278">
        <f t="shared" si="0"/>
        <v>78</v>
      </c>
      <c r="E72" s="282" cm="1">
        <f t="array" ref="E72">IF($C72="","",INDEX(import_data,$C72,E$9))</f>
        <v>2142</v>
      </c>
      <c r="F72" s="280" t="str" cm="1">
        <f t="array" ref="F72">IF($C72="","",INDEX(import_data,$C72,F$9))</f>
        <v>Andrea</v>
      </c>
      <c r="G72" s="280" t="str" cm="1">
        <f t="array" ref="G72">IF($C72="","",INDEX(import_data,$C72,G$9))</f>
        <v>Pavlovicsné Tomisa</v>
      </c>
      <c r="H72" s="280" t="str" cm="1">
        <f t="array" ref="H72">IF($C72="","",IF(INDEX(import_data,$C72,H$9)="","",INDEX(import_data,$C72,H$9)))</f>
        <v>Zselici Tájfutók</v>
      </c>
      <c r="I72" s="300" t="str" cm="1">
        <f t="array" ref="I72">IF($C72="","",IF(INDEX(import_data,$C72,I$9)="","",INDEX(import_data,$C72,I$9)))</f>
        <v/>
      </c>
      <c r="K72" s="312" t="str">
        <f t="shared" si="3"/>
        <v>Andrea – Pavlovicsné Tomisa – Zselici Tájfutók</v>
      </c>
      <c r="L72" s="92" t="s">
        <v>0</v>
      </c>
      <c r="M72" s="312" t="str">
        <f t="shared" si="4"/>
        <v>Andrea – Pavlovicsné Tomisa – Zselici Tájfutók</v>
      </c>
      <c r="N72" s="92" t="s">
        <v>0</v>
      </c>
      <c r="O72" s="312" t="str">
        <f t="shared" si="5"/>
        <v>Andrea – Pavlovicsné Tomisa</v>
      </c>
      <c r="P72" s="92" t="s">
        <v>0</v>
      </c>
      <c r="Q72" s="141">
        <f t="shared" si="6"/>
        <v>60</v>
      </c>
      <c r="R72" s="278" t="str">
        <f t="shared" si="1"/>
        <v/>
      </c>
      <c r="T72" s="282" t="str" cm="1">
        <f t="array" ref="T72">IFERROR(INDEX(import_data,MATCH($T$8&amp;"-"&amp;$Q72,import_key,0),T$9),"")</f>
        <v/>
      </c>
      <c r="U72" s="280" t="str" cm="1">
        <f t="array" ref="U72">IFERROR(INDEX(import_data,MATCH($T$8&amp;"-"&amp;$Q72,import_key,0),U$9),"")</f>
        <v/>
      </c>
      <c r="V72" s="300" t="str" cm="1">
        <f t="array" ref="V72">IFERROR(INDEX(import_data,MATCH($T$8&amp;"-"&amp;$Q72,import_key,0),V$9),"")</f>
        <v/>
      </c>
    </row>
    <row r="73" spans="2:22" x14ac:dyDescent="0.25">
      <c r="B73" s="141">
        <f t="shared" si="7"/>
        <v>61</v>
      </c>
      <c r="C73" s="278">
        <f t="shared" si="0"/>
        <v>79</v>
      </c>
      <c r="E73" s="282" cm="1">
        <f t="array" ref="E73">IF($C73="","",INDEX(import_data,$C73,E$9))</f>
        <v>1886</v>
      </c>
      <c r="F73" s="280" t="str" cm="1">
        <f t="array" ref="F73">IF($C73="","",INDEX(import_data,$C73,F$9))</f>
        <v>Andrea</v>
      </c>
      <c r="G73" s="280" t="str" cm="1">
        <f t="array" ref="G73">IF($C73="","",INDEX(import_data,$C73,G$9))</f>
        <v>Funarić</v>
      </c>
      <c r="H73" s="280" t="str" cm="1">
        <f t="array" ref="H73">IF($C73="","",IF(INDEX(import_data,$C73,H$9)="","",INDEX(import_data,$C73,H$9)))</f>
        <v>OK Vihor</v>
      </c>
      <c r="I73" s="300" t="str" cm="1">
        <f t="array" ref="I73">IF($C73="","",IF(INDEX(import_data,$C73,I$9)="","",INDEX(import_data,$C73,I$9)))</f>
        <v/>
      </c>
      <c r="K73" s="312" t="str">
        <f t="shared" si="3"/>
        <v>Andrea – Funarić – OK Vihor</v>
      </c>
      <c r="L73" s="92" t="s">
        <v>0</v>
      </c>
      <c r="M73" s="312" t="str">
        <f t="shared" si="4"/>
        <v>Andrea – Funarić – OK Vihor</v>
      </c>
      <c r="N73" s="92" t="s">
        <v>0</v>
      </c>
      <c r="O73" s="312" t="str">
        <f t="shared" si="5"/>
        <v>Andrea – Funarić</v>
      </c>
      <c r="P73" s="92" t="s">
        <v>0</v>
      </c>
      <c r="Q73" s="141">
        <f t="shared" si="6"/>
        <v>61</v>
      </c>
      <c r="R73" s="278" t="str">
        <f t="shared" si="1"/>
        <v/>
      </c>
      <c r="T73" s="282" t="str" cm="1">
        <f t="array" ref="T73">IFERROR(INDEX(import_data,MATCH($T$8&amp;"-"&amp;$Q73,import_key,0),T$9),"")</f>
        <v/>
      </c>
      <c r="U73" s="280" t="str" cm="1">
        <f t="array" ref="U73">IFERROR(INDEX(import_data,MATCH($T$8&amp;"-"&amp;$Q73,import_key,0),U$9),"")</f>
        <v/>
      </c>
      <c r="V73" s="300" t="str" cm="1">
        <f t="array" ref="V73">IFERROR(INDEX(import_data,MATCH($T$8&amp;"-"&amp;$Q73,import_key,0),V$9),"")</f>
        <v/>
      </c>
    </row>
    <row r="74" spans="2:22" x14ac:dyDescent="0.25">
      <c r="B74" s="141">
        <f t="shared" si="7"/>
        <v>62</v>
      </c>
      <c r="C74" s="278">
        <f t="shared" si="0"/>
        <v>80</v>
      </c>
      <c r="E74" s="282" cm="1">
        <f t="array" ref="E74">IF($C74="","",INDEX(import_data,$C74,E$9))</f>
        <v>1594</v>
      </c>
      <c r="F74" s="280" t="str" cm="1">
        <f t="array" ref="F74">IF($C74="","",INDEX(import_data,$C74,F$9))</f>
        <v>Andrej</v>
      </c>
      <c r="G74" s="280" t="str" cm="1">
        <f t="array" ref="G74">IF($C74="","",INDEX(import_data,$C74,G$9))</f>
        <v>Biro</v>
      </c>
      <c r="H74" s="280" t="str" cm="1">
        <f t="array" ref="H74">IF($C74="","",IF(INDEX(import_data,$C74,H$9)="","",INDEX(import_data,$C74,H$9)))</f>
        <v>OK Sova</v>
      </c>
      <c r="I74" s="300" t="str" cm="1">
        <f t="array" ref="I74">IF($C74="","",IF(INDEX(import_data,$C74,I$9)="","",INDEX(import_data,$C74,I$9)))</f>
        <v/>
      </c>
      <c r="K74" s="312" t="str">
        <f t="shared" si="3"/>
        <v>Andrej – Biro – OK Sova</v>
      </c>
      <c r="L74" s="92" t="s">
        <v>0</v>
      </c>
      <c r="M74" s="312" t="str">
        <f t="shared" si="4"/>
        <v>Andrej – Biro – OK Sova</v>
      </c>
      <c r="N74" s="92" t="s">
        <v>0</v>
      </c>
      <c r="O74" s="312" t="str">
        <f t="shared" si="5"/>
        <v>Andrej – Biro</v>
      </c>
      <c r="P74" s="92" t="s">
        <v>0</v>
      </c>
      <c r="Q74" s="141">
        <f t="shared" si="6"/>
        <v>62</v>
      </c>
      <c r="R74" s="278" t="str">
        <f t="shared" si="1"/>
        <v/>
      </c>
      <c r="T74" s="282" t="str" cm="1">
        <f t="array" ref="T74">IFERROR(INDEX(import_data,MATCH($T$8&amp;"-"&amp;$Q74,import_key,0),T$9),"")</f>
        <v/>
      </c>
      <c r="U74" s="280" t="str" cm="1">
        <f t="array" ref="U74">IFERROR(INDEX(import_data,MATCH($T$8&amp;"-"&amp;$Q74,import_key,0),U$9),"")</f>
        <v/>
      </c>
      <c r="V74" s="300" t="str" cm="1">
        <f t="array" ref="V74">IFERROR(INDEX(import_data,MATCH($T$8&amp;"-"&amp;$Q74,import_key,0),V$9),"")</f>
        <v/>
      </c>
    </row>
    <row r="75" spans="2:22" x14ac:dyDescent="0.25">
      <c r="B75" s="141">
        <f t="shared" si="7"/>
        <v>63</v>
      </c>
      <c r="C75" s="278">
        <f t="shared" si="0"/>
        <v>81</v>
      </c>
      <c r="E75" s="282" cm="1">
        <f t="array" ref="E75">IF($C75="","",INDEX(import_data,$C75,E$9))</f>
        <v>1758</v>
      </c>
      <c r="F75" s="280" t="str" cm="1">
        <f t="array" ref="F75">IF($C75="","",INDEX(import_data,$C75,F$9))</f>
        <v>Andrej</v>
      </c>
      <c r="G75" s="280" t="str" cm="1">
        <f t="array" ref="G75">IF($C75="","",INDEX(import_data,$C75,G$9))</f>
        <v>Martinez</v>
      </c>
      <c r="H75" s="280" t="str" cm="1">
        <f t="array" ref="H75">IF($C75="","",IF(INDEX(import_data,$C75,H$9)="","",INDEX(import_data,$C75,H$9)))</f>
        <v>OK Varaždin</v>
      </c>
      <c r="I75" s="300" t="str" cm="1">
        <f t="array" ref="I75">IF($C75="","",IF(INDEX(import_data,$C75,I$9)="","",INDEX(import_data,$C75,I$9)))</f>
        <v/>
      </c>
      <c r="K75" s="312" t="str">
        <f t="shared" si="3"/>
        <v>Andrej – Martinez – OK Varaždin</v>
      </c>
      <c r="L75" s="92" t="s">
        <v>0</v>
      </c>
      <c r="M75" s="312" t="str">
        <f t="shared" si="4"/>
        <v>Andrej – Martinez – OK Varaždin</v>
      </c>
      <c r="N75" s="92" t="s">
        <v>0</v>
      </c>
      <c r="O75" s="312" t="str">
        <f t="shared" si="5"/>
        <v>Andrej – Martinez</v>
      </c>
      <c r="P75" s="92" t="s">
        <v>0</v>
      </c>
      <c r="Q75" s="141">
        <f t="shared" si="6"/>
        <v>63</v>
      </c>
      <c r="R75" s="278" t="str">
        <f t="shared" si="1"/>
        <v/>
      </c>
      <c r="T75" s="282" t="str" cm="1">
        <f t="array" ref="T75">IFERROR(INDEX(import_data,MATCH($T$8&amp;"-"&amp;$Q75,import_key,0),T$9),"")</f>
        <v/>
      </c>
      <c r="U75" s="280" t="str" cm="1">
        <f t="array" ref="U75">IFERROR(INDEX(import_data,MATCH($T$8&amp;"-"&amp;$Q75,import_key,0),U$9),"")</f>
        <v/>
      </c>
      <c r="V75" s="300" t="str" cm="1">
        <f t="array" ref="V75">IFERROR(INDEX(import_data,MATCH($T$8&amp;"-"&amp;$Q75,import_key,0),V$9),"")</f>
        <v/>
      </c>
    </row>
    <row r="76" spans="2:22" x14ac:dyDescent="0.25">
      <c r="B76" s="141">
        <f t="shared" si="7"/>
        <v>64</v>
      </c>
      <c r="C76" s="278">
        <f t="shared" si="0"/>
        <v>82</v>
      </c>
      <c r="E76" s="282" cm="1">
        <f t="array" ref="E76">IF($C76="","",INDEX(import_data,$C76,E$9))</f>
        <v>1833</v>
      </c>
      <c r="F76" s="280" t="str" cm="1">
        <f t="array" ref="F76">IF($C76="","",INDEX(import_data,$C76,F$9))</f>
        <v>Andrej</v>
      </c>
      <c r="G76" s="280" t="str" cm="1">
        <f t="array" ref="G76">IF($C76="","",INDEX(import_data,$C76,G$9))</f>
        <v>Šubat</v>
      </c>
      <c r="H76" s="280" t="str" cm="1">
        <f t="array" ref="H76">IF($C76="","",IF(INDEX(import_data,$C76,H$9)="","",INDEX(import_data,$C76,H$9)))</f>
        <v>OK Ris</v>
      </c>
      <c r="I76" s="300" t="str" cm="1">
        <f t="array" ref="I76">IF($C76="","",IF(INDEX(import_data,$C76,I$9)="","",INDEX(import_data,$C76,I$9)))</f>
        <v/>
      </c>
      <c r="K76" s="312" t="str">
        <f t="shared" si="3"/>
        <v>Andrej – Šubat – OK Ris</v>
      </c>
      <c r="L76" s="92" t="s">
        <v>0</v>
      </c>
      <c r="M76" s="312" t="str">
        <f t="shared" si="4"/>
        <v>Andrej – Šubat – OK Ris</v>
      </c>
      <c r="N76" s="92" t="s">
        <v>0</v>
      </c>
      <c r="O76" s="312" t="str">
        <f t="shared" si="5"/>
        <v>Andrej – Šubat</v>
      </c>
      <c r="P76" s="92" t="s">
        <v>0</v>
      </c>
      <c r="Q76" s="141">
        <f t="shared" si="6"/>
        <v>64</v>
      </c>
      <c r="R76" s="278" t="str">
        <f t="shared" si="1"/>
        <v/>
      </c>
      <c r="T76" s="282" t="str" cm="1">
        <f t="array" ref="T76">IFERROR(INDEX(import_data,MATCH($T$8&amp;"-"&amp;$Q76,import_key,0),T$9),"")</f>
        <v/>
      </c>
      <c r="U76" s="280" t="str" cm="1">
        <f t="array" ref="U76">IFERROR(INDEX(import_data,MATCH($T$8&amp;"-"&amp;$Q76,import_key,0),U$9),"")</f>
        <v/>
      </c>
      <c r="V76" s="300" t="str" cm="1">
        <f t="array" ref="V76">IFERROR(INDEX(import_data,MATCH($T$8&amp;"-"&amp;$Q76,import_key,0),V$9),"")</f>
        <v/>
      </c>
    </row>
    <row r="77" spans="2:22" x14ac:dyDescent="0.25">
      <c r="B77" s="141">
        <f t="shared" si="7"/>
        <v>65</v>
      </c>
      <c r="C77" s="278">
        <f t="shared" ref="C77:C140" si="8">IFERROR(MATCH($E$8&amp;"-"&amp;B77,import_key,0),"")</f>
        <v>83</v>
      </c>
      <c r="E77" s="282" cm="1">
        <f t="array" ref="E77">IF($C77="","",INDEX(import_data,$C77,E$9))</f>
        <v>1134</v>
      </c>
      <c r="F77" s="280" t="str" cm="1">
        <f t="array" ref="F77">IF($C77="","",INDEX(import_data,$C77,F$9))</f>
        <v>Andrej</v>
      </c>
      <c r="G77" s="280" t="str" cm="1">
        <f t="array" ref="G77">IF($C77="","",INDEX(import_data,$C77,G$9))</f>
        <v>Smerke</v>
      </c>
      <c r="H77" s="280" t="str" cm="1">
        <f t="array" ref="H77">IF($C77="","",IF(INDEX(import_data,$C77,H$9)="","",INDEX(import_data,$C77,H$9)))</f>
        <v>OK Maksimir</v>
      </c>
      <c r="I77" s="300" t="str" cm="1">
        <f t="array" ref="I77">IF($C77="","",IF(INDEX(import_data,$C77,I$9)="","",INDEX(import_data,$C77,I$9)))</f>
        <v>M45</v>
      </c>
      <c r="K77" s="312" t="str">
        <f t="shared" si="3"/>
        <v>Andrej – Smerke – OK Maksimir – M45</v>
      </c>
      <c r="L77" s="92" t="s">
        <v>0</v>
      </c>
      <c r="M77" s="312" t="str">
        <f t="shared" si="4"/>
        <v>Andrej – Smerke – OK Maksimir</v>
      </c>
      <c r="N77" s="92" t="s">
        <v>0</v>
      </c>
      <c r="O77" s="312" t="str">
        <f t="shared" si="5"/>
        <v>Andrej – Smerke</v>
      </c>
      <c r="P77" s="92" t="s">
        <v>0</v>
      </c>
      <c r="Q77" s="141">
        <f t="shared" si="6"/>
        <v>65</v>
      </c>
      <c r="R77" s="278" t="str">
        <f t="shared" ref="R77:R140" si="9">IFERROR(MATCH($T$8&amp;"-"&amp;Q77,import_key,0),"")</f>
        <v/>
      </c>
      <c r="T77" s="282" t="str" cm="1">
        <f t="array" ref="T77">IFERROR(INDEX(import_data,MATCH($T$8&amp;"-"&amp;$Q77,import_key,0),T$9),"")</f>
        <v/>
      </c>
      <c r="U77" s="280" t="str" cm="1">
        <f t="array" ref="U77">IFERROR(INDEX(import_data,MATCH($T$8&amp;"-"&amp;$Q77,import_key,0),U$9),"")</f>
        <v/>
      </c>
      <c r="V77" s="300" t="str" cm="1">
        <f t="array" ref="V77">IFERROR(INDEX(import_data,MATCH($T$8&amp;"-"&amp;$Q77,import_key,0),V$9),"")</f>
        <v/>
      </c>
    </row>
    <row r="78" spans="2:22" x14ac:dyDescent="0.25">
      <c r="B78" s="141">
        <f t="shared" si="7"/>
        <v>66</v>
      </c>
      <c r="C78" s="278">
        <f t="shared" si="8"/>
        <v>84</v>
      </c>
      <c r="E78" s="282" cm="1">
        <f t="array" ref="E78">IF($C78="","",INDEX(import_data,$C78,E$9))</f>
        <v>1967</v>
      </c>
      <c r="F78" s="280" t="str" cm="1">
        <f t="array" ref="F78">IF($C78="","",INDEX(import_data,$C78,F$9))</f>
        <v>Andrija</v>
      </c>
      <c r="G78" s="280" t="str" cm="1">
        <f t="array" ref="G78">IF($C78="","",INDEX(import_data,$C78,G$9))</f>
        <v>Golubić</v>
      </c>
      <c r="H78" s="280" t="str" cm="1">
        <f t="array" ref="H78">IF($C78="","",IF(INDEX(import_data,$C78,H$9)="","",INDEX(import_data,$C78,H$9)))</f>
        <v>OK Međimurje</v>
      </c>
      <c r="I78" s="300" t="str" cm="1">
        <f t="array" ref="I78">IF($C78="","",IF(INDEX(import_data,$C78,I$9)="","",INDEX(import_data,$C78,I$9)))</f>
        <v/>
      </c>
      <c r="K78" s="312" t="str">
        <f t="shared" ref="K78:K141" si="10">IF(F78="","",F78) &amp; IF(G78="",""," – " &amp; G78) &amp; IF(H78="",""," – " &amp; H78) &amp; IF(I78="",""," – " &amp; I78)</f>
        <v>Andrija – Golubić – OK Međimurje</v>
      </c>
      <c r="L78" s="92" t="s">
        <v>0</v>
      </c>
      <c r="M78" s="312" t="str">
        <f t="shared" ref="M78:M141" si="11">IF(F78="","",F78) &amp; IF(G78="",""," – " &amp; G78) &amp; IF(H78="",""," – " &amp; H78)</f>
        <v>Andrija – Golubić – OK Međimurje</v>
      </c>
      <c r="N78" s="92" t="s">
        <v>0</v>
      </c>
      <c r="O78" s="312" t="str">
        <f t="shared" ref="O78:O141" si="12">IF(F78="","",F78) &amp; IF(G78="",""," – " &amp; G78)</f>
        <v>Andrija – Golubić</v>
      </c>
      <c r="P78" s="92" t="s">
        <v>0</v>
      </c>
      <c r="Q78" s="141">
        <f t="shared" ref="Q78:Q141" si="13">Q77+1</f>
        <v>66</v>
      </c>
      <c r="R78" s="278" t="str">
        <f t="shared" si="9"/>
        <v/>
      </c>
      <c r="T78" s="282" t="str" cm="1">
        <f t="array" ref="T78">IFERROR(INDEX(import_data,MATCH($T$8&amp;"-"&amp;$Q78,import_key,0),T$9),"")</f>
        <v/>
      </c>
      <c r="U78" s="280" t="str" cm="1">
        <f t="array" ref="U78">IFERROR(INDEX(import_data,MATCH($T$8&amp;"-"&amp;$Q78,import_key,0),U$9),"")</f>
        <v/>
      </c>
      <c r="V78" s="300" t="str" cm="1">
        <f t="array" ref="V78">IFERROR(INDEX(import_data,MATCH($T$8&amp;"-"&amp;$Q78,import_key,0),V$9),"")</f>
        <v/>
      </c>
    </row>
    <row r="79" spans="2:22" x14ac:dyDescent="0.25">
      <c r="B79" s="141">
        <f t="shared" si="7"/>
        <v>67</v>
      </c>
      <c r="C79" s="278">
        <f t="shared" si="8"/>
        <v>85</v>
      </c>
      <c r="E79" s="282" cm="1">
        <f t="array" ref="E79">IF($C79="","",INDEX(import_data,$C79,E$9))</f>
        <v>2217</v>
      </c>
      <c r="F79" s="280" t="str" cm="1">
        <f t="array" ref="F79">IF($C79="","",INDEX(import_data,$C79,F$9))</f>
        <v>Andrija</v>
      </c>
      <c r="G79" s="280" t="str" cm="1">
        <f t="array" ref="G79">IF($C79="","",INDEX(import_data,$C79,G$9))</f>
        <v>Galeković</v>
      </c>
      <c r="H79" s="280" t="str" cm="1">
        <f t="array" ref="H79">IF($C79="","",IF(INDEX(import_data,$C79,H$9)="","",INDEX(import_data,$C79,H$9)))</f>
        <v>OK Varaždin</v>
      </c>
      <c r="I79" s="300" t="str" cm="1">
        <f t="array" ref="I79">IF($C79="","",IF(INDEX(import_data,$C79,I$9)="","",INDEX(import_data,$C79,I$9)))</f>
        <v/>
      </c>
      <c r="K79" s="312" t="str">
        <f t="shared" si="10"/>
        <v>Andrija – Galeković – OK Varaždin</v>
      </c>
      <c r="L79" s="92" t="s">
        <v>0</v>
      </c>
      <c r="M79" s="312" t="str">
        <f t="shared" si="11"/>
        <v>Andrija – Galeković – OK Varaždin</v>
      </c>
      <c r="N79" s="92" t="s">
        <v>0</v>
      </c>
      <c r="O79" s="312" t="str">
        <f t="shared" si="12"/>
        <v>Andrija – Galeković</v>
      </c>
      <c r="P79" s="92" t="s">
        <v>0</v>
      </c>
      <c r="Q79" s="141">
        <f t="shared" si="13"/>
        <v>67</v>
      </c>
      <c r="R79" s="278" t="str">
        <f t="shared" si="9"/>
        <v/>
      </c>
      <c r="T79" s="282" t="str" cm="1">
        <f t="array" ref="T79">IFERROR(INDEX(import_data,MATCH($T$8&amp;"-"&amp;$Q79,import_key,0),T$9),"")</f>
        <v/>
      </c>
      <c r="U79" s="280" t="str" cm="1">
        <f t="array" ref="U79">IFERROR(INDEX(import_data,MATCH($T$8&amp;"-"&amp;$Q79,import_key,0),U$9),"")</f>
        <v/>
      </c>
      <c r="V79" s="300" t="str" cm="1">
        <f t="array" ref="V79">IFERROR(INDEX(import_data,MATCH($T$8&amp;"-"&amp;$Q79,import_key,0),V$9),"")</f>
        <v/>
      </c>
    </row>
    <row r="80" spans="2:22" x14ac:dyDescent="0.25">
      <c r="B80" s="141">
        <f t="shared" si="7"/>
        <v>68</v>
      </c>
      <c r="C80" s="278">
        <f t="shared" si="8"/>
        <v>86</v>
      </c>
      <c r="E80" s="282" cm="1">
        <f t="array" ref="E80">IF($C80="","",INDEX(import_data,$C80,E$9))</f>
        <v>2207</v>
      </c>
      <c r="F80" s="280" t="str" cm="1">
        <f t="array" ref="F80">IF($C80="","",INDEX(import_data,$C80,F$9))</f>
        <v>Andro Vladimir</v>
      </c>
      <c r="G80" s="280" t="str" cm="1">
        <f t="array" ref="G80">IF($C80="","",INDEX(import_data,$C80,G$9))</f>
        <v>Štambuk</v>
      </c>
      <c r="H80" s="280" t="str" cm="1">
        <f t="array" ref="H80">IF($C80="","",IF(INDEX(import_data,$C80,H$9)="","",INDEX(import_data,$C80,H$9)))</f>
        <v>OK Ivan Merz</v>
      </c>
      <c r="I80" s="300" t="str" cm="1">
        <f t="array" ref="I80">IF($C80="","",IF(INDEX(import_data,$C80,I$9)="","",INDEX(import_data,$C80,I$9)))</f>
        <v>M21A</v>
      </c>
      <c r="K80" s="312" t="str">
        <f t="shared" si="10"/>
        <v>Andro Vladimir – Štambuk – OK Ivan Merz – M21A</v>
      </c>
      <c r="L80" s="92" t="s">
        <v>0</v>
      </c>
      <c r="M80" s="312" t="str">
        <f t="shared" si="11"/>
        <v>Andro Vladimir – Štambuk – OK Ivan Merz</v>
      </c>
      <c r="N80" s="92" t="s">
        <v>0</v>
      </c>
      <c r="O80" s="312" t="str">
        <f t="shared" si="12"/>
        <v>Andro Vladimir – Štambuk</v>
      </c>
      <c r="P80" s="92" t="s">
        <v>0</v>
      </c>
      <c r="Q80" s="141">
        <f t="shared" si="13"/>
        <v>68</v>
      </c>
      <c r="R80" s="278" t="str">
        <f t="shared" si="9"/>
        <v/>
      </c>
      <c r="T80" s="282" t="str" cm="1">
        <f t="array" ref="T80">IFERROR(INDEX(import_data,MATCH($T$8&amp;"-"&amp;$Q80,import_key,0),T$9),"")</f>
        <v/>
      </c>
      <c r="U80" s="280" t="str" cm="1">
        <f t="array" ref="U80">IFERROR(INDEX(import_data,MATCH($T$8&amp;"-"&amp;$Q80,import_key,0),U$9),"")</f>
        <v/>
      </c>
      <c r="V80" s="300" t="str" cm="1">
        <f t="array" ref="V80">IFERROR(INDEX(import_data,MATCH($T$8&amp;"-"&amp;$Q80,import_key,0),V$9),"")</f>
        <v/>
      </c>
    </row>
    <row r="81" spans="2:22" x14ac:dyDescent="0.25">
      <c r="B81" s="141">
        <f t="shared" si="7"/>
        <v>69</v>
      </c>
      <c r="C81" s="278">
        <f t="shared" si="8"/>
        <v>87</v>
      </c>
      <c r="E81" s="282" cm="1">
        <f t="array" ref="E81">IF($C81="","",INDEX(import_data,$C81,E$9))</f>
        <v>1010</v>
      </c>
      <c r="F81" s="280" t="str" cm="1">
        <f t="array" ref="F81">IF($C81="","",INDEX(import_data,$C81,F$9))</f>
        <v>Anita</v>
      </c>
      <c r="G81" s="280" t="str" cm="1">
        <f t="array" ref="G81">IF($C81="","",INDEX(import_data,$C81,G$9))</f>
        <v>Kristian</v>
      </c>
      <c r="H81" s="280" t="str" cm="1">
        <f t="array" ref="H81">IF($C81="","",IF(INDEX(import_data,$C81,H$9)="","",INDEX(import_data,$C81,H$9)))</f>
        <v>OK Vihor</v>
      </c>
      <c r="I81" s="300" t="str" cm="1">
        <f t="array" ref="I81">IF($C81="","",IF(INDEX(import_data,$C81,I$9)="","",INDEX(import_data,$C81,I$9)))</f>
        <v/>
      </c>
      <c r="K81" s="312" t="str">
        <f t="shared" si="10"/>
        <v>Anita – Kristian – OK Vihor</v>
      </c>
      <c r="L81" s="92" t="s">
        <v>0</v>
      </c>
      <c r="M81" s="312" t="str">
        <f t="shared" si="11"/>
        <v>Anita – Kristian – OK Vihor</v>
      </c>
      <c r="N81" s="92" t="s">
        <v>0</v>
      </c>
      <c r="O81" s="312" t="str">
        <f t="shared" si="12"/>
        <v>Anita – Kristian</v>
      </c>
      <c r="P81" s="92" t="s">
        <v>0</v>
      </c>
      <c r="Q81" s="141">
        <f t="shared" si="13"/>
        <v>69</v>
      </c>
      <c r="R81" s="278" t="str">
        <f t="shared" si="9"/>
        <v/>
      </c>
      <c r="T81" s="282" t="str" cm="1">
        <f t="array" ref="T81">IFERROR(INDEX(import_data,MATCH($T$8&amp;"-"&amp;$Q81,import_key,0),T$9),"")</f>
        <v/>
      </c>
      <c r="U81" s="280" t="str" cm="1">
        <f t="array" ref="U81">IFERROR(INDEX(import_data,MATCH($T$8&amp;"-"&amp;$Q81,import_key,0),U$9),"")</f>
        <v/>
      </c>
      <c r="V81" s="300" t="str" cm="1">
        <f t="array" ref="V81">IFERROR(INDEX(import_data,MATCH($T$8&amp;"-"&amp;$Q81,import_key,0),V$9),"")</f>
        <v/>
      </c>
    </row>
    <row r="82" spans="2:22" x14ac:dyDescent="0.25">
      <c r="B82" s="141">
        <f t="shared" si="7"/>
        <v>70</v>
      </c>
      <c r="C82" s="278">
        <f t="shared" si="8"/>
        <v>88</v>
      </c>
      <c r="E82" s="282" cm="1">
        <f t="array" ref="E82">IF($C82="","",INDEX(import_data,$C82,E$9))</f>
        <v>1009</v>
      </c>
      <c r="F82" s="280" t="str" cm="1">
        <f t="array" ref="F82">IF($C82="","",INDEX(import_data,$C82,F$9))</f>
        <v>Anita</v>
      </c>
      <c r="G82" s="280" t="str" cm="1">
        <f t="array" ref="G82">IF($C82="","",INDEX(import_data,$C82,G$9))</f>
        <v>Bilandžić</v>
      </c>
      <c r="H82" s="280" t="str" cm="1">
        <f t="array" ref="H82">IF($C82="","",IF(INDEX(import_data,$C82,H$9)="","",INDEX(import_data,$C82,H$9)))</f>
        <v>OK Vihor</v>
      </c>
      <c r="I82" s="300" t="str" cm="1">
        <f t="array" ref="I82">IF($C82="","",IF(INDEX(import_data,$C82,I$9)="","",INDEX(import_data,$C82,I$9)))</f>
        <v/>
      </c>
      <c r="K82" s="312" t="str">
        <f t="shared" si="10"/>
        <v>Anita – Bilandžić – OK Vihor</v>
      </c>
      <c r="L82" s="92" t="s">
        <v>0</v>
      </c>
      <c r="M82" s="312" t="str">
        <f t="shared" si="11"/>
        <v>Anita – Bilandžić – OK Vihor</v>
      </c>
      <c r="N82" s="92" t="s">
        <v>0</v>
      </c>
      <c r="O82" s="312" t="str">
        <f t="shared" si="12"/>
        <v>Anita – Bilandžić</v>
      </c>
      <c r="P82" s="92" t="s">
        <v>0</v>
      </c>
      <c r="Q82" s="141">
        <f t="shared" si="13"/>
        <v>70</v>
      </c>
      <c r="R82" s="278" t="str">
        <f t="shared" si="9"/>
        <v/>
      </c>
      <c r="T82" s="282" t="str" cm="1">
        <f t="array" ref="T82">IFERROR(INDEX(import_data,MATCH($T$8&amp;"-"&amp;$Q82,import_key,0),T$9),"")</f>
        <v/>
      </c>
      <c r="U82" s="280" t="str" cm="1">
        <f t="array" ref="U82">IFERROR(INDEX(import_data,MATCH($T$8&amp;"-"&amp;$Q82,import_key,0),U$9),"")</f>
        <v/>
      </c>
      <c r="V82" s="300" t="str" cm="1">
        <f t="array" ref="V82">IFERROR(INDEX(import_data,MATCH($T$8&amp;"-"&amp;$Q82,import_key,0),V$9),"")</f>
        <v/>
      </c>
    </row>
    <row r="83" spans="2:22" x14ac:dyDescent="0.25">
      <c r="B83" s="141">
        <f t="shared" si="7"/>
        <v>71</v>
      </c>
      <c r="C83" s="278">
        <f t="shared" si="8"/>
        <v>89</v>
      </c>
      <c r="E83" s="282" cm="1">
        <f t="array" ref="E83">IF($C83="","",INDEX(import_data,$C83,E$9))</f>
        <v>1074</v>
      </c>
      <c r="F83" s="280" t="str" cm="1">
        <f t="array" ref="F83">IF($C83="","",INDEX(import_data,$C83,F$9))</f>
        <v>Anita</v>
      </c>
      <c r="G83" s="280" t="str" cm="1">
        <f t="array" ref="G83">IF($C83="","",INDEX(import_data,$C83,G$9))</f>
        <v>Radoš</v>
      </c>
      <c r="H83" s="280" t="str" cm="1">
        <f t="array" ref="H83">IF($C83="","",IF(INDEX(import_data,$C83,H$9)="","",INDEX(import_data,$C83,H$9)))</f>
        <v>OK Vihor</v>
      </c>
      <c r="I83" s="300" t="str" cm="1">
        <f t="array" ref="I83">IF($C83="","",IF(INDEX(import_data,$C83,I$9)="","",INDEX(import_data,$C83,I$9)))</f>
        <v>Ž45</v>
      </c>
      <c r="K83" s="312" t="str">
        <f t="shared" si="10"/>
        <v>Anita – Radoš – OK Vihor – Ž45</v>
      </c>
      <c r="L83" s="92" t="s">
        <v>0</v>
      </c>
      <c r="M83" s="312" t="str">
        <f t="shared" si="11"/>
        <v>Anita – Radoš – OK Vihor</v>
      </c>
      <c r="N83" s="92" t="s">
        <v>0</v>
      </c>
      <c r="O83" s="312" t="str">
        <f t="shared" si="12"/>
        <v>Anita – Radoš</v>
      </c>
      <c r="P83" s="92" t="s">
        <v>0</v>
      </c>
      <c r="Q83" s="141">
        <f t="shared" si="13"/>
        <v>71</v>
      </c>
      <c r="R83" s="278" t="str">
        <f t="shared" si="9"/>
        <v/>
      </c>
      <c r="T83" s="282" t="str" cm="1">
        <f t="array" ref="T83">IFERROR(INDEX(import_data,MATCH($T$8&amp;"-"&amp;$Q83,import_key,0),T$9),"")</f>
        <v/>
      </c>
      <c r="U83" s="280" t="str" cm="1">
        <f t="array" ref="U83">IFERROR(INDEX(import_data,MATCH($T$8&amp;"-"&amp;$Q83,import_key,0),U$9),"")</f>
        <v/>
      </c>
      <c r="V83" s="300" t="str" cm="1">
        <f t="array" ref="V83">IFERROR(INDEX(import_data,MATCH($T$8&amp;"-"&amp;$Q83,import_key,0),V$9),"")</f>
        <v/>
      </c>
    </row>
    <row r="84" spans="2:22" x14ac:dyDescent="0.25">
      <c r="B84" s="141">
        <f t="shared" si="7"/>
        <v>72</v>
      </c>
      <c r="C84" s="278">
        <f t="shared" si="8"/>
        <v>90</v>
      </c>
      <c r="E84" s="282" cm="1">
        <f t="array" ref="E84">IF($C84="","",INDEX(import_data,$C84,E$9))</f>
        <v>1273</v>
      </c>
      <c r="F84" s="280" t="str" cm="1">
        <f t="array" ref="F84">IF($C84="","",INDEX(import_data,$C84,F$9))</f>
        <v>Anita</v>
      </c>
      <c r="G84" s="280" t="str" cm="1">
        <f t="array" ref="G84">IF($C84="","",INDEX(import_data,$C84,G$9))</f>
        <v>Sem</v>
      </c>
      <c r="H84" s="280" t="str" cm="1">
        <f t="array" ref="H84">IF($C84="","",IF(INDEX(import_data,$C84,H$9)="","",INDEX(import_data,$C84,H$9)))</f>
        <v>OK Vihor</v>
      </c>
      <c r="I84" s="300" t="str" cm="1">
        <f t="array" ref="I84">IF($C84="","",IF(INDEX(import_data,$C84,I$9)="","",INDEX(import_data,$C84,I$9)))</f>
        <v>Ž45</v>
      </c>
      <c r="K84" s="312" t="str">
        <f t="shared" si="10"/>
        <v>Anita – Sem – OK Vihor – Ž45</v>
      </c>
      <c r="L84" s="92" t="s">
        <v>0</v>
      </c>
      <c r="M84" s="312" t="str">
        <f t="shared" si="11"/>
        <v>Anita – Sem – OK Vihor</v>
      </c>
      <c r="N84" s="92" t="s">
        <v>0</v>
      </c>
      <c r="O84" s="312" t="str">
        <f t="shared" si="12"/>
        <v>Anita – Sem</v>
      </c>
      <c r="P84" s="92" t="s">
        <v>0</v>
      </c>
      <c r="Q84" s="141">
        <f t="shared" si="13"/>
        <v>72</v>
      </c>
      <c r="R84" s="278" t="str">
        <f t="shared" si="9"/>
        <v/>
      </c>
      <c r="T84" s="282" t="str" cm="1">
        <f t="array" ref="T84">IFERROR(INDEX(import_data,MATCH($T$8&amp;"-"&amp;$Q84,import_key,0),T$9),"")</f>
        <v/>
      </c>
      <c r="U84" s="280" t="str" cm="1">
        <f t="array" ref="U84">IFERROR(INDEX(import_data,MATCH($T$8&amp;"-"&amp;$Q84,import_key,0),U$9),"")</f>
        <v/>
      </c>
      <c r="V84" s="300" t="str" cm="1">
        <f t="array" ref="V84">IFERROR(INDEX(import_data,MATCH($T$8&amp;"-"&amp;$Q84,import_key,0),V$9),"")</f>
        <v/>
      </c>
    </row>
    <row r="85" spans="2:22" x14ac:dyDescent="0.25">
      <c r="B85" s="141">
        <f t="shared" ref="B85:B148" si="14">B84+1</f>
        <v>73</v>
      </c>
      <c r="C85" s="278">
        <f t="shared" si="8"/>
        <v>91</v>
      </c>
      <c r="E85" s="282" cm="1">
        <f t="array" ref="E85">IF($C85="","",INDEX(import_data,$C85,E$9))</f>
        <v>2197</v>
      </c>
      <c r="F85" s="280" t="str" cm="1">
        <f t="array" ref="F85">IF($C85="","",INDEX(import_data,$C85,F$9))</f>
        <v>Anita</v>
      </c>
      <c r="G85" s="280" t="str" cm="1">
        <f t="array" ref="G85">IF($C85="","",INDEX(import_data,$C85,G$9))</f>
        <v>Arbanas</v>
      </c>
      <c r="H85" s="280" t="str" cm="1">
        <f t="array" ref="H85">IF($C85="","",IF(INDEX(import_data,$C85,H$9)="","",INDEX(import_data,$C85,H$9)))</f>
        <v/>
      </c>
      <c r="I85" s="300" t="str" cm="1">
        <f t="array" ref="I85">IF($C85="","",IF(INDEX(import_data,$C85,I$9)="","",INDEX(import_data,$C85,I$9)))</f>
        <v/>
      </c>
      <c r="K85" s="312" t="str">
        <f t="shared" si="10"/>
        <v>Anita – Arbanas</v>
      </c>
      <c r="L85" s="92" t="s">
        <v>0</v>
      </c>
      <c r="M85" s="312" t="str">
        <f t="shared" si="11"/>
        <v>Anita – Arbanas</v>
      </c>
      <c r="N85" s="92" t="s">
        <v>0</v>
      </c>
      <c r="O85" s="312" t="str">
        <f t="shared" si="12"/>
        <v>Anita – Arbanas</v>
      </c>
      <c r="P85" s="92" t="s">
        <v>0</v>
      </c>
      <c r="Q85" s="141">
        <f t="shared" si="13"/>
        <v>73</v>
      </c>
      <c r="R85" s="278" t="str">
        <f t="shared" si="9"/>
        <v/>
      </c>
      <c r="T85" s="282" t="str" cm="1">
        <f t="array" ref="T85">IFERROR(INDEX(import_data,MATCH($T$8&amp;"-"&amp;$Q85,import_key,0),T$9),"")</f>
        <v/>
      </c>
      <c r="U85" s="280" t="str" cm="1">
        <f t="array" ref="U85">IFERROR(INDEX(import_data,MATCH($T$8&amp;"-"&amp;$Q85,import_key,0),U$9),"")</f>
        <v/>
      </c>
      <c r="V85" s="300" t="str" cm="1">
        <f t="array" ref="V85">IFERROR(INDEX(import_data,MATCH($T$8&amp;"-"&amp;$Q85,import_key,0),V$9),"")</f>
        <v/>
      </c>
    </row>
    <row r="86" spans="2:22" x14ac:dyDescent="0.25">
      <c r="B86" s="141">
        <f t="shared" si="14"/>
        <v>74</v>
      </c>
      <c r="C86" s="278">
        <f t="shared" si="8"/>
        <v>92</v>
      </c>
      <c r="E86" s="282" cm="1">
        <f t="array" ref="E86">IF($C86="","",INDEX(import_data,$C86,E$9))</f>
        <v>1646</v>
      </c>
      <c r="F86" s="280" t="str" cm="1">
        <f t="array" ref="F86">IF($C86="","",INDEX(import_data,$C86,F$9))</f>
        <v>Anja</v>
      </c>
      <c r="G86" s="280" t="str" cm="1">
        <f t="array" ref="G86">IF($C86="","",INDEX(import_data,$C86,G$9))</f>
        <v>Martinez</v>
      </c>
      <c r="H86" s="280" t="str" cm="1">
        <f t="array" ref="H86">IF($C86="","",IF(INDEX(import_data,$C86,H$9)="","",INDEX(import_data,$C86,H$9)))</f>
        <v>OK Varaždin</v>
      </c>
      <c r="I86" s="300" t="str" cm="1">
        <f t="array" ref="I86">IF($C86="","",IF(INDEX(import_data,$C86,I$9)="","",INDEX(import_data,$C86,I$9)))</f>
        <v/>
      </c>
      <c r="K86" s="312" t="str">
        <f t="shared" si="10"/>
        <v>Anja – Martinez – OK Varaždin</v>
      </c>
      <c r="L86" s="92" t="s">
        <v>0</v>
      </c>
      <c r="M86" s="312" t="str">
        <f t="shared" si="11"/>
        <v>Anja – Martinez – OK Varaždin</v>
      </c>
      <c r="N86" s="92" t="s">
        <v>0</v>
      </c>
      <c r="O86" s="312" t="str">
        <f t="shared" si="12"/>
        <v>Anja – Martinez</v>
      </c>
      <c r="P86" s="92" t="s">
        <v>0</v>
      </c>
      <c r="Q86" s="141">
        <f t="shared" si="13"/>
        <v>74</v>
      </c>
      <c r="R86" s="278" t="str">
        <f t="shared" si="9"/>
        <v/>
      </c>
      <c r="T86" s="282" t="str" cm="1">
        <f t="array" ref="T86">IFERROR(INDEX(import_data,MATCH($T$8&amp;"-"&amp;$Q86,import_key,0),T$9),"")</f>
        <v/>
      </c>
      <c r="U86" s="280" t="str" cm="1">
        <f t="array" ref="U86">IFERROR(INDEX(import_data,MATCH($T$8&amp;"-"&amp;$Q86,import_key,0),U$9),"")</f>
        <v/>
      </c>
      <c r="V86" s="300" t="str" cm="1">
        <f t="array" ref="V86">IFERROR(INDEX(import_data,MATCH($T$8&amp;"-"&amp;$Q86,import_key,0),V$9),"")</f>
        <v/>
      </c>
    </row>
    <row r="87" spans="2:22" x14ac:dyDescent="0.25">
      <c r="B87" s="141">
        <f t="shared" si="14"/>
        <v>75</v>
      </c>
      <c r="C87" s="278">
        <f t="shared" si="8"/>
        <v>93</v>
      </c>
      <c r="E87" s="282" cm="1">
        <f t="array" ref="E87">IF($C87="","",INDEX(import_data,$C87,E$9))</f>
        <v>2145</v>
      </c>
      <c r="F87" s="280" t="str" cm="1">
        <f t="array" ref="F87">IF($C87="","",INDEX(import_data,$C87,F$9))</f>
        <v>Anja</v>
      </c>
      <c r="G87" s="280" t="str" cm="1">
        <f t="array" ref="G87">IF($C87="","",INDEX(import_data,$C87,G$9))</f>
        <v>Soldić</v>
      </c>
      <c r="H87" s="280" t="str" cm="1">
        <f t="array" ref="H87">IF($C87="","",IF(INDEX(import_data,$C87,H$9)="","",INDEX(import_data,$C87,H$9)))</f>
        <v/>
      </c>
      <c r="I87" s="300" t="str" cm="1">
        <f t="array" ref="I87">IF($C87="","",IF(INDEX(import_data,$C87,I$9)="","",INDEX(import_data,$C87,I$9)))</f>
        <v/>
      </c>
      <c r="K87" s="312" t="str">
        <f t="shared" si="10"/>
        <v>Anja – Soldić</v>
      </c>
      <c r="L87" s="92" t="s">
        <v>0</v>
      </c>
      <c r="M87" s="312" t="str">
        <f t="shared" si="11"/>
        <v>Anja – Soldić</v>
      </c>
      <c r="N87" s="92" t="s">
        <v>0</v>
      </c>
      <c r="O87" s="312" t="str">
        <f t="shared" si="12"/>
        <v>Anja – Soldić</v>
      </c>
      <c r="P87" s="92" t="s">
        <v>0</v>
      </c>
      <c r="Q87" s="141">
        <f t="shared" si="13"/>
        <v>75</v>
      </c>
      <c r="R87" s="278" t="str">
        <f t="shared" si="9"/>
        <v/>
      </c>
      <c r="T87" s="282" t="str" cm="1">
        <f t="array" ref="T87">IFERROR(INDEX(import_data,MATCH($T$8&amp;"-"&amp;$Q87,import_key,0),T$9),"")</f>
        <v/>
      </c>
      <c r="U87" s="280" t="str" cm="1">
        <f t="array" ref="U87">IFERROR(INDEX(import_data,MATCH($T$8&amp;"-"&amp;$Q87,import_key,0),U$9),"")</f>
        <v/>
      </c>
      <c r="V87" s="300" t="str" cm="1">
        <f t="array" ref="V87">IFERROR(INDEX(import_data,MATCH($T$8&amp;"-"&amp;$Q87,import_key,0),V$9),"")</f>
        <v/>
      </c>
    </row>
    <row r="88" spans="2:22" x14ac:dyDescent="0.25">
      <c r="B88" s="141">
        <f t="shared" si="14"/>
        <v>76</v>
      </c>
      <c r="C88" s="278">
        <f t="shared" si="8"/>
        <v>94</v>
      </c>
      <c r="E88" s="282" cm="1">
        <f t="array" ref="E88">IF($C88="","",INDEX(import_data,$C88,E$9))</f>
        <v>1988</v>
      </c>
      <c r="F88" s="280" t="str" cm="1">
        <f t="array" ref="F88">IF($C88="","",INDEX(import_data,$C88,F$9))</f>
        <v>Anja</v>
      </c>
      <c r="G88" s="280" t="str" cm="1">
        <f t="array" ref="G88">IF($C88="","",INDEX(import_data,$C88,G$9))</f>
        <v>Duhović</v>
      </c>
      <c r="H88" s="280" t="str" cm="1">
        <f t="array" ref="H88">IF($C88="","",IF(INDEX(import_data,$C88,H$9)="","",INDEX(import_data,$C88,H$9)))</f>
        <v>OK Međimurje</v>
      </c>
      <c r="I88" s="300" t="str" cm="1">
        <f t="array" ref="I88">IF($C88="","",IF(INDEX(import_data,$C88,I$9)="","",INDEX(import_data,$C88,I$9)))</f>
        <v/>
      </c>
      <c r="K88" s="312" t="str">
        <f t="shared" si="10"/>
        <v>Anja – Duhović – OK Međimurje</v>
      </c>
      <c r="L88" s="92" t="s">
        <v>0</v>
      </c>
      <c r="M88" s="312" t="str">
        <f t="shared" si="11"/>
        <v>Anja – Duhović – OK Međimurje</v>
      </c>
      <c r="N88" s="92" t="s">
        <v>0</v>
      </c>
      <c r="O88" s="312" t="str">
        <f t="shared" si="12"/>
        <v>Anja – Duhović</v>
      </c>
      <c r="P88" s="92" t="s">
        <v>0</v>
      </c>
      <c r="Q88" s="141">
        <f t="shared" si="13"/>
        <v>76</v>
      </c>
      <c r="R88" s="278" t="str">
        <f t="shared" si="9"/>
        <v/>
      </c>
      <c r="T88" s="282" t="str" cm="1">
        <f t="array" ref="T88">IFERROR(INDEX(import_data,MATCH($T$8&amp;"-"&amp;$Q88,import_key,0),T$9),"")</f>
        <v/>
      </c>
      <c r="U88" s="280" t="str" cm="1">
        <f t="array" ref="U88">IFERROR(INDEX(import_data,MATCH($T$8&amp;"-"&amp;$Q88,import_key,0),U$9),"")</f>
        <v/>
      </c>
      <c r="V88" s="300" t="str" cm="1">
        <f t="array" ref="V88">IFERROR(INDEX(import_data,MATCH($T$8&amp;"-"&amp;$Q88,import_key,0),V$9),"")</f>
        <v/>
      </c>
    </row>
    <row r="89" spans="2:22" x14ac:dyDescent="0.25">
      <c r="B89" s="141">
        <f t="shared" si="14"/>
        <v>77</v>
      </c>
      <c r="C89" s="278">
        <f t="shared" si="8"/>
        <v>95</v>
      </c>
      <c r="E89" s="282" cm="1">
        <f t="array" ref="E89">IF($C89="","",INDEX(import_data,$C89,E$9))</f>
        <v>1843</v>
      </c>
      <c r="F89" s="280" t="str" cm="1">
        <f t="array" ref="F89">IF($C89="","",INDEX(import_data,$C89,F$9))</f>
        <v>Anja</v>
      </c>
      <c r="G89" s="280" t="str" cm="1">
        <f t="array" ref="G89">IF($C89="","",INDEX(import_data,$C89,G$9))</f>
        <v>Fatzek</v>
      </c>
      <c r="H89" s="280" t="str" cm="1">
        <f t="array" ref="H89">IF($C89="","",IF(INDEX(import_data,$C89,H$9)="","",INDEX(import_data,$C89,H$9)))</f>
        <v>OK Japetić</v>
      </c>
      <c r="I89" s="300" t="str" cm="1">
        <f t="array" ref="I89">IF($C89="","",IF(INDEX(import_data,$C89,I$9)="","",INDEX(import_data,$C89,I$9)))</f>
        <v/>
      </c>
      <c r="K89" s="312" t="str">
        <f t="shared" si="10"/>
        <v>Anja – Fatzek – OK Japetić</v>
      </c>
      <c r="L89" s="92" t="s">
        <v>0</v>
      </c>
      <c r="M89" s="312" t="str">
        <f t="shared" si="11"/>
        <v>Anja – Fatzek – OK Japetić</v>
      </c>
      <c r="N89" s="92" t="s">
        <v>0</v>
      </c>
      <c r="O89" s="312" t="str">
        <f t="shared" si="12"/>
        <v>Anja – Fatzek</v>
      </c>
      <c r="P89" s="92" t="s">
        <v>0</v>
      </c>
      <c r="Q89" s="141">
        <f t="shared" si="13"/>
        <v>77</v>
      </c>
      <c r="R89" s="278" t="str">
        <f t="shared" si="9"/>
        <v/>
      </c>
      <c r="T89" s="282" t="str" cm="1">
        <f t="array" ref="T89">IFERROR(INDEX(import_data,MATCH($T$8&amp;"-"&amp;$Q89,import_key,0),T$9),"")</f>
        <v/>
      </c>
      <c r="U89" s="280" t="str" cm="1">
        <f t="array" ref="U89">IFERROR(INDEX(import_data,MATCH($T$8&amp;"-"&amp;$Q89,import_key,0),U$9),"")</f>
        <v/>
      </c>
      <c r="V89" s="300" t="str" cm="1">
        <f t="array" ref="V89">IFERROR(INDEX(import_data,MATCH($T$8&amp;"-"&amp;$Q89,import_key,0),V$9),"")</f>
        <v/>
      </c>
    </row>
    <row r="90" spans="2:22" x14ac:dyDescent="0.25">
      <c r="B90" s="141">
        <f t="shared" si="14"/>
        <v>78</v>
      </c>
      <c r="C90" s="278">
        <f t="shared" si="8"/>
        <v>96</v>
      </c>
      <c r="E90" s="282" cm="1">
        <f t="array" ref="E90">IF($C90="","",INDEX(import_data,$C90,E$9))</f>
        <v>1258</v>
      </c>
      <c r="F90" s="280" t="str" cm="1">
        <f t="array" ref="F90">IF($C90="","",INDEX(import_data,$C90,F$9))</f>
        <v>Anja Vita</v>
      </c>
      <c r="G90" s="280" t="str" cm="1">
        <f t="array" ref="G90">IF($C90="","",INDEX(import_data,$C90,G$9))</f>
        <v>Ogorelec</v>
      </c>
      <c r="H90" s="280" t="str" cm="1">
        <f t="array" ref="H90">IF($C90="","",IF(INDEX(import_data,$C90,H$9)="","",INDEX(import_data,$C90,H$9)))</f>
        <v>OK Kapela</v>
      </c>
      <c r="I90" s="300" t="str" cm="1">
        <f t="array" ref="I90">IF($C90="","",IF(INDEX(import_data,$C90,I$9)="","",INDEX(import_data,$C90,I$9)))</f>
        <v>Ž14</v>
      </c>
      <c r="K90" s="312" t="str">
        <f t="shared" si="10"/>
        <v>Anja Vita – Ogorelec – OK Kapela – Ž14</v>
      </c>
      <c r="L90" s="92" t="s">
        <v>0</v>
      </c>
      <c r="M90" s="312" t="str">
        <f t="shared" si="11"/>
        <v>Anja Vita – Ogorelec – OK Kapela</v>
      </c>
      <c r="N90" s="92" t="s">
        <v>0</v>
      </c>
      <c r="O90" s="312" t="str">
        <f t="shared" si="12"/>
        <v>Anja Vita – Ogorelec</v>
      </c>
      <c r="P90" s="92" t="s">
        <v>0</v>
      </c>
      <c r="Q90" s="141">
        <f t="shared" si="13"/>
        <v>78</v>
      </c>
      <c r="R90" s="278" t="str">
        <f t="shared" si="9"/>
        <v/>
      </c>
      <c r="T90" s="282" t="str" cm="1">
        <f t="array" ref="T90">IFERROR(INDEX(import_data,MATCH($T$8&amp;"-"&amp;$Q90,import_key,0),T$9),"")</f>
        <v/>
      </c>
      <c r="U90" s="280" t="str" cm="1">
        <f t="array" ref="U90">IFERROR(INDEX(import_data,MATCH($T$8&amp;"-"&amp;$Q90,import_key,0),U$9),"")</f>
        <v/>
      </c>
      <c r="V90" s="300" t="str" cm="1">
        <f t="array" ref="V90">IFERROR(INDEX(import_data,MATCH($T$8&amp;"-"&amp;$Q90,import_key,0),V$9),"")</f>
        <v/>
      </c>
    </row>
    <row r="91" spans="2:22" x14ac:dyDescent="0.25">
      <c r="B91" s="141">
        <f t="shared" si="14"/>
        <v>79</v>
      </c>
      <c r="C91" s="278">
        <f t="shared" si="8"/>
        <v>97</v>
      </c>
      <c r="E91" s="282" cm="1">
        <f t="array" ref="E91">IF($C91="","",INDEX(import_data,$C91,E$9))</f>
        <v>2124</v>
      </c>
      <c r="F91" s="280" t="str" cm="1">
        <f t="array" ref="F91">IF($C91="","",INDEX(import_data,$C91,F$9))</f>
        <v>Anke</v>
      </c>
      <c r="G91" s="280" t="str" cm="1">
        <f t="array" ref="G91">IF($C91="","",INDEX(import_data,$C91,G$9))</f>
        <v>Schmiedeberg</v>
      </c>
      <c r="H91" s="280" t="str" cm="1">
        <f t="array" ref="H91">IF($C91="","",IF(INDEX(import_data,$C91,H$9)="","",INDEX(import_data,$C91,H$9)))</f>
        <v>LG Ost</v>
      </c>
      <c r="I91" s="300" t="str" cm="1">
        <f t="array" ref="I91">IF($C91="","",IF(INDEX(import_data,$C91,I$9)="","",INDEX(import_data,$C91,I$9)))</f>
        <v/>
      </c>
      <c r="K91" s="312" t="str">
        <f t="shared" si="10"/>
        <v>Anke – Schmiedeberg – LG Ost</v>
      </c>
      <c r="L91" s="92" t="s">
        <v>0</v>
      </c>
      <c r="M91" s="312" t="str">
        <f t="shared" si="11"/>
        <v>Anke – Schmiedeberg – LG Ost</v>
      </c>
      <c r="N91" s="92" t="s">
        <v>0</v>
      </c>
      <c r="O91" s="312" t="str">
        <f t="shared" si="12"/>
        <v>Anke – Schmiedeberg</v>
      </c>
      <c r="P91" s="92" t="s">
        <v>0</v>
      </c>
      <c r="Q91" s="141">
        <f t="shared" si="13"/>
        <v>79</v>
      </c>
      <c r="R91" s="278" t="str">
        <f t="shared" si="9"/>
        <v/>
      </c>
      <c r="T91" s="282" t="str" cm="1">
        <f t="array" ref="T91">IFERROR(INDEX(import_data,MATCH($T$8&amp;"-"&amp;$Q91,import_key,0),T$9),"")</f>
        <v/>
      </c>
      <c r="U91" s="280" t="str" cm="1">
        <f t="array" ref="U91">IFERROR(INDEX(import_data,MATCH($T$8&amp;"-"&amp;$Q91,import_key,0),U$9),"")</f>
        <v/>
      </c>
      <c r="V91" s="300" t="str" cm="1">
        <f t="array" ref="V91">IFERROR(INDEX(import_data,MATCH($T$8&amp;"-"&amp;$Q91,import_key,0),V$9),"")</f>
        <v/>
      </c>
    </row>
    <row r="92" spans="2:22" x14ac:dyDescent="0.25">
      <c r="B92" s="141">
        <f t="shared" si="14"/>
        <v>80</v>
      </c>
      <c r="C92" s="278">
        <f t="shared" si="8"/>
        <v>98</v>
      </c>
      <c r="E92" s="282" cm="1">
        <f t="array" ref="E92">IF($C92="","",INDEX(import_data,$C92,E$9))</f>
        <v>1796</v>
      </c>
      <c r="F92" s="280" t="str" cm="1">
        <f t="array" ref="F92">IF($C92="","",INDEX(import_data,$C92,F$9))</f>
        <v>Anna</v>
      </c>
      <c r="G92" s="280" t="str" cm="1">
        <f t="array" ref="G92">IF($C92="","",INDEX(import_data,$C92,G$9))</f>
        <v>Artyushenko</v>
      </c>
      <c r="H92" s="280" t="str" cm="1">
        <f t="array" ref="H92">IF($C92="","",IF(INDEX(import_data,$C92,H$9)="","",INDEX(import_data,$C92,H$9)))</f>
        <v>OK Vihor</v>
      </c>
      <c r="I92" s="300" t="str" cm="1">
        <f t="array" ref="I92">IF($C92="","",IF(INDEX(import_data,$C92,I$9)="","",INDEX(import_data,$C92,I$9)))</f>
        <v/>
      </c>
      <c r="K92" s="312" t="str">
        <f t="shared" si="10"/>
        <v>Anna – Artyushenko – OK Vihor</v>
      </c>
      <c r="L92" s="92" t="s">
        <v>0</v>
      </c>
      <c r="M92" s="312" t="str">
        <f t="shared" si="11"/>
        <v>Anna – Artyushenko – OK Vihor</v>
      </c>
      <c r="N92" s="92" t="s">
        <v>0</v>
      </c>
      <c r="O92" s="312" t="str">
        <f t="shared" si="12"/>
        <v>Anna – Artyushenko</v>
      </c>
      <c r="P92" s="92" t="s">
        <v>0</v>
      </c>
      <c r="Q92" s="141">
        <f t="shared" si="13"/>
        <v>80</v>
      </c>
      <c r="R92" s="278" t="str">
        <f t="shared" si="9"/>
        <v/>
      </c>
      <c r="T92" s="282" t="str" cm="1">
        <f t="array" ref="T92">IFERROR(INDEX(import_data,MATCH($T$8&amp;"-"&amp;$Q92,import_key,0),T$9),"")</f>
        <v/>
      </c>
      <c r="U92" s="280" t="str" cm="1">
        <f t="array" ref="U92">IFERROR(INDEX(import_data,MATCH($T$8&amp;"-"&amp;$Q92,import_key,0),U$9),"")</f>
        <v/>
      </c>
      <c r="V92" s="300" t="str" cm="1">
        <f t="array" ref="V92">IFERROR(INDEX(import_data,MATCH($T$8&amp;"-"&amp;$Q92,import_key,0),V$9),"")</f>
        <v/>
      </c>
    </row>
    <row r="93" spans="2:22" x14ac:dyDescent="0.25">
      <c r="B93" s="141">
        <f t="shared" si="14"/>
        <v>81</v>
      </c>
      <c r="C93" s="278">
        <f t="shared" si="8"/>
        <v>99</v>
      </c>
      <c r="E93" s="282" cm="1">
        <f t="array" ref="E93">IF($C93="","",INDEX(import_data,$C93,E$9))</f>
        <v>2103</v>
      </c>
      <c r="F93" s="280" t="str" cm="1">
        <f t="array" ref="F93">IF($C93="","",INDEX(import_data,$C93,F$9))</f>
        <v>Anne</v>
      </c>
      <c r="G93" s="280" t="str" cm="1">
        <f t="array" ref="G93">IF($C93="","",INDEX(import_data,$C93,G$9))</f>
        <v>Heikoop</v>
      </c>
      <c r="H93" s="280" t="str" cm="1">
        <f t="array" ref="H93">IF($C93="","",IF(INDEX(import_data,$C93,H$9)="","",INDEX(import_data,$C93,H$9)))</f>
        <v>OLifant</v>
      </c>
      <c r="I93" s="300" t="str" cm="1">
        <f t="array" ref="I93">IF($C93="","",IF(INDEX(import_data,$C93,I$9)="","",INDEX(import_data,$C93,I$9)))</f>
        <v/>
      </c>
      <c r="K93" s="312" t="str">
        <f t="shared" si="10"/>
        <v>Anne – Heikoop – OLifant</v>
      </c>
      <c r="L93" s="92" t="s">
        <v>0</v>
      </c>
      <c r="M93" s="312" t="str">
        <f t="shared" si="11"/>
        <v>Anne – Heikoop – OLifant</v>
      </c>
      <c r="N93" s="92" t="s">
        <v>0</v>
      </c>
      <c r="O93" s="312" t="str">
        <f t="shared" si="12"/>
        <v>Anne – Heikoop</v>
      </c>
      <c r="P93" s="92" t="s">
        <v>0</v>
      </c>
      <c r="Q93" s="141">
        <f t="shared" si="13"/>
        <v>81</v>
      </c>
      <c r="R93" s="278" t="str">
        <f t="shared" si="9"/>
        <v/>
      </c>
      <c r="T93" s="282" t="str" cm="1">
        <f t="array" ref="T93">IFERROR(INDEX(import_data,MATCH($T$8&amp;"-"&amp;$Q93,import_key,0),T$9),"")</f>
        <v/>
      </c>
      <c r="U93" s="280" t="str" cm="1">
        <f t="array" ref="U93">IFERROR(INDEX(import_data,MATCH($T$8&amp;"-"&amp;$Q93,import_key,0),U$9),"")</f>
        <v/>
      </c>
      <c r="V93" s="300" t="str" cm="1">
        <f t="array" ref="V93">IFERROR(INDEX(import_data,MATCH($T$8&amp;"-"&amp;$Q93,import_key,0),V$9),"")</f>
        <v/>
      </c>
    </row>
    <row r="94" spans="2:22" x14ac:dyDescent="0.25">
      <c r="B94" s="141">
        <f t="shared" si="14"/>
        <v>82</v>
      </c>
      <c r="C94" s="278">
        <f t="shared" si="8"/>
        <v>100</v>
      </c>
      <c r="E94" s="282" cm="1">
        <f t="array" ref="E94">IF($C94="","",INDEX(import_data,$C94,E$9))</f>
        <v>1066</v>
      </c>
      <c r="F94" s="280" t="str" cm="1">
        <f t="array" ref="F94">IF($C94="","",INDEX(import_data,$C94,F$9))</f>
        <v>Ante</v>
      </c>
      <c r="G94" s="280" t="str" cm="1">
        <f t="array" ref="G94">IF($C94="","",INDEX(import_data,$C94,G$9))</f>
        <v>Radoš</v>
      </c>
      <c r="H94" s="280" t="str" cm="1">
        <f t="array" ref="H94">IF($C94="","",IF(INDEX(import_data,$C94,H$9)="","",INDEX(import_data,$C94,H$9)))</f>
        <v>OK Vihor</v>
      </c>
      <c r="I94" s="300" t="str" cm="1">
        <f t="array" ref="I94">IF($C94="","",IF(INDEX(import_data,$C94,I$9)="","",INDEX(import_data,$C94,I$9)))</f>
        <v>M14</v>
      </c>
      <c r="K94" s="312" t="str">
        <f t="shared" si="10"/>
        <v>Ante – Radoš – OK Vihor – M14</v>
      </c>
      <c r="L94" s="92" t="s">
        <v>0</v>
      </c>
      <c r="M94" s="312" t="str">
        <f t="shared" si="11"/>
        <v>Ante – Radoš – OK Vihor</v>
      </c>
      <c r="N94" s="92" t="s">
        <v>0</v>
      </c>
      <c r="O94" s="312" t="str">
        <f t="shared" si="12"/>
        <v>Ante – Radoš</v>
      </c>
      <c r="P94" s="92" t="s">
        <v>0</v>
      </c>
      <c r="Q94" s="141">
        <f t="shared" si="13"/>
        <v>82</v>
      </c>
      <c r="R94" s="278" t="str">
        <f t="shared" si="9"/>
        <v/>
      </c>
      <c r="T94" s="282" t="str" cm="1">
        <f t="array" ref="T94">IFERROR(INDEX(import_data,MATCH($T$8&amp;"-"&amp;$Q94,import_key,0),T$9),"")</f>
        <v/>
      </c>
      <c r="U94" s="280" t="str" cm="1">
        <f t="array" ref="U94">IFERROR(INDEX(import_data,MATCH($T$8&amp;"-"&amp;$Q94,import_key,0),U$9),"")</f>
        <v/>
      </c>
      <c r="V94" s="300" t="str" cm="1">
        <f t="array" ref="V94">IFERROR(INDEX(import_data,MATCH($T$8&amp;"-"&amp;$Q94,import_key,0),V$9),"")</f>
        <v/>
      </c>
    </row>
    <row r="95" spans="2:22" x14ac:dyDescent="0.25">
      <c r="B95" s="141">
        <f t="shared" si="14"/>
        <v>83</v>
      </c>
      <c r="C95" s="278">
        <f t="shared" si="8"/>
        <v>101</v>
      </c>
      <c r="E95" s="282" cm="1">
        <f t="array" ref="E95">IF($C95="","",INDEX(import_data,$C95,E$9))</f>
        <v>1730</v>
      </c>
      <c r="F95" s="280" t="str" cm="1">
        <f t="array" ref="F95">IF($C95="","",INDEX(import_data,$C95,F$9))</f>
        <v>Ante</v>
      </c>
      <c r="G95" s="280" t="str" cm="1">
        <f t="array" ref="G95">IF($C95="","",INDEX(import_data,$C95,G$9))</f>
        <v>Tipurić</v>
      </c>
      <c r="H95" s="280" t="str" cm="1">
        <f t="array" ref="H95">IF($C95="","",IF(INDEX(import_data,$C95,H$9)="","",INDEX(import_data,$C95,H$9)))</f>
        <v>OK Sova</v>
      </c>
      <c r="I95" s="300" t="str" cm="1">
        <f t="array" ref="I95">IF($C95="","",IF(INDEX(import_data,$C95,I$9)="","",INDEX(import_data,$C95,I$9)))</f>
        <v/>
      </c>
      <c r="K95" s="312" t="str">
        <f t="shared" si="10"/>
        <v>Ante – Tipurić – OK Sova</v>
      </c>
      <c r="L95" s="92" t="s">
        <v>0</v>
      </c>
      <c r="M95" s="312" t="str">
        <f t="shared" si="11"/>
        <v>Ante – Tipurić – OK Sova</v>
      </c>
      <c r="N95" s="92" t="s">
        <v>0</v>
      </c>
      <c r="O95" s="312" t="str">
        <f t="shared" si="12"/>
        <v>Ante – Tipurić</v>
      </c>
      <c r="P95" s="92" t="s">
        <v>0</v>
      </c>
      <c r="Q95" s="141">
        <f t="shared" si="13"/>
        <v>83</v>
      </c>
      <c r="R95" s="278" t="str">
        <f t="shared" si="9"/>
        <v/>
      </c>
      <c r="T95" s="282" t="str" cm="1">
        <f t="array" ref="T95">IFERROR(INDEX(import_data,MATCH($T$8&amp;"-"&amp;$Q95,import_key,0),T$9),"")</f>
        <v/>
      </c>
      <c r="U95" s="280" t="str" cm="1">
        <f t="array" ref="U95">IFERROR(INDEX(import_data,MATCH($T$8&amp;"-"&amp;$Q95,import_key,0),U$9),"")</f>
        <v/>
      </c>
      <c r="V95" s="300" t="str" cm="1">
        <f t="array" ref="V95">IFERROR(INDEX(import_data,MATCH($T$8&amp;"-"&amp;$Q95,import_key,0),V$9),"")</f>
        <v/>
      </c>
    </row>
    <row r="96" spans="2:22" x14ac:dyDescent="0.25">
      <c r="B96" s="141">
        <f t="shared" si="14"/>
        <v>84</v>
      </c>
      <c r="C96" s="278">
        <f t="shared" si="8"/>
        <v>102</v>
      </c>
      <c r="E96" s="282" cm="1">
        <f t="array" ref="E96">IF($C96="","",INDEX(import_data,$C96,E$9))</f>
        <v>1377</v>
      </c>
      <c r="F96" s="280" t="str" cm="1">
        <f t="array" ref="F96">IF($C96="","",INDEX(import_data,$C96,F$9))</f>
        <v>Ante</v>
      </c>
      <c r="G96" s="280" t="str" cm="1">
        <f t="array" ref="G96">IF($C96="","",INDEX(import_data,$C96,G$9))</f>
        <v>Jović</v>
      </c>
      <c r="H96" s="280" t="str" cm="1">
        <f t="array" ref="H96">IF($C96="","",IF(INDEX(import_data,$C96,H$9)="","",INDEX(import_data,$C96,H$9)))</f>
        <v>OK Međimurje</v>
      </c>
      <c r="I96" s="300" t="str" cm="1">
        <f t="array" ref="I96">IF($C96="","",IF(INDEX(import_data,$C96,I$9)="","",INDEX(import_data,$C96,I$9)))</f>
        <v/>
      </c>
      <c r="K96" s="312" t="str">
        <f t="shared" si="10"/>
        <v>Ante – Jović – OK Međimurje</v>
      </c>
      <c r="L96" s="92" t="s">
        <v>0</v>
      </c>
      <c r="M96" s="312" t="str">
        <f t="shared" si="11"/>
        <v>Ante – Jović – OK Međimurje</v>
      </c>
      <c r="N96" s="92" t="s">
        <v>0</v>
      </c>
      <c r="O96" s="312" t="str">
        <f t="shared" si="12"/>
        <v>Ante – Jović</v>
      </c>
      <c r="P96" s="92" t="s">
        <v>0</v>
      </c>
      <c r="Q96" s="141">
        <f t="shared" si="13"/>
        <v>84</v>
      </c>
      <c r="R96" s="278" t="str">
        <f t="shared" si="9"/>
        <v/>
      </c>
      <c r="T96" s="282" t="str" cm="1">
        <f t="array" ref="T96">IFERROR(INDEX(import_data,MATCH($T$8&amp;"-"&amp;$Q96,import_key,0),T$9),"")</f>
        <v/>
      </c>
      <c r="U96" s="280" t="str" cm="1">
        <f t="array" ref="U96">IFERROR(INDEX(import_data,MATCH($T$8&amp;"-"&amp;$Q96,import_key,0),U$9),"")</f>
        <v/>
      </c>
      <c r="V96" s="300" t="str" cm="1">
        <f t="array" ref="V96">IFERROR(INDEX(import_data,MATCH($T$8&amp;"-"&amp;$Q96,import_key,0),V$9),"")</f>
        <v/>
      </c>
    </row>
    <row r="97" spans="2:22" x14ac:dyDescent="0.25">
      <c r="B97" s="141">
        <f t="shared" si="14"/>
        <v>85</v>
      </c>
      <c r="C97" s="278">
        <f t="shared" si="8"/>
        <v>103</v>
      </c>
      <c r="E97" s="282" cm="1">
        <f t="array" ref="E97">IF($C97="","",INDEX(import_data,$C97,E$9))</f>
        <v>1941</v>
      </c>
      <c r="F97" s="280" t="str" cm="1">
        <f t="array" ref="F97">IF($C97="","",INDEX(import_data,$C97,F$9))</f>
        <v>Ante</v>
      </c>
      <c r="G97" s="280" t="str" cm="1">
        <f t="array" ref="G97">IF($C97="","",INDEX(import_data,$C97,G$9))</f>
        <v>Balić</v>
      </c>
      <c r="H97" s="280" t="str" cm="1">
        <f t="array" ref="H97">IF($C97="","",IF(INDEX(import_data,$C97,H$9)="","",INDEX(import_data,$C97,H$9)))</f>
        <v>OK Kapela</v>
      </c>
      <c r="I97" s="300" t="str" cm="1">
        <f t="array" ref="I97">IF($C97="","",IF(INDEX(import_data,$C97,I$9)="","",INDEX(import_data,$C97,I$9)))</f>
        <v>M21B</v>
      </c>
      <c r="K97" s="312" t="str">
        <f t="shared" si="10"/>
        <v>Ante – Balić – OK Kapela – M21B</v>
      </c>
      <c r="L97" s="92" t="s">
        <v>0</v>
      </c>
      <c r="M97" s="312" t="str">
        <f t="shared" si="11"/>
        <v>Ante – Balić – OK Kapela</v>
      </c>
      <c r="N97" s="92" t="s">
        <v>0</v>
      </c>
      <c r="O97" s="312" t="str">
        <f t="shared" si="12"/>
        <v>Ante – Balić</v>
      </c>
      <c r="P97" s="92" t="s">
        <v>0</v>
      </c>
      <c r="Q97" s="141">
        <f t="shared" si="13"/>
        <v>85</v>
      </c>
      <c r="R97" s="278" t="str">
        <f t="shared" si="9"/>
        <v/>
      </c>
      <c r="T97" s="282" t="str" cm="1">
        <f t="array" ref="T97">IFERROR(INDEX(import_data,MATCH($T$8&amp;"-"&amp;$Q97,import_key,0),T$9),"")</f>
        <v/>
      </c>
      <c r="U97" s="280" t="str" cm="1">
        <f t="array" ref="U97">IFERROR(INDEX(import_data,MATCH($T$8&amp;"-"&amp;$Q97,import_key,0),U$9),"")</f>
        <v/>
      </c>
      <c r="V97" s="300" t="str" cm="1">
        <f t="array" ref="V97">IFERROR(INDEX(import_data,MATCH($T$8&amp;"-"&amp;$Q97,import_key,0),V$9),"")</f>
        <v/>
      </c>
    </row>
    <row r="98" spans="2:22" x14ac:dyDescent="0.25">
      <c r="B98" s="141">
        <f t="shared" si="14"/>
        <v>86</v>
      </c>
      <c r="C98" s="278">
        <f t="shared" si="8"/>
        <v>104</v>
      </c>
      <c r="E98" s="282" cm="1">
        <f t="array" ref="E98">IF($C98="","",INDEX(import_data,$C98,E$9))</f>
        <v>1737</v>
      </c>
      <c r="F98" s="280" t="str" cm="1">
        <f t="array" ref="F98">IF($C98="","",INDEX(import_data,$C98,F$9))</f>
        <v>Ante</v>
      </c>
      <c r="G98" s="280" t="str" cm="1">
        <f t="array" ref="G98">IF($C98="","",INDEX(import_data,$C98,G$9))</f>
        <v>Perić</v>
      </c>
      <c r="H98" s="280" t="str" cm="1">
        <f t="array" ref="H98">IF($C98="","",IF(INDEX(import_data,$C98,H$9)="","",INDEX(import_data,$C98,H$9)))</f>
        <v>OK Sova</v>
      </c>
      <c r="I98" s="300" t="str" cm="1">
        <f t="array" ref="I98">IF($C98="","",IF(INDEX(import_data,$C98,I$9)="","",INDEX(import_data,$C98,I$9)))</f>
        <v/>
      </c>
      <c r="K98" s="312" t="str">
        <f t="shared" si="10"/>
        <v>Ante – Perić – OK Sova</v>
      </c>
      <c r="L98" s="92" t="s">
        <v>0</v>
      </c>
      <c r="M98" s="312" t="str">
        <f t="shared" si="11"/>
        <v>Ante – Perić – OK Sova</v>
      </c>
      <c r="N98" s="92" t="s">
        <v>0</v>
      </c>
      <c r="O98" s="312" t="str">
        <f t="shared" si="12"/>
        <v>Ante – Perić</v>
      </c>
      <c r="P98" s="92" t="s">
        <v>0</v>
      </c>
      <c r="Q98" s="141">
        <f t="shared" si="13"/>
        <v>86</v>
      </c>
      <c r="R98" s="278" t="str">
        <f t="shared" si="9"/>
        <v/>
      </c>
      <c r="T98" s="282" t="str" cm="1">
        <f t="array" ref="T98">IFERROR(INDEX(import_data,MATCH($T$8&amp;"-"&amp;$Q98,import_key,0),T$9),"")</f>
        <v/>
      </c>
      <c r="U98" s="280" t="str" cm="1">
        <f t="array" ref="U98">IFERROR(INDEX(import_data,MATCH($T$8&amp;"-"&amp;$Q98,import_key,0),U$9),"")</f>
        <v/>
      </c>
      <c r="V98" s="300" t="str" cm="1">
        <f t="array" ref="V98">IFERROR(INDEX(import_data,MATCH($T$8&amp;"-"&amp;$Q98,import_key,0),V$9),"")</f>
        <v/>
      </c>
    </row>
    <row r="99" spans="2:22" x14ac:dyDescent="0.25">
      <c r="B99" s="141">
        <f t="shared" si="14"/>
        <v>87</v>
      </c>
      <c r="C99" s="278">
        <f t="shared" si="8"/>
        <v>105</v>
      </c>
      <c r="E99" s="282" cm="1">
        <f t="array" ref="E99">IF($C99="","",INDEX(import_data,$C99,E$9))</f>
        <v>1949</v>
      </c>
      <c r="F99" s="280" t="str" cm="1">
        <f t="array" ref="F99">IF($C99="","",INDEX(import_data,$C99,F$9))</f>
        <v>Ante</v>
      </c>
      <c r="G99" s="280" t="str" cm="1">
        <f t="array" ref="G99">IF($C99="","",INDEX(import_data,$C99,G$9))</f>
        <v>Raguž</v>
      </c>
      <c r="H99" s="280" t="str" cm="1">
        <f t="array" ref="H99">IF($C99="","",IF(INDEX(import_data,$C99,H$9)="","",INDEX(import_data,$C99,H$9)))</f>
        <v>OK Maksimir</v>
      </c>
      <c r="I99" s="300" t="str" cm="1">
        <f t="array" ref="I99">IF($C99="","",IF(INDEX(import_data,$C99,I$9)="","",INDEX(import_data,$C99,I$9)))</f>
        <v>M21B</v>
      </c>
      <c r="K99" s="312" t="str">
        <f t="shared" si="10"/>
        <v>Ante – Raguž – OK Maksimir – M21B</v>
      </c>
      <c r="L99" s="92" t="s">
        <v>0</v>
      </c>
      <c r="M99" s="312" t="str">
        <f t="shared" si="11"/>
        <v>Ante – Raguž – OK Maksimir</v>
      </c>
      <c r="N99" s="92" t="s">
        <v>0</v>
      </c>
      <c r="O99" s="312" t="str">
        <f t="shared" si="12"/>
        <v>Ante – Raguž</v>
      </c>
      <c r="P99" s="92" t="s">
        <v>0</v>
      </c>
      <c r="Q99" s="141">
        <f t="shared" si="13"/>
        <v>87</v>
      </c>
      <c r="R99" s="278" t="str">
        <f t="shared" si="9"/>
        <v/>
      </c>
      <c r="T99" s="282" t="str" cm="1">
        <f t="array" ref="T99">IFERROR(INDEX(import_data,MATCH($T$8&amp;"-"&amp;$Q99,import_key,0),T$9),"")</f>
        <v/>
      </c>
      <c r="U99" s="280" t="str" cm="1">
        <f t="array" ref="U99">IFERROR(INDEX(import_data,MATCH($T$8&amp;"-"&amp;$Q99,import_key,0),U$9),"")</f>
        <v/>
      </c>
      <c r="V99" s="300" t="str" cm="1">
        <f t="array" ref="V99">IFERROR(INDEX(import_data,MATCH($T$8&amp;"-"&amp;$Q99,import_key,0),V$9),"")</f>
        <v/>
      </c>
    </row>
    <row r="100" spans="2:22" x14ac:dyDescent="0.25">
      <c r="B100" s="141">
        <f t="shared" si="14"/>
        <v>88</v>
      </c>
      <c r="C100" s="278">
        <f t="shared" si="8"/>
        <v>106</v>
      </c>
      <c r="E100" s="282" cm="1">
        <f t="array" ref="E100">IF($C100="","",INDEX(import_data,$C100,E$9))</f>
        <v>2170</v>
      </c>
      <c r="F100" s="280" t="str" cm="1">
        <f t="array" ref="F100">IF($C100="","",INDEX(import_data,$C100,F$9))</f>
        <v>Antea</v>
      </c>
      <c r="G100" s="280" t="str" cm="1">
        <f t="array" ref="G100">IF($C100="","",INDEX(import_data,$C100,G$9))</f>
        <v>Šimara</v>
      </c>
      <c r="H100" s="280" t="str" cm="1">
        <f t="array" ref="H100">IF($C100="","",IF(INDEX(import_data,$C100,H$9)="","",INDEX(import_data,$C100,H$9)))</f>
        <v>OK Japetić</v>
      </c>
      <c r="I100" s="300" t="str" cm="1">
        <f t="array" ref="I100">IF($C100="","",IF(INDEX(import_data,$C100,I$9)="","",INDEX(import_data,$C100,I$9)))</f>
        <v>Ž14</v>
      </c>
      <c r="K100" s="312" t="str">
        <f t="shared" si="10"/>
        <v>Antea – Šimara – OK Japetić – Ž14</v>
      </c>
      <c r="L100" s="92" t="s">
        <v>0</v>
      </c>
      <c r="M100" s="312" t="str">
        <f t="shared" si="11"/>
        <v>Antea – Šimara – OK Japetić</v>
      </c>
      <c r="N100" s="92" t="s">
        <v>0</v>
      </c>
      <c r="O100" s="312" t="str">
        <f t="shared" si="12"/>
        <v>Antea – Šimara</v>
      </c>
      <c r="P100" s="92" t="s">
        <v>0</v>
      </c>
      <c r="Q100" s="141">
        <f t="shared" si="13"/>
        <v>88</v>
      </c>
      <c r="R100" s="278" t="str">
        <f t="shared" si="9"/>
        <v/>
      </c>
      <c r="T100" s="282" t="str" cm="1">
        <f t="array" ref="T100">IFERROR(INDEX(import_data,MATCH($T$8&amp;"-"&amp;$Q100,import_key,0),T$9),"")</f>
        <v/>
      </c>
      <c r="U100" s="280" t="str" cm="1">
        <f t="array" ref="U100">IFERROR(INDEX(import_data,MATCH($T$8&amp;"-"&amp;$Q100,import_key,0),U$9),"")</f>
        <v/>
      </c>
      <c r="V100" s="300" t="str" cm="1">
        <f t="array" ref="V100">IFERROR(INDEX(import_data,MATCH($T$8&amp;"-"&amp;$Q100,import_key,0),V$9),"")</f>
        <v/>
      </c>
    </row>
    <row r="101" spans="2:22" x14ac:dyDescent="0.25">
      <c r="B101" s="141">
        <f t="shared" si="14"/>
        <v>89</v>
      </c>
      <c r="C101" s="278">
        <f t="shared" si="8"/>
        <v>107</v>
      </c>
      <c r="E101" s="282" cm="1">
        <f t="array" ref="E101">IF($C101="","",INDEX(import_data,$C101,E$9))</f>
        <v>1222</v>
      </c>
      <c r="F101" s="280" t="str" cm="1">
        <f t="array" ref="F101">IF($C101="","",INDEX(import_data,$C101,F$9))</f>
        <v>Antea</v>
      </c>
      <c r="G101" s="280" t="str" cm="1">
        <f t="array" ref="G101">IF($C101="","",INDEX(import_data,$C101,G$9))</f>
        <v>Popović</v>
      </c>
      <c r="H101" s="280" t="str" cm="1">
        <f t="array" ref="H101">IF($C101="","",IF(INDEX(import_data,$C101,H$9)="","",INDEX(import_data,$C101,H$9)))</f>
        <v>OK Kapela</v>
      </c>
      <c r="I101" s="300" t="str" cm="1">
        <f t="array" ref="I101">IF($C101="","",IF(INDEX(import_data,$C101,I$9)="","",INDEX(import_data,$C101,I$9)))</f>
        <v>Ž35</v>
      </c>
      <c r="K101" s="312" t="str">
        <f t="shared" si="10"/>
        <v>Antea – Popović – OK Kapela – Ž35</v>
      </c>
      <c r="L101" s="92" t="s">
        <v>0</v>
      </c>
      <c r="M101" s="312" t="str">
        <f t="shared" si="11"/>
        <v>Antea – Popović – OK Kapela</v>
      </c>
      <c r="N101" s="92" t="s">
        <v>0</v>
      </c>
      <c r="O101" s="312" t="str">
        <f t="shared" si="12"/>
        <v>Antea – Popović</v>
      </c>
      <c r="P101" s="92" t="s">
        <v>0</v>
      </c>
      <c r="Q101" s="141">
        <f t="shared" si="13"/>
        <v>89</v>
      </c>
      <c r="R101" s="278" t="str">
        <f t="shared" si="9"/>
        <v/>
      </c>
      <c r="T101" s="282" t="str" cm="1">
        <f t="array" ref="T101">IFERROR(INDEX(import_data,MATCH($T$8&amp;"-"&amp;$Q101,import_key,0),T$9),"")</f>
        <v/>
      </c>
      <c r="U101" s="280" t="str" cm="1">
        <f t="array" ref="U101">IFERROR(INDEX(import_data,MATCH($T$8&amp;"-"&amp;$Q101,import_key,0),U$9),"")</f>
        <v/>
      </c>
      <c r="V101" s="300" t="str" cm="1">
        <f t="array" ref="V101">IFERROR(INDEX(import_data,MATCH($T$8&amp;"-"&amp;$Q101,import_key,0),V$9),"")</f>
        <v/>
      </c>
    </row>
    <row r="102" spans="2:22" x14ac:dyDescent="0.25">
      <c r="B102" s="141">
        <f t="shared" si="14"/>
        <v>90</v>
      </c>
      <c r="C102" s="278">
        <f t="shared" si="8"/>
        <v>108</v>
      </c>
      <c r="E102" s="282" cm="1">
        <f t="array" ref="E102">IF($C102="","",INDEX(import_data,$C102,E$9))</f>
        <v>1739</v>
      </c>
      <c r="F102" s="280" t="str" cm="1">
        <f t="array" ref="F102">IF($C102="","",INDEX(import_data,$C102,F$9))</f>
        <v>Antonela</v>
      </c>
      <c r="G102" s="280" t="str" cm="1">
        <f t="array" ref="G102">IF($C102="","",INDEX(import_data,$C102,G$9))</f>
        <v>Žderić</v>
      </c>
      <c r="H102" s="280" t="str" cm="1">
        <f t="array" ref="H102">IF($C102="","",IF(INDEX(import_data,$C102,H$9)="","",INDEX(import_data,$C102,H$9)))</f>
        <v>OK Sova</v>
      </c>
      <c r="I102" s="300" t="str" cm="1">
        <f t="array" ref="I102">IF($C102="","",IF(INDEX(import_data,$C102,I$9)="","",INDEX(import_data,$C102,I$9)))</f>
        <v/>
      </c>
      <c r="K102" s="312" t="str">
        <f t="shared" si="10"/>
        <v>Antonela – Žderić – OK Sova</v>
      </c>
      <c r="L102" s="92" t="s">
        <v>0</v>
      </c>
      <c r="M102" s="312" t="str">
        <f t="shared" si="11"/>
        <v>Antonela – Žderić – OK Sova</v>
      </c>
      <c r="N102" s="92" t="s">
        <v>0</v>
      </c>
      <c r="O102" s="312" t="str">
        <f t="shared" si="12"/>
        <v>Antonela – Žderić</v>
      </c>
      <c r="P102" s="92" t="s">
        <v>0</v>
      </c>
      <c r="Q102" s="141">
        <f t="shared" si="13"/>
        <v>90</v>
      </c>
      <c r="R102" s="278" t="str">
        <f t="shared" si="9"/>
        <v/>
      </c>
      <c r="T102" s="282" t="str" cm="1">
        <f t="array" ref="T102">IFERROR(INDEX(import_data,MATCH($T$8&amp;"-"&amp;$Q102,import_key,0),T$9),"")</f>
        <v/>
      </c>
      <c r="U102" s="280" t="str" cm="1">
        <f t="array" ref="U102">IFERROR(INDEX(import_data,MATCH($T$8&amp;"-"&amp;$Q102,import_key,0),U$9),"")</f>
        <v/>
      </c>
      <c r="V102" s="300" t="str" cm="1">
        <f t="array" ref="V102">IFERROR(INDEX(import_data,MATCH($T$8&amp;"-"&amp;$Q102,import_key,0),V$9),"")</f>
        <v/>
      </c>
    </row>
    <row r="103" spans="2:22" x14ac:dyDescent="0.25">
      <c r="B103" s="141">
        <f t="shared" si="14"/>
        <v>91</v>
      </c>
      <c r="C103" s="278">
        <f t="shared" si="8"/>
        <v>109</v>
      </c>
      <c r="E103" s="282" cm="1">
        <f t="array" ref="E103">IF($C103="","",INDEX(import_data,$C103,E$9))</f>
        <v>1051</v>
      </c>
      <c r="F103" s="280" t="str" cm="1">
        <f t="array" ref="F103">IF($C103="","",INDEX(import_data,$C103,F$9))</f>
        <v>Antonela</v>
      </c>
      <c r="G103" s="280" t="str" cm="1">
        <f t="array" ref="G103">IF($C103="","",INDEX(import_data,$C103,G$9))</f>
        <v>Vidović</v>
      </c>
      <c r="H103" s="280" t="str" cm="1">
        <f t="array" ref="H103">IF($C103="","",IF(INDEX(import_data,$C103,H$9)="","",INDEX(import_data,$C103,H$9)))</f>
        <v>OK Varaždin</v>
      </c>
      <c r="I103" s="300" t="str" cm="1">
        <f t="array" ref="I103">IF($C103="","",IF(INDEX(import_data,$C103,I$9)="","",INDEX(import_data,$C103,I$9)))</f>
        <v/>
      </c>
      <c r="K103" s="312" t="str">
        <f t="shared" si="10"/>
        <v>Antonela – Vidović – OK Varaždin</v>
      </c>
      <c r="L103" s="92" t="s">
        <v>0</v>
      </c>
      <c r="M103" s="312" t="str">
        <f t="shared" si="11"/>
        <v>Antonela – Vidović – OK Varaždin</v>
      </c>
      <c r="N103" s="92" t="s">
        <v>0</v>
      </c>
      <c r="O103" s="312" t="str">
        <f t="shared" si="12"/>
        <v>Antonela – Vidović</v>
      </c>
      <c r="P103" s="92" t="s">
        <v>0</v>
      </c>
      <c r="Q103" s="141">
        <f t="shared" si="13"/>
        <v>91</v>
      </c>
      <c r="R103" s="278" t="str">
        <f t="shared" si="9"/>
        <v/>
      </c>
      <c r="T103" s="282" t="str" cm="1">
        <f t="array" ref="T103">IFERROR(INDEX(import_data,MATCH($T$8&amp;"-"&amp;$Q103,import_key,0),T$9),"")</f>
        <v/>
      </c>
      <c r="U103" s="280" t="str" cm="1">
        <f t="array" ref="U103">IFERROR(INDEX(import_data,MATCH($T$8&amp;"-"&amp;$Q103,import_key,0),U$9),"")</f>
        <v/>
      </c>
      <c r="V103" s="300" t="str" cm="1">
        <f t="array" ref="V103">IFERROR(INDEX(import_data,MATCH($T$8&amp;"-"&amp;$Q103,import_key,0),V$9),"")</f>
        <v/>
      </c>
    </row>
    <row r="104" spans="2:22" x14ac:dyDescent="0.25">
      <c r="B104" s="141">
        <f t="shared" si="14"/>
        <v>92</v>
      </c>
      <c r="C104" s="278">
        <f t="shared" si="8"/>
        <v>110</v>
      </c>
      <c r="E104" s="282" cm="1">
        <f t="array" ref="E104">IF($C104="","",INDEX(import_data,$C104,E$9))</f>
        <v>1146</v>
      </c>
      <c r="F104" s="280" t="str" cm="1">
        <f t="array" ref="F104">IF($C104="","",INDEX(import_data,$C104,F$9))</f>
        <v>Antonija</v>
      </c>
      <c r="G104" s="280" t="str" cm="1">
        <f t="array" ref="G104">IF($C104="","",INDEX(import_data,$C104,G$9))</f>
        <v>Hodak</v>
      </c>
      <c r="H104" s="280" t="str" cm="1">
        <f t="array" ref="H104">IF($C104="","",IF(INDEX(import_data,$C104,H$9)="","",INDEX(import_data,$C104,H$9)))</f>
        <v>OK Vihor</v>
      </c>
      <c r="I104" s="300" t="str" cm="1">
        <f t="array" ref="I104">IF($C104="","",IF(INDEX(import_data,$C104,I$9)="","",INDEX(import_data,$C104,I$9)))</f>
        <v>Ž45</v>
      </c>
      <c r="K104" s="312" t="str">
        <f t="shared" si="10"/>
        <v>Antonija – Hodak – OK Vihor – Ž45</v>
      </c>
      <c r="L104" s="92" t="s">
        <v>0</v>
      </c>
      <c r="M104" s="312" t="str">
        <f t="shared" si="11"/>
        <v>Antonija – Hodak – OK Vihor</v>
      </c>
      <c r="N104" s="92" t="s">
        <v>0</v>
      </c>
      <c r="O104" s="312" t="str">
        <f t="shared" si="12"/>
        <v>Antonija – Hodak</v>
      </c>
      <c r="P104" s="92" t="s">
        <v>0</v>
      </c>
      <c r="Q104" s="141">
        <f t="shared" si="13"/>
        <v>92</v>
      </c>
      <c r="R104" s="278" t="str">
        <f t="shared" si="9"/>
        <v/>
      </c>
      <c r="T104" s="282" t="str" cm="1">
        <f t="array" ref="T104">IFERROR(INDEX(import_data,MATCH($T$8&amp;"-"&amp;$Q104,import_key,0),T$9),"")</f>
        <v/>
      </c>
      <c r="U104" s="280" t="str" cm="1">
        <f t="array" ref="U104">IFERROR(INDEX(import_data,MATCH($T$8&amp;"-"&amp;$Q104,import_key,0),U$9),"")</f>
        <v/>
      </c>
      <c r="V104" s="300" t="str" cm="1">
        <f t="array" ref="V104">IFERROR(INDEX(import_data,MATCH($T$8&amp;"-"&amp;$Q104,import_key,0),V$9),"")</f>
        <v/>
      </c>
    </row>
    <row r="105" spans="2:22" x14ac:dyDescent="0.25">
      <c r="B105" s="141">
        <f t="shared" si="14"/>
        <v>93</v>
      </c>
      <c r="C105" s="278">
        <f t="shared" si="8"/>
        <v>111</v>
      </c>
      <c r="E105" s="282" cm="1">
        <f t="array" ref="E105">IF($C105="","",INDEX(import_data,$C105,E$9))</f>
        <v>1811</v>
      </c>
      <c r="F105" s="280" t="str" cm="1">
        <f t="array" ref="F105">IF($C105="","",INDEX(import_data,$C105,F$9))</f>
        <v>Antonija</v>
      </c>
      <c r="G105" s="280" t="str" cm="1">
        <f t="array" ref="G105">IF($C105="","",INDEX(import_data,$C105,G$9))</f>
        <v>Banovic</v>
      </c>
      <c r="H105" s="280" t="str" cm="1">
        <f t="array" ref="H105">IF($C105="","",IF(INDEX(import_data,$C105,H$9)="","",INDEX(import_data,$C105,H$9)))</f>
        <v>OK Vihor</v>
      </c>
      <c r="I105" s="300" t="str" cm="1">
        <f t="array" ref="I105">IF($C105="","",IF(INDEX(import_data,$C105,I$9)="","",INDEX(import_data,$C105,I$9)))</f>
        <v/>
      </c>
      <c r="K105" s="312" t="str">
        <f t="shared" si="10"/>
        <v>Antonija – Banovic – OK Vihor</v>
      </c>
      <c r="L105" s="92" t="s">
        <v>0</v>
      </c>
      <c r="M105" s="312" t="str">
        <f t="shared" si="11"/>
        <v>Antonija – Banovic – OK Vihor</v>
      </c>
      <c r="N105" s="92" t="s">
        <v>0</v>
      </c>
      <c r="O105" s="312" t="str">
        <f t="shared" si="12"/>
        <v>Antonija – Banovic</v>
      </c>
      <c r="P105" s="92" t="s">
        <v>0</v>
      </c>
      <c r="Q105" s="141">
        <f t="shared" si="13"/>
        <v>93</v>
      </c>
      <c r="R105" s="278" t="str">
        <f t="shared" si="9"/>
        <v/>
      </c>
      <c r="T105" s="282" t="str" cm="1">
        <f t="array" ref="T105">IFERROR(INDEX(import_data,MATCH($T$8&amp;"-"&amp;$Q105,import_key,0),T$9),"")</f>
        <v/>
      </c>
      <c r="U105" s="280" t="str" cm="1">
        <f t="array" ref="U105">IFERROR(INDEX(import_data,MATCH($T$8&amp;"-"&amp;$Q105,import_key,0),U$9),"")</f>
        <v/>
      </c>
      <c r="V105" s="300" t="str" cm="1">
        <f t="array" ref="V105">IFERROR(INDEX(import_data,MATCH($T$8&amp;"-"&amp;$Q105,import_key,0),V$9),"")</f>
        <v/>
      </c>
    </row>
    <row r="106" spans="2:22" x14ac:dyDescent="0.25">
      <c r="B106" s="141">
        <f t="shared" si="14"/>
        <v>94</v>
      </c>
      <c r="C106" s="278">
        <f t="shared" si="8"/>
        <v>112</v>
      </c>
      <c r="E106" s="282" cm="1">
        <f t="array" ref="E106">IF($C106="","",INDEX(import_data,$C106,E$9))</f>
        <v>1269</v>
      </c>
      <c r="F106" s="280" t="str" cm="1">
        <f t="array" ref="F106">IF($C106="","",INDEX(import_data,$C106,F$9))</f>
        <v>Antonija</v>
      </c>
      <c r="G106" s="280" t="str" cm="1">
        <f t="array" ref="G106">IF($C106="","",INDEX(import_data,$C106,G$9))</f>
        <v>Orlić</v>
      </c>
      <c r="H106" s="280" t="str" cm="1">
        <f t="array" ref="H106">IF($C106="","",IF(INDEX(import_data,$C106,H$9)="","",INDEX(import_data,$C106,H$9)))</f>
        <v>OK Bjelovar</v>
      </c>
      <c r="I106" s="300" t="str" cm="1">
        <f t="array" ref="I106">IF($C106="","",IF(INDEX(import_data,$C106,I$9)="","",INDEX(import_data,$C106,I$9)))</f>
        <v>Ž21A</v>
      </c>
      <c r="K106" s="312" t="str">
        <f t="shared" si="10"/>
        <v>Antonija – Orlić – OK Bjelovar – Ž21A</v>
      </c>
      <c r="L106" s="92" t="s">
        <v>0</v>
      </c>
      <c r="M106" s="312" t="str">
        <f t="shared" si="11"/>
        <v>Antonija – Orlić – OK Bjelovar</v>
      </c>
      <c r="N106" s="92" t="s">
        <v>0</v>
      </c>
      <c r="O106" s="312" t="str">
        <f t="shared" si="12"/>
        <v>Antonija – Orlić</v>
      </c>
      <c r="P106" s="92" t="s">
        <v>0</v>
      </c>
      <c r="Q106" s="141">
        <f t="shared" si="13"/>
        <v>94</v>
      </c>
      <c r="R106" s="278" t="str">
        <f t="shared" si="9"/>
        <v/>
      </c>
      <c r="T106" s="282" t="str" cm="1">
        <f t="array" ref="T106">IFERROR(INDEX(import_data,MATCH($T$8&amp;"-"&amp;$Q106,import_key,0),T$9),"")</f>
        <v/>
      </c>
      <c r="U106" s="280" t="str" cm="1">
        <f t="array" ref="U106">IFERROR(INDEX(import_data,MATCH($T$8&amp;"-"&amp;$Q106,import_key,0),U$9),"")</f>
        <v/>
      </c>
      <c r="V106" s="300" t="str" cm="1">
        <f t="array" ref="V106">IFERROR(INDEX(import_data,MATCH($T$8&amp;"-"&amp;$Q106,import_key,0),V$9),"")</f>
        <v/>
      </c>
    </row>
    <row r="107" spans="2:22" x14ac:dyDescent="0.25">
      <c r="B107" s="141">
        <f t="shared" si="14"/>
        <v>95</v>
      </c>
      <c r="C107" s="278">
        <f t="shared" si="8"/>
        <v>113</v>
      </c>
      <c r="E107" s="282" cm="1">
        <f t="array" ref="E107">IF($C107="","",INDEX(import_data,$C107,E$9))</f>
        <v>1732</v>
      </c>
      <c r="F107" s="280" t="str" cm="1">
        <f t="array" ref="F107">IF($C107="","",INDEX(import_data,$C107,F$9))</f>
        <v>Antonija</v>
      </c>
      <c r="G107" s="280" t="str" cm="1">
        <f t="array" ref="G107">IF($C107="","",INDEX(import_data,$C107,G$9))</f>
        <v>Damjanović</v>
      </c>
      <c r="H107" s="280" t="str" cm="1">
        <f t="array" ref="H107">IF($C107="","",IF(INDEX(import_data,$C107,H$9)="","",INDEX(import_data,$C107,H$9)))</f>
        <v>OK Sova</v>
      </c>
      <c r="I107" s="300" t="str" cm="1">
        <f t="array" ref="I107">IF($C107="","",IF(INDEX(import_data,$C107,I$9)="","",INDEX(import_data,$C107,I$9)))</f>
        <v/>
      </c>
      <c r="K107" s="312" t="str">
        <f t="shared" si="10"/>
        <v>Antonija – Damjanović – OK Sova</v>
      </c>
      <c r="L107" s="92" t="s">
        <v>0</v>
      </c>
      <c r="M107" s="312" t="str">
        <f t="shared" si="11"/>
        <v>Antonija – Damjanović – OK Sova</v>
      </c>
      <c r="N107" s="92" t="s">
        <v>0</v>
      </c>
      <c r="O107" s="312" t="str">
        <f t="shared" si="12"/>
        <v>Antonija – Damjanović</v>
      </c>
      <c r="P107" s="92" t="s">
        <v>0</v>
      </c>
      <c r="Q107" s="141">
        <f t="shared" si="13"/>
        <v>95</v>
      </c>
      <c r="R107" s="278" t="str">
        <f t="shared" si="9"/>
        <v/>
      </c>
      <c r="T107" s="282" t="str" cm="1">
        <f t="array" ref="T107">IFERROR(INDEX(import_data,MATCH($T$8&amp;"-"&amp;$Q107,import_key,0),T$9),"")</f>
        <v/>
      </c>
      <c r="U107" s="280" t="str" cm="1">
        <f t="array" ref="U107">IFERROR(INDEX(import_data,MATCH($T$8&amp;"-"&amp;$Q107,import_key,0),U$9),"")</f>
        <v/>
      </c>
      <c r="V107" s="300" t="str" cm="1">
        <f t="array" ref="V107">IFERROR(INDEX(import_data,MATCH($T$8&amp;"-"&amp;$Q107,import_key,0),V$9),"")</f>
        <v/>
      </c>
    </row>
    <row r="108" spans="2:22" x14ac:dyDescent="0.25">
      <c r="B108" s="141">
        <f t="shared" si="14"/>
        <v>96</v>
      </c>
      <c r="C108" s="278">
        <f t="shared" si="8"/>
        <v>114</v>
      </c>
      <c r="E108" s="282" cm="1">
        <f t="array" ref="E108">IF($C108="","",INDEX(import_data,$C108,E$9))</f>
        <v>1311</v>
      </c>
      <c r="F108" s="280" t="str" cm="1">
        <f t="array" ref="F108">IF($C108="","",INDEX(import_data,$C108,F$9))</f>
        <v>Antonio</v>
      </c>
      <c r="G108" s="280" t="str" cm="1">
        <f t="array" ref="G108">IF($C108="","",INDEX(import_data,$C108,G$9))</f>
        <v>Cindrić</v>
      </c>
      <c r="H108" s="280" t="str" cm="1">
        <f t="array" ref="H108">IF($C108="","",IF(INDEX(import_data,$C108,H$9)="","",INDEX(import_data,$C108,H$9)))</f>
        <v>OK Jelen</v>
      </c>
      <c r="I108" s="300" t="str" cm="1">
        <f t="array" ref="I108">IF($C108="","",IF(INDEX(import_data,$C108,I$9)="","",INDEX(import_data,$C108,I$9)))</f>
        <v>M20</v>
      </c>
      <c r="K108" s="312" t="str">
        <f t="shared" si="10"/>
        <v>Antonio – Cindrić – OK Jelen – M20</v>
      </c>
      <c r="L108" s="92" t="s">
        <v>0</v>
      </c>
      <c r="M108" s="312" t="str">
        <f t="shared" si="11"/>
        <v>Antonio – Cindrić – OK Jelen</v>
      </c>
      <c r="N108" s="92" t="s">
        <v>0</v>
      </c>
      <c r="O108" s="312" t="str">
        <f t="shared" si="12"/>
        <v>Antonio – Cindrić</v>
      </c>
      <c r="P108" s="92" t="s">
        <v>0</v>
      </c>
      <c r="Q108" s="141">
        <f t="shared" si="13"/>
        <v>96</v>
      </c>
      <c r="R108" s="278" t="str">
        <f t="shared" si="9"/>
        <v/>
      </c>
      <c r="T108" s="282" t="str" cm="1">
        <f t="array" ref="T108">IFERROR(INDEX(import_data,MATCH($T$8&amp;"-"&amp;$Q108,import_key,0),T$9),"")</f>
        <v/>
      </c>
      <c r="U108" s="280" t="str" cm="1">
        <f t="array" ref="U108">IFERROR(INDEX(import_data,MATCH($T$8&amp;"-"&amp;$Q108,import_key,0),U$9),"")</f>
        <v/>
      </c>
      <c r="V108" s="300" t="str" cm="1">
        <f t="array" ref="V108">IFERROR(INDEX(import_data,MATCH($T$8&amp;"-"&amp;$Q108,import_key,0),V$9),"")</f>
        <v/>
      </c>
    </row>
    <row r="109" spans="2:22" x14ac:dyDescent="0.25">
      <c r="B109" s="141">
        <f t="shared" si="14"/>
        <v>97</v>
      </c>
      <c r="C109" s="278">
        <f t="shared" si="8"/>
        <v>115</v>
      </c>
      <c r="E109" s="282" cm="1">
        <f t="array" ref="E109">IF($C109="","",INDEX(import_data,$C109,E$9))</f>
        <v>1686</v>
      </c>
      <c r="F109" s="280" t="str" cm="1">
        <f t="array" ref="F109">IF($C109="","",INDEX(import_data,$C109,F$9))</f>
        <v>Antonio</v>
      </c>
      <c r="G109" s="280" t="str" cm="1">
        <f t="array" ref="G109">IF($C109="","",INDEX(import_data,$C109,G$9))</f>
        <v>Kralj</v>
      </c>
      <c r="H109" s="280" t="str" cm="1">
        <f t="array" ref="H109">IF($C109="","",IF(INDEX(import_data,$C109,H$9)="","",INDEX(import_data,$C109,H$9)))</f>
        <v>OK Orion</v>
      </c>
      <c r="I109" s="300" t="str" cm="1">
        <f t="array" ref="I109">IF($C109="","",IF(INDEX(import_data,$C109,I$9)="","",INDEX(import_data,$C109,I$9)))</f>
        <v/>
      </c>
      <c r="K109" s="312" t="str">
        <f t="shared" si="10"/>
        <v>Antonio – Kralj – OK Orion</v>
      </c>
      <c r="L109" s="92" t="s">
        <v>0</v>
      </c>
      <c r="M109" s="312" t="str">
        <f t="shared" si="11"/>
        <v>Antonio – Kralj – OK Orion</v>
      </c>
      <c r="N109" s="92" t="s">
        <v>0</v>
      </c>
      <c r="O109" s="312" t="str">
        <f t="shared" si="12"/>
        <v>Antonio – Kralj</v>
      </c>
      <c r="P109" s="92" t="s">
        <v>0</v>
      </c>
      <c r="Q109" s="141">
        <f t="shared" si="13"/>
        <v>97</v>
      </c>
      <c r="R109" s="278" t="str">
        <f t="shared" si="9"/>
        <v/>
      </c>
      <c r="T109" s="282" t="str" cm="1">
        <f t="array" ref="T109">IFERROR(INDEX(import_data,MATCH($T$8&amp;"-"&amp;$Q109,import_key,0),T$9),"")</f>
        <v/>
      </c>
      <c r="U109" s="280" t="str" cm="1">
        <f t="array" ref="U109">IFERROR(INDEX(import_data,MATCH($T$8&amp;"-"&amp;$Q109,import_key,0),U$9),"")</f>
        <v/>
      </c>
      <c r="V109" s="300" t="str" cm="1">
        <f t="array" ref="V109">IFERROR(INDEX(import_data,MATCH($T$8&amp;"-"&amp;$Q109,import_key,0),V$9),"")</f>
        <v/>
      </c>
    </row>
    <row r="110" spans="2:22" x14ac:dyDescent="0.25">
      <c r="B110" s="141">
        <f t="shared" si="14"/>
        <v>98</v>
      </c>
      <c r="C110" s="278">
        <f t="shared" si="8"/>
        <v>116</v>
      </c>
      <c r="E110" s="282" cm="1">
        <f t="array" ref="E110">IF($C110="","",INDEX(import_data,$C110,E$9))</f>
        <v>1707</v>
      </c>
      <c r="F110" s="280" t="str" cm="1">
        <f t="array" ref="F110">IF($C110="","",INDEX(import_data,$C110,F$9))</f>
        <v>Antonio</v>
      </c>
      <c r="G110" s="280" t="str" cm="1">
        <f t="array" ref="G110">IF($C110="","",INDEX(import_data,$C110,G$9))</f>
        <v>Kolar</v>
      </c>
      <c r="H110" s="280" t="str" cm="1">
        <f t="array" ref="H110">IF($C110="","",IF(INDEX(import_data,$C110,H$9)="","",INDEX(import_data,$C110,H$9)))</f>
        <v>OK Vihor</v>
      </c>
      <c r="I110" s="300" t="str" cm="1">
        <f t="array" ref="I110">IF($C110="","",IF(INDEX(import_data,$C110,I$9)="","",INDEX(import_data,$C110,I$9)))</f>
        <v/>
      </c>
      <c r="K110" s="312" t="str">
        <f t="shared" si="10"/>
        <v>Antonio – Kolar – OK Vihor</v>
      </c>
      <c r="L110" s="92" t="s">
        <v>0</v>
      </c>
      <c r="M110" s="312" t="str">
        <f t="shared" si="11"/>
        <v>Antonio – Kolar – OK Vihor</v>
      </c>
      <c r="N110" s="92" t="s">
        <v>0</v>
      </c>
      <c r="O110" s="312" t="str">
        <f t="shared" si="12"/>
        <v>Antonio – Kolar</v>
      </c>
      <c r="P110" s="92" t="s">
        <v>0</v>
      </c>
      <c r="Q110" s="141">
        <f t="shared" si="13"/>
        <v>98</v>
      </c>
      <c r="R110" s="278" t="str">
        <f t="shared" si="9"/>
        <v/>
      </c>
      <c r="T110" s="282" t="str" cm="1">
        <f t="array" ref="T110">IFERROR(INDEX(import_data,MATCH($T$8&amp;"-"&amp;$Q110,import_key,0),T$9),"")</f>
        <v/>
      </c>
      <c r="U110" s="280" t="str" cm="1">
        <f t="array" ref="U110">IFERROR(INDEX(import_data,MATCH($T$8&amp;"-"&amp;$Q110,import_key,0),U$9),"")</f>
        <v/>
      </c>
      <c r="V110" s="300" t="str" cm="1">
        <f t="array" ref="V110">IFERROR(INDEX(import_data,MATCH($T$8&amp;"-"&amp;$Q110,import_key,0),V$9),"")</f>
        <v/>
      </c>
    </row>
    <row r="111" spans="2:22" x14ac:dyDescent="0.25">
      <c r="B111" s="141">
        <f t="shared" si="14"/>
        <v>99</v>
      </c>
      <c r="C111" s="278">
        <f t="shared" si="8"/>
        <v>117</v>
      </c>
      <c r="E111" s="282" cm="1">
        <f t="array" ref="E111">IF($C111="","",INDEX(import_data,$C111,E$9))</f>
        <v>1599</v>
      </c>
      <c r="F111" s="280" t="str" cm="1">
        <f t="array" ref="F111">IF($C111="","",INDEX(import_data,$C111,F$9))</f>
        <v>Antonio</v>
      </c>
      <c r="G111" s="280" t="str" cm="1">
        <f t="array" ref="G111">IF($C111="","",INDEX(import_data,$C111,G$9))</f>
        <v>Martinović</v>
      </c>
      <c r="H111" s="280" t="str" cm="1">
        <f t="array" ref="H111">IF($C111="","",IF(INDEX(import_data,$C111,H$9)="","",INDEX(import_data,$C111,H$9)))</f>
        <v>OK Sova</v>
      </c>
      <c r="I111" s="300" t="str" cm="1">
        <f t="array" ref="I111">IF($C111="","",IF(INDEX(import_data,$C111,I$9)="","",INDEX(import_data,$C111,I$9)))</f>
        <v/>
      </c>
      <c r="K111" s="312" t="str">
        <f t="shared" si="10"/>
        <v>Antonio – Martinović – OK Sova</v>
      </c>
      <c r="L111" s="92" t="s">
        <v>0</v>
      </c>
      <c r="M111" s="312" t="str">
        <f t="shared" si="11"/>
        <v>Antonio – Martinović – OK Sova</v>
      </c>
      <c r="N111" s="92" t="s">
        <v>0</v>
      </c>
      <c r="O111" s="312" t="str">
        <f t="shared" si="12"/>
        <v>Antonio – Martinović</v>
      </c>
      <c r="P111" s="92" t="s">
        <v>0</v>
      </c>
      <c r="Q111" s="141">
        <f t="shared" si="13"/>
        <v>99</v>
      </c>
      <c r="R111" s="278" t="str">
        <f t="shared" si="9"/>
        <v/>
      </c>
      <c r="T111" s="282" t="str" cm="1">
        <f t="array" ref="T111">IFERROR(INDEX(import_data,MATCH($T$8&amp;"-"&amp;$Q111,import_key,0),T$9),"")</f>
        <v/>
      </c>
      <c r="U111" s="280" t="str" cm="1">
        <f t="array" ref="U111">IFERROR(INDEX(import_data,MATCH($T$8&amp;"-"&amp;$Q111,import_key,0),U$9),"")</f>
        <v/>
      </c>
      <c r="V111" s="300" t="str" cm="1">
        <f t="array" ref="V111">IFERROR(INDEX(import_data,MATCH($T$8&amp;"-"&amp;$Q111,import_key,0),V$9),"")</f>
        <v/>
      </c>
    </row>
    <row r="112" spans="2:22" x14ac:dyDescent="0.25">
      <c r="B112" s="141">
        <f t="shared" si="14"/>
        <v>100</v>
      </c>
      <c r="C112" s="278">
        <f t="shared" si="8"/>
        <v>118</v>
      </c>
      <c r="E112" s="282" cm="1">
        <f t="array" ref="E112">IF($C112="","",INDEX(import_data,$C112,E$9))</f>
        <v>1682</v>
      </c>
      <c r="F112" s="280" t="str" cm="1">
        <f t="array" ref="F112">IF($C112="","",INDEX(import_data,$C112,F$9))</f>
        <v>Antun</v>
      </c>
      <c r="G112" s="280" t="str" cm="1">
        <f t="array" ref="G112">IF($C112="","",INDEX(import_data,$C112,G$9))</f>
        <v>Tišljar</v>
      </c>
      <c r="H112" s="280" t="str" cm="1">
        <f t="array" ref="H112">IF($C112="","",IF(INDEX(import_data,$C112,H$9)="","",INDEX(import_data,$C112,H$9)))</f>
        <v>OK Orion</v>
      </c>
      <c r="I112" s="300" t="str" cm="1">
        <f t="array" ref="I112">IF($C112="","",IF(INDEX(import_data,$C112,I$9)="","",INDEX(import_data,$C112,I$9)))</f>
        <v>M21B</v>
      </c>
      <c r="K112" s="312" t="str">
        <f t="shared" si="10"/>
        <v>Antun – Tišljar – OK Orion – M21B</v>
      </c>
      <c r="L112" s="92" t="s">
        <v>0</v>
      </c>
      <c r="M112" s="312" t="str">
        <f t="shared" si="11"/>
        <v>Antun – Tišljar – OK Orion</v>
      </c>
      <c r="N112" s="92" t="s">
        <v>0</v>
      </c>
      <c r="O112" s="312" t="str">
        <f t="shared" si="12"/>
        <v>Antun – Tišljar</v>
      </c>
      <c r="P112" s="92" t="s">
        <v>0</v>
      </c>
      <c r="Q112" s="141">
        <f t="shared" si="13"/>
        <v>100</v>
      </c>
      <c r="R112" s="278" t="str">
        <f t="shared" si="9"/>
        <v/>
      </c>
      <c r="T112" s="282" t="str" cm="1">
        <f t="array" ref="T112">IFERROR(INDEX(import_data,MATCH($T$8&amp;"-"&amp;$Q112,import_key,0),T$9),"")</f>
        <v/>
      </c>
      <c r="U112" s="280" t="str" cm="1">
        <f t="array" ref="U112">IFERROR(INDEX(import_data,MATCH($T$8&amp;"-"&amp;$Q112,import_key,0),U$9),"")</f>
        <v/>
      </c>
      <c r="V112" s="300" t="str" cm="1">
        <f t="array" ref="V112">IFERROR(INDEX(import_data,MATCH($T$8&amp;"-"&amp;$Q112,import_key,0),V$9),"")</f>
        <v/>
      </c>
    </row>
    <row r="113" spans="2:22" x14ac:dyDescent="0.25">
      <c r="B113" s="141">
        <f t="shared" si="14"/>
        <v>101</v>
      </c>
      <c r="C113" s="278">
        <f t="shared" si="8"/>
        <v>119</v>
      </c>
      <c r="E113" s="282" cm="1">
        <f t="array" ref="E113">IF($C113="","",INDEX(import_data,$C113,E$9))</f>
        <v>1250</v>
      </c>
      <c r="F113" s="280" t="str" cm="1">
        <f t="array" ref="F113">IF($C113="","",INDEX(import_data,$C113,F$9))</f>
        <v>Antun Zoran</v>
      </c>
      <c r="G113" s="280" t="str" cm="1">
        <f t="array" ref="G113">IF($C113="","",INDEX(import_data,$C113,G$9))</f>
        <v>Krivokapić</v>
      </c>
      <c r="H113" s="280" t="str" cm="1">
        <f t="array" ref="H113">IF($C113="","",IF(INDEX(import_data,$C113,H$9)="","",INDEX(import_data,$C113,H$9)))</f>
        <v>OK Maksimir</v>
      </c>
      <c r="I113" s="300" t="str" cm="1">
        <f t="array" ref="I113">IF($C113="","",IF(INDEX(import_data,$C113,I$9)="","",INDEX(import_data,$C113,I$9)))</f>
        <v>M65</v>
      </c>
      <c r="K113" s="312" t="str">
        <f t="shared" si="10"/>
        <v>Antun Zoran – Krivokapić – OK Maksimir – M65</v>
      </c>
      <c r="L113" s="92" t="s">
        <v>0</v>
      </c>
      <c r="M113" s="312" t="str">
        <f t="shared" si="11"/>
        <v>Antun Zoran – Krivokapić – OK Maksimir</v>
      </c>
      <c r="N113" s="92" t="s">
        <v>0</v>
      </c>
      <c r="O113" s="312" t="str">
        <f t="shared" si="12"/>
        <v>Antun Zoran – Krivokapić</v>
      </c>
      <c r="P113" s="92" t="s">
        <v>0</v>
      </c>
      <c r="Q113" s="141">
        <f t="shared" si="13"/>
        <v>101</v>
      </c>
      <c r="R113" s="278" t="str">
        <f t="shared" si="9"/>
        <v/>
      </c>
      <c r="T113" s="282" t="str" cm="1">
        <f t="array" ref="T113">IFERROR(INDEX(import_data,MATCH($T$8&amp;"-"&amp;$Q113,import_key,0),T$9),"")</f>
        <v/>
      </c>
      <c r="U113" s="280" t="str" cm="1">
        <f t="array" ref="U113">IFERROR(INDEX(import_data,MATCH($T$8&amp;"-"&amp;$Q113,import_key,0),U$9),"")</f>
        <v/>
      </c>
      <c r="V113" s="300" t="str" cm="1">
        <f t="array" ref="V113">IFERROR(INDEX(import_data,MATCH($T$8&amp;"-"&amp;$Q113,import_key,0),V$9),"")</f>
        <v/>
      </c>
    </row>
    <row r="114" spans="2:22" x14ac:dyDescent="0.25">
      <c r="B114" s="141">
        <f t="shared" si="14"/>
        <v>102</v>
      </c>
      <c r="C114" s="278">
        <f t="shared" si="8"/>
        <v>120</v>
      </c>
      <c r="E114" s="282" cm="1">
        <f t="array" ref="E114">IF($C114="","",INDEX(import_data,$C114,E$9))</f>
        <v>1638</v>
      </c>
      <c r="F114" s="280" t="str" cm="1">
        <f t="array" ref="F114">IF($C114="","",INDEX(import_data,$C114,F$9))</f>
        <v>Armin</v>
      </c>
      <c r="G114" s="280" t="str" cm="1">
        <f t="array" ref="G114">IF($C114="","",INDEX(import_data,$C114,G$9))</f>
        <v>Mehinović</v>
      </c>
      <c r="H114" s="280" t="str" cm="1">
        <f t="array" ref="H114">IF($C114="","",IF(INDEX(import_data,$C114,H$9)="","",INDEX(import_data,$C114,H$9)))</f>
        <v>OK Sova</v>
      </c>
      <c r="I114" s="300" t="str" cm="1">
        <f t="array" ref="I114">IF($C114="","",IF(INDEX(import_data,$C114,I$9)="","",INDEX(import_data,$C114,I$9)))</f>
        <v/>
      </c>
      <c r="K114" s="312" t="str">
        <f t="shared" si="10"/>
        <v>Armin – Mehinović – OK Sova</v>
      </c>
      <c r="L114" s="92" t="s">
        <v>0</v>
      </c>
      <c r="M114" s="312" t="str">
        <f t="shared" si="11"/>
        <v>Armin – Mehinović – OK Sova</v>
      </c>
      <c r="N114" s="92" t="s">
        <v>0</v>
      </c>
      <c r="O114" s="312" t="str">
        <f t="shared" si="12"/>
        <v>Armin – Mehinović</v>
      </c>
      <c r="P114" s="92" t="s">
        <v>0</v>
      </c>
      <c r="Q114" s="141">
        <f t="shared" si="13"/>
        <v>102</v>
      </c>
      <c r="R114" s="278" t="str">
        <f t="shared" si="9"/>
        <v/>
      </c>
      <c r="T114" s="282" t="str" cm="1">
        <f t="array" ref="T114">IFERROR(INDEX(import_data,MATCH($T$8&amp;"-"&amp;$Q114,import_key,0),T$9),"")</f>
        <v/>
      </c>
      <c r="U114" s="280" t="str" cm="1">
        <f t="array" ref="U114">IFERROR(INDEX(import_data,MATCH($T$8&amp;"-"&amp;$Q114,import_key,0),U$9),"")</f>
        <v/>
      </c>
      <c r="V114" s="300" t="str" cm="1">
        <f t="array" ref="V114">IFERROR(INDEX(import_data,MATCH($T$8&amp;"-"&amp;$Q114,import_key,0),V$9),"")</f>
        <v/>
      </c>
    </row>
    <row r="115" spans="2:22" x14ac:dyDescent="0.25">
      <c r="B115" s="141">
        <f t="shared" si="14"/>
        <v>103</v>
      </c>
      <c r="C115" s="278">
        <f t="shared" si="8"/>
        <v>121</v>
      </c>
      <c r="E115" s="282" cm="1">
        <f t="array" ref="E115">IF($C115="","",INDEX(import_data,$C115,E$9))</f>
        <v>2102</v>
      </c>
      <c r="F115" s="280" t="str" cm="1">
        <f t="array" ref="F115">IF($C115="","",INDEX(import_data,$C115,F$9))</f>
        <v>Arnulf</v>
      </c>
      <c r="G115" s="280" t="str" cm="1">
        <f t="array" ref="G115">IF($C115="","",INDEX(import_data,$C115,G$9))</f>
        <v>Wolfram</v>
      </c>
      <c r="H115" s="280" t="str" cm="1">
        <f t="array" ref="H115">IF($C115="","",IF(INDEX(import_data,$C115,H$9)="","",INDEX(import_data,$C115,H$9)))</f>
        <v>Naturfreunde W.</v>
      </c>
      <c r="I115" s="300" t="str" cm="1">
        <f t="array" ref="I115">IF($C115="","",IF(INDEX(import_data,$C115,I$9)="","",INDEX(import_data,$C115,I$9)))</f>
        <v/>
      </c>
      <c r="K115" s="312" t="str">
        <f t="shared" si="10"/>
        <v>Arnulf – Wolfram – Naturfreunde W.</v>
      </c>
      <c r="L115" s="92" t="s">
        <v>0</v>
      </c>
      <c r="M115" s="312" t="str">
        <f t="shared" si="11"/>
        <v>Arnulf – Wolfram – Naturfreunde W.</v>
      </c>
      <c r="N115" s="92" t="s">
        <v>0</v>
      </c>
      <c r="O115" s="312" t="str">
        <f t="shared" si="12"/>
        <v>Arnulf – Wolfram</v>
      </c>
      <c r="P115" s="92" t="s">
        <v>0</v>
      </c>
      <c r="Q115" s="141">
        <f t="shared" si="13"/>
        <v>103</v>
      </c>
      <c r="R115" s="278" t="str">
        <f t="shared" si="9"/>
        <v/>
      </c>
      <c r="T115" s="282" t="str" cm="1">
        <f t="array" ref="T115">IFERROR(INDEX(import_data,MATCH($T$8&amp;"-"&amp;$Q115,import_key,0),T$9),"")</f>
        <v/>
      </c>
      <c r="U115" s="280" t="str" cm="1">
        <f t="array" ref="U115">IFERROR(INDEX(import_data,MATCH($T$8&amp;"-"&amp;$Q115,import_key,0),U$9),"")</f>
        <v/>
      </c>
      <c r="V115" s="300" t="str" cm="1">
        <f t="array" ref="V115">IFERROR(INDEX(import_data,MATCH($T$8&amp;"-"&amp;$Q115,import_key,0),V$9),"")</f>
        <v/>
      </c>
    </row>
    <row r="116" spans="2:22" x14ac:dyDescent="0.25">
      <c r="B116" s="141">
        <f t="shared" si="14"/>
        <v>104</v>
      </c>
      <c r="C116" s="278">
        <f t="shared" si="8"/>
        <v>122</v>
      </c>
      <c r="E116" s="282" cm="1">
        <f t="array" ref="E116">IF($C116="","",INDEX(import_data,$C116,E$9))</f>
        <v>1785</v>
      </c>
      <c r="F116" s="280" t="str" cm="1">
        <f t="array" ref="F116">IF($C116="","",INDEX(import_data,$C116,F$9))</f>
        <v>Asja</v>
      </c>
      <c r="G116" s="280" t="str" cm="1">
        <f t="array" ref="G116">IF($C116="","",INDEX(import_data,$C116,G$9))</f>
        <v>Dubravčić</v>
      </c>
      <c r="H116" s="280" t="str" cm="1">
        <f t="array" ref="H116">IF($C116="","",IF(INDEX(import_data,$C116,H$9)="","",INDEX(import_data,$C116,H$9)))</f>
        <v>OK Kapela</v>
      </c>
      <c r="I116" s="300" t="str" cm="1">
        <f t="array" ref="I116">IF($C116="","",IF(INDEX(import_data,$C116,I$9)="","",INDEX(import_data,$C116,I$9)))</f>
        <v/>
      </c>
      <c r="K116" s="312" t="str">
        <f t="shared" si="10"/>
        <v>Asja – Dubravčić – OK Kapela</v>
      </c>
      <c r="L116" s="92" t="s">
        <v>0</v>
      </c>
      <c r="M116" s="312" t="str">
        <f t="shared" si="11"/>
        <v>Asja – Dubravčić – OK Kapela</v>
      </c>
      <c r="N116" s="92" t="s">
        <v>0</v>
      </c>
      <c r="O116" s="312" t="str">
        <f t="shared" si="12"/>
        <v>Asja – Dubravčić</v>
      </c>
      <c r="P116" s="92" t="s">
        <v>0</v>
      </c>
      <c r="Q116" s="141">
        <f t="shared" si="13"/>
        <v>104</v>
      </c>
      <c r="R116" s="278" t="str">
        <f t="shared" si="9"/>
        <v/>
      </c>
      <c r="T116" s="282" t="str" cm="1">
        <f t="array" ref="T116">IFERROR(INDEX(import_data,MATCH($T$8&amp;"-"&amp;$Q116,import_key,0),T$9),"")</f>
        <v/>
      </c>
      <c r="U116" s="280" t="str" cm="1">
        <f t="array" ref="U116">IFERROR(INDEX(import_data,MATCH($T$8&amp;"-"&amp;$Q116,import_key,0),U$9),"")</f>
        <v/>
      </c>
      <c r="V116" s="300" t="str" cm="1">
        <f t="array" ref="V116">IFERROR(INDEX(import_data,MATCH($T$8&amp;"-"&amp;$Q116,import_key,0),V$9),"")</f>
        <v/>
      </c>
    </row>
    <row r="117" spans="2:22" x14ac:dyDescent="0.25">
      <c r="B117" s="141">
        <f t="shared" si="14"/>
        <v>105</v>
      </c>
      <c r="C117" s="278">
        <f t="shared" si="8"/>
        <v>123</v>
      </c>
      <c r="E117" s="282" cm="1">
        <f t="array" ref="E117">IF($C117="","",INDEX(import_data,$C117,E$9))</f>
        <v>1755</v>
      </c>
      <c r="F117" s="280" t="str" cm="1">
        <f t="array" ref="F117">IF($C117="","",INDEX(import_data,$C117,F$9))</f>
        <v>Asmir</v>
      </c>
      <c r="G117" s="280" t="str" cm="1">
        <f t="array" ref="G117">IF($C117="","",INDEX(import_data,$C117,G$9))</f>
        <v>Mašić</v>
      </c>
      <c r="H117" s="280" t="str" cm="1">
        <f t="array" ref="H117">IF($C117="","",IF(INDEX(import_data,$C117,H$9)="","",INDEX(import_data,$C117,H$9)))</f>
        <v>OK Maksimir</v>
      </c>
      <c r="I117" s="300" t="str" cm="1">
        <f t="array" ref="I117">IF($C117="","",IF(INDEX(import_data,$C117,I$9)="","",INDEX(import_data,$C117,I$9)))</f>
        <v/>
      </c>
      <c r="K117" s="312" t="str">
        <f t="shared" si="10"/>
        <v>Asmir – Mašić – OK Maksimir</v>
      </c>
      <c r="L117" s="92" t="s">
        <v>0</v>
      </c>
      <c r="M117" s="312" t="str">
        <f t="shared" si="11"/>
        <v>Asmir – Mašić – OK Maksimir</v>
      </c>
      <c r="N117" s="92" t="s">
        <v>0</v>
      </c>
      <c r="O117" s="312" t="str">
        <f t="shared" si="12"/>
        <v>Asmir – Mašić</v>
      </c>
      <c r="P117" s="92" t="s">
        <v>0</v>
      </c>
      <c r="Q117" s="141">
        <f t="shared" si="13"/>
        <v>105</v>
      </c>
      <c r="R117" s="278" t="str">
        <f t="shared" si="9"/>
        <v/>
      </c>
      <c r="T117" s="282" t="str" cm="1">
        <f t="array" ref="T117">IFERROR(INDEX(import_data,MATCH($T$8&amp;"-"&amp;$Q117,import_key,0),T$9),"")</f>
        <v/>
      </c>
      <c r="U117" s="280" t="str" cm="1">
        <f t="array" ref="U117">IFERROR(INDEX(import_data,MATCH($T$8&amp;"-"&amp;$Q117,import_key,0),U$9),"")</f>
        <v/>
      </c>
      <c r="V117" s="300" t="str" cm="1">
        <f t="array" ref="V117">IFERROR(INDEX(import_data,MATCH($T$8&amp;"-"&amp;$Q117,import_key,0),V$9),"")</f>
        <v/>
      </c>
    </row>
    <row r="118" spans="2:22" x14ac:dyDescent="0.25">
      <c r="B118" s="141">
        <f t="shared" si="14"/>
        <v>106</v>
      </c>
      <c r="C118" s="278">
        <f t="shared" si="8"/>
        <v>124</v>
      </c>
      <c r="E118" s="282" cm="1">
        <f t="array" ref="E118">IF($C118="","",INDEX(import_data,$C118,E$9))</f>
        <v>2094</v>
      </c>
      <c r="F118" s="280" t="str" cm="1">
        <f t="array" ref="F118">IF($C118="","",INDEX(import_data,$C118,F$9))</f>
        <v>Axel</v>
      </c>
      <c r="G118" s="280" t="str" cm="1">
        <f t="array" ref="G118">IF($C118="","",INDEX(import_data,$C118,G$9))</f>
        <v>Biel</v>
      </c>
      <c r="H118" s="280" t="str" cm="1">
        <f t="array" ref="H118">IF($C118="","",IF(INDEX(import_data,$C118,H$9)="","",INDEX(import_data,$C118,H$9)))</f>
        <v>Naturfreunde W.</v>
      </c>
      <c r="I118" s="300" t="str" cm="1">
        <f t="array" ref="I118">IF($C118="","",IF(INDEX(import_data,$C118,I$9)="","",INDEX(import_data,$C118,I$9)))</f>
        <v/>
      </c>
      <c r="K118" s="312" t="str">
        <f t="shared" si="10"/>
        <v>Axel – Biel – Naturfreunde W.</v>
      </c>
      <c r="L118" s="92" t="s">
        <v>0</v>
      </c>
      <c r="M118" s="312" t="str">
        <f t="shared" si="11"/>
        <v>Axel – Biel – Naturfreunde W.</v>
      </c>
      <c r="N118" s="92" t="s">
        <v>0</v>
      </c>
      <c r="O118" s="312" t="str">
        <f t="shared" si="12"/>
        <v>Axel – Biel</v>
      </c>
      <c r="P118" s="92" t="s">
        <v>0</v>
      </c>
      <c r="Q118" s="141">
        <f t="shared" si="13"/>
        <v>106</v>
      </c>
      <c r="R118" s="278" t="str">
        <f t="shared" si="9"/>
        <v/>
      </c>
      <c r="T118" s="282" t="str" cm="1">
        <f t="array" ref="T118">IFERROR(INDEX(import_data,MATCH($T$8&amp;"-"&amp;$Q118,import_key,0),T$9),"")</f>
        <v/>
      </c>
      <c r="U118" s="280" t="str" cm="1">
        <f t="array" ref="U118">IFERROR(INDEX(import_data,MATCH($T$8&amp;"-"&amp;$Q118,import_key,0),U$9),"")</f>
        <v/>
      </c>
      <c r="V118" s="300" t="str" cm="1">
        <f t="array" ref="V118">IFERROR(INDEX(import_data,MATCH($T$8&amp;"-"&amp;$Q118,import_key,0),V$9),"")</f>
        <v/>
      </c>
    </row>
    <row r="119" spans="2:22" x14ac:dyDescent="0.25">
      <c r="B119" s="141">
        <f t="shared" si="14"/>
        <v>107</v>
      </c>
      <c r="C119" s="278">
        <f t="shared" si="8"/>
        <v>125</v>
      </c>
      <c r="E119" s="282" cm="1">
        <f t="array" ref="E119">IF($C119="","",INDEX(import_data,$C119,E$9))</f>
        <v>1880</v>
      </c>
      <c r="F119" s="280" t="str" cm="1">
        <f t="array" ref="F119">IF($C119="","",INDEX(import_data,$C119,F$9))</f>
        <v>Bako</v>
      </c>
      <c r="G119" s="280" t="str" cm="1">
        <f t="array" ref="G119">IF($C119="","",INDEX(import_data,$C119,G$9))</f>
        <v>Botond</v>
      </c>
      <c r="H119" s="280" t="str" cm="1">
        <f t="array" ref="H119">IF($C119="","",IF(INDEX(import_data,$C119,H$9)="","",INDEX(import_data,$C119,H$9)))</f>
        <v>OK Vihor</v>
      </c>
      <c r="I119" s="300" t="str" cm="1">
        <f t="array" ref="I119">IF($C119="","",IF(INDEX(import_data,$C119,I$9)="","",INDEX(import_data,$C119,I$9)))</f>
        <v/>
      </c>
      <c r="K119" s="312" t="str">
        <f t="shared" si="10"/>
        <v>Bako – Botond – OK Vihor</v>
      </c>
      <c r="L119" s="92" t="s">
        <v>0</v>
      </c>
      <c r="M119" s="312" t="str">
        <f t="shared" si="11"/>
        <v>Bako – Botond – OK Vihor</v>
      </c>
      <c r="N119" s="92" t="s">
        <v>0</v>
      </c>
      <c r="O119" s="312" t="str">
        <f t="shared" si="12"/>
        <v>Bako – Botond</v>
      </c>
      <c r="P119" s="92" t="s">
        <v>0</v>
      </c>
      <c r="Q119" s="141">
        <f t="shared" si="13"/>
        <v>107</v>
      </c>
      <c r="R119" s="278" t="str">
        <f t="shared" si="9"/>
        <v/>
      </c>
      <c r="T119" s="282" t="str" cm="1">
        <f t="array" ref="T119">IFERROR(INDEX(import_data,MATCH($T$8&amp;"-"&amp;$Q119,import_key,0),T$9),"")</f>
        <v/>
      </c>
      <c r="U119" s="280" t="str" cm="1">
        <f t="array" ref="U119">IFERROR(INDEX(import_data,MATCH($T$8&amp;"-"&amp;$Q119,import_key,0),U$9),"")</f>
        <v/>
      </c>
      <c r="V119" s="300" t="str" cm="1">
        <f t="array" ref="V119">IFERROR(INDEX(import_data,MATCH($T$8&amp;"-"&amp;$Q119,import_key,0),V$9),"")</f>
        <v/>
      </c>
    </row>
    <row r="120" spans="2:22" x14ac:dyDescent="0.25">
      <c r="B120" s="141">
        <f t="shared" si="14"/>
        <v>108</v>
      </c>
      <c r="C120" s="278">
        <f t="shared" si="8"/>
        <v>126</v>
      </c>
      <c r="E120" s="282" cm="1">
        <f t="array" ref="E120">IF($C120="","",INDEX(import_data,$C120,E$9))</f>
        <v>2089</v>
      </c>
      <c r="F120" s="280" t="str" cm="1">
        <f t="array" ref="F120">IF($C120="","",INDEX(import_data,$C120,F$9))</f>
        <v>Balázs</v>
      </c>
      <c r="G120" s="280" t="str" cm="1">
        <f t="array" ref="G120">IF($C120="","",INDEX(import_data,$C120,G$9))</f>
        <v>Müller</v>
      </c>
      <c r="H120" s="280" t="str" cm="1">
        <f t="array" ref="H120">IF($C120="","",IF(INDEX(import_data,$C120,H$9)="","",INDEX(import_data,$C120,H$9)))</f>
        <v>Zselici Tájfutók</v>
      </c>
      <c r="I120" s="300" t="str" cm="1">
        <f t="array" ref="I120">IF($C120="","",IF(INDEX(import_data,$C120,I$9)="","",INDEX(import_data,$C120,I$9)))</f>
        <v/>
      </c>
      <c r="K120" s="312" t="str">
        <f t="shared" si="10"/>
        <v>Balázs – Müller – Zselici Tájfutók</v>
      </c>
      <c r="L120" s="92" t="s">
        <v>0</v>
      </c>
      <c r="M120" s="312" t="str">
        <f t="shared" si="11"/>
        <v>Balázs – Müller – Zselici Tájfutók</v>
      </c>
      <c r="N120" s="92" t="s">
        <v>0</v>
      </c>
      <c r="O120" s="312" t="str">
        <f t="shared" si="12"/>
        <v>Balázs – Müller</v>
      </c>
      <c r="P120" s="92" t="s">
        <v>0</v>
      </c>
      <c r="Q120" s="141">
        <f t="shared" si="13"/>
        <v>108</v>
      </c>
      <c r="R120" s="278" t="str">
        <f t="shared" si="9"/>
        <v/>
      </c>
      <c r="T120" s="282" t="str" cm="1">
        <f t="array" ref="T120">IFERROR(INDEX(import_data,MATCH($T$8&amp;"-"&amp;$Q120,import_key,0),T$9),"")</f>
        <v/>
      </c>
      <c r="U120" s="280" t="str" cm="1">
        <f t="array" ref="U120">IFERROR(INDEX(import_data,MATCH($T$8&amp;"-"&amp;$Q120,import_key,0),U$9),"")</f>
        <v/>
      </c>
      <c r="V120" s="300" t="str" cm="1">
        <f t="array" ref="V120">IFERROR(INDEX(import_data,MATCH($T$8&amp;"-"&amp;$Q120,import_key,0),V$9),"")</f>
        <v/>
      </c>
    </row>
    <row r="121" spans="2:22" x14ac:dyDescent="0.25">
      <c r="B121" s="141">
        <f t="shared" si="14"/>
        <v>109</v>
      </c>
      <c r="C121" s="278">
        <f t="shared" si="8"/>
        <v>127</v>
      </c>
      <c r="E121" s="282" cm="1">
        <f t="array" ref="E121">IF($C121="","",INDEX(import_data,$C121,E$9))</f>
        <v>2127</v>
      </c>
      <c r="F121" s="280" t="str" cm="1">
        <f t="array" ref="F121">IF($C121="","",INDEX(import_data,$C121,F$9))</f>
        <v>Barbara</v>
      </c>
      <c r="G121" s="280" t="str" cm="1">
        <f t="array" ref="G121">IF($C121="","",INDEX(import_data,$C121,G$9))</f>
        <v>Kastner</v>
      </c>
      <c r="H121" s="280" t="str" cm="1">
        <f t="array" ref="H121">IF($C121="","",IF(INDEX(import_data,$C121,H$9)="","",INDEX(import_data,$C121,H$9)))</f>
        <v>Naturfreunde W.</v>
      </c>
      <c r="I121" s="300" t="str" cm="1">
        <f t="array" ref="I121">IF($C121="","",IF(INDEX(import_data,$C121,I$9)="","",INDEX(import_data,$C121,I$9)))</f>
        <v/>
      </c>
      <c r="K121" s="312" t="str">
        <f t="shared" si="10"/>
        <v>Barbara – Kastner – Naturfreunde W.</v>
      </c>
      <c r="L121" s="92" t="s">
        <v>0</v>
      </c>
      <c r="M121" s="312" t="str">
        <f t="shared" si="11"/>
        <v>Barbara – Kastner – Naturfreunde W.</v>
      </c>
      <c r="N121" s="92" t="s">
        <v>0</v>
      </c>
      <c r="O121" s="312" t="str">
        <f t="shared" si="12"/>
        <v>Barbara – Kastner</v>
      </c>
      <c r="P121" s="92" t="s">
        <v>0</v>
      </c>
      <c r="Q121" s="141">
        <f t="shared" si="13"/>
        <v>109</v>
      </c>
      <c r="R121" s="278" t="str">
        <f t="shared" si="9"/>
        <v/>
      </c>
      <c r="T121" s="282" t="str" cm="1">
        <f t="array" ref="T121">IFERROR(INDEX(import_data,MATCH($T$8&amp;"-"&amp;$Q121,import_key,0),T$9),"")</f>
        <v/>
      </c>
      <c r="U121" s="301" t="str" cm="1">
        <f t="array" ref="U121">IFERROR(INDEX(import_data,MATCH($T$8&amp;"-"&amp;$Q121,import_key,0),U$9),"")</f>
        <v/>
      </c>
      <c r="V121" s="300" t="str" cm="1">
        <f t="array" ref="V121">IFERROR(INDEX(import_data,MATCH($T$8&amp;"-"&amp;$Q121,import_key,0),V$9),"")</f>
        <v/>
      </c>
    </row>
    <row r="122" spans="2:22" x14ac:dyDescent="0.25">
      <c r="B122" s="141">
        <f t="shared" si="14"/>
        <v>110</v>
      </c>
      <c r="C122" s="278">
        <f t="shared" si="8"/>
        <v>128</v>
      </c>
      <c r="E122" s="282" cm="1">
        <f t="array" ref="E122">IF($C122="","",INDEX(import_data,$C122,E$9))</f>
        <v>1883</v>
      </c>
      <c r="F122" s="280" t="str" cm="1">
        <f t="array" ref="F122">IF($C122="","",INDEX(import_data,$C122,F$9))</f>
        <v>Barbara</v>
      </c>
      <c r="G122" s="280" t="str" cm="1">
        <f t="array" ref="G122">IF($C122="","",INDEX(import_data,$C122,G$9))</f>
        <v>Bjeliš</v>
      </c>
      <c r="H122" s="280" t="str" cm="1">
        <f t="array" ref="H122">IF($C122="","",IF(INDEX(import_data,$C122,H$9)="","",INDEX(import_data,$C122,H$9)))</f>
        <v>OK Vihor</v>
      </c>
      <c r="I122" s="300" t="str" cm="1">
        <f t="array" ref="I122">IF($C122="","",IF(INDEX(import_data,$C122,I$9)="","",INDEX(import_data,$C122,I$9)))</f>
        <v>Ž21B</v>
      </c>
      <c r="K122" s="312" t="str">
        <f t="shared" si="10"/>
        <v>Barbara – Bjeliš – OK Vihor – Ž21B</v>
      </c>
      <c r="L122" s="92" t="s">
        <v>0</v>
      </c>
      <c r="M122" s="312" t="str">
        <f t="shared" si="11"/>
        <v>Barbara – Bjeliš – OK Vihor</v>
      </c>
      <c r="N122" s="92" t="s">
        <v>0</v>
      </c>
      <c r="O122" s="312" t="str">
        <f t="shared" si="12"/>
        <v>Barbara – Bjeliš</v>
      </c>
      <c r="P122" s="92" t="s">
        <v>0</v>
      </c>
      <c r="Q122" s="141">
        <f t="shared" si="13"/>
        <v>110</v>
      </c>
      <c r="R122" s="278" t="str">
        <f t="shared" si="9"/>
        <v/>
      </c>
      <c r="T122" s="282" t="str" cm="1">
        <f t="array" ref="T122">IFERROR(INDEX(import_data,MATCH($T$8&amp;"-"&amp;$Q122,import_key,0),T$9),"")</f>
        <v/>
      </c>
      <c r="U122" s="280" t="str" cm="1">
        <f t="array" ref="U122">IFERROR(INDEX(import_data,MATCH($T$8&amp;"-"&amp;$Q122,import_key,0),U$9),"")</f>
        <v/>
      </c>
      <c r="V122" s="300" t="str" cm="1">
        <f t="array" ref="V122">IFERROR(INDEX(import_data,MATCH($T$8&amp;"-"&amp;$Q122,import_key,0),V$9),"")</f>
        <v/>
      </c>
    </row>
    <row r="123" spans="2:22" x14ac:dyDescent="0.25">
      <c r="B123" s="141">
        <f t="shared" si="14"/>
        <v>111</v>
      </c>
      <c r="C123" s="278">
        <f t="shared" si="8"/>
        <v>129</v>
      </c>
      <c r="E123" s="282" cm="1">
        <f t="array" ref="E123">IF($C123="","",INDEX(import_data,$C123,E$9))</f>
        <v>1750</v>
      </c>
      <c r="F123" s="280" t="str" cm="1">
        <f t="array" ref="F123">IF($C123="","",INDEX(import_data,$C123,F$9))</f>
        <v>Barbara</v>
      </c>
      <c r="G123" s="280" t="str" cm="1">
        <f t="array" ref="G123">IF($C123="","",INDEX(import_data,$C123,G$9))</f>
        <v>Fumić</v>
      </c>
      <c r="H123" s="280" t="str" cm="1">
        <f t="array" ref="H123">IF($C123="","",IF(INDEX(import_data,$C123,H$9)="","",INDEX(import_data,$C123,H$9)))</f>
        <v>OK Vihor</v>
      </c>
      <c r="I123" s="300" t="str" cm="1">
        <f t="array" ref="I123">IF($C123="","",IF(INDEX(import_data,$C123,I$9)="","",INDEX(import_data,$C123,I$9)))</f>
        <v/>
      </c>
      <c r="K123" s="312" t="str">
        <f t="shared" si="10"/>
        <v>Barbara – Fumić – OK Vihor</v>
      </c>
      <c r="L123" s="92" t="s">
        <v>0</v>
      </c>
      <c r="M123" s="312" t="str">
        <f t="shared" si="11"/>
        <v>Barbara – Fumić – OK Vihor</v>
      </c>
      <c r="N123" s="92" t="s">
        <v>0</v>
      </c>
      <c r="O123" s="312" t="str">
        <f t="shared" si="12"/>
        <v>Barbara – Fumić</v>
      </c>
      <c r="P123" s="92" t="s">
        <v>0</v>
      </c>
      <c r="Q123" s="141">
        <f t="shared" si="13"/>
        <v>111</v>
      </c>
      <c r="R123" s="278" t="str">
        <f t="shared" si="9"/>
        <v/>
      </c>
      <c r="T123" s="282" t="str" cm="1">
        <f t="array" ref="T123">IFERROR(INDEX(import_data,MATCH($T$8&amp;"-"&amp;$Q123,import_key,0),T$9),"")</f>
        <v/>
      </c>
      <c r="U123" s="280" t="str" cm="1">
        <f t="array" ref="U123">IFERROR(INDEX(import_data,MATCH($T$8&amp;"-"&amp;$Q123,import_key,0),U$9),"")</f>
        <v/>
      </c>
      <c r="V123" s="300" t="str" cm="1">
        <f t="array" ref="V123">IFERROR(INDEX(import_data,MATCH($T$8&amp;"-"&amp;$Q123,import_key,0),V$9),"")</f>
        <v/>
      </c>
    </row>
    <row r="124" spans="2:22" x14ac:dyDescent="0.25">
      <c r="B124" s="141">
        <f t="shared" si="14"/>
        <v>112</v>
      </c>
      <c r="C124" s="278">
        <f t="shared" si="8"/>
        <v>130</v>
      </c>
      <c r="E124" s="282" cm="1">
        <f t="array" ref="E124">IF($C124="","",INDEX(import_data,$C124,E$9))</f>
        <v>1716</v>
      </c>
      <c r="F124" s="280" t="str" cm="1">
        <f t="array" ref="F124">IF($C124="","",INDEX(import_data,$C124,F$9))</f>
        <v>Barbara</v>
      </c>
      <c r="G124" s="280" t="str" cm="1">
        <f t="array" ref="G124">IF($C124="","",INDEX(import_data,$C124,G$9))</f>
        <v>Pajk</v>
      </c>
      <c r="H124" s="280" t="str" cm="1">
        <f t="array" ref="H124">IF($C124="","",IF(INDEX(import_data,$C124,H$9)="","",INDEX(import_data,$C124,H$9)))</f>
        <v>OK Vihor</v>
      </c>
      <c r="I124" s="300" t="str" cm="1">
        <f t="array" ref="I124">IF($C124="","",IF(INDEX(import_data,$C124,I$9)="","",INDEX(import_data,$C124,I$9)))</f>
        <v/>
      </c>
      <c r="K124" s="312" t="str">
        <f t="shared" si="10"/>
        <v>Barbara – Pajk – OK Vihor</v>
      </c>
      <c r="L124" s="92" t="s">
        <v>0</v>
      </c>
      <c r="M124" s="312" t="str">
        <f t="shared" si="11"/>
        <v>Barbara – Pajk – OK Vihor</v>
      </c>
      <c r="N124" s="92" t="s">
        <v>0</v>
      </c>
      <c r="O124" s="312" t="str">
        <f t="shared" si="12"/>
        <v>Barbara – Pajk</v>
      </c>
      <c r="P124" s="92" t="s">
        <v>0</v>
      </c>
      <c r="Q124" s="141">
        <f t="shared" si="13"/>
        <v>112</v>
      </c>
      <c r="R124" s="278" t="str">
        <f t="shared" si="9"/>
        <v/>
      </c>
      <c r="T124" s="282" t="str" cm="1">
        <f t="array" ref="T124">IFERROR(INDEX(import_data,MATCH($T$8&amp;"-"&amp;$Q124,import_key,0),T$9),"")</f>
        <v/>
      </c>
      <c r="U124" s="280" t="str" cm="1">
        <f t="array" ref="U124">IFERROR(INDEX(import_data,MATCH($T$8&amp;"-"&amp;$Q124,import_key,0),U$9),"")</f>
        <v/>
      </c>
      <c r="V124" s="300" t="str" cm="1">
        <f t="array" ref="V124">IFERROR(INDEX(import_data,MATCH($T$8&amp;"-"&amp;$Q124,import_key,0),V$9),"")</f>
        <v/>
      </c>
    </row>
    <row r="125" spans="2:22" x14ac:dyDescent="0.25">
      <c r="B125" s="141">
        <f t="shared" si="14"/>
        <v>113</v>
      </c>
      <c r="C125" s="278">
        <f t="shared" si="8"/>
        <v>131</v>
      </c>
      <c r="E125" s="282" cm="1">
        <f t="array" ref="E125">IF($C125="","",INDEX(import_data,$C125,E$9))</f>
        <v>2205</v>
      </c>
      <c r="F125" s="280" t="str" cm="1">
        <f t="array" ref="F125">IF($C125="","",INDEX(import_data,$C125,F$9))</f>
        <v>Barbara</v>
      </c>
      <c r="G125" s="280" t="str" cm="1">
        <f t="array" ref="G125">IF($C125="","",INDEX(import_data,$C125,G$9))</f>
        <v>Arbanas</v>
      </c>
      <c r="H125" s="280" t="str" cm="1">
        <f t="array" ref="H125">IF($C125="","",IF(INDEX(import_data,$C125,H$9)="","",INDEX(import_data,$C125,H$9)))</f>
        <v>OK Kapela</v>
      </c>
      <c r="I125" s="300" t="str" cm="1">
        <f t="array" ref="I125">IF($C125="","",IF(INDEX(import_data,$C125,I$9)="","",INDEX(import_data,$C125,I$9)))</f>
        <v>Ž21B</v>
      </c>
      <c r="K125" s="312" t="str">
        <f t="shared" si="10"/>
        <v>Barbara – Arbanas – OK Kapela – Ž21B</v>
      </c>
      <c r="L125" s="92" t="s">
        <v>0</v>
      </c>
      <c r="M125" s="312" t="str">
        <f t="shared" si="11"/>
        <v>Barbara – Arbanas – OK Kapela</v>
      </c>
      <c r="N125" s="92" t="s">
        <v>0</v>
      </c>
      <c r="O125" s="312" t="str">
        <f t="shared" si="12"/>
        <v>Barbara – Arbanas</v>
      </c>
      <c r="P125" s="92" t="s">
        <v>0</v>
      </c>
      <c r="Q125" s="141">
        <f t="shared" si="13"/>
        <v>113</v>
      </c>
      <c r="R125" s="278" t="str">
        <f t="shared" si="9"/>
        <v/>
      </c>
      <c r="T125" s="282" t="str" cm="1">
        <f t="array" ref="T125">IFERROR(INDEX(import_data,MATCH($T$8&amp;"-"&amp;$Q125,import_key,0),T$9),"")</f>
        <v/>
      </c>
      <c r="U125" s="280" t="str" cm="1">
        <f t="array" ref="U125">IFERROR(INDEX(import_data,MATCH($T$8&amp;"-"&amp;$Q125,import_key,0),U$9),"")</f>
        <v/>
      </c>
      <c r="V125" s="300" t="str" cm="1">
        <f t="array" ref="V125">IFERROR(INDEX(import_data,MATCH($T$8&amp;"-"&amp;$Q125,import_key,0),V$9),"")</f>
        <v/>
      </c>
    </row>
    <row r="126" spans="2:22" x14ac:dyDescent="0.25">
      <c r="B126" s="141">
        <f t="shared" si="14"/>
        <v>114</v>
      </c>
      <c r="C126" s="278">
        <f t="shared" si="8"/>
        <v>132</v>
      </c>
      <c r="E126" s="282" cm="1">
        <f t="array" ref="E126">IF($C126="","",INDEX(import_data,$C126,E$9))</f>
        <v>2019</v>
      </c>
      <c r="F126" s="280" t="str" cm="1">
        <f t="array" ref="F126">IF($C126="","",INDEX(import_data,$C126,F$9))</f>
        <v>Barbara</v>
      </c>
      <c r="G126" s="280" t="str" cm="1">
        <f t="array" ref="G126">IF($C126="","",INDEX(import_data,$C126,G$9))</f>
        <v>Carević</v>
      </c>
      <c r="H126" s="280" t="str" cm="1">
        <f t="array" ref="H126">IF($C126="","",IF(INDEX(import_data,$C126,H$9)="","",INDEX(import_data,$C126,H$9)))</f>
        <v/>
      </c>
      <c r="I126" s="300" t="str" cm="1">
        <f t="array" ref="I126">IF($C126="","",IF(INDEX(import_data,$C126,I$9)="","",INDEX(import_data,$C126,I$9)))</f>
        <v/>
      </c>
      <c r="K126" s="312" t="str">
        <f t="shared" si="10"/>
        <v>Barbara – Carević</v>
      </c>
      <c r="L126" s="92" t="s">
        <v>0</v>
      </c>
      <c r="M126" s="312" t="str">
        <f t="shared" si="11"/>
        <v>Barbara – Carević</v>
      </c>
      <c r="N126" s="92" t="s">
        <v>0</v>
      </c>
      <c r="O126" s="312" t="str">
        <f t="shared" si="12"/>
        <v>Barbara – Carević</v>
      </c>
      <c r="P126" s="92" t="s">
        <v>0</v>
      </c>
      <c r="Q126" s="141">
        <f t="shared" si="13"/>
        <v>114</v>
      </c>
      <c r="R126" s="278" t="str">
        <f t="shared" si="9"/>
        <v/>
      </c>
      <c r="T126" s="282" t="str" cm="1">
        <f t="array" ref="T126">IFERROR(INDEX(import_data,MATCH($T$8&amp;"-"&amp;$Q126,import_key,0),T$9),"")</f>
        <v/>
      </c>
      <c r="U126" s="280" t="str" cm="1">
        <f t="array" ref="U126">IFERROR(INDEX(import_data,MATCH($T$8&amp;"-"&amp;$Q126,import_key,0),U$9),"")</f>
        <v/>
      </c>
      <c r="V126" s="300" t="str" cm="1">
        <f t="array" ref="V126">IFERROR(INDEX(import_data,MATCH($T$8&amp;"-"&amp;$Q126,import_key,0),V$9),"")</f>
        <v/>
      </c>
    </row>
    <row r="127" spans="2:22" x14ac:dyDescent="0.25">
      <c r="B127" s="141">
        <f t="shared" si="14"/>
        <v>115</v>
      </c>
      <c r="C127" s="278">
        <f t="shared" si="8"/>
        <v>133</v>
      </c>
      <c r="E127" s="282" cm="1">
        <f t="array" ref="E127">IF($C127="","",INDEX(import_data,$C127,E$9))</f>
        <v>2239</v>
      </c>
      <c r="F127" s="280" t="str" cm="1">
        <f t="array" ref="F127">IF($C127="","",INDEX(import_data,$C127,F$9))</f>
        <v>Barbara Laura</v>
      </c>
      <c r="G127" s="280" t="str" cm="1">
        <f t="array" ref="G127">IF($C127="","",INDEX(import_data,$C127,G$9))</f>
        <v>Čalušić Ljubičić</v>
      </c>
      <c r="H127" s="280" t="str" cm="1">
        <f t="array" ref="H127">IF($C127="","",IF(INDEX(import_data,$C127,H$9)="","",INDEX(import_data,$C127,H$9)))</f>
        <v/>
      </c>
      <c r="I127" s="300" t="str" cm="1">
        <f t="array" ref="I127">IF($C127="","",IF(INDEX(import_data,$C127,I$9)="","",INDEX(import_data,$C127,I$9)))</f>
        <v/>
      </c>
      <c r="K127" s="312" t="str">
        <f t="shared" si="10"/>
        <v>Barbara Laura – Čalušić Ljubičić</v>
      </c>
      <c r="L127" s="92" t="s">
        <v>0</v>
      </c>
      <c r="M127" s="312" t="str">
        <f t="shared" si="11"/>
        <v>Barbara Laura – Čalušić Ljubičić</v>
      </c>
      <c r="N127" s="92" t="s">
        <v>0</v>
      </c>
      <c r="O127" s="312" t="str">
        <f t="shared" si="12"/>
        <v>Barbara Laura – Čalušić Ljubičić</v>
      </c>
      <c r="P127" s="92" t="s">
        <v>0</v>
      </c>
      <c r="Q127" s="141">
        <f t="shared" si="13"/>
        <v>115</v>
      </c>
      <c r="R127" s="278" t="str">
        <f t="shared" si="9"/>
        <v/>
      </c>
      <c r="T127" s="282" t="str" cm="1">
        <f t="array" ref="T127">IFERROR(INDEX(import_data,MATCH($T$8&amp;"-"&amp;$Q127,import_key,0),T$9),"")</f>
        <v/>
      </c>
      <c r="U127" s="280" t="str" cm="1">
        <f t="array" ref="U127">IFERROR(INDEX(import_data,MATCH($T$8&amp;"-"&amp;$Q127,import_key,0),U$9),"")</f>
        <v/>
      </c>
      <c r="V127" s="300" t="str" cm="1">
        <f t="array" ref="V127">IFERROR(INDEX(import_data,MATCH($T$8&amp;"-"&amp;$Q127,import_key,0),V$9),"")</f>
        <v/>
      </c>
    </row>
    <row r="128" spans="2:22" x14ac:dyDescent="0.25">
      <c r="B128" s="141">
        <f t="shared" si="14"/>
        <v>116</v>
      </c>
      <c r="C128" s="278">
        <f t="shared" si="8"/>
        <v>134</v>
      </c>
      <c r="E128" s="282" cm="1">
        <f t="array" ref="E128">IF($C128="","",INDEX(import_data,$C128,E$9))</f>
        <v>1704</v>
      </c>
      <c r="F128" s="280" t="str" cm="1">
        <f t="array" ref="F128">IF($C128="","",INDEX(import_data,$C128,F$9))</f>
        <v>Bartol</v>
      </c>
      <c r="G128" s="280" t="str" cm="1">
        <f t="array" ref="G128">IF($C128="","",INDEX(import_data,$C128,G$9))</f>
        <v>Kekić</v>
      </c>
      <c r="H128" s="280" t="str" cm="1">
        <f t="array" ref="H128">IF($C128="","",IF(INDEX(import_data,$C128,H$9)="","",INDEX(import_data,$C128,H$9)))</f>
        <v>OK Vihor</v>
      </c>
      <c r="I128" s="300" t="str" cm="1">
        <f t="array" ref="I128">IF($C128="","",IF(INDEX(import_data,$C128,I$9)="","",INDEX(import_data,$C128,I$9)))</f>
        <v/>
      </c>
      <c r="K128" s="312" t="str">
        <f t="shared" si="10"/>
        <v>Bartol – Kekić – OK Vihor</v>
      </c>
      <c r="L128" s="92" t="s">
        <v>0</v>
      </c>
      <c r="M128" s="312" t="str">
        <f t="shared" si="11"/>
        <v>Bartol – Kekić – OK Vihor</v>
      </c>
      <c r="N128" s="92" t="s">
        <v>0</v>
      </c>
      <c r="O128" s="312" t="str">
        <f t="shared" si="12"/>
        <v>Bartol – Kekić</v>
      </c>
      <c r="P128" s="92" t="s">
        <v>0</v>
      </c>
      <c r="Q128" s="141">
        <f t="shared" si="13"/>
        <v>116</v>
      </c>
      <c r="R128" s="278" t="str">
        <f t="shared" si="9"/>
        <v/>
      </c>
      <c r="T128" s="282" t="str" cm="1">
        <f t="array" ref="T128">IFERROR(INDEX(import_data,MATCH($T$8&amp;"-"&amp;$Q128,import_key,0),T$9),"")</f>
        <v/>
      </c>
      <c r="U128" s="280" t="str" cm="1">
        <f t="array" ref="U128">IFERROR(INDEX(import_data,MATCH($T$8&amp;"-"&amp;$Q128,import_key,0),U$9),"")</f>
        <v/>
      </c>
      <c r="V128" s="300" t="str" cm="1">
        <f t="array" ref="V128">IFERROR(INDEX(import_data,MATCH($T$8&amp;"-"&amp;$Q128,import_key,0),V$9),"")</f>
        <v/>
      </c>
    </row>
    <row r="129" spans="2:22" x14ac:dyDescent="0.25">
      <c r="B129" s="141">
        <f t="shared" si="14"/>
        <v>117</v>
      </c>
      <c r="C129" s="278">
        <f t="shared" si="8"/>
        <v>135</v>
      </c>
      <c r="E129" s="282" cm="1">
        <f t="array" ref="E129">IF($C129="","",INDEX(import_data,$C129,E$9))</f>
        <v>1867</v>
      </c>
      <c r="F129" s="280" t="str" cm="1">
        <f t="array" ref="F129">IF($C129="","",INDEX(import_data,$C129,F$9))</f>
        <v>Beata Adrianna</v>
      </c>
      <c r="G129" s="280" t="str" cm="1">
        <f t="array" ref="G129">IF($C129="","",INDEX(import_data,$C129,G$9))</f>
        <v>Glinska</v>
      </c>
      <c r="H129" s="280" t="str" cm="1">
        <f t="array" ref="H129">IF($C129="","",IF(INDEX(import_data,$C129,H$9)="","",INDEX(import_data,$C129,H$9)))</f>
        <v>OK Kapela</v>
      </c>
      <c r="I129" s="300" t="str" cm="1">
        <f t="array" ref="I129">IF($C129="","",IF(INDEX(import_data,$C129,I$9)="","",INDEX(import_data,$C129,I$9)))</f>
        <v>Ž45</v>
      </c>
      <c r="K129" s="312" t="str">
        <f t="shared" si="10"/>
        <v>Beata Adrianna – Glinska – OK Kapela – Ž45</v>
      </c>
      <c r="L129" s="92" t="s">
        <v>0</v>
      </c>
      <c r="M129" s="312" t="str">
        <f t="shared" si="11"/>
        <v>Beata Adrianna – Glinska – OK Kapela</v>
      </c>
      <c r="N129" s="92" t="s">
        <v>0</v>
      </c>
      <c r="O129" s="312" t="str">
        <f t="shared" si="12"/>
        <v>Beata Adrianna – Glinska</v>
      </c>
      <c r="P129" s="92" t="s">
        <v>0</v>
      </c>
      <c r="Q129" s="141">
        <f t="shared" si="13"/>
        <v>117</v>
      </c>
      <c r="R129" s="278" t="str">
        <f t="shared" si="9"/>
        <v/>
      </c>
      <c r="T129" s="282" t="str" cm="1">
        <f t="array" ref="T129">IFERROR(INDEX(import_data,MATCH($T$8&amp;"-"&amp;$Q129,import_key,0),T$9),"")</f>
        <v/>
      </c>
      <c r="U129" s="280" t="str" cm="1">
        <f t="array" ref="U129">IFERROR(INDEX(import_data,MATCH($T$8&amp;"-"&amp;$Q129,import_key,0),U$9),"")</f>
        <v/>
      </c>
      <c r="V129" s="300" t="str" cm="1">
        <f t="array" ref="V129">IFERROR(INDEX(import_data,MATCH($T$8&amp;"-"&amp;$Q129,import_key,0),V$9),"")</f>
        <v/>
      </c>
    </row>
    <row r="130" spans="2:22" x14ac:dyDescent="0.25">
      <c r="B130" s="141">
        <f t="shared" si="14"/>
        <v>118</v>
      </c>
      <c r="C130" s="278">
        <f t="shared" si="8"/>
        <v>136</v>
      </c>
      <c r="E130" s="282" cm="1">
        <f t="array" ref="E130">IF($C130="","",INDEX(import_data,$C130,E$9))</f>
        <v>1456</v>
      </c>
      <c r="F130" s="280" t="str" cm="1">
        <f t="array" ref="F130">IF($C130="","",INDEX(import_data,$C130,F$9))</f>
        <v>Beatrice</v>
      </c>
      <c r="G130" s="280" t="str" cm="1">
        <f t="array" ref="G130">IF($C130="","",INDEX(import_data,$C130,G$9))</f>
        <v>Velimirović</v>
      </c>
      <c r="H130" s="280" t="str" cm="1">
        <f t="array" ref="H130">IF($C130="","",IF(INDEX(import_data,$C130,H$9)="","",INDEX(import_data,$C130,H$9)))</f>
        <v>OK Maksimir</v>
      </c>
      <c r="I130" s="300" t="str" cm="1">
        <f t="array" ref="I130">IF($C130="","",IF(INDEX(import_data,$C130,I$9)="","",INDEX(import_data,$C130,I$9)))</f>
        <v>Ž12</v>
      </c>
      <c r="K130" s="312" t="str">
        <f t="shared" si="10"/>
        <v>Beatrice – Velimirović – OK Maksimir – Ž12</v>
      </c>
      <c r="L130" s="92" t="s">
        <v>0</v>
      </c>
      <c r="M130" s="312" t="str">
        <f t="shared" si="11"/>
        <v>Beatrice – Velimirović – OK Maksimir</v>
      </c>
      <c r="N130" s="92" t="s">
        <v>0</v>
      </c>
      <c r="O130" s="312" t="str">
        <f t="shared" si="12"/>
        <v>Beatrice – Velimirović</v>
      </c>
      <c r="P130" s="92" t="s">
        <v>0</v>
      </c>
      <c r="Q130" s="141">
        <f t="shared" si="13"/>
        <v>118</v>
      </c>
      <c r="R130" s="278" t="str">
        <f t="shared" si="9"/>
        <v/>
      </c>
      <c r="T130" s="282" t="str" cm="1">
        <f t="array" ref="T130">IFERROR(INDEX(import_data,MATCH($T$8&amp;"-"&amp;$Q130,import_key,0),T$9),"")</f>
        <v/>
      </c>
      <c r="U130" s="280" t="str" cm="1">
        <f t="array" ref="U130">IFERROR(INDEX(import_data,MATCH($T$8&amp;"-"&amp;$Q130,import_key,0),U$9),"")</f>
        <v/>
      </c>
      <c r="V130" s="300" t="str" cm="1">
        <f t="array" ref="V130">IFERROR(INDEX(import_data,MATCH($T$8&amp;"-"&amp;$Q130,import_key,0),V$9),"")</f>
        <v/>
      </c>
    </row>
    <row r="131" spans="2:22" x14ac:dyDescent="0.25">
      <c r="B131" s="141">
        <f t="shared" si="14"/>
        <v>119</v>
      </c>
      <c r="C131" s="278">
        <f t="shared" si="8"/>
        <v>137</v>
      </c>
      <c r="E131" s="282" cm="1">
        <f t="array" ref="E131">IF($C131="","",INDEX(import_data,$C131,E$9))</f>
        <v>2287</v>
      </c>
      <c r="F131" s="280" t="str" cm="1">
        <f t="array" ref="F131">IF($C131="","",INDEX(import_data,$C131,F$9))</f>
        <v>Bela</v>
      </c>
      <c r="G131" s="280" t="str" cm="1">
        <f t="array" ref="G131">IF($C131="","",INDEX(import_data,$C131,G$9))</f>
        <v>Orešković</v>
      </c>
      <c r="H131" s="280" t="str" cm="1">
        <f t="array" ref="H131">IF($C131="","",IF(INDEX(import_data,$C131,H$9)="","",INDEX(import_data,$C131,H$9)))</f>
        <v>OK Varaždin</v>
      </c>
      <c r="I131" s="300" t="str" cm="1">
        <f t="array" ref="I131">IF($C131="","",IF(INDEX(import_data,$C131,I$9)="","",INDEX(import_data,$C131,I$9)))</f>
        <v/>
      </c>
      <c r="K131" s="312" t="str">
        <f t="shared" si="10"/>
        <v>Bela – Orešković – OK Varaždin</v>
      </c>
      <c r="L131" s="92" t="s">
        <v>0</v>
      </c>
      <c r="M131" s="312" t="str">
        <f t="shared" si="11"/>
        <v>Bela – Orešković – OK Varaždin</v>
      </c>
      <c r="N131" s="92" t="s">
        <v>0</v>
      </c>
      <c r="O131" s="312" t="str">
        <f t="shared" si="12"/>
        <v>Bela – Orešković</v>
      </c>
      <c r="P131" s="92" t="s">
        <v>0</v>
      </c>
      <c r="Q131" s="141">
        <f t="shared" si="13"/>
        <v>119</v>
      </c>
      <c r="R131" s="278" t="str">
        <f t="shared" si="9"/>
        <v/>
      </c>
      <c r="T131" s="282" t="str" cm="1">
        <f t="array" ref="T131">IFERROR(INDEX(import_data,MATCH($T$8&amp;"-"&amp;$Q131,import_key,0),T$9),"")</f>
        <v/>
      </c>
      <c r="U131" s="280" t="str" cm="1">
        <f t="array" ref="U131">IFERROR(INDEX(import_data,MATCH($T$8&amp;"-"&amp;$Q131,import_key,0),U$9),"")</f>
        <v/>
      </c>
      <c r="V131" s="300" t="str" cm="1">
        <f t="array" ref="V131">IFERROR(INDEX(import_data,MATCH($T$8&amp;"-"&amp;$Q131,import_key,0),V$9),"")</f>
        <v/>
      </c>
    </row>
    <row r="132" spans="2:22" x14ac:dyDescent="0.25">
      <c r="B132" s="141">
        <f t="shared" si="14"/>
        <v>120</v>
      </c>
      <c r="C132" s="278">
        <f t="shared" si="8"/>
        <v>138</v>
      </c>
      <c r="E132" s="282" cm="1">
        <f t="array" ref="E132">IF($C132="","",INDEX(import_data,$C132,E$9))</f>
        <v>1382</v>
      </c>
      <c r="F132" s="280" t="str" cm="1">
        <f t="array" ref="F132">IF($C132="","",INDEX(import_data,$C132,F$9))</f>
        <v>Bepo</v>
      </c>
      <c r="G132" s="280" t="str" cm="1">
        <f t="array" ref="G132">IF($C132="","",INDEX(import_data,$C132,G$9))</f>
        <v>Željem</v>
      </c>
      <c r="H132" s="280" t="str" cm="1">
        <f t="array" ref="H132">IF($C132="","",IF(INDEX(import_data,$C132,H$9)="","",INDEX(import_data,$C132,H$9)))</f>
        <v>OK Kapela</v>
      </c>
      <c r="I132" s="300" t="str" cm="1">
        <f t="array" ref="I132">IF($C132="","",IF(INDEX(import_data,$C132,I$9)="","",INDEX(import_data,$C132,I$9)))</f>
        <v>M20</v>
      </c>
      <c r="K132" s="312" t="str">
        <f t="shared" si="10"/>
        <v>Bepo – Željem – OK Kapela – M20</v>
      </c>
      <c r="L132" s="92" t="s">
        <v>0</v>
      </c>
      <c r="M132" s="312" t="str">
        <f t="shared" si="11"/>
        <v>Bepo – Željem – OK Kapela</v>
      </c>
      <c r="N132" s="92" t="s">
        <v>0</v>
      </c>
      <c r="O132" s="312" t="str">
        <f t="shared" si="12"/>
        <v>Bepo – Željem</v>
      </c>
      <c r="P132" s="92" t="s">
        <v>0</v>
      </c>
      <c r="Q132" s="141">
        <f t="shared" si="13"/>
        <v>120</v>
      </c>
      <c r="R132" s="278" t="str">
        <f t="shared" si="9"/>
        <v/>
      </c>
      <c r="T132" s="282" t="str" cm="1">
        <f t="array" ref="T132">IFERROR(INDEX(import_data,MATCH($T$8&amp;"-"&amp;$Q132,import_key,0),T$9),"")</f>
        <v/>
      </c>
      <c r="U132" s="280" t="str" cm="1">
        <f t="array" ref="U132">IFERROR(INDEX(import_data,MATCH($T$8&amp;"-"&amp;$Q132,import_key,0),U$9),"")</f>
        <v/>
      </c>
      <c r="V132" s="300" t="str" cm="1">
        <f t="array" ref="V132">IFERROR(INDEX(import_data,MATCH($T$8&amp;"-"&amp;$Q132,import_key,0),V$9),"")</f>
        <v/>
      </c>
    </row>
    <row r="133" spans="2:22" x14ac:dyDescent="0.25">
      <c r="B133" s="141">
        <f t="shared" si="14"/>
        <v>121</v>
      </c>
      <c r="C133" s="278">
        <f t="shared" si="8"/>
        <v>139</v>
      </c>
      <c r="E133" s="282" cm="1">
        <f t="array" ref="E133">IF($C133="","",INDEX(import_data,$C133,E$9))</f>
        <v>2169</v>
      </c>
      <c r="F133" s="280" t="str" cm="1">
        <f t="array" ref="F133">IF($C133="","",INDEX(import_data,$C133,F$9))</f>
        <v>Bernard</v>
      </c>
      <c r="G133" s="280" t="str" cm="1">
        <f t="array" ref="G133">IF($C133="","",INDEX(import_data,$C133,G$9))</f>
        <v>Ivezić</v>
      </c>
      <c r="H133" s="280" t="str" cm="1">
        <f t="array" ref="H133">IF($C133="","",IF(INDEX(import_data,$C133,H$9)="","",INDEX(import_data,$C133,H$9)))</f>
        <v>OK Vihor</v>
      </c>
      <c r="I133" s="300" t="str" cm="1">
        <f t="array" ref="I133">IF($C133="","",IF(INDEX(import_data,$C133,I$9)="","",INDEX(import_data,$C133,I$9)))</f>
        <v>M21B</v>
      </c>
      <c r="K133" s="312" t="str">
        <f t="shared" si="10"/>
        <v>Bernard – Ivezić – OK Vihor – M21B</v>
      </c>
      <c r="L133" s="92" t="s">
        <v>0</v>
      </c>
      <c r="M133" s="312" t="str">
        <f t="shared" si="11"/>
        <v>Bernard – Ivezić – OK Vihor</v>
      </c>
      <c r="N133" s="92" t="s">
        <v>0</v>
      </c>
      <c r="O133" s="312" t="str">
        <f t="shared" si="12"/>
        <v>Bernard – Ivezić</v>
      </c>
      <c r="P133" s="92" t="s">
        <v>0</v>
      </c>
      <c r="Q133" s="141">
        <f t="shared" si="13"/>
        <v>121</v>
      </c>
      <c r="R133" s="278" t="str">
        <f t="shared" si="9"/>
        <v/>
      </c>
      <c r="T133" s="282" t="str" cm="1">
        <f t="array" ref="T133">IFERROR(INDEX(import_data,MATCH($T$8&amp;"-"&amp;$Q133,import_key,0),T$9),"")</f>
        <v/>
      </c>
      <c r="U133" s="280" t="str" cm="1">
        <f t="array" ref="U133">IFERROR(INDEX(import_data,MATCH($T$8&amp;"-"&amp;$Q133,import_key,0),U$9),"")</f>
        <v/>
      </c>
      <c r="V133" s="300" t="str" cm="1">
        <f t="array" ref="V133">IFERROR(INDEX(import_data,MATCH($T$8&amp;"-"&amp;$Q133,import_key,0),V$9),"")</f>
        <v/>
      </c>
    </row>
    <row r="134" spans="2:22" x14ac:dyDescent="0.25">
      <c r="B134" s="141">
        <f t="shared" si="14"/>
        <v>122</v>
      </c>
      <c r="C134" s="278">
        <f t="shared" si="8"/>
        <v>140</v>
      </c>
      <c r="E134" s="282" cm="1">
        <f t="array" ref="E134">IF($C134="","",INDEX(import_data,$C134,E$9))</f>
        <v>1326</v>
      </c>
      <c r="F134" s="280" t="str" cm="1">
        <f t="array" ref="F134">IF($C134="","",INDEX(import_data,$C134,F$9))</f>
        <v>Bernardica</v>
      </c>
      <c r="G134" s="280" t="str" cm="1">
        <f t="array" ref="G134">IF($C134="","",INDEX(import_data,$C134,G$9))</f>
        <v>Stipić</v>
      </c>
      <c r="H134" s="280" t="str" cm="1">
        <f t="array" ref="H134">IF($C134="","",IF(INDEX(import_data,$C134,H$9)="","",INDEX(import_data,$C134,H$9)))</f>
        <v>OK Vihor</v>
      </c>
      <c r="I134" s="300" t="str" cm="1">
        <f t="array" ref="I134">IF($C134="","",IF(INDEX(import_data,$C134,I$9)="","",INDEX(import_data,$C134,I$9)))</f>
        <v>Ž35</v>
      </c>
      <c r="K134" s="312" t="str">
        <f t="shared" si="10"/>
        <v>Bernardica – Stipić – OK Vihor – Ž35</v>
      </c>
      <c r="L134" s="92" t="s">
        <v>0</v>
      </c>
      <c r="M134" s="312" t="str">
        <f t="shared" si="11"/>
        <v>Bernardica – Stipić – OK Vihor</v>
      </c>
      <c r="N134" s="92" t="s">
        <v>0</v>
      </c>
      <c r="O134" s="312" t="str">
        <f t="shared" si="12"/>
        <v>Bernardica – Stipić</v>
      </c>
      <c r="P134" s="92" t="s">
        <v>0</v>
      </c>
      <c r="Q134" s="141">
        <f t="shared" si="13"/>
        <v>122</v>
      </c>
      <c r="R134" s="278" t="str">
        <f t="shared" si="9"/>
        <v/>
      </c>
      <c r="T134" s="282" t="str" cm="1">
        <f t="array" ref="T134">IFERROR(INDEX(import_data,MATCH($T$8&amp;"-"&amp;$Q134,import_key,0),T$9),"")</f>
        <v/>
      </c>
      <c r="U134" s="280" t="str" cm="1">
        <f t="array" ref="U134">IFERROR(INDEX(import_data,MATCH($T$8&amp;"-"&amp;$Q134,import_key,0),U$9),"")</f>
        <v/>
      </c>
      <c r="V134" s="300" t="str" cm="1">
        <f t="array" ref="V134">IFERROR(INDEX(import_data,MATCH($T$8&amp;"-"&amp;$Q134,import_key,0),V$9),"")</f>
        <v/>
      </c>
    </row>
    <row r="135" spans="2:22" x14ac:dyDescent="0.25">
      <c r="B135" s="141">
        <f t="shared" si="14"/>
        <v>123</v>
      </c>
      <c r="C135" s="278">
        <f t="shared" si="8"/>
        <v>141</v>
      </c>
      <c r="E135" s="282" cm="1">
        <f t="array" ref="E135">IF($C135="","",INDEX(import_data,$C135,E$9))</f>
        <v>2137</v>
      </c>
      <c r="F135" s="280" t="str" cm="1">
        <f t="array" ref="F135">IF($C135="","",INDEX(import_data,$C135,F$9))</f>
        <v>Betty</v>
      </c>
      <c r="G135" s="280" t="str" cm="1">
        <f t="array" ref="G135">IF($C135="","",INDEX(import_data,$C135,G$9))</f>
        <v>De Meyer</v>
      </c>
      <c r="H135" s="280" t="str" cm="1">
        <f t="array" ref="H135">IF($C135="","",IF(INDEX(import_data,$C135,H$9)="","",INDEX(import_data,$C135,H$9)))</f>
        <v>TROL Belgium</v>
      </c>
      <c r="I135" s="300" t="str" cm="1">
        <f t="array" ref="I135">IF($C135="","",IF(INDEX(import_data,$C135,I$9)="","",INDEX(import_data,$C135,I$9)))</f>
        <v/>
      </c>
      <c r="K135" s="312" t="str">
        <f t="shared" si="10"/>
        <v>Betty – De Meyer – TROL Belgium</v>
      </c>
      <c r="L135" s="92" t="s">
        <v>0</v>
      </c>
      <c r="M135" s="312" t="str">
        <f t="shared" si="11"/>
        <v>Betty – De Meyer – TROL Belgium</v>
      </c>
      <c r="N135" s="92" t="s">
        <v>0</v>
      </c>
      <c r="O135" s="312" t="str">
        <f t="shared" si="12"/>
        <v>Betty – De Meyer</v>
      </c>
      <c r="P135" s="92" t="s">
        <v>0</v>
      </c>
      <c r="Q135" s="141">
        <f t="shared" si="13"/>
        <v>123</v>
      </c>
      <c r="R135" s="278" t="str">
        <f t="shared" si="9"/>
        <v/>
      </c>
      <c r="T135" s="282" t="str" cm="1">
        <f t="array" ref="T135">IFERROR(INDEX(import_data,MATCH($T$8&amp;"-"&amp;$Q135,import_key,0),T$9),"")</f>
        <v/>
      </c>
      <c r="U135" s="280" t="str" cm="1">
        <f t="array" ref="U135">IFERROR(INDEX(import_data,MATCH($T$8&amp;"-"&amp;$Q135,import_key,0),U$9),"")</f>
        <v/>
      </c>
      <c r="V135" s="300" t="str" cm="1">
        <f t="array" ref="V135">IFERROR(INDEX(import_data,MATCH($T$8&amp;"-"&amp;$Q135,import_key,0),V$9),"")</f>
        <v/>
      </c>
    </row>
    <row r="136" spans="2:22" x14ac:dyDescent="0.25">
      <c r="B136" s="141">
        <f t="shared" si="14"/>
        <v>124</v>
      </c>
      <c r="C136" s="278">
        <f t="shared" si="8"/>
        <v>142</v>
      </c>
      <c r="E136" s="282" cm="1">
        <f t="array" ref="E136">IF($C136="","",INDEX(import_data,$C136,E$9))</f>
        <v>1551</v>
      </c>
      <c r="F136" s="280" t="str" cm="1">
        <f t="array" ref="F136">IF($C136="","",INDEX(import_data,$C136,F$9))</f>
        <v>Biserka</v>
      </c>
      <c r="G136" s="280" t="str" cm="1">
        <f t="array" ref="G136">IF($C136="","",INDEX(import_data,$C136,G$9))</f>
        <v>Vodopija</v>
      </c>
      <c r="H136" s="280" t="str" cm="1">
        <f t="array" ref="H136">IF($C136="","",IF(INDEX(import_data,$C136,H$9)="","",INDEX(import_data,$C136,H$9)))</f>
        <v>OK Varaždin</v>
      </c>
      <c r="I136" s="300" t="str" cm="1">
        <f t="array" ref="I136">IF($C136="","",IF(INDEX(import_data,$C136,I$9)="","",INDEX(import_data,$C136,I$9)))</f>
        <v/>
      </c>
      <c r="K136" s="312" t="str">
        <f t="shared" si="10"/>
        <v>Biserka – Vodopija – OK Varaždin</v>
      </c>
      <c r="L136" s="92" t="s">
        <v>0</v>
      </c>
      <c r="M136" s="312" t="str">
        <f t="shared" si="11"/>
        <v>Biserka – Vodopija – OK Varaždin</v>
      </c>
      <c r="N136" s="92" t="s">
        <v>0</v>
      </c>
      <c r="O136" s="312" t="str">
        <f t="shared" si="12"/>
        <v>Biserka – Vodopija</v>
      </c>
      <c r="P136" s="92" t="s">
        <v>0</v>
      </c>
      <c r="Q136" s="141">
        <f t="shared" si="13"/>
        <v>124</v>
      </c>
      <c r="R136" s="278" t="str">
        <f t="shared" si="9"/>
        <v/>
      </c>
      <c r="T136" s="282" t="str" cm="1">
        <f t="array" ref="T136">IFERROR(INDEX(import_data,MATCH($T$8&amp;"-"&amp;$Q136,import_key,0),T$9),"")</f>
        <v/>
      </c>
      <c r="U136" s="280" t="str" cm="1">
        <f t="array" ref="U136">IFERROR(INDEX(import_data,MATCH($T$8&amp;"-"&amp;$Q136,import_key,0),U$9),"")</f>
        <v/>
      </c>
      <c r="V136" s="300" t="str" cm="1">
        <f t="array" ref="V136">IFERROR(INDEX(import_data,MATCH($T$8&amp;"-"&amp;$Q136,import_key,0),V$9),"")</f>
        <v/>
      </c>
    </row>
    <row r="137" spans="2:22" x14ac:dyDescent="0.25">
      <c r="B137" s="141">
        <f t="shared" si="14"/>
        <v>125</v>
      </c>
      <c r="C137" s="278">
        <f t="shared" si="8"/>
        <v>143</v>
      </c>
      <c r="E137" s="282" cm="1">
        <f t="array" ref="E137">IF($C137="","",INDEX(import_data,$C137,E$9))</f>
        <v>1324</v>
      </c>
      <c r="F137" s="280" t="str" cm="1">
        <f t="array" ref="F137">IF($C137="","",INDEX(import_data,$C137,F$9))</f>
        <v>Biserka</v>
      </c>
      <c r="G137" s="280" t="str" cm="1">
        <f t="array" ref="G137">IF($C137="","",INDEX(import_data,$C137,G$9))</f>
        <v>Horvat-Nikšić</v>
      </c>
      <c r="H137" s="280" t="str" cm="1">
        <f t="array" ref="H137">IF($C137="","",IF(INDEX(import_data,$C137,H$9)="","",INDEX(import_data,$C137,H$9)))</f>
        <v>OK Vihor</v>
      </c>
      <c r="I137" s="300" t="str" cm="1">
        <f t="array" ref="I137">IF($C137="","",IF(INDEX(import_data,$C137,I$9)="","",INDEX(import_data,$C137,I$9)))</f>
        <v>Ž65</v>
      </c>
      <c r="K137" s="312" t="str">
        <f t="shared" si="10"/>
        <v>Biserka – Horvat-Nikšić – OK Vihor – Ž65</v>
      </c>
      <c r="L137" s="92" t="s">
        <v>0</v>
      </c>
      <c r="M137" s="312" t="str">
        <f t="shared" si="11"/>
        <v>Biserka – Horvat-Nikšić – OK Vihor</v>
      </c>
      <c r="N137" s="92" t="s">
        <v>0</v>
      </c>
      <c r="O137" s="312" t="str">
        <f t="shared" si="12"/>
        <v>Biserka – Horvat-Nikšić</v>
      </c>
      <c r="P137" s="92" t="s">
        <v>0</v>
      </c>
      <c r="Q137" s="141">
        <f t="shared" si="13"/>
        <v>125</v>
      </c>
      <c r="R137" s="278" t="str">
        <f t="shared" si="9"/>
        <v/>
      </c>
      <c r="T137" s="282" t="str" cm="1">
        <f t="array" ref="T137">IFERROR(INDEX(import_data,MATCH($T$8&amp;"-"&amp;$Q137,import_key,0),T$9),"")</f>
        <v/>
      </c>
      <c r="U137" s="280" t="str" cm="1">
        <f t="array" ref="U137">IFERROR(INDEX(import_data,MATCH($T$8&amp;"-"&amp;$Q137,import_key,0),U$9),"")</f>
        <v/>
      </c>
      <c r="V137" s="300" t="str" cm="1">
        <f t="array" ref="V137">IFERROR(INDEX(import_data,MATCH($T$8&amp;"-"&amp;$Q137,import_key,0),V$9),"")</f>
        <v/>
      </c>
    </row>
    <row r="138" spans="2:22" x14ac:dyDescent="0.25">
      <c r="B138" s="141">
        <f t="shared" si="14"/>
        <v>126</v>
      </c>
      <c r="C138" s="278">
        <f t="shared" si="8"/>
        <v>144</v>
      </c>
      <c r="E138" s="282" cm="1">
        <f t="array" ref="E138">IF($C138="","",INDEX(import_data,$C138,E$9))</f>
        <v>1313</v>
      </c>
      <c r="F138" s="280" t="str" cm="1">
        <f t="array" ref="F138">IF($C138="","",INDEX(import_data,$C138,F$9))</f>
        <v>Bojan</v>
      </c>
      <c r="G138" s="280" t="str" cm="1">
        <f t="array" ref="G138">IF($C138="","",INDEX(import_data,$C138,G$9))</f>
        <v>Vukelić</v>
      </c>
      <c r="H138" s="280" t="str" cm="1">
        <f t="array" ref="H138">IF($C138="","",IF(INDEX(import_data,$C138,H$9)="","",INDEX(import_data,$C138,H$9)))</f>
        <v>OK Maksimir</v>
      </c>
      <c r="I138" s="300" t="str" cm="1">
        <f t="array" ref="I138">IF($C138="","",IF(INDEX(import_data,$C138,I$9)="","",INDEX(import_data,$C138,I$9)))</f>
        <v>M45</v>
      </c>
      <c r="K138" s="312" t="str">
        <f t="shared" si="10"/>
        <v>Bojan – Vukelić – OK Maksimir – M45</v>
      </c>
      <c r="L138" s="92" t="s">
        <v>0</v>
      </c>
      <c r="M138" s="312" t="str">
        <f t="shared" si="11"/>
        <v>Bojan – Vukelić – OK Maksimir</v>
      </c>
      <c r="N138" s="92" t="s">
        <v>0</v>
      </c>
      <c r="O138" s="312" t="str">
        <f t="shared" si="12"/>
        <v>Bojan – Vukelić</v>
      </c>
      <c r="P138" s="92" t="s">
        <v>0</v>
      </c>
      <c r="Q138" s="141">
        <f t="shared" si="13"/>
        <v>126</v>
      </c>
      <c r="R138" s="278" t="str">
        <f t="shared" si="9"/>
        <v/>
      </c>
      <c r="T138" s="282" t="str" cm="1">
        <f t="array" ref="T138">IFERROR(INDEX(import_data,MATCH($T$8&amp;"-"&amp;$Q138,import_key,0),T$9),"")</f>
        <v/>
      </c>
      <c r="U138" s="280" t="str" cm="1">
        <f t="array" ref="U138">IFERROR(INDEX(import_data,MATCH($T$8&amp;"-"&amp;$Q138,import_key,0),U$9),"")</f>
        <v/>
      </c>
      <c r="V138" s="300" t="str" cm="1">
        <f t="array" ref="V138">IFERROR(INDEX(import_data,MATCH($T$8&amp;"-"&amp;$Q138,import_key,0),V$9),"")</f>
        <v/>
      </c>
    </row>
    <row r="139" spans="2:22" x14ac:dyDescent="0.25">
      <c r="B139" s="141">
        <f t="shared" si="14"/>
        <v>127</v>
      </c>
      <c r="C139" s="278">
        <f t="shared" si="8"/>
        <v>145</v>
      </c>
      <c r="E139" s="282" cm="1">
        <f t="array" ref="E139">IF($C139="","",INDEX(import_data,$C139,E$9))</f>
        <v>1710</v>
      </c>
      <c r="F139" s="280" t="str" cm="1">
        <f t="array" ref="F139">IF($C139="","",INDEX(import_data,$C139,F$9))</f>
        <v>Bojan</v>
      </c>
      <c r="G139" s="280" t="str" cm="1">
        <f t="array" ref="G139">IF($C139="","",INDEX(import_data,$C139,G$9))</f>
        <v>Mihaljević</v>
      </c>
      <c r="H139" s="280" t="str" cm="1">
        <f t="array" ref="H139">IF($C139="","",IF(INDEX(import_data,$C139,H$9)="","",INDEX(import_data,$C139,H$9)))</f>
        <v>OK Vihor</v>
      </c>
      <c r="I139" s="300" t="str" cm="1">
        <f t="array" ref="I139">IF($C139="","",IF(INDEX(import_data,$C139,I$9)="","",INDEX(import_data,$C139,I$9)))</f>
        <v/>
      </c>
      <c r="K139" s="312" t="str">
        <f t="shared" si="10"/>
        <v>Bojan – Mihaljević – OK Vihor</v>
      </c>
      <c r="L139" s="92" t="s">
        <v>0</v>
      </c>
      <c r="M139" s="312" t="str">
        <f t="shared" si="11"/>
        <v>Bojan – Mihaljević – OK Vihor</v>
      </c>
      <c r="N139" s="92" t="s">
        <v>0</v>
      </c>
      <c r="O139" s="312" t="str">
        <f t="shared" si="12"/>
        <v>Bojan – Mihaljević</v>
      </c>
      <c r="P139" s="92" t="s">
        <v>0</v>
      </c>
      <c r="Q139" s="141">
        <f t="shared" si="13"/>
        <v>127</v>
      </c>
      <c r="R139" s="278" t="str">
        <f t="shared" si="9"/>
        <v/>
      </c>
      <c r="T139" s="282" t="str" cm="1">
        <f t="array" ref="T139">IFERROR(INDEX(import_data,MATCH($T$8&amp;"-"&amp;$Q139,import_key,0),T$9),"")</f>
        <v/>
      </c>
      <c r="U139" s="280" t="str" cm="1">
        <f t="array" ref="U139">IFERROR(INDEX(import_data,MATCH($T$8&amp;"-"&amp;$Q139,import_key,0),U$9),"")</f>
        <v/>
      </c>
      <c r="V139" s="300" t="str" cm="1">
        <f t="array" ref="V139">IFERROR(INDEX(import_data,MATCH($T$8&amp;"-"&amp;$Q139,import_key,0),V$9),"")</f>
        <v/>
      </c>
    </row>
    <row r="140" spans="2:22" x14ac:dyDescent="0.25">
      <c r="B140" s="141">
        <f t="shared" si="14"/>
        <v>128</v>
      </c>
      <c r="C140" s="278">
        <f t="shared" si="8"/>
        <v>146</v>
      </c>
      <c r="E140" s="282" cm="1">
        <f t="array" ref="E140">IF($C140="","",INDEX(import_data,$C140,E$9))</f>
        <v>1445</v>
      </c>
      <c r="F140" s="280" t="str" cm="1">
        <f t="array" ref="F140">IF($C140="","",INDEX(import_data,$C140,F$9))</f>
        <v>Bojana</v>
      </c>
      <c r="G140" s="280" t="str" cm="1">
        <f t="array" ref="G140">IF($C140="","",INDEX(import_data,$C140,G$9))</f>
        <v>Nikolić</v>
      </c>
      <c r="H140" s="280" t="str" cm="1">
        <f t="array" ref="H140">IF($C140="","",IF(INDEX(import_data,$C140,H$9)="","",INDEX(import_data,$C140,H$9)))</f>
        <v>OK Vihor</v>
      </c>
      <c r="I140" s="300" t="str" cm="1">
        <f t="array" ref="I140">IF($C140="","",IF(INDEX(import_data,$C140,I$9)="","",INDEX(import_data,$C140,I$9)))</f>
        <v>Ž45</v>
      </c>
      <c r="K140" s="312" t="str">
        <f t="shared" si="10"/>
        <v>Bojana – Nikolić – OK Vihor – Ž45</v>
      </c>
      <c r="L140" s="92" t="s">
        <v>0</v>
      </c>
      <c r="M140" s="312" t="str">
        <f t="shared" si="11"/>
        <v>Bojana – Nikolić – OK Vihor</v>
      </c>
      <c r="N140" s="92" t="s">
        <v>0</v>
      </c>
      <c r="O140" s="312" t="str">
        <f t="shared" si="12"/>
        <v>Bojana – Nikolić</v>
      </c>
      <c r="P140" s="92" t="s">
        <v>0</v>
      </c>
      <c r="Q140" s="141">
        <f t="shared" si="13"/>
        <v>128</v>
      </c>
      <c r="R140" s="278" t="str">
        <f t="shared" si="9"/>
        <v/>
      </c>
      <c r="T140" s="282" t="str" cm="1">
        <f t="array" ref="T140">IFERROR(INDEX(import_data,MATCH($T$8&amp;"-"&amp;$Q140,import_key,0),T$9),"")</f>
        <v/>
      </c>
      <c r="U140" s="280" t="str" cm="1">
        <f t="array" ref="U140">IFERROR(INDEX(import_data,MATCH($T$8&amp;"-"&amp;$Q140,import_key,0),U$9),"")</f>
        <v/>
      </c>
      <c r="V140" s="300" t="str" cm="1">
        <f t="array" ref="V140">IFERROR(INDEX(import_data,MATCH($T$8&amp;"-"&amp;$Q140,import_key,0),V$9),"")</f>
        <v/>
      </c>
    </row>
    <row r="141" spans="2:22" x14ac:dyDescent="0.25">
      <c r="B141" s="141">
        <f t="shared" si="14"/>
        <v>129</v>
      </c>
      <c r="C141" s="278">
        <f t="shared" ref="C141:C204" si="15">IFERROR(MATCH($E$8&amp;"-"&amp;B141,import_key,0),"")</f>
        <v>147</v>
      </c>
      <c r="E141" s="282" cm="1">
        <f t="array" ref="E141">IF($C141="","",INDEX(import_data,$C141,E$9))</f>
        <v>2084</v>
      </c>
      <c r="F141" s="280" t="str" cm="1">
        <f t="array" ref="F141">IF($C141="","",INDEX(import_data,$C141,F$9))</f>
        <v>Boris</v>
      </c>
      <c r="G141" s="280" t="str" cm="1">
        <f t="array" ref="G141">IF($C141="","",INDEX(import_data,$C141,G$9))</f>
        <v>Kastner</v>
      </c>
      <c r="H141" s="280" t="str" cm="1">
        <f t="array" ref="H141">IF($C141="","",IF(INDEX(import_data,$C141,H$9)="","",INDEX(import_data,$C141,H$9)))</f>
        <v>Naturfreunde W.</v>
      </c>
      <c r="I141" s="300" t="str" cm="1">
        <f t="array" ref="I141">IF($C141="","",IF(INDEX(import_data,$C141,I$9)="","",INDEX(import_data,$C141,I$9)))</f>
        <v/>
      </c>
      <c r="K141" s="312" t="str">
        <f t="shared" si="10"/>
        <v>Boris – Kastner – Naturfreunde W.</v>
      </c>
      <c r="L141" s="92" t="s">
        <v>0</v>
      </c>
      <c r="M141" s="312" t="str">
        <f t="shared" si="11"/>
        <v>Boris – Kastner – Naturfreunde W.</v>
      </c>
      <c r="N141" s="92" t="s">
        <v>0</v>
      </c>
      <c r="O141" s="312" t="str">
        <f t="shared" si="12"/>
        <v>Boris – Kastner</v>
      </c>
      <c r="P141" s="92" t="s">
        <v>0</v>
      </c>
      <c r="Q141" s="141">
        <f t="shared" si="13"/>
        <v>129</v>
      </c>
      <c r="R141" s="278" t="str">
        <f t="shared" ref="R141:R204" si="16">IFERROR(MATCH($T$8&amp;"-"&amp;Q141,import_key,0),"")</f>
        <v/>
      </c>
      <c r="T141" s="282" t="str" cm="1">
        <f t="array" ref="T141">IFERROR(INDEX(import_data,MATCH($T$8&amp;"-"&amp;$Q141,import_key,0),T$9),"")</f>
        <v/>
      </c>
      <c r="U141" s="280" t="str" cm="1">
        <f t="array" ref="U141">IFERROR(INDEX(import_data,MATCH($T$8&amp;"-"&amp;$Q141,import_key,0),U$9),"")</f>
        <v/>
      </c>
      <c r="V141" s="300" t="str" cm="1">
        <f t="array" ref="V141">IFERROR(INDEX(import_data,MATCH($T$8&amp;"-"&amp;$Q141,import_key,0),V$9),"")</f>
        <v/>
      </c>
    </row>
    <row r="142" spans="2:22" x14ac:dyDescent="0.25">
      <c r="B142" s="141">
        <f t="shared" si="14"/>
        <v>130</v>
      </c>
      <c r="C142" s="278">
        <f t="shared" si="15"/>
        <v>148</v>
      </c>
      <c r="E142" s="282" cm="1">
        <f t="array" ref="E142">IF($C142="","",INDEX(import_data,$C142,E$9))</f>
        <v>1428</v>
      </c>
      <c r="F142" s="280" t="str" cm="1">
        <f t="array" ref="F142">IF($C142="","",INDEX(import_data,$C142,F$9))</f>
        <v>Boris</v>
      </c>
      <c r="G142" s="280" t="str" cm="1">
        <f t="array" ref="G142">IF($C142="","",INDEX(import_data,$C142,G$9))</f>
        <v>Mazić</v>
      </c>
      <c r="H142" s="280" t="str" cm="1">
        <f t="array" ref="H142">IF($C142="","",IF(INDEX(import_data,$C142,H$9)="","",INDEX(import_data,$C142,H$9)))</f>
        <v>OK Vihor</v>
      </c>
      <c r="I142" s="300" t="str" cm="1">
        <f t="array" ref="I142">IF($C142="","",IF(INDEX(import_data,$C142,I$9)="","",INDEX(import_data,$C142,I$9)))</f>
        <v>M45</v>
      </c>
      <c r="K142" s="312" t="str">
        <f t="shared" ref="K142:K205" si="17">IF(F142="","",F142) &amp; IF(G142="",""," – " &amp; G142) &amp; IF(H142="",""," – " &amp; H142) &amp; IF(I142="",""," – " &amp; I142)</f>
        <v>Boris – Mazić – OK Vihor – M45</v>
      </c>
      <c r="L142" s="92" t="s">
        <v>0</v>
      </c>
      <c r="M142" s="312" t="str">
        <f t="shared" ref="M142:M205" si="18">IF(F142="","",F142) &amp; IF(G142="",""," – " &amp; G142) &amp; IF(H142="",""," – " &amp; H142)</f>
        <v>Boris – Mazić – OK Vihor</v>
      </c>
      <c r="N142" s="92" t="s">
        <v>0</v>
      </c>
      <c r="O142" s="312" t="str">
        <f t="shared" ref="O142:O205" si="19">IF(F142="","",F142) &amp; IF(G142="",""," – " &amp; G142)</f>
        <v>Boris – Mazić</v>
      </c>
      <c r="P142" s="92" t="s">
        <v>0</v>
      </c>
      <c r="Q142" s="141">
        <f t="shared" ref="Q142:Q205" si="20">Q141+1</f>
        <v>130</v>
      </c>
      <c r="R142" s="278" t="str">
        <f t="shared" si="16"/>
        <v/>
      </c>
      <c r="T142" s="282" t="str" cm="1">
        <f t="array" ref="T142">IFERROR(INDEX(import_data,MATCH($T$8&amp;"-"&amp;$Q142,import_key,0),T$9),"")</f>
        <v/>
      </c>
      <c r="U142" s="280" t="str" cm="1">
        <f t="array" ref="U142">IFERROR(INDEX(import_data,MATCH($T$8&amp;"-"&amp;$Q142,import_key,0),U$9),"")</f>
        <v/>
      </c>
      <c r="V142" s="300" t="str" cm="1">
        <f t="array" ref="V142">IFERROR(INDEX(import_data,MATCH($T$8&amp;"-"&amp;$Q142,import_key,0),V$9),"")</f>
        <v/>
      </c>
    </row>
    <row r="143" spans="2:22" x14ac:dyDescent="0.25">
      <c r="B143" s="141">
        <f t="shared" si="14"/>
        <v>131</v>
      </c>
      <c r="C143" s="278">
        <f t="shared" si="15"/>
        <v>149</v>
      </c>
      <c r="E143" s="282" cm="1">
        <f t="array" ref="E143">IF($C143="","",INDEX(import_data,$C143,E$9))</f>
        <v>1069</v>
      </c>
      <c r="F143" s="280" t="str" cm="1">
        <f t="array" ref="F143">IF($C143="","",INDEX(import_data,$C143,F$9))</f>
        <v>Boris</v>
      </c>
      <c r="G143" s="280" t="str" cm="1">
        <f t="array" ref="G143">IF($C143="","",INDEX(import_data,$C143,G$9))</f>
        <v>Kukec</v>
      </c>
      <c r="H143" s="280" t="str" cm="1">
        <f t="array" ref="H143">IF($C143="","",IF(INDEX(import_data,$C143,H$9)="","",INDEX(import_data,$C143,H$9)))</f>
        <v>OK Vihor</v>
      </c>
      <c r="I143" s="300" t="str" cm="1">
        <f t="array" ref="I143">IF($C143="","",IF(INDEX(import_data,$C143,I$9)="","",INDEX(import_data,$C143,I$9)))</f>
        <v>M45</v>
      </c>
      <c r="K143" s="312" t="str">
        <f t="shared" si="17"/>
        <v>Boris – Kukec – OK Vihor – M45</v>
      </c>
      <c r="L143" s="92" t="s">
        <v>0</v>
      </c>
      <c r="M143" s="312" t="str">
        <f t="shared" si="18"/>
        <v>Boris – Kukec – OK Vihor</v>
      </c>
      <c r="N143" s="92" t="s">
        <v>0</v>
      </c>
      <c r="O143" s="312" t="str">
        <f t="shared" si="19"/>
        <v>Boris – Kukec</v>
      </c>
      <c r="P143" s="92" t="s">
        <v>0</v>
      </c>
      <c r="Q143" s="141">
        <f t="shared" si="20"/>
        <v>131</v>
      </c>
      <c r="R143" s="278" t="str">
        <f t="shared" si="16"/>
        <v/>
      </c>
      <c r="T143" s="282" t="str" cm="1">
        <f t="array" ref="T143">IFERROR(INDEX(import_data,MATCH($T$8&amp;"-"&amp;$Q143,import_key,0),T$9),"")</f>
        <v/>
      </c>
      <c r="U143" s="280" t="str" cm="1">
        <f t="array" ref="U143">IFERROR(INDEX(import_data,MATCH($T$8&amp;"-"&amp;$Q143,import_key,0),U$9),"")</f>
        <v/>
      </c>
      <c r="V143" s="300" t="str" cm="1">
        <f t="array" ref="V143">IFERROR(INDEX(import_data,MATCH($T$8&amp;"-"&amp;$Q143,import_key,0),V$9),"")</f>
        <v/>
      </c>
    </row>
    <row r="144" spans="2:22" x14ac:dyDescent="0.25">
      <c r="B144" s="141">
        <f t="shared" si="14"/>
        <v>132</v>
      </c>
      <c r="C144" s="278">
        <f t="shared" si="15"/>
        <v>150</v>
      </c>
      <c r="E144" s="282" cm="1">
        <f t="array" ref="E144">IF($C144="","",INDEX(import_data,$C144,E$9))</f>
        <v>1687</v>
      </c>
      <c r="F144" s="280" t="str" cm="1">
        <f t="array" ref="F144">IF($C144="","",INDEX(import_data,$C144,F$9))</f>
        <v>Borna</v>
      </c>
      <c r="G144" s="280" t="str" cm="1">
        <f t="array" ref="G144">IF($C144="","",INDEX(import_data,$C144,G$9))</f>
        <v>Bašić</v>
      </c>
      <c r="H144" s="280" t="str" cm="1">
        <f t="array" ref="H144">IF($C144="","",IF(INDEX(import_data,$C144,H$9)="","",INDEX(import_data,$C144,H$9)))</f>
        <v>OK Orion</v>
      </c>
      <c r="I144" s="300" t="str" cm="1">
        <f t="array" ref="I144">IF($C144="","",IF(INDEX(import_data,$C144,I$9)="","",INDEX(import_data,$C144,I$9)))</f>
        <v/>
      </c>
      <c r="K144" s="312" t="str">
        <f t="shared" si="17"/>
        <v>Borna – Bašić – OK Orion</v>
      </c>
      <c r="L144" s="92" t="s">
        <v>0</v>
      </c>
      <c r="M144" s="312" t="str">
        <f t="shared" si="18"/>
        <v>Borna – Bašić – OK Orion</v>
      </c>
      <c r="N144" s="92" t="s">
        <v>0</v>
      </c>
      <c r="O144" s="312" t="str">
        <f t="shared" si="19"/>
        <v>Borna – Bašić</v>
      </c>
      <c r="P144" s="92" t="s">
        <v>0</v>
      </c>
      <c r="Q144" s="141">
        <f t="shared" si="20"/>
        <v>132</v>
      </c>
      <c r="R144" s="278" t="str">
        <f t="shared" si="16"/>
        <v/>
      </c>
      <c r="T144" s="282" t="str" cm="1">
        <f t="array" ref="T144">IFERROR(INDEX(import_data,MATCH($T$8&amp;"-"&amp;$Q144,import_key,0),T$9),"")</f>
        <v/>
      </c>
      <c r="U144" s="280" t="str" cm="1">
        <f t="array" ref="U144">IFERROR(INDEX(import_data,MATCH($T$8&amp;"-"&amp;$Q144,import_key,0),U$9),"")</f>
        <v/>
      </c>
      <c r="V144" s="300" t="str" cm="1">
        <f t="array" ref="V144">IFERROR(INDEX(import_data,MATCH($T$8&amp;"-"&amp;$Q144,import_key,0),V$9),"")</f>
        <v/>
      </c>
    </row>
    <row r="145" spans="2:22" x14ac:dyDescent="0.25">
      <c r="B145" s="141">
        <f t="shared" si="14"/>
        <v>133</v>
      </c>
      <c r="C145" s="278">
        <f t="shared" si="15"/>
        <v>151</v>
      </c>
      <c r="E145" s="282" cm="1">
        <f t="array" ref="E145">IF($C145="","",INDEX(import_data,$C145,E$9))</f>
        <v>2025</v>
      </c>
      <c r="F145" s="280" t="str" cm="1">
        <f t="array" ref="F145">IF($C145="","",INDEX(import_data,$C145,F$9))</f>
        <v>Borna</v>
      </c>
      <c r="G145" s="280" t="str" cm="1">
        <f t="array" ref="G145">IF($C145="","",INDEX(import_data,$C145,G$9))</f>
        <v>Duvnjak</v>
      </c>
      <c r="H145" s="280" t="str" cm="1">
        <f t="array" ref="H145">IF($C145="","",IF(INDEX(import_data,$C145,H$9)="","",INDEX(import_data,$C145,H$9)))</f>
        <v/>
      </c>
      <c r="I145" s="300" t="str" cm="1">
        <f t="array" ref="I145">IF($C145="","",IF(INDEX(import_data,$C145,I$9)="","",INDEX(import_data,$C145,I$9)))</f>
        <v/>
      </c>
      <c r="K145" s="312" t="str">
        <f t="shared" si="17"/>
        <v>Borna – Duvnjak</v>
      </c>
      <c r="L145" s="92" t="s">
        <v>0</v>
      </c>
      <c r="M145" s="312" t="str">
        <f t="shared" si="18"/>
        <v>Borna – Duvnjak</v>
      </c>
      <c r="N145" s="92" t="s">
        <v>0</v>
      </c>
      <c r="O145" s="312" t="str">
        <f t="shared" si="19"/>
        <v>Borna – Duvnjak</v>
      </c>
      <c r="P145" s="92" t="s">
        <v>0</v>
      </c>
      <c r="Q145" s="141">
        <f t="shared" si="20"/>
        <v>133</v>
      </c>
      <c r="R145" s="278" t="str">
        <f t="shared" si="16"/>
        <v/>
      </c>
      <c r="T145" s="282" t="str" cm="1">
        <f t="array" ref="T145">IFERROR(INDEX(import_data,MATCH($T$8&amp;"-"&amp;$Q145,import_key,0),T$9),"")</f>
        <v/>
      </c>
      <c r="U145" s="280" t="str" cm="1">
        <f t="array" ref="U145">IFERROR(INDEX(import_data,MATCH($T$8&amp;"-"&amp;$Q145,import_key,0),U$9),"")</f>
        <v/>
      </c>
      <c r="V145" s="300" t="str" cm="1">
        <f t="array" ref="V145">IFERROR(INDEX(import_data,MATCH($T$8&amp;"-"&amp;$Q145,import_key,0),V$9),"")</f>
        <v/>
      </c>
    </row>
    <row r="146" spans="2:22" x14ac:dyDescent="0.25">
      <c r="B146" s="141">
        <f t="shared" si="14"/>
        <v>134</v>
      </c>
      <c r="C146" s="278">
        <f t="shared" si="15"/>
        <v>152</v>
      </c>
      <c r="E146" s="282" cm="1">
        <f t="array" ref="E146">IF($C146="","",INDEX(import_data,$C146,E$9))</f>
        <v>1509</v>
      </c>
      <c r="F146" s="280" t="str" cm="1">
        <f t="array" ref="F146">IF($C146="","",INDEX(import_data,$C146,F$9))</f>
        <v>Borna</v>
      </c>
      <c r="G146" s="280" t="str" cm="1">
        <f t="array" ref="G146">IF($C146="","",INDEX(import_data,$C146,G$9))</f>
        <v>Miljković</v>
      </c>
      <c r="H146" s="280" t="str" cm="1">
        <f t="array" ref="H146">IF($C146="","",IF(INDEX(import_data,$C146,H$9)="","",INDEX(import_data,$C146,H$9)))</f>
        <v>OK Jelen</v>
      </c>
      <c r="I146" s="300" t="str" cm="1">
        <f t="array" ref="I146">IF($C146="","",IF(INDEX(import_data,$C146,I$9)="","",INDEX(import_data,$C146,I$9)))</f>
        <v>M21A</v>
      </c>
      <c r="K146" s="312" t="str">
        <f t="shared" si="17"/>
        <v>Borna – Miljković – OK Jelen – M21A</v>
      </c>
      <c r="L146" s="92" t="s">
        <v>0</v>
      </c>
      <c r="M146" s="312" t="str">
        <f t="shared" si="18"/>
        <v>Borna – Miljković – OK Jelen</v>
      </c>
      <c r="N146" s="92" t="s">
        <v>0</v>
      </c>
      <c r="O146" s="312" t="str">
        <f t="shared" si="19"/>
        <v>Borna – Miljković</v>
      </c>
      <c r="P146" s="92" t="s">
        <v>0</v>
      </c>
      <c r="Q146" s="141">
        <f t="shared" si="20"/>
        <v>134</v>
      </c>
      <c r="R146" s="278" t="str">
        <f t="shared" si="16"/>
        <v/>
      </c>
      <c r="T146" s="282" t="str" cm="1">
        <f t="array" ref="T146">IFERROR(INDEX(import_data,MATCH($T$8&amp;"-"&amp;$Q146,import_key,0),T$9),"")</f>
        <v/>
      </c>
      <c r="U146" s="280" t="str" cm="1">
        <f t="array" ref="U146">IFERROR(INDEX(import_data,MATCH($T$8&amp;"-"&amp;$Q146,import_key,0),U$9),"")</f>
        <v/>
      </c>
      <c r="V146" s="300" t="str" cm="1">
        <f t="array" ref="V146">IFERROR(INDEX(import_data,MATCH($T$8&amp;"-"&amp;$Q146,import_key,0),V$9),"")</f>
        <v/>
      </c>
    </row>
    <row r="147" spans="2:22" x14ac:dyDescent="0.25">
      <c r="B147" s="141">
        <f t="shared" si="14"/>
        <v>135</v>
      </c>
      <c r="C147" s="278">
        <f t="shared" si="15"/>
        <v>153</v>
      </c>
      <c r="E147" s="282" cm="1">
        <f t="array" ref="E147">IF($C147="","",INDEX(import_data,$C147,E$9))</f>
        <v>2253</v>
      </c>
      <c r="F147" s="280" t="str" cm="1">
        <f t="array" ref="F147">IF($C147="","",INDEX(import_data,$C147,F$9))</f>
        <v>Borna</v>
      </c>
      <c r="G147" s="280" t="str" cm="1">
        <f t="array" ref="G147">IF($C147="","",INDEX(import_data,$C147,G$9))</f>
        <v>Ožanić</v>
      </c>
      <c r="H147" s="280" t="str" cm="1">
        <f t="array" ref="H147">IF($C147="","",IF(INDEX(import_data,$C147,H$9)="","",INDEX(import_data,$C147,H$9)))</f>
        <v>OK Kapela</v>
      </c>
      <c r="I147" s="300" t="str" cm="1">
        <f t="array" ref="I147">IF($C147="","",IF(INDEX(import_data,$C147,I$9)="","",INDEX(import_data,$C147,I$9)))</f>
        <v/>
      </c>
      <c r="K147" s="312" t="str">
        <f t="shared" si="17"/>
        <v>Borna – Ožanić – OK Kapela</v>
      </c>
      <c r="L147" s="92" t="s">
        <v>0</v>
      </c>
      <c r="M147" s="312" t="str">
        <f t="shared" si="18"/>
        <v>Borna – Ožanić – OK Kapela</v>
      </c>
      <c r="N147" s="92" t="s">
        <v>0</v>
      </c>
      <c r="O147" s="312" t="str">
        <f t="shared" si="19"/>
        <v>Borna – Ožanić</v>
      </c>
      <c r="P147" s="92" t="s">
        <v>0</v>
      </c>
      <c r="Q147" s="141">
        <f t="shared" si="20"/>
        <v>135</v>
      </c>
      <c r="R147" s="278" t="str">
        <f t="shared" si="16"/>
        <v/>
      </c>
      <c r="T147" s="282" t="str" cm="1">
        <f t="array" ref="T147">IFERROR(INDEX(import_data,MATCH($T$8&amp;"-"&amp;$Q147,import_key,0),T$9),"")</f>
        <v/>
      </c>
      <c r="U147" s="280" t="str" cm="1">
        <f t="array" ref="U147">IFERROR(INDEX(import_data,MATCH($T$8&amp;"-"&amp;$Q147,import_key,0),U$9),"")</f>
        <v/>
      </c>
      <c r="V147" s="300" t="str" cm="1">
        <f t="array" ref="V147">IFERROR(INDEX(import_data,MATCH($T$8&amp;"-"&amp;$Q147,import_key,0),V$9),"")</f>
        <v/>
      </c>
    </row>
    <row r="148" spans="2:22" x14ac:dyDescent="0.25">
      <c r="B148" s="141">
        <f t="shared" si="14"/>
        <v>136</v>
      </c>
      <c r="C148" s="278">
        <f t="shared" si="15"/>
        <v>154</v>
      </c>
      <c r="E148" s="282" cm="1">
        <f t="array" ref="E148">IF($C148="","",INDEX(import_data,$C148,E$9))</f>
        <v>1451</v>
      </c>
      <c r="F148" s="280" t="str" cm="1">
        <f t="array" ref="F148">IF($C148="","",INDEX(import_data,$C148,F$9))</f>
        <v>Borna</v>
      </c>
      <c r="G148" s="280" t="str" cm="1">
        <f t="array" ref="G148">IF($C148="","",INDEX(import_data,$C148,G$9))</f>
        <v>Kuzmanić</v>
      </c>
      <c r="H148" s="280" t="str" cm="1">
        <f t="array" ref="H148">IF($C148="","",IF(INDEX(import_data,$C148,H$9)="","",INDEX(import_data,$C148,H$9)))</f>
        <v>OK Japetić</v>
      </c>
      <c r="I148" s="300" t="str" cm="1">
        <f t="array" ref="I148">IF($C148="","",IF(INDEX(import_data,$C148,I$9)="","",INDEX(import_data,$C148,I$9)))</f>
        <v>M20</v>
      </c>
      <c r="K148" s="312" t="str">
        <f t="shared" si="17"/>
        <v>Borna – Kuzmanić – OK Japetić – M20</v>
      </c>
      <c r="L148" s="92" t="s">
        <v>0</v>
      </c>
      <c r="M148" s="312" t="str">
        <f t="shared" si="18"/>
        <v>Borna – Kuzmanić – OK Japetić</v>
      </c>
      <c r="N148" s="92" t="s">
        <v>0</v>
      </c>
      <c r="O148" s="312" t="str">
        <f t="shared" si="19"/>
        <v>Borna – Kuzmanić</v>
      </c>
      <c r="P148" s="92" t="s">
        <v>0</v>
      </c>
      <c r="Q148" s="141">
        <f t="shared" si="20"/>
        <v>136</v>
      </c>
      <c r="R148" s="278" t="str">
        <f t="shared" si="16"/>
        <v/>
      </c>
      <c r="T148" s="282" t="str" cm="1">
        <f t="array" ref="T148">IFERROR(INDEX(import_data,MATCH($T$8&amp;"-"&amp;$Q148,import_key,0),T$9),"")</f>
        <v/>
      </c>
      <c r="U148" s="280" t="str" cm="1">
        <f t="array" ref="U148">IFERROR(INDEX(import_data,MATCH($T$8&amp;"-"&amp;$Q148,import_key,0),U$9),"")</f>
        <v/>
      </c>
      <c r="V148" s="300" t="str" cm="1">
        <f t="array" ref="V148">IFERROR(INDEX(import_data,MATCH($T$8&amp;"-"&amp;$Q148,import_key,0),V$9),"")</f>
        <v/>
      </c>
    </row>
    <row r="149" spans="2:22" x14ac:dyDescent="0.25">
      <c r="B149" s="141">
        <f t="shared" ref="B149:B212" si="21">B148+1</f>
        <v>137</v>
      </c>
      <c r="C149" s="278">
        <f t="shared" si="15"/>
        <v>155</v>
      </c>
      <c r="E149" s="282" cm="1">
        <f t="array" ref="E149">IF($C149="","",INDEX(import_data,$C149,E$9))</f>
        <v>1132</v>
      </c>
      <c r="F149" s="280" t="str" cm="1">
        <f t="array" ref="F149">IF($C149="","",INDEX(import_data,$C149,F$9))</f>
        <v>Borna</v>
      </c>
      <c r="G149" s="280" t="str" cm="1">
        <f t="array" ref="G149">IF($C149="","",INDEX(import_data,$C149,G$9))</f>
        <v>Košćak</v>
      </c>
      <c r="H149" s="280" t="str" cm="1">
        <f t="array" ref="H149">IF($C149="","",IF(INDEX(import_data,$C149,H$9)="","",INDEX(import_data,$C149,H$9)))</f>
        <v>OK Varaždin</v>
      </c>
      <c r="I149" s="300" t="str" cm="1">
        <f t="array" ref="I149">IF($C149="","",IF(INDEX(import_data,$C149,I$9)="","",INDEX(import_data,$C149,I$9)))</f>
        <v/>
      </c>
      <c r="K149" s="312" t="str">
        <f t="shared" si="17"/>
        <v>Borna – Košćak – OK Varaždin</v>
      </c>
      <c r="L149" s="92" t="s">
        <v>0</v>
      </c>
      <c r="M149" s="312" t="str">
        <f t="shared" si="18"/>
        <v>Borna – Košćak – OK Varaždin</v>
      </c>
      <c r="N149" s="92" t="s">
        <v>0</v>
      </c>
      <c r="O149" s="312" t="str">
        <f t="shared" si="19"/>
        <v>Borna – Košćak</v>
      </c>
      <c r="P149" s="92" t="s">
        <v>0</v>
      </c>
      <c r="Q149" s="141">
        <f t="shared" si="20"/>
        <v>137</v>
      </c>
      <c r="R149" s="278" t="str">
        <f t="shared" si="16"/>
        <v/>
      </c>
      <c r="T149" s="282" t="str" cm="1">
        <f t="array" ref="T149">IFERROR(INDEX(import_data,MATCH($T$8&amp;"-"&amp;$Q149,import_key,0),T$9),"")</f>
        <v/>
      </c>
      <c r="U149" s="280" t="str" cm="1">
        <f t="array" ref="U149">IFERROR(INDEX(import_data,MATCH($T$8&amp;"-"&amp;$Q149,import_key,0),U$9),"")</f>
        <v/>
      </c>
      <c r="V149" s="300" t="str" cm="1">
        <f t="array" ref="V149">IFERROR(INDEX(import_data,MATCH($T$8&amp;"-"&amp;$Q149,import_key,0),V$9),"")</f>
        <v/>
      </c>
    </row>
    <row r="150" spans="2:22" x14ac:dyDescent="0.25">
      <c r="B150" s="141">
        <f t="shared" si="21"/>
        <v>138</v>
      </c>
      <c r="C150" s="278">
        <f t="shared" si="15"/>
        <v>156</v>
      </c>
      <c r="E150" s="282" cm="1">
        <f t="array" ref="E150">IF($C150="","",INDEX(import_data,$C150,E$9))</f>
        <v>1446</v>
      </c>
      <c r="F150" s="280" t="str" cm="1">
        <f t="array" ref="F150">IF($C150="","",INDEX(import_data,$C150,F$9))</f>
        <v>Boško</v>
      </c>
      <c r="G150" s="280" t="str" cm="1">
        <f t="array" ref="G150">IF($C150="","",INDEX(import_data,$C150,G$9))</f>
        <v>Opalić</v>
      </c>
      <c r="H150" s="280" t="str" cm="1">
        <f t="array" ref="H150">IF($C150="","",IF(INDEX(import_data,$C150,H$9)="","",INDEX(import_data,$C150,H$9)))</f>
        <v>OK Vihor</v>
      </c>
      <c r="I150" s="300" t="str" cm="1">
        <f t="array" ref="I150">IF($C150="","",IF(INDEX(import_data,$C150,I$9)="","",INDEX(import_data,$C150,I$9)))</f>
        <v>M21B</v>
      </c>
      <c r="K150" s="312" t="str">
        <f t="shared" si="17"/>
        <v>Boško – Opalić – OK Vihor – M21B</v>
      </c>
      <c r="L150" s="92" t="s">
        <v>0</v>
      </c>
      <c r="M150" s="312" t="str">
        <f t="shared" si="18"/>
        <v>Boško – Opalić – OK Vihor</v>
      </c>
      <c r="N150" s="92" t="s">
        <v>0</v>
      </c>
      <c r="O150" s="312" t="str">
        <f t="shared" si="19"/>
        <v>Boško – Opalić</v>
      </c>
      <c r="P150" s="92" t="s">
        <v>0</v>
      </c>
      <c r="Q150" s="141">
        <f t="shared" si="20"/>
        <v>138</v>
      </c>
      <c r="R150" s="278" t="str">
        <f t="shared" si="16"/>
        <v/>
      </c>
      <c r="T150" s="282" t="str" cm="1">
        <f t="array" ref="T150">IFERROR(INDEX(import_data,MATCH($T$8&amp;"-"&amp;$Q150,import_key,0),T$9),"")</f>
        <v/>
      </c>
      <c r="U150" s="280" t="str" cm="1">
        <f t="array" ref="U150">IFERROR(INDEX(import_data,MATCH($T$8&amp;"-"&amp;$Q150,import_key,0),U$9),"")</f>
        <v/>
      </c>
      <c r="V150" s="300" t="str" cm="1">
        <f t="array" ref="V150">IFERROR(INDEX(import_data,MATCH($T$8&amp;"-"&amp;$Q150,import_key,0),V$9),"")</f>
        <v/>
      </c>
    </row>
    <row r="151" spans="2:22" x14ac:dyDescent="0.25">
      <c r="B151" s="141">
        <f t="shared" si="21"/>
        <v>139</v>
      </c>
      <c r="C151" s="278">
        <f t="shared" si="15"/>
        <v>157</v>
      </c>
      <c r="E151" s="282" cm="1">
        <f t="array" ref="E151">IF($C151="","",INDEX(import_data,$C151,E$9))</f>
        <v>1284</v>
      </c>
      <c r="F151" s="280" t="str" cm="1">
        <f t="array" ref="F151">IF($C151="","",INDEX(import_data,$C151,F$9))</f>
        <v>Bože</v>
      </c>
      <c r="G151" s="280" t="str" cm="1">
        <f t="array" ref="G151">IF($C151="","",INDEX(import_data,$C151,G$9))</f>
        <v>Đipalo</v>
      </c>
      <c r="H151" s="280" t="str" cm="1">
        <f t="array" ref="H151">IF($C151="","",IF(INDEX(import_data,$C151,H$9)="","",INDEX(import_data,$C151,H$9)))</f>
        <v>OK Bjelovar</v>
      </c>
      <c r="I151" s="300" t="str" cm="1">
        <f t="array" ref="I151">IF($C151="","",IF(INDEX(import_data,$C151,I$9)="","",INDEX(import_data,$C151,I$9)))</f>
        <v/>
      </c>
      <c r="K151" s="312" t="str">
        <f t="shared" si="17"/>
        <v>Bože – Đipalo – OK Bjelovar</v>
      </c>
      <c r="L151" s="92" t="s">
        <v>0</v>
      </c>
      <c r="M151" s="312" t="str">
        <f t="shared" si="18"/>
        <v>Bože – Đipalo – OK Bjelovar</v>
      </c>
      <c r="N151" s="92" t="s">
        <v>0</v>
      </c>
      <c r="O151" s="312" t="str">
        <f t="shared" si="19"/>
        <v>Bože – Đipalo</v>
      </c>
      <c r="P151" s="92" t="s">
        <v>0</v>
      </c>
      <c r="Q151" s="141">
        <f t="shared" si="20"/>
        <v>139</v>
      </c>
      <c r="R151" s="278" t="str">
        <f t="shared" si="16"/>
        <v/>
      </c>
      <c r="T151" s="282" t="str" cm="1">
        <f t="array" ref="T151">IFERROR(INDEX(import_data,MATCH($T$8&amp;"-"&amp;$Q151,import_key,0),T$9),"")</f>
        <v/>
      </c>
      <c r="U151" s="280" t="str" cm="1">
        <f t="array" ref="U151">IFERROR(INDEX(import_data,MATCH($T$8&amp;"-"&amp;$Q151,import_key,0),U$9),"")</f>
        <v/>
      </c>
      <c r="V151" s="300" t="str" cm="1">
        <f t="array" ref="V151">IFERROR(INDEX(import_data,MATCH($T$8&amp;"-"&amp;$Q151,import_key,0),V$9),"")</f>
        <v/>
      </c>
    </row>
    <row r="152" spans="2:22" x14ac:dyDescent="0.25">
      <c r="B152" s="141">
        <f t="shared" si="21"/>
        <v>140</v>
      </c>
      <c r="C152" s="278">
        <f t="shared" si="15"/>
        <v>158</v>
      </c>
      <c r="E152" s="282" cm="1">
        <f t="array" ref="E152">IF($C152="","",INDEX(import_data,$C152,E$9))</f>
        <v>1729</v>
      </c>
      <c r="F152" s="280" t="str" cm="1">
        <f t="array" ref="F152">IF($C152="","",INDEX(import_data,$C152,F$9))</f>
        <v>Branimir</v>
      </c>
      <c r="G152" s="280" t="str" cm="1">
        <f t="array" ref="G152">IF($C152="","",INDEX(import_data,$C152,G$9))</f>
        <v>Kelava</v>
      </c>
      <c r="H152" s="280" t="str" cm="1">
        <f t="array" ref="H152">IF($C152="","",IF(INDEX(import_data,$C152,H$9)="","",INDEX(import_data,$C152,H$9)))</f>
        <v>OK Sova</v>
      </c>
      <c r="I152" s="300" t="str" cm="1">
        <f t="array" ref="I152">IF($C152="","",IF(INDEX(import_data,$C152,I$9)="","",INDEX(import_data,$C152,I$9)))</f>
        <v/>
      </c>
      <c r="K152" s="312" t="str">
        <f t="shared" si="17"/>
        <v>Branimir – Kelava – OK Sova</v>
      </c>
      <c r="L152" s="92" t="s">
        <v>0</v>
      </c>
      <c r="M152" s="312" t="str">
        <f t="shared" si="18"/>
        <v>Branimir – Kelava – OK Sova</v>
      </c>
      <c r="N152" s="92" t="s">
        <v>0</v>
      </c>
      <c r="O152" s="312" t="str">
        <f t="shared" si="19"/>
        <v>Branimir – Kelava</v>
      </c>
      <c r="P152" s="92" t="s">
        <v>0</v>
      </c>
      <c r="Q152" s="141">
        <f t="shared" si="20"/>
        <v>140</v>
      </c>
      <c r="R152" s="278" t="str">
        <f t="shared" si="16"/>
        <v/>
      </c>
      <c r="T152" s="282" t="str" cm="1">
        <f t="array" ref="T152">IFERROR(INDEX(import_data,MATCH($T$8&amp;"-"&amp;$Q152,import_key,0),T$9),"")</f>
        <v/>
      </c>
      <c r="U152" s="280" t="str" cm="1">
        <f t="array" ref="U152">IFERROR(INDEX(import_data,MATCH($T$8&amp;"-"&amp;$Q152,import_key,0),U$9),"")</f>
        <v/>
      </c>
      <c r="V152" s="300" t="str" cm="1">
        <f t="array" ref="V152">IFERROR(INDEX(import_data,MATCH($T$8&amp;"-"&amp;$Q152,import_key,0),V$9),"")</f>
        <v/>
      </c>
    </row>
    <row r="153" spans="2:22" x14ac:dyDescent="0.25">
      <c r="B153" s="141">
        <f t="shared" si="21"/>
        <v>141</v>
      </c>
      <c r="C153" s="278">
        <f t="shared" si="15"/>
        <v>159</v>
      </c>
      <c r="E153" s="282" cm="1">
        <f t="array" ref="E153">IF($C153="","",INDEX(import_data,$C153,E$9))</f>
        <v>1823</v>
      </c>
      <c r="F153" s="280" t="str" cm="1">
        <f t="array" ref="F153">IF($C153="","",INDEX(import_data,$C153,F$9))</f>
        <v>Branimir</v>
      </c>
      <c r="G153" s="280" t="str" cm="1">
        <f t="array" ref="G153">IF($C153="","",INDEX(import_data,$C153,G$9))</f>
        <v>Vinko</v>
      </c>
      <c r="H153" s="280" t="str" cm="1">
        <f t="array" ref="H153">IF($C153="","",IF(INDEX(import_data,$C153,H$9)="","",INDEX(import_data,$C153,H$9)))</f>
        <v>OK Međimurje</v>
      </c>
      <c r="I153" s="300" t="str" cm="1">
        <f t="array" ref="I153">IF($C153="","",IF(INDEX(import_data,$C153,I$9)="","",INDEX(import_data,$C153,I$9)))</f>
        <v/>
      </c>
      <c r="K153" s="312" t="str">
        <f t="shared" si="17"/>
        <v>Branimir – Vinko – OK Međimurje</v>
      </c>
      <c r="L153" s="92" t="s">
        <v>0</v>
      </c>
      <c r="M153" s="312" t="str">
        <f t="shared" si="18"/>
        <v>Branimir – Vinko – OK Međimurje</v>
      </c>
      <c r="N153" s="92" t="s">
        <v>0</v>
      </c>
      <c r="O153" s="312" t="str">
        <f t="shared" si="19"/>
        <v>Branimir – Vinko</v>
      </c>
      <c r="P153" s="92" t="s">
        <v>0</v>
      </c>
      <c r="Q153" s="141">
        <f t="shared" si="20"/>
        <v>141</v>
      </c>
      <c r="R153" s="278" t="str">
        <f t="shared" si="16"/>
        <v/>
      </c>
      <c r="T153" s="282" t="str" cm="1">
        <f t="array" ref="T153">IFERROR(INDEX(import_data,MATCH($T$8&amp;"-"&amp;$Q153,import_key,0),T$9),"")</f>
        <v/>
      </c>
      <c r="U153" s="280" t="str" cm="1">
        <f t="array" ref="U153">IFERROR(INDEX(import_data,MATCH($T$8&amp;"-"&amp;$Q153,import_key,0),U$9),"")</f>
        <v/>
      </c>
      <c r="V153" s="300" t="str" cm="1">
        <f t="array" ref="V153">IFERROR(INDEX(import_data,MATCH($T$8&amp;"-"&amp;$Q153,import_key,0),V$9),"")</f>
        <v/>
      </c>
    </row>
    <row r="154" spans="2:22" x14ac:dyDescent="0.25">
      <c r="B154" s="141">
        <f t="shared" si="21"/>
        <v>142</v>
      </c>
      <c r="C154" s="278">
        <f t="shared" si="15"/>
        <v>160</v>
      </c>
      <c r="E154" s="282" cm="1">
        <f t="array" ref="E154">IF($C154="","",INDEX(import_data,$C154,E$9))</f>
        <v>1350</v>
      </c>
      <c r="F154" s="280" t="str" cm="1">
        <f t="array" ref="F154">IF($C154="","",INDEX(import_data,$C154,F$9))</f>
        <v>Branimir</v>
      </c>
      <c r="G154" s="280" t="str" cm="1">
        <f t="array" ref="G154">IF($C154="","",INDEX(import_data,$C154,G$9))</f>
        <v>Putniković</v>
      </c>
      <c r="H154" s="280" t="str" cm="1">
        <f t="array" ref="H154">IF($C154="","",IF(INDEX(import_data,$C154,H$9)="","",INDEX(import_data,$C154,H$9)))</f>
        <v>OK Kapela</v>
      </c>
      <c r="I154" s="300" t="str" cm="1">
        <f t="array" ref="I154">IF($C154="","",IF(INDEX(import_data,$C154,I$9)="","",INDEX(import_data,$C154,I$9)))</f>
        <v>M21B</v>
      </c>
      <c r="K154" s="312" t="str">
        <f t="shared" si="17"/>
        <v>Branimir – Putniković – OK Kapela – M21B</v>
      </c>
      <c r="L154" s="92" t="s">
        <v>0</v>
      </c>
      <c r="M154" s="312" t="str">
        <f t="shared" si="18"/>
        <v>Branimir – Putniković – OK Kapela</v>
      </c>
      <c r="N154" s="92" t="s">
        <v>0</v>
      </c>
      <c r="O154" s="312" t="str">
        <f t="shared" si="19"/>
        <v>Branimir – Putniković</v>
      </c>
      <c r="P154" s="92" t="s">
        <v>0</v>
      </c>
      <c r="Q154" s="141">
        <f t="shared" si="20"/>
        <v>142</v>
      </c>
      <c r="R154" s="278" t="str">
        <f t="shared" si="16"/>
        <v/>
      </c>
      <c r="T154" s="282" t="str" cm="1">
        <f t="array" ref="T154">IFERROR(INDEX(import_data,MATCH($T$8&amp;"-"&amp;$Q154,import_key,0),T$9),"")</f>
        <v/>
      </c>
      <c r="U154" s="280" t="str" cm="1">
        <f t="array" ref="U154">IFERROR(INDEX(import_data,MATCH($T$8&amp;"-"&amp;$Q154,import_key,0),U$9),"")</f>
        <v/>
      </c>
      <c r="V154" s="300" t="str" cm="1">
        <f t="array" ref="V154">IFERROR(INDEX(import_data,MATCH($T$8&amp;"-"&amp;$Q154,import_key,0),V$9),"")</f>
        <v/>
      </c>
    </row>
    <row r="155" spans="2:22" x14ac:dyDescent="0.25">
      <c r="B155" s="141">
        <f t="shared" si="21"/>
        <v>143</v>
      </c>
      <c r="C155" s="278">
        <f t="shared" si="15"/>
        <v>161</v>
      </c>
      <c r="E155" s="282" cm="1">
        <f t="array" ref="E155">IF($C155="","",INDEX(import_data,$C155,E$9))</f>
        <v>1206</v>
      </c>
      <c r="F155" s="280" t="str" cm="1">
        <f t="array" ref="F155">IF($C155="","",INDEX(import_data,$C155,F$9))</f>
        <v>Branimir</v>
      </c>
      <c r="G155" s="280" t="str" cm="1">
        <f t="array" ref="G155">IF($C155="","",INDEX(import_data,$C155,G$9))</f>
        <v>Pongrac</v>
      </c>
      <c r="H155" s="280" t="str" cm="1">
        <f t="array" ref="H155">IF($C155="","",IF(INDEX(import_data,$C155,H$9)="","",INDEX(import_data,$C155,H$9)))</f>
        <v>OK Japetić</v>
      </c>
      <c r="I155" s="300" t="str" cm="1">
        <f t="array" ref="I155">IF($C155="","",IF(INDEX(import_data,$C155,I$9)="","",INDEX(import_data,$C155,I$9)))</f>
        <v>M35</v>
      </c>
      <c r="K155" s="312" t="str">
        <f t="shared" si="17"/>
        <v>Branimir – Pongrac – OK Japetić – M35</v>
      </c>
      <c r="L155" s="92" t="s">
        <v>0</v>
      </c>
      <c r="M155" s="312" t="str">
        <f t="shared" si="18"/>
        <v>Branimir – Pongrac – OK Japetić</v>
      </c>
      <c r="N155" s="92" t="s">
        <v>0</v>
      </c>
      <c r="O155" s="312" t="str">
        <f t="shared" si="19"/>
        <v>Branimir – Pongrac</v>
      </c>
      <c r="P155" s="92" t="s">
        <v>0</v>
      </c>
      <c r="Q155" s="141">
        <f t="shared" si="20"/>
        <v>143</v>
      </c>
      <c r="R155" s="278" t="str">
        <f t="shared" si="16"/>
        <v/>
      </c>
      <c r="T155" s="282" t="str" cm="1">
        <f t="array" ref="T155">IFERROR(INDEX(import_data,MATCH($T$8&amp;"-"&amp;$Q155,import_key,0),T$9),"")</f>
        <v/>
      </c>
      <c r="U155" s="280" t="str" cm="1">
        <f t="array" ref="U155">IFERROR(INDEX(import_data,MATCH($T$8&amp;"-"&amp;$Q155,import_key,0),U$9),"")</f>
        <v/>
      </c>
      <c r="V155" s="300" t="str" cm="1">
        <f t="array" ref="V155">IFERROR(INDEX(import_data,MATCH($T$8&amp;"-"&amp;$Q155,import_key,0),V$9),"")</f>
        <v/>
      </c>
    </row>
    <row r="156" spans="2:22" x14ac:dyDescent="0.25">
      <c r="B156" s="141">
        <f t="shared" si="21"/>
        <v>144</v>
      </c>
      <c r="C156" s="278">
        <f t="shared" si="15"/>
        <v>162</v>
      </c>
      <c r="E156" s="282" cm="1">
        <f t="array" ref="E156">IF($C156="","",INDEX(import_data,$C156,E$9))</f>
        <v>1231</v>
      </c>
      <c r="F156" s="280" t="str" cm="1">
        <f t="array" ref="F156">IF($C156="","",INDEX(import_data,$C156,F$9))</f>
        <v>Branka</v>
      </c>
      <c r="G156" s="280" t="str" cm="1">
        <f t="array" ref="G156">IF($C156="","",INDEX(import_data,$C156,G$9))</f>
        <v>Fabek</v>
      </c>
      <c r="H156" s="280" t="str" cm="1">
        <f t="array" ref="H156">IF($C156="","",IF(INDEX(import_data,$C156,H$9)="","",INDEX(import_data,$C156,H$9)))</f>
        <v>OK Japetić</v>
      </c>
      <c r="I156" s="300" t="str" cm="1">
        <f t="array" ref="I156">IF($C156="","",IF(INDEX(import_data,$C156,I$9)="","",INDEX(import_data,$C156,I$9)))</f>
        <v>Ž55</v>
      </c>
      <c r="K156" s="312" t="str">
        <f t="shared" si="17"/>
        <v>Branka – Fabek – OK Japetić – Ž55</v>
      </c>
      <c r="L156" s="92" t="s">
        <v>0</v>
      </c>
      <c r="M156" s="312" t="str">
        <f t="shared" si="18"/>
        <v>Branka – Fabek – OK Japetić</v>
      </c>
      <c r="N156" s="92" t="s">
        <v>0</v>
      </c>
      <c r="O156" s="312" t="str">
        <f t="shared" si="19"/>
        <v>Branka – Fabek</v>
      </c>
      <c r="P156" s="92" t="s">
        <v>0</v>
      </c>
      <c r="Q156" s="141">
        <f t="shared" si="20"/>
        <v>144</v>
      </c>
      <c r="R156" s="278" t="str">
        <f t="shared" si="16"/>
        <v/>
      </c>
      <c r="T156" s="282" t="str" cm="1">
        <f t="array" ref="T156">IFERROR(INDEX(import_data,MATCH($T$8&amp;"-"&amp;$Q156,import_key,0),T$9),"")</f>
        <v/>
      </c>
      <c r="U156" s="280" t="str" cm="1">
        <f t="array" ref="U156">IFERROR(INDEX(import_data,MATCH($T$8&amp;"-"&amp;$Q156,import_key,0),U$9),"")</f>
        <v/>
      </c>
      <c r="V156" s="300" t="str" cm="1">
        <f t="array" ref="V156">IFERROR(INDEX(import_data,MATCH($T$8&amp;"-"&amp;$Q156,import_key,0),V$9),"")</f>
        <v/>
      </c>
    </row>
    <row r="157" spans="2:22" x14ac:dyDescent="0.25">
      <c r="B157" s="141">
        <f t="shared" si="21"/>
        <v>145</v>
      </c>
      <c r="C157" s="278">
        <f t="shared" si="15"/>
        <v>163</v>
      </c>
      <c r="E157" s="282" cm="1">
        <f t="array" ref="E157">IF($C157="","",INDEX(import_data,$C157,E$9))</f>
        <v>1997</v>
      </c>
      <c r="F157" s="280" t="str" cm="1">
        <f t="array" ref="F157">IF($C157="","",INDEX(import_data,$C157,F$9))</f>
        <v>Branko</v>
      </c>
      <c r="G157" s="280" t="str" cm="1">
        <f t="array" ref="G157">IF($C157="","",INDEX(import_data,$C157,G$9))</f>
        <v>Ostajmer</v>
      </c>
      <c r="H157" s="280" t="str" cm="1">
        <f t="array" ref="H157">IF($C157="","",IF(INDEX(import_data,$C157,H$9)="","",INDEX(import_data,$C157,H$9)))</f>
        <v>OK Vihor</v>
      </c>
      <c r="I157" s="300" t="str" cm="1">
        <f t="array" ref="I157">IF($C157="","",IF(INDEX(import_data,$C157,I$9)="","",INDEX(import_data,$C157,I$9)))</f>
        <v>M21B</v>
      </c>
      <c r="K157" s="312" t="str">
        <f t="shared" si="17"/>
        <v>Branko – Ostajmer – OK Vihor – M21B</v>
      </c>
      <c r="L157" s="92" t="s">
        <v>0</v>
      </c>
      <c r="M157" s="312" t="str">
        <f t="shared" si="18"/>
        <v>Branko – Ostajmer – OK Vihor</v>
      </c>
      <c r="N157" s="92" t="s">
        <v>0</v>
      </c>
      <c r="O157" s="312" t="str">
        <f t="shared" si="19"/>
        <v>Branko – Ostajmer</v>
      </c>
      <c r="P157" s="92" t="s">
        <v>0</v>
      </c>
      <c r="Q157" s="141">
        <f t="shared" si="20"/>
        <v>145</v>
      </c>
      <c r="R157" s="278" t="str">
        <f t="shared" si="16"/>
        <v/>
      </c>
      <c r="T157" s="282" t="str" cm="1">
        <f t="array" ref="T157">IFERROR(INDEX(import_data,MATCH($T$8&amp;"-"&amp;$Q157,import_key,0),T$9),"")</f>
        <v/>
      </c>
      <c r="U157" s="280" t="str" cm="1">
        <f t="array" ref="U157">IFERROR(INDEX(import_data,MATCH($T$8&amp;"-"&amp;$Q157,import_key,0),U$9),"")</f>
        <v/>
      </c>
      <c r="V157" s="300" t="str" cm="1">
        <f t="array" ref="V157">IFERROR(INDEX(import_data,MATCH($T$8&amp;"-"&amp;$Q157,import_key,0),V$9),"")</f>
        <v/>
      </c>
    </row>
    <row r="158" spans="2:22" x14ac:dyDescent="0.25">
      <c r="B158" s="141">
        <f t="shared" si="21"/>
        <v>146</v>
      </c>
      <c r="C158" s="278">
        <f t="shared" si="15"/>
        <v>164</v>
      </c>
      <c r="E158" s="282" cm="1">
        <f t="array" ref="E158">IF($C158="","",INDEX(import_data,$C158,E$9))</f>
        <v>1817</v>
      </c>
      <c r="F158" s="280" t="str" cm="1">
        <f t="array" ref="F158">IF($C158="","",INDEX(import_data,$C158,F$9))</f>
        <v>Branko</v>
      </c>
      <c r="G158" s="280" t="str" cm="1">
        <f t="array" ref="G158">IF($C158="","",INDEX(import_data,$C158,G$9))</f>
        <v>Polanec</v>
      </c>
      <c r="H158" s="280" t="str" cm="1">
        <f t="array" ref="H158">IF($C158="","",IF(INDEX(import_data,$C158,H$9)="","",INDEX(import_data,$C158,H$9)))</f>
        <v>OK Međimurje</v>
      </c>
      <c r="I158" s="300" t="str" cm="1">
        <f t="array" ref="I158">IF($C158="","",IF(INDEX(import_data,$C158,I$9)="","",INDEX(import_data,$C158,I$9)))</f>
        <v/>
      </c>
      <c r="K158" s="312" t="str">
        <f t="shared" si="17"/>
        <v>Branko – Polanec – OK Međimurje</v>
      </c>
      <c r="L158" s="92" t="s">
        <v>0</v>
      </c>
      <c r="M158" s="312" t="str">
        <f t="shared" si="18"/>
        <v>Branko – Polanec – OK Međimurje</v>
      </c>
      <c r="N158" s="92" t="s">
        <v>0</v>
      </c>
      <c r="O158" s="312" t="str">
        <f t="shared" si="19"/>
        <v>Branko – Polanec</v>
      </c>
      <c r="P158" s="92" t="s">
        <v>0</v>
      </c>
      <c r="Q158" s="141">
        <f t="shared" si="20"/>
        <v>146</v>
      </c>
      <c r="R158" s="278" t="str">
        <f t="shared" si="16"/>
        <v/>
      </c>
      <c r="T158" s="282" t="str" cm="1">
        <f t="array" ref="T158">IFERROR(INDEX(import_data,MATCH($T$8&amp;"-"&amp;$Q158,import_key,0),T$9),"")</f>
        <v/>
      </c>
      <c r="U158" s="280" t="str" cm="1">
        <f t="array" ref="U158">IFERROR(INDEX(import_data,MATCH($T$8&amp;"-"&amp;$Q158,import_key,0),U$9),"")</f>
        <v/>
      </c>
      <c r="V158" s="300" t="str" cm="1">
        <f t="array" ref="V158">IFERROR(INDEX(import_data,MATCH($T$8&amp;"-"&amp;$Q158,import_key,0),V$9),"")</f>
        <v/>
      </c>
    </row>
    <row r="159" spans="2:22" x14ac:dyDescent="0.25">
      <c r="B159" s="141">
        <f t="shared" si="21"/>
        <v>147</v>
      </c>
      <c r="C159" s="278">
        <f t="shared" si="15"/>
        <v>165</v>
      </c>
      <c r="E159" s="282" cm="1">
        <f t="array" ref="E159">IF($C159="","",INDEX(import_data,$C159,E$9))</f>
        <v>1219</v>
      </c>
      <c r="F159" s="280" t="str" cm="1">
        <f t="array" ref="F159">IF($C159="","",INDEX(import_data,$C159,F$9))</f>
        <v>Branko</v>
      </c>
      <c r="G159" s="280" t="str" cm="1">
        <f t="array" ref="G159">IF($C159="","",INDEX(import_data,$C159,G$9))</f>
        <v>Bernardić</v>
      </c>
      <c r="H159" s="280" t="str" cm="1">
        <f t="array" ref="H159">IF($C159="","",IF(INDEX(import_data,$C159,H$9)="","",INDEX(import_data,$C159,H$9)))</f>
        <v>OK Kapela</v>
      </c>
      <c r="I159" s="300" t="str" cm="1">
        <f t="array" ref="I159">IF($C159="","",IF(INDEX(import_data,$C159,I$9)="","",INDEX(import_data,$C159,I$9)))</f>
        <v>M55</v>
      </c>
      <c r="K159" s="312" t="str">
        <f t="shared" si="17"/>
        <v>Branko – Bernardić – OK Kapela – M55</v>
      </c>
      <c r="L159" s="92" t="s">
        <v>0</v>
      </c>
      <c r="M159" s="312" t="str">
        <f t="shared" si="18"/>
        <v>Branko – Bernardić – OK Kapela</v>
      </c>
      <c r="N159" s="92" t="s">
        <v>0</v>
      </c>
      <c r="O159" s="312" t="str">
        <f t="shared" si="19"/>
        <v>Branko – Bernardić</v>
      </c>
      <c r="P159" s="92" t="s">
        <v>0</v>
      </c>
      <c r="Q159" s="141">
        <f t="shared" si="20"/>
        <v>147</v>
      </c>
      <c r="R159" s="278" t="str">
        <f t="shared" si="16"/>
        <v/>
      </c>
      <c r="T159" s="282" t="str" cm="1">
        <f t="array" ref="T159">IFERROR(INDEX(import_data,MATCH($T$8&amp;"-"&amp;$Q159,import_key,0),T$9),"")</f>
        <v/>
      </c>
      <c r="U159" s="280" t="str" cm="1">
        <f t="array" ref="U159">IFERROR(INDEX(import_data,MATCH($T$8&amp;"-"&amp;$Q159,import_key,0),U$9),"")</f>
        <v/>
      </c>
      <c r="V159" s="300" t="str" cm="1">
        <f t="array" ref="V159">IFERROR(INDEX(import_data,MATCH($T$8&amp;"-"&amp;$Q159,import_key,0),V$9),"")</f>
        <v/>
      </c>
    </row>
    <row r="160" spans="2:22" x14ac:dyDescent="0.25">
      <c r="B160" s="141">
        <f t="shared" si="21"/>
        <v>148</v>
      </c>
      <c r="C160" s="278">
        <f t="shared" si="15"/>
        <v>166</v>
      </c>
      <c r="E160" s="282" cm="1">
        <f t="array" ref="E160">IF($C160="","",INDEX(import_data,$C160,E$9))</f>
        <v>1555</v>
      </c>
      <c r="F160" s="280" t="str" cm="1">
        <f t="array" ref="F160">IF($C160="","",INDEX(import_data,$C160,F$9))</f>
        <v>Branko</v>
      </c>
      <c r="G160" s="280" t="str" cm="1">
        <f t="array" ref="G160">IF($C160="","",INDEX(import_data,$C160,G$9))</f>
        <v>Crljenica</v>
      </c>
      <c r="H160" s="280" t="str" cm="1">
        <f t="array" ref="H160">IF($C160="","",IF(INDEX(import_data,$C160,H$9)="","",INDEX(import_data,$C160,H$9)))</f>
        <v>OK Međimurje</v>
      </c>
      <c r="I160" s="300" t="str" cm="1">
        <f t="array" ref="I160">IF($C160="","",IF(INDEX(import_data,$C160,I$9)="","",INDEX(import_data,$C160,I$9)))</f>
        <v/>
      </c>
      <c r="K160" s="312" t="str">
        <f t="shared" si="17"/>
        <v>Branko – Crljenica – OK Međimurje</v>
      </c>
      <c r="L160" s="92" t="s">
        <v>0</v>
      </c>
      <c r="M160" s="312" t="str">
        <f t="shared" si="18"/>
        <v>Branko – Crljenica – OK Međimurje</v>
      </c>
      <c r="N160" s="92" t="s">
        <v>0</v>
      </c>
      <c r="O160" s="312" t="str">
        <f t="shared" si="19"/>
        <v>Branko – Crljenica</v>
      </c>
      <c r="P160" s="92" t="s">
        <v>0</v>
      </c>
      <c r="Q160" s="141">
        <f t="shared" si="20"/>
        <v>148</v>
      </c>
      <c r="R160" s="278" t="str">
        <f t="shared" si="16"/>
        <v/>
      </c>
      <c r="T160" s="282" t="str" cm="1">
        <f t="array" ref="T160">IFERROR(INDEX(import_data,MATCH($T$8&amp;"-"&amp;$Q160,import_key,0),T$9),"")</f>
        <v/>
      </c>
      <c r="U160" s="280" t="str" cm="1">
        <f t="array" ref="U160">IFERROR(INDEX(import_data,MATCH($T$8&amp;"-"&amp;$Q160,import_key,0),U$9),"")</f>
        <v/>
      </c>
      <c r="V160" s="300" t="str" cm="1">
        <f t="array" ref="V160">IFERROR(INDEX(import_data,MATCH($T$8&amp;"-"&amp;$Q160,import_key,0),V$9),"")</f>
        <v/>
      </c>
    </row>
    <row r="161" spans="2:22" x14ac:dyDescent="0.25">
      <c r="B161" s="141">
        <f t="shared" si="21"/>
        <v>149</v>
      </c>
      <c r="C161" s="278">
        <f t="shared" si="15"/>
        <v>167</v>
      </c>
      <c r="E161" s="282" cm="1">
        <f t="array" ref="E161">IF($C161="","",INDEX(import_data,$C161,E$9))</f>
        <v>2198</v>
      </c>
      <c r="F161" s="280" t="str" cm="1">
        <f t="array" ref="F161">IF($C161="","",INDEX(import_data,$C161,F$9))</f>
        <v>Brigita</v>
      </c>
      <c r="G161" s="280" t="str" cm="1">
        <f t="array" ref="G161">IF($C161="","",INDEX(import_data,$C161,G$9))</f>
        <v>Vodopijevec</v>
      </c>
      <c r="H161" s="280" t="str" cm="1">
        <f t="array" ref="H161">IF($C161="","",IF(INDEX(import_data,$C161,H$9)="","",INDEX(import_data,$C161,H$9)))</f>
        <v>OK Vihor</v>
      </c>
      <c r="I161" s="300" t="str" cm="1">
        <f t="array" ref="I161">IF($C161="","",IF(INDEX(import_data,$C161,I$9)="","",INDEX(import_data,$C161,I$9)))</f>
        <v/>
      </c>
      <c r="K161" s="312" t="str">
        <f t="shared" si="17"/>
        <v>Brigita – Vodopijevec – OK Vihor</v>
      </c>
      <c r="L161" s="92" t="s">
        <v>0</v>
      </c>
      <c r="M161" s="312" t="str">
        <f t="shared" si="18"/>
        <v>Brigita – Vodopijevec – OK Vihor</v>
      </c>
      <c r="N161" s="92" t="s">
        <v>0</v>
      </c>
      <c r="O161" s="312" t="str">
        <f t="shared" si="19"/>
        <v>Brigita – Vodopijevec</v>
      </c>
      <c r="P161" s="92" t="s">
        <v>0</v>
      </c>
      <c r="Q161" s="141">
        <f t="shared" si="20"/>
        <v>149</v>
      </c>
      <c r="R161" s="278" t="str">
        <f t="shared" si="16"/>
        <v/>
      </c>
      <c r="T161" s="282" t="str" cm="1">
        <f t="array" ref="T161">IFERROR(INDEX(import_data,MATCH($T$8&amp;"-"&amp;$Q161,import_key,0),T$9),"")</f>
        <v/>
      </c>
      <c r="U161" s="280" t="str" cm="1">
        <f t="array" ref="U161">IFERROR(INDEX(import_data,MATCH($T$8&amp;"-"&amp;$Q161,import_key,0),U$9),"")</f>
        <v/>
      </c>
      <c r="V161" s="300" t="str" cm="1">
        <f t="array" ref="V161">IFERROR(INDEX(import_data,MATCH($T$8&amp;"-"&amp;$Q161,import_key,0),V$9),"")</f>
        <v/>
      </c>
    </row>
    <row r="162" spans="2:22" x14ac:dyDescent="0.25">
      <c r="B162" s="141">
        <f t="shared" si="21"/>
        <v>150</v>
      </c>
      <c r="C162" s="278">
        <f t="shared" si="15"/>
        <v>168</v>
      </c>
      <c r="E162" s="282" cm="1">
        <f t="array" ref="E162">IF($C162="","",INDEX(import_data,$C162,E$9))</f>
        <v>1411</v>
      </c>
      <c r="F162" s="280" t="str" cm="1">
        <f t="array" ref="F162">IF($C162="","",INDEX(import_data,$C162,F$9))</f>
        <v>Bruno</v>
      </c>
      <c r="G162" s="280" t="str" cm="1">
        <f t="array" ref="G162">IF($C162="","",INDEX(import_data,$C162,G$9))</f>
        <v>Mance</v>
      </c>
      <c r="H162" s="280" t="str" cm="1">
        <f t="array" ref="H162">IF($C162="","",IF(INDEX(import_data,$C162,H$9)="","",INDEX(import_data,$C162,H$9)))</f>
        <v>OK Vihor</v>
      </c>
      <c r="I162" s="300" t="str" cm="1">
        <f t="array" ref="I162">IF($C162="","",IF(INDEX(import_data,$C162,I$9)="","",INDEX(import_data,$C162,I$9)))</f>
        <v>M12</v>
      </c>
      <c r="K162" s="312" t="str">
        <f t="shared" si="17"/>
        <v>Bruno – Mance – OK Vihor – M12</v>
      </c>
      <c r="L162" s="92" t="s">
        <v>0</v>
      </c>
      <c r="M162" s="312" t="str">
        <f t="shared" si="18"/>
        <v>Bruno – Mance – OK Vihor</v>
      </c>
      <c r="N162" s="92" t="s">
        <v>0</v>
      </c>
      <c r="O162" s="312" t="str">
        <f t="shared" si="19"/>
        <v>Bruno – Mance</v>
      </c>
      <c r="P162" s="92" t="s">
        <v>0</v>
      </c>
      <c r="Q162" s="141">
        <f t="shared" si="20"/>
        <v>150</v>
      </c>
      <c r="R162" s="278" t="str">
        <f t="shared" si="16"/>
        <v/>
      </c>
      <c r="T162" s="282" t="str" cm="1">
        <f t="array" ref="T162">IFERROR(INDEX(import_data,MATCH($T$8&amp;"-"&amp;$Q162,import_key,0),T$9),"")</f>
        <v/>
      </c>
      <c r="U162" s="280" t="str" cm="1">
        <f t="array" ref="U162">IFERROR(INDEX(import_data,MATCH($T$8&amp;"-"&amp;$Q162,import_key,0),U$9),"")</f>
        <v/>
      </c>
      <c r="V162" s="300" t="str" cm="1">
        <f t="array" ref="V162">IFERROR(INDEX(import_data,MATCH($T$8&amp;"-"&amp;$Q162,import_key,0),V$9),"")</f>
        <v/>
      </c>
    </row>
    <row r="163" spans="2:22" x14ac:dyDescent="0.25">
      <c r="B163" s="141">
        <f t="shared" si="21"/>
        <v>151</v>
      </c>
      <c r="C163" s="278">
        <f t="shared" si="15"/>
        <v>169</v>
      </c>
      <c r="E163" s="282" cm="1">
        <f t="array" ref="E163">IF($C163="","",INDEX(import_data,$C163,E$9))</f>
        <v>1210</v>
      </c>
      <c r="F163" s="280" t="str" cm="1">
        <f t="array" ref="F163">IF($C163="","",INDEX(import_data,$C163,F$9))</f>
        <v>Bruno</v>
      </c>
      <c r="G163" s="280" t="str" cm="1">
        <f t="array" ref="G163">IF($C163="","",INDEX(import_data,$C163,G$9))</f>
        <v>Vodopija</v>
      </c>
      <c r="H163" s="280" t="str" cm="1">
        <f t="array" ref="H163">IF($C163="","",IF(INDEX(import_data,$C163,H$9)="","",INDEX(import_data,$C163,H$9)))</f>
        <v>OK Varaždin</v>
      </c>
      <c r="I163" s="300" t="str" cm="1">
        <f t="array" ref="I163">IF($C163="","",IF(INDEX(import_data,$C163,I$9)="","",INDEX(import_data,$C163,I$9)))</f>
        <v/>
      </c>
      <c r="K163" s="312" t="str">
        <f t="shared" si="17"/>
        <v>Bruno – Vodopija – OK Varaždin</v>
      </c>
      <c r="L163" s="92" t="s">
        <v>0</v>
      </c>
      <c r="M163" s="312" t="str">
        <f t="shared" si="18"/>
        <v>Bruno – Vodopija – OK Varaždin</v>
      </c>
      <c r="N163" s="92" t="s">
        <v>0</v>
      </c>
      <c r="O163" s="312" t="str">
        <f t="shared" si="19"/>
        <v>Bruno – Vodopija</v>
      </c>
      <c r="P163" s="92" t="s">
        <v>0</v>
      </c>
      <c r="Q163" s="141">
        <f t="shared" si="20"/>
        <v>151</v>
      </c>
      <c r="R163" s="278" t="str">
        <f t="shared" si="16"/>
        <v/>
      </c>
      <c r="T163" s="282" t="str" cm="1">
        <f t="array" ref="T163">IFERROR(INDEX(import_data,MATCH($T$8&amp;"-"&amp;$Q163,import_key,0),T$9),"")</f>
        <v/>
      </c>
      <c r="U163" s="280" t="str" cm="1">
        <f t="array" ref="U163">IFERROR(INDEX(import_data,MATCH($T$8&amp;"-"&amp;$Q163,import_key,0),U$9),"")</f>
        <v/>
      </c>
      <c r="V163" s="300" t="str" cm="1">
        <f t="array" ref="V163">IFERROR(INDEX(import_data,MATCH($T$8&amp;"-"&amp;$Q163,import_key,0),V$9),"")</f>
        <v/>
      </c>
    </row>
    <row r="164" spans="2:22" x14ac:dyDescent="0.25">
      <c r="B164" s="141">
        <f t="shared" si="21"/>
        <v>152</v>
      </c>
      <c r="C164" s="278">
        <f t="shared" si="15"/>
        <v>170</v>
      </c>
      <c r="E164" s="282" cm="1">
        <f t="array" ref="E164">IF($C164="","",INDEX(import_data,$C164,E$9))</f>
        <v>1770</v>
      </c>
      <c r="F164" s="280" t="str" cm="1">
        <f t="array" ref="F164">IF($C164="","",INDEX(import_data,$C164,F$9))</f>
        <v>Bruno</v>
      </c>
      <c r="G164" s="280" t="str" cm="1">
        <f t="array" ref="G164">IF($C164="","",INDEX(import_data,$C164,G$9))</f>
        <v>Marić</v>
      </c>
      <c r="H164" s="280" t="str" cm="1">
        <f t="array" ref="H164">IF($C164="","",IF(INDEX(import_data,$C164,H$9)="","",INDEX(import_data,$C164,H$9)))</f>
        <v>OK Ivan Merz</v>
      </c>
      <c r="I164" s="300" t="str" cm="1">
        <f t="array" ref="I164">IF($C164="","",IF(INDEX(import_data,$C164,I$9)="","",INDEX(import_data,$C164,I$9)))</f>
        <v/>
      </c>
      <c r="K164" s="312" t="str">
        <f t="shared" si="17"/>
        <v>Bruno – Marić – OK Ivan Merz</v>
      </c>
      <c r="L164" s="92" t="s">
        <v>0</v>
      </c>
      <c r="M164" s="312" t="str">
        <f t="shared" si="18"/>
        <v>Bruno – Marić – OK Ivan Merz</v>
      </c>
      <c r="N164" s="92" t="s">
        <v>0</v>
      </c>
      <c r="O164" s="312" t="str">
        <f t="shared" si="19"/>
        <v>Bruno – Marić</v>
      </c>
      <c r="P164" s="92" t="s">
        <v>0</v>
      </c>
      <c r="Q164" s="141">
        <f t="shared" si="20"/>
        <v>152</v>
      </c>
      <c r="R164" s="278" t="str">
        <f t="shared" si="16"/>
        <v/>
      </c>
      <c r="T164" s="282" t="str" cm="1">
        <f t="array" ref="T164">IFERROR(INDEX(import_data,MATCH($T$8&amp;"-"&amp;$Q164,import_key,0),T$9),"")</f>
        <v/>
      </c>
      <c r="U164" s="280" t="str" cm="1">
        <f t="array" ref="U164">IFERROR(INDEX(import_data,MATCH($T$8&amp;"-"&amp;$Q164,import_key,0),U$9),"")</f>
        <v/>
      </c>
      <c r="V164" s="300" t="str" cm="1">
        <f t="array" ref="V164">IFERROR(INDEX(import_data,MATCH($T$8&amp;"-"&amp;$Q164,import_key,0),V$9),"")</f>
        <v/>
      </c>
    </row>
    <row r="165" spans="2:22" x14ac:dyDescent="0.25">
      <c r="B165" s="141">
        <f t="shared" si="21"/>
        <v>153</v>
      </c>
      <c r="C165" s="278">
        <f t="shared" si="15"/>
        <v>171</v>
      </c>
      <c r="E165" s="282" cm="1">
        <f t="array" ref="E165">IF($C165="","",INDEX(import_data,$C165,E$9))</f>
        <v>1352</v>
      </c>
      <c r="F165" s="280" t="str" cm="1">
        <f t="array" ref="F165">IF($C165="","",INDEX(import_data,$C165,F$9))</f>
        <v>Bruno</v>
      </c>
      <c r="G165" s="280" t="str" cm="1">
        <f t="array" ref="G165">IF($C165="","",INDEX(import_data,$C165,G$9))</f>
        <v>Blažinč</v>
      </c>
      <c r="H165" s="280" t="str" cm="1">
        <f t="array" ref="H165">IF($C165="","",IF(INDEX(import_data,$C165,H$9)="","",INDEX(import_data,$C165,H$9)))</f>
        <v>OK Vihor</v>
      </c>
      <c r="I165" s="300" t="str" cm="1">
        <f t="array" ref="I165">IF($C165="","",IF(INDEX(import_data,$C165,I$9)="","",INDEX(import_data,$C165,I$9)))</f>
        <v>M35</v>
      </c>
      <c r="K165" s="312" t="str">
        <f t="shared" si="17"/>
        <v>Bruno – Blažinč – OK Vihor – M35</v>
      </c>
      <c r="L165" s="92" t="s">
        <v>0</v>
      </c>
      <c r="M165" s="312" t="str">
        <f t="shared" si="18"/>
        <v>Bruno – Blažinč – OK Vihor</v>
      </c>
      <c r="N165" s="92" t="s">
        <v>0</v>
      </c>
      <c r="O165" s="312" t="str">
        <f t="shared" si="19"/>
        <v>Bruno – Blažinč</v>
      </c>
      <c r="P165" s="92" t="s">
        <v>0</v>
      </c>
      <c r="Q165" s="141">
        <f t="shared" si="20"/>
        <v>153</v>
      </c>
      <c r="R165" s="278" t="str">
        <f t="shared" si="16"/>
        <v/>
      </c>
      <c r="T165" s="282" t="str" cm="1">
        <f t="array" ref="T165">IFERROR(INDEX(import_data,MATCH($T$8&amp;"-"&amp;$Q165,import_key,0),T$9),"")</f>
        <v/>
      </c>
      <c r="U165" s="280" t="str" cm="1">
        <f t="array" ref="U165">IFERROR(INDEX(import_data,MATCH($T$8&amp;"-"&amp;$Q165,import_key,0),U$9),"")</f>
        <v/>
      </c>
      <c r="V165" s="300" t="str" cm="1">
        <f t="array" ref="V165">IFERROR(INDEX(import_data,MATCH($T$8&amp;"-"&amp;$Q165,import_key,0),V$9),"")</f>
        <v/>
      </c>
    </row>
    <row r="166" spans="2:22" x14ac:dyDescent="0.25">
      <c r="B166" s="141">
        <f t="shared" si="21"/>
        <v>154</v>
      </c>
      <c r="C166" s="278">
        <f t="shared" si="15"/>
        <v>172</v>
      </c>
      <c r="E166" s="282" cm="1">
        <f t="array" ref="E166">IF($C166="","",INDEX(import_data,$C166,E$9))</f>
        <v>1348</v>
      </c>
      <c r="F166" s="280" t="str" cm="1">
        <f t="array" ref="F166">IF($C166="","",INDEX(import_data,$C166,F$9))</f>
        <v>Bruno</v>
      </c>
      <c r="G166" s="280" t="str" cm="1">
        <f t="array" ref="G166">IF($C166="","",INDEX(import_data,$C166,G$9))</f>
        <v>Stanković</v>
      </c>
      <c r="H166" s="280" t="str" cm="1">
        <f t="array" ref="H166">IF($C166="","",IF(INDEX(import_data,$C166,H$9)="","",INDEX(import_data,$C166,H$9)))</f>
        <v>OK Kapela</v>
      </c>
      <c r="I166" s="300" t="str" cm="1">
        <f t="array" ref="I166">IF($C166="","",IF(INDEX(import_data,$C166,I$9)="","",INDEX(import_data,$C166,I$9)))</f>
        <v>M21B</v>
      </c>
      <c r="K166" s="312" t="str">
        <f t="shared" si="17"/>
        <v>Bruno – Stanković – OK Kapela – M21B</v>
      </c>
      <c r="L166" s="92" t="s">
        <v>0</v>
      </c>
      <c r="M166" s="312" t="str">
        <f t="shared" si="18"/>
        <v>Bruno – Stanković – OK Kapela</v>
      </c>
      <c r="N166" s="92" t="s">
        <v>0</v>
      </c>
      <c r="O166" s="312" t="str">
        <f t="shared" si="19"/>
        <v>Bruno – Stanković</v>
      </c>
      <c r="P166" s="92" t="s">
        <v>0</v>
      </c>
      <c r="Q166" s="141">
        <f t="shared" si="20"/>
        <v>154</v>
      </c>
      <c r="R166" s="278" t="str">
        <f t="shared" si="16"/>
        <v/>
      </c>
      <c r="T166" s="282" t="str" cm="1">
        <f t="array" ref="T166">IFERROR(INDEX(import_data,MATCH($T$8&amp;"-"&amp;$Q166,import_key,0),T$9),"")</f>
        <v/>
      </c>
      <c r="U166" s="280" t="str" cm="1">
        <f t="array" ref="U166">IFERROR(INDEX(import_data,MATCH($T$8&amp;"-"&amp;$Q166,import_key,0),U$9),"")</f>
        <v/>
      </c>
      <c r="V166" s="300" t="str" cm="1">
        <f t="array" ref="V166">IFERROR(INDEX(import_data,MATCH($T$8&amp;"-"&amp;$Q166,import_key,0),V$9),"")</f>
        <v/>
      </c>
    </row>
    <row r="167" spans="2:22" x14ac:dyDescent="0.25">
      <c r="B167" s="141">
        <f t="shared" si="21"/>
        <v>155</v>
      </c>
      <c r="C167" s="278">
        <f t="shared" si="15"/>
        <v>173</v>
      </c>
      <c r="E167" s="282" cm="1">
        <f t="array" ref="E167">IF($C167="","",INDEX(import_data,$C167,E$9))</f>
        <v>2131</v>
      </c>
      <c r="F167" s="280" t="str" cm="1">
        <f t="array" ref="F167">IF($C167="","",INDEX(import_data,$C167,F$9))</f>
        <v>Christine</v>
      </c>
      <c r="G167" s="280" t="str" cm="1">
        <f t="array" ref="G167">IF($C167="","",INDEX(import_data,$C167,G$9))</f>
        <v>Calvet</v>
      </c>
      <c r="H167" s="280" t="str" cm="1">
        <f t="array" ref="H167">IF($C167="","",IF(INDEX(import_data,$C167,H$9)="","",INDEX(import_data,$C167,H$9)))</f>
        <v>Naturfreunde W.</v>
      </c>
      <c r="I167" s="300" t="str" cm="1">
        <f t="array" ref="I167">IF($C167="","",IF(INDEX(import_data,$C167,I$9)="","",INDEX(import_data,$C167,I$9)))</f>
        <v/>
      </c>
      <c r="K167" s="312" t="str">
        <f t="shared" si="17"/>
        <v>Christine – Calvet – Naturfreunde W.</v>
      </c>
      <c r="L167" s="92" t="s">
        <v>0</v>
      </c>
      <c r="M167" s="312" t="str">
        <f t="shared" si="18"/>
        <v>Christine – Calvet – Naturfreunde W.</v>
      </c>
      <c r="N167" s="92" t="s">
        <v>0</v>
      </c>
      <c r="O167" s="312" t="str">
        <f t="shared" si="19"/>
        <v>Christine – Calvet</v>
      </c>
      <c r="P167" s="92" t="s">
        <v>0</v>
      </c>
      <c r="Q167" s="141">
        <f t="shared" si="20"/>
        <v>155</v>
      </c>
      <c r="R167" s="278" t="str">
        <f t="shared" si="16"/>
        <v/>
      </c>
      <c r="T167" s="282" t="str" cm="1">
        <f t="array" ref="T167">IFERROR(INDEX(import_data,MATCH($T$8&amp;"-"&amp;$Q167,import_key,0),T$9),"")</f>
        <v/>
      </c>
      <c r="U167" s="280" t="str" cm="1">
        <f t="array" ref="U167">IFERROR(INDEX(import_data,MATCH($T$8&amp;"-"&amp;$Q167,import_key,0),U$9),"")</f>
        <v/>
      </c>
      <c r="V167" s="300" t="str" cm="1">
        <f t="array" ref="V167">IFERROR(INDEX(import_data,MATCH($T$8&amp;"-"&amp;$Q167,import_key,0),V$9),"")</f>
        <v/>
      </c>
    </row>
    <row r="168" spans="2:22" x14ac:dyDescent="0.25">
      <c r="B168" s="141">
        <f t="shared" si="21"/>
        <v>156</v>
      </c>
      <c r="C168" s="278">
        <f t="shared" si="15"/>
        <v>174</v>
      </c>
      <c r="E168" s="282" cm="1">
        <f t="array" ref="E168">IF($C168="","",INDEX(import_data,$C168,E$9))</f>
        <v>2069</v>
      </c>
      <c r="F168" s="280" t="str" cm="1">
        <f t="array" ref="F168">IF($C168="","",INDEX(import_data,$C168,F$9))</f>
        <v>Corentin</v>
      </c>
      <c r="G168" s="280" t="str" cm="1">
        <f t="array" ref="G168">IF($C168="","",INDEX(import_data,$C168,G$9))</f>
        <v>Tonneau</v>
      </c>
      <c r="H168" s="280" t="str" cm="1">
        <f t="array" ref="H168">IF($C168="","",IF(INDEX(import_data,$C168,H$9)="","",INDEX(import_data,$C168,H$9)))</f>
        <v>OLV Eifel</v>
      </c>
      <c r="I168" s="300" t="str" cm="1">
        <f t="array" ref="I168">IF($C168="","",IF(INDEX(import_data,$C168,I$9)="","",INDEX(import_data,$C168,I$9)))</f>
        <v/>
      </c>
      <c r="K168" s="312" t="str">
        <f t="shared" si="17"/>
        <v>Corentin – Tonneau – OLV Eifel</v>
      </c>
      <c r="L168" s="92" t="s">
        <v>0</v>
      </c>
      <c r="M168" s="312" t="str">
        <f t="shared" si="18"/>
        <v>Corentin – Tonneau – OLV Eifel</v>
      </c>
      <c r="N168" s="92" t="s">
        <v>0</v>
      </c>
      <c r="O168" s="312" t="str">
        <f t="shared" si="19"/>
        <v>Corentin – Tonneau</v>
      </c>
      <c r="P168" s="92" t="s">
        <v>0</v>
      </c>
      <c r="Q168" s="141">
        <f t="shared" si="20"/>
        <v>156</v>
      </c>
      <c r="R168" s="278" t="str">
        <f t="shared" si="16"/>
        <v/>
      </c>
      <c r="T168" s="282" t="str" cm="1">
        <f t="array" ref="T168">IFERROR(INDEX(import_data,MATCH($T$8&amp;"-"&amp;$Q168,import_key,0),T$9),"")</f>
        <v/>
      </c>
      <c r="U168" s="280" t="str" cm="1">
        <f t="array" ref="U168">IFERROR(INDEX(import_data,MATCH($T$8&amp;"-"&amp;$Q168,import_key,0),U$9),"")</f>
        <v/>
      </c>
      <c r="V168" s="300" t="str" cm="1">
        <f t="array" ref="V168">IFERROR(INDEX(import_data,MATCH($T$8&amp;"-"&amp;$Q168,import_key,0),V$9),"")</f>
        <v/>
      </c>
    </row>
    <row r="169" spans="2:22" x14ac:dyDescent="0.25">
      <c r="B169" s="141">
        <f t="shared" si="21"/>
        <v>157</v>
      </c>
      <c r="C169" s="278">
        <f t="shared" si="15"/>
        <v>175</v>
      </c>
      <c r="E169" s="282" cm="1">
        <f t="array" ref="E169">IF($C169="","",INDEX(import_data,$C169,E$9))</f>
        <v>1983</v>
      </c>
      <c r="F169" s="280" t="str" cm="1">
        <f t="array" ref="F169">IF($C169="","",INDEX(import_data,$C169,F$9))</f>
        <v>Csongor</v>
      </c>
      <c r="G169" s="280" t="str" cm="1">
        <f t="array" ref="G169">IF($C169="","",INDEX(import_data,$C169,G$9))</f>
        <v>Arató</v>
      </c>
      <c r="H169" s="280" t="str" cm="1">
        <f t="array" ref="H169">IF($C169="","",IF(INDEX(import_data,$C169,H$9)="","",INDEX(import_data,$C169,H$9)))</f>
        <v>Pécsi O.E. SK</v>
      </c>
      <c r="I169" s="300" t="str" cm="1">
        <f t="array" ref="I169">IF($C169="","",IF(INDEX(import_data,$C169,I$9)="","",INDEX(import_data,$C169,I$9)))</f>
        <v/>
      </c>
      <c r="K169" s="312" t="str">
        <f t="shared" si="17"/>
        <v>Csongor – Arató – Pécsi O.E. SK</v>
      </c>
      <c r="L169" s="92" t="s">
        <v>0</v>
      </c>
      <c r="M169" s="312" t="str">
        <f t="shared" si="18"/>
        <v>Csongor – Arató – Pécsi O.E. SK</v>
      </c>
      <c r="N169" s="92" t="s">
        <v>0</v>
      </c>
      <c r="O169" s="312" t="str">
        <f t="shared" si="19"/>
        <v>Csongor – Arató</v>
      </c>
      <c r="P169" s="92" t="s">
        <v>0</v>
      </c>
      <c r="Q169" s="141">
        <f t="shared" si="20"/>
        <v>157</v>
      </c>
      <c r="R169" s="278" t="str">
        <f t="shared" si="16"/>
        <v/>
      </c>
      <c r="T169" s="282" t="str" cm="1">
        <f t="array" ref="T169">IFERROR(INDEX(import_data,MATCH($T$8&amp;"-"&amp;$Q169,import_key,0),T$9),"")</f>
        <v/>
      </c>
      <c r="U169" s="280" t="str" cm="1">
        <f t="array" ref="U169">IFERROR(INDEX(import_data,MATCH($T$8&amp;"-"&amp;$Q169,import_key,0),U$9),"")</f>
        <v/>
      </c>
      <c r="V169" s="300" t="str" cm="1">
        <f t="array" ref="V169">IFERROR(INDEX(import_data,MATCH($T$8&amp;"-"&amp;$Q169,import_key,0),V$9),"")</f>
        <v/>
      </c>
    </row>
    <row r="170" spans="2:22" x14ac:dyDescent="0.25">
      <c r="B170" s="141">
        <f t="shared" si="21"/>
        <v>158</v>
      </c>
      <c r="C170" s="278">
        <f t="shared" si="15"/>
        <v>176</v>
      </c>
      <c r="E170" s="282" cm="1">
        <f t="array" ref="E170">IF($C170="","",INDEX(import_data,$C170,E$9))</f>
        <v>2080</v>
      </c>
      <c r="F170" s="280" t="str" cm="1">
        <f t="array" ref="F170">IF($C170="","",INDEX(import_data,$C170,F$9))</f>
        <v>Dale</v>
      </c>
      <c r="G170" s="280" t="str" cm="1">
        <f t="array" ref="G170">IF($C170="","",INDEX(import_data,$C170,G$9))</f>
        <v>Lucas</v>
      </c>
      <c r="H170" s="280" t="str" cm="1">
        <f t="array" ref="H170">IF($C170="","",IF(INDEX(import_data,$C170,H$9)="","",INDEX(import_data,$C170,H$9)))</f>
        <v>BAOC Bandits</v>
      </c>
      <c r="I170" s="300" t="str" cm="1">
        <f t="array" ref="I170">IF($C170="","",IF(INDEX(import_data,$C170,I$9)="","",INDEX(import_data,$C170,I$9)))</f>
        <v/>
      </c>
      <c r="K170" s="312" t="str">
        <f t="shared" si="17"/>
        <v>Dale – Lucas – BAOC Bandits</v>
      </c>
      <c r="L170" s="92" t="s">
        <v>0</v>
      </c>
      <c r="M170" s="312" t="str">
        <f t="shared" si="18"/>
        <v>Dale – Lucas – BAOC Bandits</v>
      </c>
      <c r="N170" s="92" t="s">
        <v>0</v>
      </c>
      <c r="O170" s="312" t="str">
        <f t="shared" si="19"/>
        <v>Dale – Lucas</v>
      </c>
      <c r="P170" s="92" t="s">
        <v>0</v>
      </c>
      <c r="Q170" s="141">
        <f t="shared" si="20"/>
        <v>158</v>
      </c>
      <c r="R170" s="278" t="str">
        <f t="shared" si="16"/>
        <v/>
      </c>
      <c r="T170" s="282" t="str" cm="1">
        <f t="array" ref="T170">IFERROR(INDEX(import_data,MATCH($T$8&amp;"-"&amp;$Q170,import_key,0),T$9),"")</f>
        <v/>
      </c>
      <c r="U170" s="280" t="str" cm="1">
        <f t="array" ref="U170">IFERROR(INDEX(import_data,MATCH($T$8&amp;"-"&amp;$Q170,import_key,0),U$9),"")</f>
        <v/>
      </c>
      <c r="V170" s="300" t="str" cm="1">
        <f t="array" ref="V170">IFERROR(INDEX(import_data,MATCH($T$8&amp;"-"&amp;$Q170,import_key,0),V$9),"")</f>
        <v/>
      </c>
    </row>
    <row r="171" spans="2:22" x14ac:dyDescent="0.25">
      <c r="B171" s="141">
        <f t="shared" si="21"/>
        <v>159</v>
      </c>
      <c r="C171" s="278">
        <f t="shared" si="15"/>
        <v>177</v>
      </c>
      <c r="E171" s="282" cm="1">
        <f t="array" ref="E171">IF($C171="","",INDEX(import_data,$C171,E$9))</f>
        <v>1334</v>
      </c>
      <c r="F171" s="280" t="str" cm="1">
        <f t="array" ref="F171">IF($C171="","",INDEX(import_data,$C171,F$9))</f>
        <v>Dalibor</v>
      </c>
      <c r="G171" s="280" t="str" cm="1">
        <f t="array" ref="G171">IF($C171="","",INDEX(import_data,$C171,G$9))</f>
        <v>Perković</v>
      </c>
      <c r="H171" s="280" t="str" cm="1">
        <f t="array" ref="H171">IF($C171="","",IF(INDEX(import_data,$C171,H$9)="","",INDEX(import_data,$C171,H$9)))</f>
        <v>OK Međimurje</v>
      </c>
      <c r="I171" s="300" t="str" cm="1">
        <f t="array" ref="I171">IF($C171="","",IF(INDEX(import_data,$C171,I$9)="","",INDEX(import_data,$C171,I$9)))</f>
        <v/>
      </c>
      <c r="K171" s="312" t="str">
        <f t="shared" si="17"/>
        <v>Dalibor – Perković – OK Međimurje</v>
      </c>
      <c r="L171" s="92" t="s">
        <v>0</v>
      </c>
      <c r="M171" s="312" t="str">
        <f t="shared" si="18"/>
        <v>Dalibor – Perković – OK Međimurje</v>
      </c>
      <c r="N171" s="92" t="s">
        <v>0</v>
      </c>
      <c r="O171" s="312" t="str">
        <f t="shared" si="19"/>
        <v>Dalibor – Perković</v>
      </c>
      <c r="P171" s="92" t="s">
        <v>0</v>
      </c>
      <c r="Q171" s="141">
        <f t="shared" si="20"/>
        <v>159</v>
      </c>
      <c r="R171" s="278" t="str">
        <f t="shared" si="16"/>
        <v/>
      </c>
      <c r="T171" s="282" t="str" cm="1">
        <f t="array" ref="T171">IFERROR(INDEX(import_data,MATCH($T$8&amp;"-"&amp;$Q171,import_key,0),T$9),"")</f>
        <v/>
      </c>
      <c r="U171" s="280" t="str" cm="1">
        <f t="array" ref="U171">IFERROR(INDEX(import_data,MATCH($T$8&amp;"-"&amp;$Q171,import_key,0),U$9),"")</f>
        <v/>
      </c>
      <c r="V171" s="300" t="str" cm="1">
        <f t="array" ref="V171">IFERROR(INDEX(import_data,MATCH($T$8&amp;"-"&amp;$Q171,import_key,0),V$9),"")</f>
        <v/>
      </c>
    </row>
    <row r="172" spans="2:22" x14ac:dyDescent="0.25">
      <c r="B172" s="141">
        <f t="shared" si="21"/>
        <v>160</v>
      </c>
      <c r="C172" s="278">
        <f t="shared" si="15"/>
        <v>178</v>
      </c>
      <c r="E172" s="282" cm="1">
        <f t="array" ref="E172">IF($C172="","",INDEX(import_data,$C172,E$9))</f>
        <v>1590</v>
      </c>
      <c r="F172" s="280" t="str" cm="1">
        <f t="array" ref="F172">IF($C172="","",INDEX(import_data,$C172,F$9))</f>
        <v>Dalibor</v>
      </c>
      <c r="G172" s="280" t="str" cm="1">
        <f t="array" ref="G172">IF($C172="","",INDEX(import_data,$C172,G$9))</f>
        <v>Sovilj</v>
      </c>
      <c r="H172" s="280" t="str" cm="1">
        <f t="array" ref="H172">IF($C172="","",IF(INDEX(import_data,$C172,H$9)="","",INDEX(import_data,$C172,H$9)))</f>
        <v>OK Sova</v>
      </c>
      <c r="I172" s="300" t="str" cm="1">
        <f t="array" ref="I172">IF($C172="","",IF(INDEX(import_data,$C172,I$9)="","",INDEX(import_data,$C172,I$9)))</f>
        <v/>
      </c>
      <c r="K172" s="312" t="str">
        <f t="shared" si="17"/>
        <v>Dalibor – Sovilj – OK Sova</v>
      </c>
      <c r="L172" s="92" t="s">
        <v>0</v>
      </c>
      <c r="M172" s="312" t="str">
        <f t="shared" si="18"/>
        <v>Dalibor – Sovilj – OK Sova</v>
      </c>
      <c r="N172" s="92" t="s">
        <v>0</v>
      </c>
      <c r="O172" s="312" t="str">
        <f t="shared" si="19"/>
        <v>Dalibor – Sovilj</v>
      </c>
      <c r="P172" s="92" t="s">
        <v>0</v>
      </c>
      <c r="Q172" s="141">
        <f t="shared" si="20"/>
        <v>160</v>
      </c>
      <c r="R172" s="278" t="str">
        <f t="shared" si="16"/>
        <v/>
      </c>
      <c r="T172" s="282" t="str" cm="1">
        <f t="array" ref="T172">IFERROR(INDEX(import_data,MATCH($T$8&amp;"-"&amp;$Q172,import_key,0),T$9),"")</f>
        <v/>
      </c>
      <c r="U172" s="280" t="str" cm="1">
        <f t="array" ref="U172">IFERROR(INDEX(import_data,MATCH($T$8&amp;"-"&amp;$Q172,import_key,0),U$9),"")</f>
        <v/>
      </c>
      <c r="V172" s="300" t="str" cm="1">
        <f t="array" ref="V172">IFERROR(INDEX(import_data,MATCH($T$8&amp;"-"&amp;$Q172,import_key,0),V$9),"")</f>
        <v/>
      </c>
    </row>
    <row r="173" spans="2:22" x14ac:dyDescent="0.25">
      <c r="B173" s="141">
        <f t="shared" si="21"/>
        <v>161</v>
      </c>
      <c r="C173" s="278">
        <f t="shared" si="15"/>
        <v>179</v>
      </c>
      <c r="E173" s="282" cm="1">
        <f t="array" ref="E173">IF($C173="","",INDEX(import_data,$C173,E$9))</f>
        <v>1164</v>
      </c>
      <c r="F173" s="280" t="str" cm="1">
        <f t="array" ref="F173">IF($C173="","",INDEX(import_data,$C173,F$9))</f>
        <v>Dalibor</v>
      </c>
      <c r="G173" s="280" t="str" cm="1">
        <f t="array" ref="G173">IF($C173="","",INDEX(import_data,$C173,G$9))</f>
        <v>Stankovski</v>
      </c>
      <c r="H173" s="280" t="str" cm="1">
        <f t="array" ref="H173">IF($C173="","",IF(INDEX(import_data,$C173,H$9)="","",INDEX(import_data,$C173,H$9)))</f>
        <v>OK Jelen</v>
      </c>
      <c r="I173" s="300" t="str" cm="1">
        <f t="array" ref="I173">IF($C173="","",IF(INDEX(import_data,$C173,I$9)="","",INDEX(import_data,$C173,I$9)))</f>
        <v>M35</v>
      </c>
      <c r="K173" s="312" t="str">
        <f t="shared" si="17"/>
        <v>Dalibor – Stankovski – OK Jelen – M35</v>
      </c>
      <c r="L173" s="92" t="s">
        <v>0</v>
      </c>
      <c r="M173" s="312" t="str">
        <f t="shared" si="18"/>
        <v>Dalibor – Stankovski – OK Jelen</v>
      </c>
      <c r="N173" s="92" t="s">
        <v>0</v>
      </c>
      <c r="O173" s="312" t="str">
        <f t="shared" si="19"/>
        <v>Dalibor – Stankovski</v>
      </c>
      <c r="P173" s="92" t="s">
        <v>0</v>
      </c>
      <c r="Q173" s="141">
        <f t="shared" si="20"/>
        <v>161</v>
      </c>
      <c r="R173" s="278" t="str">
        <f t="shared" si="16"/>
        <v/>
      </c>
      <c r="T173" s="282" t="str" cm="1">
        <f t="array" ref="T173">IFERROR(INDEX(import_data,MATCH($T$8&amp;"-"&amp;$Q173,import_key,0),T$9),"")</f>
        <v/>
      </c>
      <c r="U173" s="280" t="str" cm="1">
        <f t="array" ref="U173">IFERROR(INDEX(import_data,MATCH($T$8&amp;"-"&amp;$Q173,import_key,0),U$9),"")</f>
        <v/>
      </c>
      <c r="V173" s="300" t="str" cm="1">
        <f t="array" ref="V173">IFERROR(INDEX(import_data,MATCH($T$8&amp;"-"&amp;$Q173,import_key,0),V$9),"")</f>
        <v/>
      </c>
    </row>
    <row r="174" spans="2:22" x14ac:dyDescent="0.25">
      <c r="B174" s="141">
        <f t="shared" si="21"/>
        <v>162</v>
      </c>
      <c r="C174" s="278">
        <f t="shared" si="15"/>
        <v>180</v>
      </c>
      <c r="E174" s="282" cm="1">
        <f t="array" ref="E174">IF($C174="","",INDEX(import_data,$C174,E$9))</f>
        <v>1391</v>
      </c>
      <c r="F174" s="280" t="str" cm="1">
        <f t="array" ref="F174">IF($C174="","",INDEX(import_data,$C174,F$9))</f>
        <v>Daliborka</v>
      </c>
      <c r="G174" s="280" t="str" cm="1">
        <f t="array" ref="G174">IF($C174="","",INDEX(import_data,$C174,G$9))</f>
        <v>Pavlin</v>
      </c>
      <c r="H174" s="280" t="str" cm="1">
        <f t="array" ref="H174">IF($C174="","",IF(INDEX(import_data,$C174,H$9)="","",INDEX(import_data,$C174,H$9)))</f>
        <v>OK Vihor</v>
      </c>
      <c r="I174" s="300" t="str" cm="1">
        <f t="array" ref="I174">IF($C174="","",IF(INDEX(import_data,$C174,I$9)="","",INDEX(import_data,$C174,I$9)))</f>
        <v>Ž45</v>
      </c>
      <c r="K174" s="312" t="str">
        <f t="shared" si="17"/>
        <v>Daliborka – Pavlin – OK Vihor – Ž45</v>
      </c>
      <c r="L174" s="92" t="s">
        <v>0</v>
      </c>
      <c r="M174" s="312" t="str">
        <f t="shared" si="18"/>
        <v>Daliborka – Pavlin – OK Vihor</v>
      </c>
      <c r="N174" s="92" t="s">
        <v>0</v>
      </c>
      <c r="O174" s="312" t="str">
        <f t="shared" si="19"/>
        <v>Daliborka – Pavlin</v>
      </c>
      <c r="P174" s="92" t="s">
        <v>0</v>
      </c>
      <c r="Q174" s="141">
        <f t="shared" si="20"/>
        <v>162</v>
      </c>
      <c r="R174" s="278" t="str">
        <f t="shared" si="16"/>
        <v/>
      </c>
      <c r="T174" s="282" t="str" cm="1">
        <f t="array" ref="T174">IFERROR(INDEX(import_data,MATCH($T$8&amp;"-"&amp;$Q174,import_key,0),T$9),"")</f>
        <v/>
      </c>
      <c r="U174" s="280" t="str" cm="1">
        <f t="array" ref="U174">IFERROR(INDEX(import_data,MATCH($T$8&amp;"-"&amp;$Q174,import_key,0),U$9),"")</f>
        <v/>
      </c>
      <c r="V174" s="300" t="str" cm="1">
        <f t="array" ref="V174">IFERROR(INDEX(import_data,MATCH($T$8&amp;"-"&amp;$Q174,import_key,0),V$9),"")</f>
        <v/>
      </c>
    </row>
    <row r="175" spans="2:22" x14ac:dyDescent="0.25">
      <c r="B175" s="141">
        <f t="shared" si="21"/>
        <v>163</v>
      </c>
      <c r="C175" s="278">
        <f t="shared" si="15"/>
        <v>181</v>
      </c>
      <c r="E175" s="282" cm="1">
        <f t="array" ref="E175">IF($C175="","",INDEX(import_data,$C175,E$9))</f>
        <v>2064</v>
      </c>
      <c r="F175" s="280" t="str" cm="1">
        <f t="array" ref="F175">IF($C175="","",INDEX(import_data,$C175,F$9))</f>
        <v>Dami</v>
      </c>
      <c r="G175" s="280" t="str" cm="1">
        <f t="array" ref="G175">IF($C175="","",INDEX(import_data,$C175,G$9))</f>
        <v>Dojcar</v>
      </c>
      <c r="H175" s="280" t="str" cm="1">
        <f t="array" ref="H175">IF($C175="","",IF(INDEX(import_data,$C175,H$9)="","",INDEX(import_data,$C175,H$9)))</f>
        <v>KOB Sokol Pez.</v>
      </c>
      <c r="I175" s="300" t="str" cm="1">
        <f t="array" ref="I175">IF($C175="","",IF(INDEX(import_data,$C175,I$9)="","",INDEX(import_data,$C175,I$9)))</f>
        <v/>
      </c>
      <c r="K175" s="312" t="str">
        <f t="shared" si="17"/>
        <v>Dami – Dojcar – KOB Sokol Pez.</v>
      </c>
      <c r="L175" s="92" t="s">
        <v>0</v>
      </c>
      <c r="M175" s="312" t="str">
        <f t="shared" si="18"/>
        <v>Dami – Dojcar – KOB Sokol Pez.</v>
      </c>
      <c r="N175" s="92" t="s">
        <v>0</v>
      </c>
      <c r="O175" s="312" t="str">
        <f t="shared" si="19"/>
        <v>Dami – Dojcar</v>
      </c>
      <c r="P175" s="92" t="s">
        <v>0</v>
      </c>
      <c r="Q175" s="141">
        <f t="shared" si="20"/>
        <v>163</v>
      </c>
      <c r="R175" s="278" t="str">
        <f t="shared" si="16"/>
        <v/>
      </c>
      <c r="T175" s="282" t="str" cm="1">
        <f t="array" ref="T175">IFERROR(INDEX(import_data,MATCH($T$8&amp;"-"&amp;$Q175,import_key,0),T$9),"")</f>
        <v/>
      </c>
      <c r="U175" s="280" t="str" cm="1">
        <f t="array" ref="U175">IFERROR(INDEX(import_data,MATCH($T$8&amp;"-"&amp;$Q175,import_key,0),U$9),"")</f>
        <v/>
      </c>
      <c r="V175" s="300" t="str" cm="1">
        <f t="array" ref="V175">IFERROR(INDEX(import_data,MATCH($T$8&amp;"-"&amp;$Q175,import_key,0),V$9),"")</f>
        <v/>
      </c>
    </row>
    <row r="176" spans="2:22" x14ac:dyDescent="0.25">
      <c r="B176" s="141">
        <f t="shared" si="21"/>
        <v>164</v>
      </c>
      <c r="C176" s="278">
        <f t="shared" si="15"/>
        <v>182</v>
      </c>
      <c r="E176" s="282" cm="1">
        <f t="array" ref="E176">IF($C176="","",INDEX(import_data,$C176,E$9))</f>
        <v>1011</v>
      </c>
      <c r="F176" s="280" t="str" cm="1">
        <f t="array" ref="F176">IF($C176="","",INDEX(import_data,$C176,F$9))</f>
        <v>Damir</v>
      </c>
      <c r="G176" s="280" t="str" cm="1">
        <f t="array" ref="G176">IF($C176="","",INDEX(import_data,$C176,G$9))</f>
        <v>Žagar</v>
      </c>
      <c r="H176" s="280" t="str" cm="1">
        <f t="array" ref="H176">IF($C176="","",IF(INDEX(import_data,$C176,H$9)="","",INDEX(import_data,$C176,H$9)))</f>
        <v>OK Vihor</v>
      </c>
      <c r="I176" s="300" t="str" cm="1">
        <f t="array" ref="I176">IF($C176="","",IF(INDEX(import_data,$C176,I$9)="","",INDEX(import_data,$C176,I$9)))</f>
        <v>M45</v>
      </c>
      <c r="K176" s="312" t="str">
        <f t="shared" si="17"/>
        <v>Damir – Žagar – OK Vihor – M45</v>
      </c>
      <c r="L176" s="92" t="s">
        <v>0</v>
      </c>
      <c r="M176" s="312" t="str">
        <f t="shared" si="18"/>
        <v>Damir – Žagar – OK Vihor</v>
      </c>
      <c r="N176" s="92" t="s">
        <v>0</v>
      </c>
      <c r="O176" s="312" t="str">
        <f t="shared" si="19"/>
        <v>Damir – Žagar</v>
      </c>
      <c r="P176" s="92" t="s">
        <v>0</v>
      </c>
      <c r="Q176" s="141">
        <f t="shared" si="20"/>
        <v>164</v>
      </c>
      <c r="R176" s="278" t="str">
        <f t="shared" si="16"/>
        <v/>
      </c>
      <c r="T176" s="282" t="str" cm="1">
        <f t="array" ref="T176">IFERROR(INDEX(import_data,MATCH($T$8&amp;"-"&amp;$Q176,import_key,0),T$9),"")</f>
        <v/>
      </c>
      <c r="U176" s="280" t="str" cm="1">
        <f t="array" ref="U176">IFERROR(INDEX(import_data,MATCH($T$8&amp;"-"&amp;$Q176,import_key,0),U$9),"")</f>
        <v/>
      </c>
      <c r="V176" s="300" t="str" cm="1">
        <f t="array" ref="V176">IFERROR(INDEX(import_data,MATCH($T$8&amp;"-"&amp;$Q176,import_key,0),V$9),"")</f>
        <v/>
      </c>
    </row>
    <row r="177" spans="2:22" x14ac:dyDescent="0.25">
      <c r="B177" s="141">
        <f t="shared" si="21"/>
        <v>165</v>
      </c>
      <c r="C177" s="278">
        <f t="shared" si="15"/>
        <v>183</v>
      </c>
      <c r="E177" s="282" cm="1">
        <f t="array" ref="E177">IF($C177="","",INDEX(import_data,$C177,E$9))</f>
        <v>1355</v>
      </c>
      <c r="F177" s="280" t="str" cm="1">
        <f t="array" ref="F177">IF($C177="","",INDEX(import_data,$C177,F$9))</f>
        <v>Damir</v>
      </c>
      <c r="G177" s="280" t="str" cm="1">
        <f t="array" ref="G177">IF($C177="","",INDEX(import_data,$C177,G$9))</f>
        <v>Tubin</v>
      </c>
      <c r="H177" s="280" t="str" cm="1">
        <f t="array" ref="H177">IF($C177="","",IF(INDEX(import_data,$C177,H$9)="","",INDEX(import_data,$C177,H$9)))</f>
        <v>OK Jelen</v>
      </c>
      <c r="I177" s="300" t="str" cm="1">
        <f t="array" ref="I177">IF($C177="","",IF(INDEX(import_data,$C177,I$9)="","",INDEX(import_data,$C177,I$9)))</f>
        <v>M35</v>
      </c>
      <c r="K177" s="312" t="str">
        <f t="shared" si="17"/>
        <v>Damir – Tubin – OK Jelen – M35</v>
      </c>
      <c r="L177" s="92" t="s">
        <v>0</v>
      </c>
      <c r="M177" s="312" t="str">
        <f t="shared" si="18"/>
        <v>Damir – Tubin – OK Jelen</v>
      </c>
      <c r="N177" s="92" t="s">
        <v>0</v>
      </c>
      <c r="O177" s="312" t="str">
        <f t="shared" si="19"/>
        <v>Damir – Tubin</v>
      </c>
      <c r="P177" s="92" t="s">
        <v>0</v>
      </c>
      <c r="Q177" s="141">
        <f t="shared" si="20"/>
        <v>165</v>
      </c>
      <c r="R177" s="278" t="str">
        <f t="shared" si="16"/>
        <v/>
      </c>
      <c r="T177" s="282" t="str" cm="1">
        <f t="array" ref="T177">IFERROR(INDEX(import_data,MATCH($T$8&amp;"-"&amp;$Q177,import_key,0),T$9),"")</f>
        <v/>
      </c>
      <c r="U177" s="280" t="str" cm="1">
        <f t="array" ref="U177">IFERROR(INDEX(import_data,MATCH($T$8&amp;"-"&amp;$Q177,import_key,0),U$9),"")</f>
        <v/>
      </c>
      <c r="V177" s="300" t="str" cm="1">
        <f t="array" ref="V177">IFERROR(INDEX(import_data,MATCH($T$8&amp;"-"&amp;$Q177,import_key,0),V$9),"")</f>
        <v/>
      </c>
    </row>
    <row r="178" spans="2:22" x14ac:dyDescent="0.25">
      <c r="B178" s="141">
        <f t="shared" si="21"/>
        <v>166</v>
      </c>
      <c r="C178" s="278">
        <f t="shared" si="15"/>
        <v>184</v>
      </c>
      <c r="E178" s="282" cm="1">
        <f t="array" ref="E178">IF($C178="","",INDEX(import_data,$C178,E$9))</f>
        <v>1868</v>
      </c>
      <c r="F178" s="280" t="str" cm="1">
        <f t="array" ref="F178">IF($C178="","",INDEX(import_data,$C178,F$9))</f>
        <v>Damir</v>
      </c>
      <c r="G178" s="280" t="str" cm="1">
        <f t="array" ref="G178">IF($C178="","",INDEX(import_data,$C178,G$9))</f>
        <v>Ćurić</v>
      </c>
      <c r="H178" s="280" t="str" cm="1">
        <f t="array" ref="H178">IF($C178="","",IF(INDEX(import_data,$C178,H$9)="","",INDEX(import_data,$C178,H$9)))</f>
        <v>OK Kapela</v>
      </c>
      <c r="I178" s="300" t="str" cm="1">
        <f t="array" ref="I178">IF($C178="","",IF(INDEX(import_data,$C178,I$9)="","",INDEX(import_data,$C178,I$9)))</f>
        <v>M55</v>
      </c>
      <c r="K178" s="312" t="str">
        <f t="shared" si="17"/>
        <v>Damir – Ćurić – OK Kapela – M55</v>
      </c>
      <c r="L178" s="92" t="s">
        <v>0</v>
      </c>
      <c r="M178" s="312" t="str">
        <f t="shared" si="18"/>
        <v>Damir – Ćurić – OK Kapela</v>
      </c>
      <c r="N178" s="92" t="s">
        <v>0</v>
      </c>
      <c r="O178" s="312" t="str">
        <f t="shared" si="19"/>
        <v>Damir – Ćurić</v>
      </c>
      <c r="P178" s="92" t="s">
        <v>0</v>
      </c>
      <c r="Q178" s="141">
        <f t="shared" si="20"/>
        <v>166</v>
      </c>
      <c r="R178" s="278" t="str">
        <f t="shared" si="16"/>
        <v/>
      </c>
      <c r="T178" s="282" t="str" cm="1">
        <f t="array" ref="T178">IFERROR(INDEX(import_data,MATCH($T$8&amp;"-"&amp;$Q178,import_key,0),T$9),"")</f>
        <v/>
      </c>
      <c r="U178" s="280" t="str" cm="1">
        <f t="array" ref="U178">IFERROR(INDEX(import_data,MATCH($T$8&amp;"-"&amp;$Q178,import_key,0),U$9),"")</f>
        <v/>
      </c>
      <c r="V178" s="300" t="str" cm="1">
        <f t="array" ref="V178">IFERROR(INDEX(import_data,MATCH($T$8&amp;"-"&amp;$Q178,import_key,0),V$9),"")</f>
        <v/>
      </c>
    </row>
    <row r="179" spans="2:22" x14ac:dyDescent="0.25">
      <c r="B179" s="141">
        <f t="shared" si="21"/>
        <v>167</v>
      </c>
      <c r="C179" s="278">
        <f t="shared" si="15"/>
        <v>185</v>
      </c>
      <c r="E179" s="282" cm="1">
        <f t="array" ref="E179">IF($C179="","",INDEX(import_data,$C179,E$9))</f>
        <v>1209</v>
      </c>
      <c r="F179" s="280" t="str" cm="1">
        <f t="array" ref="F179">IF($C179="","",INDEX(import_data,$C179,F$9))</f>
        <v>Damir</v>
      </c>
      <c r="G179" s="280" t="str" cm="1">
        <f t="array" ref="G179">IF($C179="","",INDEX(import_data,$C179,G$9))</f>
        <v>Gobec</v>
      </c>
      <c r="H179" s="280" t="str" cm="1">
        <f t="array" ref="H179">IF($C179="","",IF(INDEX(import_data,$C179,H$9)="","",INDEX(import_data,$C179,H$9)))</f>
        <v>OK Vihor</v>
      </c>
      <c r="I179" s="300" t="str" cm="1">
        <f t="array" ref="I179">IF($C179="","",IF(INDEX(import_data,$C179,I$9)="","",INDEX(import_data,$C179,I$9)))</f>
        <v>M45</v>
      </c>
      <c r="K179" s="312" t="str">
        <f t="shared" si="17"/>
        <v>Damir – Gobec – OK Vihor – M45</v>
      </c>
      <c r="L179" s="92" t="s">
        <v>0</v>
      </c>
      <c r="M179" s="312" t="str">
        <f t="shared" si="18"/>
        <v>Damir – Gobec – OK Vihor</v>
      </c>
      <c r="N179" s="92" t="s">
        <v>0</v>
      </c>
      <c r="O179" s="312" t="str">
        <f t="shared" si="19"/>
        <v>Damir – Gobec</v>
      </c>
      <c r="P179" s="92" t="s">
        <v>0</v>
      </c>
      <c r="Q179" s="141">
        <f t="shared" si="20"/>
        <v>167</v>
      </c>
      <c r="R179" s="278" t="str">
        <f t="shared" si="16"/>
        <v/>
      </c>
      <c r="T179" s="282" t="str" cm="1">
        <f t="array" ref="T179">IFERROR(INDEX(import_data,MATCH($T$8&amp;"-"&amp;$Q179,import_key,0),T$9),"")</f>
        <v/>
      </c>
      <c r="U179" s="280" t="str" cm="1">
        <f t="array" ref="U179">IFERROR(INDEX(import_data,MATCH($T$8&amp;"-"&amp;$Q179,import_key,0),U$9),"")</f>
        <v/>
      </c>
      <c r="V179" s="300" t="str" cm="1">
        <f t="array" ref="V179">IFERROR(INDEX(import_data,MATCH($T$8&amp;"-"&amp;$Q179,import_key,0),V$9),"")</f>
        <v/>
      </c>
    </row>
    <row r="180" spans="2:22" x14ac:dyDescent="0.25">
      <c r="B180" s="141">
        <f t="shared" si="21"/>
        <v>168</v>
      </c>
      <c r="C180" s="278">
        <f t="shared" si="15"/>
        <v>186</v>
      </c>
      <c r="E180" s="282" cm="1">
        <f t="array" ref="E180">IF($C180="","",INDEX(import_data,$C180,E$9))</f>
        <v>1577</v>
      </c>
      <c r="F180" s="280" t="str" cm="1">
        <f t="array" ref="F180">IF($C180="","",INDEX(import_data,$C180,F$9))</f>
        <v>Damir</v>
      </c>
      <c r="G180" s="280" t="str" cm="1">
        <f t="array" ref="G180">IF($C180="","",INDEX(import_data,$C180,G$9))</f>
        <v>Klobučarić</v>
      </c>
      <c r="H180" s="280" t="str" cm="1">
        <f t="array" ref="H180">IF($C180="","",IF(INDEX(import_data,$C180,H$9)="","",INDEX(import_data,$C180,H$9)))</f>
        <v>OK Bjelovar</v>
      </c>
      <c r="I180" s="300" t="str" cm="1">
        <f t="array" ref="I180">IF($C180="","",IF(INDEX(import_data,$C180,I$9)="","",INDEX(import_data,$C180,I$9)))</f>
        <v>M35</v>
      </c>
      <c r="K180" s="312" t="str">
        <f t="shared" si="17"/>
        <v>Damir – Klobučarić – OK Bjelovar – M35</v>
      </c>
      <c r="L180" s="92" t="s">
        <v>0</v>
      </c>
      <c r="M180" s="312" t="str">
        <f t="shared" si="18"/>
        <v>Damir – Klobučarić – OK Bjelovar</v>
      </c>
      <c r="N180" s="92" t="s">
        <v>0</v>
      </c>
      <c r="O180" s="312" t="str">
        <f t="shared" si="19"/>
        <v>Damir – Klobučarić</v>
      </c>
      <c r="P180" s="92" t="s">
        <v>0</v>
      </c>
      <c r="Q180" s="141">
        <f t="shared" si="20"/>
        <v>168</v>
      </c>
      <c r="R180" s="278" t="str">
        <f t="shared" si="16"/>
        <v/>
      </c>
      <c r="T180" s="282" t="str" cm="1">
        <f t="array" ref="T180">IFERROR(INDEX(import_data,MATCH($T$8&amp;"-"&amp;$Q180,import_key,0),T$9),"")</f>
        <v/>
      </c>
      <c r="U180" s="280" t="str" cm="1">
        <f t="array" ref="U180">IFERROR(INDEX(import_data,MATCH($T$8&amp;"-"&amp;$Q180,import_key,0),U$9),"")</f>
        <v/>
      </c>
      <c r="V180" s="300" t="str" cm="1">
        <f t="array" ref="V180">IFERROR(INDEX(import_data,MATCH($T$8&amp;"-"&amp;$Q180,import_key,0),V$9),"")</f>
        <v/>
      </c>
    </row>
    <row r="181" spans="2:22" x14ac:dyDescent="0.25">
      <c r="B181" s="141">
        <f t="shared" si="21"/>
        <v>169</v>
      </c>
      <c r="C181" s="278">
        <f t="shared" si="15"/>
        <v>187</v>
      </c>
      <c r="E181" s="282" cm="1">
        <f t="array" ref="E181">IF($C181="","",INDEX(import_data,$C181,E$9))</f>
        <v>1664</v>
      </c>
      <c r="F181" s="280" t="str" cm="1">
        <f t="array" ref="F181">IF($C181="","",INDEX(import_data,$C181,F$9))</f>
        <v>Damir</v>
      </c>
      <c r="G181" s="280" t="str" cm="1">
        <f t="array" ref="G181">IF($C181="","",INDEX(import_data,$C181,G$9))</f>
        <v>Popović</v>
      </c>
      <c r="H181" s="280" t="str" cm="1">
        <f t="array" ref="H181">IF($C181="","",IF(INDEX(import_data,$C181,H$9)="","",INDEX(import_data,$C181,H$9)))</f>
        <v>OK Ivan Merz</v>
      </c>
      <c r="I181" s="300" t="str" cm="1">
        <f t="array" ref="I181">IF($C181="","",IF(INDEX(import_data,$C181,I$9)="","",INDEX(import_data,$C181,I$9)))</f>
        <v/>
      </c>
      <c r="K181" s="312" t="str">
        <f t="shared" si="17"/>
        <v>Damir – Popović – OK Ivan Merz</v>
      </c>
      <c r="L181" s="92" t="s">
        <v>0</v>
      </c>
      <c r="M181" s="312" t="str">
        <f t="shared" si="18"/>
        <v>Damir – Popović – OK Ivan Merz</v>
      </c>
      <c r="N181" s="92" t="s">
        <v>0</v>
      </c>
      <c r="O181" s="312" t="str">
        <f t="shared" si="19"/>
        <v>Damir – Popović</v>
      </c>
      <c r="P181" s="92" t="s">
        <v>0</v>
      </c>
      <c r="Q181" s="141">
        <f t="shared" si="20"/>
        <v>169</v>
      </c>
      <c r="R181" s="278" t="str">
        <f t="shared" si="16"/>
        <v/>
      </c>
      <c r="T181" s="282" t="str" cm="1">
        <f t="array" ref="T181">IFERROR(INDEX(import_data,MATCH($T$8&amp;"-"&amp;$Q181,import_key,0),T$9),"")</f>
        <v/>
      </c>
      <c r="U181" s="280" t="str" cm="1">
        <f t="array" ref="U181">IFERROR(INDEX(import_data,MATCH($T$8&amp;"-"&amp;$Q181,import_key,0),U$9),"")</f>
        <v/>
      </c>
      <c r="V181" s="300" t="str" cm="1">
        <f t="array" ref="V181">IFERROR(INDEX(import_data,MATCH($T$8&amp;"-"&amp;$Q181,import_key,0),V$9),"")</f>
        <v/>
      </c>
    </row>
    <row r="182" spans="2:22" x14ac:dyDescent="0.25">
      <c r="B182" s="141">
        <f t="shared" si="21"/>
        <v>170</v>
      </c>
      <c r="C182" s="278">
        <f t="shared" si="15"/>
        <v>188</v>
      </c>
      <c r="E182" s="282" cm="1">
        <f t="array" ref="E182">IF($C182="","",INDEX(import_data,$C182,E$9))</f>
        <v>1314</v>
      </c>
      <c r="F182" s="280" t="str" cm="1">
        <f t="array" ref="F182">IF($C182="","",INDEX(import_data,$C182,F$9))</f>
        <v>Damir</v>
      </c>
      <c r="G182" s="280" t="str" cm="1">
        <f t="array" ref="G182">IF($C182="","",INDEX(import_data,$C182,G$9))</f>
        <v>Miljković</v>
      </c>
      <c r="H182" s="280" t="str" cm="1">
        <f t="array" ref="H182">IF($C182="","",IF(INDEX(import_data,$C182,H$9)="","",INDEX(import_data,$C182,H$9)))</f>
        <v>OK Jelen</v>
      </c>
      <c r="I182" s="300" t="str" cm="1">
        <f t="array" ref="I182">IF($C182="","",IF(INDEX(import_data,$C182,I$9)="","",INDEX(import_data,$C182,I$9)))</f>
        <v>M21A</v>
      </c>
      <c r="K182" s="312" t="str">
        <f t="shared" si="17"/>
        <v>Damir – Miljković – OK Jelen – M21A</v>
      </c>
      <c r="L182" s="92" t="s">
        <v>0</v>
      </c>
      <c r="M182" s="312" t="str">
        <f t="shared" si="18"/>
        <v>Damir – Miljković – OK Jelen</v>
      </c>
      <c r="N182" s="92" t="s">
        <v>0</v>
      </c>
      <c r="O182" s="312" t="str">
        <f t="shared" si="19"/>
        <v>Damir – Miljković</v>
      </c>
      <c r="P182" s="92" t="s">
        <v>0</v>
      </c>
      <c r="Q182" s="141">
        <f t="shared" si="20"/>
        <v>170</v>
      </c>
      <c r="R182" s="278" t="str">
        <f t="shared" si="16"/>
        <v/>
      </c>
      <c r="T182" s="282" t="str" cm="1">
        <f t="array" ref="T182">IFERROR(INDEX(import_data,MATCH($T$8&amp;"-"&amp;$Q182,import_key,0),T$9),"")</f>
        <v/>
      </c>
      <c r="U182" s="280" t="str" cm="1">
        <f t="array" ref="U182">IFERROR(INDEX(import_data,MATCH($T$8&amp;"-"&amp;$Q182,import_key,0),U$9),"")</f>
        <v/>
      </c>
      <c r="V182" s="300" t="str" cm="1">
        <f t="array" ref="V182">IFERROR(INDEX(import_data,MATCH($T$8&amp;"-"&amp;$Q182,import_key,0),V$9),"")</f>
        <v/>
      </c>
    </row>
    <row r="183" spans="2:22" x14ac:dyDescent="0.25">
      <c r="B183" s="141">
        <f t="shared" si="21"/>
        <v>171</v>
      </c>
      <c r="C183" s="278">
        <f t="shared" si="15"/>
        <v>189</v>
      </c>
      <c r="E183" s="282" cm="1">
        <f t="array" ref="E183">IF($C183="","",INDEX(import_data,$C183,E$9))</f>
        <v>1554</v>
      </c>
      <c r="F183" s="280" t="str" cm="1">
        <f t="array" ref="F183">IF($C183="","",INDEX(import_data,$C183,F$9))</f>
        <v>Damir</v>
      </c>
      <c r="G183" s="280" t="str" cm="1">
        <f t="array" ref="G183">IF($C183="","",INDEX(import_data,$C183,G$9))</f>
        <v>Hercigonja</v>
      </c>
      <c r="H183" s="280" t="str" cm="1">
        <f t="array" ref="H183">IF($C183="","",IF(INDEX(import_data,$C183,H$9)="","",INDEX(import_data,$C183,H$9)))</f>
        <v>OK Kapela</v>
      </c>
      <c r="I183" s="300" t="str" cm="1">
        <f t="array" ref="I183">IF($C183="","",IF(INDEX(import_data,$C183,I$9)="","",INDEX(import_data,$C183,I$9)))</f>
        <v>M45</v>
      </c>
      <c r="K183" s="312" t="str">
        <f t="shared" si="17"/>
        <v>Damir – Hercigonja – OK Kapela – M45</v>
      </c>
      <c r="L183" s="92" t="s">
        <v>0</v>
      </c>
      <c r="M183" s="312" t="str">
        <f t="shared" si="18"/>
        <v>Damir – Hercigonja – OK Kapela</v>
      </c>
      <c r="N183" s="92" t="s">
        <v>0</v>
      </c>
      <c r="O183" s="312" t="str">
        <f t="shared" si="19"/>
        <v>Damir – Hercigonja</v>
      </c>
      <c r="P183" s="92" t="s">
        <v>0</v>
      </c>
      <c r="Q183" s="141">
        <f t="shared" si="20"/>
        <v>171</v>
      </c>
      <c r="R183" s="278" t="str">
        <f t="shared" si="16"/>
        <v/>
      </c>
      <c r="T183" s="282" t="str" cm="1">
        <f t="array" ref="T183">IFERROR(INDEX(import_data,MATCH($T$8&amp;"-"&amp;$Q183,import_key,0),T$9),"")</f>
        <v/>
      </c>
      <c r="U183" s="280" t="str" cm="1">
        <f t="array" ref="U183">IFERROR(INDEX(import_data,MATCH($T$8&amp;"-"&amp;$Q183,import_key,0),U$9),"")</f>
        <v/>
      </c>
      <c r="V183" s="300" t="str" cm="1">
        <f t="array" ref="V183">IFERROR(INDEX(import_data,MATCH($T$8&amp;"-"&amp;$Q183,import_key,0),V$9),"")</f>
        <v/>
      </c>
    </row>
    <row r="184" spans="2:22" x14ac:dyDescent="0.25">
      <c r="B184" s="141">
        <f t="shared" si="21"/>
        <v>172</v>
      </c>
      <c r="C184" s="278">
        <f t="shared" si="15"/>
        <v>190</v>
      </c>
      <c r="E184" s="282" cm="1">
        <f t="array" ref="E184">IF($C184="","",INDEX(import_data,$C184,E$9))</f>
        <v>1776</v>
      </c>
      <c r="F184" s="280" t="str" cm="1">
        <f t="array" ref="F184">IF($C184="","",INDEX(import_data,$C184,F$9))</f>
        <v>Damir</v>
      </c>
      <c r="G184" s="280" t="str" cm="1">
        <f t="array" ref="G184">IF($C184="","",INDEX(import_data,$C184,G$9))</f>
        <v>Suban</v>
      </c>
      <c r="H184" s="280" t="str" cm="1">
        <f t="array" ref="H184">IF($C184="","",IF(INDEX(import_data,$C184,H$9)="","",INDEX(import_data,$C184,H$9)))</f>
        <v>OK Japetić</v>
      </c>
      <c r="I184" s="300" t="str" cm="1">
        <f t="array" ref="I184">IF($C184="","",IF(INDEX(import_data,$C184,I$9)="","",INDEX(import_data,$C184,I$9)))</f>
        <v/>
      </c>
      <c r="K184" s="312" t="str">
        <f t="shared" si="17"/>
        <v>Damir – Suban – OK Japetić</v>
      </c>
      <c r="L184" s="92" t="s">
        <v>0</v>
      </c>
      <c r="M184" s="312" t="str">
        <f t="shared" si="18"/>
        <v>Damir – Suban – OK Japetić</v>
      </c>
      <c r="N184" s="92" t="s">
        <v>0</v>
      </c>
      <c r="O184" s="312" t="str">
        <f t="shared" si="19"/>
        <v>Damir – Suban</v>
      </c>
      <c r="P184" s="92" t="s">
        <v>0</v>
      </c>
      <c r="Q184" s="141">
        <f t="shared" si="20"/>
        <v>172</v>
      </c>
      <c r="R184" s="278" t="str">
        <f t="shared" si="16"/>
        <v/>
      </c>
      <c r="T184" s="282" t="str" cm="1">
        <f t="array" ref="T184">IFERROR(INDEX(import_data,MATCH($T$8&amp;"-"&amp;$Q184,import_key,0),T$9),"")</f>
        <v/>
      </c>
      <c r="U184" s="280" t="str" cm="1">
        <f t="array" ref="U184">IFERROR(INDEX(import_data,MATCH($T$8&amp;"-"&amp;$Q184,import_key,0),U$9),"")</f>
        <v/>
      </c>
      <c r="V184" s="300" t="str" cm="1">
        <f t="array" ref="V184">IFERROR(INDEX(import_data,MATCH($T$8&amp;"-"&amp;$Q184,import_key,0),V$9),"")</f>
        <v/>
      </c>
    </row>
    <row r="185" spans="2:22" x14ac:dyDescent="0.25">
      <c r="B185" s="141">
        <f t="shared" si="21"/>
        <v>173</v>
      </c>
      <c r="C185" s="278">
        <f t="shared" si="15"/>
        <v>191</v>
      </c>
      <c r="E185" s="282" cm="1">
        <f t="array" ref="E185">IF($C185="","",INDEX(import_data,$C185,E$9))</f>
        <v>2182</v>
      </c>
      <c r="F185" s="280" t="str" cm="1">
        <f t="array" ref="F185">IF($C185="","",INDEX(import_data,$C185,F$9))</f>
        <v>Damir</v>
      </c>
      <c r="G185" s="280" t="str" cm="1">
        <f t="array" ref="G185">IF($C185="","",INDEX(import_data,$C185,G$9))</f>
        <v>Šimunić</v>
      </c>
      <c r="H185" s="280" t="str" cm="1">
        <f t="array" ref="H185">IF($C185="","",IF(INDEX(import_data,$C185,H$9)="","",INDEX(import_data,$C185,H$9)))</f>
        <v>OK Međimurje</v>
      </c>
      <c r="I185" s="300" t="str" cm="1">
        <f t="array" ref="I185">IF($C185="","",IF(INDEX(import_data,$C185,I$9)="","",INDEX(import_data,$C185,I$9)))</f>
        <v/>
      </c>
      <c r="K185" s="312" t="str">
        <f t="shared" si="17"/>
        <v>Damir – Šimunić – OK Međimurje</v>
      </c>
      <c r="L185" s="92" t="s">
        <v>0</v>
      </c>
      <c r="M185" s="312" t="str">
        <f t="shared" si="18"/>
        <v>Damir – Šimunić – OK Međimurje</v>
      </c>
      <c r="N185" s="92" t="s">
        <v>0</v>
      </c>
      <c r="O185" s="312" t="str">
        <f t="shared" si="19"/>
        <v>Damir – Šimunić</v>
      </c>
      <c r="P185" s="92" t="s">
        <v>0</v>
      </c>
      <c r="Q185" s="141">
        <f t="shared" si="20"/>
        <v>173</v>
      </c>
      <c r="R185" s="278" t="str">
        <f t="shared" si="16"/>
        <v/>
      </c>
      <c r="T185" s="282" t="str" cm="1">
        <f t="array" ref="T185">IFERROR(INDEX(import_data,MATCH($T$8&amp;"-"&amp;$Q185,import_key,0),T$9),"")</f>
        <v/>
      </c>
      <c r="U185" s="280" t="str" cm="1">
        <f t="array" ref="U185">IFERROR(INDEX(import_data,MATCH($T$8&amp;"-"&amp;$Q185,import_key,0),U$9),"")</f>
        <v/>
      </c>
      <c r="V185" s="300" t="str" cm="1">
        <f t="array" ref="V185">IFERROR(INDEX(import_data,MATCH($T$8&amp;"-"&amp;$Q185,import_key,0),V$9),"")</f>
        <v/>
      </c>
    </row>
    <row r="186" spans="2:22" x14ac:dyDescent="0.25">
      <c r="B186" s="141">
        <f t="shared" si="21"/>
        <v>174</v>
      </c>
      <c r="C186" s="278">
        <f t="shared" si="15"/>
        <v>192</v>
      </c>
      <c r="E186" s="282" cm="1">
        <f t="array" ref="E186">IF($C186="","",INDEX(import_data,$C186,E$9))</f>
        <v>1615</v>
      </c>
      <c r="F186" s="280" t="str" cm="1">
        <f t="array" ref="F186">IF($C186="","",INDEX(import_data,$C186,F$9))</f>
        <v>Dan</v>
      </c>
      <c r="G186" s="280" t="str" cm="1">
        <f t="array" ref="G186">IF($C186="","",INDEX(import_data,$C186,G$9))</f>
        <v>Kobasić</v>
      </c>
      <c r="H186" s="280" t="str" cm="1">
        <f t="array" ref="H186">IF($C186="","",IF(INDEX(import_data,$C186,H$9)="","",INDEX(import_data,$C186,H$9)))</f>
        <v>OK Jelen</v>
      </c>
      <c r="I186" s="300" t="str" cm="1">
        <f t="array" ref="I186">IF($C186="","",IF(INDEX(import_data,$C186,I$9)="","",INDEX(import_data,$C186,I$9)))</f>
        <v>M20</v>
      </c>
      <c r="K186" s="312" t="str">
        <f t="shared" si="17"/>
        <v>Dan – Kobasić – OK Jelen – M20</v>
      </c>
      <c r="L186" s="92" t="s">
        <v>0</v>
      </c>
      <c r="M186" s="312" t="str">
        <f t="shared" si="18"/>
        <v>Dan – Kobasić – OK Jelen</v>
      </c>
      <c r="N186" s="92" t="s">
        <v>0</v>
      </c>
      <c r="O186" s="312" t="str">
        <f t="shared" si="19"/>
        <v>Dan – Kobasić</v>
      </c>
      <c r="P186" s="92" t="s">
        <v>0</v>
      </c>
      <c r="Q186" s="141">
        <f t="shared" si="20"/>
        <v>174</v>
      </c>
      <c r="R186" s="278" t="str">
        <f t="shared" si="16"/>
        <v/>
      </c>
      <c r="T186" s="282" t="str" cm="1">
        <f t="array" ref="T186">IFERROR(INDEX(import_data,MATCH($T$8&amp;"-"&amp;$Q186,import_key,0),T$9),"")</f>
        <v/>
      </c>
      <c r="U186" s="280" t="str" cm="1">
        <f t="array" ref="U186">IFERROR(INDEX(import_data,MATCH($T$8&amp;"-"&amp;$Q186,import_key,0),U$9),"")</f>
        <v/>
      </c>
      <c r="V186" s="300" t="str" cm="1">
        <f t="array" ref="V186">IFERROR(INDEX(import_data,MATCH($T$8&amp;"-"&amp;$Q186,import_key,0),V$9),"")</f>
        <v/>
      </c>
    </row>
    <row r="187" spans="2:22" x14ac:dyDescent="0.25">
      <c r="B187" s="141">
        <f t="shared" si="21"/>
        <v>175</v>
      </c>
      <c r="C187" s="278">
        <f t="shared" si="15"/>
        <v>193</v>
      </c>
      <c r="E187" s="282" cm="1">
        <f t="array" ref="E187">IF($C187="","",INDEX(import_data,$C187,E$9))</f>
        <v>1254</v>
      </c>
      <c r="F187" s="280" t="str" cm="1">
        <f t="array" ref="F187">IF($C187="","",INDEX(import_data,$C187,F$9))</f>
        <v>Daniel</v>
      </c>
      <c r="G187" s="280" t="str" cm="1">
        <f t="array" ref="G187">IF($C187="","",INDEX(import_data,$C187,G$9))</f>
        <v>Fabijanić</v>
      </c>
      <c r="H187" s="280" t="str" cm="1">
        <f t="array" ref="H187">IF($C187="","",IF(INDEX(import_data,$C187,H$9)="","",INDEX(import_data,$C187,H$9)))</f>
        <v>OK Jelen</v>
      </c>
      <c r="I187" s="300" t="str" cm="1">
        <f t="array" ref="I187">IF($C187="","",IF(INDEX(import_data,$C187,I$9)="","",INDEX(import_data,$C187,I$9)))</f>
        <v>M35</v>
      </c>
      <c r="K187" s="312" t="str">
        <f t="shared" si="17"/>
        <v>Daniel – Fabijanić – OK Jelen – M35</v>
      </c>
      <c r="L187" s="92" t="s">
        <v>0</v>
      </c>
      <c r="M187" s="312" t="str">
        <f t="shared" si="18"/>
        <v>Daniel – Fabijanić – OK Jelen</v>
      </c>
      <c r="N187" s="92" t="s">
        <v>0</v>
      </c>
      <c r="O187" s="312" t="str">
        <f t="shared" si="19"/>
        <v>Daniel – Fabijanić</v>
      </c>
      <c r="P187" s="92" t="s">
        <v>0</v>
      </c>
      <c r="Q187" s="141">
        <f t="shared" si="20"/>
        <v>175</v>
      </c>
      <c r="R187" s="278" t="str">
        <f t="shared" si="16"/>
        <v/>
      </c>
      <c r="T187" s="282" t="str" cm="1">
        <f t="array" ref="T187">IFERROR(INDEX(import_data,MATCH($T$8&amp;"-"&amp;$Q187,import_key,0),T$9),"")</f>
        <v/>
      </c>
      <c r="U187" s="280" t="str" cm="1">
        <f t="array" ref="U187">IFERROR(INDEX(import_data,MATCH($T$8&amp;"-"&amp;$Q187,import_key,0),U$9),"")</f>
        <v/>
      </c>
      <c r="V187" s="300" t="str" cm="1">
        <f t="array" ref="V187">IFERROR(INDEX(import_data,MATCH($T$8&amp;"-"&amp;$Q187,import_key,0),V$9),"")</f>
        <v/>
      </c>
    </row>
    <row r="188" spans="2:22" x14ac:dyDescent="0.25">
      <c r="B188" s="141">
        <f t="shared" si="21"/>
        <v>176</v>
      </c>
      <c r="C188" s="278">
        <f t="shared" si="15"/>
        <v>194</v>
      </c>
      <c r="E188" s="282" cm="1">
        <f t="array" ref="E188">IF($C188="","",INDEX(import_data,$C188,E$9))</f>
        <v>1316</v>
      </c>
      <c r="F188" s="280" t="str" cm="1">
        <f t="array" ref="F188">IF($C188="","",INDEX(import_data,$C188,F$9))</f>
        <v>Daniela</v>
      </c>
      <c r="G188" s="280" t="str" cm="1">
        <f t="array" ref="G188">IF($C188="","",INDEX(import_data,$C188,G$9))</f>
        <v>Popović Budi</v>
      </c>
      <c r="H188" s="280" t="str" cm="1">
        <f t="array" ref="H188">IF($C188="","",IF(INDEX(import_data,$C188,H$9)="","",INDEX(import_data,$C188,H$9)))</f>
        <v>OK Japetić</v>
      </c>
      <c r="I188" s="300" t="str" cm="1">
        <f t="array" ref="I188">IF($C188="","",IF(INDEX(import_data,$C188,I$9)="","",INDEX(import_data,$C188,I$9)))</f>
        <v>Ž35</v>
      </c>
      <c r="K188" s="312" t="str">
        <f t="shared" si="17"/>
        <v>Daniela – Popović Budi – OK Japetić – Ž35</v>
      </c>
      <c r="L188" s="92" t="s">
        <v>0</v>
      </c>
      <c r="M188" s="312" t="str">
        <f t="shared" si="18"/>
        <v>Daniela – Popović Budi – OK Japetić</v>
      </c>
      <c r="N188" s="92" t="s">
        <v>0</v>
      </c>
      <c r="O188" s="312" t="str">
        <f t="shared" si="19"/>
        <v>Daniela – Popović Budi</v>
      </c>
      <c r="P188" s="92" t="s">
        <v>0</v>
      </c>
      <c r="Q188" s="141">
        <f t="shared" si="20"/>
        <v>176</v>
      </c>
      <c r="R188" s="278" t="str">
        <f t="shared" si="16"/>
        <v/>
      </c>
      <c r="T188" s="282" t="str" cm="1">
        <f t="array" ref="T188">IFERROR(INDEX(import_data,MATCH($T$8&amp;"-"&amp;$Q188,import_key,0),T$9),"")</f>
        <v/>
      </c>
      <c r="U188" s="280" t="str" cm="1">
        <f t="array" ref="U188">IFERROR(INDEX(import_data,MATCH($T$8&amp;"-"&amp;$Q188,import_key,0),U$9),"")</f>
        <v/>
      </c>
      <c r="V188" s="300" t="str" cm="1">
        <f t="array" ref="V188">IFERROR(INDEX(import_data,MATCH($T$8&amp;"-"&amp;$Q188,import_key,0),V$9),"")</f>
        <v/>
      </c>
    </row>
    <row r="189" spans="2:22" x14ac:dyDescent="0.25">
      <c r="B189" s="141">
        <f t="shared" si="21"/>
        <v>177</v>
      </c>
      <c r="C189" s="278">
        <f t="shared" si="15"/>
        <v>195</v>
      </c>
      <c r="E189" s="282" cm="1">
        <f t="array" ref="E189">IF($C189="","",INDEX(import_data,$C189,E$9))</f>
        <v>2018</v>
      </c>
      <c r="F189" s="280" t="str" cm="1">
        <f t="array" ref="F189">IF($C189="","",INDEX(import_data,$C189,F$9))</f>
        <v>Danijel</v>
      </c>
      <c r="G189" s="280" t="str" cm="1">
        <f t="array" ref="G189">IF($C189="","",INDEX(import_data,$C189,G$9))</f>
        <v>Dimnjaković</v>
      </c>
      <c r="H189" s="280" t="str" cm="1">
        <f t="array" ref="H189">IF($C189="","",IF(INDEX(import_data,$C189,H$9)="","",INDEX(import_data,$C189,H$9)))</f>
        <v>SK Tilček Team</v>
      </c>
      <c r="I189" s="300" t="str" cm="1">
        <f t="array" ref="I189">IF($C189="","",IF(INDEX(import_data,$C189,I$9)="","",INDEX(import_data,$C189,I$9)))</f>
        <v/>
      </c>
      <c r="K189" s="312" t="str">
        <f t="shared" si="17"/>
        <v>Danijel – Dimnjaković – SK Tilček Team</v>
      </c>
      <c r="L189" s="92" t="s">
        <v>0</v>
      </c>
      <c r="M189" s="312" t="str">
        <f t="shared" si="18"/>
        <v>Danijel – Dimnjaković – SK Tilček Team</v>
      </c>
      <c r="N189" s="92" t="s">
        <v>0</v>
      </c>
      <c r="O189" s="312" t="str">
        <f t="shared" si="19"/>
        <v>Danijel – Dimnjaković</v>
      </c>
      <c r="P189" s="92" t="s">
        <v>0</v>
      </c>
      <c r="Q189" s="141">
        <f t="shared" si="20"/>
        <v>177</v>
      </c>
      <c r="R189" s="278" t="str">
        <f t="shared" si="16"/>
        <v/>
      </c>
      <c r="T189" s="282" t="str" cm="1">
        <f t="array" ref="T189">IFERROR(INDEX(import_data,MATCH($T$8&amp;"-"&amp;$Q189,import_key,0),T$9),"")</f>
        <v/>
      </c>
      <c r="U189" s="280" t="str" cm="1">
        <f t="array" ref="U189">IFERROR(INDEX(import_data,MATCH($T$8&amp;"-"&amp;$Q189,import_key,0),U$9),"")</f>
        <v/>
      </c>
      <c r="V189" s="300" t="str" cm="1">
        <f t="array" ref="V189">IFERROR(INDEX(import_data,MATCH($T$8&amp;"-"&amp;$Q189,import_key,0),V$9),"")</f>
        <v/>
      </c>
    </row>
    <row r="190" spans="2:22" x14ac:dyDescent="0.25">
      <c r="B190" s="141">
        <f t="shared" si="21"/>
        <v>178</v>
      </c>
      <c r="C190" s="278">
        <f t="shared" si="15"/>
        <v>196</v>
      </c>
      <c r="E190" s="282" cm="1">
        <f t="array" ref="E190">IF($C190="","",INDEX(import_data,$C190,E$9))</f>
        <v>1714</v>
      </c>
      <c r="F190" s="280" t="str" cm="1">
        <f t="array" ref="F190">IF($C190="","",INDEX(import_data,$C190,F$9))</f>
        <v>Danijel</v>
      </c>
      <c r="G190" s="280" t="str" cm="1">
        <f t="array" ref="G190">IF($C190="","",INDEX(import_data,$C190,G$9))</f>
        <v>Odak</v>
      </c>
      <c r="H190" s="280" t="str" cm="1">
        <f t="array" ref="H190">IF($C190="","",IF(INDEX(import_data,$C190,H$9)="","",INDEX(import_data,$C190,H$9)))</f>
        <v>OK Vihor</v>
      </c>
      <c r="I190" s="300" t="str" cm="1">
        <f t="array" ref="I190">IF($C190="","",IF(INDEX(import_data,$C190,I$9)="","",INDEX(import_data,$C190,I$9)))</f>
        <v/>
      </c>
      <c r="K190" s="312" t="str">
        <f t="shared" si="17"/>
        <v>Danijel – Odak – OK Vihor</v>
      </c>
      <c r="L190" s="92" t="s">
        <v>0</v>
      </c>
      <c r="M190" s="312" t="str">
        <f t="shared" si="18"/>
        <v>Danijel – Odak – OK Vihor</v>
      </c>
      <c r="N190" s="92" t="s">
        <v>0</v>
      </c>
      <c r="O190" s="312" t="str">
        <f t="shared" si="19"/>
        <v>Danijel – Odak</v>
      </c>
      <c r="P190" s="92" t="s">
        <v>0</v>
      </c>
      <c r="Q190" s="141">
        <f t="shared" si="20"/>
        <v>178</v>
      </c>
      <c r="R190" s="278" t="str">
        <f t="shared" si="16"/>
        <v/>
      </c>
      <c r="T190" s="282" t="str" cm="1">
        <f t="array" ref="T190">IFERROR(INDEX(import_data,MATCH($T$8&amp;"-"&amp;$Q190,import_key,0),T$9),"")</f>
        <v/>
      </c>
      <c r="U190" s="280" t="str" cm="1">
        <f t="array" ref="U190">IFERROR(INDEX(import_data,MATCH($T$8&amp;"-"&amp;$Q190,import_key,0),U$9),"")</f>
        <v/>
      </c>
      <c r="V190" s="300" t="str" cm="1">
        <f t="array" ref="V190">IFERROR(INDEX(import_data,MATCH($T$8&amp;"-"&amp;$Q190,import_key,0),V$9),"")</f>
        <v/>
      </c>
    </row>
    <row r="191" spans="2:22" x14ac:dyDescent="0.25">
      <c r="B191" s="141">
        <f t="shared" si="21"/>
        <v>179</v>
      </c>
      <c r="C191" s="278">
        <f t="shared" si="15"/>
        <v>197</v>
      </c>
      <c r="E191" s="282" cm="1">
        <f t="array" ref="E191">IF($C191="","",INDEX(import_data,$C191,E$9))</f>
        <v>2061</v>
      </c>
      <c r="F191" s="280" t="str" cm="1">
        <f t="array" ref="F191">IF($C191="","",INDEX(import_data,$C191,F$9))</f>
        <v>Danko</v>
      </c>
      <c r="G191" s="280" t="str" cm="1">
        <f t="array" ref="G191">IF($C191="","",INDEX(import_data,$C191,G$9))</f>
        <v>Szabo</v>
      </c>
      <c r="H191" s="280" t="str" cm="1">
        <f t="array" ref="H191">IF($C191="","",IF(INDEX(import_data,$C191,H$9)="","",INDEX(import_data,$C191,H$9)))</f>
        <v>KOB Sokol Pez.</v>
      </c>
      <c r="I191" s="300" t="str" cm="1">
        <f t="array" ref="I191">IF($C191="","",IF(INDEX(import_data,$C191,I$9)="","",INDEX(import_data,$C191,I$9)))</f>
        <v/>
      </c>
      <c r="K191" s="312" t="str">
        <f t="shared" si="17"/>
        <v>Danko – Szabo – KOB Sokol Pez.</v>
      </c>
      <c r="L191" s="92" t="s">
        <v>0</v>
      </c>
      <c r="M191" s="312" t="str">
        <f t="shared" si="18"/>
        <v>Danko – Szabo – KOB Sokol Pez.</v>
      </c>
      <c r="N191" s="92" t="s">
        <v>0</v>
      </c>
      <c r="O191" s="312" t="str">
        <f t="shared" si="19"/>
        <v>Danko – Szabo</v>
      </c>
      <c r="P191" s="92" t="s">
        <v>0</v>
      </c>
      <c r="Q191" s="141">
        <f t="shared" si="20"/>
        <v>179</v>
      </c>
      <c r="R191" s="278" t="str">
        <f t="shared" si="16"/>
        <v/>
      </c>
      <c r="T191" s="282" t="str" cm="1">
        <f t="array" ref="T191">IFERROR(INDEX(import_data,MATCH($T$8&amp;"-"&amp;$Q191,import_key,0),T$9),"")</f>
        <v/>
      </c>
      <c r="U191" s="280" t="str" cm="1">
        <f t="array" ref="U191">IFERROR(INDEX(import_data,MATCH($T$8&amp;"-"&amp;$Q191,import_key,0),U$9),"")</f>
        <v/>
      </c>
      <c r="V191" s="300" t="str" cm="1">
        <f t="array" ref="V191">IFERROR(INDEX(import_data,MATCH($T$8&amp;"-"&amp;$Q191,import_key,0),V$9),"")</f>
        <v/>
      </c>
    </row>
    <row r="192" spans="2:22" x14ac:dyDescent="0.25">
      <c r="B192" s="141">
        <f t="shared" si="21"/>
        <v>180</v>
      </c>
      <c r="C192" s="278">
        <f t="shared" si="15"/>
        <v>198</v>
      </c>
      <c r="E192" s="282" cm="1">
        <f t="array" ref="E192">IF($C192="","",INDEX(import_data,$C192,E$9))</f>
        <v>1359</v>
      </c>
      <c r="F192" s="280" t="str" cm="1">
        <f t="array" ref="F192">IF($C192="","",INDEX(import_data,$C192,F$9))</f>
        <v>Danko</v>
      </c>
      <c r="G192" s="280" t="str" cm="1">
        <f t="array" ref="G192">IF($C192="","",INDEX(import_data,$C192,G$9))</f>
        <v>Pleše</v>
      </c>
      <c r="H192" s="280" t="str" cm="1">
        <f t="array" ref="H192">IF($C192="","",IF(INDEX(import_data,$C192,H$9)="","",INDEX(import_data,$C192,H$9)))</f>
        <v>OK Vihor</v>
      </c>
      <c r="I192" s="300" t="str" cm="1">
        <f t="array" ref="I192">IF($C192="","",IF(INDEX(import_data,$C192,I$9)="","",INDEX(import_data,$C192,I$9)))</f>
        <v>M21A</v>
      </c>
      <c r="K192" s="312" t="str">
        <f t="shared" si="17"/>
        <v>Danko – Pleše – OK Vihor – M21A</v>
      </c>
      <c r="L192" s="92" t="s">
        <v>0</v>
      </c>
      <c r="M192" s="312" t="str">
        <f t="shared" si="18"/>
        <v>Danko – Pleše – OK Vihor</v>
      </c>
      <c r="N192" s="92" t="s">
        <v>0</v>
      </c>
      <c r="O192" s="312" t="str">
        <f t="shared" si="19"/>
        <v>Danko – Pleše</v>
      </c>
      <c r="P192" s="92" t="s">
        <v>0</v>
      </c>
      <c r="Q192" s="141">
        <f t="shared" si="20"/>
        <v>180</v>
      </c>
      <c r="R192" s="278" t="str">
        <f t="shared" si="16"/>
        <v/>
      </c>
      <c r="T192" s="282" t="str" cm="1">
        <f t="array" ref="T192">IFERROR(INDEX(import_data,MATCH($T$8&amp;"-"&amp;$Q192,import_key,0),T$9),"")</f>
        <v/>
      </c>
      <c r="U192" s="280" t="str" cm="1">
        <f t="array" ref="U192">IFERROR(INDEX(import_data,MATCH($T$8&amp;"-"&amp;$Q192,import_key,0),U$9),"")</f>
        <v/>
      </c>
      <c r="V192" s="300" t="str" cm="1">
        <f t="array" ref="V192">IFERROR(INDEX(import_data,MATCH($T$8&amp;"-"&amp;$Q192,import_key,0),V$9),"")</f>
        <v/>
      </c>
    </row>
    <row r="193" spans="2:22" x14ac:dyDescent="0.25">
      <c r="B193" s="141">
        <f t="shared" si="21"/>
        <v>181</v>
      </c>
      <c r="C193" s="278">
        <f t="shared" si="15"/>
        <v>199</v>
      </c>
      <c r="E193" s="282" cm="1">
        <f t="array" ref="E193">IF($C193="","",INDEX(import_data,$C193,E$9))</f>
        <v>1080</v>
      </c>
      <c r="F193" s="280" t="str" cm="1">
        <f t="array" ref="F193">IF($C193="","",INDEX(import_data,$C193,F$9))</f>
        <v>Darinka</v>
      </c>
      <c r="G193" s="280" t="str" cm="1">
        <f t="array" ref="G193">IF($C193="","",INDEX(import_data,$C193,G$9))</f>
        <v>Lovrec</v>
      </c>
      <c r="H193" s="280" t="str" cm="1">
        <f t="array" ref="H193">IF($C193="","",IF(INDEX(import_data,$C193,H$9)="","",INDEX(import_data,$C193,H$9)))</f>
        <v>OK Vihor</v>
      </c>
      <c r="I193" s="300" t="str" cm="1">
        <f t="array" ref="I193">IF($C193="","",IF(INDEX(import_data,$C193,I$9)="","",INDEX(import_data,$C193,I$9)))</f>
        <v>Ž45</v>
      </c>
      <c r="K193" s="312" t="str">
        <f t="shared" si="17"/>
        <v>Darinka – Lovrec – OK Vihor – Ž45</v>
      </c>
      <c r="L193" s="92" t="s">
        <v>0</v>
      </c>
      <c r="M193" s="312" t="str">
        <f t="shared" si="18"/>
        <v>Darinka – Lovrec – OK Vihor</v>
      </c>
      <c r="N193" s="92" t="s">
        <v>0</v>
      </c>
      <c r="O193" s="312" t="str">
        <f t="shared" si="19"/>
        <v>Darinka – Lovrec</v>
      </c>
      <c r="P193" s="92" t="s">
        <v>0</v>
      </c>
      <c r="Q193" s="141">
        <f t="shared" si="20"/>
        <v>181</v>
      </c>
      <c r="R193" s="278" t="str">
        <f t="shared" si="16"/>
        <v/>
      </c>
      <c r="T193" s="282" t="str" cm="1">
        <f t="array" ref="T193">IFERROR(INDEX(import_data,MATCH($T$8&amp;"-"&amp;$Q193,import_key,0),T$9),"")</f>
        <v/>
      </c>
      <c r="U193" s="280" t="str" cm="1">
        <f t="array" ref="U193">IFERROR(INDEX(import_data,MATCH($T$8&amp;"-"&amp;$Q193,import_key,0),U$9),"")</f>
        <v/>
      </c>
      <c r="V193" s="300" t="str" cm="1">
        <f t="array" ref="V193">IFERROR(INDEX(import_data,MATCH($T$8&amp;"-"&amp;$Q193,import_key,0),V$9),"")</f>
        <v/>
      </c>
    </row>
    <row r="194" spans="2:22" x14ac:dyDescent="0.25">
      <c r="B194" s="141">
        <f t="shared" si="21"/>
        <v>182</v>
      </c>
      <c r="C194" s="278">
        <f t="shared" si="15"/>
        <v>200</v>
      </c>
      <c r="E194" s="282" cm="1">
        <f t="array" ref="E194">IF($C194="","",INDEX(import_data,$C194,E$9))</f>
        <v>1563</v>
      </c>
      <c r="F194" s="280" t="str" cm="1">
        <f t="array" ref="F194">IF($C194="","",INDEX(import_data,$C194,F$9))</f>
        <v>Dario</v>
      </c>
      <c r="G194" s="280" t="str" cm="1">
        <f t="array" ref="G194">IF($C194="","",INDEX(import_data,$C194,G$9))</f>
        <v>Štambuk</v>
      </c>
      <c r="H194" s="280" t="str" cm="1">
        <f t="array" ref="H194">IF($C194="","",IF(INDEX(import_data,$C194,H$9)="","",INDEX(import_data,$C194,H$9)))</f>
        <v>OK Ivan Merz</v>
      </c>
      <c r="I194" s="300" t="str" cm="1">
        <f t="array" ref="I194">IF($C194="","",IF(INDEX(import_data,$C194,I$9)="","",INDEX(import_data,$C194,I$9)))</f>
        <v>M55</v>
      </c>
      <c r="K194" s="312" t="str">
        <f t="shared" si="17"/>
        <v>Dario – Štambuk – OK Ivan Merz – M55</v>
      </c>
      <c r="L194" s="92" t="s">
        <v>0</v>
      </c>
      <c r="M194" s="312" t="str">
        <f t="shared" si="18"/>
        <v>Dario – Štambuk – OK Ivan Merz</v>
      </c>
      <c r="N194" s="92" t="s">
        <v>0</v>
      </c>
      <c r="O194" s="312" t="str">
        <f t="shared" si="19"/>
        <v>Dario – Štambuk</v>
      </c>
      <c r="P194" s="92" t="s">
        <v>0</v>
      </c>
      <c r="Q194" s="141">
        <f t="shared" si="20"/>
        <v>182</v>
      </c>
      <c r="R194" s="278" t="str">
        <f t="shared" si="16"/>
        <v/>
      </c>
      <c r="T194" s="282" t="str" cm="1">
        <f t="array" ref="T194">IFERROR(INDEX(import_data,MATCH($T$8&amp;"-"&amp;$Q194,import_key,0),T$9),"")</f>
        <v/>
      </c>
      <c r="U194" s="280" t="str" cm="1">
        <f t="array" ref="U194">IFERROR(INDEX(import_data,MATCH($T$8&amp;"-"&amp;$Q194,import_key,0),U$9),"")</f>
        <v/>
      </c>
      <c r="V194" s="300" t="str" cm="1">
        <f t="array" ref="V194">IFERROR(INDEX(import_data,MATCH($T$8&amp;"-"&amp;$Q194,import_key,0),V$9),"")</f>
        <v/>
      </c>
    </row>
    <row r="195" spans="2:22" x14ac:dyDescent="0.25">
      <c r="B195" s="141">
        <f t="shared" si="21"/>
        <v>183</v>
      </c>
      <c r="C195" s="278">
        <f t="shared" si="15"/>
        <v>201</v>
      </c>
      <c r="E195" s="282" cm="1">
        <f t="array" ref="E195">IF($C195="","",INDEX(import_data,$C195,E$9))</f>
        <v>1479</v>
      </c>
      <c r="F195" s="280" t="str" cm="1">
        <f t="array" ref="F195">IF($C195="","",INDEX(import_data,$C195,F$9))</f>
        <v>Dario</v>
      </c>
      <c r="G195" s="280" t="str" cm="1">
        <f t="array" ref="G195">IF($C195="","",INDEX(import_data,$C195,G$9))</f>
        <v>Sekušak</v>
      </c>
      <c r="H195" s="280" t="str" cm="1">
        <f t="array" ref="H195">IF($C195="","",IF(INDEX(import_data,$C195,H$9)="","",INDEX(import_data,$C195,H$9)))</f>
        <v>OK Kapela</v>
      </c>
      <c r="I195" s="300" t="str" cm="1">
        <f t="array" ref="I195">IF($C195="","",IF(INDEX(import_data,$C195,I$9)="","",INDEX(import_data,$C195,I$9)))</f>
        <v>M55</v>
      </c>
      <c r="K195" s="312" t="str">
        <f t="shared" si="17"/>
        <v>Dario – Sekušak – OK Kapela – M55</v>
      </c>
      <c r="L195" s="92" t="s">
        <v>0</v>
      </c>
      <c r="M195" s="312" t="str">
        <f t="shared" si="18"/>
        <v>Dario – Sekušak – OK Kapela</v>
      </c>
      <c r="N195" s="92" t="s">
        <v>0</v>
      </c>
      <c r="O195" s="312" t="str">
        <f t="shared" si="19"/>
        <v>Dario – Sekušak</v>
      </c>
      <c r="P195" s="92" t="s">
        <v>0</v>
      </c>
      <c r="Q195" s="141">
        <f t="shared" si="20"/>
        <v>183</v>
      </c>
      <c r="R195" s="278" t="str">
        <f t="shared" si="16"/>
        <v/>
      </c>
      <c r="T195" s="282" t="str" cm="1">
        <f t="array" ref="T195">IFERROR(INDEX(import_data,MATCH($T$8&amp;"-"&amp;$Q195,import_key,0),T$9),"")</f>
        <v/>
      </c>
      <c r="U195" s="280" t="str" cm="1">
        <f t="array" ref="U195">IFERROR(INDEX(import_data,MATCH($T$8&amp;"-"&amp;$Q195,import_key,0),U$9),"")</f>
        <v/>
      </c>
      <c r="V195" s="300" t="str" cm="1">
        <f t="array" ref="V195">IFERROR(INDEX(import_data,MATCH($T$8&amp;"-"&amp;$Q195,import_key,0),V$9),"")</f>
        <v/>
      </c>
    </row>
    <row r="196" spans="2:22" x14ac:dyDescent="0.25">
      <c r="B196" s="141">
        <f t="shared" si="21"/>
        <v>184</v>
      </c>
      <c r="C196" s="278">
        <f t="shared" si="15"/>
        <v>202</v>
      </c>
      <c r="E196" s="282" cm="1">
        <f t="array" ref="E196">IF($C196="","",INDEX(import_data,$C196,E$9))</f>
        <v>1900</v>
      </c>
      <c r="F196" s="280" t="str" cm="1">
        <f t="array" ref="F196">IF($C196="","",INDEX(import_data,$C196,F$9))</f>
        <v>Dario</v>
      </c>
      <c r="G196" s="280" t="str" cm="1">
        <f t="array" ref="G196">IF($C196="","",INDEX(import_data,$C196,G$9))</f>
        <v>Malović</v>
      </c>
      <c r="H196" s="280" t="str" cm="1">
        <f t="array" ref="H196">IF($C196="","",IF(INDEX(import_data,$C196,H$9)="","",INDEX(import_data,$C196,H$9)))</f>
        <v>OK Vihor</v>
      </c>
      <c r="I196" s="300" t="str" cm="1">
        <f t="array" ref="I196">IF($C196="","",IF(INDEX(import_data,$C196,I$9)="","",INDEX(import_data,$C196,I$9)))</f>
        <v>M21B</v>
      </c>
      <c r="K196" s="312" t="str">
        <f t="shared" si="17"/>
        <v>Dario – Malović – OK Vihor – M21B</v>
      </c>
      <c r="L196" s="92" t="s">
        <v>0</v>
      </c>
      <c r="M196" s="312" t="str">
        <f t="shared" si="18"/>
        <v>Dario – Malović – OK Vihor</v>
      </c>
      <c r="N196" s="92" t="s">
        <v>0</v>
      </c>
      <c r="O196" s="312" t="str">
        <f t="shared" si="19"/>
        <v>Dario – Malović</v>
      </c>
      <c r="P196" s="92" t="s">
        <v>0</v>
      </c>
      <c r="Q196" s="141">
        <f t="shared" si="20"/>
        <v>184</v>
      </c>
      <c r="R196" s="278" t="str">
        <f t="shared" si="16"/>
        <v/>
      </c>
      <c r="T196" s="282" t="str" cm="1">
        <f t="array" ref="T196">IFERROR(INDEX(import_data,MATCH($T$8&amp;"-"&amp;$Q196,import_key,0),T$9),"")</f>
        <v/>
      </c>
      <c r="U196" s="280" t="str" cm="1">
        <f t="array" ref="U196">IFERROR(INDEX(import_data,MATCH($T$8&amp;"-"&amp;$Q196,import_key,0),U$9),"")</f>
        <v/>
      </c>
      <c r="V196" s="300" t="str" cm="1">
        <f t="array" ref="V196">IFERROR(INDEX(import_data,MATCH($T$8&amp;"-"&amp;$Q196,import_key,0),V$9),"")</f>
        <v/>
      </c>
    </row>
    <row r="197" spans="2:22" x14ac:dyDescent="0.25">
      <c r="B197" s="141">
        <f t="shared" si="21"/>
        <v>185</v>
      </c>
      <c r="C197" s="278">
        <f t="shared" si="15"/>
        <v>203</v>
      </c>
      <c r="E197" s="282" cm="1">
        <f t="array" ref="E197">IF($C197="","",INDEX(import_data,$C197,E$9))</f>
        <v>1937</v>
      </c>
      <c r="F197" s="280" t="str" cm="1">
        <f t="array" ref="F197">IF($C197="","",INDEX(import_data,$C197,F$9))</f>
        <v>Dario</v>
      </c>
      <c r="G197" s="280" t="str" cm="1">
        <f t="array" ref="G197">IF($C197="","",INDEX(import_data,$C197,G$9))</f>
        <v>Šimatić</v>
      </c>
      <c r="H197" s="280" t="str" cm="1">
        <f t="array" ref="H197">IF($C197="","",IF(INDEX(import_data,$C197,H$9)="","",INDEX(import_data,$C197,H$9)))</f>
        <v>OK Maksimir</v>
      </c>
      <c r="I197" s="300" t="str" cm="1">
        <f t="array" ref="I197">IF($C197="","",IF(INDEX(import_data,$C197,I$9)="","",INDEX(import_data,$C197,I$9)))</f>
        <v>M21B</v>
      </c>
      <c r="K197" s="312" t="str">
        <f t="shared" si="17"/>
        <v>Dario – Šimatić – OK Maksimir – M21B</v>
      </c>
      <c r="L197" s="92" t="s">
        <v>0</v>
      </c>
      <c r="M197" s="312" t="str">
        <f t="shared" si="18"/>
        <v>Dario – Šimatić – OK Maksimir</v>
      </c>
      <c r="N197" s="92" t="s">
        <v>0</v>
      </c>
      <c r="O197" s="312" t="str">
        <f t="shared" si="19"/>
        <v>Dario – Šimatić</v>
      </c>
      <c r="P197" s="92" t="s">
        <v>0</v>
      </c>
      <c r="Q197" s="141">
        <f t="shared" si="20"/>
        <v>185</v>
      </c>
      <c r="R197" s="278" t="str">
        <f t="shared" si="16"/>
        <v/>
      </c>
      <c r="T197" s="282" t="str" cm="1">
        <f t="array" ref="T197">IFERROR(INDEX(import_data,MATCH($T$8&amp;"-"&amp;$Q197,import_key,0),T$9),"")</f>
        <v/>
      </c>
      <c r="U197" s="280" t="str" cm="1">
        <f t="array" ref="U197">IFERROR(INDEX(import_data,MATCH($T$8&amp;"-"&amp;$Q197,import_key,0),U$9),"")</f>
        <v/>
      </c>
      <c r="V197" s="300" t="str" cm="1">
        <f t="array" ref="V197">IFERROR(INDEX(import_data,MATCH($T$8&amp;"-"&amp;$Q197,import_key,0),V$9),"")</f>
        <v/>
      </c>
    </row>
    <row r="198" spans="2:22" x14ac:dyDescent="0.25">
      <c r="B198" s="141">
        <f t="shared" si="21"/>
        <v>186</v>
      </c>
      <c r="C198" s="278">
        <f t="shared" si="15"/>
        <v>204</v>
      </c>
      <c r="E198" s="282" cm="1">
        <f t="array" ref="E198">IF($C198="","",INDEX(import_data,$C198,E$9))</f>
        <v>1788</v>
      </c>
      <c r="F198" s="280" t="str" cm="1">
        <f t="array" ref="F198">IF($C198="","",INDEX(import_data,$C198,F$9))</f>
        <v>Dario</v>
      </c>
      <c r="G198" s="280" t="str" cm="1">
        <f t="array" ref="G198">IF($C198="","",INDEX(import_data,$C198,G$9))</f>
        <v>Rocco</v>
      </c>
      <c r="H198" s="280" t="str" cm="1">
        <f t="array" ref="H198">IF($C198="","",IF(INDEX(import_data,$C198,H$9)="","",INDEX(import_data,$C198,H$9)))</f>
        <v>OK Kapela</v>
      </c>
      <c r="I198" s="300" t="str" cm="1">
        <f t="array" ref="I198">IF($C198="","",IF(INDEX(import_data,$C198,I$9)="","",INDEX(import_data,$C198,I$9)))</f>
        <v/>
      </c>
      <c r="K198" s="312" t="str">
        <f t="shared" si="17"/>
        <v>Dario – Rocco – OK Kapela</v>
      </c>
      <c r="L198" s="92" t="s">
        <v>0</v>
      </c>
      <c r="M198" s="312" t="str">
        <f t="shared" si="18"/>
        <v>Dario – Rocco – OK Kapela</v>
      </c>
      <c r="N198" s="92" t="s">
        <v>0</v>
      </c>
      <c r="O198" s="312" t="str">
        <f t="shared" si="19"/>
        <v>Dario – Rocco</v>
      </c>
      <c r="P198" s="92" t="s">
        <v>0</v>
      </c>
      <c r="Q198" s="141">
        <f t="shared" si="20"/>
        <v>186</v>
      </c>
      <c r="R198" s="278" t="str">
        <f t="shared" si="16"/>
        <v/>
      </c>
      <c r="T198" s="282" t="str" cm="1">
        <f t="array" ref="T198">IFERROR(INDEX(import_data,MATCH($T$8&amp;"-"&amp;$Q198,import_key,0),T$9),"")</f>
        <v/>
      </c>
      <c r="U198" s="280" t="str" cm="1">
        <f t="array" ref="U198">IFERROR(INDEX(import_data,MATCH($T$8&amp;"-"&amp;$Q198,import_key,0),U$9),"")</f>
        <v/>
      </c>
      <c r="V198" s="300" t="str" cm="1">
        <f t="array" ref="V198">IFERROR(INDEX(import_data,MATCH($T$8&amp;"-"&amp;$Q198,import_key,0),V$9),"")</f>
        <v/>
      </c>
    </row>
    <row r="199" spans="2:22" x14ac:dyDescent="0.25">
      <c r="B199" s="141">
        <f t="shared" si="21"/>
        <v>187</v>
      </c>
      <c r="C199" s="278">
        <f t="shared" si="15"/>
        <v>205</v>
      </c>
      <c r="E199" s="282" cm="1">
        <f t="array" ref="E199">IF($C199="","",INDEX(import_data,$C199,E$9))</f>
        <v>1089</v>
      </c>
      <c r="F199" s="280" t="str" cm="1">
        <f t="array" ref="F199">IF($C199="","",INDEX(import_data,$C199,F$9))</f>
        <v>Dario</v>
      </c>
      <c r="G199" s="280" t="str" cm="1">
        <f t="array" ref="G199">IF($C199="","",INDEX(import_data,$C199,G$9))</f>
        <v>Vodopija</v>
      </c>
      <c r="H199" s="280" t="str" cm="1">
        <f t="array" ref="H199">IF($C199="","",IF(INDEX(import_data,$C199,H$9)="","",INDEX(import_data,$C199,H$9)))</f>
        <v>OK Kapela</v>
      </c>
      <c r="I199" s="300" t="str" cm="1">
        <f t="array" ref="I199">IF($C199="","",IF(INDEX(import_data,$C199,I$9)="","",INDEX(import_data,$C199,I$9)))</f>
        <v>M21B</v>
      </c>
      <c r="K199" s="312" t="str">
        <f t="shared" si="17"/>
        <v>Dario – Vodopija – OK Kapela – M21B</v>
      </c>
      <c r="L199" s="92" t="s">
        <v>0</v>
      </c>
      <c r="M199" s="312" t="str">
        <f t="shared" si="18"/>
        <v>Dario – Vodopija – OK Kapela</v>
      </c>
      <c r="N199" s="92" t="s">
        <v>0</v>
      </c>
      <c r="O199" s="312" t="str">
        <f t="shared" si="19"/>
        <v>Dario – Vodopija</v>
      </c>
      <c r="P199" s="92" t="s">
        <v>0</v>
      </c>
      <c r="Q199" s="141">
        <f t="shared" si="20"/>
        <v>187</v>
      </c>
      <c r="R199" s="278" t="str">
        <f t="shared" si="16"/>
        <v/>
      </c>
      <c r="T199" s="282" t="str" cm="1">
        <f t="array" ref="T199">IFERROR(INDEX(import_data,MATCH($T$8&amp;"-"&amp;$Q199,import_key,0),T$9),"")</f>
        <v/>
      </c>
      <c r="U199" s="280" t="str" cm="1">
        <f t="array" ref="U199">IFERROR(INDEX(import_data,MATCH($T$8&amp;"-"&amp;$Q199,import_key,0),U$9),"")</f>
        <v/>
      </c>
      <c r="V199" s="300" t="str" cm="1">
        <f t="array" ref="V199">IFERROR(INDEX(import_data,MATCH($T$8&amp;"-"&amp;$Q199,import_key,0),V$9),"")</f>
        <v/>
      </c>
    </row>
    <row r="200" spans="2:22" x14ac:dyDescent="0.25">
      <c r="B200" s="141">
        <f t="shared" si="21"/>
        <v>188</v>
      </c>
      <c r="C200" s="278">
        <f t="shared" si="15"/>
        <v>206</v>
      </c>
      <c r="E200" s="282" cm="1">
        <f t="array" ref="E200">IF($C200="","",INDEX(import_data,$C200,E$9))</f>
        <v>1574</v>
      </c>
      <c r="F200" s="280" t="str" cm="1">
        <f t="array" ref="F200">IF($C200="","",INDEX(import_data,$C200,F$9))</f>
        <v>Dario</v>
      </c>
      <c r="G200" s="280" t="str" cm="1">
        <f t="array" ref="G200">IF($C200="","",INDEX(import_data,$C200,G$9))</f>
        <v>Kostrić</v>
      </c>
      <c r="H200" s="280" t="str" cm="1">
        <f t="array" ref="H200">IF($C200="","",IF(INDEX(import_data,$C200,H$9)="","",INDEX(import_data,$C200,H$9)))</f>
        <v>OK Sova</v>
      </c>
      <c r="I200" s="300" t="str" cm="1">
        <f t="array" ref="I200">IF($C200="","",IF(INDEX(import_data,$C200,I$9)="","",INDEX(import_data,$C200,I$9)))</f>
        <v/>
      </c>
      <c r="K200" s="312" t="str">
        <f t="shared" si="17"/>
        <v>Dario – Kostrić – OK Sova</v>
      </c>
      <c r="L200" s="92" t="s">
        <v>0</v>
      </c>
      <c r="M200" s="312" t="str">
        <f t="shared" si="18"/>
        <v>Dario – Kostrić – OK Sova</v>
      </c>
      <c r="N200" s="92" t="s">
        <v>0</v>
      </c>
      <c r="O200" s="312" t="str">
        <f t="shared" si="19"/>
        <v>Dario – Kostrić</v>
      </c>
      <c r="P200" s="92" t="s">
        <v>0</v>
      </c>
      <c r="Q200" s="141">
        <f t="shared" si="20"/>
        <v>188</v>
      </c>
      <c r="R200" s="278" t="str">
        <f t="shared" si="16"/>
        <v/>
      </c>
      <c r="T200" s="282" t="str" cm="1">
        <f t="array" ref="T200">IFERROR(INDEX(import_data,MATCH($T$8&amp;"-"&amp;$Q200,import_key,0),T$9),"")</f>
        <v/>
      </c>
      <c r="U200" s="280" t="str" cm="1">
        <f t="array" ref="U200">IFERROR(INDEX(import_data,MATCH($T$8&amp;"-"&amp;$Q200,import_key,0),U$9),"")</f>
        <v/>
      </c>
      <c r="V200" s="300" t="str" cm="1">
        <f t="array" ref="V200">IFERROR(INDEX(import_data,MATCH($T$8&amp;"-"&amp;$Q200,import_key,0),V$9),"")</f>
        <v/>
      </c>
    </row>
    <row r="201" spans="2:22" x14ac:dyDescent="0.25">
      <c r="B201" s="141">
        <f t="shared" si="21"/>
        <v>189</v>
      </c>
      <c r="C201" s="278">
        <f t="shared" si="15"/>
        <v>207</v>
      </c>
      <c r="E201" s="282" cm="1">
        <f t="array" ref="E201">IF($C201="","",INDEX(import_data,$C201,E$9))</f>
        <v>1818</v>
      </c>
      <c r="F201" s="280" t="str" cm="1">
        <f t="array" ref="F201">IF($C201="","",INDEX(import_data,$C201,F$9))</f>
        <v>Darko</v>
      </c>
      <c r="G201" s="280" t="str" cm="1">
        <f t="array" ref="G201">IF($C201="","",INDEX(import_data,$C201,G$9))</f>
        <v>Klarić</v>
      </c>
      <c r="H201" s="280" t="str" cm="1">
        <f t="array" ref="H201">IF($C201="","",IF(INDEX(import_data,$C201,H$9)="","",INDEX(import_data,$C201,H$9)))</f>
        <v>OK Međimurje</v>
      </c>
      <c r="I201" s="300" t="str" cm="1">
        <f t="array" ref="I201">IF($C201="","",IF(INDEX(import_data,$C201,I$9)="","",INDEX(import_data,$C201,I$9)))</f>
        <v/>
      </c>
      <c r="K201" s="312" t="str">
        <f t="shared" si="17"/>
        <v>Darko – Klarić – OK Međimurje</v>
      </c>
      <c r="L201" s="92" t="s">
        <v>0</v>
      </c>
      <c r="M201" s="312" t="str">
        <f t="shared" si="18"/>
        <v>Darko – Klarić – OK Međimurje</v>
      </c>
      <c r="N201" s="92" t="s">
        <v>0</v>
      </c>
      <c r="O201" s="312" t="str">
        <f t="shared" si="19"/>
        <v>Darko – Klarić</v>
      </c>
      <c r="P201" s="92" t="s">
        <v>0</v>
      </c>
      <c r="Q201" s="141">
        <f t="shared" si="20"/>
        <v>189</v>
      </c>
      <c r="R201" s="278" t="str">
        <f t="shared" si="16"/>
        <v/>
      </c>
      <c r="T201" s="282" t="str" cm="1">
        <f t="array" ref="T201">IFERROR(INDEX(import_data,MATCH($T$8&amp;"-"&amp;$Q201,import_key,0),T$9),"")</f>
        <v/>
      </c>
      <c r="U201" s="280" t="str" cm="1">
        <f t="array" ref="U201">IFERROR(INDEX(import_data,MATCH($T$8&amp;"-"&amp;$Q201,import_key,0),U$9),"")</f>
        <v/>
      </c>
      <c r="V201" s="300" t="str" cm="1">
        <f t="array" ref="V201">IFERROR(INDEX(import_data,MATCH($T$8&amp;"-"&amp;$Q201,import_key,0),V$9),"")</f>
        <v/>
      </c>
    </row>
    <row r="202" spans="2:22" x14ac:dyDescent="0.25">
      <c r="B202" s="141">
        <f t="shared" si="21"/>
        <v>190</v>
      </c>
      <c r="C202" s="278">
        <f t="shared" si="15"/>
        <v>208</v>
      </c>
      <c r="E202" s="282" cm="1">
        <f t="array" ref="E202">IF($C202="","",INDEX(import_data,$C202,E$9))</f>
        <v>1562</v>
      </c>
      <c r="F202" s="280" t="str" cm="1">
        <f t="array" ref="F202">IF($C202="","",INDEX(import_data,$C202,F$9))</f>
        <v>Darko</v>
      </c>
      <c r="G202" s="280" t="str" cm="1">
        <f t="array" ref="G202">IF($C202="","",INDEX(import_data,$C202,G$9))</f>
        <v>Merunka</v>
      </c>
      <c r="H202" s="280" t="str" cm="1">
        <f t="array" ref="H202">IF($C202="","",IF(INDEX(import_data,$C202,H$9)="","",INDEX(import_data,$C202,H$9)))</f>
        <v>OK Maksimir</v>
      </c>
      <c r="I202" s="300" t="str" cm="1">
        <f t="array" ref="I202">IF($C202="","",IF(INDEX(import_data,$C202,I$9)="","",INDEX(import_data,$C202,I$9)))</f>
        <v>M55</v>
      </c>
      <c r="K202" s="312" t="str">
        <f t="shared" si="17"/>
        <v>Darko – Merunka – OK Maksimir – M55</v>
      </c>
      <c r="L202" s="92" t="s">
        <v>0</v>
      </c>
      <c r="M202" s="312" t="str">
        <f t="shared" si="18"/>
        <v>Darko – Merunka – OK Maksimir</v>
      </c>
      <c r="N202" s="92" t="s">
        <v>0</v>
      </c>
      <c r="O202" s="312" t="str">
        <f t="shared" si="19"/>
        <v>Darko – Merunka</v>
      </c>
      <c r="P202" s="92" t="s">
        <v>0</v>
      </c>
      <c r="Q202" s="141">
        <f t="shared" si="20"/>
        <v>190</v>
      </c>
      <c r="R202" s="278" t="str">
        <f t="shared" si="16"/>
        <v/>
      </c>
      <c r="T202" s="282" t="str" cm="1">
        <f t="array" ref="T202">IFERROR(INDEX(import_data,MATCH($T$8&amp;"-"&amp;$Q202,import_key,0),T$9),"")</f>
        <v/>
      </c>
      <c r="U202" s="280" t="str" cm="1">
        <f t="array" ref="U202">IFERROR(INDEX(import_data,MATCH($T$8&amp;"-"&amp;$Q202,import_key,0),U$9),"")</f>
        <v/>
      </c>
      <c r="V202" s="300" t="str" cm="1">
        <f t="array" ref="V202">IFERROR(INDEX(import_data,MATCH($T$8&amp;"-"&amp;$Q202,import_key,0),V$9),"")</f>
        <v/>
      </c>
    </row>
    <row r="203" spans="2:22" x14ac:dyDescent="0.25">
      <c r="B203" s="141">
        <f t="shared" si="21"/>
        <v>191</v>
      </c>
      <c r="C203" s="278">
        <f t="shared" si="15"/>
        <v>209</v>
      </c>
      <c r="E203" s="282" cm="1">
        <f t="array" ref="E203">IF($C203="","",INDEX(import_data,$C203,E$9))</f>
        <v>1363</v>
      </c>
      <c r="F203" s="280" t="str" cm="1">
        <f t="array" ref="F203">IF($C203="","",INDEX(import_data,$C203,F$9))</f>
        <v>Darko</v>
      </c>
      <c r="G203" s="280" t="str" cm="1">
        <f t="array" ref="G203">IF($C203="","",INDEX(import_data,$C203,G$9))</f>
        <v>Raškaj</v>
      </c>
      <c r="H203" s="280" t="str" cm="1">
        <f t="array" ref="H203">IF($C203="","",IF(INDEX(import_data,$C203,H$9)="","",INDEX(import_data,$C203,H$9)))</f>
        <v>OK Kapela</v>
      </c>
      <c r="I203" s="300" t="str" cm="1">
        <f t="array" ref="I203">IF($C203="","",IF(INDEX(import_data,$C203,I$9)="","",INDEX(import_data,$C203,I$9)))</f>
        <v>M55</v>
      </c>
      <c r="K203" s="312" t="str">
        <f t="shared" si="17"/>
        <v>Darko – Raškaj – OK Kapela – M55</v>
      </c>
      <c r="L203" s="92" t="s">
        <v>0</v>
      </c>
      <c r="M203" s="312" t="str">
        <f t="shared" si="18"/>
        <v>Darko – Raškaj – OK Kapela</v>
      </c>
      <c r="N203" s="92" t="s">
        <v>0</v>
      </c>
      <c r="O203" s="312" t="str">
        <f t="shared" si="19"/>
        <v>Darko – Raškaj</v>
      </c>
      <c r="P203" s="92" t="s">
        <v>0</v>
      </c>
      <c r="Q203" s="141">
        <f t="shared" si="20"/>
        <v>191</v>
      </c>
      <c r="R203" s="278" t="str">
        <f t="shared" si="16"/>
        <v/>
      </c>
      <c r="T203" s="282" t="str" cm="1">
        <f t="array" ref="T203">IFERROR(INDEX(import_data,MATCH($T$8&amp;"-"&amp;$Q203,import_key,0),T$9),"")</f>
        <v/>
      </c>
      <c r="U203" s="280" t="str" cm="1">
        <f t="array" ref="U203">IFERROR(INDEX(import_data,MATCH($T$8&amp;"-"&amp;$Q203,import_key,0),U$9),"")</f>
        <v/>
      </c>
      <c r="V203" s="300" t="str" cm="1">
        <f t="array" ref="V203">IFERROR(INDEX(import_data,MATCH($T$8&amp;"-"&amp;$Q203,import_key,0),V$9),"")</f>
        <v/>
      </c>
    </row>
    <row r="204" spans="2:22" x14ac:dyDescent="0.25">
      <c r="B204" s="141">
        <f t="shared" si="21"/>
        <v>192</v>
      </c>
      <c r="C204" s="278">
        <f t="shared" si="15"/>
        <v>210</v>
      </c>
      <c r="E204" s="282" cm="1">
        <f t="array" ref="E204">IF($C204="","",INDEX(import_data,$C204,E$9))</f>
        <v>1558</v>
      </c>
      <c r="F204" s="280" t="str" cm="1">
        <f t="array" ref="F204">IF($C204="","",INDEX(import_data,$C204,F$9))</f>
        <v>Darko</v>
      </c>
      <c r="G204" s="280" t="str" cm="1">
        <f t="array" ref="G204">IF($C204="","",INDEX(import_data,$C204,G$9))</f>
        <v>Duhović</v>
      </c>
      <c r="H204" s="280" t="str" cm="1">
        <f t="array" ref="H204">IF($C204="","",IF(INDEX(import_data,$C204,H$9)="","",INDEX(import_data,$C204,H$9)))</f>
        <v>OK Međimurje</v>
      </c>
      <c r="I204" s="300" t="str" cm="1">
        <f t="array" ref="I204">IF($C204="","",IF(INDEX(import_data,$C204,I$9)="","",INDEX(import_data,$C204,I$9)))</f>
        <v/>
      </c>
      <c r="K204" s="312" t="str">
        <f t="shared" si="17"/>
        <v>Darko – Duhović – OK Međimurje</v>
      </c>
      <c r="L204" s="92" t="s">
        <v>0</v>
      </c>
      <c r="M204" s="312" t="str">
        <f t="shared" si="18"/>
        <v>Darko – Duhović – OK Međimurje</v>
      </c>
      <c r="N204" s="92" t="s">
        <v>0</v>
      </c>
      <c r="O204" s="312" t="str">
        <f t="shared" si="19"/>
        <v>Darko – Duhović</v>
      </c>
      <c r="P204" s="92" t="s">
        <v>0</v>
      </c>
      <c r="Q204" s="141">
        <f t="shared" si="20"/>
        <v>192</v>
      </c>
      <c r="R204" s="278" t="str">
        <f t="shared" si="16"/>
        <v/>
      </c>
      <c r="T204" s="282" t="str" cm="1">
        <f t="array" ref="T204">IFERROR(INDEX(import_data,MATCH($T$8&amp;"-"&amp;$Q204,import_key,0),T$9),"")</f>
        <v/>
      </c>
      <c r="U204" s="280" t="str" cm="1">
        <f t="array" ref="U204">IFERROR(INDEX(import_data,MATCH($T$8&amp;"-"&amp;$Q204,import_key,0),U$9),"")</f>
        <v/>
      </c>
      <c r="V204" s="300" t="str" cm="1">
        <f t="array" ref="V204">IFERROR(INDEX(import_data,MATCH($T$8&amp;"-"&amp;$Q204,import_key,0),V$9),"")</f>
        <v/>
      </c>
    </row>
    <row r="205" spans="2:22" x14ac:dyDescent="0.25">
      <c r="B205" s="141">
        <f t="shared" si="21"/>
        <v>193</v>
      </c>
      <c r="C205" s="278">
        <f t="shared" ref="C205:C268" si="22">IFERROR(MATCH($E$8&amp;"-"&amp;B205,import_key,0),"")</f>
        <v>211</v>
      </c>
      <c r="E205" s="282" cm="1">
        <f t="array" ref="E205">IF($C205="","",INDEX(import_data,$C205,E$9))</f>
        <v>1487</v>
      </c>
      <c r="F205" s="280" t="str" cm="1">
        <f t="array" ref="F205">IF($C205="","",INDEX(import_data,$C205,F$9))</f>
        <v>Darko</v>
      </c>
      <c r="G205" s="280" t="str" cm="1">
        <f t="array" ref="G205">IF($C205="","",INDEX(import_data,$C205,G$9))</f>
        <v>Surjan</v>
      </c>
      <c r="H205" s="280" t="str" cm="1">
        <f t="array" ref="H205">IF($C205="","",IF(INDEX(import_data,$C205,H$9)="","",INDEX(import_data,$C205,H$9)))</f>
        <v>OK Kapela</v>
      </c>
      <c r="I205" s="300" t="str" cm="1">
        <f t="array" ref="I205">IF($C205="","",IF(INDEX(import_data,$C205,I$9)="","",INDEX(import_data,$C205,I$9)))</f>
        <v>M35</v>
      </c>
      <c r="K205" s="312" t="str">
        <f t="shared" si="17"/>
        <v>Darko – Surjan – OK Kapela – M35</v>
      </c>
      <c r="L205" s="92" t="s">
        <v>0</v>
      </c>
      <c r="M205" s="312" t="str">
        <f t="shared" si="18"/>
        <v>Darko – Surjan – OK Kapela</v>
      </c>
      <c r="N205" s="92" t="s">
        <v>0</v>
      </c>
      <c r="O205" s="312" t="str">
        <f t="shared" si="19"/>
        <v>Darko – Surjan</v>
      </c>
      <c r="P205" s="92" t="s">
        <v>0</v>
      </c>
      <c r="Q205" s="141">
        <f t="shared" si="20"/>
        <v>193</v>
      </c>
      <c r="R205" s="278" t="str">
        <f t="shared" ref="R205:R268" si="23">IFERROR(MATCH($T$8&amp;"-"&amp;Q205,import_key,0),"")</f>
        <v/>
      </c>
      <c r="T205" s="282" t="str" cm="1">
        <f t="array" ref="T205">IFERROR(INDEX(import_data,MATCH($T$8&amp;"-"&amp;$Q205,import_key,0),T$9),"")</f>
        <v/>
      </c>
      <c r="U205" s="280" t="str" cm="1">
        <f t="array" ref="U205">IFERROR(INDEX(import_data,MATCH($T$8&amp;"-"&amp;$Q205,import_key,0),U$9),"")</f>
        <v/>
      </c>
      <c r="V205" s="300" t="str" cm="1">
        <f t="array" ref="V205">IFERROR(INDEX(import_data,MATCH($T$8&amp;"-"&amp;$Q205,import_key,0),V$9),"")</f>
        <v/>
      </c>
    </row>
    <row r="206" spans="2:22" x14ac:dyDescent="0.25">
      <c r="B206" s="141">
        <f t="shared" si="21"/>
        <v>194</v>
      </c>
      <c r="C206" s="278">
        <f t="shared" si="22"/>
        <v>212</v>
      </c>
      <c r="E206" s="282" cm="1">
        <f t="array" ref="E206">IF($C206="","",INDEX(import_data,$C206,E$9))</f>
        <v>1700</v>
      </c>
      <c r="F206" s="280" t="str" cm="1">
        <f t="array" ref="F206">IF($C206="","",INDEX(import_data,$C206,F$9))</f>
        <v>Darko</v>
      </c>
      <c r="G206" s="280" t="str" cm="1">
        <f t="array" ref="G206">IF($C206="","",INDEX(import_data,$C206,G$9))</f>
        <v>Josipović</v>
      </c>
      <c r="H206" s="280" t="str" cm="1">
        <f t="array" ref="H206">IF($C206="","",IF(INDEX(import_data,$C206,H$9)="","",INDEX(import_data,$C206,H$9)))</f>
        <v>OK Vihor</v>
      </c>
      <c r="I206" s="300" t="str" cm="1">
        <f t="array" ref="I206">IF($C206="","",IF(INDEX(import_data,$C206,I$9)="","",INDEX(import_data,$C206,I$9)))</f>
        <v/>
      </c>
      <c r="K206" s="312" t="str">
        <f t="shared" ref="K206:K269" si="24">IF(F206="","",F206) &amp; IF(G206="",""," – " &amp; G206) &amp; IF(H206="",""," – " &amp; H206) &amp; IF(I206="",""," – " &amp; I206)</f>
        <v>Darko – Josipović – OK Vihor</v>
      </c>
      <c r="L206" s="92" t="s">
        <v>0</v>
      </c>
      <c r="M206" s="312" t="str">
        <f t="shared" ref="M206:M269" si="25">IF(F206="","",F206) &amp; IF(G206="",""," – " &amp; G206) &amp; IF(H206="",""," – " &amp; H206)</f>
        <v>Darko – Josipović – OK Vihor</v>
      </c>
      <c r="N206" s="92" t="s">
        <v>0</v>
      </c>
      <c r="O206" s="312" t="str">
        <f t="shared" ref="O206:O269" si="26">IF(F206="","",F206) &amp; IF(G206="",""," – " &amp; G206)</f>
        <v>Darko – Josipović</v>
      </c>
      <c r="P206" s="92" t="s">
        <v>0</v>
      </c>
      <c r="Q206" s="141">
        <f t="shared" ref="Q206:Q269" si="27">Q205+1</f>
        <v>194</v>
      </c>
      <c r="R206" s="278" t="str">
        <f t="shared" si="23"/>
        <v/>
      </c>
      <c r="T206" s="282" t="str" cm="1">
        <f t="array" ref="T206">IFERROR(INDEX(import_data,MATCH($T$8&amp;"-"&amp;$Q206,import_key,0),T$9),"")</f>
        <v/>
      </c>
      <c r="U206" s="280" t="str" cm="1">
        <f t="array" ref="U206">IFERROR(INDEX(import_data,MATCH($T$8&amp;"-"&amp;$Q206,import_key,0),U$9),"")</f>
        <v/>
      </c>
      <c r="V206" s="300" t="str" cm="1">
        <f t="array" ref="V206">IFERROR(INDEX(import_data,MATCH($T$8&amp;"-"&amp;$Q206,import_key,0),V$9),"")</f>
        <v/>
      </c>
    </row>
    <row r="207" spans="2:22" x14ac:dyDescent="0.25">
      <c r="B207" s="141">
        <f t="shared" si="21"/>
        <v>195</v>
      </c>
      <c r="C207" s="278">
        <f t="shared" si="22"/>
        <v>213</v>
      </c>
      <c r="E207" s="282" cm="1">
        <f t="array" ref="E207">IF($C207="","",INDEX(import_data,$C207,E$9))</f>
        <v>1669</v>
      </c>
      <c r="F207" s="280" t="str" cm="1">
        <f t="array" ref="F207">IF($C207="","",INDEX(import_data,$C207,F$9))</f>
        <v>David</v>
      </c>
      <c r="G207" s="280" t="str" cm="1">
        <f t="array" ref="G207">IF($C207="","",INDEX(import_data,$C207,G$9))</f>
        <v>Skopljak</v>
      </c>
      <c r="H207" s="280" t="str" cm="1">
        <f t="array" ref="H207">IF($C207="","",IF(INDEX(import_data,$C207,H$9)="","",INDEX(import_data,$C207,H$9)))</f>
        <v>OK Japetić</v>
      </c>
      <c r="I207" s="300" t="str" cm="1">
        <f t="array" ref="I207">IF($C207="","",IF(INDEX(import_data,$C207,I$9)="","",INDEX(import_data,$C207,I$9)))</f>
        <v/>
      </c>
      <c r="K207" s="312" t="str">
        <f t="shared" si="24"/>
        <v>David – Skopljak – OK Japetić</v>
      </c>
      <c r="L207" s="92" t="s">
        <v>0</v>
      </c>
      <c r="M207" s="312" t="str">
        <f t="shared" si="25"/>
        <v>David – Skopljak – OK Japetić</v>
      </c>
      <c r="N207" s="92" t="s">
        <v>0</v>
      </c>
      <c r="O207" s="312" t="str">
        <f t="shared" si="26"/>
        <v>David – Skopljak</v>
      </c>
      <c r="P207" s="92" t="s">
        <v>0</v>
      </c>
      <c r="Q207" s="141">
        <f t="shared" si="27"/>
        <v>195</v>
      </c>
      <c r="R207" s="278" t="str">
        <f t="shared" si="23"/>
        <v/>
      </c>
      <c r="T207" s="282" t="str" cm="1">
        <f t="array" ref="T207">IFERROR(INDEX(import_data,MATCH($T$8&amp;"-"&amp;$Q207,import_key,0),T$9),"")</f>
        <v/>
      </c>
      <c r="U207" s="280" t="str" cm="1">
        <f t="array" ref="U207">IFERROR(INDEX(import_data,MATCH($T$8&amp;"-"&amp;$Q207,import_key,0),U$9),"")</f>
        <v/>
      </c>
      <c r="V207" s="300" t="str" cm="1">
        <f t="array" ref="V207">IFERROR(INDEX(import_data,MATCH($T$8&amp;"-"&amp;$Q207,import_key,0),V$9),"")</f>
        <v/>
      </c>
    </row>
    <row r="208" spans="2:22" x14ac:dyDescent="0.25">
      <c r="B208" s="141">
        <f t="shared" si="21"/>
        <v>196</v>
      </c>
      <c r="C208" s="278">
        <f t="shared" si="22"/>
        <v>214</v>
      </c>
      <c r="E208" s="282" cm="1">
        <f t="array" ref="E208">IF($C208="","",INDEX(import_data,$C208,E$9))</f>
        <v>1769</v>
      </c>
      <c r="F208" s="280" t="str" cm="1">
        <f t="array" ref="F208">IF($C208="","",INDEX(import_data,$C208,F$9))</f>
        <v>David</v>
      </c>
      <c r="G208" s="280" t="str" cm="1">
        <f t="array" ref="G208">IF($C208="","",INDEX(import_data,$C208,G$9))</f>
        <v>Lazar</v>
      </c>
      <c r="H208" s="280" t="str" cm="1">
        <f t="array" ref="H208">IF($C208="","",IF(INDEX(import_data,$C208,H$9)="","",INDEX(import_data,$C208,H$9)))</f>
        <v>OK Ivan Merz</v>
      </c>
      <c r="I208" s="300" t="str" cm="1">
        <f t="array" ref="I208">IF($C208="","",IF(INDEX(import_data,$C208,I$9)="","",INDEX(import_data,$C208,I$9)))</f>
        <v/>
      </c>
      <c r="K208" s="312" t="str">
        <f t="shared" si="24"/>
        <v>David – Lazar – OK Ivan Merz</v>
      </c>
      <c r="L208" s="92" t="s">
        <v>0</v>
      </c>
      <c r="M208" s="312" t="str">
        <f t="shared" si="25"/>
        <v>David – Lazar – OK Ivan Merz</v>
      </c>
      <c r="N208" s="92" t="s">
        <v>0</v>
      </c>
      <c r="O208" s="312" t="str">
        <f t="shared" si="26"/>
        <v>David – Lazar</v>
      </c>
      <c r="P208" s="92" t="s">
        <v>0</v>
      </c>
      <c r="Q208" s="141">
        <f t="shared" si="27"/>
        <v>196</v>
      </c>
      <c r="R208" s="278" t="str">
        <f t="shared" si="23"/>
        <v/>
      </c>
      <c r="T208" s="282" t="str" cm="1">
        <f t="array" ref="T208">IFERROR(INDEX(import_data,MATCH($T$8&amp;"-"&amp;$Q208,import_key,0),T$9),"")</f>
        <v/>
      </c>
      <c r="U208" s="280" t="str" cm="1">
        <f t="array" ref="U208">IFERROR(INDEX(import_data,MATCH($T$8&amp;"-"&amp;$Q208,import_key,0),U$9),"")</f>
        <v/>
      </c>
      <c r="V208" s="300" t="str" cm="1">
        <f t="array" ref="V208">IFERROR(INDEX(import_data,MATCH($T$8&amp;"-"&amp;$Q208,import_key,0),V$9),"")</f>
        <v/>
      </c>
    </row>
    <row r="209" spans="2:22" x14ac:dyDescent="0.25">
      <c r="B209" s="141">
        <f t="shared" si="21"/>
        <v>197</v>
      </c>
      <c r="C209" s="278">
        <f t="shared" si="22"/>
        <v>215</v>
      </c>
      <c r="E209" s="282" cm="1">
        <f t="array" ref="E209">IF($C209="","",INDEX(import_data,$C209,E$9))</f>
        <v>1471</v>
      </c>
      <c r="F209" s="280" t="str" cm="1">
        <f t="array" ref="F209">IF($C209="","",INDEX(import_data,$C209,F$9))</f>
        <v>Davor</v>
      </c>
      <c r="G209" s="280" t="str" cm="1">
        <f t="array" ref="G209">IF($C209="","",INDEX(import_data,$C209,G$9))</f>
        <v>Čapeta</v>
      </c>
      <c r="H209" s="280" t="str" cm="1">
        <f t="array" ref="H209">IF($C209="","",IF(INDEX(import_data,$C209,H$9)="","",INDEX(import_data,$C209,H$9)))</f>
        <v>OK Kapela</v>
      </c>
      <c r="I209" s="300" t="str" cm="1">
        <f t="array" ref="I209">IF($C209="","",IF(INDEX(import_data,$C209,I$9)="","",INDEX(import_data,$C209,I$9)))</f>
        <v/>
      </c>
      <c r="K209" s="312" t="str">
        <f t="shared" si="24"/>
        <v>Davor – Čapeta – OK Kapela</v>
      </c>
      <c r="L209" s="92" t="s">
        <v>0</v>
      </c>
      <c r="M209" s="312" t="str">
        <f t="shared" si="25"/>
        <v>Davor – Čapeta – OK Kapela</v>
      </c>
      <c r="N209" s="92" t="s">
        <v>0</v>
      </c>
      <c r="O209" s="312" t="str">
        <f t="shared" si="26"/>
        <v>Davor – Čapeta</v>
      </c>
      <c r="P209" s="92" t="s">
        <v>0</v>
      </c>
      <c r="Q209" s="141">
        <f t="shared" si="27"/>
        <v>197</v>
      </c>
      <c r="R209" s="278" t="str">
        <f t="shared" si="23"/>
        <v/>
      </c>
      <c r="T209" s="282" t="str" cm="1">
        <f t="array" ref="T209">IFERROR(INDEX(import_data,MATCH($T$8&amp;"-"&amp;$Q209,import_key,0),T$9),"")</f>
        <v/>
      </c>
      <c r="U209" s="280" t="str" cm="1">
        <f t="array" ref="U209">IFERROR(INDEX(import_data,MATCH($T$8&amp;"-"&amp;$Q209,import_key,0),U$9),"")</f>
        <v/>
      </c>
      <c r="V209" s="300" t="str" cm="1">
        <f t="array" ref="V209">IFERROR(INDEX(import_data,MATCH($T$8&amp;"-"&amp;$Q209,import_key,0),V$9),"")</f>
        <v/>
      </c>
    </row>
    <row r="210" spans="2:22" x14ac:dyDescent="0.25">
      <c r="B210" s="141">
        <f t="shared" si="21"/>
        <v>198</v>
      </c>
      <c r="C210" s="278">
        <f t="shared" si="22"/>
        <v>216</v>
      </c>
      <c r="E210" s="282" cm="1">
        <f t="array" ref="E210">IF($C210="","",INDEX(import_data,$C210,E$9))</f>
        <v>1605</v>
      </c>
      <c r="F210" s="280" t="str" cm="1">
        <f t="array" ref="F210">IF($C210="","",INDEX(import_data,$C210,F$9))</f>
        <v>Davor</v>
      </c>
      <c r="G210" s="280" t="str" cm="1">
        <f t="array" ref="G210">IF($C210="","",INDEX(import_data,$C210,G$9))</f>
        <v>Šćuric</v>
      </c>
      <c r="H210" s="280" t="str" cm="1">
        <f t="array" ref="H210">IF($C210="","",IF(INDEX(import_data,$C210,H$9)="","",INDEX(import_data,$C210,H$9)))</f>
        <v>OK Jelen</v>
      </c>
      <c r="I210" s="300" t="str" cm="1">
        <f t="array" ref="I210">IF($C210="","",IF(INDEX(import_data,$C210,I$9)="","",INDEX(import_data,$C210,I$9)))</f>
        <v>M45</v>
      </c>
      <c r="K210" s="312" t="str">
        <f t="shared" si="24"/>
        <v>Davor – Šćuric – OK Jelen – M45</v>
      </c>
      <c r="L210" s="92" t="s">
        <v>0</v>
      </c>
      <c r="M210" s="312" t="str">
        <f t="shared" si="25"/>
        <v>Davor – Šćuric – OK Jelen</v>
      </c>
      <c r="N210" s="92" t="s">
        <v>0</v>
      </c>
      <c r="O210" s="312" t="str">
        <f t="shared" si="26"/>
        <v>Davor – Šćuric</v>
      </c>
      <c r="P210" s="92" t="s">
        <v>0</v>
      </c>
      <c r="Q210" s="141">
        <f t="shared" si="27"/>
        <v>198</v>
      </c>
      <c r="R210" s="278" t="str">
        <f t="shared" si="23"/>
        <v/>
      </c>
      <c r="T210" s="282" t="str" cm="1">
        <f t="array" ref="T210">IFERROR(INDEX(import_data,MATCH($T$8&amp;"-"&amp;$Q210,import_key,0),T$9),"")</f>
        <v/>
      </c>
      <c r="U210" s="280" t="str" cm="1">
        <f t="array" ref="U210">IFERROR(INDEX(import_data,MATCH($T$8&amp;"-"&amp;$Q210,import_key,0),U$9),"")</f>
        <v/>
      </c>
      <c r="V210" s="300" t="str" cm="1">
        <f t="array" ref="V210">IFERROR(INDEX(import_data,MATCH($T$8&amp;"-"&amp;$Q210,import_key,0),V$9),"")</f>
        <v/>
      </c>
    </row>
    <row r="211" spans="2:22" x14ac:dyDescent="0.25">
      <c r="B211" s="141">
        <f t="shared" si="21"/>
        <v>199</v>
      </c>
      <c r="C211" s="278">
        <f t="shared" si="22"/>
        <v>217</v>
      </c>
      <c r="E211" s="282" cm="1">
        <f t="array" ref="E211">IF($C211="","",INDEX(import_data,$C211,E$9))</f>
        <v>2221</v>
      </c>
      <c r="F211" s="280" t="str" cm="1">
        <f t="array" ref="F211">IF($C211="","",INDEX(import_data,$C211,F$9))</f>
        <v>Davor</v>
      </c>
      <c r="G211" s="280" t="str" cm="1">
        <f t="array" ref="G211">IF($C211="","",INDEX(import_data,$C211,G$9))</f>
        <v>Ambreković</v>
      </c>
      <c r="H211" s="280" t="str" cm="1">
        <f t="array" ref="H211">IF($C211="","",IF(INDEX(import_data,$C211,H$9)="","",INDEX(import_data,$C211,H$9)))</f>
        <v>OK Vihor</v>
      </c>
      <c r="I211" s="300" t="str" cm="1">
        <f t="array" ref="I211">IF($C211="","",IF(INDEX(import_data,$C211,I$9)="","",INDEX(import_data,$C211,I$9)))</f>
        <v>M21B</v>
      </c>
      <c r="K211" s="312" t="str">
        <f t="shared" si="24"/>
        <v>Davor – Ambreković – OK Vihor – M21B</v>
      </c>
      <c r="L211" s="92" t="s">
        <v>0</v>
      </c>
      <c r="M211" s="312" t="str">
        <f t="shared" si="25"/>
        <v>Davor – Ambreković – OK Vihor</v>
      </c>
      <c r="N211" s="92" t="s">
        <v>0</v>
      </c>
      <c r="O211" s="312" t="str">
        <f t="shared" si="26"/>
        <v>Davor – Ambreković</v>
      </c>
      <c r="P211" s="92" t="s">
        <v>0</v>
      </c>
      <c r="Q211" s="141">
        <f t="shared" si="27"/>
        <v>199</v>
      </c>
      <c r="R211" s="278" t="str">
        <f t="shared" si="23"/>
        <v/>
      </c>
      <c r="T211" s="282" t="str" cm="1">
        <f t="array" ref="T211">IFERROR(INDEX(import_data,MATCH($T$8&amp;"-"&amp;$Q211,import_key,0),T$9),"")</f>
        <v/>
      </c>
      <c r="U211" s="280" t="str" cm="1">
        <f t="array" ref="U211">IFERROR(INDEX(import_data,MATCH($T$8&amp;"-"&amp;$Q211,import_key,0),U$9),"")</f>
        <v/>
      </c>
      <c r="V211" s="300" t="str" cm="1">
        <f t="array" ref="V211">IFERROR(INDEX(import_data,MATCH($T$8&amp;"-"&amp;$Q211,import_key,0),V$9),"")</f>
        <v/>
      </c>
    </row>
    <row r="212" spans="2:22" x14ac:dyDescent="0.25">
      <c r="B212" s="141">
        <f t="shared" si="21"/>
        <v>200</v>
      </c>
      <c r="C212" s="278">
        <f t="shared" si="22"/>
        <v>218</v>
      </c>
      <c r="E212" s="282" cm="1">
        <f t="array" ref="E212">IF($C212="","",INDEX(import_data,$C212,E$9))</f>
        <v>2174</v>
      </c>
      <c r="F212" s="280" t="str" cm="1">
        <f t="array" ref="F212">IF($C212="","",INDEX(import_data,$C212,F$9))</f>
        <v>Davor</v>
      </c>
      <c r="G212" s="280" t="str" cm="1">
        <f t="array" ref="G212">IF($C212="","",INDEX(import_data,$C212,G$9))</f>
        <v>Matun</v>
      </c>
      <c r="H212" s="280" t="str" cm="1">
        <f t="array" ref="H212">IF($C212="","",IF(INDEX(import_data,$C212,H$9)="","",INDEX(import_data,$C212,H$9)))</f>
        <v>OK Vihor</v>
      </c>
      <c r="I212" s="300" t="str" cm="1">
        <f t="array" ref="I212">IF($C212="","",IF(INDEX(import_data,$C212,I$9)="","",INDEX(import_data,$C212,I$9)))</f>
        <v/>
      </c>
      <c r="K212" s="312" t="str">
        <f t="shared" si="24"/>
        <v>Davor – Matun – OK Vihor</v>
      </c>
      <c r="L212" s="92" t="s">
        <v>0</v>
      </c>
      <c r="M212" s="312" t="str">
        <f t="shared" si="25"/>
        <v>Davor – Matun – OK Vihor</v>
      </c>
      <c r="N212" s="92" t="s">
        <v>0</v>
      </c>
      <c r="O212" s="312" t="str">
        <f t="shared" si="26"/>
        <v>Davor – Matun</v>
      </c>
      <c r="P212" s="92" t="s">
        <v>0</v>
      </c>
      <c r="Q212" s="141">
        <f t="shared" si="27"/>
        <v>200</v>
      </c>
      <c r="R212" s="278" t="str">
        <f t="shared" si="23"/>
        <v/>
      </c>
      <c r="T212" s="282" t="str" cm="1">
        <f t="array" ref="T212">IFERROR(INDEX(import_data,MATCH($T$8&amp;"-"&amp;$Q212,import_key,0),T$9),"")</f>
        <v/>
      </c>
      <c r="U212" s="280" t="str" cm="1">
        <f t="array" ref="U212">IFERROR(INDEX(import_data,MATCH($T$8&amp;"-"&amp;$Q212,import_key,0),U$9),"")</f>
        <v/>
      </c>
      <c r="V212" s="300" t="str" cm="1">
        <f t="array" ref="V212">IFERROR(INDEX(import_data,MATCH($T$8&amp;"-"&amp;$Q212,import_key,0),V$9),"")</f>
        <v/>
      </c>
    </row>
    <row r="213" spans="2:22" x14ac:dyDescent="0.25">
      <c r="B213" s="141">
        <f t="shared" ref="B213:B276" si="28">B212+1</f>
        <v>201</v>
      </c>
      <c r="C213" s="278">
        <f t="shared" si="22"/>
        <v>219</v>
      </c>
      <c r="E213" s="282" cm="1">
        <f t="array" ref="E213">IF($C213="","",INDEX(import_data,$C213,E$9))</f>
        <v>1067</v>
      </c>
      <c r="F213" s="280" t="str" cm="1">
        <f t="array" ref="F213">IF($C213="","",INDEX(import_data,$C213,F$9))</f>
        <v>Davorka</v>
      </c>
      <c r="G213" s="280" t="str" cm="1">
        <f t="array" ref="G213">IF($C213="","",INDEX(import_data,$C213,G$9))</f>
        <v>Srebačić</v>
      </c>
      <c r="H213" s="280" t="str" cm="1">
        <f t="array" ref="H213">IF($C213="","",IF(INDEX(import_data,$C213,H$9)="","",INDEX(import_data,$C213,H$9)))</f>
        <v>OK Varaždin</v>
      </c>
      <c r="I213" s="300" t="str" cm="1">
        <f t="array" ref="I213">IF($C213="","",IF(INDEX(import_data,$C213,I$9)="","",INDEX(import_data,$C213,I$9)))</f>
        <v>Ž45</v>
      </c>
      <c r="K213" s="312" t="str">
        <f t="shared" si="24"/>
        <v>Davorka – Srebačić – OK Varaždin – Ž45</v>
      </c>
      <c r="L213" s="92" t="s">
        <v>0</v>
      </c>
      <c r="M213" s="312" t="str">
        <f t="shared" si="25"/>
        <v>Davorka – Srebačić – OK Varaždin</v>
      </c>
      <c r="N213" s="92" t="s">
        <v>0</v>
      </c>
      <c r="O213" s="312" t="str">
        <f t="shared" si="26"/>
        <v>Davorka – Srebačić</v>
      </c>
      <c r="P213" s="92" t="s">
        <v>0</v>
      </c>
      <c r="Q213" s="141">
        <f t="shared" si="27"/>
        <v>201</v>
      </c>
      <c r="R213" s="278" t="str">
        <f t="shared" si="23"/>
        <v/>
      </c>
      <c r="T213" s="282" t="str" cm="1">
        <f t="array" ref="T213">IFERROR(INDEX(import_data,MATCH($T$8&amp;"-"&amp;$Q213,import_key,0),T$9),"")</f>
        <v/>
      </c>
      <c r="U213" s="280" t="str" cm="1">
        <f t="array" ref="U213">IFERROR(INDEX(import_data,MATCH($T$8&amp;"-"&amp;$Q213,import_key,0),U$9),"")</f>
        <v/>
      </c>
      <c r="V213" s="300" t="str" cm="1">
        <f t="array" ref="V213">IFERROR(INDEX(import_data,MATCH($T$8&amp;"-"&amp;$Q213,import_key,0),V$9),"")</f>
        <v/>
      </c>
    </row>
    <row r="214" spans="2:22" x14ac:dyDescent="0.25">
      <c r="B214" s="141">
        <f t="shared" si="28"/>
        <v>202</v>
      </c>
      <c r="C214" s="278">
        <f t="shared" si="22"/>
        <v>220</v>
      </c>
      <c r="E214" s="282" cm="1">
        <f t="array" ref="E214">IF($C214="","",INDEX(import_data,$C214,E$9))</f>
        <v>2020</v>
      </c>
      <c r="F214" s="280" t="str" cm="1">
        <f t="array" ref="F214">IF($C214="","",INDEX(import_data,$C214,F$9))</f>
        <v>Dejan</v>
      </c>
      <c r="G214" s="280" t="str" cm="1">
        <f t="array" ref="G214">IF($C214="","",INDEX(import_data,$C214,G$9))</f>
        <v>Juranić</v>
      </c>
      <c r="H214" s="280" t="str" cm="1">
        <f t="array" ref="H214">IF($C214="","",IF(INDEX(import_data,$C214,H$9)="","",INDEX(import_data,$C214,H$9)))</f>
        <v>SK Tilček Team</v>
      </c>
      <c r="I214" s="300" t="str" cm="1">
        <f t="array" ref="I214">IF($C214="","",IF(INDEX(import_data,$C214,I$9)="","",INDEX(import_data,$C214,I$9)))</f>
        <v/>
      </c>
      <c r="K214" s="312" t="str">
        <f t="shared" si="24"/>
        <v>Dejan – Juranić – SK Tilček Team</v>
      </c>
      <c r="L214" s="92" t="s">
        <v>0</v>
      </c>
      <c r="M214" s="312" t="str">
        <f t="shared" si="25"/>
        <v>Dejan – Juranić – SK Tilček Team</v>
      </c>
      <c r="N214" s="92" t="s">
        <v>0</v>
      </c>
      <c r="O214" s="312" t="str">
        <f t="shared" si="26"/>
        <v>Dejan – Juranić</v>
      </c>
      <c r="P214" s="92" t="s">
        <v>0</v>
      </c>
      <c r="Q214" s="141">
        <f t="shared" si="27"/>
        <v>202</v>
      </c>
      <c r="R214" s="278" t="str">
        <f t="shared" si="23"/>
        <v/>
      </c>
      <c r="T214" s="282" t="str" cm="1">
        <f t="array" ref="T214">IFERROR(INDEX(import_data,MATCH($T$8&amp;"-"&amp;$Q214,import_key,0),T$9),"")</f>
        <v/>
      </c>
      <c r="U214" s="280" t="str" cm="1">
        <f t="array" ref="U214">IFERROR(INDEX(import_data,MATCH($T$8&amp;"-"&amp;$Q214,import_key,0),U$9),"")</f>
        <v/>
      </c>
      <c r="V214" s="300" t="str" cm="1">
        <f t="array" ref="V214">IFERROR(INDEX(import_data,MATCH($T$8&amp;"-"&amp;$Q214,import_key,0),V$9),"")</f>
        <v/>
      </c>
    </row>
    <row r="215" spans="2:22" x14ac:dyDescent="0.25">
      <c r="B215" s="141">
        <f t="shared" si="28"/>
        <v>203</v>
      </c>
      <c r="C215" s="278">
        <f t="shared" si="22"/>
        <v>221</v>
      </c>
      <c r="E215" s="282" cm="1">
        <f t="array" ref="E215">IF($C215="","",INDEX(import_data,$C215,E$9))</f>
        <v>1012</v>
      </c>
      <c r="F215" s="280" t="str" cm="1">
        <f t="array" ref="F215">IF($C215="","",INDEX(import_data,$C215,F$9))</f>
        <v>Dejan</v>
      </c>
      <c r="G215" s="280" t="str" cm="1">
        <f t="array" ref="G215">IF($C215="","",INDEX(import_data,$C215,G$9))</f>
        <v>Šimičević</v>
      </c>
      <c r="H215" s="280" t="str" cm="1">
        <f t="array" ref="H215">IF($C215="","",IF(INDEX(import_data,$C215,H$9)="","",INDEX(import_data,$C215,H$9)))</f>
        <v>OK Vihor</v>
      </c>
      <c r="I215" s="300" t="str" cm="1">
        <f t="array" ref="I215">IF($C215="","",IF(INDEX(import_data,$C215,I$9)="","",INDEX(import_data,$C215,I$9)))</f>
        <v/>
      </c>
      <c r="K215" s="312" t="str">
        <f t="shared" si="24"/>
        <v>Dejan – Šimičević – OK Vihor</v>
      </c>
      <c r="L215" s="92" t="s">
        <v>0</v>
      </c>
      <c r="M215" s="312" t="str">
        <f t="shared" si="25"/>
        <v>Dejan – Šimičević – OK Vihor</v>
      </c>
      <c r="N215" s="92" t="s">
        <v>0</v>
      </c>
      <c r="O215" s="312" t="str">
        <f t="shared" si="26"/>
        <v>Dejan – Šimičević</v>
      </c>
      <c r="P215" s="92" t="s">
        <v>0</v>
      </c>
      <c r="Q215" s="141">
        <f t="shared" si="27"/>
        <v>203</v>
      </c>
      <c r="R215" s="278" t="str">
        <f t="shared" si="23"/>
        <v/>
      </c>
      <c r="T215" s="282" t="str" cm="1">
        <f t="array" ref="T215">IFERROR(INDEX(import_data,MATCH($T$8&amp;"-"&amp;$Q215,import_key,0),T$9),"")</f>
        <v/>
      </c>
      <c r="U215" s="280" t="str" cm="1">
        <f t="array" ref="U215">IFERROR(INDEX(import_data,MATCH($T$8&amp;"-"&amp;$Q215,import_key,0),U$9),"")</f>
        <v/>
      </c>
      <c r="V215" s="300" t="str" cm="1">
        <f t="array" ref="V215">IFERROR(INDEX(import_data,MATCH($T$8&amp;"-"&amp;$Q215,import_key,0),V$9),"")</f>
        <v/>
      </c>
    </row>
    <row r="216" spans="2:22" x14ac:dyDescent="0.25">
      <c r="B216" s="141">
        <f t="shared" si="28"/>
        <v>204</v>
      </c>
      <c r="C216" s="278">
        <f t="shared" si="22"/>
        <v>222</v>
      </c>
      <c r="E216" s="282" cm="1">
        <f t="array" ref="E216">IF($C216="","",INDEX(import_data,$C216,E$9))</f>
        <v>1583</v>
      </c>
      <c r="F216" s="280" t="str" cm="1">
        <f t="array" ref="F216">IF($C216="","",INDEX(import_data,$C216,F$9))</f>
        <v>Despot</v>
      </c>
      <c r="G216" s="280" t="str" cm="1">
        <f t="array" ref="G216">IF($C216="","",INDEX(import_data,$C216,G$9))</f>
        <v>Matijević</v>
      </c>
      <c r="H216" s="280" t="str" cm="1">
        <f t="array" ref="H216">IF($C216="","",IF(INDEX(import_data,$C216,H$9)="","",INDEX(import_data,$C216,H$9)))</f>
        <v>OK Sova</v>
      </c>
      <c r="I216" s="300" t="str" cm="1">
        <f t="array" ref="I216">IF($C216="","",IF(INDEX(import_data,$C216,I$9)="","",INDEX(import_data,$C216,I$9)))</f>
        <v/>
      </c>
      <c r="K216" s="312" t="str">
        <f t="shared" si="24"/>
        <v>Despot – Matijević – OK Sova</v>
      </c>
      <c r="L216" s="92" t="s">
        <v>0</v>
      </c>
      <c r="M216" s="312" t="str">
        <f t="shared" si="25"/>
        <v>Despot – Matijević – OK Sova</v>
      </c>
      <c r="N216" s="92" t="s">
        <v>0</v>
      </c>
      <c r="O216" s="312" t="str">
        <f t="shared" si="26"/>
        <v>Despot – Matijević</v>
      </c>
      <c r="P216" s="92" t="s">
        <v>0</v>
      </c>
      <c r="Q216" s="141">
        <f t="shared" si="27"/>
        <v>204</v>
      </c>
      <c r="R216" s="278" t="str">
        <f t="shared" si="23"/>
        <v/>
      </c>
      <c r="T216" s="282" t="str" cm="1">
        <f t="array" ref="T216">IFERROR(INDEX(import_data,MATCH($T$8&amp;"-"&amp;$Q216,import_key,0),T$9),"")</f>
        <v/>
      </c>
      <c r="U216" s="280" t="str" cm="1">
        <f t="array" ref="U216">IFERROR(INDEX(import_data,MATCH($T$8&amp;"-"&amp;$Q216,import_key,0),U$9),"")</f>
        <v/>
      </c>
      <c r="V216" s="300" t="str" cm="1">
        <f t="array" ref="V216">IFERROR(INDEX(import_data,MATCH($T$8&amp;"-"&amp;$Q216,import_key,0),V$9),"")</f>
        <v/>
      </c>
    </row>
    <row r="217" spans="2:22" x14ac:dyDescent="0.25">
      <c r="B217" s="141">
        <f t="shared" si="28"/>
        <v>205</v>
      </c>
      <c r="C217" s="278">
        <f t="shared" si="22"/>
        <v>223</v>
      </c>
      <c r="E217" s="282" cm="1">
        <f t="array" ref="E217">IF($C217="","",INDEX(import_data,$C217,E$9))</f>
        <v>1651</v>
      </c>
      <c r="F217" s="280" t="str" cm="1">
        <f t="array" ref="F217">IF($C217="","",INDEX(import_data,$C217,F$9))</f>
        <v>Diana</v>
      </c>
      <c r="G217" s="280" t="str" cm="1">
        <f t="array" ref="G217">IF($C217="","",INDEX(import_data,$C217,G$9))</f>
        <v>Buzov</v>
      </c>
      <c r="H217" s="280" t="str" cm="1">
        <f t="array" ref="H217">IF($C217="","",IF(INDEX(import_data,$C217,H$9)="","",INDEX(import_data,$C217,H$9)))</f>
        <v>OK Sova</v>
      </c>
      <c r="I217" s="300" t="str" cm="1">
        <f t="array" ref="I217">IF($C217="","",IF(INDEX(import_data,$C217,I$9)="","",INDEX(import_data,$C217,I$9)))</f>
        <v/>
      </c>
      <c r="K217" s="312" t="str">
        <f t="shared" si="24"/>
        <v>Diana – Buzov – OK Sova</v>
      </c>
      <c r="L217" s="92" t="s">
        <v>0</v>
      </c>
      <c r="M217" s="312" t="str">
        <f t="shared" si="25"/>
        <v>Diana – Buzov – OK Sova</v>
      </c>
      <c r="N217" s="92" t="s">
        <v>0</v>
      </c>
      <c r="O217" s="312" t="str">
        <f t="shared" si="26"/>
        <v>Diana – Buzov</v>
      </c>
      <c r="P217" s="92" t="s">
        <v>0</v>
      </c>
      <c r="Q217" s="141">
        <f t="shared" si="27"/>
        <v>205</v>
      </c>
      <c r="R217" s="278" t="str">
        <f t="shared" si="23"/>
        <v/>
      </c>
      <c r="T217" s="282" t="str" cm="1">
        <f t="array" ref="T217">IFERROR(INDEX(import_data,MATCH($T$8&amp;"-"&amp;$Q217,import_key,0),T$9),"")</f>
        <v/>
      </c>
      <c r="U217" s="280" t="str" cm="1">
        <f t="array" ref="U217">IFERROR(INDEX(import_data,MATCH($T$8&amp;"-"&amp;$Q217,import_key,0),U$9),"")</f>
        <v/>
      </c>
      <c r="V217" s="300" t="str" cm="1">
        <f t="array" ref="V217">IFERROR(INDEX(import_data,MATCH($T$8&amp;"-"&amp;$Q217,import_key,0),V$9),"")</f>
        <v/>
      </c>
    </row>
    <row r="218" spans="2:22" x14ac:dyDescent="0.25">
      <c r="B218" s="141">
        <f t="shared" si="28"/>
        <v>206</v>
      </c>
      <c r="C218" s="278">
        <f t="shared" si="22"/>
        <v>224</v>
      </c>
      <c r="E218" s="282" cm="1">
        <f t="array" ref="E218">IF($C218="","",INDEX(import_data,$C218,E$9))</f>
        <v>2138</v>
      </c>
      <c r="F218" s="280" t="str" cm="1">
        <f t="array" ref="F218">IF($C218="","",INDEX(import_data,$C218,F$9))</f>
        <v>Dietlinde</v>
      </c>
      <c r="G218" s="280" t="str" cm="1">
        <f t="array" ref="G218">IF($C218="","",INDEX(import_data,$C218,G$9))</f>
        <v>Venhauer</v>
      </c>
      <c r="H218" s="280" t="str" cm="1">
        <f t="array" ref="H218">IF($C218="","",IF(INDEX(import_data,$C218,H$9)="","",INDEX(import_data,$C218,H$9)))</f>
        <v>OLC Union Vikt.</v>
      </c>
      <c r="I218" s="300" t="str" cm="1">
        <f t="array" ref="I218">IF($C218="","",IF(INDEX(import_data,$C218,I$9)="","",INDEX(import_data,$C218,I$9)))</f>
        <v/>
      </c>
      <c r="K218" s="312" t="str">
        <f t="shared" si="24"/>
        <v>Dietlinde – Venhauer – OLC Union Vikt.</v>
      </c>
      <c r="L218" s="92" t="s">
        <v>0</v>
      </c>
      <c r="M218" s="312" t="str">
        <f t="shared" si="25"/>
        <v>Dietlinde – Venhauer – OLC Union Vikt.</v>
      </c>
      <c r="N218" s="92" t="s">
        <v>0</v>
      </c>
      <c r="O218" s="312" t="str">
        <f t="shared" si="26"/>
        <v>Dietlinde – Venhauer</v>
      </c>
      <c r="P218" s="92" t="s">
        <v>0</v>
      </c>
      <c r="Q218" s="141">
        <f t="shared" si="27"/>
        <v>206</v>
      </c>
      <c r="R218" s="278" t="str">
        <f t="shared" si="23"/>
        <v/>
      </c>
      <c r="T218" s="282" t="str" cm="1">
        <f t="array" ref="T218">IFERROR(INDEX(import_data,MATCH($T$8&amp;"-"&amp;$Q218,import_key,0),T$9),"")</f>
        <v/>
      </c>
      <c r="U218" s="280" t="str" cm="1">
        <f t="array" ref="U218">IFERROR(INDEX(import_data,MATCH($T$8&amp;"-"&amp;$Q218,import_key,0),U$9),"")</f>
        <v/>
      </c>
      <c r="V218" s="300" t="str" cm="1">
        <f t="array" ref="V218">IFERROR(INDEX(import_data,MATCH($T$8&amp;"-"&amp;$Q218,import_key,0),V$9),"")</f>
        <v/>
      </c>
    </row>
    <row r="219" spans="2:22" x14ac:dyDescent="0.25">
      <c r="B219" s="141">
        <f t="shared" si="28"/>
        <v>207</v>
      </c>
      <c r="C219" s="278">
        <f t="shared" si="22"/>
        <v>225</v>
      </c>
      <c r="E219" s="282" cm="1">
        <f t="array" ref="E219">IF($C219="","",INDEX(import_data,$C219,E$9))</f>
        <v>1916</v>
      </c>
      <c r="F219" s="280" t="str" cm="1">
        <f t="array" ref="F219">IF($C219="","",INDEX(import_data,$C219,F$9))</f>
        <v>Dinko</v>
      </c>
      <c r="G219" s="280" t="str" cm="1">
        <f t="array" ref="G219">IF($C219="","",INDEX(import_data,$C219,G$9))</f>
        <v>Ćetković</v>
      </c>
      <c r="H219" s="280" t="str" cm="1">
        <f t="array" ref="H219">IF($C219="","",IF(INDEX(import_data,$C219,H$9)="","",INDEX(import_data,$C219,H$9)))</f>
        <v>OK Vihor</v>
      </c>
      <c r="I219" s="300" t="str" cm="1">
        <f t="array" ref="I219">IF($C219="","",IF(INDEX(import_data,$C219,I$9)="","",INDEX(import_data,$C219,I$9)))</f>
        <v/>
      </c>
      <c r="K219" s="312" t="str">
        <f t="shared" si="24"/>
        <v>Dinko – Ćetković – OK Vihor</v>
      </c>
      <c r="L219" s="92" t="s">
        <v>0</v>
      </c>
      <c r="M219" s="312" t="str">
        <f t="shared" si="25"/>
        <v>Dinko – Ćetković – OK Vihor</v>
      </c>
      <c r="N219" s="92" t="s">
        <v>0</v>
      </c>
      <c r="O219" s="312" t="str">
        <f t="shared" si="26"/>
        <v>Dinko – Ćetković</v>
      </c>
      <c r="P219" s="92" t="s">
        <v>0</v>
      </c>
      <c r="Q219" s="141">
        <f t="shared" si="27"/>
        <v>207</v>
      </c>
      <c r="R219" s="278" t="str">
        <f t="shared" si="23"/>
        <v/>
      </c>
      <c r="T219" s="282" t="str" cm="1">
        <f t="array" ref="T219">IFERROR(INDEX(import_data,MATCH($T$8&amp;"-"&amp;$Q219,import_key,0),T$9),"")</f>
        <v/>
      </c>
      <c r="U219" s="280" t="str" cm="1">
        <f t="array" ref="U219">IFERROR(INDEX(import_data,MATCH($T$8&amp;"-"&amp;$Q219,import_key,0),U$9),"")</f>
        <v/>
      </c>
      <c r="V219" s="300" t="str" cm="1">
        <f t="array" ref="V219">IFERROR(INDEX(import_data,MATCH($T$8&amp;"-"&amp;$Q219,import_key,0),V$9),"")</f>
        <v/>
      </c>
    </row>
    <row r="220" spans="2:22" x14ac:dyDescent="0.25">
      <c r="B220" s="141">
        <f t="shared" si="28"/>
        <v>208</v>
      </c>
      <c r="C220" s="278">
        <f t="shared" si="22"/>
        <v>226</v>
      </c>
      <c r="E220" s="282" cm="1">
        <f t="array" ref="E220">IF($C220="","",INDEX(import_data,$C220,E$9))</f>
        <v>1942</v>
      </c>
      <c r="F220" s="280" t="str" cm="1">
        <f t="array" ref="F220">IF($C220="","",INDEX(import_data,$C220,F$9))</f>
        <v>Dino</v>
      </c>
      <c r="G220" s="280" t="str" cm="1">
        <f t="array" ref="G220">IF($C220="","",INDEX(import_data,$C220,G$9))</f>
        <v>Martinović</v>
      </c>
      <c r="H220" s="280" t="str" cm="1">
        <f t="array" ref="H220">IF($C220="","",IF(INDEX(import_data,$C220,H$9)="","",INDEX(import_data,$C220,H$9)))</f>
        <v>OK Vihor</v>
      </c>
      <c r="I220" s="300" t="str" cm="1">
        <f t="array" ref="I220">IF($C220="","",IF(INDEX(import_data,$C220,I$9)="","",INDEX(import_data,$C220,I$9)))</f>
        <v>M21B</v>
      </c>
      <c r="K220" s="312" t="str">
        <f t="shared" si="24"/>
        <v>Dino – Martinović – OK Vihor – M21B</v>
      </c>
      <c r="L220" s="92" t="s">
        <v>0</v>
      </c>
      <c r="M220" s="312" t="str">
        <f t="shared" si="25"/>
        <v>Dino – Martinović – OK Vihor</v>
      </c>
      <c r="N220" s="92" t="s">
        <v>0</v>
      </c>
      <c r="O220" s="312" t="str">
        <f t="shared" si="26"/>
        <v>Dino – Martinović</v>
      </c>
      <c r="P220" s="92" t="s">
        <v>0</v>
      </c>
      <c r="Q220" s="141">
        <f t="shared" si="27"/>
        <v>208</v>
      </c>
      <c r="R220" s="278" t="str">
        <f t="shared" si="23"/>
        <v/>
      </c>
      <c r="T220" s="282" t="str" cm="1">
        <f t="array" ref="T220">IFERROR(INDEX(import_data,MATCH($T$8&amp;"-"&amp;$Q220,import_key,0),T$9),"")</f>
        <v/>
      </c>
      <c r="U220" s="280" t="str" cm="1">
        <f t="array" ref="U220">IFERROR(INDEX(import_data,MATCH($T$8&amp;"-"&amp;$Q220,import_key,0),U$9),"")</f>
        <v/>
      </c>
      <c r="V220" s="300" t="str" cm="1">
        <f t="array" ref="V220">IFERROR(INDEX(import_data,MATCH($T$8&amp;"-"&amp;$Q220,import_key,0),V$9),"")</f>
        <v/>
      </c>
    </row>
    <row r="221" spans="2:22" x14ac:dyDescent="0.25">
      <c r="B221" s="141">
        <f t="shared" si="28"/>
        <v>209</v>
      </c>
      <c r="C221" s="278">
        <f t="shared" si="22"/>
        <v>227</v>
      </c>
      <c r="E221" s="282" cm="1">
        <f t="array" ref="E221">IF($C221="","",INDEX(import_data,$C221,E$9))</f>
        <v>2141</v>
      </c>
      <c r="F221" s="280" t="str" cm="1">
        <f t="array" ref="F221">IF($C221="","",INDEX(import_data,$C221,F$9))</f>
        <v>Dirk</v>
      </c>
      <c r="G221" s="280" t="str" cm="1">
        <f t="array" ref="G221">IF($C221="","",INDEX(import_data,$C221,G$9))</f>
        <v>Hartmann</v>
      </c>
      <c r="H221" s="280" t="str" cm="1">
        <f t="array" ref="H221">IF($C221="","",IF(INDEX(import_data,$C221,H$9)="","",INDEX(import_data,$C221,H$9)))</f>
        <v>SV Mietraching</v>
      </c>
      <c r="I221" s="300" t="str" cm="1">
        <f t="array" ref="I221">IF($C221="","",IF(INDEX(import_data,$C221,I$9)="","",INDEX(import_data,$C221,I$9)))</f>
        <v/>
      </c>
      <c r="K221" s="312" t="str">
        <f t="shared" si="24"/>
        <v>Dirk – Hartmann – SV Mietraching</v>
      </c>
      <c r="L221" s="92" t="s">
        <v>0</v>
      </c>
      <c r="M221" s="312" t="str">
        <f t="shared" si="25"/>
        <v>Dirk – Hartmann – SV Mietraching</v>
      </c>
      <c r="N221" s="92" t="s">
        <v>0</v>
      </c>
      <c r="O221" s="312" t="str">
        <f t="shared" si="26"/>
        <v>Dirk – Hartmann</v>
      </c>
      <c r="P221" s="92" t="s">
        <v>0</v>
      </c>
      <c r="Q221" s="141">
        <f t="shared" si="27"/>
        <v>209</v>
      </c>
      <c r="R221" s="278" t="str">
        <f t="shared" si="23"/>
        <v/>
      </c>
      <c r="T221" s="282" t="str" cm="1">
        <f t="array" ref="T221">IFERROR(INDEX(import_data,MATCH($T$8&amp;"-"&amp;$Q221,import_key,0),T$9),"")</f>
        <v/>
      </c>
      <c r="U221" s="301" t="str" cm="1">
        <f t="array" ref="U221">IFERROR(INDEX(import_data,MATCH($T$8&amp;"-"&amp;$Q221,import_key,0),U$9),"")</f>
        <v/>
      </c>
      <c r="V221" s="300" t="str" cm="1">
        <f t="array" ref="V221">IFERROR(INDEX(import_data,MATCH($T$8&amp;"-"&amp;$Q221,import_key,0),V$9),"")</f>
        <v/>
      </c>
    </row>
    <row r="222" spans="2:22" x14ac:dyDescent="0.25">
      <c r="B222" s="141">
        <f t="shared" si="28"/>
        <v>210</v>
      </c>
      <c r="C222" s="278">
        <f t="shared" si="22"/>
        <v>228</v>
      </c>
      <c r="E222" s="282" cm="1">
        <f t="array" ref="E222">IF($C222="","",INDEX(import_data,$C222,E$9))</f>
        <v>1622</v>
      </c>
      <c r="F222" s="280" t="str" cm="1">
        <f t="array" ref="F222">IF($C222="","",INDEX(import_data,$C222,F$9))</f>
        <v>Dolores</v>
      </c>
      <c r="G222" s="280" t="str" cm="1">
        <f t="array" ref="G222">IF($C222="","",INDEX(import_data,$C222,G$9))</f>
        <v>Pajčin</v>
      </c>
      <c r="H222" s="280" t="str" cm="1">
        <f t="array" ref="H222">IF($C222="","",IF(INDEX(import_data,$C222,H$9)="","",INDEX(import_data,$C222,H$9)))</f>
        <v>OK Sova</v>
      </c>
      <c r="I222" s="300" t="str" cm="1">
        <f t="array" ref="I222">IF($C222="","",IF(INDEX(import_data,$C222,I$9)="","",INDEX(import_data,$C222,I$9)))</f>
        <v>Ž35</v>
      </c>
      <c r="K222" s="312" t="str">
        <f t="shared" si="24"/>
        <v>Dolores – Pajčin – OK Sova – Ž35</v>
      </c>
      <c r="L222" s="92" t="s">
        <v>0</v>
      </c>
      <c r="M222" s="312" t="str">
        <f t="shared" si="25"/>
        <v>Dolores – Pajčin – OK Sova</v>
      </c>
      <c r="N222" s="92" t="s">
        <v>0</v>
      </c>
      <c r="O222" s="312" t="str">
        <f t="shared" si="26"/>
        <v>Dolores – Pajčin</v>
      </c>
      <c r="P222" s="92" t="s">
        <v>0</v>
      </c>
      <c r="Q222" s="141">
        <f t="shared" si="27"/>
        <v>210</v>
      </c>
      <c r="R222" s="278" t="str">
        <f t="shared" si="23"/>
        <v/>
      </c>
      <c r="T222" s="282" t="str" cm="1">
        <f t="array" ref="T222">IFERROR(INDEX(import_data,MATCH($T$8&amp;"-"&amp;$Q222,import_key,0),T$9),"")</f>
        <v/>
      </c>
      <c r="U222" s="280" t="str" cm="1">
        <f t="array" ref="U222">IFERROR(INDEX(import_data,MATCH($T$8&amp;"-"&amp;$Q222,import_key,0),U$9),"")</f>
        <v/>
      </c>
      <c r="V222" s="300" t="str" cm="1">
        <f t="array" ref="V222">IFERROR(INDEX(import_data,MATCH($T$8&amp;"-"&amp;$Q222,import_key,0),V$9),"")</f>
        <v/>
      </c>
    </row>
    <row r="223" spans="2:22" x14ac:dyDescent="0.25">
      <c r="B223" s="141">
        <f t="shared" si="28"/>
        <v>211</v>
      </c>
      <c r="C223" s="278">
        <f t="shared" si="22"/>
        <v>229</v>
      </c>
      <c r="E223" s="282" cm="1">
        <f t="array" ref="E223">IF($C223="","",INDEX(import_data,$C223,E$9))</f>
        <v>1300</v>
      </c>
      <c r="F223" s="280" t="str" cm="1">
        <f t="array" ref="F223">IF($C223="","",INDEX(import_data,$C223,F$9))</f>
        <v>Domagoj</v>
      </c>
      <c r="G223" s="280" t="str" cm="1">
        <f t="array" ref="G223">IF($C223="","",INDEX(import_data,$C223,G$9))</f>
        <v>Delimar</v>
      </c>
      <c r="H223" s="280" t="str" cm="1">
        <f t="array" ref="H223">IF($C223="","",IF(INDEX(import_data,$C223,H$9)="","",INDEX(import_data,$C223,H$9)))</f>
        <v>OK Kapela</v>
      </c>
      <c r="I223" s="300" t="str" cm="1">
        <f t="array" ref="I223">IF($C223="","",IF(INDEX(import_data,$C223,I$9)="","",INDEX(import_data,$C223,I$9)))</f>
        <v>M35</v>
      </c>
      <c r="K223" s="312" t="str">
        <f t="shared" si="24"/>
        <v>Domagoj – Delimar – OK Kapela – M35</v>
      </c>
      <c r="L223" s="92" t="s">
        <v>0</v>
      </c>
      <c r="M223" s="312" t="str">
        <f t="shared" si="25"/>
        <v>Domagoj – Delimar – OK Kapela</v>
      </c>
      <c r="N223" s="92" t="s">
        <v>0</v>
      </c>
      <c r="O223" s="312" t="str">
        <f t="shared" si="26"/>
        <v>Domagoj – Delimar</v>
      </c>
      <c r="P223" s="92" t="s">
        <v>0</v>
      </c>
      <c r="Q223" s="141">
        <f t="shared" si="27"/>
        <v>211</v>
      </c>
      <c r="R223" s="278" t="str">
        <f t="shared" si="23"/>
        <v/>
      </c>
      <c r="T223" s="282" t="str" cm="1">
        <f t="array" ref="T223">IFERROR(INDEX(import_data,MATCH($T$8&amp;"-"&amp;$Q223,import_key,0),T$9),"")</f>
        <v/>
      </c>
      <c r="U223" s="280" t="str" cm="1">
        <f t="array" ref="U223">IFERROR(INDEX(import_data,MATCH($T$8&amp;"-"&amp;$Q223,import_key,0),U$9),"")</f>
        <v/>
      </c>
      <c r="V223" s="300" t="str" cm="1">
        <f t="array" ref="V223">IFERROR(INDEX(import_data,MATCH($T$8&amp;"-"&amp;$Q223,import_key,0),V$9),"")</f>
        <v/>
      </c>
    </row>
    <row r="224" spans="2:22" x14ac:dyDescent="0.25">
      <c r="B224" s="141">
        <f t="shared" si="28"/>
        <v>212</v>
      </c>
      <c r="C224" s="278">
        <f t="shared" si="22"/>
        <v>230</v>
      </c>
      <c r="E224" s="282" cm="1">
        <f t="array" ref="E224">IF($C224="","",INDEX(import_data,$C224,E$9))</f>
        <v>1266</v>
      </c>
      <c r="F224" s="280" t="str" cm="1">
        <f t="array" ref="F224">IF($C224="","",INDEX(import_data,$C224,F$9))</f>
        <v>Domagoj</v>
      </c>
      <c r="G224" s="280" t="str" cm="1">
        <f t="array" ref="G224">IF($C224="","",INDEX(import_data,$C224,G$9))</f>
        <v>Šantić</v>
      </c>
      <c r="H224" s="280" t="str" cm="1">
        <f t="array" ref="H224">IF($C224="","",IF(INDEX(import_data,$C224,H$9)="","",INDEX(import_data,$C224,H$9)))</f>
        <v>OK Bjelovar</v>
      </c>
      <c r="I224" s="300" t="str" cm="1">
        <f t="array" ref="I224">IF($C224="","",IF(INDEX(import_data,$C224,I$9)="","",INDEX(import_data,$C224,I$9)))</f>
        <v>M45</v>
      </c>
      <c r="K224" s="312" t="str">
        <f t="shared" si="24"/>
        <v>Domagoj – Šantić – OK Bjelovar – M45</v>
      </c>
      <c r="L224" s="92" t="s">
        <v>0</v>
      </c>
      <c r="M224" s="312" t="str">
        <f t="shared" si="25"/>
        <v>Domagoj – Šantić – OK Bjelovar</v>
      </c>
      <c r="N224" s="92" t="s">
        <v>0</v>
      </c>
      <c r="O224" s="312" t="str">
        <f t="shared" si="26"/>
        <v>Domagoj – Šantić</v>
      </c>
      <c r="P224" s="92" t="s">
        <v>0</v>
      </c>
      <c r="Q224" s="141">
        <f t="shared" si="27"/>
        <v>212</v>
      </c>
      <c r="R224" s="278" t="str">
        <f t="shared" si="23"/>
        <v/>
      </c>
      <c r="T224" s="282" t="str" cm="1">
        <f t="array" ref="T224">IFERROR(INDEX(import_data,MATCH($T$8&amp;"-"&amp;$Q224,import_key,0),T$9),"")</f>
        <v/>
      </c>
      <c r="U224" s="280" t="str" cm="1">
        <f t="array" ref="U224">IFERROR(INDEX(import_data,MATCH($T$8&amp;"-"&amp;$Q224,import_key,0),U$9),"")</f>
        <v/>
      </c>
      <c r="V224" s="300" t="str" cm="1">
        <f t="array" ref="V224">IFERROR(INDEX(import_data,MATCH($T$8&amp;"-"&amp;$Q224,import_key,0),V$9),"")</f>
        <v/>
      </c>
    </row>
    <row r="225" spans="2:22" x14ac:dyDescent="0.25">
      <c r="B225" s="141">
        <f t="shared" si="28"/>
        <v>213</v>
      </c>
      <c r="C225" s="278">
        <f t="shared" si="22"/>
        <v>231</v>
      </c>
      <c r="E225" s="282" cm="1">
        <f t="array" ref="E225">IF($C225="","",INDEX(import_data,$C225,E$9))</f>
        <v>1921</v>
      </c>
      <c r="F225" s="280" t="str" cm="1">
        <f t="array" ref="F225">IF($C225="","",INDEX(import_data,$C225,F$9))</f>
        <v>Domagoj</v>
      </c>
      <c r="G225" s="280" t="str" cm="1">
        <f t="array" ref="G225">IF($C225="","",INDEX(import_data,$C225,G$9))</f>
        <v>Kavečić</v>
      </c>
      <c r="H225" s="280" t="str" cm="1">
        <f t="array" ref="H225">IF($C225="","",IF(INDEX(import_data,$C225,H$9)="","",INDEX(import_data,$C225,H$9)))</f>
        <v>OK Vihor</v>
      </c>
      <c r="I225" s="300" t="str" cm="1">
        <f t="array" ref="I225">IF($C225="","",IF(INDEX(import_data,$C225,I$9)="","",INDEX(import_data,$C225,I$9)))</f>
        <v/>
      </c>
      <c r="K225" s="312" t="str">
        <f t="shared" si="24"/>
        <v>Domagoj – Kavečić – OK Vihor</v>
      </c>
      <c r="L225" s="92" t="s">
        <v>0</v>
      </c>
      <c r="M225" s="312" t="str">
        <f t="shared" si="25"/>
        <v>Domagoj – Kavečić – OK Vihor</v>
      </c>
      <c r="N225" s="92" t="s">
        <v>0</v>
      </c>
      <c r="O225" s="312" t="str">
        <f t="shared" si="26"/>
        <v>Domagoj – Kavečić</v>
      </c>
      <c r="P225" s="92" t="s">
        <v>0</v>
      </c>
      <c r="Q225" s="141">
        <f t="shared" si="27"/>
        <v>213</v>
      </c>
      <c r="R225" s="278" t="str">
        <f t="shared" si="23"/>
        <v/>
      </c>
      <c r="T225" s="282" t="str" cm="1">
        <f t="array" ref="T225">IFERROR(INDEX(import_data,MATCH($T$8&amp;"-"&amp;$Q225,import_key,0),T$9),"")</f>
        <v/>
      </c>
      <c r="U225" s="280" t="str" cm="1">
        <f t="array" ref="U225">IFERROR(INDEX(import_data,MATCH($T$8&amp;"-"&amp;$Q225,import_key,0),U$9),"")</f>
        <v/>
      </c>
      <c r="V225" s="300" t="str" cm="1">
        <f t="array" ref="V225">IFERROR(INDEX(import_data,MATCH($T$8&amp;"-"&amp;$Q225,import_key,0),V$9),"")</f>
        <v/>
      </c>
    </row>
    <row r="226" spans="2:22" x14ac:dyDescent="0.25">
      <c r="B226" s="141">
        <f t="shared" si="28"/>
        <v>214</v>
      </c>
      <c r="C226" s="278">
        <f t="shared" si="22"/>
        <v>232</v>
      </c>
      <c r="E226" s="282" cm="1">
        <f t="array" ref="E226">IF($C226="","",INDEX(import_data,$C226,E$9))</f>
        <v>1293</v>
      </c>
      <c r="F226" s="280" t="str" cm="1">
        <f t="array" ref="F226">IF($C226="","",INDEX(import_data,$C226,F$9))</f>
        <v>Domagoj</v>
      </c>
      <c r="G226" s="280" t="str" cm="1">
        <f t="array" ref="G226">IF($C226="","",INDEX(import_data,$C226,G$9))</f>
        <v>Novosel</v>
      </c>
      <c r="H226" s="280" t="str" cm="1">
        <f t="array" ref="H226">IF($C226="","",IF(INDEX(import_data,$C226,H$9)="","",INDEX(import_data,$C226,H$9)))</f>
        <v>OK Jelen</v>
      </c>
      <c r="I226" s="300" t="str" cm="1">
        <f t="array" ref="I226">IF($C226="","",IF(INDEX(import_data,$C226,I$9)="","",INDEX(import_data,$C226,I$9)))</f>
        <v>M21B</v>
      </c>
      <c r="K226" s="312" t="str">
        <f t="shared" si="24"/>
        <v>Domagoj – Novosel – OK Jelen – M21B</v>
      </c>
      <c r="L226" s="92" t="s">
        <v>0</v>
      </c>
      <c r="M226" s="312" t="str">
        <f t="shared" si="25"/>
        <v>Domagoj – Novosel – OK Jelen</v>
      </c>
      <c r="N226" s="92" t="s">
        <v>0</v>
      </c>
      <c r="O226" s="312" t="str">
        <f t="shared" si="26"/>
        <v>Domagoj – Novosel</v>
      </c>
      <c r="P226" s="92" t="s">
        <v>0</v>
      </c>
      <c r="Q226" s="141">
        <f t="shared" si="27"/>
        <v>214</v>
      </c>
      <c r="R226" s="278" t="str">
        <f t="shared" si="23"/>
        <v/>
      </c>
      <c r="T226" s="282" t="str" cm="1">
        <f t="array" ref="T226">IFERROR(INDEX(import_data,MATCH($T$8&amp;"-"&amp;$Q226,import_key,0),T$9),"")</f>
        <v/>
      </c>
      <c r="U226" s="280" t="str" cm="1">
        <f t="array" ref="U226">IFERROR(INDEX(import_data,MATCH($T$8&amp;"-"&amp;$Q226,import_key,0),U$9),"")</f>
        <v/>
      </c>
      <c r="V226" s="300" t="str" cm="1">
        <f t="array" ref="V226">IFERROR(INDEX(import_data,MATCH($T$8&amp;"-"&amp;$Q226,import_key,0),V$9),"")</f>
        <v/>
      </c>
    </row>
    <row r="227" spans="2:22" x14ac:dyDescent="0.25">
      <c r="B227" s="141">
        <f t="shared" si="28"/>
        <v>215</v>
      </c>
      <c r="C227" s="278">
        <f t="shared" si="22"/>
        <v>233</v>
      </c>
      <c r="E227" s="282" cm="1">
        <f t="array" ref="E227">IF($C227="","",INDEX(import_data,$C227,E$9))</f>
        <v>1013</v>
      </c>
      <c r="F227" s="280" t="str" cm="1">
        <f t="array" ref="F227">IF($C227="","",INDEX(import_data,$C227,F$9))</f>
        <v>Domagoj</v>
      </c>
      <c r="G227" s="280" t="str" cm="1">
        <f t="array" ref="G227">IF($C227="","",INDEX(import_data,$C227,G$9))</f>
        <v>Levanić</v>
      </c>
      <c r="H227" s="280" t="str" cm="1">
        <f t="array" ref="H227">IF($C227="","",IF(INDEX(import_data,$C227,H$9)="","",INDEX(import_data,$C227,H$9)))</f>
        <v>OK Vihor</v>
      </c>
      <c r="I227" s="300" t="str" cm="1">
        <f t="array" ref="I227">IF($C227="","",IF(INDEX(import_data,$C227,I$9)="","",INDEX(import_data,$C227,I$9)))</f>
        <v/>
      </c>
      <c r="K227" s="312" t="str">
        <f t="shared" si="24"/>
        <v>Domagoj – Levanić – OK Vihor</v>
      </c>
      <c r="L227" s="92" t="s">
        <v>0</v>
      </c>
      <c r="M227" s="312" t="str">
        <f t="shared" si="25"/>
        <v>Domagoj – Levanić – OK Vihor</v>
      </c>
      <c r="N227" s="92" t="s">
        <v>0</v>
      </c>
      <c r="O227" s="312" t="str">
        <f t="shared" si="26"/>
        <v>Domagoj – Levanić</v>
      </c>
      <c r="P227" s="92" t="s">
        <v>0</v>
      </c>
      <c r="Q227" s="141">
        <f t="shared" si="27"/>
        <v>215</v>
      </c>
      <c r="R227" s="278" t="str">
        <f t="shared" si="23"/>
        <v/>
      </c>
      <c r="T227" s="282" t="str" cm="1">
        <f t="array" ref="T227">IFERROR(INDEX(import_data,MATCH($T$8&amp;"-"&amp;$Q227,import_key,0),T$9),"")</f>
        <v/>
      </c>
      <c r="U227" s="280" t="str" cm="1">
        <f t="array" ref="U227">IFERROR(INDEX(import_data,MATCH($T$8&amp;"-"&amp;$Q227,import_key,0),U$9),"")</f>
        <v/>
      </c>
      <c r="V227" s="300" t="str" cm="1">
        <f t="array" ref="V227">IFERROR(INDEX(import_data,MATCH($T$8&amp;"-"&amp;$Q227,import_key,0),V$9),"")</f>
        <v/>
      </c>
    </row>
    <row r="228" spans="2:22" x14ac:dyDescent="0.25">
      <c r="B228" s="141">
        <f t="shared" si="28"/>
        <v>216</v>
      </c>
      <c r="C228" s="278">
        <f t="shared" si="22"/>
        <v>234</v>
      </c>
      <c r="E228" s="282" cm="1">
        <f t="array" ref="E228">IF($C228="","",INDEX(import_data,$C228,E$9))</f>
        <v>1237</v>
      </c>
      <c r="F228" s="280" t="str" cm="1">
        <f t="array" ref="F228">IF($C228="","",INDEX(import_data,$C228,F$9))</f>
        <v>Domagoj</v>
      </c>
      <c r="G228" s="280" t="str" cm="1">
        <f t="array" ref="G228">IF($C228="","",INDEX(import_data,$C228,G$9))</f>
        <v>Pavlin</v>
      </c>
      <c r="H228" s="280" t="str" cm="1">
        <f t="array" ref="H228">IF($C228="","",IF(INDEX(import_data,$C228,H$9)="","",INDEX(import_data,$C228,H$9)))</f>
        <v>OK Vihor</v>
      </c>
      <c r="I228" s="300" t="str" cm="1">
        <f t="array" ref="I228">IF($C228="","",IF(INDEX(import_data,$C228,I$9)="","",INDEX(import_data,$C228,I$9)))</f>
        <v>M45</v>
      </c>
      <c r="K228" s="312" t="str">
        <f t="shared" si="24"/>
        <v>Domagoj – Pavlin – OK Vihor – M45</v>
      </c>
      <c r="L228" s="92" t="s">
        <v>0</v>
      </c>
      <c r="M228" s="312" t="str">
        <f t="shared" si="25"/>
        <v>Domagoj – Pavlin – OK Vihor</v>
      </c>
      <c r="N228" s="92" t="s">
        <v>0</v>
      </c>
      <c r="O228" s="312" t="str">
        <f t="shared" si="26"/>
        <v>Domagoj – Pavlin</v>
      </c>
      <c r="P228" s="92" t="s">
        <v>0</v>
      </c>
      <c r="Q228" s="141">
        <f t="shared" si="27"/>
        <v>216</v>
      </c>
      <c r="R228" s="278" t="str">
        <f t="shared" si="23"/>
        <v/>
      </c>
      <c r="T228" s="282" t="str" cm="1">
        <f t="array" ref="T228">IFERROR(INDEX(import_data,MATCH($T$8&amp;"-"&amp;$Q228,import_key,0),T$9),"")</f>
        <v/>
      </c>
      <c r="U228" s="280" t="str" cm="1">
        <f t="array" ref="U228">IFERROR(INDEX(import_data,MATCH($T$8&amp;"-"&amp;$Q228,import_key,0),U$9),"")</f>
        <v/>
      </c>
      <c r="V228" s="300" t="str" cm="1">
        <f t="array" ref="V228">IFERROR(INDEX(import_data,MATCH($T$8&amp;"-"&amp;$Q228,import_key,0),V$9),"")</f>
        <v/>
      </c>
    </row>
    <row r="229" spans="2:22" x14ac:dyDescent="0.25">
      <c r="B229" s="141">
        <f t="shared" si="28"/>
        <v>217</v>
      </c>
      <c r="C229" s="278">
        <f t="shared" si="22"/>
        <v>235</v>
      </c>
      <c r="E229" s="282" cm="1">
        <f t="array" ref="E229">IF($C229="","",INDEX(import_data,$C229,E$9))</f>
        <v>1302</v>
      </c>
      <c r="F229" s="280" t="str" cm="1">
        <f t="array" ref="F229">IF($C229="","",INDEX(import_data,$C229,F$9))</f>
        <v>Domagoj</v>
      </c>
      <c r="G229" s="280" t="str" cm="1">
        <f t="array" ref="G229">IF($C229="","",INDEX(import_data,$C229,G$9))</f>
        <v>Malović</v>
      </c>
      <c r="H229" s="280" t="str" cm="1">
        <f t="array" ref="H229">IF($C229="","",IF(INDEX(import_data,$C229,H$9)="","",INDEX(import_data,$C229,H$9)))</f>
        <v>OK Kapela</v>
      </c>
      <c r="I229" s="300" t="str" cm="1">
        <f t="array" ref="I229">IF($C229="","",IF(INDEX(import_data,$C229,I$9)="","",INDEX(import_data,$C229,I$9)))</f>
        <v>M21B</v>
      </c>
      <c r="K229" s="312" t="str">
        <f t="shared" si="24"/>
        <v>Domagoj – Malović – OK Kapela – M21B</v>
      </c>
      <c r="L229" s="92" t="s">
        <v>0</v>
      </c>
      <c r="M229" s="312" t="str">
        <f t="shared" si="25"/>
        <v>Domagoj – Malović – OK Kapela</v>
      </c>
      <c r="N229" s="92" t="s">
        <v>0</v>
      </c>
      <c r="O229" s="312" t="str">
        <f t="shared" si="26"/>
        <v>Domagoj – Malović</v>
      </c>
      <c r="P229" s="92" t="s">
        <v>0</v>
      </c>
      <c r="Q229" s="141">
        <f t="shared" si="27"/>
        <v>217</v>
      </c>
      <c r="R229" s="278" t="str">
        <f t="shared" si="23"/>
        <v/>
      </c>
      <c r="T229" s="282" t="str" cm="1">
        <f t="array" ref="T229">IFERROR(INDEX(import_data,MATCH($T$8&amp;"-"&amp;$Q229,import_key,0),T$9),"")</f>
        <v/>
      </c>
      <c r="U229" s="280" t="str" cm="1">
        <f t="array" ref="U229">IFERROR(INDEX(import_data,MATCH($T$8&amp;"-"&amp;$Q229,import_key,0),U$9),"")</f>
        <v/>
      </c>
      <c r="V229" s="300" t="str" cm="1">
        <f t="array" ref="V229">IFERROR(INDEX(import_data,MATCH($T$8&amp;"-"&amp;$Q229,import_key,0),V$9),"")</f>
        <v/>
      </c>
    </row>
    <row r="230" spans="2:22" x14ac:dyDescent="0.25">
      <c r="B230" s="141">
        <f t="shared" si="28"/>
        <v>218</v>
      </c>
      <c r="C230" s="278">
        <f t="shared" si="22"/>
        <v>236</v>
      </c>
      <c r="E230" s="282" cm="1">
        <f t="array" ref="E230">IF($C230="","",INDEX(import_data,$C230,E$9))</f>
        <v>1535</v>
      </c>
      <c r="F230" s="280" t="str" cm="1">
        <f t="array" ref="F230">IF($C230="","",INDEX(import_data,$C230,F$9))</f>
        <v>Dominik</v>
      </c>
      <c r="G230" s="280" t="str" cm="1">
        <f t="array" ref="G230">IF($C230="","",INDEX(import_data,$C230,G$9))</f>
        <v>Kirin</v>
      </c>
      <c r="H230" s="280" t="str" cm="1">
        <f t="array" ref="H230">IF($C230="","",IF(INDEX(import_data,$C230,H$9)="","",INDEX(import_data,$C230,H$9)))</f>
        <v>OK Maksimir</v>
      </c>
      <c r="I230" s="300" t="str" cm="1">
        <f t="array" ref="I230">IF($C230="","",IF(INDEX(import_data,$C230,I$9)="","",INDEX(import_data,$C230,I$9)))</f>
        <v>M21A</v>
      </c>
      <c r="K230" s="312" t="str">
        <f t="shared" si="24"/>
        <v>Dominik – Kirin – OK Maksimir – M21A</v>
      </c>
      <c r="L230" s="92" t="s">
        <v>0</v>
      </c>
      <c r="M230" s="312" t="str">
        <f t="shared" si="25"/>
        <v>Dominik – Kirin – OK Maksimir</v>
      </c>
      <c r="N230" s="92" t="s">
        <v>0</v>
      </c>
      <c r="O230" s="312" t="str">
        <f t="shared" si="26"/>
        <v>Dominik – Kirin</v>
      </c>
      <c r="P230" s="92" t="s">
        <v>0</v>
      </c>
      <c r="Q230" s="141">
        <f t="shared" si="27"/>
        <v>218</v>
      </c>
      <c r="R230" s="278" t="str">
        <f t="shared" si="23"/>
        <v/>
      </c>
      <c r="T230" s="282" t="str" cm="1">
        <f t="array" ref="T230">IFERROR(INDEX(import_data,MATCH($T$8&amp;"-"&amp;$Q230,import_key,0),T$9),"")</f>
        <v/>
      </c>
      <c r="U230" s="280" t="str" cm="1">
        <f t="array" ref="U230">IFERROR(INDEX(import_data,MATCH($T$8&amp;"-"&amp;$Q230,import_key,0),U$9),"")</f>
        <v/>
      </c>
      <c r="V230" s="300" t="str" cm="1">
        <f t="array" ref="V230">IFERROR(INDEX(import_data,MATCH($T$8&amp;"-"&amp;$Q230,import_key,0),V$9),"")</f>
        <v/>
      </c>
    </row>
    <row r="231" spans="2:22" x14ac:dyDescent="0.25">
      <c r="B231" s="141">
        <f t="shared" si="28"/>
        <v>219</v>
      </c>
      <c r="C231" s="278">
        <f t="shared" si="22"/>
        <v>237</v>
      </c>
      <c r="E231" s="282" cm="1">
        <f t="array" ref="E231">IF($C231="","",INDEX(import_data,$C231,E$9))</f>
        <v>1780</v>
      </c>
      <c r="F231" s="280" t="str" cm="1">
        <f t="array" ref="F231">IF($C231="","",INDEX(import_data,$C231,F$9))</f>
        <v>Dominik</v>
      </c>
      <c r="G231" s="280" t="str" cm="1">
        <f t="array" ref="G231">IF($C231="","",INDEX(import_data,$C231,G$9))</f>
        <v>Mihaljević</v>
      </c>
      <c r="H231" s="280" t="str" cm="1">
        <f t="array" ref="H231">IF($C231="","",IF(INDEX(import_data,$C231,H$9)="","",INDEX(import_data,$C231,H$9)))</f>
        <v>OK Japetić</v>
      </c>
      <c r="I231" s="300" t="str" cm="1">
        <f t="array" ref="I231">IF($C231="","",IF(INDEX(import_data,$C231,I$9)="","",INDEX(import_data,$C231,I$9)))</f>
        <v/>
      </c>
      <c r="K231" s="312" t="str">
        <f t="shared" si="24"/>
        <v>Dominik – Mihaljević – OK Japetić</v>
      </c>
      <c r="L231" s="92" t="s">
        <v>0</v>
      </c>
      <c r="M231" s="312" t="str">
        <f t="shared" si="25"/>
        <v>Dominik – Mihaljević – OK Japetić</v>
      </c>
      <c r="N231" s="92" t="s">
        <v>0</v>
      </c>
      <c r="O231" s="312" t="str">
        <f t="shared" si="26"/>
        <v>Dominik – Mihaljević</v>
      </c>
      <c r="P231" s="92" t="s">
        <v>0</v>
      </c>
      <c r="Q231" s="141">
        <f t="shared" si="27"/>
        <v>219</v>
      </c>
      <c r="R231" s="278" t="str">
        <f t="shared" si="23"/>
        <v/>
      </c>
      <c r="T231" s="282" t="str" cm="1">
        <f t="array" ref="T231">IFERROR(INDEX(import_data,MATCH($T$8&amp;"-"&amp;$Q231,import_key,0),T$9),"")</f>
        <v/>
      </c>
      <c r="U231" s="280" t="str" cm="1">
        <f t="array" ref="U231">IFERROR(INDEX(import_data,MATCH($T$8&amp;"-"&amp;$Q231,import_key,0),U$9),"")</f>
        <v/>
      </c>
      <c r="V231" s="300" t="str" cm="1">
        <f t="array" ref="V231">IFERROR(INDEX(import_data,MATCH($T$8&amp;"-"&amp;$Q231,import_key,0),V$9),"")</f>
        <v/>
      </c>
    </row>
    <row r="232" spans="2:22" x14ac:dyDescent="0.25">
      <c r="B232" s="141">
        <f t="shared" si="28"/>
        <v>220</v>
      </c>
      <c r="C232" s="278">
        <f t="shared" si="22"/>
        <v>238</v>
      </c>
      <c r="E232" s="282" cm="1">
        <f t="array" ref="E232">IF($C232="","",INDEX(import_data,$C232,E$9))</f>
        <v>1176</v>
      </c>
      <c r="F232" s="280" t="str" cm="1">
        <f t="array" ref="F232">IF($C232="","",INDEX(import_data,$C232,F$9))</f>
        <v>Dominik</v>
      </c>
      <c r="G232" s="280" t="str" cm="1">
        <f t="array" ref="G232">IF($C232="","",INDEX(import_data,$C232,G$9))</f>
        <v>Klasić</v>
      </c>
      <c r="H232" s="280" t="str" cm="1">
        <f t="array" ref="H232">IF($C232="","",IF(INDEX(import_data,$C232,H$9)="","",INDEX(import_data,$C232,H$9)))</f>
        <v>OK Maksimir</v>
      </c>
      <c r="I232" s="300" t="str" cm="1">
        <f t="array" ref="I232">IF($C232="","",IF(INDEX(import_data,$C232,I$9)="","",INDEX(import_data,$C232,I$9)))</f>
        <v>M21A</v>
      </c>
      <c r="K232" s="312" t="str">
        <f t="shared" si="24"/>
        <v>Dominik – Klasić – OK Maksimir – M21A</v>
      </c>
      <c r="L232" s="92" t="s">
        <v>0</v>
      </c>
      <c r="M232" s="312" t="str">
        <f t="shared" si="25"/>
        <v>Dominik – Klasić – OK Maksimir</v>
      </c>
      <c r="N232" s="92" t="s">
        <v>0</v>
      </c>
      <c r="O232" s="312" t="str">
        <f t="shared" si="26"/>
        <v>Dominik – Klasić</v>
      </c>
      <c r="P232" s="92" t="s">
        <v>0</v>
      </c>
      <c r="Q232" s="141">
        <f t="shared" si="27"/>
        <v>220</v>
      </c>
      <c r="R232" s="278" t="str">
        <f t="shared" si="23"/>
        <v/>
      </c>
      <c r="T232" s="282" t="str" cm="1">
        <f t="array" ref="T232">IFERROR(INDEX(import_data,MATCH($T$8&amp;"-"&amp;$Q232,import_key,0),T$9),"")</f>
        <v/>
      </c>
      <c r="U232" s="280" t="str" cm="1">
        <f t="array" ref="U232">IFERROR(INDEX(import_data,MATCH($T$8&amp;"-"&amp;$Q232,import_key,0),U$9),"")</f>
        <v/>
      </c>
      <c r="V232" s="300" t="str" cm="1">
        <f t="array" ref="V232">IFERROR(INDEX(import_data,MATCH($T$8&amp;"-"&amp;$Q232,import_key,0),V$9),"")</f>
        <v/>
      </c>
    </row>
    <row r="233" spans="2:22" x14ac:dyDescent="0.25">
      <c r="B233" s="141">
        <f t="shared" si="28"/>
        <v>221</v>
      </c>
      <c r="C233" s="278">
        <f t="shared" si="22"/>
        <v>239</v>
      </c>
      <c r="E233" s="282" cm="1">
        <f t="array" ref="E233">IF($C233="","",INDEX(import_data,$C233,E$9))</f>
        <v>1789</v>
      </c>
      <c r="F233" s="280" t="str" cm="1">
        <f t="array" ref="F233">IF($C233="","",INDEX(import_data,$C233,F$9))</f>
        <v>Dominik</v>
      </c>
      <c r="G233" s="280" t="str" cm="1">
        <f t="array" ref="G233">IF($C233="","",INDEX(import_data,$C233,G$9))</f>
        <v>Sabljak</v>
      </c>
      <c r="H233" s="280" t="str" cm="1">
        <f t="array" ref="H233">IF($C233="","",IF(INDEX(import_data,$C233,H$9)="","",INDEX(import_data,$C233,H$9)))</f>
        <v>OK Kapela</v>
      </c>
      <c r="I233" s="300" t="str" cm="1">
        <f t="array" ref="I233">IF($C233="","",IF(INDEX(import_data,$C233,I$9)="","",INDEX(import_data,$C233,I$9)))</f>
        <v/>
      </c>
      <c r="K233" s="312" t="str">
        <f t="shared" si="24"/>
        <v>Dominik – Sabljak – OK Kapela</v>
      </c>
      <c r="L233" s="92" t="s">
        <v>0</v>
      </c>
      <c r="M233" s="312" t="str">
        <f t="shared" si="25"/>
        <v>Dominik – Sabljak – OK Kapela</v>
      </c>
      <c r="N233" s="92" t="s">
        <v>0</v>
      </c>
      <c r="O233" s="312" t="str">
        <f t="shared" si="26"/>
        <v>Dominik – Sabljak</v>
      </c>
      <c r="P233" s="92" t="s">
        <v>0</v>
      </c>
      <c r="Q233" s="141">
        <f t="shared" si="27"/>
        <v>221</v>
      </c>
      <c r="R233" s="278" t="str">
        <f t="shared" si="23"/>
        <v/>
      </c>
      <c r="T233" s="282" t="str" cm="1">
        <f t="array" ref="T233">IFERROR(INDEX(import_data,MATCH($T$8&amp;"-"&amp;$Q233,import_key,0),T$9),"")</f>
        <v/>
      </c>
      <c r="U233" s="280" t="str" cm="1">
        <f t="array" ref="U233">IFERROR(INDEX(import_data,MATCH($T$8&amp;"-"&amp;$Q233,import_key,0),U$9),"")</f>
        <v/>
      </c>
      <c r="V233" s="300" t="str" cm="1">
        <f t="array" ref="V233">IFERROR(INDEX(import_data,MATCH($T$8&amp;"-"&amp;$Q233,import_key,0),V$9),"")</f>
        <v/>
      </c>
    </row>
    <row r="234" spans="2:22" x14ac:dyDescent="0.25">
      <c r="B234" s="141">
        <f t="shared" si="28"/>
        <v>222</v>
      </c>
      <c r="C234" s="278">
        <f t="shared" si="22"/>
        <v>240</v>
      </c>
      <c r="E234" s="282" cm="1">
        <f t="array" ref="E234">IF($C234="","",INDEX(import_data,$C234,E$9))</f>
        <v>1961</v>
      </c>
      <c r="F234" s="280" t="str" cm="1">
        <f t="array" ref="F234">IF($C234="","",INDEX(import_data,$C234,F$9))</f>
        <v>Dominik</v>
      </c>
      <c r="G234" s="280" t="str" cm="1">
        <f t="array" ref="G234">IF($C234="","",INDEX(import_data,$C234,G$9))</f>
        <v>Hribar</v>
      </c>
      <c r="H234" s="280" t="str" cm="1">
        <f t="array" ref="H234">IF($C234="","",IF(INDEX(import_data,$C234,H$9)="","",INDEX(import_data,$C234,H$9)))</f>
        <v>OK Kapela</v>
      </c>
      <c r="I234" s="300" t="str" cm="1">
        <f t="array" ref="I234">IF($C234="","",IF(INDEX(import_data,$C234,I$9)="","",INDEX(import_data,$C234,I$9)))</f>
        <v/>
      </c>
      <c r="K234" s="312" t="str">
        <f t="shared" si="24"/>
        <v>Dominik – Hribar – OK Kapela</v>
      </c>
      <c r="L234" s="92" t="s">
        <v>0</v>
      </c>
      <c r="M234" s="312" t="str">
        <f t="shared" si="25"/>
        <v>Dominik – Hribar – OK Kapela</v>
      </c>
      <c r="N234" s="92" t="s">
        <v>0</v>
      </c>
      <c r="O234" s="312" t="str">
        <f t="shared" si="26"/>
        <v>Dominik – Hribar</v>
      </c>
      <c r="P234" s="92" t="s">
        <v>0</v>
      </c>
      <c r="Q234" s="141">
        <f t="shared" si="27"/>
        <v>222</v>
      </c>
      <c r="R234" s="278" t="str">
        <f t="shared" si="23"/>
        <v/>
      </c>
      <c r="T234" s="282" t="str" cm="1">
        <f t="array" ref="T234">IFERROR(INDEX(import_data,MATCH($T$8&amp;"-"&amp;$Q234,import_key,0),T$9),"")</f>
        <v/>
      </c>
      <c r="U234" s="280" t="str" cm="1">
        <f t="array" ref="U234">IFERROR(INDEX(import_data,MATCH($T$8&amp;"-"&amp;$Q234,import_key,0),U$9),"")</f>
        <v/>
      </c>
      <c r="V234" s="300" t="str" cm="1">
        <f t="array" ref="V234">IFERROR(INDEX(import_data,MATCH($T$8&amp;"-"&amp;$Q234,import_key,0),V$9),"")</f>
        <v/>
      </c>
    </row>
    <row r="235" spans="2:22" x14ac:dyDescent="0.25">
      <c r="B235" s="141">
        <f t="shared" si="28"/>
        <v>223</v>
      </c>
      <c r="C235" s="278">
        <f t="shared" si="22"/>
        <v>241</v>
      </c>
      <c r="E235" s="282" cm="1">
        <f t="array" ref="E235">IF($C235="","",INDEX(import_data,$C235,E$9))</f>
        <v>1998</v>
      </c>
      <c r="F235" s="280" t="str" cm="1">
        <f t="array" ref="F235">IF($C235="","",INDEX(import_data,$C235,F$9))</f>
        <v>Dominik</v>
      </c>
      <c r="G235" s="280" t="str" cm="1">
        <f t="array" ref="G235">IF($C235="","",INDEX(import_data,$C235,G$9))</f>
        <v>Hržan</v>
      </c>
      <c r="H235" s="280" t="str" cm="1">
        <f t="array" ref="H235">IF($C235="","",IF(INDEX(import_data,$C235,H$9)="","",INDEX(import_data,$C235,H$9)))</f>
        <v>OK Maksimir</v>
      </c>
      <c r="I235" s="300" t="str" cm="1">
        <f t="array" ref="I235">IF($C235="","",IF(INDEX(import_data,$C235,I$9)="","",INDEX(import_data,$C235,I$9)))</f>
        <v/>
      </c>
      <c r="K235" s="312" t="str">
        <f t="shared" si="24"/>
        <v>Dominik – Hržan – OK Maksimir</v>
      </c>
      <c r="L235" s="92" t="s">
        <v>0</v>
      </c>
      <c r="M235" s="312" t="str">
        <f t="shared" si="25"/>
        <v>Dominik – Hržan – OK Maksimir</v>
      </c>
      <c r="N235" s="92" t="s">
        <v>0</v>
      </c>
      <c r="O235" s="312" t="str">
        <f t="shared" si="26"/>
        <v>Dominik – Hržan</v>
      </c>
      <c r="P235" s="92" t="s">
        <v>0</v>
      </c>
      <c r="Q235" s="141">
        <f t="shared" si="27"/>
        <v>223</v>
      </c>
      <c r="R235" s="278" t="str">
        <f t="shared" si="23"/>
        <v/>
      </c>
      <c r="T235" s="282" t="str" cm="1">
        <f t="array" ref="T235">IFERROR(INDEX(import_data,MATCH($T$8&amp;"-"&amp;$Q235,import_key,0),T$9),"")</f>
        <v/>
      </c>
      <c r="U235" s="280" t="str" cm="1">
        <f t="array" ref="U235">IFERROR(INDEX(import_data,MATCH($T$8&amp;"-"&amp;$Q235,import_key,0),U$9),"")</f>
        <v/>
      </c>
      <c r="V235" s="300" t="str" cm="1">
        <f t="array" ref="V235">IFERROR(INDEX(import_data,MATCH($T$8&amp;"-"&amp;$Q235,import_key,0),V$9),"")</f>
        <v/>
      </c>
    </row>
    <row r="236" spans="2:22" x14ac:dyDescent="0.25">
      <c r="B236" s="141">
        <f t="shared" si="28"/>
        <v>224</v>
      </c>
      <c r="C236" s="278">
        <f t="shared" si="22"/>
        <v>242</v>
      </c>
      <c r="E236" s="282" cm="1">
        <f t="array" ref="E236">IF($C236="","",INDEX(import_data,$C236,E$9))</f>
        <v>1904</v>
      </c>
      <c r="F236" s="280" t="str" cm="1">
        <f t="array" ref="F236">IF($C236="","",INDEX(import_data,$C236,F$9))</f>
        <v>Donateo</v>
      </c>
      <c r="G236" s="280" t="str" cm="1">
        <f t="array" ref="G236">IF($C236="","",INDEX(import_data,$C236,G$9))</f>
        <v>Sitarić-Knezić</v>
      </c>
      <c r="H236" s="280" t="str" cm="1">
        <f t="array" ref="H236">IF($C236="","",IF(INDEX(import_data,$C236,H$9)="","",INDEX(import_data,$C236,H$9)))</f>
        <v>OK Vihor</v>
      </c>
      <c r="I236" s="300" t="str" cm="1">
        <f t="array" ref="I236">IF($C236="","",IF(INDEX(import_data,$C236,I$9)="","",INDEX(import_data,$C236,I$9)))</f>
        <v/>
      </c>
      <c r="K236" s="312" t="str">
        <f t="shared" si="24"/>
        <v>Donateo – Sitarić-Knezić – OK Vihor</v>
      </c>
      <c r="L236" s="92" t="s">
        <v>0</v>
      </c>
      <c r="M236" s="312" t="str">
        <f t="shared" si="25"/>
        <v>Donateo – Sitarić-Knezić – OK Vihor</v>
      </c>
      <c r="N236" s="92" t="s">
        <v>0</v>
      </c>
      <c r="O236" s="312" t="str">
        <f t="shared" si="26"/>
        <v>Donateo – Sitarić-Knezić</v>
      </c>
      <c r="P236" s="92" t="s">
        <v>0</v>
      </c>
      <c r="Q236" s="141">
        <f t="shared" si="27"/>
        <v>224</v>
      </c>
      <c r="R236" s="278" t="str">
        <f t="shared" si="23"/>
        <v/>
      </c>
      <c r="T236" s="282" t="str" cm="1">
        <f t="array" ref="T236">IFERROR(INDEX(import_data,MATCH($T$8&amp;"-"&amp;$Q236,import_key,0),T$9),"")</f>
        <v/>
      </c>
      <c r="U236" s="280" t="str" cm="1">
        <f t="array" ref="U236">IFERROR(INDEX(import_data,MATCH($T$8&amp;"-"&amp;$Q236,import_key,0),U$9),"")</f>
        <v/>
      </c>
      <c r="V236" s="300" t="str" cm="1">
        <f t="array" ref="V236">IFERROR(INDEX(import_data,MATCH($T$8&amp;"-"&amp;$Q236,import_key,0),V$9),"")</f>
        <v/>
      </c>
    </row>
    <row r="237" spans="2:22" x14ac:dyDescent="0.25">
      <c r="B237" s="141">
        <f t="shared" si="28"/>
        <v>225</v>
      </c>
      <c r="C237" s="278">
        <f t="shared" si="22"/>
        <v>243</v>
      </c>
      <c r="E237" s="282" cm="1">
        <f t="array" ref="E237">IF($C237="","",INDEX(import_data,$C237,E$9))</f>
        <v>2202</v>
      </c>
      <c r="F237" s="280" t="str" cm="1">
        <f t="array" ref="F237">IF($C237="","",INDEX(import_data,$C237,F$9))</f>
        <v>Dora</v>
      </c>
      <c r="G237" s="280" t="str" cm="1">
        <f t="array" ref="G237">IF($C237="","",INDEX(import_data,$C237,G$9))</f>
        <v>Kermek</v>
      </c>
      <c r="H237" s="280" t="str" cm="1">
        <f t="array" ref="H237">IF($C237="","",IF(INDEX(import_data,$C237,H$9)="","",INDEX(import_data,$C237,H$9)))</f>
        <v>OK Varaždin</v>
      </c>
      <c r="I237" s="300" t="str" cm="1">
        <f t="array" ref="I237">IF($C237="","",IF(INDEX(import_data,$C237,I$9)="","",INDEX(import_data,$C237,I$9)))</f>
        <v>Ž21A</v>
      </c>
      <c r="K237" s="312" t="str">
        <f t="shared" si="24"/>
        <v>Dora – Kermek – OK Varaždin – Ž21A</v>
      </c>
      <c r="L237" s="92" t="s">
        <v>0</v>
      </c>
      <c r="M237" s="312" t="str">
        <f t="shared" si="25"/>
        <v>Dora – Kermek – OK Varaždin</v>
      </c>
      <c r="N237" s="92" t="s">
        <v>0</v>
      </c>
      <c r="O237" s="312" t="str">
        <f t="shared" si="26"/>
        <v>Dora – Kermek</v>
      </c>
      <c r="P237" s="92" t="s">
        <v>0</v>
      </c>
      <c r="Q237" s="141">
        <f t="shared" si="27"/>
        <v>225</v>
      </c>
      <c r="R237" s="278" t="str">
        <f t="shared" si="23"/>
        <v/>
      </c>
      <c r="T237" s="282" t="str" cm="1">
        <f t="array" ref="T237">IFERROR(INDEX(import_data,MATCH($T$8&amp;"-"&amp;$Q237,import_key,0),T$9),"")</f>
        <v/>
      </c>
      <c r="U237" s="280" t="str" cm="1">
        <f t="array" ref="U237">IFERROR(INDEX(import_data,MATCH($T$8&amp;"-"&amp;$Q237,import_key,0),U$9),"")</f>
        <v/>
      </c>
      <c r="V237" s="300" t="str" cm="1">
        <f t="array" ref="V237">IFERROR(INDEX(import_data,MATCH($T$8&amp;"-"&amp;$Q237,import_key,0),V$9),"")</f>
        <v/>
      </c>
    </row>
    <row r="238" spans="2:22" x14ac:dyDescent="0.25">
      <c r="B238" s="141">
        <f t="shared" si="28"/>
        <v>226</v>
      </c>
      <c r="C238" s="278">
        <f t="shared" si="22"/>
        <v>244</v>
      </c>
      <c r="E238" s="282" cm="1">
        <f t="array" ref="E238">IF($C238="","",INDEX(import_data,$C238,E$9))</f>
        <v>1129</v>
      </c>
      <c r="F238" s="280" t="str" cm="1">
        <f t="array" ref="F238">IF($C238="","",INDEX(import_data,$C238,F$9))</f>
        <v>Dora</v>
      </c>
      <c r="G238" s="280" t="str" cm="1">
        <f t="array" ref="G238">IF($C238="","",INDEX(import_data,$C238,G$9))</f>
        <v>Miljković</v>
      </c>
      <c r="H238" s="280" t="str" cm="1">
        <f t="array" ref="H238">IF($C238="","",IF(INDEX(import_data,$C238,H$9)="","",INDEX(import_data,$C238,H$9)))</f>
        <v>OK Jelen</v>
      </c>
      <c r="I238" s="300" t="str" cm="1">
        <f t="array" ref="I238">IF($C238="","",IF(INDEX(import_data,$C238,I$9)="","",INDEX(import_data,$C238,I$9)))</f>
        <v>Ž21A</v>
      </c>
      <c r="K238" s="312" t="str">
        <f t="shared" si="24"/>
        <v>Dora – Miljković – OK Jelen – Ž21A</v>
      </c>
      <c r="L238" s="92" t="s">
        <v>0</v>
      </c>
      <c r="M238" s="312" t="str">
        <f t="shared" si="25"/>
        <v>Dora – Miljković – OK Jelen</v>
      </c>
      <c r="N238" s="92" t="s">
        <v>0</v>
      </c>
      <c r="O238" s="312" t="str">
        <f t="shared" si="26"/>
        <v>Dora – Miljković</v>
      </c>
      <c r="P238" s="92" t="s">
        <v>0</v>
      </c>
      <c r="Q238" s="141">
        <f t="shared" si="27"/>
        <v>226</v>
      </c>
      <c r="R238" s="278" t="str">
        <f t="shared" si="23"/>
        <v/>
      </c>
      <c r="T238" s="282" t="str" cm="1">
        <f t="array" ref="T238">IFERROR(INDEX(import_data,MATCH($T$8&amp;"-"&amp;$Q238,import_key,0),T$9),"")</f>
        <v/>
      </c>
      <c r="U238" s="280" t="str" cm="1">
        <f t="array" ref="U238">IFERROR(INDEX(import_data,MATCH($T$8&amp;"-"&amp;$Q238,import_key,0),U$9),"")</f>
        <v/>
      </c>
      <c r="V238" s="300" t="str" cm="1">
        <f t="array" ref="V238">IFERROR(INDEX(import_data,MATCH($T$8&amp;"-"&amp;$Q238,import_key,0),V$9),"")</f>
        <v/>
      </c>
    </row>
    <row r="239" spans="2:22" x14ac:dyDescent="0.25">
      <c r="B239" s="141">
        <f t="shared" si="28"/>
        <v>227</v>
      </c>
      <c r="C239" s="278">
        <f t="shared" si="22"/>
        <v>245</v>
      </c>
      <c r="E239" s="282" cm="1">
        <f t="array" ref="E239">IF($C239="","",INDEX(import_data,$C239,E$9))</f>
        <v>2200</v>
      </c>
      <c r="F239" s="280" t="str" cm="1">
        <f t="array" ref="F239">IF($C239="","",INDEX(import_data,$C239,F$9))</f>
        <v>Dora</v>
      </c>
      <c r="G239" s="280" t="str" cm="1">
        <f t="array" ref="G239">IF($C239="","",INDEX(import_data,$C239,G$9))</f>
        <v>Delić</v>
      </c>
      <c r="H239" s="280" t="str" cm="1">
        <f t="array" ref="H239">IF($C239="","",IF(INDEX(import_data,$C239,H$9)="","",INDEX(import_data,$C239,H$9)))</f>
        <v>OK Japetić</v>
      </c>
      <c r="I239" s="300" t="str" cm="1">
        <f t="array" ref="I239">IF($C239="","",IF(INDEX(import_data,$C239,I$9)="","",INDEX(import_data,$C239,I$9)))</f>
        <v>Ž16</v>
      </c>
      <c r="K239" s="312" t="str">
        <f t="shared" si="24"/>
        <v>Dora – Delić – OK Japetić – Ž16</v>
      </c>
      <c r="L239" s="92" t="s">
        <v>0</v>
      </c>
      <c r="M239" s="312" t="str">
        <f t="shared" si="25"/>
        <v>Dora – Delić – OK Japetić</v>
      </c>
      <c r="N239" s="92" t="s">
        <v>0</v>
      </c>
      <c r="O239" s="312" t="str">
        <f t="shared" si="26"/>
        <v>Dora – Delić</v>
      </c>
      <c r="P239" s="92" t="s">
        <v>0</v>
      </c>
      <c r="Q239" s="141">
        <f t="shared" si="27"/>
        <v>227</v>
      </c>
      <c r="R239" s="278" t="str">
        <f t="shared" si="23"/>
        <v/>
      </c>
      <c r="T239" s="282" t="str" cm="1">
        <f t="array" ref="T239">IFERROR(INDEX(import_data,MATCH($T$8&amp;"-"&amp;$Q239,import_key,0),T$9),"")</f>
        <v/>
      </c>
      <c r="U239" s="280" t="str" cm="1">
        <f t="array" ref="U239">IFERROR(INDEX(import_data,MATCH($T$8&amp;"-"&amp;$Q239,import_key,0),U$9),"")</f>
        <v/>
      </c>
      <c r="V239" s="300" t="str" cm="1">
        <f t="array" ref="V239">IFERROR(INDEX(import_data,MATCH($T$8&amp;"-"&amp;$Q239,import_key,0),V$9),"")</f>
        <v/>
      </c>
    </row>
    <row r="240" spans="2:22" x14ac:dyDescent="0.25">
      <c r="B240" s="141">
        <f t="shared" si="28"/>
        <v>228</v>
      </c>
      <c r="C240" s="278">
        <f t="shared" si="22"/>
        <v>246</v>
      </c>
      <c r="E240" s="282" cm="1">
        <f t="array" ref="E240">IF($C240="","",INDEX(import_data,$C240,E$9))</f>
        <v>1931</v>
      </c>
      <c r="F240" s="280" t="str" cm="1">
        <f t="array" ref="F240">IF($C240="","",INDEX(import_data,$C240,F$9))</f>
        <v>Dora</v>
      </c>
      <c r="G240" s="280" t="str" cm="1">
        <f t="array" ref="G240">IF($C240="","",INDEX(import_data,$C240,G$9))</f>
        <v>Lešnjak</v>
      </c>
      <c r="H240" s="280" t="str" cm="1">
        <f t="array" ref="H240">IF($C240="","",IF(INDEX(import_data,$C240,H$9)="","",INDEX(import_data,$C240,H$9)))</f>
        <v>OK Varaždin</v>
      </c>
      <c r="I240" s="300" t="str" cm="1">
        <f t="array" ref="I240">IF($C240="","",IF(INDEX(import_data,$C240,I$9)="","",INDEX(import_data,$C240,I$9)))</f>
        <v/>
      </c>
      <c r="K240" s="312" t="str">
        <f t="shared" si="24"/>
        <v>Dora – Lešnjak – OK Varaždin</v>
      </c>
      <c r="L240" s="92" t="s">
        <v>0</v>
      </c>
      <c r="M240" s="312" t="str">
        <f t="shared" si="25"/>
        <v>Dora – Lešnjak – OK Varaždin</v>
      </c>
      <c r="N240" s="92" t="s">
        <v>0</v>
      </c>
      <c r="O240" s="312" t="str">
        <f t="shared" si="26"/>
        <v>Dora – Lešnjak</v>
      </c>
      <c r="P240" s="92" t="s">
        <v>0</v>
      </c>
      <c r="Q240" s="141">
        <f t="shared" si="27"/>
        <v>228</v>
      </c>
      <c r="R240" s="278" t="str">
        <f t="shared" si="23"/>
        <v/>
      </c>
      <c r="T240" s="282" t="str" cm="1">
        <f t="array" ref="T240">IFERROR(INDEX(import_data,MATCH($T$8&amp;"-"&amp;$Q240,import_key,0),T$9),"")</f>
        <v/>
      </c>
      <c r="U240" s="280" t="str" cm="1">
        <f t="array" ref="U240">IFERROR(INDEX(import_data,MATCH($T$8&amp;"-"&amp;$Q240,import_key,0),U$9),"")</f>
        <v/>
      </c>
      <c r="V240" s="300" t="str" cm="1">
        <f t="array" ref="V240">IFERROR(INDEX(import_data,MATCH($T$8&amp;"-"&amp;$Q240,import_key,0),V$9),"")</f>
        <v/>
      </c>
    </row>
    <row r="241" spans="2:22" x14ac:dyDescent="0.25">
      <c r="B241" s="141">
        <f t="shared" si="28"/>
        <v>229</v>
      </c>
      <c r="C241" s="278">
        <f t="shared" si="22"/>
        <v>247</v>
      </c>
      <c r="E241" s="282" cm="1">
        <f t="array" ref="E241">IF($C241="","",INDEX(import_data,$C241,E$9))</f>
        <v>1909</v>
      </c>
      <c r="F241" s="280" t="str" cm="1">
        <f t="array" ref="F241">IF($C241="","",INDEX(import_data,$C241,F$9))</f>
        <v>Dora</v>
      </c>
      <c r="G241" s="280" t="str" cm="1">
        <f t="array" ref="G241">IF($C241="","",INDEX(import_data,$C241,G$9))</f>
        <v>Valjak</v>
      </c>
      <c r="H241" s="280" t="str" cm="1">
        <f t="array" ref="H241">IF($C241="","",IF(INDEX(import_data,$C241,H$9)="","",INDEX(import_data,$C241,H$9)))</f>
        <v>OK Vihor</v>
      </c>
      <c r="I241" s="300" t="str" cm="1">
        <f t="array" ref="I241">IF($C241="","",IF(INDEX(import_data,$C241,I$9)="","",INDEX(import_data,$C241,I$9)))</f>
        <v>Ž16</v>
      </c>
      <c r="K241" s="312" t="str">
        <f t="shared" si="24"/>
        <v>Dora – Valjak – OK Vihor – Ž16</v>
      </c>
      <c r="L241" s="92" t="s">
        <v>0</v>
      </c>
      <c r="M241" s="312" t="str">
        <f t="shared" si="25"/>
        <v>Dora – Valjak – OK Vihor</v>
      </c>
      <c r="N241" s="92" t="s">
        <v>0</v>
      </c>
      <c r="O241" s="312" t="str">
        <f t="shared" si="26"/>
        <v>Dora – Valjak</v>
      </c>
      <c r="P241" s="92" t="s">
        <v>0</v>
      </c>
      <c r="Q241" s="141">
        <f t="shared" si="27"/>
        <v>229</v>
      </c>
      <c r="R241" s="278" t="str">
        <f t="shared" si="23"/>
        <v/>
      </c>
      <c r="T241" s="282" t="str" cm="1">
        <f t="array" ref="T241">IFERROR(INDEX(import_data,MATCH($T$8&amp;"-"&amp;$Q241,import_key,0),T$9),"")</f>
        <v/>
      </c>
      <c r="U241" s="280" t="str" cm="1">
        <f t="array" ref="U241">IFERROR(INDEX(import_data,MATCH($T$8&amp;"-"&amp;$Q241,import_key,0),U$9),"")</f>
        <v/>
      </c>
      <c r="V241" s="300" t="str" cm="1">
        <f t="array" ref="V241">IFERROR(INDEX(import_data,MATCH($T$8&amp;"-"&amp;$Q241,import_key,0),V$9),"")</f>
        <v/>
      </c>
    </row>
    <row r="242" spans="2:22" x14ac:dyDescent="0.25">
      <c r="B242" s="141">
        <f t="shared" si="28"/>
        <v>230</v>
      </c>
      <c r="C242" s="278">
        <f t="shared" si="22"/>
        <v>248</v>
      </c>
      <c r="E242" s="282" cm="1">
        <f t="array" ref="E242">IF($C242="","",INDEX(import_data,$C242,E$9))</f>
        <v>1442</v>
      </c>
      <c r="F242" s="280" t="str" cm="1">
        <f t="array" ref="F242">IF($C242="","",INDEX(import_data,$C242,F$9))</f>
        <v>Dora</v>
      </c>
      <c r="G242" s="280" t="str" cm="1">
        <f t="array" ref="G242">IF($C242="","",INDEX(import_data,$C242,G$9))</f>
        <v>Vukelić</v>
      </c>
      <c r="H242" s="280" t="str" cm="1">
        <f t="array" ref="H242">IF($C242="","",IF(INDEX(import_data,$C242,H$9)="","",INDEX(import_data,$C242,H$9)))</f>
        <v>OK Maksimir</v>
      </c>
      <c r="I242" s="300" t="str" cm="1">
        <f t="array" ref="I242">IF($C242="","",IF(INDEX(import_data,$C242,I$9)="","",INDEX(import_data,$C242,I$9)))</f>
        <v>Ž20</v>
      </c>
      <c r="K242" s="312" t="str">
        <f t="shared" si="24"/>
        <v>Dora – Vukelić – OK Maksimir – Ž20</v>
      </c>
      <c r="L242" s="92" t="s">
        <v>0</v>
      </c>
      <c r="M242" s="312" t="str">
        <f t="shared" si="25"/>
        <v>Dora – Vukelić – OK Maksimir</v>
      </c>
      <c r="N242" s="92" t="s">
        <v>0</v>
      </c>
      <c r="O242" s="312" t="str">
        <f t="shared" si="26"/>
        <v>Dora – Vukelić</v>
      </c>
      <c r="P242" s="92" t="s">
        <v>0</v>
      </c>
      <c r="Q242" s="141">
        <f t="shared" si="27"/>
        <v>230</v>
      </c>
      <c r="R242" s="278" t="str">
        <f t="shared" si="23"/>
        <v/>
      </c>
      <c r="T242" s="282" t="str" cm="1">
        <f t="array" ref="T242">IFERROR(INDEX(import_data,MATCH($T$8&amp;"-"&amp;$Q242,import_key,0),T$9),"")</f>
        <v/>
      </c>
      <c r="U242" s="280" t="str" cm="1">
        <f t="array" ref="U242">IFERROR(INDEX(import_data,MATCH($T$8&amp;"-"&amp;$Q242,import_key,0),U$9),"")</f>
        <v/>
      </c>
      <c r="V242" s="300" t="str" cm="1">
        <f t="array" ref="V242">IFERROR(INDEX(import_data,MATCH($T$8&amp;"-"&amp;$Q242,import_key,0),V$9),"")</f>
        <v/>
      </c>
    </row>
    <row r="243" spans="2:22" x14ac:dyDescent="0.25">
      <c r="B243" s="141">
        <f t="shared" si="28"/>
        <v>231</v>
      </c>
      <c r="C243" s="278">
        <f t="shared" si="22"/>
        <v>249</v>
      </c>
      <c r="E243" s="282" cm="1">
        <f t="array" ref="E243">IF($C243="","",INDEX(import_data,$C243,E$9))</f>
        <v>1652</v>
      </c>
      <c r="F243" s="280" t="str" cm="1">
        <f t="array" ref="F243">IF($C243="","",INDEX(import_data,$C243,F$9))</f>
        <v>Dora</v>
      </c>
      <c r="G243" s="280" t="str" cm="1">
        <f t="array" ref="G243">IF($C243="","",INDEX(import_data,$C243,G$9))</f>
        <v>Rodeš</v>
      </c>
      <c r="H243" s="280" t="str" cm="1">
        <f t="array" ref="H243">IF($C243="","",IF(INDEX(import_data,$C243,H$9)="","",INDEX(import_data,$C243,H$9)))</f>
        <v>OK Varaždin</v>
      </c>
      <c r="I243" s="300" t="str" cm="1">
        <f t="array" ref="I243">IF($C243="","",IF(INDEX(import_data,$C243,I$9)="","",INDEX(import_data,$C243,I$9)))</f>
        <v/>
      </c>
      <c r="K243" s="312" t="str">
        <f t="shared" si="24"/>
        <v>Dora – Rodeš – OK Varaždin</v>
      </c>
      <c r="L243" s="92" t="s">
        <v>0</v>
      </c>
      <c r="M243" s="312" t="str">
        <f t="shared" si="25"/>
        <v>Dora – Rodeš – OK Varaždin</v>
      </c>
      <c r="N243" s="92" t="s">
        <v>0</v>
      </c>
      <c r="O243" s="312" t="str">
        <f t="shared" si="26"/>
        <v>Dora – Rodeš</v>
      </c>
      <c r="P243" s="92" t="s">
        <v>0</v>
      </c>
      <c r="Q243" s="141">
        <f t="shared" si="27"/>
        <v>231</v>
      </c>
      <c r="R243" s="278" t="str">
        <f t="shared" si="23"/>
        <v/>
      </c>
      <c r="T243" s="282" t="str" cm="1">
        <f t="array" ref="T243">IFERROR(INDEX(import_data,MATCH($T$8&amp;"-"&amp;$Q243,import_key,0),T$9),"")</f>
        <v/>
      </c>
      <c r="U243" s="280" t="str" cm="1">
        <f t="array" ref="U243">IFERROR(INDEX(import_data,MATCH($T$8&amp;"-"&amp;$Q243,import_key,0),U$9),"")</f>
        <v/>
      </c>
      <c r="V243" s="300" t="str" cm="1">
        <f t="array" ref="V243">IFERROR(INDEX(import_data,MATCH($T$8&amp;"-"&amp;$Q243,import_key,0),V$9),"")</f>
        <v/>
      </c>
    </row>
    <row r="244" spans="2:22" x14ac:dyDescent="0.25">
      <c r="B244" s="141">
        <f t="shared" si="28"/>
        <v>232</v>
      </c>
      <c r="C244" s="278">
        <f t="shared" si="22"/>
        <v>250</v>
      </c>
      <c r="E244" s="282" cm="1">
        <f t="array" ref="E244">IF($C244="","",INDEX(import_data,$C244,E$9))</f>
        <v>1291</v>
      </c>
      <c r="F244" s="280" t="str" cm="1">
        <f t="array" ref="F244">IF($C244="","",INDEX(import_data,$C244,F$9))</f>
        <v>Dora</v>
      </c>
      <c r="G244" s="280" t="str" cm="1">
        <f t="array" ref="G244">IF($C244="","",INDEX(import_data,$C244,G$9))</f>
        <v>Težak</v>
      </c>
      <c r="H244" s="280" t="str" cm="1">
        <f t="array" ref="H244">IF($C244="","",IF(INDEX(import_data,$C244,H$9)="","",INDEX(import_data,$C244,H$9)))</f>
        <v>OK Vihor</v>
      </c>
      <c r="I244" s="300" t="str" cm="1">
        <f t="array" ref="I244">IF($C244="","",IF(INDEX(import_data,$C244,I$9)="","",INDEX(import_data,$C244,I$9)))</f>
        <v>Ž21B</v>
      </c>
      <c r="K244" s="312" t="str">
        <f t="shared" si="24"/>
        <v>Dora – Težak – OK Vihor – Ž21B</v>
      </c>
      <c r="L244" s="92" t="s">
        <v>0</v>
      </c>
      <c r="M244" s="312" t="str">
        <f t="shared" si="25"/>
        <v>Dora – Težak – OK Vihor</v>
      </c>
      <c r="N244" s="92" t="s">
        <v>0</v>
      </c>
      <c r="O244" s="312" t="str">
        <f t="shared" si="26"/>
        <v>Dora – Težak</v>
      </c>
      <c r="P244" s="92" t="s">
        <v>0</v>
      </c>
      <c r="Q244" s="141">
        <f t="shared" si="27"/>
        <v>232</v>
      </c>
      <c r="R244" s="278" t="str">
        <f t="shared" si="23"/>
        <v/>
      </c>
      <c r="T244" s="282" t="str" cm="1">
        <f t="array" ref="T244">IFERROR(INDEX(import_data,MATCH($T$8&amp;"-"&amp;$Q244,import_key,0),T$9),"")</f>
        <v/>
      </c>
      <c r="U244" s="280" t="str" cm="1">
        <f t="array" ref="U244">IFERROR(INDEX(import_data,MATCH($T$8&amp;"-"&amp;$Q244,import_key,0),U$9),"")</f>
        <v/>
      </c>
      <c r="V244" s="300" t="str" cm="1">
        <f t="array" ref="V244">IFERROR(INDEX(import_data,MATCH($T$8&amp;"-"&amp;$Q244,import_key,0),V$9),"")</f>
        <v/>
      </c>
    </row>
    <row r="245" spans="2:22" x14ac:dyDescent="0.25">
      <c r="B245" s="141">
        <f t="shared" si="28"/>
        <v>233</v>
      </c>
      <c r="C245" s="278">
        <f t="shared" si="22"/>
        <v>251</v>
      </c>
      <c r="E245" s="282" cm="1">
        <f t="array" ref="E245">IF($C245="","",INDEX(import_data,$C245,E$9))</f>
        <v>1362</v>
      </c>
      <c r="F245" s="280" t="str" cm="1">
        <f t="array" ref="F245">IF($C245="","",INDEX(import_data,$C245,F$9))</f>
        <v>Dorijan</v>
      </c>
      <c r="G245" s="280" t="str" cm="1">
        <f t="array" ref="G245">IF($C245="","",INDEX(import_data,$C245,G$9))</f>
        <v>Habek</v>
      </c>
      <c r="H245" s="280" t="str" cm="1">
        <f t="array" ref="H245">IF($C245="","",IF(INDEX(import_data,$C245,H$9)="","",INDEX(import_data,$C245,H$9)))</f>
        <v>OK Varaždin</v>
      </c>
      <c r="I245" s="300" t="str" cm="1">
        <f t="array" ref="I245">IF($C245="","",IF(INDEX(import_data,$C245,I$9)="","",INDEX(import_data,$C245,I$9)))</f>
        <v/>
      </c>
      <c r="K245" s="312" t="str">
        <f t="shared" si="24"/>
        <v>Dorijan – Habek – OK Varaždin</v>
      </c>
      <c r="L245" s="92" t="s">
        <v>0</v>
      </c>
      <c r="M245" s="312" t="str">
        <f t="shared" si="25"/>
        <v>Dorijan – Habek – OK Varaždin</v>
      </c>
      <c r="N245" s="92" t="s">
        <v>0</v>
      </c>
      <c r="O245" s="312" t="str">
        <f t="shared" si="26"/>
        <v>Dorijan – Habek</v>
      </c>
      <c r="P245" s="92" t="s">
        <v>0</v>
      </c>
      <c r="Q245" s="141">
        <f t="shared" si="27"/>
        <v>233</v>
      </c>
      <c r="R245" s="278" t="str">
        <f t="shared" si="23"/>
        <v/>
      </c>
      <c r="T245" s="282" t="str" cm="1">
        <f t="array" ref="T245">IFERROR(INDEX(import_data,MATCH($T$8&amp;"-"&amp;$Q245,import_key,0),T$9),"")</f>
        <v/>
      </c>
      <c r="U245" s="280" t="str" cm="1">
        <f t="array" ref="U245">IFERROR(INDEX(import_data,MATCH($T$8&amp;"-"&amp;$Q245,import_key,0),U$9),"")</f>
        <v/>
      </c>
      <c r="V245" s="300" t="str" cm="1">
        <f t="array" ref="V245">IFERROR(INDEX(import_data,MATCH($T$8&amp;"-"&amp;$Q245,import_key,0),V$9),"")</f>
        <v/>
      </c>
    </row>
    <row r="246" spans="2:22" x14ac:dyDescent="0.25">
      <c r="B246" s="141">
        <f t="shared" si="28"/>
        <v>234</v>
      </c>
      <c r="C246" s="278">
        <f t="shared" si="22"/>
        <v>252</v>
      </c>
      <c r="E246" s="282" cm="1">
        <f t="array" ref="E246">IF($C246="","",INDEX(import_data,$C246,E$9))</f>
        <v>1874</v>
      </c>
      <c r="F246" s="280" t="str" cm="1">
        <f t="array" ref="F246">IF($C246="","",INDEX(import_data,$C246,F$9))</f>
        <v>Dorijan</v>
      </c>
      <c r="G246" s="280" t="str" cm="1">
        <f t="array" ref="G246">IF($C246="","",INDEX(import_data,$C246,G$9))</f>
        <v>Tubin</v>
      </c>
      <c r="H246" s="280" t="str" cm="1">
        <f t="array" ref="H246">IF($C246="","",IF(INDEX(import_data,$C246,H$9)="","",INDEX(import_data,$C246,H$9)))</f>
        <v>OK Jelen</v>
      </c>
      <c r="I246" s="300" t="str" cm="1">
        <f t="array" ref="I246">IF($C246="","",IF(INDEX(import_data,$C246,I$9)="","",INDEX(import_data,$C246,I$9)))</f>
        <v>M12</v>
      </c>
      <c r="K246" s="312" t="str">
        <f t="shared" si="24"/>
        <v>Dorijan – Tubin – OK Jelen – M12</v>
      </c>
      <c r="L246" s="92" t="s">
        <v>0</v>
      </c>
      <c r="M246" s="312" t="str">
        <f t="shared" si="25"/>
        <v>Dorijan – Tubin – OK Jelen</v>
      </c>
      <c r="N246" s="92" t="s">
        <v>0</v>
      </c>
      <c r="O246" s="312" t="str">
        <f t="shared" si="26"/>
        <v>Dorijan – Tubin</v>
      </c>
      <c r="P246" s="92" t="s">
        <v>0</v>
      </c>
      <c r="Q246" s="141">
        <f t="shared" si="27"/>
        <v>234</v>
      </c>
      <c r="R246" s="278" t="str">
        <f t="shared" si="23"/>
        <v/>
      </c>
      <c r="T246" s="282" t="str" cm="1">
        <f t="array" ref="T246">IFERROR(INDEX(import_data,MATCH($T$8&amp;"-"&amp;$Q246,import_key,0),T$9),"")</f>
        <v/>
      </c>
      <c r="U246" s="280" t="str" cm="1">
        <f t="array" ref="U246">IFERROR(INDEX(import_data,MATCH($T$8&amp;"-"&amp;$Q246,import_key,0),U$9),"")</f>
        <v/>
      </c>
      <c r="V246" s="300" t="str" cm="1">
        <f t="array" ref="V246">IFERROR(INDEX(import_data,MATCH($T$8&amp;"-"&amp;$Q246,import_key,0),V$9),"")</f>
        <v/>
      </c>
    </row>
    <row r="247" spans="2:22" x14ac:dyDescent="0.25">
      <c r="B247" s="141">
        <f t="shared" si="28"/>
        <v>235</v>
      </c>
      <c r="C247" s="278">
        <f t="shared" si="22"/>
        <v>253</v>
      </c>
      <c r="E247" s="282" cm="1">
        <f t="array" ref="E247">IF($C247="","",INDEX(import_data,$C247,E$9))</f>
        <v>1727</v>
      </c>
      <c r="F247" s="280" t="str" cm="1">
        <f t="array" ref="F247">IF($C247="","",INDEX(import_data,$C247,F$9))</f>
        <v>Doris</v>
      </c>
      <c r="G247" s="280" t="str" cm="1">
        <f t="array" ref="G247">IF($C247="","",INDEX(import_data,$C247,G$9))</f>
        <v>Vunić</v>
      </c>
      <c r="H247" s="280" t="str" cm="1">
        <f t="array" ref="H247">IF($C247="","",IF(INDEX(import_data,$C247,H$9)="","",INDEX(import_data,$C247,H$9)))</f>
        <v>OK Sova</v>
      </c>
      <c r="I247" s="300" t="str" cm="1">
        <f t="array" ref="I247">IF($C247="","",IF(INDEX(import_data,$C247,I$9)="","",INDEX(import_data,$C247,I$9)))</f>
        <v/>
      </c>
      <c r="K247" s="312" t="str">
        <f t="shared" si="24"/>
        <v>Doris – Vunić – OK Sova</v>
      </c>
      <c r="L247" s="92" t="s">
        <v>0</v>
      </c>
      <c r="M247" s="312" t="str">
        <f t="shared" si="25"/>
        <v>Doris – Vunić – OK Sova</v>
      </c>
      <c r="N247" s="92" t="s">
        <v>0</v>
      </c>
      <c r="O247" s="312" t="str">
        <f t="shared" si="26"/>
        <v>Doris – Vunić</v>
      </c>
      <c r="P247" s="92" t="s">
        <v>0</v>
      </c>
      <c r="Q247" s="141">
        <f t="shared" si="27"/>
        <v>235</v>
      </c>
      <c r="R247" s="278" t="str">
        <f t="shared" si="23"/>
        <v/>
      </c>
      <c r="T247" s="282" t="str" cm="1">
        <f t="array" ref="T247">IFERROR(INDEX(import_data,MATCH($T$8&amp;"-"&amp;$Q247,import_key,0),T$9),"")</f>
        <v/>
      </c>
      <c r="U247" s="280" t="str" cm="1">
        <f t="array" ref="U247">IFERROR(INDEX(import_data,MATCH($T$8&amp;"-"&amp;$Q247,import_key,0),U$9),"")</f>
        <v/>
      </c>
      <c r="V247" s="300" t="str" cm="1">
        <f t="array" ref="V247">IFERROR(INDEX(import_data,MATCH($T$8&amp;"-"&amp;$Q247,import_key,0),V$9),"")</f>
        <v/>
      </c>
    </row>
    <row r="248" spans="2:22" x14ac:dyDescent="0.25">
      <c r="B248" s="141">
        <f t="shared" si="28"/>
        <v>236</v>
      </c>
      <c r="C248" s="278">
        <f t="shared" si="22"/>
        <v>254</v>
      </c>
      <c r="E248" s="282" cm="1">
        <f t="array" ref="E248">IF($C248="","",INDEX(import_data,$C248,E$9))</f>
        <v>1966</v>
      </c>
      <c r="F248" s="280" t="str" cm="1">
        <f t="array" ref="F248">IF($C248="","",INDEX(import_data,$C248,F$9))</f>
        <v>Dorja</v>
      </c>
      <c r="G248" s="280" t="str" cm="1">
        <f t="array" ref="G248">IF($C248="","",INDEX(import_data,$C248,G$9))</f>
        <v>Salopek</v>
      </c>
      <c r="H248" s="280" t="str" cm="1">
        <f t="array" ref="H248">IF($C248="","",IF(INDEX(import_data,$C248,H$9)="","",INDEX(import_data,$C248,H$9)))</f>
        <v>OK Ris</v>
      </c>
      <c r="I248" s="300" t="str" cm="1">
        <f t="array" ref="I248">IF($C248="","",IF(INDEX(import_data,$C248,I$9)="","",INDEX(import_data,$C248,I$9)))</f>
        <v/>
      </c>
      <c r="K248" s="312" t="str">
        <f t="shared" si="24"/>
        <v>Dorja – Salopek – OK Ris</v>
      </c>
      <c r="L248" s="92" t="s">
        <v>0</v>
      </c>
      <c r="M248" s="312" t="str">
        <f t="shared" si="25"/>
        <v>Dorja – Salopek – OK Ris</v>
      </c>
      <c r="N248" s="92" t="s">
        <v>0</v>
      </c>
      <c r="O248" s="312" t="str">
        <f t="shared" si="26"/>
        <v>Dorja – Salopek</v>
      </c>
      <c r="P248" s="92" t="s">
        <v>0</v>
      </c>
      <c r="Q248" s="141">
        <f t="shared" si="27"/>
        <v>236</v>
      </c>
      <c r="R248" s="278" t="str">
        <f t="shared" si="23"/>
        <v/>
      </c>
      <c r="T248" s="282" t="str" cm="1">
        <f t="array" ref="T248">IFERROR(INDEX(import_data,MATCH($T$8&amp;"-"&amp;$Q248,import_key,0),T$9),"")</f>
        <v/>
      </c>
      <c r="U248" s="280" t="str" cm="1">
        <f t="array" ref="U248">IFERROR(INDEX(import_data,MATCH($T$8&amp;"-"&amp;$Q248,import_key,0),U$9),"")</f>
        <v/>
      </c>
      <c r="V248" s="300" t="str" cm="1">
        <f t="array" ref="V248">IFERROR(INDEX(import_data,MATCH($T$8&amp;"-"&amp;$Q248,import_key,0),V$9),"")</f>
        <v/>
      </c>
    </row>
    <row r="249" spans="2:22" x14ac:dyDescent="0.25">
      <c r="B249" s="141">
        <f t="shared" si="28"/>
        <v>237</v>
      </c>
      <c r="C249" s="278">
        <f t="shared" si="22"/>
        <v>255</v>
      </c>
      <c r="E249" s="282" cm="1">
        <f t="array" ref="E249">IF($C249="","",INDEX(import_data,$C249,E$9))</f>
        <v>1265</v>
      </c>
      <c r="F249" s="280" t="str" cm="1">
        <f t="array" ref="F249">IF($C249="","",INDEX(import_data,$C249,F$9))</f>
        <v>Dorotea</v>
      </c>
      <c r="G249" s="280" t="str" cm="1">
        <f t="array" ref="G249">IF($C249="","",INDEX(import_data,$C249,G$9))</f>
        <v>Kutleša</v>
      </c>
      <c r="H249" s="280" t="str" cm="1">
        <f t="array" ref="H249">IF($C249="","",IF(INDEX(import_data,$C249,H$9)="","",INDEX(import_data,$C249,H$9)))</f>
        <v>OK Kapela</v>
      </c>
      <c r="I249" s="300" t="str" cm="1">
        <f t="array" ref="I249">IF($C249="","",IF(INDEX(import_data,$C249,I$9)="","",INDEX(import_data,$C249,I$9)))</f>
        <v>Ž21A</v>
      </c>
      <c r="K249" s="312" t="str">
        <f t="shared" si="24"/>
        <v>Dorotea – Kutleša – OK Kapela – Ž21A</v>
      </c>
      <c r="L249" s="92" t="s">
        <v>0</v>
      </c>
      <c r="M249" s="312" t="str">
        <f t="shared" si="25"/>
        <v>Dorotea – Kutleša – OK Kapela</v>
      </c>
      <c r="N249" s="92" t="s">
        <v>0</v>
      </c>
      <c r="O249" s="312" t="str">
        <f t="shared" si="26"/>
        <v>Dorotea – Kutleša</v>
      </c>
      <c r="P249" s="92" t="s">
        <v>0</v>
      </c>
      <c r="Q249" s="141">
        <f t="shared" si="27"/>
        <v>237</v>
      </c>
      <c r="R249" s="278" t="str">
        <f t="shared" si="23"/>
        <v/>
      </c>
      <c r="T249" s="282" t="str" cm="1">
        <f t="array" ref="T249">IFERROR(INDEX(import_data,MATCH($T$8&amp;"-"&amp;$Q249,import_key,0),T$9),"")</f>
        <v/>
      </c>
      <c r="U249" s="280" t="str" cm="1">
        <f t="array" ref="U249">IFERROR(INDEX(import_data,MATCH($T$8&amp;"-"&amp;$Q249,import_key,0),U$9),"")</f>
        <v/>
      </c>
      <c r="V249" s="300" t="str" cm="1">
        <f t="array" ref="V249">IFERROR(INDEX(import_data,MATCH($T$8&amp;"-"&amp;$Q249,import_key,0),V$9),"")</f>
        <v/>
      </c>
    </row>
    <row r="250" spans="2:22" x14ac:dyDescent="0.25">
      <c r="B250" s="141">
        <f t="shared" si="28"/>
        <v>238</v>
      </c>
      <c r="C250" s="278">
        <f t="shared" si="22"/>
        <v>256</v>
      </c>
      <c r="E250" s="282" cm="1">
        <f t="array" ref="E250">IF($C250="","",INDEX(import_data,$C250,E$9))</f>
        <v>1369</v>
      </c>
      <c r="F250" s="280" t="str" cm="1">
        <f t="array" ref="F250">IF($C250="","",INDEX(import_data,$C250,F$9))</f>
        <v>Doroteja</v>
      </c>
      <c r="G250" s="280" t="str" cm="1">
        <f t="array" ref="G250">IF($C250="","",INDEX(import_data,$C250,G$9))</f>
        <v>Držaić</v>
      </c>
      <c r="H250" s="280" t="str" cm="1">
        <f t="array" ref="H250">IF($C250="","",IF(INDEX(import_data,$C250,H$9)="","",INDEX(import_data,$C250,H$9)))</f>
        <v>OK Maksimir</v>
      </c>
      <c r="I250" s="300" t="str" cm="1">
        <f t="array" ref="I250">IF($C250="","",IF(INDEX(import_data,$C250,I$9)="","",INDEX(import_data,$C250,I$9)))</f>
        <v>Ž21B</v>
      </c>
      <c r="K250" s="312" t="str">
        <f t="shared" si="24"/>
        <v>Doroteja – Držaić – OK Maksimir – Ž21B</v>
      </c>
      <c r="L250" s="92" t="s">
        <v>0</v>
      </c>
      <c r="M250" s="312" t="str">
        <f t="shared" si="25"/>
        <v>Doroteja – Držaić – OK Maksimir</v>
      </c>
      <c r="N250" s="92" t="s">
        <v>0</v>
      </c>
      <c r="O250" s="312" t="str">
        <f t="shared" si="26"/>
        <v>Doroteja – Držaić</v>
      </c>
      <c r="P250" s="92" t="s">
        <v>0</v>
      </c>
      <c r="Q250" s="141">
        <f t="shared" si="27"/>
        <v>238</v>
      </c>
      <c r="R250" s="278" t="str">
        <f t="shared" si="23"/>
        <v/>
      </c>
      <c r="T250" s="282" t="str" cm="1">
        <f t="array" ref="T250">IFERROR(INDEX(import_data,MATCH($T$8&amp;"-"&amp;$Q250,import_key,0),T$9),"")</f>
        <v/>
      </c>
      <c r="U250" s="280" t="str" cm="1">
        <f t="array" ref="U250">IFERROR(INDEX(import_data,MATCH($T$8&amp;"-"&amp;$Q250,import_key,0),U$9),"")</f>
        <v/>
      </c>
      <c r="V250" s="300" t="str" cm="1">
        <f t="array" ref="V250">IFERROR(INDEX(import_data,MATCH($T$8&amp;"-"&amp;$Q250,import_key,0),V$9),"")</f>
        <v/>
      </c>
    </row>
    <row r="251" spans="2:22" x14ac:dyDescent="0.25">
      <c r="B251" s="141">
        <f t="shared" si="28"/>
        <v>239</v>
      </c>
      <c r="C251" s="278">
        <f t="shared" si="22"/>
        <v>257</v>
      </c>
      <c r="E251" s="282" cm="1">
        <f t="array" ref="E251">IF($C251="","",INDEX(import_data,$C251,E$9))</f>
        <v>1150</v>
      </c>
      <c r="F251" s="280" t="str" cm="1">
        <f t="array" ref="F251">IF($C251="","",INDEX(import_data,$C251,F$9))</f>
        <v>Dragan</v>
      </c>
      <c r="G251" s="280" t="str" cm="1">
        <f t="array" ref="G251">IF($C251="","",INDEX(import_data,$C251,G$9))</f>
        <v>Kovačević</v>
      </c>
      <c r="H251" s="280" t="str" cm="1">
        <f t="array" ref="H251">IF($C251="","",IF(INDEX(import_data,$C251,H$9)="","",INDEX(import_data,$C251,H$9)))</f>
        <v>OK Kapela</v>
      </c>
      <c r="I251" s="300" t="str" cm="1">
        <f t="array" ref="I251">IF($C251="","",IF(INDEX(import_data,$C251,I$9)="","",INDEX(import_data,$C251,I$9)))</f>
        <v>M21B</v>
      </c>
      <c r="K251" s="312" t="str">
        <f t="shared" si="24"/>
        <v>Dragan – Kovačević – OK Kapela – M21B</v>
      </c>
      <c r="L251" s="92" t="s">
        <v>0</v>
      </c>
      <c r="M251" s="312" t="str">
        <f t="shared" si="25"/>
        <v>Dragan – Kovačević – OK Kapela</v>
      </c>
      <c r="N251" s="92" t="s">
        <v>0</v>
      </c>
      <c r="O251" s="312" t="str">
        <f t="shared" si="26"/>
        <v>Dragan – Kovačević</v>
      </c>
      <c r="P251" s="92" t="s">
        <v>0</v>
      </c>
      <c r="Q251" s="141">
        <f t="shared" si="27"/>
        <v>239</v>
      </c>
      <c r="R251" s="278" t="str">
        <f t="shared" si="23"/>
        <v/>
      </c>
      <c r="T251" s="282" t="str" cm="1">
        <f t="array" ref="T251">IFERROR(INDEX(import_data,MATCH($T$8&amp;"-"&amp;$Q251,import_key,0),T$9),"")</f>
        <v/>
      </c>
      <c r="U251" s="280" t="str" cm="1">
        <f t="array" ref="U251">IFERROR(INDEX(import_data,MATCH($T$8&amp;"-"&amp;$Q251,import_key,0),U$9),"")</f>
        <v/>
      </c>
      <c r="V251" s="300" t="str" cm="1">
        <f t="array" ref="V251">IFERROR(INDEX(import_data,MATCH($T$8&amp;"-"&amp;$Q251,import_key,0),V$9),"")</f>
        <v/>
      </c>
    </row>
    <row r="252" spans="2:22" x14ac:dyDescent="0.25">
      <c r="B252" s="141">
        <f t="shared" si="28"/>
        <v>240</v>
      </c>
      <c r="C252" s="278">
        <f t="shared" si="22"/>
        <v>258</v>
      </c>
      <c r="E252" s="282" cm="1">
        <f t="array" ref="E252">IF($C252="","",INDEX(import_data,$C252,E$9))</f>
        <v>1394</v>
      </c>
      <c r="F252" s="280" t="str" cm="1">
        <f t="array" ref="F252">IF($C252="","",INDEX(import_data,$C252,F$9))</f>
        <v>Dragan</v>
      </c>
      <c r="G252" s="280" t="str" cm="1">
        <f t="array" ref="G252">IF($C252="","",INDEX(import_data,$C252,G$9))</f>
        <v>Janković</v>
      </c>
      <c r="H252" s="280" t="str" cm="1">
        <f t="array" ref="H252">IF($C252="","",IF(INDEX(import_data,$C252,H$9)="","",INDEX(import_data,$C252,H$9)))</f>
        <v>OK Vihor</v>
      </c>
      <c r="I252" s="300" t="str" cm="1">
        <f t="array" ref="I252">IF($C252="","",IF(INDEX(import_data,$C252,I$9)="","",INDEX(import_data,$C252,I$9)))</f>
        <v>M55</v>
      </c>
      <c r="K252" s="312" t="str">
        <f t="shared" si="24"/>
        <v>Dragan – Janković – OK Vihor – M55</v>
      </c>
      <c r="L252" s="92" t="s">
        <v>0</v>
      </c>
      <c r="M252" s="312" t="str">
        <f t="shared" si="25"/>
        <v>Dragan – Janković – OK Vihor</v>
      </c>
      <c r="N252" s="92" t="s">
        <v>0</v>
      </c>
      <c r="O252" s="312" t="str">
        <f t="shared" si="26"/>
        <v>Dragan – Janković</v>
      </c>
      <c r="P252" s="92" t="s">
        <v>0</v>
      </c>
      <c r="Q252" s="141">
        <f t="shared" si="27"/>
        <v>240</v>
      </c>
      <c r="R252" s="278" t="str">
        <f t="shared" si="23"/>
        <v/>
      </c>
      <c r="T252" s="282" t="str" cm="1">
        <f t="array" ref="T252">IFERROR(INDEX(import_data,MATCH($T$8&amp;"-"&amp;$Q252,import_key,0),T$9),"")</f>
        <v/>
      </c>
      <c r="U252" s="280" t="str" cm="1">
        <f t="array" ref="U252">IFERROR(INDEX(import_data,MATCH($T$8&amp;"-"&amp;$Q252,import_key,0),U$9),"")</f>
        <v/>
      </c>
      <c r="V252" s="300" t="str" cm="1">
        <f t="array" ref="V252">IFERROR(INDEX(import_data,MATCH($T$8&amp;"-"&amp;$Q252,import_key,0),V$9),"")</f>
        <v/>
      </c>
    </row>
    <row r="253" spans="2:22" x14ac:dyDescent="0.25">
      <c r="B253" s="141">
        <f t="shared" si="28"/>
        <v>241</v>
      </c>
      <c r="C253" s="278">
        <f t="shared" si="22"/>
        <v>259</v>
      </c>
      <c r="E253" s="282" cm="1">
        <f t="array" ref="E253">IF($C253="","",INDEX(import_data,$C253,E$9))</f>
        <v>1675</v>
      </c>
      <c r="F253" s="280" t="str" cm="1">
        <f t="array" ref="F253">IF($C253="","",INDEX(import_data,$C253,F$9))</f>
        <v>Drago</v>
      </c>
      <c r="G253" s="280" t="str" cm="1">
        <f t="array" ref="G253">IF($C253="","",INDEX(import_data,$C253,G$9))</f>
        <v>Rusan</v>
      </c>
      <c r="H253" s="280" t="str" cm="1">
        <f t="array" ref="H253">IF($C253="","",IF(INDEX(import_data,$C253,H$9)="","",INDEX(import_data,$C253,H$9)))</f>
        <v>OK Jelen</v>
      </c>
      <c r="I253" s="300" t="str" cm="1">
        <f t="array" ref="I253">IF($C253="","",IF(INDEX(import_data,$C253,I$9)="","",INDEX(import_data,$C253,I$9)))</f>
        <v>M45</v>
      </c>
      <c r="K253" s="312" t="str">
        <f t="shared" si="24"/>
        <v>Drago – Rusan – OK Jelen – M45</v>
      </c>
      <c r="L253" s="92" t="s">
        <v>0</v>
      </c>
      <c r="M253" s="312" t="str">
        <f t="shared" si="25"/>
        <v>Drago – Rusan – OK Jelen</v>
      </c>
      <c r="N253" s="92" t="s">
        <v>0</v>
      </c>
      <c r="O253" s="312" t="str">
        <f t="shared" si="26"/>
        <v>Drago – Rusan</v>
      </c>
      <c r="P253" s="92" t="s">
        <v>0</v>
      </c>
      <c r="Q253" s="141">
        <f t="shared" si="27"/>
        <v>241</v>
      </c>
      <c r="R253" s="278" t="str">
        <f t="shared" si="23"/>
        <v/>
      </c>
      <c r="T253" s="282" t="str" cm="1">
        <f t="array" ref="T253">IFERROR(INDEX(import_data,MATCH($T$8&amp;"-"&amp;$Q253,import_key,0),T$9),"")</f>
        <v/>
      </c>
      <c r="U253" s="280" t="str" cm="1">
        <f t="array" ref="U253">IFERROR(INDEX(import_data,MATCH($T$8&amp;"-"&amp;$Q253,import_key,0),U$9),"")</f>
        <v/>
      </c>
      <c r="V253" s="300" t="str" cm="1">
        <f t="array" ref="V253">IFERROR(INDEX(import_data,MATCH($T$8&amp;"-"&amp;$Q253,import_key,0),V$9),"")</f>
        <v/>
      </c>
    </row>
    <row r="254" spans="2:22" x14ac:dyDescent="0.25">
      <c r="B254" s="141">
        <f t="shared" si="28"/>
        <v>242</v>
      </c>
      <c r="C254" s="278">
        <f t="shared" si="22"/>
        <v>260</v>
      </c>
      <c r="E254" s="282" cm="1">
        <f t="array" ref="E254">IF($C254="","",INDEX(import_data,$C254,E$9))</f>
        <v>1416</v>
      </c>
      <c r="F254" s="280" t="str" cm="1">
        <f t="array" ref="F254">IF($C254="","",INDEX(import_data,$C254,F$9))</f>
        <v>Dragutin</v>
      </c>
      <c r="G254" s="280" t="str" cm="1">
        <f t="array" ref="G254">IF($C254="","",INDEX(import_data,$C254,G$9))</f>
        <v>Mulig</v>
      </c>
      <c r="H254" s="280" t="str" cm="1">
        <f t="array" ref="H254">IF($C254="","",IF(INDEX(import_data,$C254,H$9)="","",INDEX(import_data,$C254,H$9)))</f>
        <v>OK Jelen</v>
      </c>
      <c r="I254" s="300" t="str" cm="1">
        <f t="array" ref="I254">IF($C254="","",IF(INDEX(import_data,$C254,I$9)="","",INDEX(import_data,$C254,I$9)))</f>
        <v>M35</v>
      </c>
      <c r="K254" s="312" t="str">
        <f t="shared" si="24"/>
        <v>Dragutin – Mulig – OK Jelen – M35</v>
      </c>
      <c r="L254" s="92" t="s">
        <v>0</v>
      </c>
      <c r="M254" s="312" t="str">
        <f t="shared" si="25"/>
        <v>Dragutin – Mulig – OK Jelen</v>
      </c>
      <c r="N254" s="92" t="s">
        <v>0</v>
      </c>
      <c r="O254" s="312" t="str">
        <f t="shared" si="26"/>
        <v>Dragutin – Mulig</v>
      </c>
      <c r="P254" s="92" t="s">
        <v>0</v>
      </c>
      <c r="Q254" s="141">
        <f t="shared" si="27"/>
        <v>242</v>
      </c>
      <c r="R254" s="278" t="str">
        <f t="shared" si="23"/>
        <v/>
      </c>
      <c r="T254" s="282" t="str" cm="1">
        <f t="array" ref="T254">IFERROR(INDEX(import_data,MATCH($T$8&amp;"-"&amp;$Q254,import_key,0),T$9),"")</f>
        <v/>
      </c>
      <c r="U254" s="280" t="str" cm="1">
        <f t="array" ref="U254">IFERROR(INDEX(import_data,MATCH($T$8&amp;"-"&amp;$Q254,import_key,0),U$9),"")</f>
        <v/>
      </c>
      <c r="V254" s="300" t="str" cm="1">
        <f t="array" ref="V254">IFERROR(INDEX(import_data,MATCH($T$8&amp;"-"&amp;$Q254,import_key,0),V$9),"")</f>
        <v/>
      </c>
    </row>
    <row r="255" spans="2:22" x14ac:dyDescent="0.25">
      <c r="B255" s="141">
        <f t="shared" si="28"/>
        <v>243</v>
      </c>
      <c r="C255" s="278">
        <f t="shared" si="22"/>
        <v>261</v>
      </c>
      <c r="E255" s="282" cm="1">
        <f t="array" ref="E255">IF($C255="","",INDEX(import_data,$C255,E$9))</f>
        <v>2225</v>
      </c>
      <c r="F255" s="280" t="str" cm="1">
        <f t="array" ref="F255">IF($C255="","",INDEX(import_data,$C255,F$9))</f>
        <v>Dražen</v>
      </c>
      <c r="G255" s="280" t="str" cm="1">
        <f t="array" ref="G255">IF($C255="","",INDEX(import_data,$C255,G$9))</f>
        <v>Ljubić</v>
      </c>
      <c r="H255" s="280" t="str" cm="1">
        <f t="array" ref="H255">IF($C255="","",IF(INDEX(import_data,$C255,H$9)="","",INDEX(import_data,$C255,H$9)))</f>
        <v>OK Vihor</v>
      </c>
      <c r="I255" s="300" t="str" cm="1">
        <f t="array" ref="I255">IF($C255="","",IF(INDEX(import_data,$C255,I$9)="","",INDEX(import_data,$C255,I$9)))</f>
        <v>M21B</v>
      </c>
      <c r="K255" s="312" t="str">
        <f t="shared" si="24"/>
        <v>Dražen – Ljubić – OK Vihor – M21B</v>
      </c>
      <c r="L255" s="92" t="s">
        <v>0</v>
      </c>
      <c r="M255" s="312" t="str">
        <f t="shared" si="25"/>
        <v>Dražen – Ljubić – OK Vihor</v>
      </c>
      <c r="N255" s="92" t="s">
        <v>0</v>
      </c>
      <c r="O255" s="312" t="str">
        <f t="shared" si="26"/>
        <v>Dražen – Ljubić</v>
      </c>
      <c r="P255" s="92" t="s">
        <v>0</v>
      </c>
      <c r="Q255" s="141">
        <f t="shared" si="27"/>
        <v>243</v>
      </c>
      <c r="R255" s="278" t="str">
        <f t="shared" si="23"/>
        <v/>
      </c>
      <c r="T255" s="282" t="str" cm="1">
        <f t="array" ref="T255">IFERROR(INDEX(import_data,MATCH($T$8&amp;"-"&amp;$Q255,import_key,0),T$9),"")</f>
        <v/>
      </c>
      <c r="U255" s="280" t="str" cm="1">
        <f t="array" ref="U255">IFERROR(INDEX(import_data,MATCH($T$8&amp;"-"&amp;$Q255,import_key,0),U$9),"")</f>
        <v/>
      </c>
      <c r="V255" s="300" t="str" cm="1">
        <f t="array" ref="V255">IFERROR(INDEX(import_data,MATCH($T$8&amp;"-"&amp;$Q255,import_key,0),V$9),"")</f>
        <v/>
      </c>
    </row>
    <row r="256" spans="2:22" x14ac:dyDescent="0.25">
      <c r="B256" s="141">
        <f t="shared" si="28"/>
        <v>244</v>
      </c>
      <c r="C256" s="278">
        <f t="shared" si="22"/>
        <v>262</v>
      </c>
      <c r="E256" s="282" cm="1">
        <f t="array" ref="E256">IF($C256="","",INDEX(import_data,$C256,E$9))</f>
        <v>1288</v>
      </c>
      <c r="F256" s="280" t="str" cm="1">
        <f t="array" ref="F256">IF($C256="","",INDEX(import_data,$C256,F$9))</f>
        <v>Dražen</v>
      </c>
      <c r="G256" s="280" t="str" cm="1">
        <f t="array" ref="G256">IF($C256="","",INDEX(import_data,$C256,G$9))</f>
        <v>Dervišević</v>
      </c>
      <c r="H256" s="280" t="str" cm="1">
        <f t="array" ref="H256">IF($C256="","",IF(INDEX(import_data,$C256,H$9)="","",INDEX(import_data,$C256,H$9)))</f>
        <v>OK Vihor</v>
      </c>
      <c r="I256" s="300" t="str" cm="1">
        <f t="array" ref="I256">IF($C256="","",IF(INDEX(import_data,$C256,I$9)="","",INDEX(import_data,$C256,I$9)))</f>
        <v>M21B</v>
      </c>
      <c r="K256" s="312" t="str">
        <f t="shared" si="24"/>
        <v>Dražen – Dervišević – OK Vihor – M21B</v>
      </c>
      <c r="L256" s="92" t="s">
        <v>0</v>
      </c>
      <c r="M256" s="312" t="str">
        <f t="shared" si="25"/>
        <v>Dražen – Dervišević – OK Vihor</v>
      </c>
      <c r="N256" s="92" t="s">
        <v>0</v>
      </c>
      <c r="O256" s="312" t="str">
        <f t="shared" si="26"/>
        <v>Dražen – Dervišević</v>
      </c>
      <c r="P256" s="92" t="s">
        <v>0</v>
      </c>
      <c r="Q256" s="141">
        <f t="shared" si="27"/>
        <v>244</v>
      </c>
      <c r="R256" s="278" t="str">
        <f t="shared" si="23"/>
        <v/>
      </c>
      <c r="T256" s="282" t="str" cm="1">
        <f t="array" ref="T256">IFERROR(INDEX(import_data,MATCH($T$8&amp;"-"&amp;$Q256,import_key,0),T$9),"")</f>
        <v/>
      </c>
      <c r="U256" s="280" t="str" cm="1">
        <f t="array" ref="U256">IFERROR(INDEX(import_data,MATCH($T$8&amp;"-"&amp;$Q256,import_key,0),U$9),"")</f>
        <v/>
      </c>
      <c r="V256" s="300" t="str" cm="1">
        <f t="array" ref="V256">IFERROR(INDEX(import_data,MATCH($T$8&amp;"-"&amp;$Q256,import_key,0),V$9),"")</f>
        <v/>
      </c>
    </row>
    <row r="257" spans="2:22" x14ac:dyDescent="0.25">
      <c r="B257" s="141">
        <f t="shared" si="28"/>
        <v>245</v>
      </c>
      <c r="C257" s="278">
        <f t="shared" si="22"/>
        <v>263</v>
      </c>
      <c r="E257" s="282" cm="1">
        <f t="array" ref="E257">IF($C257="","",INDEX(import_data,$C257,E$9))</f>
        <v>1914</v>
      </c>
      <c r="F257" s="280" t="str" cm="1">
        <f t="array" ref="F257">IF($C257="","",INDEX(import_data,$C257,F$9))</f>
        <v>Dražen</v>
      </c>
      <c r="G257" s="280" t="str" cm="1">
        <f t="array" ref="G257">IF($C257="","",INDEX(import_data,$C257,G$9))</f>
        <v>Cenčić</v>
      </c>
      <c r="H257" s="280" t="str" cm="1">
        <f t="array" ref="H257">IF($C257="","",IF(INDEX(import_data,$C257,H$9)="","",INDEX(import_data,$C257,H$9)))</f>
        <v>OK Vihor</v>
      </c>
      <c r="I257" s="300" t="str" cm="1">
        <f t="array" ref="I257">IF($C257="","",IF(INDEX(import_data,$C257,I$9)="","",INDEX(import_data,$C257,I$9)))</f>
        <v/>
      </c>
      <c r="K257" s="312" t="str">
        <f t="shared" si="24"/>
        <v>Dražen – Cenčić – OK Vihor</v>
      </c>
      <c r="L257" s="92" t="s">
        <v>0</v>
      </c>
      <c r="M257" s="312" t="str">
        <f t="shared" si="25"/>
        <v>Dražen – Cenčić – OK Vihor</v>
      </c>
      <c r="N257" s="92" t="s">
        <v>0</v>
      </c>
      <c r="O257" s="312" t="str">
        <f t="shared" si="26"/>
        <v>Dražen – Cenčić</v>
      </c>
      <c r="P257" s="92" t="s">
        <v>0</v>
      </c>
      <c r="Q257" s="141">
        <f t="shared" si="27"/>
        <v>245</v>
      </c>
      <c r="R257" s="278" t="str">
        <f t="shared" si="23"/>
        <v/>
      </c>
      <c r="T257" s="282" t="str" cm="1">
        <f t="array" ref="T257">IFERROR(INDEX(import_data,MATCH($T$8&amp;"-"&amp;$Q257,import_key,0),T$9),"")</f>
        <v/>
      </c>
      <c r="U257" s="280" t="str" cm="1">
        <f t="array" ref="U257">IFERROR(INDEX(import_data,MATCH($T$8&amp;"-"&amp;$Q257,import_key,0),U$9),"")</f>
        <v/>
      </c>
      <c r="V257" s="300" t="str" cm="1">
        <f t="array" ref="V257">IFERROR(INDEX(import_data,MATCH($T$8&amp;"-"&amp;$Q257,import_key,0),V$9),"")</f>
        <v/>
      </c>
    </row>
    <row r="258" spans="2:22" x14ac:dyDescent="0.25">
      <c r="B258" s="141">
        <f t="shared" si="28"/>
        <v>246</v>
      </c>
      <c r="C258" s="278">
        <f t="shared" si="22"/>
        <v>264</v>
      </c>
      <c r="E258" s="282" cm="1">
        <f t="array" ref="E258">IF($C258="","",INDEX(import_data,$C258,E$9))</f>
        <v>1447</v>
      </c>
      <c r="F258" s="280" t="str" cm="1">
        <f t="array" ref="F258">IF($C258="","",INDEX(import_data,$C258,F$9))</f>
        <v>Dražen</v>
      </c>
      <c r="G258" s="280" t="str" cm="1">
        <f t="array" ref="G258">IF($C258="","",INDEX(import_data,$C258,G$9))</f>
        <v>Tutić</v>
      </c>
      <c r="H258" s="280" t="str" cm="1">
        <f t="array" ref="H258">IF($C258="","",IF(INDEX(import_data,$C258,H$9)="","",INDEX(import_data,$C258,H$9)))</f>
        <v>OK Vihor</v>
      </c>
      <c r="I258" s="300" t="str" cm="1">
        <f t="array" ref="I258">IF($C258="","",IF(INDEX(import_data,$C258,I$9)="","",INDEX(import_data,$C258,I$9)))</f>
        <v>M45</v>
      </c>
      <c r="K258" s="312" t="str">
        <f t="shared" si="24"/>
        <v>Dražen – Tutić – OK Vihor – M45</v>
      </c>
      <c r="L258" s="92" t="s">
        <v>0</v>
      </c>
      <c r="M258" s="312" t="str">
        <f t="shared" si="25"/>
        <v>Dražen – Tutić – OK Vihor</v>
      </c>
      <c r="N258" s="92" t="s">
        <v>0</v>
      </c>
      <c r="O258" s="312" t="str">
        <f t="shared" si="26"/>
        <v>Dražen – Tutić</v>
      </c>
      <c r="P258" s="92" t="s">
        <v>0</v>
      </c>
      <c r="Q258" s="141">
        <f t="shared" si="27"/>
        <v>246</v>
      </c>
      <c r="R258" s="278" t="str">
        <f t="shared" si="23"/>
        <v/>
      </c>
      <c r="T258" s="282" t="str" cm="1">
        <f t="array" ref="T258">IFERROR(INDEX(import_data,MATCH($T$8&amp;"-"&amp;$Q258,import_key,0),T$9),"")</f>
        <v/>
      </c>
      <c r="U258" s="280" t="str" cm="1">
        <f t="array" ref="U258">IFERROR(INDEX(import_data,MATCH($T$8&amp;"-"&amp;$Q258,import_key,0),U$9),"")</f>
        <v/>
      </c>
      <c r="V258" s="300" t="str" cm="1">
        <f t="array" ref="V258">IFERROR(INDEX(import_data,MATCH($T$8&amp;"-"&amp;$Q258,import_key,0),V$9),"")</f>
        <v/>
      </c>
    </row>
    <row r="259" spans="2:22" x14ac:dyDescent="0.25">
      <c r="B259" s="141">
        <f t="shared" si="28"/>
        <v>247</v>
      </c>
      <c r="C259" s="278">
        <f t="shared" si="22"/>
        <v>265</v>
      </c>
      <c r="E259" s="282" cm="1">
        <f t="array" ref="E259">IF($C259="","",INDEX(import_data,$C259,E$9))</f>
        <v>1781</v>
      </c>
      <c r="F259" s="280" t="str" cm="1">
        <f t="array" ref="F259">IF($C259="","",INDEX(import_data,$C259,F$9))</f>
        <v>Dražen</v>
      </c>
      <c r="G259" s="280" t="str" cm="1">
        <f t="array" ref="G259">IF($C259="","",INDEX(import_data,$C259,G$9))</f>
        <v>Perković</v>
      </c>
      <c r="H259" s="280" t="str" cm="1">
        <f t="array" ref="H259">IF($C259="","",IF(INDEX(import_data,$C259,H$9)="","",INDEX(import_data,$C259,H$9)))</f>
        <v>OK Japetić</v>
      </c>
      <c r="I259" s="300" t="str" cm="1">
        <f t="array" ref="I259">IF($C259="","",IF(INDEX(import_data,$C259,I$9)="","",INDEX(import_data,$C259,I$9)))</f>
        <v/>
      </c>
      <c r="K259" s="312" t="str">
        <f t="shared" si="24"/>
        <v>Dražen – Perković – OK Japetić</v>
      </c>
      <c r="L259" s="92" t="s">
        <v>0</v>
      </c>
      <c r="M259" s="312" t="str">
        <f t="shared" si="25"/>
        <v>Dražen – Perković – OK Japetić</v>
      </c>
      <c r="N259" s="92" t="s">
        <v>0</v>
      </c>
      <c r="O259" s="312" t="str">
        <f t="shared" si="26"/>
        <v>Dražen – Perković</v>
      </c>
      <c r="P259" s="92" t="s">
        <v>0</v>
      </c>
      <c r="Q259" s="141">
        <f t="shared" si="27"/>
        <v>247</v>
      </c>
      <c r="R259" s="278" t="str">
        <f t="shared" si="23"/>
        <v/>
      </c>
      <c r="T259" s="282" t="str" cm="1">
        <f t="array" ref="T259">IFERROR(INDEX(import_data,MATCH($T$8&amp;"-"&amp;$Q259,import_key,0),T$9),"")</f>
        <v/>
      </c>
      <c r="U259" s="280" t="str" cm="1">
        <f t="array" ref="U259">IFERROR(INDEX(import_data,MATCH($T$8&amp;"-"&amp;$Q259,import_key,0),U$9),"")</f>
        <v/>
      </c>
      <c r="V259" s="300" t="str" cm="1">
        <f t="array" ref="V259">IFERROR(INDEX(import_data,MATCH($T$8&amp;"-"&amp;$Q259,import_key,0),V$9),"")</f>
        <v/>
      </c>
    </row>
    <row r="260" spans="2:22" x14ac:dyDescent="0.25">
      <c r="B260" s="141">
        <f t="shared" si="28"/>
        <v>248</v>
      </c>
      <c r="C260" s="278">
        <f t="shared" si="22"/>
        <v>266</v>
      </c>
      <c r="E260" s="282" cm="1">
        <f t="array" ref="E260">IF($C260="","",INDEX(import_data,$C260,E$9))</f>
        <v>1318</v>
      </c>
      <c r="F260" s="280" t="str" cm="1">
        <f t="array" ref="F260">IF($C260="","",INDEX(import_data,$C260,F$9))</f>
        <v>Dražen</v>
      </c>
      <c r="G260" s="280" t="str" cm="1">
        <f t="array" ref="G260">IF($C260="","",INDEX(import_data,$C260,G$9))</f>
        <v>Janžek</v>
      </c>
      <c r="H260" s="280" t="str" cm="1">
        <f t="array" ref="H260">IF($C260="","",IF(INDEX(import_data,$C260,H$9)="","",INDEX(import_data,$C260,H$9)))</f>
        <v>OK Međimurje</v>
      </c>
      <c r="I260" s="300" t="str" cm="1">
        <f t="array" ref="I260">IF($C260="","",IF(INDEX(import_data,$C260,I$9)="","",INDEX(import_data,$C260,I$9)))</f>
        <v>M55</v>
      </c>
      <c r="K260" s="312" t="str">
        <f t="shared" si="24"/>
        <v>Dražen – Janžek – OK Međimurje – M55</v>
      </c>
      <c r="L260" s="92" t="s">
        <v>0</v>
      </c>
      <c r="M260" s="312" t="str">
        <f t="shared" si="25"/>
        <v>Dražen – Janžek – OK Međimurje</v>
      </c>
      <c r="N260" s="92" t="s">
        <v>0</v>
      </c>
      <c r="O260" s="312" t="str">
        <f t="shared" si="26"/>
        <v>Dražen – Janžek</v>
      </c>
      <c r="P260" s="92" t="s">
        <v>0</v>
      </c>
      <c r="Q260" s="141">
        <f t="shared" si="27"/>
        <v>248</v>
      </c>
      <c r="R260" s="278" t="str">
        <f t="shared" si="23"/>
        <v/>
      </c>
      <c r="T260" s="282" t="str" cm="1">
        <f t="array" ref="T260">IFERROR(INDEX(import_data,MATCH($T$8&amp;"-"&amp;$Q260,import_key,0),T$9),"")</f>
        <v/>
      </c>
      <c r="U260" s="280" t="str" cm="1">
        <f t="array" ref="U260">IFERROR(INDEX(import_data,MATCH($T$8&amp;"-"&amp;$Q260,import_key,0),U$9),"")</f>
        <v/>
      </c>
      <c r="V260" s="300" t="str" cm="1">
        <f t="array" ref="V260">IFERROR(INDEX(import_data,MATCH($T$8&amp;"-"&amp;$Q260,import_key,0),V$9),"")</f>
        <v/>
      </c>
    </row>
    <row r="261" spans="2:22" x14ac:dyDescent="0.25">
      <c r="B261" s="141">
        <f t="shared" si="28"/>
        <v>249</v>
      </c>
      <c r="C261" s="278">
        <f t="shared" si="22"/>
        <v>267</v>
      </c>
      <c r="E261" s="282" cm="1">
        <f t="array" ref="E261">IF($C261="","",INDEX(import_data,$C261,E$9))</f>
        <v>1127</v>
      </c>
      <c r="F261" s="280" t="str" cm="1">
        <f t="array" ref="F261">IF($C261="","",INDEX(import_data,$C261,F$9))</f>
        <v>Dražen</v>
      </c>
      <c r="G261" s="280" t="str" cm="1">
        <f t="array" ref="G261">IF($C261="","",INDEX(import_data,$C261,G$9))</f>
        <v>Henc</v>
      </c>
      <c r="H261" s="280" t="str" cm="1">
        <f t="array" ref="H261">IF($C261="","",IF(INDEX(import_data,$C261,H$9)="","",INDEX(import_data,$C261,H$9)))</f>
        <v>OK Međimurje</v>
      </c>
      <c r="I261" s="300" t="str" cm="1">
        <f t="array" ref="I261">IF($C261="","",IF(INDEX(import_data,$C261,I$9)="","",INDEX(import_data,$C261,I$9)))</f>
        <v/>
      </c>
      <c r="K261" s="312" t="str">
        <f t="shared" si="24"/>
        <v>Dražen – Henc – OK Međimurje</v>
      </c>
      <c r="L261" s="92" t="s">
        <v>0</v>
      </c>
      <c r="M261" s="312" t="str">
        <f t="shared" si="25"/>
        <v>Dražen – Henc – OK Međimurje</v>
      </c>
      <c r="N261" s="92" t="s">
        <v>0</v>
      </c>
      <c r="O261" s="312" t="str">
        <f t="shared" si="26"/>
        <v>Dražen – Henc</v>
      </c>
      <c r="P261" s="92" t="s">
        <v>0</v>
      </c>
      <c r="Q261" s="141">
        <f t="shared" si="27"/>
        <v>249</v>
      </c>
      <c r="R261" s="278" t="str">
        <f t="shared" si="23"/>
        <v/>
      </c>
      <c r="T261" s="282" t="str" cm="1">
        <f t="array" ref="T261">IFERROR(INDEX(import_data,MATCH($T$8&amp;"-"&amp;$Q261,import_key,0),T$9),"")</f>
        <v/>
      </c>
      <c r="U261" s="280" t="str" cm="1">
        <f t="array" ref="U261">IFERROR(INDEX(import_data,MATCH($T$8&amp;"-"&amp;$Q261,import_key,0),U$9),"")</f>
        <v/>
      </c>
      <c r="V261" s="300" t="str" cm="1">
        <f t="array" ref="V261">IFERROR(INDEX(import_data,MATCH($T$8&amp;"-"&amp;$Q261,import_key,0),V$9),"")</f>
        <v/>
      </c>
    </row>
    <row r="262" spans="2:22" x14ac:dyDescent="0.25">
      <c r="B262" s="141">
        <f t="shared" si="28"/>
        <v>250</v>
      </c>
      <c r="C262" s="278">
        <f t="shared" si="22"/>
        <v>268</v>
      </c>
      <c r="E262" s="282" cm="1">
        <f t="array" ref="E262">IF($C262="","",INDEX(import_data,$C262,E$9))</f>
        <v>1238</v>
      </c>
      <c r="F262" s="280" t="str" cm="1">
        <f t="array" ref="F262">IF($C262="","",INDEX(import_data,$C262,F$9))</f>
        <v>Dražen</v>
      </c>
      <c r="G262" s="280" t="str" cm="1">
        <f t="array" ref="G262">IF($C262="","",INDEX(import_data,$C262,G$9))</f>
        <v>Gadžić</v>
      </c>
      <c r="H262" s="280" t="str" cm="1">
        <f t="array" ref="H262">IF($C262="","",IF(INDEX(import_data,$C262,H$9)="","",INDEX(import_data,$C262,H$9)))</f>
        <v>OK Kapela</v>
      </c>
      <c r="I262" s="300" t="str" cm="1">
        <f t="array" ref="I262">IF($C262="","",IF(INDEX(import_data,$C262,I$9)="","",INDEX(import_data,$C262,I$9)))</f>
        <v>M21A</v>
      </c>
      <c r="K262" s="312" t="str">
        <f t="shared" si="24"/>
        <v>Dražen – Gadžić – OK Kapela – M21A</v>
      </c>
      <c r="L262" s="92" t="s">
        <v>0</v>
      </c>
      <c r="M262" s="312" t="str">
        <f t="shared" si="25"/>
        <v>Dražen – Gadžić – OK Kapela</v>
      </c>
      <c r="N262" s="92" t="s">
        <v>0</v>
      </c>
      <c r="O262" s="312" t="str">
        <f t="shared" si="26"/>
        <v>Dražen – Gadžić</v>
      </c>
      <c r="P262" s="92" t="s">
        <v>0</v>
      </c>
      <c r="Q262" s="141">
        <f t="shared" si="27"/>
        <v>250</v>
      </c>
      <c r="R262" s="278" t="str">
        <f t="shared" si="23"/>
        <v/>
      </c>
      <c r="T262" s="282" t="str" cm="1">
        <f t="array" ref="T262">IFERROR(INDEX(import_data,MATCH($T$8&amp;"-"&amp;$Q262,import_key,0),T$9),"")</f>
        <v/>
      </c>
      <c r="U262" s="280" t="str" cm="1">
        <f t="array" ref="U262">IFERROR(INDEX(import_data,MATCH($T$8&amp;"-"&amp;$Q262,import_key,0),U$9),"")</f>
        <v/>
      </c>
      <c r="V262" s="300" t="str" cm="1">
        <f t="array" ref="V262">IFERROR(INDEX(import_data,MATCH($T$8&amp;"-"&amp;$Q262,import_key,0),V$9),"")</f>
        <v/>
      </c>
    </row>
    <row r="263" spans="2:22" x14ac:dyDescent="0.25">
      <c r="B263" s="141">
        <f t="shared" si="28"/>
        <v>251</v>
      </c>
      <c r="C263" s="278">
        <f t="shared" si="22"/>
        <v>269</v>
      </c>
      <c r="E263" s="282" cm="1">
        <f t="array" ref="E263">IF($C263="","",INDEX(import_data,$C263,E$9))</f>
        <v>1607</v>
      </c>
      <c r="F263" s="280" t="str" cm="1">
        <f t="array" ref="F263">IF($C263="","",INDEX(import_data,$C263,F$9))</f>
        <v>Draženka</v>
      </c>
      <c r="G263" s="280" t="str" cm="1">
        <f t="array" ref="G263">IF($C263="","",INDEX(import_data,$C263,G$9))</f>
        <v>Birkić</v>
      </c>
      <c r="H263" s="280" t="str" cm="1">
        <f t="array" ref="H263">IF($C263="","",IF(INDEX(import_data,$C263,H$9)="","",INDEX(import_data,$C263,H$9)))</f>
        <v>OK Jelen</v>
      </c>
      <c r="I263" s="300" t="str" cm="1">
        <f t="array" ref="I263">IF($C263="","",IF(INDEX(import_data,$C263,I$9)="","",INDEX(import_data,$C263,I$9)))</f>
        <v>Ž45</v>
      </c>
      <c r="K263" s="312" t="str">
        <f t="shared" si="24"/>
        <v>Draženka – Birkić – OK Jelen – Ž45</v>
      </c>
      <c r="L263" s="92" t="s">
        <v>0</v>
      </c>
      <c r="M263" s="312" t="str">
        <f t="shared" si="25"/>
        <v>Draženka – Birkić – OK Jelen</v>
      </c>
      <c r="N263" s="92" t="s">
        <v>0</v>
      </c>
      <c r="O263" s="312" t="str">
        <f t="shared" si="26"/>
        <v>Draženka – Birkić</v>
      </c>
      <c r="P263" s="92" t="s">
        <v>0</v>
      </c>
      <c r="Q263" s="141">
        <f t="shared" si="27"/>
        <v>251</v>
      </c>
      <c r="R263" s="278" t="str">
        <f t="shared" si="23"/>
        <v/>
      </c>
      <c r="T263" s="282" t="str" cm="1">
        <f t="array" ref="T263">IFERROR(INDEX(import_data,MATCH($T$8&amp;"-"&amp;$Q263,import_key,0),T$9),"")</f>
        <v/>
      </c>
      <c r="U263" s="280" t="str" cm="1">
        <f t="array" ref="U263">IFERROR(INDEX(import_data,MATCH($T$8&amp;"-"&amp;$Q263,import_key,0),U$9),"")</f>
        <v/>
      </c>
      <c r="V263" s="300" t="str" cm="1">
        <f t="array" ref="V263">IFERROR(INDEX(import_data,MATCH($T$8&amp;"-"&amp;$Q263,import_key,0),V$9),"")</f>
        <v/>
      </c>
    </row>
    <row r="264" spans="2:22" x14ac:dyDescent="0.25">
      <c r="B264" s="141">
        <f t="shared" si="28"/>
        <v>252</v>
      </c>
      <c r="C264" s="278">
        <f t="shared" si="22"/>
        <v>270</v>
      </c>
      <c r="E264" s="282" cm="1">
        <f t="array" ref="E264">IF($C264="","",INDEX(import_data,$C264,E$9))</f>
        <v>2289</v>
      </c>
      <c r="F264" s="280" t="str" cm="1">
        <f t="array" ref="F264">IF($C264="","",INDEX(import_data,$C264,F$9))</f>
        <v>Draženko Tomislav</v>
      </c>
      <c r="G264" s="280" t="str" cm="1">
        <f t="array" ref="G264">IF($C264="","",INDEX(import_data,$C264,G$9))</f>
        <v>Mikac</v>
      </c>
      <c r="H264" s="280" t="str" cm="1">
        <f t="array" ref="H264">IF($C264="","",IF(INDEX(import_data,$C264,H$9)="","",INDEX(import_data,$C264,H$9)))</f>
        <v>OK Međimurje</v>
      </c>
      <c r="I264" s="300" t="str" cm="1">
        <f t="array" ref="I264">IF($C264="","",IF(INDEX(import_data,$C264,I$9)="","",INDEX(import_data,$C264,I$9)))</f>
        <v/>
      </c>
      <c r="K264" s="312" t="str">
        <f t="shared" si="24"/>
        <v>Draženko Tomislav – Mikac – OK Međimurje</v>
      </c>
      <c r="L264" s="92" t="s">
        <v>0</v>
      </c>
      <c r="M264" s="312" t="str">
        <f t="shared" si="25"/>
        <v>Draženko Tomislav – Mikac – OK Međimurje</v>
      </c>
      <c r="N264" s="92" t="s">
        <v>0</v>
      </c>
      <c r="O264" s="312" t="str">
        <f t="shared" si="26"/>
        <v>Draženko Tomislav – Mikac</v>
      </c>
      <c r="P264" s="92" t="s">
        <v>0</v>
      </c>
      <c r="Q264" s="141">
        <f t="shared" si="27"/>
        <v>252</v>
      </c>
      <c r="R264" s="278" t="str">
        <f t="shared" si="23"/>
        <v/>
      </c>
      <c r="T264" s="282" t="str" cm="1">
        <f t="array" ref="T264">IFERROR(INDEX(import_data,MATCH($T$8&amp;"-"&amp;$Q264,import_key,0),T$9),"")</f>
        <v/>
      </c>
      <c r="U264" s="280" t="str" cm="1">
        <f t="array" ref="U264">IFERROR(INDEX(import_data,MATCH($T$8&amp;"-"&amp;$Q264,import_key,0),U$9),"")</f>
        <v/>
      </c>
      <c r="V264" s="300" t="str" cm="1">
        <f t="array" ref="V264">IFERROR(INDEX(import_data,MATCH($T$8&amp;"-"&amp;$Q264,import_key,0),V$9),"")</f>
        <v/>
      </c>
    </row>
    <row r="265" spans="2:22" x14ac:dyDescent="0.25">
      <c r="B265" s="141">
        <f t="shared" si="28"/>
        <v>253</v>
      </c>
      <c r="C265" s="278">
        <f t="shared" si="22"/>
        <v>271</v>
      </c>
      <c r="E265" s="282" cm="1">
        <f t="array" ref="E265">IF($C265="","",INDEX(import_data,$C265,E$9))</f>
        <v>1374</v>
      </c>
      <c r="F265" s="280" t="str" cm="1">
        <f t="array" ref="F265">IF($C265="","",INDEX(import_data,$C265,F$9))</f>
        <v>Duje</v>
      </c>
      <c r="G265" s="280" t="str" cm="1">
        <f t="array" ref="G265">IF($C265="","",INDEX(import_data,$C265,G$9))</f>
        <v>Rako</v>
      </c>
      <c r="H265" s="280" t="str" cm="1">
        <f t="array" ref="H265">IF($C265="","",IF(INDEX(import_data,$C265,H$9)="","",INDEX(import_data,$C265,H$9)))</f>
        <v>OK Vihor</v>
      </c>
      <c r="I265" s="300" t="str" cm="1">
        <f t="array" ref="I265">IF($C265="","",IF(INDEX(import_data,$C265,I$9)="","",INDEX(import_data,$C265,I$9)))</f>
        <v>M35</v>
      </c>
      <c r="K265" s="312" t="str">
        <f t="shared" si="24"/>
        <v>Duje – Rako – OK Vihor – M35</v>
      </c>
      <c r="L265" s="92" t="s">
        <v>0</v>
      </c>
      <c r="M265" s="312" t="str">
        <f t="shared" si="25"/>
        <v>Duje – Rako – OK Vihor</v>
      </c>
      <c r="N265" s="92" t="s">
        <v>0</v>
      </c>
      <c r="O265" s="312" t="str">
        <f t="shared" si="26"/>
        <v>Duje – Rako</v>
      </c>
      <c r="P265" s="92" t="s">
        <v>0</v>
      </c>
      <c r="Q265" s="141">
        <f t="shared" si="27"/>
        <v>253</v>
      </c>
      <c r="R265" s="278" t="str">
        <f t="shared" si="23"/>
        <v/>
      </c>
      <c r="T265" s="282" t="str" cm="1">
        <f t="array" ref="T265">IFERROR(INDEX(import_data,MATCH($T$8&amp;"-"&amp;$Q265,import_key,0),T$9),"")</f>
        <v/>
      </c>
      <c r="U265" s="280" t="str" cm="1">
        <f t="array" ref="U265">IFERROR(INDEX(import_data,MATCH($T$8&amp;"-"&amp;$Q265,import_key,0),U$9),"")</f>
        <v/>
      </c>
      <c r="V265" s="300" t="str" cm="1">
        <f t="array" ref="V265">IFERROR(INDEX(import_data,MATCH($T$8&amp;"-"&amp;$Q265,import_key,0),V$9),"")</f>
        <v/>
      </c>
    </row>
    <row r="266" spans="2:22" x14ac:dyDescent="0.25">
      <c r="B266" s="141">
        <f t="shared" si="28"/>
        <v>254</v>
      </c>
      <c r="C266" s="278">
        <f t="shared" si="22"/>
        <v>272</v>
      </c>
      <c r="E266" s="282" cm="1">
        <f t="array" ref="E266">IF($C266="","",INDEX(import_data,$C266,E$9))</f>
        <v>1137</v>
      </c>
      <c r="F266" s="280" t="str" cm="1">
        <f t="array" ref="F266">IF($C266="","",INDEX(import_data,$C266,F$9))</f>
        <v>Dunja</v>
      </c>
      <c r="G266" s="280" t="str" cm="1">
        <f t="array" ref="G266">IF($C266="","",INDEX(import_data,$C266,G$9))</f>
        <v>Riet, van de</v>
      </c>
      <c r="H266" s="280" t="str" cm="1">
        <f t="array" ref="H266">IF($C266="","",IF(INDEX(import_data,$C266,H$9)="","",INDEX(import_data,$C266,H$9)))</f>
        <v>OK Maksimir</v>
      </c>
      <c r="I266" s="300" t="str" cm="1">
        <f t="array" ref="I266">IF($C266="","",IF(INDEX(import_data,$C266,I$9)="","",INDEX(import_data,$C266,I$9)))</f>
        <v>Ž45</v>
      </c>
      <c r="K266" s="312" t="str">
        <f t="shared" si="24"/>
        <v>Dunja – Riet, van de – OK Maksimir – Ž45</v>
      </c>
      <c r="L266" s="92" t="s">
        <v>0</v>
      </c>
      <c r="M266" s="312" t="str">
        <f t="shared" si="25"/>
        <v>Dunja – Riet, van de – OK Maksimir</v>
      </c>
      <c r="N266" s="92" t="s">
        <v>0</v>
      </c>
      <c r="O266" s="312" t="str">
        <f t="shared" si="26"/>
        <v>Dunja – Riet, van de</v>
      </c>
      <c r="P266" s="92" t="s">
        <v>0</v>
      </c>
      <c r="Q266" s="141">
        <f t="shared" si="27"/>
        <v>254</v>
      </c>
      <c r="R266" s="278" t="str">
        <f t="shared" si="23"/>
        <v/>
      </c>
      <c r="T266" s="282" t="str" cm="1">
        <f t="array" ref="T266">IFERROR(INDEX(import_data,MATCH($T$8&amp;"-"&amp;$Q266,import_key,0),T$9),"")</f>
        <v/>
      </c>
      <c r="U266" s="280" t="str" cm="1">
        <f t="array" ref="U266">IFERROR(INDEX(import_data,MATCH($T$8&amp;"-"&amp;$Q266,import_key,0),U$9),"")</f>
        <v/>
      </c>
      <c r="V266" s="300" t="str" cm="1">
        <f t="array" ref="V266">IFERROR(INDEX(import_data,MATCH($T$8&amp;"-"&amp;$Q266,import_key,0),V$9),"")</f>
        <v/>
      </c>
    </row>
    <row r="267" spans="2:22" x14ac:dyDescent="0.25">
      <c r="B267" s="141">
        <f t="shared" si="28"/>
        <v>255</v>
      </c>
      <c r="C267" s="278">
        <f t="shared" si="22"/>
        <v>273</v>
      </c>
      <c r="E267" s="282" cm="1">
        <f t="array" ref="E267">IF($C267="","",INDEX(import_data,$C267,E$9))</f>
        <v>1844</v>
      </c>
      <c r="F267" s="280" t="str" cm="1">
        <f t="array" ref="F267">IF($C267="","",INDEX(import_data,$C267,F$9))</f>
        <v>Dunja</v>
      </c>
      <c r="G267" s="280" t="str" cm="1">
        <f t="array" ref="G267">IF($C267="","",INDEX(import_data,$C267,G$9))</f>
        <v>Mogut</v>
      </c>
      <c r="H267" s="280" t="str" cm="1">
        <f t="array" ref="H267">IF($C267="","",IF(INDEX(import_data,$C267,H$9)="","",INDEX(import_data,$C267,H$9)))</f>
        <v>OK Japetić</v>
      </c>
      <c r="I267" s="300" t="str" cm="1">
        <f t="array" ref="I267">IF($C267="","",IF(INDEX(import_data,$C267,I$9)="","",INDEX(import_data,$C267,I$9)))</f>
        <v>Ž12</v>
      </c>
      <c r="K267" s="312" t="str">
        <f t="shared" si="24"/>
        <v>Dunja – Mogut – OK Japetić – Ž12</v>
      </c>
      <c r="L267" s="92" t="s">
        <v>0</v>
      </c>
      <c r="M267" s="312" t="str">
        <f t="shared" si="25"/>
        <v>Dunja – Mogut – OK Japetić</v>
      </c>
      <c r="N267" s="92" t="s">
        <v>0</v>
      </c>
      <c r="O267" s="312" t="str">
        <f t="shared" si="26"/>
        <v>Dunja – Mogut</v>
      </c>
      <c r="P267" s="92" t="s">
        <v>0</v>
      </c>
      <c r="Q267" s="141">
        <f t="shared" si="27"/>
        <v>255</v>
      </c>
      <c r="R267" s="278" t="str">
        <f t="shared" si="23"/>
        <v/>
      </c>
      <c r="T267" s="282" t="str" cm="1">
        <f t="array" ref="T267">IFERROR(INDEX(import_data,MATCH($T$8&amp;"-"&amp;$Q267,import_key,0),T$9),"")</f>
        <v/>
      </c>
      <c r="U267" s="280" t="str" cm="1">
        <f t="array" ref="U267">IFERROR(INDEX(import_data,MATCH($T$8&amp;"-"&amp;$Q267,import_key,0),U$9),"")</f>
        <v/>
      </c>
      <c r="V267" s="300" t="str" cm="1">
        <f t="array" ref="V267">IFERROR(INDEX(import_data,MATCH($T$8&amp;"-"&amp;$Q267,import_key,0),V$9),"")</f>
        <v/>
      </c>
    </row>
    <row r="268" spans="2:22" x14ac:dyDescent="0.25">
      <c r="B268" s="141">
        <f t="shared" si="28"/>
        <v>256</v>
      </c>
      <c r="C268" s="278">
        <f t="shared" si="22"/>
        <v>274</v>
      </c>
      <c r="E268" s="282" cm="1">
        <f t="array" ref="E268">IF($C268="","",INDEX(import_data,$C268,E$9))</f>
        <v>1506</v>
      </c>
      <c r="F268" s="280" t="str" cm="1">
        <f t="array" ref="F268">IF($C268="","",INDEX(import_data,$C268,F$9))</f>
        <v>Edi</v>
      </c>
      <c r="G268" s="280" t="str" cm="1">
        <f t="array" ref="G268">IF($C268="","",INDEX(import_data,$C268,G$9))</f>
        <v>Ocvirk</v>
      </c>
      <c r="H268" s="280" t="str" cm="1">
        <f t="array" ref="H268">IF($C268="","",IF(INDEX(import_data,$C268,H$9)="","",INDEX(import_data,$C268,H$9)))</f>
        <v>OK Japetić</v>
      </c>
      <c r="I268" s="300" t="str" cm="1">
        <f t="array" ref="I268">IF($C268="","",IF(INDEX(import_data,$C268,I$9)="","",INDEX(import_data,$C268,I$9)))</f>
        <v>M35</v>
      </c>
      <c r="K268" s="312" t="str">
        <f t="shared" si="24"/>
        <v>Edi – Ocvirk – OK Japetić – M35</v>
      </c>
      <c r="L268" s="92" t="s">
        <v>0</v>
      </c>
      <c r="M268" s="312" t="str">
        <f t="shared" si="25"/>
        <v>Edi – Ocvirk – OK Japetić</v>
      </c>
      <c r="N268" s="92" t="s">
        <v>0</v>
      </c>
      <c r="O268" s="312" t="str">
        <f t="shared" si="26"/>
        <v>Edi – Ocvirk</v>
      </c>
      <c r="P268" s="92" t="s">
        <v>0</v>
      </c>
      <c r="Q268" s="141">
        <f t="shared" si="27"/>
        <v>256</v>
      </c>
      <c r="R268" s="278" t="str">
        <f t="shared" si="23"/>
        <v/>
      </c>
      <c r="T268" s="282" t="str" cm="1">
        <f t="array" ref="T268">IFERROR(INDEX(import_data,MATCH($T$8&amp;"-"&amp;$Q268,import_key,0),T$9),"")</f>
        <v/>
      </c>
      <c r="U268" s="280" t="str" cm="1">
        <f t="array" ref="U268">IFERROR(INDEX(import_data,MATCH($T$8&amp;"-"&amp;$Q268,import_key,0),U$9),"")</f>
        <v/>
      </c>
      <c r="V268" s="300" t="str" cm="1">
        <f t="array" ref="V268">IFERROR(INDEX(import_data,MATCH($T$8&amp;"-"&amp;$Q268,import_key,0),V$9),"")</f>
        <v/>
      </c>
    </row>
    <row r="269" spans="2:22" x14ac:dyDescent="0.25">
      <c r="B269" s="141">
        <f t="shared" si="28"/>
        <v>257</v>
      </c>
      <c r="C269" s="278">
        <f t="shared" ref="C269:C332" si="29">IFERROR(MATCH($E$8&amp;"-"&amp;B269,import_key,0),"")</f>
        <v>275</v>
      </c>
      <c r="E269" s="282" cm="1">
        <f t="array" ref="E269">IF($C269="","",INDEX(import_data,$C269,E$9))</f>
        <v>1627</v>
      </c>
      <c r="F269" s="280" t="str" cm="1">
        <f t="array" ref="F269">IF($C269="","",INDEX(import_data,$C269,F$9))</f>
        <v>Eduard</v>
      </c>
      <c r="G269" s="280" t="str" cm="1">
        <f t="array" ref="G269">IF($C269="","",INDEX(import_data,$C269,G$9))</f>
        <v>Perković</v>
      </c>
      <c r="H269" s="280" t="str" cm="1">
        <f t="array" ref="H269">IF($C269="","",IF(INDEX(import_data,$C269,H$9)="","",INDEX(import_data,$C269,H$9)))</f>
        <v>OK Bjelovar</v>
      </c>
      <c r="I269" s="300" t="str" cm="1">
        <f t="array" ref="I269">IF($C269="","",IF(INDEX(import_data,$C269,I$9)="","",INDEX(import_data,$C269,I$9)))</f>
        <v/>
      </c>
      <c r="K269" s="312" t="str">
        <f t="shared" si="24"/>
        <v>Eduard – Perković – OK Bjelovar</v>
      </c>
      <c r="L269" s="92" t="s">
        <v>0</v>
      </c>
      <c r="M269" s="312" t="str">
        <f t="shared" si="25"/>
        <v>Eduard – Perković – OK Bjelovar</v>
      </c>
      <c r="N269" s="92" t="s">
        <v>0</v>
      </c>
      <c r="O269" s="312" t="str">
        <f t="shared" si="26"/>
        <v>Eduard – Perković</v>
      </c>
      <c r="P269" s="92" t="s">
        <v>0</v>
      </c>
      <c r="Q269" s="141">
        <f t="shared" si="27"/>
        <v>257</v>
      </c>
      <c r="R269" s="278" t="str">
        <f t="shared" ref="R269:R332" si="30">IFERROR(MATCH($T$8&amp;"-"&amp;Q269,import_key,0),"")</f>
        <v/>
      </c>
      <c r="T269" s="282" t="str" cm="1">
        <f t="array" ref="T269">IFERROR(INDEX(import_data,MATCH($T$8&amp;"-"&amp;$Q269,import_key,0),T$9),"")</f>
        <v/>
      </c>
      <c r="U269" s="280" t="str" cm="1">
        <f t="array" ref="U269">IFERROR(INDEX(import_data,MATCH($T$8&amp;"-"&amp;$Q269,import_key,0),U$9),"")</f>
        <v/>
      </c>
      <c r="V269" s="300" t="str" cm="1">
        <f t="array" ref="V269">IFERROR(INDEX(import_data,MATCH($T$8&amp;"-"&amp;$Q269,import_key,0),V$9),"")</f>
        <v/>
      </c>
    </row>
    <row r="270" spans="2:22" x14ac:dyDescent="0.25">
      <c r="B270" s="141">
        <f t="shared" si="28"/>
        <v>258</v>
      </c>
      <c r="C270" s="278">
        <f t="shared" si="29"/>
        <v>276</v>
      </c>
      <c r="E270" s="282" cm="1">
        <f t="array" ref="E270">IF($C270="","",INDEX(import_data,$C270,E$9))</f>
        <v>1995</v>
      </c>
      <c r="F270" s="280" t="str" cm="1">
        <f t="array" ref="F270">IF($C270="","",INDEX(import_data,$C270,F$9))</f>
        <v>Eduard</v>
      </c>
      <c r="G270" s="280" t="str" cm="1">
        <f t="array" ref="G270">IF($C270="","",INDEX(import_data,$C270,G$9))</f>
        <v>Krš</v>
      </c>
      <c r="H270" s="280" t="str" cm="1">
        <f t="array" ref="H270">IF($C270="","",IF(INDEX(import_data,$C270,H$9)="","",INDEX(import_data,$C270,H$9)))</f>
        <v>OK Vihor</v>
      </c>
      <c r="I270" s="300" t="str" cm="1">
        <f t="array" ref="I270">IF($C270="","",IF(INDEX(import_data,$C270,I$9)="","",INDEX(import_data,$C270,I$9)))</f>
        <v>M45</v>
      </c>
      <c r="K270" s="312" t="str">
        <f t="shared" ref="K270:K333" si="31">IF(F270="","",F270) &amp; IF(G270="",""," – " &amp; G270) &amp; IF(H270="",""," – " &amp; H270) &amp; IF(I270="",""," – " &amp; I270)</f>
        <v>Eduard – Krš – OK Vihor – M45</v>
      </c>
      <c r="L270" s="92" t="s">
        <v>0</v>
      </c>
      <c r="M270" s="312" t="str">
        <f t="shared" ref="M270:M333" si="32">IF(F270="","",F270) &amp; IF(G270="",""," – " &amp; G270) &amp; IF(H270="",""," – " &amp; H270)</f>
        <v>Eduard – Krš – OK Vihor</v>
      </c>
      <c r="N270" s="92" t="s">
        <v>0</v>
      </c>
      <c r="O270" s="312" t="str">
        <f t="shared" ref="O270:O333" si="33">IF(F270="","",F270) &amp; IF(G270="",""," – " &amp; G270)</f>
        <v>Eduard – Krš</v>
      </c>
      <c r="P270" s="92" t="s">
        <v>0</v>
      </c>
      <c r="Q270" s="141">
        <f t="shared" ref="Q270:Q333" si="34">Q269+1</f>
        <v>258</v>
      </c>
      <c r="R270" s="278" t="str">
        <f t="shared" si="30"/>
        <v/>
      </c>
      <c r="T270" s="282" t="str" cm="1">
        <f t="array" ref="T270">IFERROR(INDEX(import_data,MATCH($T$8&amp;"-"&amp;$Q270,import_key,0),T$9),"")</f>
        <v/>
      </c>
      <c r="U270" s="280" t="str" cm="1">
        <f t="array" ref="U270">IFERROR(INDEX(import_data,MATCH($T$8&amp;"-"&amp;$Q270,import_key,0),U$9),"")</f>
        <v/>
      </c>
      <c r="V270" s="300" t="str" cm="1">
        <f t="array" ref="V270">IFERROR(INDEX(import_data,MATCH($T$8&amp;"-"&amp;$Q270,import_key,0),V$9),"")</f>
        <v/>
      </c>
    </row>
    <row r="271" spans="2:22" x14ac:dyDescent="0.25">
      <c r="B271" s="141">
        <f t="shared" si="28"/>
        <v>259</v>
      </c>
      <c r="C271" s="278">
        <f t="shared" si="29"/>
        <v>277</v>
      </c>
      <c r="E271" s="282" cm="1">
        <f t="array" ref="E271">IF($C271="","",INDEX(import_data,$C271,E$9))</f>
        <v>1423</v>
      </c>
      <c r="F271" s="280" t="str" cm="1">
        <f t="array" ref="F271">IF($C271="","",INDEX(import_data,$C271,F$9))</f>
        <v>Eduard</v>
      </c>
      <c r="G271" s="280" t="str" cm="1">
        <f t="array" ref="G271">IF($C271="","",INDEX(import_data,$C271,G$9))</f>
        <v>Kožul</v>
      </c>
      <c r="H271" s="280" t="str" cm="1">
        <f t="array" ref="H271">IF($C271="","",IF(INDEX(import_data,$C271,H$9)="","",INDEX(import_data,$C271,H$9)))</f>
        <v>OK Vihor</v>
      </c>
      <c r="I271" s="300" t="str" cm="1">
        <f t="array" ref="I271">IF($C271="","",IF(INDEX(import_data,$C271,I$9)="","",INDEX(import_data,$C271,I$9)))</f>
        <v>M21B</v>
      </c>
      <c r="K271" s="312" t="str">
        <f t="shared" si="31"/>
        <v>Eduard – Kožul – OK Vihor – M21B</v>
      </c>
      <c r="L271" s="92" t="s">
        <v>0</v>
      </c>
      <c r="M271" s="312" t="str">
        <f t="shared" si="32"/>
        <v>Eduard – Kožul – OK Vihor</v>
      </c>
      <c r="N271" s="92" t="s">
        <v>0</v>
      </c>
      <c r="O271" s="312" t="str">
        <f t="shared" si="33"/>
        <v>Eduard – Kožul</v>
      </c>
      <c r="P271" s="92" t="s">
        <v>0</v>
      </c>
      <c r="Q271" s="141">
        <f t="shared" si="34"/>
        <v>259</v>
      </c>
      <c r="R271" s="278" t="str">
        <f t="shared" si="30"/>
        <v/>
      </c>
      <c r="T271" s="282" t="str" cm="1">
        <f t="array" ref="T271">IFERROR(INDEX(import_data,MATCH($T$8&amp;"-"&amp;$Q271,import_key,0),T$9),"")</f>
        <v/>
      </c>
      <c r="U271" s="280" t="str" cm="1">
        <f t="array" ref="U271">IFERROR(INDEX(import_data,MATCH($T$8&amp;"-"&amp;$Q271,import_key,0),U$9),"")</f>
        <v/>
      </c>
      <c r="V271" s="300" t="str" cm="1">
        <f t="array" ref="V271">IFERROR(INDEX(import_data,MATCH($T$8&amp;"-"&amp;$Q271,import_key,0),V$9),"")</f>
        <v/>
      </c>
    </row>
    <row r="272" spans="2:22" x14ac:dyDescent="0.25">
      <c r="B272" s="141">
        <f t="shared" si="28"/>
        <v>260</v>
      </c>
      <c r="C272" s="278">
        <f t="shared" si="29"/>
        <v>278</v>
      </c>
      <c r="E272" s="282" cm="1">
        <f t="array" ref="E272">IF($C272="","",INDEX(import_data,$C272,E$9))</f>
        <v>2125</v>
      </c>
      <c r="F272" s="280" t="str" cm="1">
        <f t="array" ref="F272">IF($C272="","",INDEX(import_data,$C272,F$9))</f>
        <v>Elaine</v>
      </c>
      <c r="G272" s="280" t="str" cm="1">
        <f t="array" ref="G272">IF($C272="","",INDEX(import_data,$C272,G$9))</f>
        <v>OHara-Styles</v>
      </c>
      <c r="H272" s="280" t="str" cm="1">
        <f t="array" ref="H272">IF($C272="","",IF(INDEX(import_data,$C272,H$9)="","",INDEX(import_data,$C272,H$9)))</f>
        <v>BAOC Bandits</v>
      </c>
      <c r="I272" s="300" t="str" cm="1">
        <f t="array" ref="I272">IF($C272="","",IF(INDEX(import_data,$C272,I$9)="","",INDEX(import_data,$C272,I$9)))</f>
        <v/>
      </c>
      <c r="K272" s="312" t="str">
        <f t="shared" si="31"/>
        <v>Elaine – OHara-Styles – BAOC Bandits</v>
      </c>
      <c r="L272" s="92" t="s">
        <v>0</v>
      </c>
      <c r="M272" s="312" t="str">
        <f t="shared" si="32"/>
        <v>Elaine – OHara-Styles – BAOC Bandits</v>
      </c>
      <c r="N272" s="92" t="s">
        <v>0</v>
      </c>
      <c r="O272" s="312" t="str">
        <f t="shared" si="33"/>
        <v>Elaine – OHara-Styles</v>
      </c>
      <c r="P272" s="92" t="s">
        <v>0</v>
      </c>
      <c r="Q272" s="141">
        <f t="shared" si="34"/>
        <v>260</v>
      </c>
      <c r="R272" s="278" t="str">
        <f t="shared" si="30"/>
        <v/>
      </c>
      <c r="T272" s="282" t="str" cm="1">
        <f t="array" ref="T272">IFERROR(INDEX(import_data,MATCH($T$8&amp;"-"&amp;$Q272,import_key,0),T$9),"")</f>
        <v/>
      </c>
      <c r="U272" s="280" t="str" cm="1">
        <f t="array" ref="U272">IFERROR(INDEX(import_data,MATCH($T$8&amp;"-"&amp;$Q272,import_key,0),U$9),"")</f>
        <v/>
      </c>
      <c r="V272" s="300" t="str" cm="1">
        <f t="array" ref="V272">IFERROR(INDEX(import_data,MATCH($T$8&amp;"-"&amp;$Q272,import_key,0),V$9),"")</f>
        <v/>
      </c>
    </row>
    <row r="273" spans="2:22" x14ac:dyDescent="0.25">
      <c r="B273" s="141">
        <f t="shared" si="28"/>
        <v>261</v>
      </c>
      <c r="C273" s="278">
        <f t="shared" si="29"/>
        <v>279</v>
      </c>
      <c r="E273" s="282" cm="1">
        <f t="array" ref="E273">IF($C273="","",INDEX(import_data,$C273,E$9))</f>
        <v>1093</v>
      </c>
      <c r="F273" s="280" t="str" cm="1">
        <f t="array" ref="F273">IF($C273="","",INDEX(import_data,$C273,F$9))</f>
        <v>Elena</v>
      </c>
      <c r="G273" s="280" t="str" cm="1">
        <f t="array" ref="G273">IF($C273="","",INDEX(import_data,$C273,G$9))</f>
        <v>Košćak</v>
      </c>
      <c r="H273" s="280" t="str" cm="1">
        <f t="array" ref="H273">IF($C273="","",IF(INDEX(import_data,$C273,H$9)="","",INDEX(import_data,$C273,H$9)))</f>
        <v>OK Varaždin</v>
      </c>
      <c r="I273" s="300" t="str" cm="1">
        <f t="array" ref="I273">IF($C273="","",IF(INDEX(import_data,$C273,I$9)="","",INDEX(import_data,$C273,I$9)))</f>
        <v/>
      </c>
      <c r="K273" s="312" t="str">
        <f t="shared" si="31"/>
        <v>Elena – Košćak – OK Varaždin</v>
      </c>
      <c r="L273" s="92" t="s">
        <v>0</v>
      </c>
      <c r="M273" s="312" t="str">
        <f t="shared" si="32"/>
        <v>Elena – Košćak – OK Varaždin</v>
      </c>
      <c r="N273" s="92" t="s">
        <v>0</v>
      </c>
      <c r="O273" s="312" t="str">
        <f t="shared" si="33"/>
        <v>Elena – Košćak</v>
      </c>
      <c r="P273" s="92" t="s">
        <v>0</v>
      </c>
      <c r="Q273" s="141">
        <f t="shared" si="34"/>
        <v>261</v>
      </c>
      <c r="R273" s="278" t="str">
        <f t="shared" si="30"/>
        <v/>
      </c>
      <c r="T273" s="282" t="str" cm="1">
        <f t="array" ref="T273">IFERROR(INDEX(import_data,MATCH($T$8&amp;"-"&amp;$Q273,import_key,0),T$9),"")</f>
        <v/>
      </c>
      <c r="U273" s="280" t="str" cm="1">
        <f t="array" ref="U273">IFERROR(INDEX(import_data,MATCH($T$8&amp;"-"&amp;$Q273,import_key,0),U$9),"")</f>
        <v/>
      </c>
      <c r="V273" s="300" t="str" cm="1">
        <f t="array" ref="V273">IFERROR(INDEX(import_data,MATCH($T$8&amp;"-"&amp;$Q273,import_key,0),V$9),"")</f>
        <v/>
      </c>
    </row>
    <row r="274" spans="2:22" x14ac:dyDescent="0.25">
      <c r="B274" s="141">
        <f t="shared" si="28"/>
        <v>262</v>
      </c>
      <c r="C274" s="278">
        <f t="shared" si="29"/>
        <v>280</v>
      </c>
      <c r="E274" s="282" cm="1">
        <f t="array" ref="E274">IF($C274="","",INDEX(import_data,$C274,E$9))</f>
        <v>1779</v>
      </c>
      <c r="F274" s="280" t="str" cm="1">
        <f t="array" ref="F274">IF($C274="","",INDEX(import_data,$C274,F$9))</f>
        <v>Eli</v>
      </c>
      <c r="G274" s="280" t="str" cm="1">
        <f t="array" ref="G274">IF($C274="","",INDEX(import_data,$C274,G$9))</f>
        <v>Tadić</v>
      </c>
      <c r="H274" s="280" t="str" cm="1">
        <f t="array" ref="H274">IF($C274="","",IF(INDEX(import_data,$C274,H$9)="","",INDEX(import_data,$C274,H$9)))</f>
        <v>OK Japetić</v>
      </c>
      <c r="I274" s="300" t="str" cm="1">
        <f t="array" ref="I274">IF($C274="","",IF(INDEX(import_data,$C274,I$9)="","",INDEX(import_data,$C274,I$9)))</f>
        <v/>
      </c>
      <c r="K274" s="312" t="str">
        <f t="shared" si="31"/>
        <v>Eli – Tadić – OK Japetić</v>
      </c>
      <c r="L274" s="92" t="s">
        <v>0</v>
      </c>
      <c r="M274" s="312" t="str">
        <f t="shared" si="32"/>
        <v>Eli – Tadić – OK Japetić</v>
      </c>
      <c r="N274" s="92" t="s">
        <v>0</v>
      </c>
      <c r="O274" s="312" t="str">
        <f t="shared" si="33"/>
        <v>Eli – Tadić</v>
      </c>
      <c r="P274" s="92" t="s">
        <v>0</v>
      </c>
      <c r="Q274" s="141">
        <f t="shared" si="34"/>
        <v>262</v>
      </c>
      <c r="R274" s="278" t="str">
        <f t="shared" si="30"/>
        <v/>
      </c>
      <c r="T274" s="282" t="str" cm="1">
        <f t="array" ref="T274">IFERROR(INDEX(import_data,MATCH($T$8&amp;"-"&amp;$Q274,import_key,0),T$9),"")</f>
        <v/>
      </c>
      <c r="U274" s="280" t="str" cm="1">
        <f t="array" ref="U274">IFERROR(INDEX(import_data,MATCH($T$8&amp;"-"&amp;$Q274,import_key,0),U$9),"")</f>
        <v/>
      </c>
      <c r="V274" s="300" t="str" cm="1">
        <f t="array" ref="V274">IFERROR(INDEX(import_data,MATCH($T$8&amp;"-"&amp;$Q274,import_key,0),V$9),"")</f>
        <v/>
      </c>
    </row>
    <row r="275" spans="2:22" x14ac:dyDescent="0.25">
      <c r="B275" s="141">
        <f t="shared" si="28"/>
        <v>263</v>
      </c>
      <c r="C275" s="278">
        <f t="shared" si="29"/>
        <v>281</v>
      </c>
      <c r="E275" s="282" cm="1">
        <f t="array" ref="E275">IF($C275="","",INDEX(import_data,$C275,E$9))</f>
        <v>2063</v>
      </c>
      <c r="F275" s="280" t="str" cm="1">
        <f t="array" ref="F275">IF($C275="","",INDEX(import_data,$C275,F$9))</f>
        <v>Eli</v>
      </c>
      <c r="G275" s="280" t="str" cm="1">
        <f t="array" ref="G275">IF($C275="","",INDEX(import_data,$C275,G$9))</f>
        <v>Valach</v>
      </c>
      <c r="H275" s="280" t="str" cm="1">
        <f t="array" ref="H275">IF($C275="","",IF(INDEX(import_data,$C275,H$9)="","",INDEX(import_data,$C275,H$9)))</f>
        <v>KOB Sokol Pez.</v>
      </c>
      <c r="I275" s="300" t="str" cm="1">
        <f t="array" ref="I275">IF($C275="","",IF(INDEX(import_data,$C275,I$9)="","",INDEX(import_data,$C275,I$9)))</f>
        <v/>
      </c>
      <c r="K275" s="312" t="str">
        <f t="shared" si="31"/>
        <v>Eli – Valach – KOB Sokol Pez.</v>
      </c>
      <c r="L275" s="92" t="s">
        <v>0</v>
      </c>
      <c r="M275" s="312" t="str">
        <f t="shared" si="32"/>
        <v>Eli – Valach – KOB Sokol Pez.</v>
      </c>
      <c r="N275" s="92" t="s">
        <v>0</v>
      </c>
      <c r="O275" s="312" t="str">
        <f t="shared" si="33"/>
        <v>Eli – Valach</v>
      </c>
      <c r="P275" s="92" t="s">
        <v>0</v>
      </c>
      <c r="Q275" s="141">
        <f t="shared" si="34"/>
        <v>263</v>
      </c>
      <c r="R275" s="278" t="str">
        <f t="shared" si="30"/>
        <v/>
      </c>
      <c r="T275" s="282" t="str" cm="1">
        <f t="array" ref="T275">IFERROR(INDEX(import_data,MATCH($T$8&amp;"-"&amp;$Q275,import_key,0),T$9),"")</f>
        <v/>
      </c>
      <c r="U275" s="280" t="str" cm="1">
        <f t="array" ref="U275">IFERROR(INDEX(import_data,MATCH($T$8&amp;"-"&amp;$Q275,import_key,0),U$9),"")</f>
        <v/>
      </c>
      <c r="V275" s="300" t="str" cm="1">
        <f t="array" ref="V275">IFERROR(INDEX(import_data,MATCH($T$8&amp;"-"&amp;$Q275,import_key,0),V$9),"")</f>
        <v/>
      </c>
    </row>
    <row r="276" spans="2:22" x14ac:dyDescent="0.25">
      <c r="B276" s="141">
        <f t="shared" si="28"/>
        <v>264</v>
      </c>
      <c r="C276" s="278">
        <f t="shared" si="29"/>
        <v>282</v>
      </c>
      <c r="E276" s="282" cm="1">
        <f t="array" ref="E276">IF($C276="","",INDEX(import_data,$C276,E$9))</f>
        <v>2122</v>
      </c>
      <c r="F276" s="280" t="str" cm="1">
        <f t="array" ref="F276">IF($C276="","",INDEX(import_data,$C276,F$9))</f>
        <v>Eliška</v>
      </c>
      <c r="G276" s="280" t="str" cm="1">
        <f t="array" ref="G276">IF($C276="","",INDEX(import_data,$C276,G$9))</f>
        <v>Škodová</v>
      </c>
      <c r="H276" s="280" t="str" cm="1">
        <f t="array" ref="H276">IF($C276="","",IF(INDEX(import_data,$C276,H$9)="","",INDEX(import_data,$C276,H$9)))</f>
        <v/>
      </c>
      <c r="I276" s="300" t="str" cm="1">
        <f t="array" ref="I276">IF($C276="","",IF(INDEX(import_data,$C276,I$9)="","",INDEX(import_data,$C276,I$9)))</f>
        <v/>
      </c>
      <c r="K276" s="312" t="str">
        <f t="shared" si="31"/>
        <v>Eliška – Škodová</v>
      </c>
      <c r="L276" s="92" t="s">
        <v>0</v>
      </c>
      <c r="M276" s="312" t="str">
        <f t="shared" si="32"/>
        <v>Eliška – Škodová</v>
      </c>
      <c r="N276" s="92" t="s">
        <v>0</v>
      </c>
      <c r="O276" s="312" t="str">
        <f t="shared" si="33"/>
        <v>Eliška – Škodová</v>
      </c>
      <c r="P276" s="92" t="s">
        <v>0</v>
      </c>
      <c r="Q276" s="141">
        <f t="shared" si="34"/>
        <v>264</v>
      </c>
      <c r="R276" s="278" t="str">
        <f t="shared" si="30"/>
        <v/>
      </c>
      <c r="T276" s="282" t="str" cm="1">
        <f t="array" ref="T276">IFERROR(INDEX(import_data,MATCH($T$8&amp;"-"&amp;$Q276,import_key,0),T$9),"")</f>
        <v/>
      </c>
      <c r="U276" s="280" t="str" cm="1">
        <f t="array" ref="U276">IFERROR(INDEX(import_data,MATCH($T$8&amp;"-"&amp;$Q276,import_key,0),U$9),"")</f>
        <v/>
      </c>
      <c r="V276" s="300" t="str" cm="1">
        <f t="array" ref="V276">IFERROR(INDEX(import_data,MATCH($T$8&amp;"-"&amp;$Q276,import_key,0),V$9),"")</f>
        <v/>
      </c>
    </row>
    <row r="277" spans="2:22" x14ac:dyDescent="0.25">
      <c r="B277" s="141">
        <f t="shared" ref="B277:B340" si="35">B276+1</f>
        <v>265</v>
      </c>
      <c r="C277" s="278">
        <f t="shared" si="29"/>
        <v>283</v>
      </c>
      <c r="E277" s="282" cm="1">
        <f t="array" ref="E277">IF($C277="","",INDEX(import_data,$C277,E$9))</f>
        <v>1569</v>
      </c>
      <c r="F277" s="280" t="str" cm="1">
        <f t="array" ref="F277">IF($C277="","",INDEX(import_data,$C277,F$9))</f>
        <v>Elizabeta</v>
      </c>
      <c r="G277" s="280" t="str" cm="1">
        <f t="array" ref="G277">IF($C277="","",INDEX(import_data,$C277,G$9))</f>
        <v>Bilić</v>
      </c>
      <c r="H277" s="280" t="str" cm="1">
        <f t="array" ref="H277">IF($C277="","",IF(INDEX(import_data,$C277,H$9)="","",INDEX(import_data,$C277,H$9)))</f>
        <v>OK Ivan Merz</v>
      </c>
      <c r="I277" s="300" t="str" cm="1">
        <f t="array" ref="I277">IF($C277="","",IF(INDEX(import_data,$C277,I$9)="","",INDEX(import_data,$C277,I$9)))</f>
        <v>Ž12</v>
      </c>
      <c r="K277" s="312" t="str">
        <f t="shared" si="31"/>
        <v>Elizabeta – Bilić – OK Ivan Merz – Ž12</v>
      </c>
      <c r="L277" s="92" t="s">
        <v>0</v>
      </c>
      <c r="M277" s="312" t="str">
        <f t="shared" si="32"/>
        <v>Elizabeta – Bilić – OK Ivan Merz</v>
      </c>
      <c r="N277" s="92" t="s">
        <v>0</v>
      </c>
      <c r="O277" s="312" t="str">
        <f t="shared" si="33"/>
        <v>Elizabeta – Bilić</v>
      </c>
      <c r="P277" s="92" t="s">
        <v>0</v>
      </c>
      <c r="Q277" s="141">
        <f t="shared" si="34"/>
        <v>265</v>
      </c>
      <c r="R277" s="278" t="str">
        <f t="shared" si="30"/>
        <v/>
      </c>
      <c r="T277" s="282" t="str" cm="1">
        <f t="array" ref="T277">IFERROR(INDEX(import_data,MATCH($T$8&amp;"-"&amp;$Q277,import_key,0),T$9),"")</f>
        <v/>
      </c>
      <c r="U277" s="280" t="str" cm="1">
        <f t="array" ref="U277">IFERROR(INDEX(import_data,MATCH($T$8&amp;"-"&amp;$Q277,import_key,0),U$9),"")</f>
        <v/>
      </c>
      <c r="V277" s="300" t="str" cm="1">
        <f t="array" ref="V277">IFERROR(INDEX(import_data,MATCH($T$8&amp;"-"&amp;$Q277,import_key,0),V$9),"")</f>
        <v/>
      </c>
    </row>
    <row r="278" spans="2:22" x14ac:dyDescent="0.25">
      <c r="B278" s="141">
        <f t="shared" si="35"/>
        <v>266</v>
      </c>
      <c r="C278" s="278">
        <f t="shared" si="29"/>
        <v>284</v>
      </c>
      <c r="E278" s="282" cm="1">
        <f t="array" ref="E278">IF($C278="","",INDEX(import_data,$C278,E$9))</f>
        <v>1440</v>
      </c>
      <c r="F278" s="280" t="str" cm="1">
        <f t="array" ref="F278">IF($C278="","",INDEX(import_data,$C278,F$9))</f>
        <v>Ema</v>
      </c>
      <c r="G278" s="280" t="str" cm="1">
        <f t="array" ref="G278">IF($C278="","",INDEX(import_data,$C278,G$9))</f>
        <v>Jurač</v>
      </c>
      <c r="H278" s="280" t="str" cm="1">
        <f t="array" ref="H278">IF($C278="","",IF(INDEX(import_data,$C278,H$9)="","",INDEX(import_data,$C278,H$9)))</f>
        <v>OK Vihor</v>
      </c>
      <c r="I278" s="300" t="str" cm="1">
        <f t="array" ref="I278">IF($C278="","",IF(INDEX(import_data,$C278,I$9)="","",INDEX(import_data,$C278,I$9)))</f>
        <v>Ž12</v>
      </c>
      <c r="K278" s="312" t="str">
        <f t="shared" si="31"/>
        <v>Ema – Jurač – OK Vihor – Ž12</v>
      </c>
      <c r="L278" s="92" t="s">
        <v>0</v>
      </c>
      <c r="M278" s="312" t="str">
        <f t="shared" si="32"/>
        <v>Ema – Jurač – OK Vihor</v>
      </c>
      <c r="N278" s="92" t="s">
        <v>0</v>
      </c>
      <c r="O278" s="312" t="str">
        <f t="shared" si="33"/>
        <v>Ema – Jurač</v>
      </c>
      <c r="P278" s="92" t="s">
        <v>0</v>
      </c>
      <c r="Q278" s="141">
        <f t="shared" si="34"/>
        <v>266</v>
      </c>
      <c r="R278" s="278" t="str">
        <f t="shared" si="30"/>
        <v/>
      </c>
      <c r="T278" s="282" t="str" cm="1">
        <f t="array" ref="T278">IFERROR(INDEX(import_data,MATCH($T$8&amp;"-"&amp;$Q278,import_key,0),T$9),"")</f>
        <v/>
      </c>
      <c r="U278" s="280" t="str" cm="1">
        <f t="array" ref="U278">IFERROR(INDEX(import_data,MATCH($T$8&amp;"-"&amp;$Q278,import_key,0),U$9),"")</f>
        <v/>
      </c>
      <c r="V278" s="300" t="str" cm="1">
        <f t="array" ref="V278">IFERROR(INDEX(import_data,MATCH($T$8&amp;"-"&amp;$Q278,import_key,0),V$9),"")</f>
        <v/>
      </c>
    </row>
    <row r="279" spans="2:22" x14ac:dyDescent="0.25">
      <c r="B279" s="141">
        <f t="shared" si="35"/>
        <v>267</v>
      </c>
      <c r="C279" s="278">
        <f t="shared" si="29"/>
        <v>285</v>
      </c>
      <c r="E279" s="282" cm="1">
        <f t="array" ref="E279">IF($C279="","",INDEX(import_data,$C279,E$9))</f>
        <v>1042</v>
      </c>
      <c r="F279" s="280" t="str" cm="1">
        <f t="array" ref="F279">IF($C279="","",INDEX(import_data,$C279,F$9))</f>
        <v>Ema</v>
      </c>
      <c r="G279" s="280" t="str" cm="1">
        <f t="array" ref="G279">IF($C279="","",INDEX(import_data,$C279,G$9))</f>
        <v>Tutić</v>
      </c>
      <c r="H279" s="280" t="str" cm="1">
        <f t="array" ref="H279">IF($C279="","",IF(INDEX(import_data,$C279,H$9)="","",INDEX(import_data,$C279,H$9)))</f>
        <v>OK Vihor</v>
      </c>
      <c r="I279" s="300" t="str" cm="1">
        <f t="array" ref="I279">IF($C279="","",IF(INDEX(import_data,$C279,I$9)="","",INDEX(import_data,$C279,I$9)))</f>
        <v/>
      </c>
      <c r="K279" s="312" t="str">
        <f t="shared" si="31"/>
        <v>Ema – Tutić – OK Vihor</v>
      </c>
      <c r="L279" s="92" t="s">
        <v>0</v>
      </c>
      <c r="M279" s="312" t="str">
        <f t="shared" si="32"/>
        <v>Ema – Tutić – OK Vihor</v>
      </c>
      <c r="N279" s="92" t="s">
        <v>0</v>
      </c>
      <c r="O279" s="312" t="str">
        <f t="shared" si="33"/>
        <v>Ema – Tutić</v>
      </c>
      <c r="P279" s="92" t="s">
        <v>0</v>
      </c>
      <c r="Q279" s="141">
        <f t="shared" si="34"/>
        <v>267</v>
      </c>
      <c r="R279" s="278" t="str">
        <f t="shared" si="30"/>
        <v/>
      </c>
      <c r="T279" s="282" t="str" cm="1">
        <f t="array" ref="T279">IFERROR(INDEX(import_data,MATCH($T$8&amp;"-"&amp;$Q279,import_key,0),T$9),"")</f>
        <v/>
      </c>
      <c r="U279" s="280" t="str" cm="1">
        <f t="array" ref="U279">IFERROR(INDEX(import_data,MATCH($T$8&amp;"-"&amp;$Q279,import_key,0),U$9),"")</f>
        <v/>
      </c>
      <c r="V279" s="300" t="str" cm="1">
        <f t="array" ref="V279">IFERROR(INDEX(import_data,MATCH($T$8&amp;"-"&amp;$Q279,import_key,0),V$9),"")</f>
        <v/>
      </c>
    </row>
    <row r="280" spans="2:22" x14ac:dyDescent="0.25">
      <c r="B280" s="141">
        <f t="shared" si="35"/>
        <v>268</v>
      </c>
      <c r="C280" s="278">
        <f t="shared" si="29"/>
        <v>286</v>
      </c>
      <c r="E280" s="282" cm="1">
        <f t="array" ref="E280">IF($C280="","",INDEX(import_data,$C280,E$9))</f>
        <v>1186</v>
      </c>
      <c r="F280" s="280" t="str" cm="1">
        <f t="array" ref="F280">IF($C280="","",INDEX(import_data,$C280,F$9))</f>
        <v>Ema</v>
      </c>
      <c r="G280" s="280" t="str" cm="1">
        <f t="array" ref="G280">IF($C280="","",INDEX(import_data,$C280,G$9))</f>
        <v>Juričan</v>
      </c>
      <c r="H280" s="280" t="str" cm="1">
        <f t="array" ref="H280">IF($C280="","",IF(INDEX(import_data,$C280,H$9)="","",INDEX(import_data,$C280,H$9)))</f>
        <v>OK Varaždin</v>
      </c>
      <c r="I280" s="300" t="str" cm="1">
        <f t="array" ref="I280">IF($C280="","",IF(INDEX(import_data,$C280,I$9)="","",INDEX(import_data,$C280,I$9)))</f>
        <v>Ž14</v>
      </c>
      <c r="K280" s="312" t="str">
        <f t="shared" si="31"/>
        <v>Ema – Juričan – OK Varaždin – Ž14</v>
      </c>
      <c r="L280" s="92" t="s">
        <v>0</v>
      </c>
      <c r="M280" s="312" t="str">
        <f t="shared" si="32"/>
        <v>Ema – Juričan – OK Varaždin</v>
      </c>
      <c r="N280" s="92" t="s">
        <v>0</v>
      </c>
      <c r="O280" s="312" t="str">
        <f t="shared" si="33"/>
        <v>Ema – Juričan</v>
      </c>
      <c r="P280" s="92" t="s">
        <v>0</v>
      </c>
      <c r="Q280" s="141">
        <f t="shared" si="34"/>
        <v>268</v>
      </c>
      <c r="R280" s="278" t="str">
        <f t="shared" si="30"/>
        <v/>
      </c>
      <c r="T280" s="282" t="str" cm="1">
        <f t="array" ref="T280">IFERROR(INDEX(import_data,MATCH($T$8&amp;"-"&amp;$Q280,import_key,0),T$9),"")</f>
        <v/>
      </c>
      <c r="U280" s="280" t="str" cm="1">
        <f t="array" ref="U280">IFERROR(INDEX(import_data,MATCH($T$8&amp;"-"&amp;$Q280,import_key,0),U$9),"")</f>
        <v/>
      </c>
      <c r="V280" s="300" t="str" cm="1">
        <f t="array" ref="V280">IFERROR(INDEX(import_data,MATCH($T$8&amp;"-"&amp;$Q280,import_key,0),V$9),"")</f>
        <v/>
      </c>
    </row>
    <row r="281" spans="2:22" x14ac:dyDescent="0.25">
      <c r="B281" s="141">
        <f t="shared" si="35"/>
        <v>269</v>
      </c>
      <c r="C281" s="278">
        <f t="shared" si="29"/>
        <v>287</v>
      </c>
      <c r="E281" s="282" cm="1">
        <f t="array" ref="E281">IF($C281="","",INDEX(import_data,$C281,E$9))</f>
        <v>1767</v>
      </c>
      <c r="F281" s="280" t="str" cm="1">
        <f t="array" ref="F281">IF($C281="","",INDEX(import_data,$C281,F$9))</f>
        <v>Ema</v>
      </c>
      <c r="G281" s="280" t="str" cm="1">
        <f t="array" ref="G281">IF($C281="","",INDEX(import_data,$C281,G$9))</f>
        <v>Kovačić</v>
      </c>
      <c r="H281" s="280" t="str" cm="1">
        <f t="array" ref="H281">IF($C281="","",IF(INDEX(import_data,$C281,H$9)="","",INDEX(import_data,$C281,H$9)))</f>
        <v>OK Ivan Merz</v>
      </c>
      <c r="I281" s="300" t="str" cm="1">
        <f t="array" ref="I281">IF($C281="","",IF(INDEX(import_data,$C281,I$9)="","",INDEX(import_data,$C281,I$9)))</f>
        <v/>
      </c>
      <c r="K281" s="312" t="str">
        <f t="shared" si="31"/>
        <v>Ema – Kovačić – OK Ivan Merz</v>
      </c>
      <c r="L281" s="92" t="s">
        <v>0</v>
      </c>
      <c r="M281" s="312" t="str">
        <f t="shared" si="32"/>
        <v>Ema – Kovačić – OK Ivan Merz</v>
      </c>
      <c r="N281" s="92" t="s">
        <v>0</v>
      </c>
      <c r="O281" s="312" t="str">
        <f t="shared" si="33"/>
        <v>Ema – Kovačić</v>
      </c>
      <c r="P281" s="92" t="s">
        <v>0</v>
      </c>
      <c r="Q281" s="141">
        <f t="shared" si="34"/>
        <v>269</v>
      </c>
      <c r="R281" s="278" t="str">
        <f t="shared" si="30"/>
        <v/>
      </c>
      <c r="T281" s="282" t="str" cm="1">
        <f t="array" ref="T281">IFERROR(INDEX(import_data,MATCH($T$8&amp;"-"&amp;$Q281,import_key,0),T$9),"")</f>
        <v/>
      </c>
      <c r="U281" s="280" t="str" cm="1">
        <f t="array" ref="U281">IFERROR(INDEX(import_data,MATCH($T$8&amp;"-"&amp;$Q281,import_key,0),U$9),"")</f>
        <v/>
      </c>
      <c r="V281" s="300" t="str" cm="1">
        <f t="array" ref="V281">IFERROR(INDEX(import_data,MATCH($T$8&amp;"-"&amp;$Q281,import_key,0),V$9),"")</f>
        <v/>
      </c>
    </row>
    <row r="282" spans="2:22" x14ac:dyDescent="0.25">
      <c r="B282" s="141">
        <f t="shared" si="35"/>
        <v>270</v>
      </c>
      <c r="C282" s="278">
        <f t="shared" si="29"/>
        <v>288</v>
      </c>
      <c r="E282" s="282" cm="1">
        <f t="array" ref="E282">IF($C282="","",INDEX(import_data,$C282,E$9))</f>
        <v>1744</v>
      </c>
      <c r="F282" s="280" t="str" cm="1">
        <f t="array" ref="F282">IF($C282="","",INDEX(import_data,$C282,F$9))</f>
        <v>Ema</v>
      </c>
      <c r="G282" s="280" t="str" cm="1">
        <f t="array" ref="G282">IF($C282="","",INDEX(import_data,$C282,G$9))</f>
        <v>Mihaljević</v>
      </c>
      <c r="H282" s="280" t="str" cm="1">
        <f t="array" ref="H282">IF($C282="","",IF(INDEX(import_data,$C282,H$9)="","",INDEX(import_data,$C282,H$9)))</f>
        <v>OK Sova</v>
      </c>
      <c r="I282" s="300" t="str" cm="1">
        <f t="array" ref="I282">IF($C282="","",IF(INDEX(import_data,$C282,I$9)="","",INDEX(import_data,$C282,I$9)))</f>
        <v/>
      </c>
      <c r="K282" s="312" t="str">
        <f t="shared" si="31"/>
        <v>Ema – Mihaljević – OK Sova</v>
      </c>
      <c r="L282" s="92" t="s">
        <v>0</v>
      </c>
      <c r="M282" s="312" t="str">
        <f t="shared" si="32"/>
        <v>Ema – Mihaljević – OK Sova</v>
      </c>
      <c r="N282" s="92" t="s">
        <v>0</v>
      </c>
      <c r="O282" s="312" t="str">
        <f t="shared" si="33"/>
        <v>Ema – Mihaljević</v>
      </c>
      <c r="P282" s="92" t="s">
        <v>0</v>
      </c>
      <c r="Q282" s="141">
        <f t="shared" si="34"/>
        <v>270</v>
      </c>
      <c r="R282" s="278" t="str">
        <f t="shared" si="30"/>
        <v/>
      </c>
      <c r="T282" s="282" t="str" cm="1">
        <f t="array" ref="T282">IFERROR(INDEX(import_data,MATCH($T$8&amp;"-"&amp;$Q282,import_key,0),T$9),"")</f>
        <v/>
      </c>
      <c r="U282" s="280" t="str" cm="1">
        <f t="array" ref="U282">IFERROR(INDEX(import_data,MATCH($T$8&amp;"-"&amp;$Q282,import_key,0),U$9),"")</f>
        <v/>
      </c>
      <c r="V282" s="300" t="str" cm="1">
        <f t="array" ref="V282">IFERROR(INDEX(import_data,MATCH($T$8&amp;"-"&amp;$Q282,import_key,0),V$9),"")</f>
        <v/>
      </c>
    </row>
    <row r="283" spans="2:22" x14ac:dyDescent="0.25">
      <c r="B283" s="141">
        <f t="shared" si="35"/>
        <v>271</v>
      </c>
      <c r="C283" s="278">
        <f t="shared" si="29"/>
        <v>289</v>
      </c>
      <c r="E283" s="282" cm="1">
        <f t="array" ref="E283">IF($C283="","",INDEX(import_data,$C283,E$9))</f>
        <v>1441</v>
      </c>
      <c r="F283" s="280" t="str" cm="1">
        <f t="array" ref="F283">IF($C283="","",INDEX(import_data,$C283,F$9))</f>
        <v>Ema</v>
      </c>
      <c r="G283" s="280" t="str" cm="1">
        <f t="array" ref="G283">IF($C283="","",INDEX(import_data,$C283,G$9))</f>
        <v>Potrebica</v>
      </c>
      <c r="H283" s="280" t="str" cm="1">
        <f t="array" ref="H283">IF($C283="","",IF(INDEX(import_data,$C283,H$9)="","",INDEX(import_data,$C283,H$9)))</f>
        <v>OK Varaždin</v>
      </c>
      <c r="I283" s="300" t="str" cm="1">
        <f t="array" ref="I283">IF($C283="","",IF(INDEX(import_data,$C283,I$9)="","",INDEX(import_data,$C283,I$9)))</f>
        <v>Ž20</v>
      </c>
      <c r="K283" s="312" t="str">
        <f t="shared" si="31"/>
        <v>Ema – Potrebica – OK Varaždin – Ž20</v>
      </c>
      <c r="L283" s="92" t="s">
        <v>0</v>
      </c>
      <c r="M283" s="312" t="str">
        <f t="shared" si="32"/>
        <v>Ema – Potrebica – OK Varaždin</v>
      </c>
      <c r="N283" s="92" t="s">
        <v>0</v>
      </c>
      <c r="O283" s="312" t="str">
        <f t="shared" si="33"/>
        <v>Ema – Potrebica</v>
      </c>
      <c r="P283" s="92" t="s">
        <v>0</v>
      </c>
      <c r="Q283" s="141">
        <f t="shared" si="34"/>
        <v>271</v>
      </c>
      <c r="R283" s="278" t="str">
        <f t="shared" si="30"/>
        <v/>
      </c>
      <c r="T283" s="282" t="str" cm="1">
        <f t="array" ref="T283">IFERROR(INDEX(import_data,MATCH($T$8&amp;"-"&amp;$Q283,import_key,0),T$9),"")</f>
        <v/>
      </c>
      <c r="U283" s="280" t="str" cm="1">
        <f t="array" ref="U283">IFERROR(INDEX(import_data,MATCH($T$8&amp;"-"&amp;$Q283,import_key,0),U$9),"")</f>
        <v/>
      </c>
      <c r="V283" s="300" t="str" cm="1">
        <f t="array" ref="V283">IFERROR(INDEX(import_data,MATCH($T$8&amp;"-"&amp;$Q283,import_key,0),V$9),"")</f>
        <v/>
      </c>
    </row>
    <row r="284" spans="2:22" x14ac:dyDescent="0.25">
      <c r="B284" s="141">
        <f t="shared" si="35"/>
        <v>272</v>
      </c>
      <c r="C284" s="278">
        <f t="shared" si="29"/>
        <v>290</v>
      </c>
      <c r="E284" s="282" cm="1">
        <f t="array" ref="E284">IF($C284="","",INDEX(import_data,$C284,E$9))</f>
        <v>1757</v>
      </c>
      <c r="F284" s="280" t="str" cm="1">
        <f t="array" ref="F284">IF($C284="","",INDEX(import_data,$C284,F$9))</f>
        <v>Emanuel</v>
      </c>
      <c r="G284" s="280" t="str" cm="1">
        <f t="array" ref="G284">IF($C284="","",INDEX(import_data,$C284,G$9))</f>
        <v>Vukovac</v>
      </c>
      <c r="H284" s="280" t="str" cm="1">
        <f t="array" ref="H284">IF($C284="","",IF(INDEX(import_data,$C284,H$9)="","",INDEX(import_data,$C284,H$9)))</f>
        <v>OK Varaždin</v>
      </c>
      <c r="I284" s="300" t="str" cm="1">
        <f t="array" ref="I284">IF($C284="","",IF(INDEX(import_data,$C284,I$9)="","",INDEX(import_data,$C284,I$9)))</f>
        <v/>
      </c>
      <c r="K284" s="312" t="str">
        <f t="shared" si="31"/>
        <v>Emanuel – Vukovac – OK Varaždin</v>
      </c>
      <c r="L284" s="92" t="s">
        <v>0</v>
      </c>
      <c r="M284" s="312" t="str">
        <f t="shared" si="32"/>
        <v>Emanuel – Vukovac – OK Varaždin</v>
      </c>
      <c r="N284" s="92" t="s">
        <v>0</v>
      </c>
      <c r="O284" s="312" t="str">
        <f t="shared" si="33"/>
        <v>Emanuel – Vukovac</v>
      </c>
      <c r="P284" s="92" t="s">
        <v>0</v>
      </c>
      <c r="Q284" s="141">
        <f t="shared" si="34"/>
        <v>272</v>
      </c>
      <c r="R284" s="278" t="str">
        <f t="shared" si="30"/>
        <v/>
      </c>
      <c r="T284" s="282" t="str" cm="1">
        <f t="array" ref="T284">IFERROR(INDEX(import_data,MATCH($T$8&amp;"-"&amp;$Q284,import_key,0),T$9),"")</f>
        <v/>
      </c>
      <c r="U284" s="280" t="str" cm="1">
        <f t="array" ref="U284">IFERROR(INDEX(import_data,MATCH($T$8&amp;"-"&amp;$Q284,import_key,0),U$9),"")</f>
        <v/>
      </c>
      <c r="V284" s="300" t="str" cm="1">
        <f t="array" ref="V284">IFERROR(INDEX(import_data,MATCH($T$8&amp;"-"&amp;$Q284,import_key,0),V$9),"")</f>
        <v/>
      </c>
    </row>
    <row r="285" spans="2:22" x14ac:dyDescent="0.25">
      <c r="B285" s="141">
        <f t="shared" si="35"/>
        <v>273</v>
      </c>
      <c r="C285" s="278">
        <f t="shared" si="29"/>
        <v>291</v>
      </c>
      <c r="E285" s="282" cm="1">
        <f t="array" ref="E285">IF($C285="","",INDEX(import_data,$C285,E$9))</f>
        <v>1147</v>
      </c>
      <c r="F285" s="280" t="str" cm="1">
        <f t="array" ref="F285">IF($C285="","",INDEX(import_data,$C285,F$9))</f>
        <v>Emanuel</v>
      </c>
      <c r="G285" s="280" t="str" cm="1">
        <f t="array" ref="G285">IF($C285="","",INDEX(import_data,$C285,G$9))</f>
        <v>Rožić</v>
      </c>
      <c r="H285" s="280" t="str" cm="1">
        <f t="array" ref="H285">IF($C285="","",IF(INDEX(import_data,$C285,H$9)="","",INDEX(import_data,$C285,H$9)))</f>
        <v>OK Varaždin</v>
      </c>
      <c r="I285" s="300" t="str" cm="1">
        <f t="array" ref="I285">IF($C285="","",IF(INDEX(import_data,$C285,I$9)="","",INDEX(import_data,$C285,I$9)))</f>
        <v/>
      </c>
      <c r="K285" s="312" t="str">
        <f t="shared" si="31"/>
        <v>Emanuel – Rožić – OK Varaždin</v>
      </c>
      <c r="L285" s="92" t="s">
        <v>0</v>
      </c>
      <c r="M285" s="312" t="str">
        <f t="shared" si="32"/>
        <v>Emanuel – Rožić – OK Varaždin</v>
      </c>
      <c r="N285" s="92" t="s">
        <v>0</v>
      </c>
      <c r="O285" s="312" t="str">
        <f t="shared" si="33"/>
        <v>Emanuel – Rožić</v>
      </c>
      <c r="P285" s="92" t="s">
        <v>0</v>
      </c>
      <c r="Q285" s="141">
        <f t="shared" si="34"/>
        <v>273</v>
      </c>
      <c r="R285" s="278" t="str">
        <f t="shared" si="30"/>
        <v/>
      </c>
      <c r="T285" s="282" t="str" cm="1">
        <f t="array" ref="T285">IFERROR(INDEX(import_data,MATCH($T$8&amp;"-"&amp;$Q285,import_key,0),T$9),"")</f>
        <v/>
      </c>
      <c r="U285" s="280" t="str" cm="1">
        <f t="array" ref="U285">IFERROR(INDEX(import_data,MATCH($T$8&amp;"-"&amp;$Q285,import_key,0),U$9),"")</f>
        <v/>
      </c>
      <c r="V285" s="300" t="str" cm="1">
        <f t="array" ref="V285">IFERROR(INDEX(import_data,MATCH($T$8&amp;"-"&amp;$Q285,import_key,0),V$9),"")</f>
        <v/>
      </c>
    </row>
    <row r="286" spans="2:22" x14ac:dyDescent="0.25">
      <c r="B286" s="141">
        <f t="shared" si="35"/>
        <v>274</v>
      </c>
      <c r="C286" s="278">
        <f t="shared" si="29"/>
        <v>292</v>
      </c>
      <c r="E286" s="282" cm="1">
        <f t="array" ref="E286">IF($C286="","",INDEX(import_data,$C286,E$9))</f>
        <v>1246</v>
      </c>
      <c r="F286" s="280" t="str" cm="1">
        <f t="array" ref="F286">IF($C286="","",INDEX(import_data,$C286,F$9))</f>
        <v>Emerik</v>
      </c>
      <c r="G286" s="280" t="str" cm="1">
        <f t="array" ref="G286">IF($C286="","",INDEX(import_data,$C286,G$9))</f>
        <v>Večerić</v>
      </c>
      <c r="H286" s="280" t="str" cm="1">
        <f t="array" ref="H286">IF($C286="","",IF(INDEX(import_data,$C286,H$9)="","",INDEX(import_data,$C286,H$9)))</f>
        <v>OK Međimurje</v>
      </c>
      <c r="I286" s="300" t="str" cm="1">
        <f t="array" ref="I286">IF($C286="","",IF(INDEX(import_data,$C286,I$9)="","",INDEX(import_data,$C286,I$9)))</f>
        <v/>
      </c>
      <c r="K286" s="312" t="str">
        <f t="shared" si="31"/>
        <v>Emerik – Večerić – OK Međimurje</v>
      </c>
      <c r="L286" s="92" t="s">
        <v>0</v>
      </c>
      <c r="M286" s="312" t="str">
        <f t="shared" si="32"/>
        <v>Emerik – Večerić – OK Međimurje</v>
      </c>
      <c r="N286" s="92" t="s">
        <v>0</v>
      </c>
      <c r="O286" s="312" t="str">
        <f t="shared" si="33"/>
        <v>Emerik – Večerić</v>
      </c>
      <c r="P286" s="92" t="s">
        <v>0</v>
      </c>
      <c r="Q286" s="141">
        <f t="shared" si="34"/>
        <v>274</v>
      </c>
      <c r="R286" s="278" t="str">
        <f t="shared" si="30"/>
        <v/>
      </c>
      <c r="T286" s="282" t="str" cm="1">
        <f t="array" ref="T286">IFERROR(INDEX(import_data,MATCH($T$8&amp;"-"&amp;$Q286,import_key,0),T$9),"")</f>
        <v/>
      </c>
      <c r="U286" s="280" t="str" cm="1">
        <f t="array" ref="U286">IFERROR(INDEX(import_data,MATCH($T$8&amp;"-"&amp;$Q286,import_key,0),U$9),"")</f>
        <v/>
      </c>
      <c r="V286" s="300" t="str" cm="1">
        <f t="array" ref="V286">IFERROR(INDEX(import_data,MATCH($T$8&amp;"-"&amp;$Q286,import_key,0),V$9),"")</f>
        <v/>
      </c>
    </row>
    <row r="287" spans="2:22" x14ac:dyDescent="0.25">
      <c r="B287" s="141">
        <f t="shared" si="35"/>
        <v>275</v>
      </c>
      <c r="C287" s="278">
        <f t="shared" si="29"/>
        <v>293</v>
      </c>
      <c r="E287" s="282" cm="1">
        <f t="array" ref="E287">IF($C287="","",INDEX(import_data,$C287,E$9))</f>
        <v>1179</v>
      </c>
      <c r="F287" s="280" t="str" cm="1">
        <f t="array" ref="F287">IF($C287="","",INDEX(import_data,$C287,F$9))</f>
        <v>Emil</v>
      </c>
      <c r="G287" s="280" t="str" cm="1">
        <f t="array" ref="G287">IF($C287="","",INDEX(import_data,$C287,G$9))</f>
        <v>Anadolac</v>
      </c>
      <c r="H287" s="280" t="str" cm="1">
        <f t="array" ref="H287">IF($C287="","",IF(INDEX(import_data,$C287,H$9)="","",INDEX(import_data,$C287,H$9)))</f>
        <v>OK Varaždin</v>
      </c>
      <c r="I287" s="300" t="str" cm="1">
        <f t="array" ref="I287">IF($C287="","",IF(INDEX(import_data,$C287,I$9)="","",INDEX(import_data,$C287,I$9)))</f>
        <v>M45</v>
      </c>
      <c r="K287" s="312" t="str">
        <f t="shared" si="31"/>
        <v>Emil – Anadolac – OK Varaždin – M45</v>
      </c>
      <c r="L287" s="92" t="s">
        <v>0</v>
      </c>
      <c r="M287" s="312" t="str">
        <f t="shared" si="32"/>
        <v>Emil – Anadolac – OK Varaždin</v>
      </c>
      <c r="N287" s="92" t="s">
        <v>0</v>
      </c>
      <c r="O287" s="312" t="str">
        <f t="shared" si="33"/>
        <v>Emil – Anadolac</v>
      </c>
      <c r="P287" s="92" t="s">
        <v>0</v>
      </c>
      <c r="Q287" s="141">
        <f t="shared" si="34"/>
        <v>275</v>
      </c>
      <c r="R287" s="278" t="str">
        <f t="shared" si="30"/>
        <v/>
      </c>
      <c r="T287" s="282" t="str" cm="1">
        <f t="array" ref="T287">IFERROR(INDEX(import_data,MATCH($T$8&amp;"-"&amp;$Q287,import_key,0),T$9),"")</f>
        <v/>
      </c>
      <c r="U287" s="280" t="str" cm="1">
        <f t="array" ref="U287">IFERROR(INDEX(import_data,MATCH($T$8&amp;"-"&amp;$Q287,import_key,0),U$9),"")</f>
        <v/>
      </c>
      <c r="V287" s="300" t="str" cm="1">
        <f t="array" ref="V287">IFERROR(INDEX(import_data,MATCH($T$8&amp;"-"&amp;$Q287,import_key,0),V$9),"")</f>
        <v/>
      </c>
    </row>
    <row r="288" spans="2:22" x14ac:dyDescent="0.25">
      <c r="B288" s="141">
        <f t="shared" si="35"/>
        <v>276</v>
      </c>
      <c r="C288" s="278">
        <f t="shared" si="29"/>
        <v>294</v>
      </c>
      <c r="E288" s="282" cm="1">
        <f t="array" ref="E288">IF($C288="","",INDEX(import_data,$C288,E$9))</f>
        <v>1929</v>
      </c>
      <c r="F288" s="280" t="str" cm="1">
        <f t="array" ref="F288">IF($C288="","",INDEX(import_data,$C288,F$9))</f>
        <v>Emil</v>
      </c>
      <c r="G288" s="280" t="str" cm="1">
        <f t="array" ref="G288">IF($C288="","",INDEX(import_data,$C288,G$9))</f>
        <v>Trčak</v>
      </c>
      <c r="H288" s="280" t="str" cm="1">
        <f t="array" ref="H288">IF($C288="","",IF(INDEX(import_data,$C288,H$9)="","",INDEX(import_data,$C288,H$9)))</f>
        <v>OK Vihor</v>
      </c>
      <c r="I288" s="300" t="str" cm="1">
        <f t="array" ref="I288">IF($C288="","",IF(INDEX(import_data,$C288,I$9)="","",INDEX(import_data,$C288,I$9)))</f>
        <v/>
      </c>
      <c r="K288" s="312" t="str">
        <f t="shared" si="31"/>
        <v>Emil – Trčak – OK Vihor</v>
      </c>
      <c r="L288" s="92" t="s">
        <v>0</v>
      </c>
      <c r="M288" s="312" t="str">
        <f t="shared" si="32"/>
        <v>Emil – Trčak – OK Vihor</v>
      </c>
      <c r="N288" s="92" t="s">
        <v>0</v>
      </c>
      <c r="O288" s="312" t="str">
        <f t="shared" si="33"/>
        <v>Emil – Trčak</v>
      </c>
      <c r="P288" s="92" t="s">
        <v>0</v>
      </c>
      <c r="Q288" s="141">
        <f t="shared" si="34"/>
        <v>276</v>
      </c>
      <c r="R288" s="278" t="str">
        <f t="shared" si="30"/>
        <v/>
      </c>
      <c r="T288" s="282" t="str" cm="1">
        <f t="array" ref="T288">IFERROR(INDEX(import_data,MATCH($T$8&amp;"-"&amp;$Q288,import_key,0),T$9),"")</f>
        <v/>
      </c>
      <c r="U288" s="280" t="str" cm="1">
        <f t="array" ref="U288">IFERROR(INDEX(import_data,MATCH($T$8&amp;"-"&amp;$Q288,import_key,0),U$9),"")</f>
        <v/>
      </c>
      <c r="V288" s="300" t="str" cm="1">
        <f t="array" ref="V288">IFERROR(INDEX(import_data,MATCH($T$8&amp;"-"&amp;$Q288,import_key,0),V$9),"")</f>
        <v/>
      </c>
    </row>
    <row r="289" spans="2:22" x14ac:dyDescent="0.25">
      <c r="B289" s="141">
        <f t="shared" si="35"/>
        <v>277</v>
      </c>
      <c r="C289" s="278">
        <f t="shared" si="29"/>
        <v>295</v>
      </c>
      <c r="E289" s="282" cm="1">
        <f t="array" ref="E289">IF($C289="","",INDEX(import_data,$C289,E$9))</f>
        <v>1227</v>
      </c>
      <c r="F289" s="280" t="str" cm="1">
        <f t="array" ref="F289">IF($C289="","",INDEX(import_data,$C289,F$9))</f>
        <v>Emilija</v>
      </c>
      <c r="G289" s="280" t="str" cm="1">
        <f t="array" ref="G289">IF($C289="","",INDEX(import_data,$C289,G$9))</f>
        <v>Ebenspanger</v>
      </c>
      <c r="H289" s="280" t="str" cm="1">
        <f t="array" ref="H289">IF($C289="","",IF(INDEX(import_data,$C289,H$9)="","",INDEX(import_data,$C289,H$9)))</f>
        <v>OK Kapela</v>
      </c>
      <c r="I289" s="300" t="str" cm="1">
        <f t="array" ref="I289">IF($C289="","",IF(INDEX(import_data,$C289,I$9)="","",INDEX(import_data,$C289,I$9)))</f>
        <v>Ž55</v>
      </c>
      <c r="K289" s="312" t="str">
        <f t="shared" si="31"/>
        <v>Emilija – Ebenspanger – OK Kapela – Ž55</v>
      </c>
      <c r="L289" s="92" t="s">
        <v>0</v>
      </c>
      <c r="M289" s="312" t="str">
        <f t="shared" si="32"/>
        <v>Emilija – Ebenspanger – OK Kapela</v>
      </c>
      <c r="N289" s="92" t="s">
        <v>0</v>
      </c>
      <c r="O289" s="312" t="str">
        <f t="shared" si="33"/>
        <v>Emilija – Ebenspanger</v>
      </c>
      <c r="P289" s="92" t="s">
        <v>0</v>
      </c>
      <c r="Q289" s="141">
        <f t="shared" si="34"/>
        <v>277</v>
      </c>
      <c r="R289" s="278" t="str">
        <f t="shared" si="30"/>
        <v/>
      </c>
      <c r="T289" s="282" t="str" cm="1">
        <f t="array" ref="T289">IFERROR(INDEX(import_data,MATCH($T$8&amp;"-"&amp;$Q289,import_key,0),T$9),"")</f>
        <v/>
      </c>
      <c r="U289" s="280" t="str" cm="1">
        <f t="array" ref="U289">IFERROR(INDEX(import_data,MATCH($T$8&amp;"-"&amp;$Q289,import_key,0),U$9),"")</f>
        <v/>
      </c>
      <c r="V289" s="300" t="str" cm="1">
        <f t="array" ref="V289">IFERROR(INDEX(import_data,MATCH($T$8&amp;"-"&amp;$Q289,import_key,0),V$9),"")</f>
        <v/>
      </c>
    </row>
    <row r="290" spans="2:22" x14ac:dyDescent="0.25">
      <c r="B290" s="141">
        <f t="shared" si="35"/>
        <v>278</v>
      </c>
      <c r="C290" s="278">
        <f t="shared" si="29"/>
        <v>296</v>
      </c>
      <c r="E290" s="282" cm="1">
        <f t="array" ref="E290">IF($C290="","",INDEX(import_data,$C290,E$9))</f>
        <v>1612</v>
      </c>
      <c r="F290" s="280" t="str" cm="1">
        <f t="array" ref="F290">IF($C290="","",INDEX(import_data,$C290,F$9))</f>
        <v>Eni</v>
      </c>
      <c r="G290" s="280" t="str" cm="1">
        <f t="array" ref="G290">IF($C290="","",INDEX(import_data,$C290,G$9))</f>
        <v>Nikolić</v>
      </c>
      <c r="H290" s="280" t="str" cm="1">
        <f t="array" ref="H290">IF($C290="","",IF(INDEX(import_data,$C290,H$9)="","",INDEX(import_data,$C290,H$9)))</f>
        <v>OK Sova</v>
      </c>
      <c r="I290" s="300" t="str" cm="1">
        <f t="array" ref="I290">IF($C290="","",IF(INDEX(import_data,$C290,I$9)="","",INDEX(import_data,$C290,I$9)))</f>
        <v/>
      </c>
      <c r="K290" s="312" t="str">
        <f t="shared" si="31"/>
        <v>Eni – Nikolić – OK Sova</v>
      </c>
      <c r="L290" s="92" t="s">
        <v>0</v>
      </c>
      <c r="M290" s="312" t="str">
        <f t="shared" si="32"/>
        <v>Eni – Nikolić – OK Sova</v>
      </c>
      <c r="N290" s="92" t="s">
        <v>0</v>
      </c>
      <c r="O290" s="312" t="str">
        <f t="shared" si="33"/>
        <v>Eni – Nikolić</v>
      </c>
      <c r="P290" s="92" t="s">
        <v>0</v>
      </c>
      <c r="Q290" s="141">
        <f t="shared" si="34"/>
        <v>278</v>
      </c>
      <c r="R290" s="278" t="str">
        <f t="shared" si="30"/>
        <v/>
      </c>
      <c r="T290" s="282" t="str" cm="1">
        <f t="array" ref="T290">IFERROR(INDEX(import_data,MATCH($T$8&amp;"-"&amp;$Q290,import_key,0),T$9),"")</f>
        <v/>
      </c>
      <c r="U290" s="280" t="str" cm="1">
        <f t="array" ref="U290">IFERROR(INDEX(import_data,MATCH($T$8&amp;"-"&amp;$Q290,import_key,0),U$9),"")</f>
        <v/>
      </c>
      <c r="V290" s="300" t="str" cm="1">
        <f t="array" ref="V290">IFERROR(INDEX(import_data,MATCH($T$8&amp;"-"&amp;$Q290,import_key,0),V$9),"")</f>
        <v/>
      </c>
    </row>
    <row r="291" spans="2:22" x14ac:dyDescent="0.25">
      <c r="B291" s="141">
        <f t="shared" si="35"/>
        <v>279</v>
      </c>
      <c r="C291" s="278">
        <f t="shared" si="29"/>
        <v>297</v>
      </c>
      <c r="E291" s="282" cm="1">
        <f t="array" ref="E291">IF($C291="","",INDEX(import_data,$C291,E$9))</f>
        <v>2096</v>
      </c>
      <c r="F291" s="280" t="str" cm="1">
        <f t="array" ref="F291">IF($C291="","",INDEX(import_data,$C291,F$9))</f>
        <v>Erich</v>
      </c>
      <c r="G291" s="280" t="str" cm="1">
        <f t="array" ref="G291">IF($C291="","",INDEX(import_data,$C291,G$9))</f>
        <v>Göschl</v>
      </c>
      <c r="H291" s="280" t="str" cm="1">
        <f t="array" ref="H291">IF($C291="","",IF(INDEX(import_data,$C291,H$9)="","",INDEX(import_data,$C291,H$9)))</f>
        <v>Naturfreunde W.</v>
      </c>
      <c r="I291" s="300" t="str" cm="1">
        <f t="array" ref="I291">IF($C291="","",IF(INDEX(import_data,$C291,I$9)="","",INDEX(import_data,$C291,I$9)))</f>
        <v/>
      </c>
      <c r="K291" s="312" t="str">
        <f t="shared" si="31"/>
        <v>Erich – Göschl – Naturfreunde W.</v>
      </c>
      <c r="L291" s="92" t="s">
        <v>0</v>
      </c>
      <c r="M291" s="312" t="str">
        <f t="shared" si="32"/>
        <v>Erich – Göschl – Naturfreunde W.</v>
      </c>
      <c r="N291" s="92" t="s">
        <v>0</v>
      </c>
      <c r="O291" s="312" t="str">
        <f t="shared" si="33"/>
        <v>Erich – Göschl</v>
      </c>
      <c r="P291" s="92" t="s">
        <v>0</v>
      </c>
      <c r="Q291" s="141">
        <f t="shared" si="34"/>
        <v>279</v>
      </c>
      <c r="R291" s="278" t="str">
        <f t="shared" si="30"/>
        <v/>
      </c>
      <c r="T291" s="282" t="str" cm="1">
        <f t="array" ref="T291">IFERROR(INDEX(import_data,MATCH($T$8&amp;"-"&amp;$Q291,import_key,0),T$9),"")</f>
        <v/>
      </c>
      <c r="U291" s="280" t="str" cm="1">
        <f t="array" ref="U291">IFERROR(INDEX(import_data,MATCH($T$8&amp;"-"&amp;$Q291,import_key,0),U$9),"")</f>
        <v/>
      </c>
      <c r="V291" s="300" t="str" cm="1">
        <f t="array" ref="V291">IFERROR(INDEX(import_data,MATCH($T$8&amp;"-"&amp;$Q291,import_key,0),V$9),"")</f>
        <v/>
      </c>
    </row>
    <row r="292" spans="2:22" x14ac:dyDescent="0.25">
      <c r="B292" s="141">
        <f t="shared" si="35"/>
        <v>280</v>
      </c>
      <c r="C292" s="278">
        <f t="shared" si="29"/>
        <v>298</v>
      </c>
      <c r="E292" s="282" cm="1">
        <f t="array" ref="E292">IF($C292="","",INDEX(import_data,$C292,E$9))</f>
        <v>1846</v>
      </c>
      <c r="F292" s="280" t="str" cm="1">
        <f t="array" ref="F292">IF($C292="","",INDEX(import_data,$C292,F$9))</f>
        <v>Erik</v>
      </c>
      <c r="G292" s="280" t="str" cm="1">
        <f t="array" ref="G292">IF($C292="","",INDEX(import_data,$C292,G$9))</f>
        <v>Tot</v>
      </c>
      <c r="H292" s="280" t="str" cm="1">
        <f t="array" ref="H292">IF($C292="","",IF(INDEX(import_data,$C292,H$9)="","",INDEX(import_data,$C292,H$9)))</f>
        <v>OK Japetić</v>
      </c>
      <c r="I292" s="300" t="str" cm="1">
        <f t="array" ref="I292">IF($C292="","",IF(INDEX(import_data,$C292,I$9)="","",INDEX(import_data,$C292,I$9)))</f>
        <v>M12</v>
      </c>
      <c r="K292" s="312" t="str">
        <f t="shared" si="31"/>
        <v>Erik – Tot – OK Japetić – M12</v>
      </c>
      <c r="L292" s="92" t="s">
        <v>0</v>
      </c>
      <c r="M292" s="312" t="str">
        <f t="shared" si="32"/>
        <v>Erik – Tot – OK Japetić</v>
      </c>
      <c r="N292" s="92" t="s">
        <v>0</v>
      </c>
      <c r="O292" s="312" t="str">
        <f t="shared" si="33"/>
        <v>Erik – Tot</v>
      </c>
      <c r="P292" s="92" t="s">
        <v>0</v>
      </c>
      <c r="Q292" s="141">
        <f t="shared" si="34"/>
        <v>280</v>
      </c>
      <c r="R292" s="278" t="str">
        <f t="shared" si="30"/>
        <v/>
      </c>
      <c r="T292" s="282" t="str" cm="1">
        <f t="array" ref="T292">IFERROR(INDEX(import_data,MATCH($T$8&amp;"-"&amp;$Q292,import_key,0),T$9),"")</f>
        <v/>
      </c>
      <c r="U292" s="280" t="str" cm="1">
        <f t="array" ref="U292">IFERROR(INDEX(import_data,MATCH($T$8&amp;"-"&amp;$Q292,import_key,0),U$9),"")</f>
        <v/>
      </c>
      <c r="V292" s="300" t="str" cm="1">
        <f t="array" ref="V292">IFERROR(INDEX(import_data,MATCH($T$8&amp;"-"&amp;$Q292,import_key,0),V$9),"")</f>
        <v/>
      </c>
    </row>
    <row r="293" spans="2:22" x14ac:dyDescent="0.25">
      <c r="B293" s="141">
        <f t="shared" si="35"/>
        <v>281</v>
      </c>
      <c r="C293" s="278">
        <f t="shared" si="29"/>
        <v>299</v>
      </c>
      <c r="E293" s="282" cm="1">
        <f t="array" ref="E293">IF($C293="","",INDEX(import_data,$C293,E$9))</f>
        <v>2192</v>
      </c>
      <c r="F293" s="280" t="str" cm="1">
        <f t="array" ref="F293">IF($C293="","",INDEX(import_data,$C293,F$9))</f>
        <v>Erzsébet</v>
      </c>
      <c r="G293" s="280" t="str" cm="1">
        <f t="array" ref="G293">IF($C293="","",INDEX(import_data,$C293,G$9))</f>
        <v>Paskuj Mátyásné</v>
      </c>
      <c r="H293" s="280" t="str" cm="1">
        <f t="array" ref="H293">IF($C293="","",IF(INDEX(import_data,$C293,H$9)="","",INDEX(import_data,$C293,H$9)))</f>
        <v>Offline SSE</v>
      </c>
      <c r="I293" s="300" t="str" cm="1">
        <f t="array" ref="I293">IF($C293="","",IF(INDEX(import_data,$C293,I$9)="","",INDEX(import_data,$C293,I$9)))</f>
        <v/>
      </c>
      <c r="K293" s="312" t="str">
        <f t="shared" si="31"/>
        <v>Erzsébet – Paskuj Mátyásné – Offline SSE</v>
      </c>
      <c r="L293" s="92" t="s">
        <v>0</v>
      </c>
      <c r="M293" s="312" t="str">
        <f t="shared" si="32"/>
        <v>Erzsébet – Paskuj Mátyásné – Offline SSE</v>
      </c>
      <c r="N293" s="92" t="s">
        <v>0</v>
      </c>
      <c r="O293" s="312" t="str">
        <f t="shared" si="33"/>
        <v>Erzsébet – Paskuj Mátyásné</v>
      </c>
      <c r="P293" s="92" t="s">
        <v>0</v>
      </c>
      <c r="Q293" s="141">
        <f t="shared" si="34"/>
        <v>281</v>
      </c>
      <c r="R293" s="278" t="str">
        <f t="shared" si="30"/>
        <v/>
      </c>
      <c r="T293" s="282" t="str" cm="1">
        <f t="array" ref="T293">IFERROR(INDEX(import_data,MATCH($T$8&amp;"-"&amp;$Q293,import_key,0),T$9),"")</f>
        <v/>
      </c>
      <c r="U293" s="280" t="str" cm="1">
        <f t="array" ref="U293">IFERROR(INDEX(import_data,MATCH($T$8&amp;"-"&amp;$Q293,import_key,0),U$9),"")</f>
        <v/>
      </c>
      <c r="V293" s="300" t="str" cm="1">
        <f t="array" ref="V293">IFERROR(INDEX(import_data,MATCH($T$8&amp;"-"&amp;$Q293,import_key,0),V$9),"")</f>
        <v/>
      </c>
    </row>
    <row r="294" spans="2:22" x14ac:dyDescent="0.25">
      <c r="B294" s="141">
        <f t="shared" si="35"/>
        <v>282</v>
      </c>
      <c r="C294" s="278">
        <f t="shared" si="29"/>
        <v>300</v>
      </c>
      <c r="E294" s="282" cm="1">
        <f t="array" ref="E294">IF($C294="","",INDEX(import_data,$C294,E$9))</f>
        <v>1701</v>
      </c>
      <c r="F294" s="280" t="str" cm="1">
        <f t="array" ref="F294">IF($C294="","",INDEX(import_data,$C294,F$9))</f>
        <v>Eugen</v>
      </c>
      <c r="G294" s="280" t="str" cm="1">
        <f t="array" ref="G294">IF($C294="","",INDEX(import_data,$C294,G$9))</f>
        <v>Jurković</v>
      </c>
      <c r="H294" s="280" t="str" cm="1">
        <f t="array" ref="H294">IF($C294="","",IF(INDEX(import_data,$C294,H$9)="","",INDEX(import_data,$C294,H$9)))</f>
        <v>OK Vihor</v>
      </c>
      <c r="I294" s="300" t="str" cm="1">
        <f t="array" ref="I294">IF($C294="","",IF(INDEX(import_data,$C294,I$9)="","",INDEX(import_data,$C294,I$9)))</f>
        <v/>
      </c>
      <c r="K294" s="312" t="str">
        <f t="shared" si="31"/>
        <v>Eugen – Jurković – OK Vihor</v>
      </c>
      <c r="L294" s="92" t="s">
        <v>0</v>
      </c>
      <c r="M294" s="312" t="str">
        <f t="shared" si="32"/>
        <v>Eugen – Jurković – OK Vihor</v>
      </c>
      <c r="N294" s="92" t="s">
        <v>0</v>
      </c>
      <c r="O294" s="312" t="str">
        <f t="shared" si="33"/>
        <v>Eugen – Jurković</v>
      </c>
      <c r="P294" s="92" t="s">
        <v>0</v>
      </c>
      <c r="Q294" s="141">
        <f t="shared" si="34"/>
        <v>282</v>
      </c>
      <c r="R294" s="278" t="str">
        <f t="shared" si="30"/>
        <v/>
      </c>
      <c r="T294" s="282" t="str" cm="1">
        <f t="array" ref="T294">IFERROR(INDEX(import_data,MATCH($T$8&amp;"-"&amp;$Q294,import_key,0),T$9),"")</f>
        <v/>
      </c>
      <c r="U294" s="280" t="str" cm="1">
        <f t="array" ref="U294">IFERROR(INDEX(import_data,MATCH($T$8&amp;"-"&amp;$Q294,import_key,0),U$9),"")</f>
        <v/>
      </c>
      <c r="V294" s="300" t="str" cm="1">
        <f t="array" ref="V294">IFERROR(INDEX(import_data,MATCH($T$8&amp;"-"&amp;$Q294,import_key,0),V$9),"")</f>
        <v/>
      </c>
    </row>
    <row r="295" spans="2:22" x14ac:dyDescent="0.25">
      <c r="B295" s="141">
        <f t="shared" si="35"/>
        <v>283</v>
      </c>
      <c r="C295" s="278">
        <f t="shared" si="29"/>
        <v>301</v>
      </c>
      <c r="E295" s="282" cm="1">
        <f t="array" ref="E295">IF($C295="","",INDEX(import_data,$C295,E$9))</f>
        <v>1084</v>
      </c>
      <c r="F295" s="280" t="str" cm="1">
        <f t="array" ref="F295">IF($C295="","",INDEX(import_data,$C295,F$9))</f>
        <v>Eva</v>
      </c>
      <c r="G295" s="280" t="str" cm="1">
        <f t="array" ref="G295">IF($C295="","",INDEX(import_data,$C295,G$9))</f>
        <v>Ocvirk</v>
      </c>
      <c r="H295" s="280" t="str" cm="1">
        <f t="array" ref="H295">IF($C295="","",IF(INDEX(import_data,$C295,H$9)="","",INDEX(import_data,$C295,H$9)))</f>
        <v>OK Japetić</v>
      </c>
      <c r="I295" s="300" t="str" cm="1">
        <f t="array" ref="I295">IF($C295="","",IF(INDEX(import_data,$C295,I$9)="","",INDEX(import_data,$C295,I$9)))</f>
        <v/>
      </c>
      <c r="K295" s="312" t="str">
        <f t="shared" si="31"/>
        <v>Eva – Ocvirk – OK Japetić</v>
      </c>
      <c r="L295" s="92" t="s">
        <v>0</v>
      </c>
      <c r="M295" s="312" t="str">
        <f t="shared" si="32"/>
        <v>Eva – Ocvirk – OK Japetić</v>
      </c>
      <c r="N295" s="92" t="s">
        <v>0</v>
      </c>
      <c r="O295" s="312" t="str">
        <f t="shared" si="33"/>
        <v>Eva – Ocvirk</v>
      </c>
      <c r="P295" s="92" t="s">
        <v>0</v>
      </c>
      <c r="Q295" s="141">
        <f t="shared" si="34"/>
        <v>283</v>
      </c>
      <c r="R295" s="278" t="str">
        <f t="shared" si="30"/>
        <v/>
      </c>
      <c r="T295" s="282" t="str" cm="1">
        <f t="array" ref="T295">IFERROR(INDEX(import_data,MATCH($T$8&amp;"-"&amp;$Q295,import_key,0),T$9),"")</f>
        <v/>
      </c>
      <c r="U295" s="280" t="str" cm="1">
        <f t="array" ref="U295">IFERROR(INDEX(import_data,MATCH($T$8&amp;"-"&amp;$Q295,import_key,0),U$9),"")</f>
        <v/>
      </c>
      <c r="V295" s="300" t="str" cm="1">
        <f t="array" ref="V295">IFERROR(INDEX(import_data,MATCH($T$8&amp;"-"&amp;$Q295,import_key,0),V$9),"")</f>
        <v/>
      </c>
    </row>
    <row r="296" spans="2:22" x14ac:dyDescent="0.25">
      <c r="B296" s="141">
        <f t="shared" si="35"/>
        <v>284</v>
      </c>
      <c r="C296" s="278">
        <f t="shared" si="29"/>
        <v>302</v>
      </c>
      <c r="E296" s="282" cm="1">
        <f t="array" ref="E296">IF($C296="","",INDEX(import_data,$C296,E$9))</f>
        <v>1667</v>
      </c>
      <c r="F296" s="280" t="str" cm="1">
        <f t="array" ref="F296">IF($C296="","",INDEX(import_data,$C296,F$9))</f>
        <v>Eva</v>
      </c>
      <c r="G296" s="280" t="str" cm="1">
        <f t="array" ref="G296">IF($C296="","",INDEX(import_data,$C296,G$9))</f>
        <v>Magdić Govedarica</v>
      </c>
      <c r="H296" s="280" t="str" cm="1">
        <f t="array" ref="H296">IF($C296="","",IF(INDEX(import_data,$C296,H$9)="","",INDEX(import_data,$C296,H$9)))</f>
        <v>OK Japetić</v>
      </c>
      <c r="I296" s="300" t="str" cm="1">
        <f t="array" ref="I296">IF($C296="","",IF(INDEX(import_data,$C296,I$9)="","",INDEX(import_data,$C296,I$9)))</f>
        <v/>
      </c>
      <c r="K296" s="312" t="str">
        <f t="shared" si="31"/>
        <v>Eva – Magdić Govedarica – OK Japetić</v>
      </c>
      <c r="L296" s="92" t="s">
        <v>0</v>
      </c>
      <c r="M296" s="312" t="str">
        <f t="shared" si="32"/>
        <v>Eva – Magdić Govedarica – OK Japetić</v>
      </c>
      <c r="N296" s="92" t="s">
        <v>0</v>
      </c>
      <c r="O296" s="312" t="str">
        <f t="shared" si="33"/>
        <v>Eva – Magdić Govedarica</v>
      </c>
      <c r="P296" s="92" t="s">
        <v>0</v>
      </c>
      <c r="Q296" s="141">
        <f t="shared" si="34"/>
        <v>284</v>
      </c>
      <c r="R296" s="278" t="str">
        <f t="shared" si="30"/>
        <v/>
      </c>
      <c r="T296" s="282" t="str" cm="1">
        <f t="array" ref="T296">IFERROR(INDEX(import_data,MATCH($T$8&amp;"-"&amp;$Q296,import_key,0),T$9),"")</f>
        <v/>
      </c>
      <c r="U296" s="280" t="str" cm="1">
        <f t="array" ref="U296">IFERROR(INDEX(import_data,MATCH($T$8&amp;"-"&amp;$Q296,import_key,0),U$9),"")</f>
        <v/>
      </c>
      <c r="V296" s="300" t="str" cm="1">
        <f t="array" ref="V296">IFERROR(INDEX(import_data,MATCH($T$8&amp;"-"&amp;$Q296,import_key,0),V$9),"")</f>
        <v/>
      </c>
    </row>
    <row r="297" spans="2:22" x14ac:dyDescent="0.25">
      <c r="B297" s="141">
        <f t="shared" si="35"/>
        <v>285</v>
      </c>
      <c r="C297" s="278">
        <f t="shared" si="29"/>
        <v>303</v>
      </c>
      <c r="E297" s="282" cm="1">
        <f t="array" ref="E297">IF($C297="","",INDEX(import_data,$C297,E$9))</f>
        <v>2271</v>
      </c>
      <c r="F297" s="280" t="str" cm="1">
        <f t="array" ref="F297">IF($C297="","",INDEX(import_data,$C297,F$9))</f>
        <v>Eva</v>
      </c>
      <c r="G297" s="280" t="str" cm="1">
        <f t="array" ref="G297">IF($C297="","",INDEX(import_data,$C297,G$9))</f>
        <v>Gluscev</v>
      </c>
      <c r="H297" s="280" t="str" cm="1">
        <f t="array" ref="H297">IF($C297="","",IF(INDEX(import_data,$C297,H$9)="","",INDEX(import_data,$C297,H$9)))</f>
        <v>OK Maksimir</v>
      </c>
      <c r="I297" s="300" t="str" cm="1">
        <f t="array" ref="I297">IF($C297="","",IF(INDEX(import_data,$C297,I$9)="","",INDEX(import_data,$C297,I$9)))</f>
        <v/>
      </c>
      <c r="K297" s="312" t="str">
        <f t="shared" si="31"/>
        <v>Eva – Gluscev – OK Maksimir</v>
      </c>
      <c r="L297" s="92" t="s">
        <v>0</v>
      </c>
      <c r="M297" s="312" t="str">
        <f t="shared" si="32"/>
        <v>Eva – Gluscev – OK Maksimir</v>
      </c>
      <c r="N297" s="92" t="s">
        <v>0</v>
      </c>
      <c r="O297" s="312" t="str">
        <f t="shared" si="33"/>
        <v>Eva – Gluscev</v>
      </c>
      <c r="P297" s="92" t="s">
        <v>0</v>
      </c>
      <c r="Q297" s="141">
        <f t="shared" si="34"/>
        <v>285</v>
      </c>
      <c r="R297" s="278" t="str">
        <f t="shared" si="30"/>
        <v/>
      </c>
      <c r="T297" s="282" t="str" cm="1">
        <f t="array" ref="T297">IFERROR(INDEX(import_data,MATCH($T$8&amp;"-"&amp;$Q297,import_key,0),T$9),"")</f>
        <v/>
      </c>
      <c r="U297" s="280" t="str" cm="1">
        <f t="array" ref="U297">IFERROR(INDEX(import_data,MATCH($T$8&amp;"-"&amp;$Q297,import_key,0),U$9),"")</f>
        <v/>
      </c>
      <c r="V297" s="300" t="str" cm="1">
        <f t="array" ref="V297">IFERROR(INDEX(import_data,MATCH($T$8&amp;"-"&amp;$Q297,import_key,0),V$9),"")</f>
        <v/>
      </c>
    </row>
    <row r="298" spans="2:22" x14ac:dyDescent="0.25">
      <c r="B298" s="141">
        <f t="shared" si="35"/>
        <v>286</v>
      </c>
      <c r="C298" s="278">
        <f t="shared" si="29"/>
        <v>304</v>
      </c>
      <c r="E298" s="282" cm="1">
        <f t="array" ref="E298">IF($C298="","",INDEX(import_data,$C298,E$9))</f>
        <v>1402</v>
      </c>
      <c r="F298" s="280" t="str" cm="1">
        <f t="array" ref="F298">IF($C298="","",INDEX(import_data,$C298,F$9))</f>
        <v>Eva</v>
      </c>
      <c r="G298" s="280" t="str" cm="1">
        <f t="array" ref="G298">IF($C298="","",INDEX(import_data,$C298,G$9))</f>
        <v>Šantek</v>
      </c>
      <c r="H298" s="280" t="str" cm="1">
        <f t="array" ref="H298">IF($C298="","",IF(INDEX(import_data,$C298,H$9)="","",INDEX(import_data,$C298,H$9)))</f>
        <v>OK Varaždin</v>
      </c>
      <c r="I298" s="300" t="str" cm="1">
        <f t="array" ref="I298">IF($C298="","",IF(INDEX(import_data,$C298,I$9)="","",INDEX(import_data,$C298,I$9)))</f>
        <v>Ž12</v>
      </c>
      <c r="K298" s="312" t="str">
        <f t="shared" si="31"/>
        <v>Eva – Šantek – OK Varaždin – Ž12</v>
      </c>
      <c r="L298" s="92" t="s">
        <v>0</v>
      </c>
      <c r="M298" s="312" t="str">
        <f t="shared" si="32"/>
        <v>Eva – Šantek – OK Varaždin</v>
      </c>
      <c r="N298" s="92" t="s">
        <v>0</v>
      </c>
      <c r="O298" s="312" t="str">
        <f t="shared" si="33"/>
        <v>Eva – Šantek</v>
      </c>
      <c r="P298" s="92" t="s">
        <v>0</v>
      </c>
      <c r="Q298" s="141">
        <f t="shared" si="34"/>
        <v>286</v>
      </c>
      <c r="R298" s="278" t="str">
        <f t="shared" si="30"/>
        <v/>
      </c>
      <c r="T298" s="282" t="str" cm="1">
        <f t="array" ref="T298">IFERROR(INDEX(import_data,MATCH($T$8&amp;"-"&amp;$Q298,import_key,0),T$9),"")</f>
        <v/>
      </c>
      <c r="U298" s="280" t="str" cm="1">
        <f t="array" ref="U298">IFERROR(INDEX(import_data,MATCH($T$8&amp;"-"&amp;$Q298,import_key,0),U$9),"")</f>
        <v/>
      </c>
      <c r="V298" s="300" t="str" cm="1">
        <f t="array" ref="V298">IFERROR(INDEX(import_data,MATCH($T$8&amp;"-"&amp;$Q298,import_key,0),V$9),"")</f>
        <v/>
      </c>
    </row>
    <row r="299" spans="2:22" x14ac:dyDescent="0.25">
      <c r="B299" s="141">
        <f t="shared" si="35"/>
        <v>287</v>
      </c>
      <c r="C299" s="278">
        <f t="shared" si="29"/>
        <v>305</v>
      </c>
      <c r="E299" s="282" cm="1">
        <f t="array" ref="E299">IF($C299="","",INDEX(import_data,$C299,E$9))</f>
        <v>2139</v>
      </c>
      <c r="F299" s="280" t="str" cm="1">
        <f t="array" ref="F299">IF($C299="","",INDEX(import_data,$C299,F$9))</f>
        <v>Éva</v>
      </c>
      <c r="G299" s="280" t="str" cm="1">
        <f t="array" ref="G299">IF($C299="","",INDEX(import_data,$C299,G$9))</f>
        <v>Mező</v>
      </c>
      <c r="H299" s="280" t="str" cm="1">
        <f t="array" ref="H299">IF($C299="","",IF(INDEX(import_data,$C299,H$9)="","",INDEX(import_data,$C299,H$9)))</f>
        <v>PVM Pécs</v>
      </c>
      <c r="I299" s="300" t="str" cm="1">
        <f t="array" ref="I299">IF($C299="","",IF(INDEX(import_data,$C299,I$9)="","",INDEX(import_data,$C299,I$9)))</f>
        <v/>
      </c>
      <c r="K299" s="312" t="str">
        <f t="shared" si="31"/>
        <v>Éva – Mező – PVM Pécs</v>
      </c>
      <c r="L299" s="92" t="s">
        <v>0</v>
      </c>
      <c r="M299" s="312" t="str">
        <f t="shared" si="32"/>
        <v>Éva – Mező – PVM Pécs</v>
      </c>
      <c r="N299" s="92" t="s">
        <v>0</v>
      </c>
      <c r="O299" s="312" t="str">
        <f t="shared" si="33"/>
        <v>Éva – Mező</v>
      </c>
      <c r="P299" s="92" t="s">
        <v>0</v>
      </c>
      <c r="Q299" s="141">
        <f t="shared" si="34"/>
        <v>287</v>
      </c>
      <c r="R299" s="278" t="str">
        <f t="shared" si="30"/>
        <v/>
      </c>
      <c r="T299" s="282" t="str" cm="1">
        <f t="array" ref="T299">IFERROR(INDEX(import_data,MATCH($T$8&amp;"-"&amp;$Q299,import_key,0),T$9),"")</f>
        <v/>
      </c>
      <c r="U299" s="280" t="str" cm="1">
        <f t="array" ref="U299">IFERROR(INDEX(import_data,MATCH($T$8&amp;"-"&amp;$Q299,import_key,0),U$9),"")</f>
        <v/>
      </c>
      <c r="V299" s="300" t="str" cm="1">
        <f t="array" ref="V299">IFERROR(INDEX(import_data,MATCH($T$8&amp;"-"&amp;$Q299,import_key,0),V$9),"")</f>
        <v/>
      </c>
    </row>
    <row r="300" spans="2:22" x14ac:dyDescent="0.25">
      <c r="B300" s="141">
        <f t="shared" si="35"/>
        <v>288</v>
      </c>
      <c r="C300" s="278">
        <f t="shared" si="29"/>
        <v>306</v>
      </c>
      <c r="E300" s="282" cm="1">
        <f t="array" ref="E300">IF($C300="","",INDEX(import_data,$C300,E$9))</f>
        <v>1225</v>
      </c>
      <c r="F300" s="280" t="str" cm="1">
        <f t="array" ref="F300">IF($C300="","",INDEX(import_data,$C300,F$9))</f>
        <v>Evelyn</v>
      </c>
      <c r="G300" s="280" t="str" cm="1">
        <f t="array" ref="G300">IF($C300="","",INDEX(import_data,$C300,G$9))</f>
        <v>Kraintz</v>
      </c>
      <c r="H300" s="280" t="str" cm="1">
        <f t="array" ref="H300">IF($C300="","",IF(INDEX(import_data,$C300,H$9)="","",INDEX(import_data,$C300,H$9)))</f>
        <v>OK Maksimir</v>
      </c>
      <c r="I300" s="300" t="str" cm="1">
        <f t="array" ref="I300">IF($C300="","",IF(INDEX(import_data,$C300,I$9)="","",INDEX(import_data,$C300,I$9)))</f>
        <v>Ž55</v>
      </c>
      <c r="K300" s="312" t="str">
        <f t="shared" si="31"/>
        <v>Evelyn – Kraintz – OK Maksimir – Ž55</v>
      </c>
      <c r="L300" s="92" t="s">
        <v>0</v>
      </c>
      <c r="M300" s="312" t="str">
        <f t="shared" si="32"/>
        <v>Evelyn – Kraintz – OK Maksimir</v>
      </c>
      <c r="N300" s="92" t="s">
        <v>0</v>
      </c>
      <c r="O300" s="312" t="str">
        <f t="shared" si="33"/>
        <v>Evelyn – Kraintz</v>
      </c>
      <c r="P300" s="92" t="s">
        <v>0</v>
      </c>
      <c r="Q300" s="141">
        <f t="shared" si="34"/>
        <v>288</v>
      </c>
      <c r="R300" s="278" t="str">
        <f t="shared" si="30"/>
        <v/>
      </c>
      <c r="T300" s="282" t="str" cm="1">
        <f t="array" ref="T300">IFERROR(INDEX(import_data,MATCH($T$8&amp;"-"&amp;$Q300,import_key,0),T$9),"")</f>
        <v/>
      </c>
      <c r="U300" s="280" t="str" cm="1">
        <f t="array" ref="U300">IFERROR(INDEX(import_data,MATCH($T$8&amp;"-"&amp;$Q300,import_key,0),U$9),"")</f>
        <v/>
      </c>
      <c r="V300" s="300" t="str" cm="1">
        <f t="array" ref="V300">IFERROR(INDEX(import_data,MATCH($T$8&amp;"-"&amp;$Q300,import_key,0),V$9),"")</f>
        <v/>
      </c>
    </row>
    <row r="301" spans="2:22" x14ac:dyDescent="0.25">
      <c r="B301" s="141">
        <f t="shared" si="35"/>
        <v>289</v>
      </c>
      <c r="C301" s="278">
        <f t="shared" si="29"/>
        <v>307</v>
      </c>
      <c r="E301" s="282" cm="1">
        <f t="array" ref="E301">IF($C301="","",INDEX(import_data,$C301,E$9))</f>
        <v>1062</v>
      </c>
      <c r="F301" s="280" t="str" cm="1">
        <f t="array" ref="F301">IF($C301="","",INDEX(import_data,$C301,F$9))</f>
        <v>Fabiana</v>
      </c>
      <c r="G301" s="280" t="str" cm="1">
        <f t="array" ref="G301">IF($C301="","",INDEX(import_data,$C301,G$9))</f>
        <v>Cini</v>
      </c>
      <c r="H301" s="280" t="str" cm="1">
        <f t="array" ref="H301">IF($C301="","",IF(INDEX(import_data,$C301,H$9)="","",INDEX(import_data,$C301,H$9)))</f>
        <v>OK Maksimir</v>
      </c>
      <c r="I301" s="300" t="str" cm="1">
        <f t="array" ref="I301">IF($C301="","",IF(INDEX(import_data,$C301,I$9)="","",INDEX(import_data,$C301,I$9)))</f>
        <v>Ž35</v>
      </c>
      <c r="K301" s="312" t="str">
        <f t="shared" si="31"/>
        <v>Fabiana – Cini – OK Maksimir – Ž35</v>
      </c>
      <c r="L301" s="92" t="s">
        <v>0</v>
      </c>
      <c r="M301" s="312" t="str">
        <f t="shared" si="32"/>
        <v>Fabiana – Cini – OK Maksimir</v>
      </c>
      <c r="N301" s="92" t="s">
        <v>0</v>
      </c>
      <c r="O301" s="312" t="str">
        <f t="shared" si="33"/>
        <v>Fabiana – Cini</v>
      </c>
      <c r="P301" s="92" t="s">
        <v>0</v>
      </c>
      <c r="Q301" s="141">
        <f t="shared" si="34"/>
        <v>289</v>
      </c>
      <c r="R301" s="278" t="str">
        <f t="shared" si="30"/>
        <v/>
      </c>
      <c r="T301" s="282" t="str" cm="1">
        <f t="array" ref="T301">IFERROR(INDEX(import_data,MATCH($T$8&amp;"-"&amp;$Q301,import_key,0),T$9),"")</f>
        <v/>
      </c>
      <c r="U301" s="280" t="str" cm="1">
        <f t="array" ref="U301">IFERROR(INDEX(import_data,MATCH($T$8&amp;"-"&amp;$Q301,import_key,0),U$9),"")</f>
        <v/>
      </c>
      <c r="V301" s="300" t="str" cm="1">
        <f t="array" ref="V301">IFERROR(INDEX(import_data,MATCH($T$8&amp;"-"&amp;$Q301,import_key,0),V$9),"")</f>
        <v/>
      </c>
    </row>
    <row r="302" spans="2:22" x14ac:dyDescent="0.25">
      <c r="B302" s="141">
        <f t="shared" si="35"/>
        <v>290</v>
      </c>
      <c r="C302" s="278">
        <f t="shared" si="29"/>
        <v>308</v>
      </c>
      <c r="E302" s="282" cm="1">
        <f t="array" ref="E302">IF($C302="","",INDEX(import_data,$C302,E$9))</f>
        <v>1083</v>
      </c>
      <c r="F302" s="280" t="str" cm="1">
        <f t="array" ref="F302">IF($C302="","",INDEX(import_data,$C302,F$9))</f>
        <v>Fabijan</v>
      </c>
      <c r="G302" s="280" t="str" cm="1">
        <f t="array" ref="G302">IF($C302="","",INDEX(import_data,$C302,G$9))</f>
        <v>Vidaković</v>
      </c>
      <c r="H302" s="280" t="str" cm="1">
        <f t="array" ref="H302">IF($C302="","",IF(INDEX(import_data,$C302,H$9)="","",INDEX(import_data,$C302,H$9)))</f>
        <v>OK Kapela</v>
      </c>
      <c r="I302" s="300" t="str" cm="1">
        <f t="array" ref="I302">IF($C302="","",IF(INDEX(import_data,$C302,I$9)="","",INDEX(import_data,$C302,I$9)))</f>
        <v>M14</v>
      </c>
      <c r="K302" s="312" t="str">
        <f t="shared" si="31"/>
        <v>Fabijan – Vidaković – OK Kapela – M14</v>
      </c>
      <c r="L302" s="92" t="s">
        <v>0</v>
      </c>
      <c r="M302" s="312" t="str">
        <f t="shared" si="32"/>
        <v>Fabijan – Vidaković – OK Kapela</v>
      </c>
      <c r="N302" s="92" t="s">
        <v>0</v>
      </c>
      <c r="O302" s="312" t="str">
        <f t="shared" si="33"/>
        <v>Fabijan – Vidaković</v>
      </c>
      <c r="P302" s="92" t="s">
        <v>0</v>
      </c>
      <c r="Q302" s="141">
        <f t="shared" si="34"/>
        <v>290</v>
      </c>
      <c r="R302" s="278" t="str">
        <f t="shared" si="30"/>
        <v/>
      </c>
      <c r="T302" s="282" t="str" cm="1">
        <f t="array" ref="T302">IFERROR(INDEX(import_data,MATCH($T$8&amp;"-"&amp;$Q302,import_key,0),T$9),"")</f>
        <v/>
      </c>
      <c r="U302" s="280" t="str" cm="1">
        <f t="array" ref="U302">IFERROR(INDEX(import_data,MATCH($T$8&amp;"-"&amp;$Q302,import_key,0),U$9),"")</f>
        <v/>
      </c>
      <c r="V302" s="300" t="str" cm="1">
        <f t="array" ref="V302">IFERROR(INDEX(import_data,MATCH($T$8&amp;"-"&amp;$Q302,import_key,0),V$9),"")</f>
        <v/>
      </c>
    </row>
    <row r="303" spans="2:22" x14ac:dyDescent="0.25">
      <c r="B303" s="141">
        <f t="shared" si="35"/>
        <v>291</v>
      </c>
      <c r="C303" s="278">
        <f t="shared" si="29"/>
        <v>309</v>
      </c>
      <c r="E303" s="282" cm="1">
        <f t="array" ref="E303">IF($C303="","",INDEX(import_data,$C303,E$9))</f>
        <v>1852</v>
      </c>
      <c r="F303" s="280" t="str" cm="1">
        <f t="array" ref="F303">IF($C303="","",INDEX(import_data,$C303,F$9))</f>
        <v>Fausto</v>
      </c>
      <c r="G303" s="280" t="str" cm="1">
        <f t="array" ref="G303">IF($C303="","",INDEX(import_data,$C303,G$9))</f>
        <v>Ferreira</v>
      </c>
      <c r="H303" s="280" t="str" cm="1">
        <f t="array" ref="H303">IF($C303="","",IF(INDEX(import_data,$C303,H$9)="","",INDEX(import_data,$C303,H$9)))</f>
        <v>OK Kapela</v>
      </c>
      <c r="I303" s="300" t="str" cm="1">
        <f t="array" ref="I303">IF($C303="","",IF(INDEX(import_data,$C303,I$9)="","",INDEX(import_data,$C303,I$9)))</f>
        <v>M35</v>
      </c>
      <c r="K303" s="312" t="str">
        <f t="shared" si="31"/>
        <v>Fausto – Ferreira – OK Kapela – M35</v>
      </c>
      <c r="L303" s="92" t="s">
        <v>0</v>
      </c>
      <c r="M303" s="312" t="str">
        <f t="shared" si="32"/>
        <v>Fausto – Ferreira – OK Kapela</v>
      </c>
      <c r="N303" s="92" t="s">
        <v>0</v>
      </c>
      <c r="O303" s="312" t="str">
        <f t="shared" si="33"/>
        <v>Fausto – Ferreira</v>
      </c>
      <c r="P303" s="92" t="s">
        <v>0</v>
      </c>
      <c r="Q303" s="141">
        <f t="shared" si="34"/>
        <v>291</v>
      </c>
      <c r="R303" s="278" t="str">
        <f t="shared" si="30"/>
        <v/>
      </c>
      <c r="T303" s="282" t="str" cm="1">
        <f t="array" ref="T303">IFERROR(INDEX(import_data,MATCH($T$8&amp;"-"&amp;$Q303,import_key,0),T$9),"")</f>
        <v/>
      </c>
      <c r="U303" s="280" t="str" cm="1">
        <f t="array" ref="U303">IFERROR(INDEX(import_data,MATCH($T$8&amp;"-"&amp;$Q303,import_key,0),U$9),"")</f>
        <v/>
      </c>
      <c r="V303" s="300" t="str" cm="1">
        <f t="array" ref="V303">IFERROR(INDEX(import_data,MATCH($T$8&amp;"-"&amp;$Q303,import_key,0),V$9),"")</f>
        <v/>
      </c>
    </row>
    <row r="304" spans="2:22" x14ac:dyDescent="0.25">
      <c r="B304" s="141">
        <f t="shared" si="35"/>
        <v>292</v>
      </c>
      <c r="C304" s="278">
        <f t="shared" si="29"/>
        <v>310</v>
      </c>
      <c r="E304" s="282" cm="1">
        <f t="array" ref="E304">IF($C304="","",INDEX(import_data,$C304,E$9))</f>
        <v>2181</v>
      </c>
      <c r="F304" s="280" t="str" cm="1">
        <f t="array" ref="F304">IF($C304="","",INDEX(import_data,$C304,F$9))</f>
        <v>Filip</v>
      </c>
      <c r="G304" s="280" t="str" cm="1">
        <f t="array" ref="G304">IF($C304="","",INDEX(import_data,$C304,G$9))</f>
        <v>Radenić</v>
      </c>
      <c r="H304" s="280" t="str" cm="1">
        <f t="array" ref="H304">IF($C304="","",IF(INDEX(import_data,$C304,H$9)="","",INDEX(import_data,$C304,H$9)))</f>
        <v>OK Međimurje</v>
      </c>
      <c r="I304" s="300" t="str" cm="1">
        <f t="array" ref="I304">IF($C304="","",IF(INDEX(import_data,$C304,I$9)="","",INDEX(import_data,$C304,I$9)))</f>
        <v/>
      </c>
      <c r="K304" s="312" t="str">
        <f t="shared" si="31"/>
        <v>Filip – Radenić – OK Međimurje</v>
      </c>
      <c r="L304" s="92" t="s">
        <v>0</v>
      </c>
      <c r="M304" s="312" t="str">
        <f t="shared" si="32"/>
        <v>Filip – Radenić – OK Međimurje</v>
      </c>
      <c r="N304" s="92" t="s">
        <v>0</v>
      </c>
      <c r="O304" s="312" t="str">
        <f t="shared" si="33"/>
        <v>Filip – Radenić</v>
      </c>
      <c r="P304" s="92" t="s">
        <v>0</v>
      </c>
      <c r="Q304" s="141">
        <f t="shared" si="34"/>
        <v>292</v>
      </c>
      <c r="R304" s="278" t="str">
        <f t="shared" si="30"/>
        <v/>
      </c>
      <c r="T304" s="282" t="str" cm="1">
        <f t="array" ref="T304">IFERROR(INDEX(import_data,MATCH($T$8&amp;"-"&amp;$Q304,import_key,0),T$9),"")</f>
        <v/>
      </c>
      <c r="U304" s="280" t="str" cm="1">
        <f t="array" ref="U304">IFERROR(INDEX(import_data,MATCH($T$8&amp;"-"&amp;$Q304,import_key,0),U$9),"")</f>
        <v/>
      </c>
      <c r="V304" s="300" t="str" cm="1">
        <f t="array" ref="V304">IFERROR(INDEX(import_data,MATCH($T$8&amp;"-"&amp;$Q304,import_key,0),V$9),"")</f>
        <v/>
      </c>
    </row>
    <row r="305" spans="2:22" x14ac:dyDescent="0.25">
      <c r="B305" s="141">
        <f t="shared" si="35"/>
        <v>293</v>
      </c>
      <c r="C305" s="278">
        <f t="shared" si="29"/>
        <v>311</v>
      </c>
      <c r="E305" s="282" cm="1">
        <f t="array" ref="E305">IF($C305="","",INDEX(import_data,$C305,E$9))</f>
        <v>1153</v>
      </c>
      <c r="F305" s="280" t="str" cm="1">
        <f t="array" ref="F305">IF($C305="","",INDEX(import_data,$C305,F$9))</f>
        <v>Filip</v>
      </c>
      <c r="G305" s="280" t="str" cm="1">
        <f t="array" ref="G305">IF($C305="","",INDEX(import_data,$C305,G$9))</f>
        <v>Gašparević</v>
      </c>
      <c r="H305" s="280" t="str" cm="1">
        <f t="array" ref="H305">IF($C305="","",IF(INDEX(import_data,$C305,H$9)="","",INDEX(import_data,$C305,H$9)))</f>
        <v>OK Vihor</v>
      </c>
      <c r="I305" s="300" t="str" cm="1">
        <f t="array" ref="I305">IF($C305="","",IF(INDEX(import_data,$C305,I$9)="","",INDEX(import_data,$C305,I$9)))</f>
        <v/>
      </c>
      <c r="K305" s="312" t="str">
        <f t="shared" si="31"/>
        <v>Filip – Gašparević – OK Vihor</v>
      </c>
      <c r="L305" s="92" t="s">
        <v>0</v>
      </c>
      <c r="M305" s="312" t="str">
        <f t="shared" si="32"/>
        <v>Filip – Gašparević – OK Vihor</v>
      </c>
      <c r="N305" s="92" t="s">
        <v>0</v>
      </c>
      <c r="O305" s="312" t="str">
        <f t="shared" si="33"/>
        <v>Filip – Gašparević</v>
      </c>
      <c r="P305" s="92" t="s">
        <v>0</v>
      </c>
      <c r="Q305" s="141">
        <f t="shared" si="34"/>
        <v>293</v>
      </c>
      <c r="R305" s="278" t="str">
        <f t="shared" si="30"/>
        <v/>
      </c>
      <c r="T305" s="282" t="str" cm="1">
        <f t="array" ref="T305">IFERROR(INDEX(import_data,MATCH($T$8&amp;"-"&amp;$Q305,import_key,0),T$9),"")</f>
        <v/>
      </c>
      <c r="U305" s="280" t="str" cm="1">
        <f t="array" ref="U305">IFERROR(INDEX(import_data,MATCH($T$8&amp;"-"&amp;$Q305,import_key,0),U$9),"")</f>
        <v/>
      </c>
      <c r="V305" s="300" t="str" cm="1">
        <f t="array" ref="V305">IFERROR(INDEX(import_data,MATCH($T$8&amp;"-"&amp;$Q305,import_key,0),V$9),"")</f>
        <v/>
      </c>
    </row>
    <row r="306" spans="2:22" x14ac:dyDescent="0.25">
      <c r="B306" s="141">
        <f t="shared" si="35"/>
        <v>294</v>
      </c>
      <c r="C306" s="278">
        <f t="shared" si="29"/>
        <v>312</v>
      </c>
      <c r="E306" s="282" cm="1">
        <f t="array" ref="E306">IF($C306="","",INDEX(import_data,$C306,E$9))</f>
        <v>1572</v>
      </c>
      <c r="F306" s="280" t="str" cm="1">
        <f t="array" ref="F306">IF($C306="","",INDEX(import_data,$C306,F$9))</f>
        <v>Filip</v>
      </c>
      <c r="G306" s="280" t="str" cm="1">
        <f t="array" ref="G306">IF($C306="","",INDEX(import_data,$C306,G$9))</f>
        <v>Zadrović</v>
      </c>
      <c r="H306" s="280" t="str" cm="1">
        <f t="array" ref="H306">IF($C306="","",IF(INDEX(import_data,$C306,H$9)="","",INDEX(import_data,$C306,H$9)))</f>
        <v>OK Sova</v>
      </c>
      <c r="I306" s="300" t="str" cm="1">
        <f t="array" ref="I306">IF($C306="","",IF(INDEX(import_data,$C306,I$9)="","",INDEX(import_data,$C306,I$9)))</f>
        <v/>
      </c>
      <c r="K306" s="312" t="str">
        <f t="shared" si="31"/>
        <v>Filip – Zadrović – OK Sova</v>
      </c>
      <c r="L306" s="92" t="s">
        <v>0</v>
      </c>
      <c r="M306" s="312" t="str">
        <f t="shared" si="32"/>
        <v>Filip – Zadrović – OK Sova</v>
      </c>
      <c r="N306" s="92" t="s">
        <v>0</v>
      </c>
      <c r="O306" s="312" t="str">
        <f t="shared" si="33"/>
        <v>Filip – Zadrović</v>
      </c>
      <c r="P306" s="92" t="s">
        <v>0</v>
      </c>
      <c r="Q306" s="141">
        <f t="shared" si="34"/>
        <v>294</v>
      </c>
      <c r="R306" s="278" t="str">
        <f t="shared" si="30"/>
        <v/>
      </c>
      <c r="T306" s="282" t="str" cm="1">
        <f t="array" ref="T306">IFERROR(INDEX(import_data,MATCH($T$8&amp;"-"&amp;$Q306,import_key,0),T$9),"")</f>
        <v/>
      </c>
      <c r="U306" s="280" t="str" cm="1">
        <f t="array" ref="U306">IFERROR(INDEX(import_data,MATCH($T$8&amp;"-"&amp;$Q306,import_key,0),U$9),"")</f>
        <v/>
      </c>
      <c r="V306" s="300" t="str" cm="1">
        <f t="array" ref="V306">IFERROR(INDEX(import_data,MATCH($T$8&amp;"-"&amp;$Q306,import_key,0),V$9),"")</f>
        <v/>
      </c>
    </row>
    <row r="307" spans="2:22" x14ac:dyDescent="0.25">
      <c r="B307" s="141">
        <f t="shared" si="35"/>
        <v>295</v>
      </c>
      <c r="C307" s="278">
        <f t="shared" si="29"/>
        <v>313</v>
      </c>
      <c r="E307" s="282" cm="1">
        <f t="array" ref="E307">IF($C307="","",INDEX(import_data,$C307,E$9))</f>
        <v>1761</v>
      </c>
      <c r="F307" s="280" t="str" cm="1">
        <f t="array" ref="F307">IF($C307="","",INDEX(import_data,$C307,F$9))</f>
        <v>Filip</v>
      </c>
      <c r="G307" s="280" t="str" cm="1">
        <f t="array" ref="G307">IF($C307="","",INDEX(import_data,$C307,G$9))</f>
        <v>Jurak</v>
      </c>
      <c r="H307" s="280" t="str" cm="1">
        <f t="array" ref="H307">IF($C307="","",IF(INDEX(import_data,$C307,H$9)="","",INDEX(import_data,$C307,H$9)))</f>
        <v>OK Ivan Merz</v>
      </c>
      <c r="I307" s="300" t="str" cm="1">
        <f t="array" ref="I307">IF($C307="","",IF(INDEX(import_data,$C307,I$9)="","",INDEX(import_data,$C307,I$9)))</f>
        <v/>
      </c>
      <c r="K307" s="312" t="str">
        <f t="shared" si="31"/>
        <v>Filip – Jurak – OK Ivan Merz</v>
      </c>
      <c r="L307" s="92" t="s">
        <v>0</v>
      </c>
      <c r="M307" s="312" t="str">
        <f t="shared" si="32"/>
        <v>Filip – Jurak – OK Ivan Merz</v>
      </c>
      <c r="N307" s="92" t="s">
        <v>0</v>
      </c>
      <c r="O307" s="312" t="str">
        <f t="shared" si="33"/>
        <v>Filip – Jurak</v>
      </c>
      <c r="P307" s="92" t="s">
        <v>0</v>
      </c>
      <c r="Q307" s="141">
        <f t="shared" si="34"/>
        <v>295</v>
      </c>
      <c r="R307" s="278" t="str">
        <f t="shared" si="30"/>
        <v/>
      </c>
      <c r="T307" s="282" t="str" cm="1">
        <f t="array" ref="T307">IFERROR(INDEX(import_data,MATCH($T$8&amp;"-"&amp;$Q307,import_key,0),T$9),"")</f>
        <v/>
      </c>
      <c r="U307" s="280" t="str" cm="1">
        <f t="array" ref="U307">IFERROR(INDEX(import_data,MATCH($T$8&amp;"-"&amp;$Q307,import_key,0),U$9),"")</f>
        <v/>
      </c>
      <c r="V307" s="300" t="str" cm="1">
        <f t="array" ref="V307">IFERROR(INDEX(import_data,MATCH($T$8&amp;"-"&amp;$Q307,import_key,0),V$9),"")</f>
        <v/>
      </c>
    </row>
    <row r="308" spans="2:22" x14ac:dyDescent="0.25">
      <c r="B308" s="141">
        <f t="shared" si="35"/>
        <v>296</v>
      </c>
      <c r="C308" s="278">
        <f t="shared" si="29"/>
        <v>314</v>
      </c>
      <c r="E308" s="282" cm="1">
        <f t="array" ref="E308">IF($C308="","",INDEX(import_data,$C308,E$9))</f>
        <v>1106</v>
      </c>
      <c r="F308" s="280" t="str" cm="1">
        <f t="array" ref="F308">IF($C308="","",INDEX(import_data,$C308,F$9))</f>
        <v>Filip</v>
      </c>
      <c r="G308" s="280" t="str" cm="1">
        <f t="array" ref="G308">IF($C308="","",INDEX(import_data,$C308,G$9))</f>
        <v>Anadolac</v>
      </c>
      <c r="H308" s="280" t="str" cm="1">
        <f t="array" ref="H308">IF($C308="","",IF(INDEX(import_data,$C308,H$9)="","",INDEX(import_data,$C308,H$9)))</f>
        <v>OK Varaždin</v>
      </c>
      <c r="I308" s="300" t="str" cm="1">
        <f t="array" ref="I308">IF($C308="","",IF(INDEX(import_data,$C308,I$9)="","",INDEX(import_data,$C308,I$9)))</f>
        <v>M12</v>
      </c>
      <c r="K308" s="312" t="str">
        <f t="shared" si="31"/>
        <v>Filip – Anadolac – OK Varaždin – M12</v>
      </c>
      <c r="L308" s="92" t="s">
        <v>0</v>
      </c>
      <c r="M308" s="312" t="str">
        <f t="shared" si="32"/>
        <v>Filip – Anadolac – OK Varaždin</v>
      </c>
      <c r="N308" s="92" t="s">
        <v>0</v>
      </c>
      <c r="O308" s="312" t="str">
        <f t="shared" si="33"/>
        <v>Filip – Anadolac</v>
      </c>
      <c r="P308" s="92" t="s">
        <v>0</v>
      </c>
      <c r="Q308" s="141">
        <f t="shared" si="34"/>
        <v>296</v>
      </c>
      <c r="R308" s="278" t="str">
        <f t="shared" si="30"/>
        <v/>
      </c>
      <c r="T308" s="282" t="str" cm="1">
        <f t="array" ref="T308">IFERROR(INDEX(import_data,MATCH($T$8&amp;"-"&amp;$Q308,import_key,0),T$9),"")</f>
        <v/>
      </c>
      <c r="U308" s="280" t="str" cm="1">
        <f t="array" ref="U308">IFERROR(INDEX(import_data,MATCH($T$8&amp;"-"&amp;$Q308,import_key,0),U$9),"")</f>
        <v/>
      </c>
      <c r="V308" s="300" t="str" cm="1">
        <f t="array" ref="V308">IFERROR(INDEX(import_data,MATCH($T$8&amp;"-"&amp;$Q308,import_key,0),V$9),"")</f>
        <v/>
      </c>
    </row>
    <row r="309" spans="2:22" x14ac:dyDescent="0.25">
      <c r="B309" s="141">
        <f t="shared" si="35"/>
        <v>297</v>
      </c>
      <c r="C309" s="278">
        <f t="shared" si="29"/>
        <v>315</v>
      </c>
      <c r="E309" s="282" cm="1">
        <f t="array" ref="E309">IF($C309="","",INDEX(import_data,$C309,E$9))</f>
        <v>1858</v>
      </c>
      <c r="F309" s="280" t="str" cm="1">
        <f t="array" ref="F309">IF($C309="","",INDEX(import_data,$C309,F$9))</f>
        <v>Filip</v>
      </c>
      <c r="G309" s="280" t="str" cm="1">
        <f t="array" ref="G309">IF($C309="","",INDEX(import_data,$C309,G$9))</f>
        <v>Vujanić</v>
      </c>
      <c r="H309" s="280" t="str" cm="1">
        <f t="array" ref="H309">IF($C309="","",IF(INDEX(import_data,$C309,H$9)="","",INDEX(import_data,$C309,H$9)))</f>
        <v>OK Japetić</v>
      </c>
      <c r="I309" s="300" t="str" cm="1">
        <f t="array" ref="I309">IF($C309="","",IF(INDEX(import_data,$C309,I$9)="","",INDEX(import_data,$C309,I$9)))</f>
        <v>M21A</v>
      </c>
      <c r="K309" s="312" t="str">
        <f t="shared" si="31"/>
        <v>Filip – Vujanić – OK Japetić – M21A</v>
      </c>
      <c r="L309" s="92" t="s">
        <v>0</v>
      </c>
      <c r="M309" s="312" t="str">
        <f t="shared" si="32"/>
        <v>Filip – Vujanić – OK Japetić</v>
      </c>
      <c r="N309" s="92" t="s">
        <v>0</v>
      </c>
      <c r="O309" s="312" t="str">
        <f t="shared" si="33"/>
        <v>Filip – Vujanić</v>
      </c>
      <c r="P309" s="92" t="s">
        <v>0</v>
      </c>
      <c r="Q309" s="141">
        <f t="shared" si="34"/>
        <v>297</v>
      </c>
      <c r="R309" s="278" t="str">
        <f t="shared" si="30"/>
        <v/>
      </c>
      <c r="T309" s="282" t="str" cm="1">
        <f t="array" ref="T309">IFERROR(INDEX(import_data,MATCH($T$8&amp;"-"&amp;$Q309,import_key,0),T$9),"")</f>
        <v/>
      </c>
      <c r="U309" s="280" t="str" cm="1">
        <f t="array" ref="U309">IFERROR(INDEX(import_data,MATCH($T$8&amp;"-"&amp;$Q309,import_key,0),U$9),"")</f>
        <v/>
      </c>
      <c r="V309" s="300" t="str" cm="1">
        <f t="array" ref="V309">IFERROR(INDEX(import_data,MATCH($T$8&amp;"-"&amp;$Q309,import_key,0),V$9),"")</f>
        <v/>
      </c>
    </row>
    <row r="310" spans="2:22" x14ac:dyDescent="0.25">
      <c r="B310" s="141">
        <f t="shared" si="35"/>
        <v>298</v>
      </c>
      <c r="C310" s="278">
        <f t="shared" si="29"/>
        <v>316</v>
      </c>
      <c r="E310" s="282" cm="1">
        <f t="array" ref="E310">IF($C310="","",INDEX(import_data,$C310,E$9))</f>
        <v>1408</v>
      </c>
      <c r="F310" s="280" t="str" cm="1">
        <f t="array" ref="F310">IF($C310="","",INDEX(import_data,$C310,F$9))</f>
        <v>Filip</v>
      </c>
      <c r="G310" s="280" t="str" cm="1">
        <f t="array" ref="G310">IF($C310="","",INDEX(import_data,$C310,G$9))</f>
        <v>Marendić</v>
      </c>
      <c r="H310" s="280" t="str" cm="1">
        <f t="array" ref="H310">IF($C310="","",IF(INDEX(import_data,$C310,H$9)="","",INDEX(import_data,$C310,H$9)))</f>
        <v>OK Vihor</v>
      </c>
      <c r="I310" s="300" t="str" cm="1">
        <f t="array" ref="I310">IF($C310="","",IF(INDEX(import_data,$C310,I$9)="","",INDEX(import_data,$C310,I$9)))</f>
        <v>M14</v>
      </c>
      <c r="K310" s="312" t="str">
        <f t="shared" si="31"/>
        <v>Filip – Marendić – OK Vihor – M14</v>
      </c>
      <c r="L310" s="92" t="s">
        <v>0</v>
      </c>
      <c r="M310" s="312" t="str">
        <f t="shared" si="32"/>
        <v>Filip – Marendić – OK Vihor</v>
      </c>
      <c r="N310" s="92" t="s">
        <v>0</v>
      </c>
      <c r="O310" s="312" t="str">
        <f t="shared" si="33"/>
        <v>Filip – Marendić</v>
      </c>
      <c r="P310" s="92" t="s">
        <v>0</v>
      </c>
      <c r="Q310" s="141">
        <f t="shared" si="34"/>
        <v>298</v>
      </c>
      <c r="R310" s="278" t="str">
        <f t="shared" si="30"/>
        <v/>
      </c>
      <c r="T310" s="282" t="str" cm="1">
        <f t="array" ref="T310">IFERROR(INDEX(import_data,MATCH($T$8&amp;"-"&amp;$Q310,import_key,0),T$9),"")</f>
        <v/>
      </c>
      <c r="U310" s="280" t="str" cm="1">
        <f t="array" ref="U310">IFERROR(INDEX(import_data,MATCH($T$8&amp;"-"&amp;$Q310,import_key,0),U$9),"")</f>
        <v/>
      </c>
      <c r="V310" s="300" t="str" cm="1">
        <f t="array" ref="V310">IFERROR(INDEX(import_data,MATCH($T$8&amp;"-"&amp;$Q310,import_key,0),V$9),"")</f>
        <v/>
      </c>
    </row>
    <row r="311" spans="2:22" x14ac:dyDescent="0.25">
      <c r="B311" s="141">
        <f t="shared" si="35"/>
        <v>299</v>
      </c>
      <c r="C311" s="278">
        <f t="shared" si="29"/>
        <v>317</v>
      </c>
      <c r="E311" s="282" cm="1">
        <f t="array" ref="E311">IF($C311="","",INDEX(import_data,$C311,E$9))</f>
        <v>1601</v>
      </c>
      <c r="F311" s="280" t="str" cm="1">
        <f t="array" ref="F311">IF($C311="","",INDEX(import_data,$C311,F$9))</f>
        <v>Filip</v>
      </c>
      <c r="G311" s="280" t="str" cm="1">
        <f t="array" ref="G311">IF($C311="","",INDEX(import_data,$C311,G$9))</f>
        <v>Juraga</v>
      </c>
      <c r="H311" s="280" t="str" cm="1">
        <f t="array" ref="H311">IF($C311="","",IF(INDEX(import_data,$C311,H$9)="","",INDEX(import_data,$C311,H$9)))</f>
        <v>OK Varaždin</v>
      </c>
      <c r="I311" s="300" t="str" cm="1">
        <f t="array" ref="I311">IF($C311="","",IF(INDEX(import_data,$C311,I$9)="","",INDEX(import_data,$C311,I$9)))</f>
        <v/>
      </c>
      <c r="K311" s="312" t="str">
        <f t="shared" si="31"/>
        <v>Filip – Juraga – OK Varaždin</v>
      </c>
      <c r="L311" s="92" t="s">
        <v>0</v>
      </c>
      <c r="M311" s="312" t="str">
        <f t="shared" si="32"/>
        <v>Filip – Juraga – OK Varaždin</v>
      </c>
      <c r="N311" s="92" t="s">
        <v>0</v>
      </c>
      <c r="O311" s="312" t="str">
        <f t="shared" si="33"/>
        <v>Filip – Juraga</v>
      </c>
      <c r="P311" s="92" t="s">
        <v>0</v>
      </c>
      <c r="Q311" s="141">
        <f t="shared" si="34"/>
        <v>299</v>
      </c>
      <c r="R311" s="278" t="str">
        <f t="shared" si="30"/>
        <v/>
      </c>
      <c r="T311" s="282" t="str" cm="1">
        <f t="array" ref="T311">IFERROR(INDEX(import_data,MATCH($T$8&amp;"-"&amp;$Q311,import_key,0),T$9),"")</f>
        <v/>
      </c>
      <c r="U311" s="280" t="str" cm="1">
        <f t="array" ref="U311">IFERROR(INDEX(import_data,MATCH($T$8&amp;"-"&amp;$Q311,import_key,0),U$9),"")</f>
        <v/>
      </c>
      <c r="V311" s="300" t="str" cm="1">
        <f t="array" ref="V311">IFERROR(INDEX(import_data,MATCH($T$8&amp;"-"&amp;$Q311,import_key,0),V$9),"")</f>
        <v/>
      </c>
    </row>
    <row r="312" spans="2:22" x14ac:dyDescent="0.25">
      <c r="B312" s="141">
        <f t="shared" si="35"/>
        <v>300</v>
      </c>
      <c r="C312" s="278">
        <f t="shared" si="29"/>
        <v>318</v>
      </c>
      <c r="E312" s="282" cm="1">
        <f t="array" ref="E312">IF($C312="","",INDEX(import_data,$C312,E$9))</f>
        <v>2067</v>
      </c>
      <c r="F312" s="280" t="str" cm="1">
        <f t="array" ref="F312">IF($C312="","",INDEX(import_data,$C312,F$9))</f>
        <v>Filip</v>
      </c>
      <c r="G312" s="280" t="str" cm="1">
        <f t="array" ref="G312">IF($C312="","",INDEX(import_data,$C312,G$9))</f>
        <v>Jancik</v>
      </c>
      <c r="H312" s="280" t="str" cm="1">
        <f t="array" ref="H312">IF($C312="","",IF(INDEX(import_data,$C312,H$9)="","",INDEX(import_data,$C312,H$9)))</f>
        <v>KOB Sokol Pez.</v>
      </c>
      <c r="I312" s="300" t="str" cm="1">
        <f t="array" ref="I312">IF($C312="","",IF(INDEX(import_data,$C312,I$9)="","",INDEX(import_data,$C312,I$9)))</f>
        <v/>
      </c>
      <c r="K312" s="312" t="str">
        <f t="shared" si="31"/>
        <v>Filip – Jancik – KOB Sokol Pez.</v>
      </c>
      <c r="L312" s="92" t="s">
        <v>0</v>
      </c>
      <c r="M312" s="312" t="str">
        <f t="shared" si="32"/>
        <v>Filip – Jancik – KOB Sokol Pez.</v>
      </c>
      <c r="N312" s="92" t="s">
        <v>0</v>
      </c>
      <c r="O312" s="312" t="str">
        <f t="shared" si="33"/>
        <v>Filip – Jancik</v>
      </c>
      <c r="P312" s="92" t="s">
        <v>0</v>
      </c>
      <c r="Q312" s="141">
        <f t="shared" si="34"/>
        <v>300</v>
      </c>
      <c r="R312" s="278" t="str">
        <f t="shared" si="30"/>
        <v/>
      </c>
      <c r="T312" s="282" t="str" cm="1">
        <f t="array" ref="T312">IFERROR(INDEX(import_data,MATCH($T$8&amp;"-"&amp;$Q312,import_key,0),T$9),"")</f>
        <v/>
      </c>
      <c r="U312" s="280" t="str" cm="1">
        <f t="array" ref="U312">IFERROR(INDEX(import_data,MATCH($T$8&amp;"-"&amp;$Q312,import_key,0),U$9),"")</f>
        <v/>
      </c>
      <c r="V312" s="300" t="str" cm="1">
        <f t="array" ref="V312">IFERROR(INDEX(import_data,MATCH($T$8&amp;"-"&amp;$Q312,import_key,0),V$9),"")</f>
        <v/>
      </c>
    </row>
    <row r="313" spans="2:22" x14ac:dyDescent="0.25">
      <c r="B313" s="141">
        <f t="shared" si="35"/>
        <v>301</v>
      </c>
      <c r="C313" s="278">
        <f t="shared" si="29"/>
        <v>319</v>
      </c>
      <c r="E313" s="282" cm="1">
        <f t="array" ref="E313">IF($C313="","",INDEX(import_data,$C313,E$9))</f>
        <v>1834</v>
      </c>
      <c r="F313" s="280" t="str" cm="1">
        <f t="array" ref="F313">IF($C313="","",INDEX(import_data,$C313,F$9))</f>
        <v>Filip</v>
      </c>
      <c r="G313" s="280" t="str" cm="1">
        <f t="array" ref="G313">IF($C313="","",INDEX(import_data,$C313,G$9))</f>
        <v>Mlinarić</v>
      </c>
      <c r="H313" s="280" t="str" cm="1">
        <f t="array" ref="H313">IF($C313="","",IF(INDEX(import_data,$C313,H$9)="","",INDEX(import_data,$C313,H$9)))</f>
        <v>OK Međimurje</v>
      </c>
      <c r="I313" s="300" t="str" cm="1">
        <f t="array" ref="I313">IF($C313="","",IF(INDEX(import_data,$C313,I$9)="","",INDEX(import_data,$C313,I$9)))</f>
        <v/>
      </c>
      <c r="K313" s="312" t="str">
        <f t="shared" si="31"/>
        <v>Filip – Mlinarić – OK Međimurje</v>
      </c>
      <c r="L313" s="92" t="s">
        <v>0</v>
      </c>
      <c r="M313" s="312" t="str">
        <f t="shared" si="32"/>
        <v>Filip – Mlinarić – OK Međimurje</v>
      </c>
      <c r="N313" s="92" t="s">
        <v>0</v>
      </c>
      <c r="O313" s="312" t="str">
        <f t="shared" si="33"/>
        <v>Filip – Mlinarić</v>
      </c>
      <c r="P313" s="92" t="s">
        <v>0</v>
      </c>
      <c r="Q313" s="141">
        <f t="shared" si="34"/>
        <v>301</v>
      </c>
      <c r="R313" s="278" t="str">
        <f t="shared" si="30"/>
        <v/>
      </c>
      <c r="T313" s="282" t="str" cm="1">
        <f t="array" ref="T313">IFERROR(INDEX(import_data,MATCH($T$8&amp;"-"&amp;$Q313,import_key,0),T$9),"")</f>
        <v/>
      </c>
      <c r="U313" s="280" t="str" cm="1">
        <f t="array" ref="U313">IFERROR(INDEX(import_data,MATCH($T$8&amp;"-"&amp;$Q313,import_key,0),U$9),"")</f>
        <v/>
      </c>
      <c r="V313" s="300" t="str" cm="1">
        <f t="array" ref="V313">IFERROR(INDEX(import_data,MATCH($T$8&amp;"-"&amp;$Q313,import_key,0),V$9),"")</f>
        <v/>
      </c>
    </row>
    <row r="314" spans="2:22" x14ac:dyDescent="0.25">
      <c r="B314" s="141">
        <f t="shared" si="35"/>
        <v>302</v>
      </c>
      <c r="C314" s="278">
        <f t="shared" si="29"/>
        <v>320</v>
      </c>
      <c r="E314" s="282" cm="1">
        <f t="array" ref="E314">IF($C314="","",INDEX(import_data,$C314,E$9))</f>
        <v>1339</v>
      </c>
      <c r="F314" s="280" t="str" cm="1">
        <f t="array" ref="F314">IF($C314="","",INDEX(import_data,$C314,F$9))</f>
        <v>Filip</v>
      </c>
      <c r="G314" s="280" t="str" cm="1">
        <f t="array" ref="G314">IF($C314="","",INDEX(import_data,$C314,G$9))</f>
        <v>Cesar</v>
      </c>
      <c r="H314" s="280" t="str" cm="1">
        <f t="array" ref="H314">IF($C314="","",IF(INDEX(import_data,$C314,H$9)="","",INDEX(import_data,$C314,H$9)))</f>
        <v>OK Vihor</v>
      </c>
      <c r="I314" s="300" t="str" cm="1">
        <f t="array" ref="I314">IF($C314="","",IF(INDEX(import_data,$C314,I$9)="","",INDEX(import_data,$C314,I$9)))</f>
        <v>M21B</v>
      </c>
      <c r="K314" s="312" t="str">
        <f t="shared" si="31"/>
        <v>Filip – Cesar – OK Vihor – M21B</v>
      </c>
      <c r="L314" s="92" t="s">
        <v>0</v>
      </c>
      <c r="M314" s="312" t="str">
        <f t="shared" si="32"/>
        <v>Filip – Cesar – OK Vihor</v>
      </c>
      <c r="N314" s="92" t="s">
        <v>0</v>
      </c>
      <c r="O314" s="312" t="str">
        <f t="shared" si="33"/>
        <v>Filip – Cesar</v>
      </c>
      <c r="P314" s="92" t="s">
        <v>0</v>
      </c>
      <c r="Q314" s="141">
        <f t="shared" si="34"/>
        <v>302</v>
      </c>
      <c r="R314" s="278" t="str">
        <f t="shared" si="30"/>
        <v/>
      </c>
      <c r="T314" s="282" t="str" cm="1">
        <f t="array" ref="T314">IFERROR(INDEX(import_data,MATCH($T$8&amp;"-"&amp;$Q314,import_key,0),T$9),"")</f>
        <v/>
      </c>
      <c r="U314" s="280" t="str" cm="1">
        <f t="array" ref="U314">IFERROR(INDEX(import_data,MATCH($T$8&amp;"-"&amp;$Q314,import_key,0),U$9),"")</f>
        <v/>
      </c>
      <c r="V314" s="300" t="str" cm="1">
        <f t="array" ref="V314">IFERROR(INDEX(import_data,MATCH($T$8&amp;"-"&amp;$Q314,import_key,0),V$9),"")</f>
        <v/>
      </c>
    </row>
    <row r="315" spans="2:22" x14ac:dyDescent="0.25">
      <c r="B315" s="141">
        <f t="shared" si="35"/>
        <v>303</v>
      </c>
      <c r="C315" s="278">
        <f t="shared" si="29"/>
        <v>321</v>
      </c>
      <c r="E315" s="282" cm="1">
        <f t="array" ref="E315">IF($C315="","",INDEX(import_data,$C315,E$9))</f>
        <v>1908</v>
      </c>
      <c r="F315" s="280" t="str" cm="1">
        <f t="array" ref="F315">IF($C315="","",INDEX(import_data,$C315,F$9))</f>
        <v>Filip</v>
      </c>
      <c r="G315" s="280" t="str" cm="1">
        <f t="array" ref="G315">IF($C315="","",INDEX(import_data,$C315,G$9))</f>
        <v>Valjak</v>
      </c>
      <c r="H315" s="280" t="str" cm="1">
        <f t="array" ref="H315">IF($C315="","",IF(INDEX(import_data,$C315,H$9)="","",INDEX(import_data,$C315,H$9)))</f>
        <v>OK Vihor</v>
      </c>
      <c r="I315" s="300" t="str" cm="1">
        <f t="array" ref="I315">IF($C315="","",IF(INDEX(import_data,$C315,I$9)="","",INDEX(import_data,$C315,I$9)))</f>
        <v>M20</v>
      </c>
      <c r="K315" s="312" t="str">
        <f t="shared" si="31"/>
        <v>Filip – Valjak – OK Vihor – M20</v>
      </c>
      <c r="L315" s="92" t="s">
        <v>0</v>
      </c>
      <c r="M315" s="312" t="str">
        <f t="shared" si="32"/>
        <v>Filip – Valjak – OK Vihor</v>
      </c>
      <c r="N315" s="92" t="s">
        <v>0</v>
      </c>
      <c r="O315" s="312" t="str">
        <f t="shared" si="33"/>
        <v>Filip – Valjak</v>
      </c>
      <c r="P315" s="92" t="s">
        <v>0</v>
      </c>
      <c r="Q315" s="141">
        <f t="shared" si="34"/>
        <v>303</v>
      </c>
      <c r="R315" s="278" t="str">
        <f t="shared" si="30"/>
        <v/>
      </c>
      <c r="T315" s="282" t="str" cm="1">
        <f t="array" ref="T315">IFERROR(INDEX(import_data,MATCH($T$8&amp;"-"&amp;$Q315,import_key,0),T$9),"")</f>
        <v/>
      </c>
      <c r="U315" s="280" t="str" cm="1">
        <f t="array" ref="U315">IFERROR(INDEX(import_data,MATCH($T$8&amp;"-"&amp;$Q315,import_key,0),U$9),"")</f>
        <v/>
      </c>
      <c r="V315" s="300" t="str" cm="1">
        <f t="array" ref="V315">IFERROR(INDEX(import_data,MATCH($T$8&amp;"-"&amp;$Q315,import_key,0),V$9),"")</f>
        <v/>
      </c>
    </row>
    <row r="316" spans="2:22" x14ac:dyDescent="0.25">
      <c r="B316" s="141">
        <f t="shared" si="35"/>
        <v>304</v>
      </c>
      <c r="C316" s="278">
        <f t="shared" si="29"/>
        <v>322</v>
      </c>
      <c r="E316" s="282" cm="1">
        <f t="array" ref="E316">IF($C316="","",INDEX(import_data,$C316,E$9))</f>
        <v>1247</v>
      </c>
      <c r="F316" s="280" t="str" cm="1">
        <f t="array" ref="F316">IF($C316="","",INDEX(import_data,$C316,F$9))</f>
        <v>Filip</v>
      </c>
      <c r="G316" s="280" t="str" cm="1">
        <f t="array" ref="G316">IF($C316="","",INDEX(import_data,$C316,G$9))</f>
        <v>Cvetković</v>
      </c>
      <c r="H316" s="280" t="str" cm="1">
        <f t="array" ref="H316">IF($C316="","",IF(INDEX(import_data,$C316,H$9)="","",INDEX(import_data,$C316,H$9)))</f>
        <v>OK Japetić</v>
      </c>
      <c r="I316" s="300" t="str" cm="1">
        <f t="array" ref="I316">IF($C316="","",IF(INDEX(import_data,$C316,I$9)="","",INDEX(import_data,$C316,I$9)))</f>
        <v>M21A</v>
      </c>
      <c r="K316" s="312" t="str">
        <f t="shared" si="31"/>
        <v>Filip – Cvetković – OK Japetić – M21A</v>
      </c>
      <c r="L316" s="92" t="s">
        <v>0</v>
      </c>
      <c r="M316" s="312" t="str">
        <f t="shared" si="32"/>
        <v>Filip – Cvetković – OK Japetić</v>
      </c>
      <c r="N316" s="92" t="s">
        <v>0</v>
      </c>
      <c r="O316" s="312" t="str">
        <f t="shared" si="33"/>
        <v>Filip – Cvetković</v>
      </c>
      <c r="P316" s="92" t="s">
        <v>0</v>
      </c>
      <c r="Q316" s="141">
        <f t="shared" si="34"/>
        <v>304</v>
      </c>
      <c r="R316" s="278" t="str">
        <f t="shared" si="30"/>
        <v/>
      </c>
      <c r="T316" s="282" t="str" cm="1">
        <f t="array" ref="T316">IFERROR(INDEX(import_data,MATCH($T$8&amp;"-"&amp;$Q316,import_key,0),T$9),"")</f>
        <v/>
      </c>
      <c r="U316" s="280" t="str" cm="1">
        <f t="array" ref="U316">IFERROR(INDEX(import_data,MATCH($T$8&amp;"-"&amp;$Q316,import_key,0),U$9),"")</f>
        <v/>
      </c>
      <c r="V316" s="300" t="str" cm="1">
        <f t="array" ref="V316">IFERROR(INDEX(import_data,MATCH($T$8&amp;"-"&amp;$Q316,import_key,0),V$9),"")</f>
        <v/>
      </c>
    </row>
    <row r="317" spans="2:22" x14ac:dyDescent="0.25">
      <c r="B317" s="141">
        <f t="shared" si="35"/>
        <v>305</v>
      </c>
      <c r="C317" s="278">
        <f t="shared" si="29"/>
        <v>323</v>
      </c>
      <c r="E317" s="282" cm="1">
        <f t="array" ref="E317">IF($C317="","",INDEX(import_data,$C317,E$9))</f>
        <v>1748</v>
      </c>
      <c r="F317" s="280" t="str" cm="1">
        <f t="array" ref="F317">IF($C317="","",INDEX(import_data,$C317,F$9))</f>
        <v>Filipa</v>
      </c>
      <c r="G317" s="280" t="str" cm="1">
        <f t="array" ref="G317">IF($C317="","",INDEX(import_data,$C317,G$9))</f>
        <v>Beroš</v>
      </c>
      <c r="H317" s="280" t="str" cm="1">
        <f t="array" ref="H317">IF($C317="","",IF(INDEX(import_data,$C317,H$9)="","",INDEX(import_data,$C317,H$9)))</f>
        <v>OK Vihor</v>
      </c>
      <c r="I317" s="300" t="str" cm="1">
        <f t="array" ref="I317">IF($C317="","",IF(INDEX(import_data,$C317,I$9)="","",INDEX(import_data,$C317,I$9)))</f>
        <v/>
      </c>
      <c r="K317" s="312" t="str">
        <f t="shared" si="31"/>
        <v>Filipa – Beroš – OK Vihor</v>
      </c>
      <c r="L317" s="92" t="s">
        <v>0</v>
      </c>
      <c r="M317" s="312" t="str">
        <f t="shared" si="32"/>
        <v>Filipa – Beroš – OK Vihor</v>
      </c>
      <c r="N317" s="92" t="s">
        <v>0</v>
      </c>
      <c r="O317" s="312" t="str">
        <f t="shared" si="33"/>
        <v>Filipa – Beroš</v>
      </c>
      <c r="P317" s="92" t="s">
        <v>0</v>
      </c>
      <c r="Q317" s="141">
        <f t="shared" si="34"/>
        <v>305</v>
      </c>
      <c r="R317" s="278" t="str">
        <f t="shared" si="30"/>
        <v/>
      </c>
      <c r="T317" s="282" t="str" cm="1">
        <f t="array" ref="T317">IFERROR(INDEX(import_data,MATCH($T$8&amp;"-"&amp;$Q317,import_key,0),T$9),"")</f>
        <v/>
      </c>
      <c r="U317" s="280" t="str" cm="1">
        <f t="array" ref="U317">IFERROR(INDEX(import_data,MATCH($T$8&amp;"-"&amp;$Q317,import_key,0),U$9),"")</f>
        <v/>
      </c>
      <c r="V317" s="300" t="str" cm="1">
        <f t="array" ref="V317">IFERROR(INDEX(import_data,MATCH($T$8&amp;"-"&amp;$Q317,import_key,0),V$9),"")</f>
        <v/>
      </c>
    </row>
    <row r="318" spans="2:22" x14ac:dyDescent="0.25">
      <c r="B318" s="141">
        <f t="shared" si="35"/>
        <v>306</v>
      </c>
      <c r="C318" s="278">
        <f t="shared" si="29"/>
        <v>324</v>
      </c>
      <c r="E318" s="282" cm="1">
        <f t="array" ref="E318">IF($C318="","",INDEX(import_data,$C318,E$9))</f>
        <v>1965</v>
      </c>
      <c r="F318" s="280" t="str" cm="1">
        <f t="array" ref="F318">IF($C318="","",INDEX(import_data,$C318,F$9))</f>
        <v>Florian</v>
      </c>
      <c r="G318" s="280" t="str" cm="1">
        <f t="array" ref="G318">IF($C318="","",INDEX(import_data,$C318,G$9))</f>
        <v>Pigac</v>
      </c>
      <c r="H318" s="280" t="str" cm="1">
        <f t="array" ref="H318">IF($C318="","",IF(INDEX(import_data,$C318,H$9)="","",INDEX(import_data,$C318,H$9)))</f>
        <v>OK Maksimir</v>
      </c>
      <c r="I318" s="300" t="str" cm="1">
        <f t="array" ref="I318">IF($C318="","",IF(INDEX(import_data,$C318,I$9)="","",INDEX(import_data,$C318,I$9)))</f>
        <v/>
      </c>
      <c r="K318" s="312" t="str">
        <f t="shared" si="31"/>
        <v>Florian – Pigac – OK Maksimir</v>
      </c>
      <c r="L318" s="92" t="s">
        <v>0</v>
      </c>
      <c r="M318" s="312" t="str">
        <f t="shared" si="32"/>
        <v>Florian – Pigac – OK Maksimir</v>
      </c>
      <c r="N318" s="92" t="s">
        <v>0</v>
      </c>
      <c r="O318" s="312" t="str">
        <f t="shared" si="33"/>
        <v>Florian – Pigac</v>
      </c>
      <c r="P318" s="92" t="s">
        <v>0</v>
      </c>
      <c r="Q318" s="141">
        <f t="shared" si="34"/>
        <v>306</v>
      </c>
      <c r="R318" s="278" t="str">
        <f t="shared" si="30"/>
        <v/>
      </c>
      <c r="T318" s="282" t="str" cm="1">
        <f t="array" ref="T318">IFERROR(INDEX(import_data,MATCH($T$8&amp;"-"&amp;$Q318,import_key,0),T$9),"")</f>
        <v/>
      </c>
      <c r="U318" s="280" t="str" cm="1">
        <f t="array" ref="U318">IFERROR(INDEX(import_data,MATCH($T$8&amp;"-"&amp;$Q318,import_key,0),U$9),"")</f>
        <v/>
      </c>
      <c r="V318" s="300" t="str" cm="1">
        <f t="array" ref="V318">IFERROR(INDEX(import_data,MATCH($T$8&amp;"-"&amp;$Q318,import_key,0),V$9),"")</f>
        <v/>
      </c>
    </row>
    <row r="319" spans="2:22" x14ac:dyDescent="0.25">
      <c r="B319" s="141">
        <f t="shared" si="35"/>
        <v>307</v>
      </c>
      <c r="C319" s="278">
        <f t="shared" si="29"/>
        <v>325</v>
      </c>
      <c r="E319" s="282" cm="1">
        <f t="array" ref="E319">IF($C319="","",INDEX(import_data,$C319,E$9))</f>
        <v>1088</v>
      </c>
      <c r="F319" s="280" t="str" cm="1">
        <f t="array" ref="F319">IF($C319="","",INDEX(import_data,$C319,F$9))</f>
        <v>Fran</v>
      </c>
      <c r="G319" s="280" t="str" cm="1">
        <f t="array" ref="G319">IF($C319="","",INDEX(import_data,$C319,G$9))</f>
        <v>Juriša</v>
      </c>
      <c r="H319" s="280" t="str" cm="1">
        <f t="array" ref="H319">IF($C319="","",IF(INDEX(import_data,$C319,H$9)="","",INDEX(import_data,$C319,H$9)))</f>
        <v>OK Japetić</v>
      </c>
      <c r="I319" s="300" t="str" cm="1">
        <f t="array" ref="I319">IF($C319="","",IF(INDEX(import_data,$C319,I$9)="","",INDEX(import_data,$C319,I$9)))</f>
        <v/>
      </c>
      <c r="K319" s="312" t="str">
        <f t="shared" si="31"/>
        <v>Fran – Juriša – OK Japetić</v>
      </c>
      <c r="L319" s="92" t="s">
        <v>0</v>
      </c>
      <c r="M319" s="312" t="str">
        <f t="shared" si="32"/>
        <v>Fran – Juriša – OK Japetić</v>
      </c>
      <c r="N319" s="92" t="s">
        <v>0</v>
      </c>
      <c r="O319" s="312" t="str">
        <f t="shared" si="33"/>
        <v>Fran – Juriša</v>
      </c>
      <c r="P319" s="92" t="s">
        <v>0</v>
      </c>
      <c r="Q319" s="141">
        <f t="shared" si="34"/>
        <v>307</v>
      </c>
      <c r="R319" s="278" t="str">
        <f t="shared" si="30"/>
        <v/>
      </c>
      <c r="T319" s="282" t="str" cm="1">
        <f t="array" ref="T319">IFERROR(INDEX(import_data,MATCH($T$8&amp;"-"&amp;$Q319,import_key,0),T$9),"")</f>
        <v/>
      </c>
      <c r="U319" s="280" t="str" cm="1">
        <f t="array" ref="U319">IFERROR(INDEX(import_data,MATCH($T$8&amp;"-"&amp;$Q319,import_key,0),U$9),"")</f>
        <v/>
      </c>
      <c r="V319" s="300" t="str" cm="1">
        <f t="array" ref="V319">IFERROR(INDEX(import_data,MATCH($T$8&amp;"-"&amp;$Q319,import_key,0),V$9),"")</f>
        <v/>
      </c>
    </row>
    <row r="320" spans="2:22" x14ac:dyDescent="0.25">
      <c r="B320" s="141">
        <f t="shared" si="35"/>
        <v>308</v>
      </c>
      <c r="C320" s="278">
        <f t="shared" si="29"/>
        <v>326</v>
      </c>
      <c r="E320" s="282" cm="1">
        <f t="array" ref="E320">IF($C320="","",INDEX(import_data,$C320,E$9))</f>
        <v>1703</v>
      </c>
      <c r="F320" s="280" t="str" cm="1">
        <f t="array" ref="F320">IF($C320="","",INDEX(import_data,$C320,F$9))</f>
        <v>Fran</v>
      </c>
      <c r="G320" s="280" t="str" cm="1">
        <f t="array" ref="G320">IF($C320="","",INDEX(import_data,$C320,G$9))</f>
        <v>Karlović</v>
      </c>
      <c r="H320" s="280" t="str" cm="1">
        <f t="array" ref="H320">IF($C320="","",IF(INDEX(import_data,$C320,H$9)="","",INDEX(import_data,$C320,H$9)))</f>
        <v>OK Vihor</v>
      </c>
      <c r="I320" s="300" t="str" cm="1">
        <f t="array" ref="I320">IF($C320="","",IF(INDEX(import_data,$C320,I$9)="","",INDEX(import_data,$C320,I$9)))</f>
        <v/>
      </c>
      <c r="K320" s="312" t="str">
        <f t="shared" si="31"/>
        <v>Fran – Karlović – OK Vihor</v>
      </c>
      <c r="L320" s="92" t="s">
        <v>0</v>
      </c>
      <c r="M320" s="312" t="str">
        <f t="shared" si="32"/>
        <v>Fran – Karlović – OK Vihor</v>
      </c>
      <c r="N320" s="92" t="s">
        <v>0</v>
      </c>
      <c r="O320" s="312" t="str">
        <f t="shared" si="33"/>
        <v>Fran – Karlović</v>
      </c>
      <c r="P320" s="92" t="s">
        <v>0</v>
      </c>
      <c r="Q320" s="141">
        <f t="shared" si="34"/>
        <v>308</v>
      </c>
      <c r="R320" s="278" t="str">
        <f t="shared" si="30"/>
        <v/>
      </c>
      <c r="T320" s="282" t="str" cm="1">
        <f t="array" ref="T320">IFERROR(INDEX(import_data,MATCH($T$8&amp;"-"&amp;$Q320,import_key,0),T$9),"")</f>
        <v/>
      </c>
      <c r="U320" s="280" t="str" cm="1">
        <f t="array" ref="U320">IFERROR(INDEX(import_data,MATCH($T$8&amp;"-"&amp;$Q320,import_key,0),U$9),"")</f>
        <v/>
      </c>
      <c r="V320" s="300" t="str" cm="1">
        <f t="array" ref="V320">IFERROR(INDEX(import_data,MATCH($T$8&amp;"-"&amp;$Q320,import_key,0),V$9),"")</f>
        <v/>
      </c>
    </row>
    <row r="321" spans="2:22" x14ac:dyDescent="0.25">
      <c r="B321" s="141">
        <f t="shared" si="35"/>
        <v>309</v>
      </c>
      <c r="C321" s="278">
        <f t="shared" si="29"/>
        <v>327</v>
      </c>
      <c r="E321" s="282" cm="1">
        <f t="array" ref="E321">IF($C321="","",INDEX(import_data,$C321,E$9))</f>
        <v>1810</v>
      </c>
      <c r="F321" s="280" t="str" cm="1">
        <f t="array" ref="F321">IF($C321="","",INDEX(import_data,$C321,F$9))</f>
        <v>Fran</v>
      </c>
      <c r="G321" s="280" t="str" cm="1">
        <f t="array" ref="G321">IF($C321="","",INDEX(import_data,$C321,G$9))</f>
        <v>Fran Husnjak</v>
      </c>
      <c r="H321" s="280" t="str" cm="1">
        <f t="array" ref="H321">IF($C321="","",IF(INDEX(import_data,$C321,H$9)="","",INDEX(import_data,$C321,H$9)))</f>
        <v>OK Vihor</v>
      </c>
      <c r="I321" s="300" t="str" cm="1">
        <f t="array" ref="I321">IF($C321="","",IF(INDEX(import_data,$C321,I$9)="","",INDEX(import_data,$C321,I$9)))</f>
        <v/>
      </c>
      <c r="K321" s="312" t="str">
        <f t="shared" si="31"/>
        <v>Fran – Fran Husnjak – OK Vihor</v>
      </c>
      <c r="L321" s="92" t="s">
        <v>0</v>
      </c>
      <c r="M321" s="312" t="str">
        <f t="shared" si="32"/>
        <v>Fran – Fran Husnjak – OK Vihor</v>
      </c>
      <c r="N321" s="92" t="s">
        <v>0</v>
      </c>
      <c r="O321" s="312" t="str">
        <f t="shared" si="33"/>
        <v>Fran – Fran Husnjak</v>
      </c>
      <c r="P321" s="92" t="s">
        <v>0</v>
      </c>
      <c r="Q321" s="141">
        <f t="shared" si="34"/>
        <v>309</v>
      </c>
      <c r="R321" s="278" t="str">
        <f t="shared" si="30"/>
        <v/>
      </c>
      <c r="T321" s="282" t="str" cm="1">
        <f t="array" ref="T321">IFERROR(INDEX(import_data,MATCH($T$8&amp;"-"&amp;$Q321,import_key,0),T$9),"")</f>
        <v/>
      </c>
      <c r="U321" s="301" t="str" cm="1">
        <f t="array" ref="U321">IFERROR(INDEX(import_data,MATCH($T$8&amp;"-"&amp;$Q321,import_key,0),U$9),"")</f>
        <v/>
      </c>
      <c r="V321" s="300" t="str" cm="1">
        <f t="array" ref="V321">IFERROR(INDEX(import_data,MATCH($T$8&amp;"-"&amp;$Q321,import_key,0),V$9),"")</f>
        <v/>
      </c>
    </row>
    <row r="322" spans="2:22" x14ac:dyDescent="0.25">
      <c r="B322" s="141">
        <f t="shared" si="35"/>
        <v>310</v>
      </c>
      <c r="C322" s="278">
        <f t="shared" si="29"/>
        <v>328</v>
      </c>
      <c r="E322" s="282" cm="1">
        <f t="array" ref="E322">IF($C322="","",INDEX(import_data,$C322,E$9))</f>
        <v>1539</v>
      </c>
      <c r="F322" s="280" t="str" cm="1">
        <f t="array" ref="F322">IF($C322="","",INDEX(import_data,$C322,F$9))</f>
        <v>Fran</v>
      </c>
      <c r="G322" s="280" t="str" cm="1">
        <f t="array" ref="G322">IF($C322="","",INDEX(import_data,$C322,G$9))</f>
        <v>Zagrajski</v>
      </c>
      <c r="H322" s="280" t="str" cm="1">
        <f t="array" ref="H322">IF($C322="","",IF(INDEX(import_data,$C322,H$9)="","",INDEX(import_data,$C322,H$9)))</f>
        <v>OK Varaždin</v>
      </c>
      <c r="I322" s="300" t="str" cm="1">
        <f t="array" ref="I322">IF($C322="","",IF(INDEX(import_data,$C322,I$9)="","",INDEX(import_data,$C322,I$9)))</f>
        <v>M16</v>
      </c>
      <c r="K322" s="312" t="str">
        <f t="shared" si="31"/>
        <v>Fran – Zagrajski – OK Varaždin – M16</v>
      </c>
      <c r="L322" s="92" t="s">
        <v>0</v>
      </c>
      <c r="M322" s="312" t="str">
        <f t="shared" si="32"/>
        <v>Fran – Zagrajski – OK Varaždin</v>
      </c>
      <c r="N322" s="92" t="s">
        <v>0</v>
      </c>
      <c r="O322" s="312" t="str">
        <f t="shared" si="33"/>
        <v>Fran – Zagrajski</v>
      </c>
      <c r="P322" s="92" t="s">
        <v>0</v>
      </c>
      <c r="Q322" s="141">
        <f t="shared" si="34"/>
        <v>310</v>
      </c>
      <c r="R322" s="278" t="str">
        <f t="shared" si="30"/>
        <v/>
      </c>
      <c r="T322" s="282" t="str" cm="1">
        <f t="array" ref="T322">IFERROR(INDEX(import_data,MATCH($T$8&amp;"-"&amp;$Q322,import_key,0),T$9),"")</f>
        <v/>
      </c>
      <c r="U322" s="280" t="str" cm="1">
        <f t="array" ref="U322">IFERROR(INDEX(import_data,MATCH($T$8&amp;"-"&amp;$Q322,import_key,0),U$9),"")</f>
        <v/>
      </c>
      <c r="V322" s="300" t="str" cm="1">
        <f t="array" ref="V322">IFERROR(INDEX(import_data,MATCH($T$8&amp;"-"&amp;$Q322,import_key,0),V$9),"")</f>
        <v/>
      </c>
    </row>
    <row r="323" spans="2:22" x14ac:dyDescent="0.25">
      <c r="B323" s="141">
        <f t="shared" si="35"/>
        <v>311</v>
      </c>
      <c r="C323" s="278">
        <f t="shared" si="29"/>
        <v>329</v>
      </c>
      <c r="E323" s="282" cm="1">
        <f t="array" ref="E323">IF($C323="","",INDEX(import_data,$C323,E$9))</f>
        <v>1343</v>
      </c>
      <c r="F323" s="280" t="str" cm="1">
        <f t="array" ref="F323">IF($C323="","",INDEX(import_data,$C323,F$9))</f>
        <v>Francisco</v>
      </c>
      <c r="G323" s="280" t="str" cm="1">
        <f t="array" ref="G323">IF($C323="","",INDEX(import_data,$C323,G$9))</f>
        <v>Delgado</v>
      </c>
      <c r="H323" s="280" t="str" cm="1">
        <f t="array" ref="H323">IF($C323="","",IF(INDEX(import_data,$C323,H$9)="","",INDEX(import_data,$C323,H$9)))</f>
        <v>OK Vihor</v>
      </c>
      <c r="I323" s="300" t="str" cm="1">
        <f t="array" ref="I323">IF($C323="","",IF(INDEX(import_data,$C323,I$9)="","",INDEX(import_data,$C323,I$9)))</f>
        <v>M45</v>
      </c>
      <c r="K323" s="312" t="str">
        <f t="shared" si="31"/>
        <v>Francisco – Delgado – OK Vihor – M45</v>
      </c>
      <c r="L323" s="92" t="s">
        <v>0</v>
      </c>
      <c r="M323" s="312" t="str">
        <f t="shared" si="32"/>
        <v>Francisco – Delgado – OK Vihor</v>
      </c>
      <c r="N323" s="92" t="s">
        <v>0</v>
      </c>
      <c r="O323" s="312" t="str">
        <f t="shared" si="33"/>
        <v>Francisco – Delgado</v>
      </c>
      <c r="P323" s="92" t="s">
        <v>0</v>
      </c>
      <c r="Q323" s="141">
        <f t="shared" si="34"/>
        <v>311</v>
      </c>
      <c r="R323" s="278" t="str">
        <f t="shared" si="30"/>
        <v/>
      </c>
      <c r="T323" s="282" t="str" cm="1">
        <f t="array" ref="T323">IFERROR(INDEX(import_data,MATCH($T$8&amp;"-"&amp;$Q323,import_key,0),T$9),"")</f>
        <v/>
      </c>
      <c r="U323" s="280" t="str" cm="1">
        <f t="array" ref="U323">IFERROR(INDEX(import_data,MATCH($T$8&amp;"-"&amp;$Q323,import_key,0),U$9),"")</f>
        <v/>
      </c>
      <c r="V323" s="300" t="str" cm="1">
        <f t="array" ref="V323">IFERROR(INDEX(import_data,MATCH($T$8&amp;"-"&amp;$Q323,import_key,0),V$9),"")</f>
        <v/>
      </c>
    </row>
    <row r="324" spans="2:22" x14ac:dyDescent="0.25">
      <c r="B324" s="141">
        <f t="shared" si="35"/>
        <v>312</v>
      </c>
      <c r="C324" s="278">
        <f t="shared" si="29"/>
        <v>330</v>
      </c>
      <c r="E324" s="282" cm="1">
        <f t="array" ref="E324">IF($C324="","",INDEX(import_data,$C324,E$9))</f>
        <v>1139</v>
      </c>
      <c r="F324" s="280" t="str" cm="1">
        <f t="array" ref="F324">IF($C324="","",INDEX(import_data,$C324,F$9))</f>
        <v>Frane</v>
      </c>
      <c r="G324" s="280" t="str" cm="1">
        <f t="array" ref="G324">IF($C324="","",INDEX(import_data,$C324,G$9))</f>
        <v>Marković</v>
      </c>
      <c r="H324" s="280" t="str" cm="1">
        <f t="array" ref="H324">IF($C324="","",IF(INDEX(import_data,$C324,H$9)="","",INDEX(import_data,$C324,H$9)))</f>
        <v>OK Japetić</v>
      </c>
      <c r="I324" s="300" t="str" cm="1">
        <f t="array" ref="I324">IF($C324="","",IF(INDEX(import_data,$C324,I$9)="","",INDEX(import_data,$C324,I$9)))</f>
        <v>M35</v>
      </c>
      <c r="K324" s="312" t="str">
        <f t="shared" si="31"/>
        <v>Frane – Marković – OK Japetić – M35</v>
      </c>
      <c r="L324" s="92" t="s">
        <v>0</v>
      </c>
      <c r="M324" s="312" t="str">
        <f t="shared" si="32"/>
        <v>Frane – Marković – OK Japetić</v>
      </c>
      <c r="N324" s="92" t="s">
        <v>0</v>
      </c>
      <c r="O324" s="312" t="str">
        <f t="shared" si="33"/>
        <v>Frane – Marković</v>
      </c>
      <c r="P324" s="92" t="s">
        <v>0</v>
      </c>
      <c r="Q324" s="141">
        <f t="shared" si="34"/>
        <v>312</v>
      </c>
      <c r="R324" s="278" t="str">
        <f t="shared" si="30"/>
        <v/>
      </c>
      <c r="T324" s="282" t="str" cm="1">
        <f t="array" ref="T324">IFERROR(INDEX(import_data,MATCH($T$8&amp;"-"&amp;$Q324,import_key,0),T$9),"")</f>
        <v/>
      </c>
      <c r="U324" s="280" t="str" cm="1">
        <f t="array" ref="U324">IFERROR(INDEX(import_data,MATCH($T$8&amp;"-"&amp;$Q324,import_key,0),U$9),"")</f>
        <v/>
      </c>
      <c r="V324" s="300" t="str" cm="1">
        <f t="array" ref="V324">IFERROR(INDEX(import_data,MATCH($T$8&amp;"-"&amp;$Q324,import_key,0),V$9),"")</f>
        <v/>
      </c>
    </row>
    <row r="325" spans="2:22" x14ac:dyDescent="0.25">
      <c r="B325" s="141">
        <f t="shared" si="35"/>
        <v>313</v>
      </c>
      <c r="C325" s="278">
        <f t="shared" si="29"/>
        <v>331</v>
      </c>
      <c r="E325" s="282" cm="1">
        <f t="array" ref="E325">IF($C325="","",INDEX(import_data,$C325,E$9))</f>
        <v>1693</v>
      </c>
      <c r="F325" s="280" t="str" cm="1">
        <f t="array" ref="F325">IF($C325="","",INDEX(import_data,$C325,F$9))</f>
        <v>Frane</v>
      </c>
      <c r="G325" s="280" t="str" cm="1">
        <f t="array" ref="G325">IF($C325="","",INDEX(import_data,$C325,G$9))</f>
        <v>Baće</v>
      </c>
      <c r="H325" s="280" t="str" cm="1">
        <f t="array" ref="H325">IF($C325="","",IF(INDEX(import_data,$C325,H$9)="","",INDEX(import_data,$C325,H$9)))</f>
        <v>OK Vihor</v>
      </c>
      <c r="I325" s="300" t="str" cm="1">
        <f t="array" ref="I325">IF($C325="","",IF(INDEX(import_data,$C325,I$9)="","",INDEX(import_data,$C325,I$9)))</f>
        <v/>
      </c>
      <c r="K325" s="312" t="str">
        <f t="shared" si="31"/>
        <v>Frane – Baće – OK Vihor</v>
      </c>
      <c r="L325" s="92" t="s">
        <v>0</v>
      </c>
      <c r="M325" s="312" t="str">
        <f t="shared" si="32"/>
        <v>Frane – Baće – OK Vihor</v>
      </c>
      <c r="N325" s="92" t="s">
        <v>0</v>
      </c>
      <c r="O325" s="312" t="str">
        <f t="shared" si="33"/>
        <v>Frane – Baće</v>
      </c>
      <c r="P325" s="92" t="s">
        <v>0</v>
      </c>
      <c r="Q325" s="141">
        <f t="shared" si="34"/>
        <v>313</v>
      </c>
      <c r="R325" s="278" t="str">
        <f t="shared" si="30"/>
        <v/>
      </c>
      <c r="T325" s="282" t="str" cm="1">
        <f t="array" ref="T325">IFERROR(INDEX(import_data,MATCH($T$8&amp;"-"&amp;$Q325,import_key,0),T$9),"")</f>
        <v/>
      </c>
      <c r="U325" s="280" t="str" cm="1">
        <f t="array" ref="U325">IFERROR(INDEX(import_data,MATCH($T$8&amp;"-"&amp;$Q325,import_key,0),U$9),"")</f>
        <v/>
      </c>
      <c r="V325" s="300" t="str" cm="1">
        <f t="array" ref="V325">IFERROR(INDEX(import_data,MATCH($T$8&amp;"-"&amp;$Q325,import_key,0),V$9),"")</f>
        <v/>
      </c>
    </row>
    <row r="326" spans="2:22" x14ac:dyDescent="0.25">
      <c r="B326" s="141">
        <f t="shared" si="35"/>
        <v>314</v>
      </c>
      <c r="C326" s="278">
        <f t="shared" si="29"/>
        <v>332</v>
      </c>
      <c r="E326" s="282" cm="1">
        <f t="array" ref="E326">IF($C326="","",INDEX(import_data,$C326,E$9))</f>
        <v>1837</v>
      </c>
      <c r="F326" s="280" t="str" cm="1">
        <f t="array" ref="F326">IF($C326="","",INDEX(import_data,$C326,F$9))</f>
        <v>Franjo</v>
      </c>
      <c r="G326" s="280" t="str" cm="1">
        <f t="array" ref="G326">IF($C326="","",INDEX(import_data,$C326,G$9))</f>
        <v>Benjak</v>
      </c>
      <c r="H326" s="280" t="str" cm="1">
        <f t="array" ref="H326">IF($C326="","",IF(INDEX(import_data,$C326,H$9)="","",INDEX(import_data,$C326,H$9)))</f>
        <v>OK Ivan Merz</v>
      </c>
      <c r="I326" s="300" t="str" cm="1">
        <f t="array" ref="I326">IF($C326="","",IF(INDEX(import_data,$C326,I$9)="","",INDEX(import_data,$C326,I$9)))</f>
        <v/>
      </c>
      <c r="K326" s="312" t="str">
        <f t="shared" si="31"/>
        <v>Franjo – Benjak – OK Ivan Merz</v>
      </c>
      <c r="L326" s="92" t="s">
        <v>0</v>
      </c>
      <c r="M326" s="312" t="str">
        <f t="shared" si="32"/>
        <v>Franjo – Benjak – OK Ivan Merz</v>
      </c>
      <c r="N326" s="92" t="s">
        <v>0</v>
      </c>
      <c r="O326" s="312" t="str">
        <f t="shared" si="33"/>
        <v>Franjo – Benjak</v>
      </c>
      <c r="P326" s="92" t="s">
        <v>0</v>
      </c>
      <c r="Q326" s="141">
        <f t="shared" si="34"/>
        <v>314</v>
      </c>
      <c r="R326" s="278" t="str">
        <f t="shared" si="30"/>
        <v/>
      </c>
      <c r="T326" s="282" t="str" cm="1">
        <f t="array" ref="T326">IFERROR(INDEX(import_data,MATCH($T$8&amp;"-"&amp;$Q326,import_key,0),T$9),"")</f>
        <v/>
      </c>
      <c r="U326" s="280" t="str" cm="1">
        <f t="array" ref="U326">IFERROR(INDEX(import_data,MATCH($T$8&amp;"-"&amp;$Q326,import_key,0),U$9),"")</f>
        <v/>
      </c>
      <c r="V326" s="300" t="str" cm="1">
        <f t="array" ref="V326">IFERROR(INDEX(import_data,MATCH($T$8&amp;"-"&amp;$Q326,import_key,0),V$9),"")</f>
        <v/>
      </c>
    </row>
    <row r="327" spans="2:22" x14ac:dyDescent="0.25">
      <c r="B327" s="141">
        <f t="shared" si="35"/>
        <v>315</v>
      </c>
      <c r="C327" s="278">
        <f t="shared" si="29"/>
        <v>333</v>
      </c>
      <c r="E327" s="282" cm="1">
        <f t="array" ref="E327">IF($C327="","",INDEX(import_data,$C327,E$9))</f>
        <v>1385</v>
      </c>
      <c r="F327" s="280" t="str" cm="1">
        <f t="array" ref="F327">IF($C327="","",INDEX(import_data,$C327,F$9))</f>
        <v>Franjo</v>
      </c>
      <c r="G327" s="280" t="str" cm="1">
        <f t="array" ref="G327">IF($C327="","",INDEX(import_data,$C327,G$9))</f>
        <v>Budi</v>
      </c>
      <c r="H327" s="280" t="str" cm="1">
        <f t="array" ref="H327">IF($C327="","",IF(INDEX(import_data,$C327,H$9)="","",INDEX(import_data,$C327,H$9)))</f>
        <v>OK Japetić</v>
      </c>
      <c r="I327" s="300" t="str" cm="1">
        <f t="array" ref="I327">IF($C327="","",IF(INDEX(import_data,$C327,I$9)="","",INDEX(import_data,$C327,I$9)))</f>
        <v>M45</v>
      </c>
      <c r="K327" s="312" t="str">
        <f t="shared" si="31"/>
        <v>Franjo – Budi – OK Japetić – M45</v>
      </c>
      <c r="L327" s="92" t="s">
        <v>0</v>
      </c>
      <c r="M327" s="312" t="str">
        <f t="shared" si="32"/>
        <v>Franjo – Budi – OK Japetić</v>
      </c>
      <c r="N327" s="92" t="s">
        <v>0</v>
      </c>
      <c r="O327" s="312" t="str">
        <f t="shared" si="33"/>
        <v>Franjo – Budi</v>
      </c>
      <c r="P327" s="92" t="s">
        <v>0</v>
      </c>
      <c r="Q327" s="141">
        <f t="shared" si="34"/>
        <v>315</v>
      </c>
      <c r="R327" s="278" t="str">
        <f t="shared" si="30"/>
        <v/>
      </c>
      <c r="T327" s="282" t="str" cm="1">
        <f t="array" ref="T327">IFERROR(INDEX(import_data,MATCH($T$8&amp;"-"&amp;$Q327,import_key,0),T$9),"")</f>
        <v/>
      </c>
      <c r="U327" s="280" t="str" cm="1">
        <f t="array" ref="U327">IFERROR(INDEX(import_data,MATCH($T$8&amp;"-"&amp;$Q327,import_key,0),U$9),"")</f>
        <v/>
      </c>
      <c r="V327" s="300" t="str" cm="1">
        <f t="array" ref="V327">IFERROR(INDEX(import_data,MATCH($T$8&amp;"-"&amp;$Q327,import_key,0),V$9),"")</f>
        <v/>
      </c>
    </row>
    <row r="328" spans="2:22" x14ac:dyDescent="0.25">
      <c r="B328" s="141">
        <f t="shared" si="35"/>
        <v>316</v>
      </c>
      <c r="C328" s="278">
        <f t="shared" si="29"/>
        <v>334</v>
      </c>
      <c r="E328" s="282" cm="1">
        <f t="array" ref="E328">IF($C328="","",INDEX(import_data,$C328,E$9))</f>
        <v>1592</v>
      </c>
      <c r="F328" s="280" t="str" cm="1">
        <f t="array" ref="F328">IF($C328="","",INDEX(import_data,$C328,F$9))</f>
        <v>Franjo</v>
      </c>
      <c r="G328" s="280" t="str" cm="1">
        <f t="array" ref="G328">IF($C328="","",INDEX(import_data,$C328,G$9))</f>
        <v>Magušić</v>
      </c>
      <c r="H328" s="280" t="str" cm="1">
        <f t="array" ref="H328">IF($C328="","",IF(INDEX(import_data,$C328,H$9)="","",INDEX(import_data,$C328,H$9)))</f>
        <v>OK Sova</v>
      </c>
      <c r="I328" s="300" t="str" cm="1">
        <f t="array" ref="I328">IF($C328="","",IF(INDEX(import_data,$C328,I$9)="","",INDEX(import_data,$C328,I$9)))</f>
        <v/>
      </c>
      <c r="K328" s="312" t="str">
        <f t="shared" si="31"/>
        <v>Franjo – Magušić – OK Sova</v>
      </c>
      <c r="L328" s="92" t="s">
        <v>0</v>
      </c>
      <c r="M328" s="312" t="str">
        <f t="shared" si="32"/>
        <v>Franjo – Magušić – OK Sova</v>
      </c>
      <c r="N328" s="92" t="s">
        <v>0</v>
      </c>
      <c r="O328" s="312" t="str">
        <f t="shared" si="33"/>
        <v>Franjo – Magušić</v>
      </c>
      <c r="P328" s="92" t="s">
        <v>0</v>
      </c>
      <c r="Q328" s="141">
        <f t="shared" si="34"/>
        <v>316</v>
      </c>
      <c r="R328" s="278" t="str">
        <f t="shared" si="30"/>
        <v/>
      </c>
      <c r="T328" s="282" t="str" cm="1">
        <f t="array" ref="T328">IFERROR(INDEX(import_data,MATCH($T$8&amp;"-"&amp;$Q328,import_key,0),T$9),"")</f>
        <v/>
      </c>
      <c r="U328" s="280" t="str" cm="1">
        <f t="array" ref="U328">IFERROR(INDEX(import_data,MATCH($T$8&amp;"-"&amp;$Q328,import_key,0),U$9),"")</f>
        <v/>
      </c>
      <c r="V328" s="300" t="str" cm="1">
        <f t="array" ref="V328">IFERROR(INDEX(import_data,MATCH($T$8&amp;"-"&amp;$Q328,import_key,0),V$9),"")</f>
        <v/>
      </c>
    </row>
    <row r="329" spans="2:22" x14ac:dyDescent="0.25">
      <c r="B329" s="141">
        <f t="shared" si="35"/>
        <v>317</v>
      </c>
      <c r="C329" s="278">
        <f t="shared" si="29"/>
        <v>335</v>
      </c>
      <c r="E329" s="282" cm="1">
        <f t="array" ref="E329">IF($C329="","",INDEX(import_data,$C329,E$9))</f>
        <v>1745</v>
      </c>
      <c r="F329" s="280" t="str" cm="1">
        <f t="array" ref="F329">IF($C329="","",INDEX(import_data,$C329,F$9))</f>
        <v>Franjo</v>
      </c>
      <c r="G329" s="280" t="str" cm="1">
        <f t="array" ref="G329">IF($C329="","",INDEX(import_data,$C329,G$9))</f>
        <v>Radošević</v>
      </c>
      <c r="H329" s="280" t="str" cm="1">
        <f t="array" ref="H329">IF($C329="","",IF(INDEX(import_data,$C329,H$9)="","",INDEX(import_data,$C329,H$9)))</f>
        <v>OK Vihor</v>
      </c>
      <c r="I329" s="300" t="str" cm="1">
        <f t="array" ref="I329">IF($C329="","",IF(INDEX(import_data,$C329,I$9)="","",INDEX(import_data,$C329,I$9)))</f>
        <v/>
      </c>
      <c r="K329" s="312" t="str">
        <f t="shared" si="31"/>
        <v>Franjo – Radošević – OK Vihor</v>
      </c>
      <c r="L329" s="92" t="s">
        <v>0</v>
      </c>
      <c r="M329" s="312" t="str">
        <f t="shared" si="32"/>
        <v>Franjo – Radošević – OK Vihor</v>
      </c>
      <c r="N329" s="92" t="s">
        <v>0</v>
      </c>
      <c r="O329" s="312" t="str">
        <f t="shared" si="33"/>
        <v>Franjo – Radošević</v>
      </c>
      <c r="P329" s="92" t="s">
        <v>0</v>
      </c>
      <c r="Q329" s="141">
        <f t="shared" si="34"/>
        <v>317</v>
      </c>
      <c r="R329" s="278" t="str">
        <f t="shared" si="30"/>
        <v/>
      </c>
      <c r="T329" s="282" t="str" cm="1">
        <f t="array" ref="T329">IFERROR(INDEX(import_data,MATCH($T$8&amp;"-"&amp;$Q329,import_key,0),T$9),"")</f>
        <v/>
      </c>
      <c r="U329" s="280" t="str" cm="1">
        <f t="array" ref="U329">IFERROR(INDEX(import_data,MATCH($T$8&amp;"-"&amp;$Q329,import_key,0),U$9),"")</f>
        <v/>
      </c>
      <c r="V329" s="300" t="str" cm="1">
        <f t="array" ref="V329">IFERROR(INDEX(import_data,MATCH($T$8&amp;"-"&amp;$Q329,import_key,0),V$9),"")</f>
        <v/>
      </c>
    </row>
    <row r="330" spans="2:22" x14ac:dyDescent="0.25">
      <c r="B330" s="141">
        <f t="shared" si="35"/>
        <v>318</v>
      </c>
      <c r="C330" s="278">
        <f t="shared" si="29"/>
        <v>336</v>
      </c>
      <c r="E330" s="282" cm="1">
        <f t="array" ref="E330">IF($C330="","",INDEX(import_data,$C330,E$9))</f>
        <v>1897</v>
      </c>
      <c r="F330" s="280" t="str" cm="1">
        <f t="array" ref="F330">IF($C330="","",INDEX(import_data,$C330,F$9))</f>
        <v>Franjo</v>
      </c>
      <c r="G330" s="280" t="str" cm="1">
        <f t="array" ref="G330">IF($C330="","",INDEX(import_data,$C330,G$9))</f>
        <v>Lozančić</v>
      </c>
      <c r="H330" s="280" t="str" cm="1">
        <f t="array" ref="H330">IF($C330="","",IF(INDEX(import_data,$C330,H$9)="","",INDEX(import_data,$C330,H$9)))</f>
        <v>OK Vihor</v>
      </c>
      <c r="I330" s="300" t="str" cm="1">
        <f t="array" ref="I330">IF($C330="","",IF(INDEX(import_data,$C330,I$9)="","",INDEX(import_data,$C330,I$9)))</f>
        <v/>
      </c>
      <c r="K330" s="312" t="str">
        <f t="shared" si="31"/>
        <v>Franjo – Lozančić – OK Vihor</v>
      </c>
      <c r="L330" s="92" t="s">
        <v>0</v>
      </c>
      <c r="M330" s="312" t="str">
        <f t="shared" si="32"/>
        <v>Franjo – Lozančić – OK Vihor</v>
      </c>
      <c r="N330" s="92" t="s">
        <v>0</v>
      </c>
      <c r="O330" s="312" t="str">
        <f t="shared" si="33"/>
        <v>Franjo – Lozančić</v>
      </c>
      <c r="P330" s="92" t="s">
        <v>0</v>
      </c>
      <c r="Q330" s="141">
        <f t="shared" si="34"/>
        <v>318</v>
      </c>
      <c r="R330" s="278" t="str">
        <f t="shared" si="30"/>
        <v/>
      </c>
      <c r="T330" s="282" t="str" cm="1">
        <f t="array" ref="T330">IFERROR(INDEX(import_data,MATCH($T$8&amp;"-"&amp;$Q330,import_key,0),T$9),"")</f>
        <v/>
      </c>
      <c r="U330" s="280" t="str" cm="1">
        <f t="array" ref="U330">IFERROR(INDEX(import_data,MATCH($T$8&amp;"-"&amp;$Q330,import_key,0),U$9),"")</f>
        <v/>
      </c>
      <c r="V330" s="300" t="str" cm="1">
        <f t="array" ref="V330">IFERROR(INDEX(import_data,MATCH($T$8&amp;"-"&amp;$Q330,import_key,0),V$9),"")</f>
        <v/>
      </c>
    </row>
    <row r="331" spans="2:22" x14ac:dyDescent="0.25">
      <c r="B331" s="141">
        <f t="shared" si="35"/>
        <v>319</v>
      </c>
      <c r="C331" s="278">
        <f t="shared" si="29"/>
        <v>337</v>
      </c>
      <c r="E331" s="282" cm="1">
        <f t="array" ref="E331">IF($C331="","",INDEX(import_data,$C331,E$9))</f>
        <v>1848</v>
      </c>
      <c r="F331" s="280" t="str" cm="1">
        <f t="array" ref="F331">IF($C331="","",INDEX(import_data,$C331,F$9))</f>
        <v>Franka</v>
      </c>
      <c r="G331" s="280" t="str" cm="1">
        <f t="array" ref="G331">IF($C331="","",INDEX(import_data,$C331,G$9))</f>
        <v>Paulić</v>
      </c>
      <c r="H331" s="280" t="str" cm="1">
        <f t="array" ref="H331">IF($C331="","",IF(INDEX(import_data,$C331,H$9)="","",INDEX(import_data,$C331,H$9)))</f>
        <v>OK Japetić</v>
      </c>
      <c r="I331" s="300" t="str" cm="1">
        <f t="array" ref="I331">IF($C331="","",IF(INDEX(import_data,$C331,I$9)="","",INDEX(import_data,$C331,I$9)))</f>
        <v>Ž12</v>
      </c>
      <c r="K331" s="312" t="str">
        <f t="shared" si="31"/>
        <v>Franka – Paulić – OK Japetić – Ž12</v>
      </c>
      <c r="L331" s="92" t="s">
        <v>0</v>
      </c>
      <c r="M331" s="312" t="str">
        <f t="shared" si="32"/>
        <v>Franka – Paulić – OK Japetić</v>
      </c>
      <c r="N331" s="92" t="s">
        <v>0</v>
      </c>
      <c r="O331" s="312" t="str">
        <f t="shared" si="33"/>
        <v>Franka – Paulić</v>
      </c>
      <c r="P331" s="92" t="s">
        <v>0</v>
      </c>
      <c r="Q331" s="141">
        <f t="shared" si="34"/>
        <v>319</v>
      </c>
      <c r="R331" s="278" t="str">
        <f t="shared" si="30"/>
        <v/>
      </c>
      <c r="T331" s="282" t="str" cm="1">
        <f t="array" ref="T331">IFERROR(INDEX(import_data,MATCH($T$8&amp;"-"&amp;$Q331,import_key,0),T$9),"")</f>
        <v/>
      </c>
      <c r="U331" s="280" t="str" cm="1">
        <f t="array" ref="U331">IFERROR(INDEX(import_data,MATCH($T$8&amp;"-"&amp;$Q331,import_key,0),U$9),"")</f>
        <v/>
      </c>
      <c r="V331" s="300" t="str" cm="1">
        <f t="array" ref="V331">IFERROR(INDEX(import_data,MATCH($T$8&amp;"-"&amp;$Q331,import_key,0),V$9),"")</f>
        <v/>
      </c>
    </row>
    <row r="332" spans="2:22" x14ac:dyDescent="0.25">
      <c r="B332" s="141">
        <f t="shared" si="35"/>
        <v>320</v>
      </c>
      <c r="C332" s="278">
        <f t="shared" si="29"/>
        <v>338</v>
      </c>
      <c r="E332" s="282" cm="1">
        <f t="array" ref="E332">IF($C332="","",INDEX(import_data,$C332,E$9))</f>
        <v>1312</v>
      </c>
      <c r="F332" s="280" t="str" cm="1">
        <f t="array" ref="F332">IF($C332="","",INDEX(import_data,$C332,F$9))</f>
        <v>Franko</v>
      </c>
      <c r="G332" s="280" t="str" cm="1">
        <f t="array" ref="G332">IF($C332="","",INDEX(import_data,$C332,G$9))</f>
        <v>Bajlo</v>
      </c>
      <c r="H332" s="280" t="str" cm="1">
        <f t="array" ref="H332">IF($C332="","",IF(INDEX(import_data,$C332,H$9)="","",INDEX(import_data,$C332,H$9)))</f>
        <v>OK Kapela</v>
      </c>
      <c r="I332" s="300" t="str" cm="1">
        <f t="array" ref="I332">IF($C332="","",IF(INDEX(import_data,$C332,I$9)="","",INDEX(import_data,$C332,I$9)))</f>
        <v>M21B</v>
      </c>
      <c r="K332" s="312" t="str">
        <f t="shared" si="31"/>
        <v>Franko – Bajlo – OK Kapela – M21B</v>
      </c>
      <c r="L332" s="92" t="s">
        <v>0</v>
      </c>
      <c r="M332" s="312" t="str">
        <f t="shared" si="32"/>
        <v>Franko – Bajlo – OK Kapela</v>
      </c>
      <c r="N332" s="92" t="s">
        <v>0</v>
      </c>
      <c r="O332" s="312" t="str">
        <f t="shared" si="33"/>
        <v>Franko – Bajlo</v>
      </c>
      <c r="P332" s="92" t="s">
        <v>0</v>
      </c>
      <c r="Q332" s="141">
        <f t="shared" si="34"/>
        <v>320</v>
      </c>
      <c r="R332" s="278" t="str">
        <f t="shared" si="30"/>
        <v/>
      </c>
      <c r="T332" s="282" t="str" cm="1">
        <f t="array" ref="T332">IFERROR(INDEX(import_data,MATCH($T$8&amp;"-"&amp;$Q332,import_key,0),T$9),"")</f>
        <v/>
      </c>
      <c r="U332" s="280" t="str" cm="1">
        <f t="array" ref="U332">IFERROR(INDEX(import_data,MATCH($T$8&amp;"-"&amp;$Q332,import_key,0),U$9),"")</f>
        <v/>
      </c>
      <c r="V332" s="300" t="str" cm="1">
        <f t="array" ref="V332">IFERROR(INDEX(import_data,MATCH($T$8&amp;"-"&amp;$Q332,import_key,0),V$9),"")</f>
        <v/>
      </c>
    </row>
    <row r="333" spans="2:22" x14ac:dyDescent="0.25">
      <c r="B333" s="141">
        <f t="shared" si="35"/>
        <v>321</v>
      </c>
      <c r="C333" s="278">
        <f t="shared" ref="C333:C396" si="36">IFERROR(MATCH($E$8&amp;"-"&amp;B333,import_key,0),"")</f>
        <v>339</v>
      </c>
      <c r="E333" s="282" cm="1">
        <f t="array" ref="E333">IF($C333="","",INDEX(import_data,$C333,E$9))</f>
        <v>1982</v>
      </c>
      <c r="F333" s="280" t="str" cm="1">
        <f t="array" ref="F333">IF($C333="","",INDEX(import_data,$C333,F$9))</f>
        <v>Gábor</v>
      </c>
      <c r="G333" s="280" t="str" cm="1">
        <f t="array" ref="G333">IF($C333="","",INDEX(import_data,$C333,G$9))</f>
        <v>Pataki</v>
      </c>
      <c r="H333" s="280" t="str" cm="1">
        <f t="array" ref="H333">IF($C333="","",IF(INDEX(import_data,$C333,H$9)="","",INDEX(import_data,$C333,H$9)))</f>
        <v>Pécsi Vas. SK</v>
      </c>
      <c r="I333" s="300" t="str" cm="1">
        <f t="array" ref="I333">IF($C333="","",IF(INDEX(import_data,$C333,I$9)="","",INDEX(import_data,$C333,I$9)))</f>
        <v/>
      </c>
      <c r="K333" s="312" t="str">
        <f t="shared" si="31"/>
        <v>Gábor – Pataki – Pécsi Vas. SK</v>
      </c>
      <c r="L333" s="92" t="s">
        <v>0</v>
      </c>
      <c r="M333" s="312" t="str">
        <f t="shared" si="32"/>
        <v>Gábor – Pataki – Pécsi Vas. SK</v>
      </c>
      <c r="N333" s="92" t="s">
        <v>0</v>
      </c>
      <c r="O333" s="312" t="str">
        <f t="shared" si="33"/>
        <v>Gábor – Pataki</v>
      </c>
      <c r="P333" s="92" t="s">
        <v>0</v>
      </c>
      <c r="Q333" s="141">
        <f t="shared" si="34"/>
        <v>321</v>
      </c>
      <c r="R333" s="278" t="str">
        <f t="shared" ref="R333:R396" si="37">IFERROR(MATCH($T$8&amp;"-"&amp;Q333,import_key,0),"")</f>
        <v/>
      </c>
      <c r="T333" s="282" t="str" cm="1">
        <f t="array" ref="T333">IFERROR(INDEX(import_data,MATCH($T$8&amp;"-"&amp;$Q333,import_key,0),T$9),"")</f>
        <v/>
      </c>
      <c r="U333" s="280" t="str" cm="1">
        <f t="array" ref="U333">IFERROR(INDEX(import_data,MATCH($T$8&amp;"-"&amp;$Q333,import_key,0),U$9),"")</f>
        <v/>
      </c>
      <c r="V333" s="300" t="str" cm="1">
        <f t="array" ref="V333">IFERROR(INDEX(import_data,MATCH($T$8&amp;"-"&amp;$Q333,import_key,0),V$9),"")</f>
        <v/>
      </c>
    </row>
    <row r="334" spans="2:22" x14ac:dyDescent="0.25">
      <c r="B334" s="141">
        <f t="shared" si="35"/>
        <v>322</v>
      </c>
      <c r="C334" s="278">
        <f t="shared" si="36"/>
        <v>340</v>
      </c>
      <c r="E334" s="282" cm="1">
        <f t="array" ref="E334">IF($C334="","",INDEX(import_data,$C334,E$9))</f>
        <v>2082</v>
      </c>
      <c r="F334" s="280" t="str" cm="1">
        <f t="array" ref="F334">IF($C334="","",INDEX(import_data,$C334,F$9))</f>
        <v>Gábor</v>
      </c>
      <c r="G334" s="280" t="str" cm="1">
        <f t="array" ref="G334">IF($C334="","",INDEX(import_data,$C334,G$9))</f>
        <v>Pavlovics</v>
      </c>
      <c r="H334" s="280" t="str" cm="1">
        <f t="array" ref="H334">IF($C334="","",IF(INDEX(import_data,$C334,H$9)="","",INDEX(import_data,$C334,H$9)))</f>
        <v>Pécsi Vas. SK</v>
      </c>
      <c r="I334" s="300" t="str" cm="1">
        <f t="array" ref="I334">IF($C334="","",IF(INDEX(import_data,$C334,I$9)="","",INDEX(import_data,$C334,I$9)))</f>
        <v/>
      </c>
      <c r="K334" s="312" t="str">
        <f t="shared" ref="K334:K397" si="38">IF(F334="","",F334) &amp; IF(G334="",""," – " &amp; G334) &amp; IF(H334="",""," – " &amp; H334) &amp; IF(I334="",""," – " &amp; I334)</f>
        <v>Gábor – Pavlovics – Pécsi Vas. SK</v>
      </c>
      <c r="L334" s="92" t="s">
        <v>0</v>
      </c>
      <c r="M334" s="312" t="str">
        <f t="shared" ref="M334:M397" si="39">IF(F334="","",F334) &amp; IF(G334="",""," – " &amp; G334) &amp; IF(H334="",""," – " &amp; H334)</f>
        <v>Gábor – Pavlovics – Pécsi Vas. SK</v>
      </c>
      <c r="N334" s="92" t="s">
        <v>0</v>
      </c>
      <c r="O334" s="312" t="str">
        <f t="shared" ref="O334:O397" si="40">IF(F334="","",F334) &amp; IF(G334="",""," – " &amp; G334)</f>
        <v>Gábor – Pavlovics</v>
      </c>
      <c r="P334" s="92" t="s">
        <v>0</v>
      </c>
      <c r="Q334" s="141">
        <f t="shared" ref="Q334:Q397" si="41">Q333+1</f>
        <v>322</v>
      </c>
      <c r="R334" s="278" t="str">
        <f t="shared" si="37"/>
        <v/>
      </c>
      <c r="T334" s="282" t="str" cm="1">
        <f t="array" ref="T334">IFERROR(INDEX(import_data,MATCH($T$8&amp;"-"&amp;$Q334,import_key,0),T$9),"")</f>
        <v/>
      </c>
      <c r="U334" s="280" t="str" cm="1">
        <f t="array" ref="U334">IFERROR(INDEX(import_data,MATCH($T$8&amp;"-"&amp;$Q334,import_key,0),U$9),"")</f>
        <v/>
      </c>
      <c r="V334" s="300" t="str" cm="1">
        <f t="array" ref="V334">IFERROR(INDEX(import_data,MATCH($T$8&amp;"-"&amp;$Q334,import_key,0),V$9),"")</f>
        <v/>
      </c>
    </row>
    <row r="335" spans="2:22" x14ac:dyDescent="0.25">
      <c r="B335" s="141">
        <f t="shared" si="35"/>
        <v>323</v>
      </c>
      <c r="C335" s="278">
        <f t="shared" si="36"/>
        <v>341</v>
      </c>
      <c r="E335" s="282" cm="1">
        <f t="array" ref="E335">IF($C335="","",INDEX(import_data,$C335,E$9))</f>
        <v>1980</v>
      </c>
      <c r="F335" s="280" t="str" cm="1">
        <f t="array" ref="F335">IF($C335="","",INDEX(import_data,$C335,F$9))</f>
        <v>Gábor</v>
      </c>
      <c r="G335" s="280" t="str" cm="1">
        <f t="array" ref="G335">IF($C335="","",INDEX(import_data,$C335,G$9))</f>
        <v>Szuhán</v>
      </c>
      <c r="H335" s="280" t="str" cm="1">
        <f t="array" ref="H335">IF($C335="","",IF(INDEX(import_data,$C335,H$9)="","",INDEX(import_data,$C335,H$9)))</f>
        <v>Pécsi Vas. SK</v>
      </c>
      <c r="I335" s="300" t="str" cm="1">
        <f t="array" ref="I335">IF($C335="","",IF(INDEX(import_data,$C335,I$9)="","",INDEX(import_data,$C335,I$9)))</f>
        <v/>
      </c>
      <c r="K335" s="312" t="str">
        <f t="shared" si="38"/>
        <v>Gábor – Szuhán – Pécsi Vas. SK</v>
      </c>
      <c r="L335" s="92" t="s">
        <v>0</v>
      </c>
      <c r="M335" s="312" t="str">
        <f t="shared" si="39"/>
        <v>Gábor – Szuhán – Pécsi Vas. SK</v>
      </c>
      <c r="N335" s="92" t="s">
        <v>0</v>
      </c>
      <c r="O335" s="312" t="str">
        <f t="shared" si="40"/>
        <v>Gábor – Szuhán</v>
      </c>
      <c r="P335" s="92" t="s">
        <v>0</v>
      </c>
      <c r="Q335" s="141">
        <f t="shared" si="41"/>
        <v>323</v>
      </c>
      <c r="R335" s="278" t="str">
        <f t="shared" si="37"/>
        <v/>
      </c>
      <c r="T335" s="282" t="str" cm="1">
        <f t="array" ref="T335">IFERROR(INDEX(import_data,MATCH($T$8&amp;"-"&amp;$Q335,import_key,0),T$9),"")</f>
        <v/>
      </c>
      <c r="U335" s="280" t="str" cm="1">
        <f t="array" ref="U335">IFERROR(INDEX(import_data,MATCH($T$8&amp;"-"&amp;$Q335,import_key,0),U$9),"")</f>
        <v/>
      </c>
      <c r="V335" s="300" t="str" cm="1">
        <f t="array" ref="V335">IFERROR(INDEX(import_data,MATCH($T$8&amp;"-"&amp;$Q335,import_key,0),V$9),"")</f>
        <v/>
      </c>
    </row>
    <row r="336" spans="2:22" x14ac:dyDescent="0.25">
      <c r="B336" s="141">
        <f t="shared" si="35"/>
        <v>324</v>
      </c>
      <c r="C336" s="278">
        <f t="shared" si="36"/>
        <v>342</v>
      </c>
      <c r="E336" s="282" cm="1">
        <f t="array" ref="E336">IF($C336="","",INDEX(import_data,$C336,E$9))</f>
        <v>2184</v>
      </c>
      <c r="F336" s="280" t="str" cm="1">
        <f t="array" ref="F336">IF($C336="","",INDEX(import_data,$C336,F$9))</f>
        <v>Gábor</v>
      </c>
      <c r="G336" s="280" t="str" cm="1">
        <f t="array" ref="G336">IF($C336="","",INDEX(import_data,$C336,G$9))</f>
        <v>Erdős</v>
      </c>
      <c r="H336" s="280" t="str" cm="1">
        <f t="array" ref="H336">IF($C336="","",IF(INDEX(import_data,$C336,H$9)="","",INDEX(import_data,$C336,H$9)))</f>
        <v>Nagykanizsai ZSE</v>
      </c>
      <c r="I336" s="300" t="str" cm="1">
        <f t="array" ref="I336">IF($C336="","",IF(INDEX(import_data,$C336,I$9)="","",INDEX(import_data,$C336,I$9)))</f>
        <v/>
      </c>
      <c r="K336" s="312" t="str">
        <f t="shared" si="38"/>
        <v>Gábor – Erdős – Nagykanizsai ZSE</v>
      </c>
      <c r="L336" s="92" t="s">
        <v>0</v>
      </c>
      <c r="M336" s="312" t="str">
        <f t="shared" si="39"/>
        <v>Gábor – Erdős – Nagykanizsai ZSE</v>
      </c>
      <c r="N336" s="92" t="s">
        <v>0</v>
      </c>
      <c r="O336" s="312" t="str">
        <f t="shared" si="40"/>
        <v>Gábor – Erdős</v>
      </c>
      <c r="P336" s="92" t="s">
        <v>0</v>
      </c>
      <c r="Q336" s="141">
        <f t="shared" si="41"/>
        <v>324</v>
      </c>
      <c r="R336" s="278" t="str">
        <f t="shared" si="37"/>
        <v/>
      </c>
      <c r="T336" s="282" t="str" cm="1">
        <f t="array" ref="T336">IFERROR(INDEX(import_data,MATCH($T$8&amp;"-"&amp;$Q336,import_key,0),T$9),"")</f>
        <v/>
      </c>
      <c r="U336" s="280" t="str" cm="1">
        <f t="array" ref="U336">IFERROR(INDEX(import_data,MATCH($T$8&amp;"-"&amp;$Q336,import_key,0),U$9),"")</f>
        <v/>
      </c>
      <c r="V336" s="300" t="str" cm="1">
        <f t="array" ref="V336">IFERROR(INDEX(import_data,MATCH($T$8&amp;"-"&amp;$Q336,import_key,0),V$9),"")</f>
        <v/>
      </c>
    </row>
    <row r="337" spans="2:22" x14ac:dyDescent="0.25">
      <c r="B337" s="141">
        <f t="shared" si="35"/>
        <v>325</v>
      </c>
      <c r="C337" s="278">
        <f t="shared" si="36"/>
        <v>343</v>
      </c>
      <c r="E337" s="282" cm="1">
        <f t="array" ref="E337">IF($C337="","",INDEX(import_data,$C337,E$9))</f>
        <v>1256</v>
      </c>
      <c r="F337" s="280" t="str" cm="1">
        <f t="array" ref="F337">IF($C337="","",INDEX(import_data,$C337,F$9))</f>
        <v>Gabriel</v>
      </c>
      <c r="G337" s="280" t="str" cm="1">
        <f t="array" ref="G337">IF($C337="","",INDEX(import_data,$C337,G$9))</f>
        <v>Šiljevinac</v>
      </c>
      <c r="H337" s="280" t="str" cm="1">
        <f t="array" ref="H337">IF($C337="","",IF(INDEX(import_data,$C337,H$9)="","",INDEX(import_data,$C337,H$9)))</f>
        <v>OK Jelen</v>
      </c>
      <c r="I337" s="300" t="str" cm="1">
        <f t="array" ref="I337">IF($C337="","",IF(INDEX(import_data,$C337,I$9)="","",INDEX(import_data,$C337,I$9)))</f>
        <v>M20</v>
      </c>
      <c r="K337" s="312" t="str">
        <f t="shared" si="38"/>
        <v>Gabriel – Šiljevinac – OK Jelen – M20</v>
      </c>
      <c r="L337" s="92" t="s">
        <v>0</v>
      </c>
      <c r="M337" s="312" t="str">
        <f t="shared" si="39"/>
        <v>Gabriel – Šiljevinac – OK Jelen</v>
      </c>
      <c r="N337" s="92" t="s">
        <v>0</v>
      </c>
      <c r="O337" s="312" t="str">
        <f t="shared" si="40"/>
        <v>Gabriel – Šiljevinac</v>
      </c>
      <c r="P337" s="92" t="s">
        <v>0</v>
      </c>
      <c r="Q337" s="141">
        <f t="shared" si="41"/>
        <v>325</v>
      </c>
      <c r="R337" s="278" t="str">
        <f t="shared" si="37"/>
        <v/>
      </c>
      <c r="T337" s="282" t="str" cm="1">
        <f t="array" ref="T337">IFERROR(INDEX(import_data,MATCH($T$8&amp;"-"&amp;$Q337,import_key,0),T$9),"")</f>
        <v/>
      </c>
      <c r="U337" s="280" t="str" cm="1">
        <f t="array" ref="U337">IFERROR(INDEX(import_data,MATCH($T$8&amp;"-"&amp;$Q337,import_key,0),U$9),"")</f>
        <v/>
      </c>
      <c r="V337" s="300" t="str" cm="1">
        <f t="array" ref="V337">IFERROR(INDEX(import_data,MATCH($T$8&amp;"-"&amp;$Q337,import_key,0),V$9),"")</f>
        <v/>
      </c>
    </row>
    <row r="338" spans="2:22" x14ac:dyDescent="0.25">
      <c r="B338" s="141">
        <f t="shared" si="35"/>
        <v>326</v>
      </c>
      <c r="C338" s="278">
        <f t="shared" si="36"/>
        <v>344</v>
      </c>
      <c r="E338" s="282" cm="1">
        <f t="array" ref="E338">IF($C338="","",INDEX(import_data,$C338,E$9))</f>
        <v>1461</v>
      </c>
      <c r="F338" s="280" t="str" cm="1">
        <f t="array" ref="F338">IF($C338="","",INDEX(import_data,$C338,F$9))</f>
        <v>Gabrijel</v>
      </c>
      <c r="G338" s="280" t="str" cm="1">
        <f t="array" ref="G338">IF($C338="","",INDEX(import_data,$C338,G$9))</f>
        <v>Solenički</v>
      </c>
      <c r="H338" s="280" t="str" cm="1">
        <f t="array" ref="H338">IF($C338="","",IF(INDEX(import_data,$C338,H$9)="","",INDEX(import_data,$C338,H$9)))</f>
        <v>OK Jelen</v>
      </c>
      <c r="I338" s="300" t="str" cm="1">
        <f t="array" ref="I338">IF($C338="","",IF(INDEX(import_data,$C338,I$9)="","",INDEX(import_data,$C338,I$9)))</f>
        <v>M16</v>
      </c>
      <c r="K338" s="312" t="str">
        <f t="shared" si="38"/>
        <v>Gabrijel – Solenički – OK Jelen – M16</v>
      </c>
      <c r="L338" s="92" t="s">
        <v>0</v>
      </c>
      <c r="M338" s="312" t="str">
        <f t="shared" si="39"/>
        <v>Gabrijel – Solenički – OK Jelen</v>
      </c>
      <c r="N338" s="92" t="s">
        <v>0</v>
      </c>
      <c r="O338" s="312" t="str">
        <f t="shared" si="40"/>
        <v>Gabrijel – Solenički</v>
      </c>
      <c r="P338" s="92" t="s">
        <v>0</v>
      </c>
      <c r="Q338" s="141">
        <f t="shared" si="41"/>
        <v>326</v>
      </c>
      <c r="R338" s="278" t="str">
        <f t="shared" si="37"/>
        <v/>
      </c>
      <c r="T338" s="282" t="str" cm="1">
        <f t="array" ref="T338">IFERROR(INDEX(import_data,MATCH($T$8&amp;"-"&amp;$Q338,import_key,0),T$9),"")</f>
        <v/>
      </c>
      <c r="U338" s="280" t="str" cm="1">
        <f t="array" ref="U338">IFERROR(INDEX(import_data,MATCH($T$8&amp;"-"&amp;$Q338,import_key,0),U$9),"")</f>
        <v/>
      </c>
      <c r="V338" s="300" t="str" cm="1">
        <f t="array" ref="V338">IFERROR(INDEX(import_data,MATCH($T$8&amp;"-"&amp;$Q338,import_key,0),V$9),"")</f>
        <v/>
      </c>
    </row>
    <row r="339" spans="2:22" x14ac:dyDescent="0.25">
      <c r="B339" s="141">
        <f t="shared" si="35"/>
        <v>327</v>
      </c>
      <c r="C339" s="278">
        <f t="shared" si="36"/>
        <v>345</v>
      </c>
      <c r="E339" s="282" cm="1">
        <f t="array" ref="E339">IF($C339="","",INDEX(import_data,$C339,E$9))</f>
        <v>1217</v>
      </c>
      <c r="F339" s="280" t="str" cm="1">
        <f t="array" ref="F339">IF($C339="","",INDEX(import_data,$C339,F$9))</f>
        <v>Gabrijela</v>
      </c>
      <c r="G339" s="280" t="str" cm="1">
        <f t="array" ref="G339">IF($C339="","",INDEX(import_data,$C339,G$9))</f>
        <v>Baburek</v>
      </c>
      <c r="H339" s="280" t="str" cm="1">
        <f t="array" ref="H339">IF($C339="","",IF(INDEX(import_data,$C339,H$9)="","",INDEX(import_data,$C339,H$9)))</f>
        <v>OK Japetić</v>
      </c>
      <c r="I339" s="300" t="str" cm="1">
        <f t="array" ref="I339">IF($C339="","",IF(INDEX(import_data,$C339,I$9)="","",INDEX(import_data,$C339,I$9)))</f>
        <v>Ž45</v>
      </c>
      <c r="K339" s="312" t="str">
        <f t="shared" si="38"/>
        <v>Gabrijela – Baburek – OK Japetić – Ž45</v>
      </c>
      <c r="L339" s="92" t="s">
        <v>0</v>
      </c>
      <c r="M339" s="312" t="str">
        <f t="shared" si="39"/>
        <v>Gabrijela – Baburek – OK Japetić</v>
      </c>
      <c r="N339" s="92" t="s">
        <v>0</v>
      </c>
      <c r="O339" s="312" t="str">
        <f t="shared" si="40"/>
        <v>Gabrijela – Baburek</v>
      </c>
      <c r="P339" s="92" t="s">
        <v>0</v>
      </c>
      <c r="Q339" s="141">
        <f t="shared" si="41"/>
        <v>327</v>
      </c>
      <c r="R339" s="278" t="str">
        <f t="shared" si="37"/>
        <v/>
      </c>
      <c r="T339" s="282" t="str" cm="1">
        <f t="array" ref="T339">IFERROR(INDEX(import_data,MATCH($T$8&amp;"-"&amp;$Q339,import_key,0),T$9),"")</f>
        <v/>
      </c>
      <c r="U339" s="280" t="str" cm="1">
        <f t="array" ref="U339">IFERROR(INDEX(import_data,MATCH($T$8&amp;"-"&amp;$Q339,import_key,0),U$9),"")</f>
        <v/>
      </c>
      <c r="V339" s="300" t="str" cm="1">
        <f t="array" ref="V339">IFERROR(INDEX(import_data,MATCH($T$8&amp;"-"&amp;$Q339,import_key,0),V$9),"")</f>
        <v/>
      </c>
    </row>
    <row r="340" spans="2:22" x14ac:dyDescent="0.25">
      <c r="B340" s="141">
        <f t="shared" si="35"/>
        <v>328</v>
      </c>
      <c r="C340" s="278">
        <f t="shared" si="36"/>
        <v>346</v>
      </c>
      <c r="E340" s="282" cm="1">
        <f t="array" ref="E340">IF($C340="","",INDEX(import_data,$C340,E$9))</f>
        <v>1014</v>
      </c>
      <c r="F340" s="280" t="str" cm="1">
        <f t="array" ref="F340">IF($C340="","",INDEX(import_data,$C340,F$9))</f>
        <v>Gerrit</v>
      </c>
      <c r="G340" s="280" t="str" cm="1">
        <f t="array" ref="G340">IF($C340="","",INDEX(import_data,$C340,G$9))</f>
        <v>Riet, van de</v>
      </c>
      <c r="H340" s="280" t="str" cm="1">
        <f t="array" ref="H340">IF($C340="","",IF(INDEX(import_data,$C340,H$9)="","",INDEX(import_data,$C340,H$9)))</f>
        <v>OK Maksimir</v>
      </c>
      <c r="I340" s="300" t="str" cm="1">
        <f t="array" ref="I340">IF($C340="","",IF(INDEX(import_data,$C340,I$9)="","",INDEX(import_data,$C340,I$9)))</f>
        <v/>
      </c>
      <c r="K340" s="312" t="str">
        <f t="shared" si="38"/>
        <v>Gerrit – Riet, van de – OK Maksimir</v>
      </c>
      <c r="L340" s="92" t="s">
        <v>0</v>
      </c>
      <c r="M340" s="312" t="str">
        <f t="shared" si="39"/>
        <v>Gerrit – Riet, van de – OK Maksimir</v>
      </c>
      <c r="N340" s="92" t="s">
        <v>0</v>
      </c>
      <c r="O340" s="312" t="str">
        <f t="shared" si="40"/>
        <v>Gerrit – Riet, van de</v>
      </c>
      <c r="P340" s="92" t="s">
        <v>0</v>
      </c>
      <c r="Q340" s="141">
        <f t="shared" si="41"/>
        <v>328</v>
      </c>
      <c r="R340" s="278" t="str">
        <f t="shared" si="37"/>
        <v/>
      </c>
      <c r="T340" s="282" t="str" cm="1">
        <f t="array" ref="T340">IFERROR(INDEX(import_data,MATCH($T$8&amp;"-"&amp;$Q340,import_key,0),T$9),"")</f>
        <v/>
      </c>
      <c r="U340" s="280" t="str" cm="1">
        <f t="array" ref="U340">IFERROR(INDEX(import_data,MATCH($T$8&amp;"-"&amp;$Q340,import_key,0),U$9),"")</f>
        <v/>
      </c>
      <c r="V340" s="300" t="str" cm="1">
        <f t="array" ref="V340">IFERROR(INDEX(import_data,MATCH($T$8&amp;"-"&amp;$Q340,import_key,0),V$9),"")</f>
        <v/>
      </c>
    </row>
    <row r="341" spans="2:22" x14ac:dyDescent="0.25">
      <c r="B341" s="141">
        <f t="shared" ref="B341:B404" si="42">B340+1</f>
        <v>329</v>
      </c>
      <c r="C341" s="278">
        <f t="shared" si="36"/>
        <v>347</v>
      </c>
      <c r="E341" s="282" cm="1">
        <f t="array" ref="E341">IF($C341="","",INDEX(import_data,$C341,E$9))</f>
        <v>1542</v>
      </c>
      <c r="F341" s="280" t="str" cm="1">
        <f t="array" ref="F341">IF($C341="","",INDEX(import_data,$C341,F$9))</f>
        <v>Gloria</v>
      </c>
      <c r="G341" s="280" t="str" cm="1">
        <f t="array" ref="G341">IF($C341="","",INDEX(import_data,$C341,G$9))</f>
        <v>Šantić</v>
      </c>
      <c r="H341" s="280" t="str" cm="1">
        <f t="array" ref="H341">IF($C341="","",IF(INDEX(import_data,$C341,H$9)="","",INDEX(import_data,$C341,H$9)))</f>
        <v>OK Bjelovar</v>
      </c>
      <c r="I341" s="300" t="str" cm="1">
        <f t="array" ref="I341">IF($C341="","",IF(INDEX(import_data,$C341,I$9)="","",INDEX(import_data,$C341,I$9)))</f>
        <v>Ž12</v>
      </c>
      <c r="K341" s="312" t="str">
        <f t="shared" si="38"/>
        <v>Gloria – Šantić – OK Bjelovar – Ž12</v>
      </c>
      <c r="L341" s="92" t="s">
        <v>0</v>
      </c>
      <c r="M341" s="312" t="str">
        <f t="shared" si="39"/>
        <v>Gloria – Šantić – OK Bjelovar</v>
      </c>
      <c r="N341" s="92" t="s">
        <v>0</v>
      </c>
      <c r="O341" s="312" t="str">
        <f t="shared" si="40"/>
        <v>Gloria – Šantić</v>
      </c>
      <c r="P341" s="92" t="s">
        <v>0</v>
      </c>
      <c r="Q341" s="141">
        <f t="shared" si="41"/>
        <v>329</v>
      </c>
      <c r="R341" s="278" t="str">
        <f t="shared" si="37"/>
        <v/>
      </c>
      <c r="T341" s="282" t="str" cm="1">
        <f t="array" ref="T341">IFERROR(INDEX(import_data,MATCH($T$8&amp;"-"&amp;$Q341,import_key,0),T$9),"")</f>
        <v/>
      </c>
      <c r="U341" s="280" t="str" cm="1">
        <f t="array" ref="U341">IFERROR(INDEX(import_data,MATCH($T$8&amp;"-"&amp;$Q341,import_key,0),U$9),"")</f>
        <v/>
      </c>
      <c r="V341" s="300" t="str" cm="1">
        <f t="array" ref="V341">IFERROR(INDEX(import_data,MATCH($T$8&amp;"-"&amp;$Q341,import_key,0),V$9),"")</f>
        <v/>
      </c>
    </row>
    <row r="342" spans="2:22" x14ac:dyDescent="0.25">
      <c r="B342" s="141">
        <f t="shared" si="42"/>
        <v>330</v>
      </c>
      <c r="C342" s="278">
        <f t="shared" si="36"/>
        <v>348</v>
      </c>
      <c r="E342" s="282" cm="1">
        <f t="array" ref="E342">IF($C342="","",INDEX(import_data,$C342,E$9))</f>
        <v>2029</v>
      </c>
      <c r="F342" s="280" t="str" cm="1">
        <f t="array" ref="F342">IF($C342="","",INDEX(import_data,$C342,F$9))</f>
        <v>Goran</v>
      </c>
      <c r="G342" s="280" t="str" cm="1">
        <f t="array" ref="G342">IF($C342="","",INDEX(import_data,$C342,G$9))</f>
        <v>Šarlija</v>
      </c>
      <c r="H342" s="280" t="str" cm="1">
        <f t="array" ref="H342">IF($C342="","",IF(INDEX(import_data,$C342,H$9)="","",INDEX(import_data,$C342,H$9)))</f>
        <v>OK Međimurje</v>
      </c>
      <c r="I342" s="300" t="str" cm="1">
        <f t="array" ref="I342">IF($C342="","",IF(INDEX(import_data,$C342,I$9)="","",INDEX(import_data,$C342,I$9)))</f>
        <v/>
      </c>
      <c r="K342" s="312" t="str">
        <f t="shared" si="38"/>
        <v>Goran – Šarlija – OK Međimurje</v>
      </c>
      <c r="L342" s="92" t="s">
        <v>0</v>
      </c>
      <c r="M342" s="312" t="str">
        <f t="shared" si="39"/>
        <v>Goran – Šarlija – OK Međimurje</v>
      </c>
      <c r="N342" s="92" t="s">
        <v>0</v>
      </c>
      <c r="O342" s="312" t="str">
        <f t="shared" si="40"/>
        <v>Goran – Šarlija</v>
      </c>
      <c r="P342" s="92" t="s">
        <v>0</v>
      </c>
      <c r="Q342" s="141">
        <f t="shared" si="41"/>
        <v>330</v>
      </c>
      <c r="R342" s="278" t="str">
        <f t="shared" si="37"/>
        <v/>
      </c>
      <c r="T342" s="282" t="str" cm="1">
        <f t="array" ref="T342">IFERROR(INDEX(import_data,MATCH($T$8&amp;"-"&amp;$Q342,import_key,0),T$9),"")</f>
        <v/>
      </c>
      <c r="U342" s="280" t="str" cm="1">
        <f t="array" ref="U342">IFERROR(INDEX(import_data,MATCH($T$8&amp;"-"&amp;$Q342,import_key,0),U$9),"")</f>
        <v/>
      </c>
      <c r="V342" s="300" t="str" cm="1">
        <f t="array" ref="V342">IFERROR(INDEX(import_data,MATCH($T$8&amp;"-"&amp;$Q342,import_key,0),V$9),"")</f>
        <v/>
      </c>
    </row>
    <row r="343" spans="2:22" x14ac:dyDescent="0.25">
      <c r="B343" s="141">
        <f t="shared" si="42"/>
        <v>331</v>
      </c>
      <c r="C343" s="278">
        <f t="shared" si="36"/>
        <v>349</v>
      </c>
      <c r="E343" s="282" cm="1">
        <f t="array" ref="E343">IF($C343="","",INDEX(import_data,$C343,E$9))</f>
        <v>1927</v>
      </c>
      <c r="F343" s="280" t="str" cm="1">
        <f t="array" ref="F343">IF($C343="","",INDEX(import_data,$C343,F$9))</f>
        <v>Goran</v>
      </c>
      <c r="G343" s="280" t="str" cm="1">
        <f t="array" ref="G343">IF($C343="","",INDEX(import_data,$C343,G$9))</f>
        <v>Šepić</v>
      </c>
      <c r="H343" s="280" t="str" cm="1">
        <f t="array" ref="H343">IF($C343="","",IF(INDEX(import_data,$C343,H$9)="","",INDEX(import_data,$C343,H$9)))</f>
        <v>OK Vihor</v>
      </c>
      <c r="I343" s="300" t="str" cm="1">
        <f t="array" ref="I343">IF($C343="","",IF(INDEX(import_data,$C343,I$9)="","",INDEX(import_data,$C343,I$9)))</f>
        <v>M45</v>
      </c>
      <c r="K343" s="312" t="str">
        <f t="shared" si="38"/>
        <v>Goran – Šepić – OK Vihor – M45</v>
      </c>
      <c r="L343" s="92" t="s">
        <v>0</v>
      </c>
      <c r="M343" s="312" t="str">
        <f t="shared" si="39"/>
        <v>Goran – Šepić – OK Vihor</v>
      </c>
      <c r="N343" s="92" t="s">
        <v>0</v>
      </c>
      <c r="O343" s="312" t="str">
        <f t="shared" si="40"/>
        <v>Goran – Šepić</v>
      </c>
      <c r="P343" s="92" t="s">
        <v>0</v>
      </c>
      <c r="Q343" s="141">
        <f t="shared" si="41"/>
        <v>331</v>
      </c>
      <c r="R343" s="278" t="str">
        <f t="shared" si="37"/>
        <v/>
      </c>
      <c r="T343" s="282" t="str" cm="1">
        <f t="array" ref="T343">IFERROR(INDEX(import_data,MATCH($T$8&amp;"-"&amp;$Q343,import_key,0),T$9),"")</f>
        <v/>
      </c>
      <c r="U343" s="280" t="str" cm="1">
        <f t="array" ref="U343">IFERROR(INDEX(import_data,MATCH($T$8&amp;"-"&amp;$Q343,import_key,0),U$9),"")</f>
        <v/>
      </c>
      <c r="V343" s="300" t="str" cm="1">
        <f t="array" ref="V343">IFERROR(INDEX(import_data,MATCH($T$8&amp;"-"&amp;$Q343,import_key,0),V$9),"")</f>
        <v/>
      </c>
    </row>
    <row r="344" spans="2:22" x14ac:dyDescent="0.25">
      <c r="B344" s="141">
        <f t="shared" si="42"/>
        <v>332</v>
      </c>
      <c r="C344" s="278">
        <f t="shared" si="36"/>
        <v>350</v>
      </c>
      <c r="E344" s="282" cm="1">
        <f t="array" ref="E344">IF($C344="","",INDEX(import_data,$C344,E$9))</f>
        <v>2247</v>
      </c>
      <c r="F344" s="280" t="str" cm="1">
        <f t="array" ref="F344">IF($C344="","",INDEX(import_data,$C344,F$9))</f>
        <v>Goran</v>
      </c>
      <c r="G344" s="280" t="str" cm="1">
        <f t="array" ref="G344">IF($C344="","",INDEX(import_data,$C344,G$9))</f>
        <v>Kočiš</v>
      </c>
      <c r="H344" s="280" t="str" cm="1">
        <f t="array" ref="H344">IF($C344="","",IF(INDEX(import_data,$C344,H$9)="","",INDEX(import_data,$C344,H$9)))</f>
        <v/>
      </c>
      <c r="I344" s="300" t="str" cm="1">
        <f t="array" ref="I344">IF($C344="","",IF(INDEX(import_data,$C344,I$9)="","",INDEX(import_data,$C344,I$9)))</f>
        <v/>
      </c>
      <c r="K344" s="312" t="str">
        <f t="shared" si="38"/>
        <v>Goran – Kočiš</v>
      </c>
      <c r="L344" s="92" t="s">
        <v>0</v>
      </c>
      <c r="M344" s="312" t="str">
        <f t="shared" si="39"/>
        <v>Goran – Kočiš</v>
      </c>
      <c r="N344" s="92" t="s">
        <v>0</v>
      </c>
      <c r="O344" s="312" t="str">
        <f t="shared" si="40"/>
        <v>Goran – Kočiš</v>
      </c>
      <c r="P344" s="92" t="s">
        <v>0</v>
      </c>
      <c r="Q344" s="141">
        <f t="shared" si="41"/>
        <v>332</v>
      </c>
      <c r="R344" s="278" t="str">
        <f t="shared" si="37"/>
        <v/>
      </c>
      <c r="T344" s="282" t="str" cm="1">
        <f t="array" ref="T344">IFERROR(INDEX(import_data,MATCH($T$8&amp;"-"&amp;$Q344,import_key,0),T$9),"")</f>
        <v/>
      </c>
      <c r="U344" s="280" t="str" cm="1">
        <f t="array" ref="U344">IFERROR(INDEX(import_data,MATCH($T$8&amp;"-"&amp;$Q344,import_key,0),U$9),"")</f>
        <v/>
      </c>
      <c r="V344" s="300" t="str" cm="1">
        <f t="array" ref="V344">IFERROR(INDEX(import_data,MATCH($T$8&amp;"-"&amp;$Q344,import_key,0),V$9),"")</f>
        <v/>
      </c>
    </row>
    <row r="345" spans="2:22" x14ac:dyDescent="0.25">
      <c r="B345" s="141">
        <f t="shared" si="42"/>
        <v>333</v>
      </c>
      <c r="C345" s="278">
        <f t="shared" si="36"/>
        <v>351</v>
      </c>
      <c r="E345" s="282" cm="1">
        <f t="array" ref="E345">IF($C345="","",INDEX(import_data,$C345,E$9))</f>
        <v>2179</v>
      </c>
      <c r="F345" s="280" t="str" cm="1">
        <f t="array" ref="F345">IF($C345="","",INDEX(import_data,$C345,F$9))</f>
        <v>Goran</v>
      </c>
      <c r="G345" s="280" t="str" cm="1">
        <f t="array" ref="G345">IF($C345="","",INDEX(import_data,$C345,G$9))</f>
        <v>Šeremet</v>
      </c>
      <c r="H345" s="280" t="str" cm="1">
        <f t="array" ref="H345">IF($C345="","",IF(INDEX(import_data,$C345,H$9)="","",INDEX(import_data,$C345,H$9)))</f>
        <v>OK Kapela</v>
      </c>
      <c r="I345" s="300" t="str" cm="1">
        <f t="array" ref="I345">IF($C345="","",IF(INDEX(import_data,$C345,I$9)="","",INDEX(import_data,$C345,I$9)))</f>
        <v>M55</v>
      </c>
      <c r="K345" s="312" t="str">
        <f t="shared" si="38"/>
        <v>Goran – Šeremet – OK Kapela – M55</v>
      </c>
      <c r="L345" s="92" t="s">
        <v>0</v>
      </c>
      <c r="M345" s="312" t="str">
        <f t="shared" si="39"/>
        <v>Goran – Šeremet – OK Kapela</v>
      </c>
      <c r="N345" s="92" t="s">
        <v>0</v>
      </c>
      <c r="O345" s="312" t="str">
        <f t="shared" si="40"/>
        <v>Goran – Šeremet</v>
      </c>
      <c r="P345" s="92" t="s">
        <v>0</v>
      </c>
      <c r="Q345" s="141">
        <f t="shared" si="41"/>
        <v>333</v>
      </c>
      <c r="R345" s="278" t="str">
        <f t="shared" si="37"/>
        <v/>
      </c>
      <c r="T345" s="282" t="str" cm="1">
        <f t="array" ref="T345">IFERROR(INDEX(import_data,MATCH($T$8&amp;"-"&amp;$Q345,import_key,0),T$9),"")</f>
        <v/>
      </c>
      <c r="U345" s="280" t="str" cm="1">
        <f t="array" ref="U345">IFERROR(INDEX(import_data,MATCH($T$8&amp;"-"&amp;$Q345,import_key,0),U$9),"")</f>
        <v/>
      </c>
      <c r="V345" s="300" t="str" cm="1">
        <f t="array" ref="V345">IFERROR(INDEX(import_data,MATCH($T$8&amp;"-"&amp;$Q345,import_key,0),V$9),"")</f>
        <v/>
      </c>
    </row>
    <row r="346" spans="2:22" x14ac:dyDescent="0.25">
      <c r="B346" s="141">
        <f t="shared" si="42"/>
        <v>334</v>
      </c>
      <c r="C346" s="278">
        <f t="shared" si="36"/>
        <v>352</v>
      </c>
      <c r="E346" s="282" cm="1">
        <f t="array" ref="E346">IF($C346="","",INDEX(import_data,$C346,E$9))</f>
        <v>1971</v>
      </c>
      <c r="F346" s="280" t="str" cm="1">
        <f t="array" ref="F346">IF($C346="","",INDEX(import_data,$C346,F$9))</f>
        <v>Goran</v>
      </c>
      <c r="G346" s="280" t="str" cm="1">
        <f t="array" ref="G346">IF($C346="","",INDEX(import_data,$C346,G$9))</f>
        <v>Iličić</v>
      </c>
      <c r="H346" s="280" t="str" cm="1">
        <f t="array" ref="H346">IF($C346="","",IF(INDEX(import_data,$C346,H$9)="","",INDEX(import_data,$C346,H$9)))</f>
        <v>OK Bjelovar</v>
      </c>
      <c r="I346" s="300" t="str" cm="1">
        <f t="array" ref="I346">IF($C346="","",IF(INDEX(import_data,$C346,I$9)="","",INDEX(import_data,$C346,I$9)))</f>
        <v/>
      </c>
      <c r="K346" s="312" t="str">
        <f t="shared" si="38"/>
        <v>Goran – Iličić – OK Bjelovar</v>
      </c>
      <c r="L346" s="92" t="s">
        <v>0</v>
      </c>
      <c r="M346" s="312" t="str">
        <f t="shared" si="39"/>
        <v>Goran – Iličić – OK Bjelovar</v>
      </c>
      <c r="N346" s="92" t="s">
        <v>0</v>
      </c>
      <c r="O346" s="312" t="str">
        <f t="shared" si="40"/>
        <v>Goran – Iličić</v>
      </c>
      <c r="P346" s="92" t="s">
        <v>0</v>
      </c>
      <c r="Q346" s="141">
        <f t="shared" si="41"/>
        <v>334</v>
      </c>
      <c r="R346" s="278" t="str">
        <f t="shared" si="37"/>
        <v/>
      </c>
      <c r="T346" s="282" t="str" cm="1">
        <f t="array" ref="T346">IFERROR(INDEX(import_data,MATCH($T$8&amp;"-"&amp;$Q346,import_key,0),T$9),"")</f>
        <v/>
      </c>
      <c r="U346" s="280" t="str" cm="1">
        <f t="array" ref="U346">IFERROR(INDEX(import_data,MATCH($T$8&amp;"-"&amp;$Q346,import_key,0),U$9),"")</f>
        <v/>
      </c>
      <c r="V346" s="300" t="str" cm="1">
        <f t="array" ref="V346">IFERROR(INDEX(import_data,MATCH($T$8&amp;"-"&amp;$Q346,import_key,0),V$9),"")</f>
        <v/>
      </c>
    </row>
    <row r="347" spans="2:22" x14ac:dyDescent="0.25">
      <c r="B347" s="141">
        <f t="shared" si="42"/>
        <v>335</v>
      </c>
      <c r="C347" s="278">
        <f t="shared" si="36"/>
        <v>353</v>
      </c>
      <c r="E347" s="282" cm="1">
        <f t="array" ref="E347">IF($C347="","",INDEX(import_data,$C347,E$9))</f>
        <v>1107</v>
      </c>
      <c r="F347" s="280" t="str" cm="1">
        <f t="array" ref="F347">IF($C347="","",INDEX(import_data,$C347,F$9))</f>
        <v>Goran</v>
      </c>
      <c r="G347" s="280" t="str" cm="1">
        <f t="array" ref="G347">IF($C347="","",INDEX(import_data,$C347,G$9))</f>
        <v>Žalac</v>
      </c>
      <c r="H347" s="280" t="str" cm="1">
        <f t="array" ref="H347">IF($C347="","",IF(INDEX(import_data,$C347,H$9)="","",INDEX(import_data,$C347,H$9)))</f>
        <v>OK Jelen</v>
      </c>
      <c r="I347" s="300" t="str" cm="1">
        <f t="array" ref="I347">IF($C347="","",IF(INDEX(import_data,$C347,I$9)="","",INDEX(import_data,$C347,I$9)))</f>
        <v>M21B</v>
      </c>
      <c r="K347" s="312" t="str">
        <f t="shared" si="38"/>
        <v>Goran – Žalac – OK Jelen – M21B</v>
      </c>
      <c r="L347" s="92" t="s">
        <v>0</v>
      </c>
      <c r="M347" s="312" t="str">
        <f t="shared" si="39"/>
        <v>Goran – Žalac – OK Jelen</v>
      </c>
      <c r="N347" s="92" t="s">
        <v>0</v>
      </c>
      <c r="O347" s="312" t="str">
        <f t="shared" si="40"/>
        <v>Goran – Žalac</v>
      </c>
      <c r="P347" s="92" t="s">
        <v>0</v>
      </c>
      <c r="Q347" s="141">
        <f t="shared" si="41"/>
        <v>335</v>
      </c>
      <c r="R347" s="278" t="str">
        <f t="shared" si="37"/>
        <v/>
      </c>
      <c r="T347" s="282" t="str" cm="1">
        <f t="array" ref="T347">IFERROR(INDEX(import_data,MATCH($T$8&amp;"-"&amp;$Q347,import_key,0),T$9),"")</f>
        <v/>
      </c>
      <c r="U347" s="280" t="str" cm="1">
        <f t="array" ref="U347">IFERROR(INDEX(import_data,MATCH($T$8&amp;"-"&amp;$Q347,import_key,0),U$9),"")</f>
        <v/>
      </c>
      <c r="V347" s="300" t="str" cm="1">
        <f t="array" ref="V347">IFERROR(INDEX(import_data,MATCH($T$8&amp;"-"&amp;$Q347,import_key,0),V$9),"")</f>
        <v/>
      </c>
    </row>
    <row r="348" spans="2:22" x14ac:dyDescent="0.25">
      <c r="B348" s="141">
        <f t="shared" si="42"/>
        <v>336</v>
      </c>
      <c r="C348" s="278">
        <f t="shared" si="36"/>
        <v>354</v>
      </c>
      <c r="E348" s="282" cm="1">
        <f t="array" ref="E348">IF($C348="","",INDEX(import_data,$C348,E$9))</f>
        <v>1827</v>
      </c>
      <c r="F348" s="280" t="str" cm="1">
        <f t="array" ref="F348">IF($C348="","",INDEX(import_data,$C348,F$9))</f>
        <v>Goran</v>
      </c>
      <c r="G348" s="280" t="str" cm="1">
        <f t="array" ref="G348">IF($C348="","",INDEX(import_data,$C348,G$9))</f>
        <v>Grbac</v>
      </c>
      <c r="H348" s="280" t="str" cm="1">
        <f t="array" ref="H348">IF($C348="","",IF(INDEX(import_data,$C348,H$9)="","",INDEX(import_data,$C348,H$9)))</f>
        <v>OK Ris</v>
      </c>
      <c r="I348" s="300" t="str" cm="1">
        <f t="array" ref="I348">IF($C348="","",IF(INDEX(import_data,$C348,I$9)="","",INDEX(import_data,$C348,I$9)))</f>
        <v/>
      </c>
      <c r="K348" s="312" t="str">
        <f t="shared" si="38"/>
        <v>Goran – Grbac – OK Ris</v>
      </c>
      <c r="L348" s="92" t="s">
        <v>0</v>
      </c>
      <c r="M348" s="312" t="str">
        <f t="shared" si="39"/>
        <v>Goran – Grbac – OK Ris</v>
      </c>
      <c r="N348" s="92" t="s">
        <v>0</v>
      </c>
      <c r="O348" s="312" t="str">
        <f t="shared" si="40"/>
        <v>Goran – Grbac</v>
      </c>
      <c r="P348" s="92" t="s">
        <v>0</v>
      </c>
      <c r="Q348" s="141">
        <f t="shared" si="41"/>
        <v>336</v>
      </c>
      <c r="R348" s="278" t="str">
        <f t="shared" si="37"/>
        <v/>
      </c>
      <c r="T348" s="282" t="str" cm="1">
        <f t="array" ref="T348">IFERROR(INDEX(import_data,MATCH($T$8&amp;"-"&amp;$Q348,import_key,0),T$9),"")</f>
        <v/>
      </c>
      <c r="U348" s="280" t="str" cm="1">
        <f t="array" ref="U348">IFERROR(INDEX(import_data,MATCH($T$8&amp;"-"&amp;$Q348,import_key,0),U$9),"")</f>
        <v/>
      </c>
      <c r="V348" s="300" t="str" cm="1">
        <f t="array" ref="V348">IFERROR(INDEX(import_data,MATCH($T$8&amp;"-"&amp;$Q348,import_key,0),V$9),"")</f>
        <v/>
      </c>
    </row>
    <row r="349" spans="2:22" x14ac:dyDescent="0.25">
      <c r="B349" s="141">
        <f t="shared" si="42"/>
        <v>337</v>
      </c>
      <c r="C349" s="278">
        <f t="shared" si="36"/>
        <v>355</v>
      </c>
      <c r="E349" s="282" cm="1">
        <f t="array" ref="E349">IF($C349="","",INDEX(import_data,$C349,E$9))</f>
        <v>1409</v>
      </c>
      <c r="F349" s="280" t="str" cm="1">
        <f t="array" ref="F349">IF($C349="","",INDEX(import_data,$C349,F$9))</f>
        <v>Goran</v>
      </c>
      <c r="G349" s="280" t="str" cm="1">
        <f t="array" ref="G349">IF($C349="","",INDEX(import_data,$C349,G$9))</f>
        <v>Habjanec</v>
      </c>
      <c r="H349" s="280" t="str" cm="1">
        <f t="array" ref="H349">IF($C349="","",IF(INDEX(import_data,$C349,H$9)="","",INDEX(import_data,$C349,H$9)))</f>
        <v>OK Vihor</v>
      </c>
      <c r="I349" s="300" t="str" cm="1">
        <f t="array" ref="I349">IF($C349="","",IF(INDEX(import_data,$C349,I$9)="","",INDEX(import_data,$C349,I$9)))</f>
        <v>M45</v>
      </c>
      <c r="K349" s="312" t="str">
        <f t="shared" si="38"/>
        <v>Goran – Habjanec – OK Vihor – M45</v>
      </c>
      <c r="L349" s="92" t="s">
        <v>0</v>
      </c>
      <c r="M349" s="312" t="str">
        <f t="shared" si="39"/>
        <v>Goran – Habjanec – OK Vihor</v>
      </c>
      <c r="N349" s="92" t="s">
        <v>0</v>
      </c>
      <c r="O349" s="312" t="str">
        <f t="shared" si="40"/>
        <v>Goran – Habjanec</v>
      </c>
      <c r="P349" s="92" t="s">
        <v>0</v>
      </c>
      <c r="Q349" s="141">
        <f t="shared" si="41"/>
        <v>337</v>
      </c>
      <c r="R349" s="278" t="str">
        <f t="shared" si="37"/>
        <v/>
      </c>
      <c r="T349" s="282" t="str" cm="1">
        <f t="array" ref="T349">IFERROR(INDEX(import_data,MATCH($T$8&amp;"-"&amp;$Q349,import_key,0),T$9),"")</f>
        <v/>
      </c>
      <c r="U349" s="280" t="str" cm="1">
        <f t="array" ref="U349">IFERROR(INDEX(import_data,MATCH($T$8&amp;"-"&amp;$Q349,import_key,0),U$9),"")</f>
        <v/>
      </c>
      <c r="V349" s="300" t="str" cm="1">
        <f t="array" ref="V349">IFERROR(INDEX(import_data,MATCH($T$8&amp;"-"&amp;$Q349,import_key,0),V$9),"")</f>
        <v/>
      </c>
    </row>
    <row r="350" spans="2:22" x14ac:dyDescent="0.25">
      <c r="B350" s="141">
        <f t="shared" si="42"/>
        <v>338</v>
      </c>
      <c r="C350" s="278">
        <f t="shared" si="36"/>
        <v>356</v>
      </c>
      <c r="E350" s="282" cm="1">
        <f t="array" ref="E350">IF($C350="","",INDEX(import_data,$C350,E$9))</f>
        <v>1017</v>
      </c>
      <c r="F350" s="280" t="str" cm="1">
        <f t="array" ref="F350">IF($C350="","",INDEX(import_data,$C350,F$9))</f>
        <v>Goran</v>
      </c>
      <c r="G350" s="280" t="str" cm="1">
        <f t="array" ref="G350">IF($C350="","",INDEX(import_data,$C350,G$9))</f>
        <v>Novak</v>
      </c>
      <c r="H350" s="280" t="str" cm="1">
        <f t="array" ref="H350">IF($C350="","",IF(INDEX(import_data,$C350,H$9)="","",INDEX(import_data,$C350,H$9)))</f>
        <v>OK Vihor</v>
      </c>
      <c r="I350" s="300" t="str" cm="1">
        <f t="array" ref="I350">IF($C350="","",IF(INDEX(import_data,$C350,I$9)="","",INDEX(import_data,$C350,I$9)))</f>
        <v/>
      </c>
      <c r="K350" s="312" t="str">
        <f t="shared" si="38"/>
        <v>Goran – Novak – OK Vihor</v>
      </c>
      <c r="L350" s="92" t="s">
        <v>0</v>
      </c>
      <c r="M350" s="312" t="str">
        <f t="shared" si="39"/>
        <v>Goran – Novak – OK Vihor</v>
      </c>
      <c r="N350" s="92" t="s">
        <v>0</v>
      </c>
      <c r="O350" s="312" t="str">
        <f t="shared" si="40"/>
        <v>Goran – Novak</v>
      </c>
      <c r="P350" s="92" t="s">
        <v>0</v>
      </c>
      <c r="Q350" s="141">
        <f t="shared" si="41"/>
        <v>338</v>
      </c>
      <c r="R350" s="278" t="str">
        <f t="shared" si="37"/>
        <v/>
      </c>
      <c r="T350" s="282" t="str" cm="1">
        <f t="array" ref="T350">IFERROR(INDEX(import_data,MATCH($T$8&amp;"-"&amp;$Q350,import_key,0),T$9),"")</f>
        <v/>
      </c>
      <c r="U350" s="280" t="str" cm="1">
        <f t="array" ref="U350">IFERROR(INDEX(import_data,MATCH($T$8&amp;"-"&amp;$Q350,import_key,0),U$9),"")</f>
        <v/>
      </c>
      <c r="V350" s="300" t="str" cm="1">
        <f t="array" ref="V350">IFERROR(INDEX(import_data,MATCH($T$8&amp;"-"&amp;$Q350,import_key,0),V$9),"")</f>
        <v/>
      </c>
    </row>
    <row r="351" spans="2:22" x14ac:dyDescent="0.25">
      <c r="B351" s="141">
        <f t="shared" si="42"/>
        <v>339</v>
      </c>
      <c r="C351" s="278">
        <f t="shared" si="36"/>
        <v>357</v>
      </c>
      <c r="E351" s="282" cm="1">
        <f t="array" ref="E351">IF($C351="","",INDEX(import_data,$C351,E$9))</f>
        <v>1546</v>
      </c>
      <c r="F351" s="280" t="str" cm="1">
        <f t="array" ref="F351">IF($C351="","",INDEX(import_data,$C351,F$9))</f>
        <v>Goran</v>
      </c>
      <c r="G351" s="280" t="str" cm="1">
        <f t="array" ref="G351">IF($C351="","",INDEX(import_data,$C351,G$9))</f>
        <v>Rihter</v>
      </c>
      <c r="H351" s="280" t="str" cm="1">
        <f t="array" ref="H351">IF($C351="","",IF(INDEX(import_data,$C351,H$9)="","",INDEX(import_data,$C351,H$9)))</f>
        <v>OK Kapela</v>
      </c>
      <c r="I351" s="300" t="str" cm="1">
        <f t="array" ref="I351">IF($C351="","",IF(INDEX(import_data,$C351,I$9)="","",INDEX(import_data,$C351,I$9)))</f>
        <v>M35</v>
      </c>
      <c r="K351" s="312" t="str">
        <f t="shared" si="38"/>
        <v>Goran – Rihter – OK Kapela – M35</v>
      </c>
      <c r="L351" s="92" t="s">
        <v>0</v>
      </c>
      <c r="M351" s="312" t="str">
        <f t="shared" si="39"/>
        <v>Goran – Rihter – OK Kapela</v>
      </c>
      <c r="N351" s="92" t="s">
        <v>0</v>
      </c>
      <c r="O351" s="312" t="str">
        <f t="shared" si="40"/>
        <v>Goran – Rihter</v>
      </c>
      <c r="P351" s="92" t="s">
        <v>0</v>
      </c>
      <c r="Q351" s="141">
        <f t="shared" si="41"/>
        <v>339</v>
      </c>
      <c r="R351" s="278" t="str">
        <f t="shared" si="37"/>
        <v/>
      </c>
      <c r="T351" s="282" t="str" cm="1">
        <f t="array" ref="T351">IFERROR(INDEX(import_data,MATCH($T$8&amp;"-"&amp;$Q351,import_key,0),T$9),"")</f>
        <v/>
      </c>
      <c r="U351" s="280" t="str" cm="1">
        <f t="array" ref="U351">IFERROR(INDEX(import_data,MATCH($T$8&amp;"-"&amp;$Q351,import_key,0),U$9),"")</f>
        <v/>
      </c>
      <c r="V351" s="300" t="str" cm="1">
        <f t="array" ref="V351">IFERROR(INDEX(import_data,MATCH($T$8&amp;"-"&amp;$Q351,import_key,0),V$9),"")</f>
        <v/>
      </c>
    </row>
    <row r="352" spans="2:22" x14ac:dyDescent="0.25">
      <c r="B352" s="141">
        <f t="shared" si="42"/>
        <v>340</v>
      </c>
      <c r="C352" s="278">
        <f t="shared" si="36"/>
        <v>358</v>
      </c>
      <c r="E352" s="282" cm="1">
        <f t="array" ref="E352">IF($C352="","",INDEX(import_data,$C352,E$9))</f>
        <v>1016</v>
      </c>
      <c r="F352" s="280" t="str" cm="1">
        <f t="array" ref="F352">IF($C352="","",INDEX(import_data,$C352,F$9))</f>
        <v>Goran</v>
      </c>
      <c r="G352" s="280" t="str" cm="1">
        <f t="array" ref="G352">IF($C352="","",INDEX(import_data,$C352,G$9))</f>
        <v>Marović</v>
      </c>
      <c r="H352" s="280" t="str" cm="1">
        <f t="array" ref="H352">IF($C352="","",IF(INDEX(import_data,$C352,H$9)="","",INDEX(import_data,$C352,H$9)))</f>
        <v>OK Vihor</v>
      </c>
      <c r="I352" s="300" t="str" cm="1">
        <f t="array" ref="I352">IF($C352="","",IF(INDEX(import_data,$C352,I$9)="","",INDEX(import_data,$C352,I$9)))</f>
        <v/>
      </c>
      <c r="K352" s="312" t="str">
        <f t="shared" si="38"/>
        <v>Goran – Marović – OK Vihor</v>
      </c>
      <c r="L352" s="92" t="s">
        <v>0</v>
      </c>
      <c r="M352" s="312" t="str">
        <f t="shared" si="39"/>
        <v>Goran – Marović – OK Vihor</v>
      </c>
      <c r="N352" s="92" t="s">
        <v>0</v>
      </c>
      <c r="O352" s="312" t="str">
        <f t="shared" si="40"/>
        <v>Goran – Marović</v>
      </c>
      <c r="P352" s="92" t="s">
        <v>0</v>
      </c>
      <c r="Q352" s="141">
        <f t="shared" si="41"/>
        <v>340</v>
      </c>
      <c r="R352" s="278" t="str">
        <f t="shared" si="37"/>
        <v/>
      </c>
      <c r="T352" s="282" t="str" cm="1">
        <f t="array" ref="T352">IFERROR(INDEX(import_data,MATCH($T$8&amp;"-"&amp;$Q352,import_key,0),T$9),"")</f>
        <v/>
      </c>
      <c r="U352" s="280" t="str" cm="1">
        <f t="array" ref="U352">IFERROR(INDEX(import_data,MATCH($T$8&amp;"-"&amp;$Q352,import_key,0),U$9),"")</f>
        <v/>
      </c>
      <c r="V352" s="300" t="str" cm="1">
        <f t="array" ref="V352">IFERROR(INDEX(import_data,MATCH($T$8&amp;"-"&amp;$Q352,import_key,0),V$9),"")</f>
        <v/>
      </c>
    </row>
    <row r="353" spans="2:22" x14ac:dyDescent="0.25">
      <c r="B353" s="141">
        <f t="shared" si="42"/>
        <v>341</v>
      </c>
      <c r="C353" s="278">
        <f t="shared" si="36"/>
        <v>359</v>
      </c>
      <c r="E353" s="282" cm="1">
        <f t="array" ref="E353">IF($C353="","",INDEX(import_data,$C353,E$9))</f>
        <v>1498</v>
      </c>
      <c r="F353" s="280" t="str" cm="1">
        <f t="array" ref="F353">IF($C353="","",INDEX(import_data,$C353,F$9))</f>
        <v>Goran</v>
      </c>
      <c r="G353" s="280" t="str" cm="1">
        <f t="array" ref="G353">IF($C353="","",INDEX(import_data,$C353,G$9))</f>
        <v>Vodopija</v>
      </c>
      <c r="H353" s="280" t="str" cm="1">
        <f t="array" ref="H353">IF($C353="","",IF(INDEX(import_data,$C353,H$9)="","",INDEX(import_data,$C353,H$9)))</f>
        <v>OK Kapela</v>
      </c>
      <c r="I353" s="300" t="str" cm="1">
        <f t="array" ref="I353">IF($C353="","",IF(INDEX(import_data,$C353,I$9)="","",INDEX(import_data,$C353,I$9)))</f>
        <v>M35</v>
      </c>
      <c r="K353" s="312" t="str">
        <f t="shared" si="38"/>
        <v>Goran – Vodopija – OK Kapela – M35</v>
      </c>
      <c r="L353" s="92" t="s">
        <v>0</v>
      </c>
      <c r="M353" s="312" t="str">
        <f t="shared" si="39"/>
        <v>Goran – Vodopija – OK Kapela</v>
      </c>
      <c r="N353" s="92" t="s">
        <v>0</v>
      </c>
      <c r="O353" s="312" t="str">
        <f t="shared" si="40"/>
        <v>Goran – Vodopija</v>
      </c>
      <c r="P353" s="92" t="s">
        <v>0</v>
      </c>
      <c r="Q353" s="141">
        <f t="shared" si="41"/>
        <v>341</v>
      </c>
      <c r="R353" s="278" t="str">
        <f t="shared" si="37"/>
        <v/>
      </c>
      <c r="T353" s="282" t="str" cm="1">
        <f t="array" ref="T353">IFERROR(INDEX(import_data,MATCH($T$8&amp;"-"&amp;$Q353,import_key,0),T$9),"")</f>
        <v/>
      </c>
      <c r="U353" s="280" t="str" cm="1">
        <f t="array" ref="U353">IFERROR(INDEX(import_data,MATCH($T$8&amp;"-"&amp;$Q353,import_key,0),U$9),"")</f>
        <v/>
      </c>
      <c r="V353" s="300" t="str" cm="1">
        <f t="array" ref="V353">IFERROR(INDEX(import_data,MATCH($T$8&amp;"-"&amp;$Q353,import_key,0),V$9),"")</f>
        <v/>
      </c>
    </row>
    <row r="354" spans="2:22" x14ac:dyDescent="0.25">
      <c r="B354" s="141">
        <f t="shared" si="42"/>
        <v>342</v>
      </c>
      <c r="C354" s="278">
        <f t="shared" si="36"/>
        <v>360</v>
      </c>
      <c r="E354" s="282" cm="1">
        <f t="array" ref="E354">IF($C354="","",INDEX(import_data,$C354,E$9))</f>
        <v>1889</v>
      </c>
      <c r="F354" s="280" t="str" cm="1">
        <f t="array" ref="F354">IF($C354="","",INDEX(import_data,$C354,F$9))</f>
        <v>Goran</v>
      </c>
      <c r="G354" s="280" t="str" cm="1">
        <f t="array" ref="G354">IF($C354="","",INDEX(import_data,$C354,G$9))</f>
        <v>Jandras</v>
      </c>
      <c r="H354" s="280" t="str" cm="1">
        <f t="array" ref="H354">IF($C354="","",IF(INDEX(import_data,$C354,H$9)="","",INDEX(import_data,$C354,H$9)))</f>
        <v>OK Vihor</v>
      </c>
      <c r="I354" s="300" t="str" cm="1">
        <f t="array" ref="I354">IF($C354="","",IF(INDEX(import_data,$C354,I$9)="","",INDEX(import_data,$C354,I$9)))</f>
        <v>M20</v>
      </c>
      <c r="K354" s="312" t="str">
        <f t="shared" si="38"/>
        <v>Goran – Jandras – OK Vihor – M20</v>
      </c>
      <c r="L354" s="92" t="s">
        <v>0</v>
      </c>
      <c r="M354" s="312" t="str">
        <f t="shared" si="39"/>
        <v>Goran – Jandras – OK Vihor</v>
      </c>
      <c r="N354" s="92" t="s">
        <v>0</v>
      </c>
      <c r="O354" s="312" t="str">
        <f t="shared" si="40"/>
        <v>Goran – Jandras</v>
      </c>
      <c r="P354" s="92" t="s">
        <v>0</v>
      </c>
      <c r="Q354" s="141">
        <f t="shared" si="41"/>
        <v>342</v>
      </c>
      <c r="R354" s="278" t="str">
        <f t="shared" si="37"/>
        <v/>
      </c>
      <c r="T354" s="282" t="str" cm="1">
        <f t="array" ref="T354">IFERROR(INDEX(import_data,MATCH($T$8&amp;"-"&amp;$Q354,import_key,0),T$9),"")</f>
        <v/>
      </c>
      <c r="U354" s="280" t="str" cm="1">
        <f t="array" ref="U354">IFERROR(INDEX(import_data,MATCH($T$8&amp;"-"&amp;$Q354,import_key,0),U$9),"")</f>
        <v/>
      </c>
      <c r="V354" s="300" t="str" cm="1">
        <f t="array" ref="V354">IFERROR(INDEX(import_data,MATCH($T$8&amp;"-"&amp;$Q354,import_key,0),V$9),"")</f>
        <v/>
      </c>
    </row>
    <row r="355" spans="2:22" x14ac:dyDescent="0.25">
      <c r="B355" s="141">
        <f t="shared" si="42"/>
        <v>343</v>
      </c>
      <c r="C355" s="278">
        <f t="shared" si="36"/>
        <v>361</v>
      </c>
      <c r="E355" s="282" cm="1">
        <f t="array" ref="E355">IF($C355="","",INDEX(import_data,$C355,E$9))</f>
        <v>1015</v>
      </c>
      <c r="F355" s="280" t="str" cm="1">
        <f t="array" ref="F355">IF($C355="","",INDEX(import_data,$C355,F$9))</f>
        <v>Goran</v>
      </c>
      <c r="G355" s="280" t="str" cm="1">
        <f t="array" ref="G355">IF($C355="","",INDEX(import_data,$C355,G$9))</f>
        <v>Ferić</v>
      </c>
      <c r="H355" s="280" t="str" cm="1">
        <f t="array" ref="H355">IF($C355="","",IF(INDEX(import_data,$C355,H$9)="","",INDEX(import_data,$C355,H$9)))</f>
        <v>OK Vihor</v>
      </c>
      <c r="I355" s="300" t="str" cm="1">
        <f t="array" ref="I355">IF($C355="","",IF(INDEX(import_data,$C355,I$9)="","",INDEX(import_data,$C355,I$9)))</f>
        <v/>
      </c>
      <c r="K355" s="312" t="str">
        <f t="shared" si="38"/>
        <v>Goran – Ferić – OK Vihor</v>
      </c>
      <c r="L355" s="92" t="s">
        <v>0</v>
      </c>
      <c r="M355" s="312" t="str">
        <f t="shared" si="39"/>
        <v>Goran – Ferić – OK Vihor</v>
      </c>
      <c r="N355" s="92" t="s">
        <v>0</v>
      </c>
      <c r="O355" s="312" t="str">
        <f t="shared" si="40"/>
        <v>Goran – Ferić</v>
      </c>
      <c r="P355" s="92" t="s">
        <v>0</v>
      </c>
      <c r="Q355" s="141">
        <f t="shared" si="41"/>
        <v>343</v>
      </c>
      <c r="R355" s="278" t="str">
        <f t="shared" si="37"/>
        <v/>
      </c>
      <c r="T355" s="282" t="str" cm="1">
        <f t="array" ref="T355">IFERROR(INDEX(import_data,MATCH($T$8&amp;"-"&amp;$Q355,import_key,0),T$9),"")</f>
        <v/>
      </c>
      <c r="U355" s="280" t="str" cm="1">
        <f t="array" ref="U355">IFERROR(INDEX(import_data,MATCH($T$8&amp;"-"&amp;$Q355,import_key,0),U$9),"")</f>
        <v/>
      </c>
      <c r="V355" s="300" t="str" cm="1">
        <f t="array" ref="V355">IFERROR(INDEX(import_data,MATCH($T$8&amp;"-"&amp;$Q355,import_key,0),V$9),"")</f>
        <v/>
      </c>
    </row>
    <row r="356" spans="2:22" x14ac:dyDescent="0.25">
      <c r="B356" s="141">
        <f t="shared" si="42"/>
        <v>344</v>
      </c>
      <c r="C356" s="278">
        <f t="shared" si="36"/>
        <v>362</v>
      </c>
      <c r="E356" s="282" cm="1">
        <f t="array" ref="E356">IF($C356="","",INDEX(import_data,$C356,E$9))</f>
        <v>1691</v>
      </c>
      <c r="F356" s="280" t="str" cm="1">
        <f t="array" ref="F356">IF($C356="","",INDEX(import_data,$C356,F$9))</f>
        <v>Goran</v>
      </c>
      <c r="G356" s="280" t="str" cm="1">
        <f t="array" ref="G356">IF($C356="","",INDEX(import_data,$C356,G$9))</f>
        <v>Babić</v>
      </c>
      <c r="H356" s="280" t="str" cm="1">
        <f t="array" ref="H356">IF($C356="","",IF(INDEX(import_data,$C356,H$9)="","",INDEX(import_data,$C356,H$9)))</f>
        <v>OK Vihor</v>
      </c>
      <c r="I356" s="300" t="str" cm="1">
        <f t="array" ref="I356">IF($C356="","",IF(INDEX(import_data,$C356,I$9)="","",INDEX(import_data,$C356,I$9)))</f>
        <v/>
      </c>
      <c r="K356" s="312" t="str">
        <f t="shared" si="38"/>
        <v>Goran – Babić – OK Vihor</v>
      </c>
      <c r="L356" s="92" t="s">
        <v>0</v>
      </c>
      <c r="M356" s="312" t="str">
        <f t="shared" si="39"/>
        <v>Goran – Babić – OK Vihor</v>
      </c>
      <c r="N356" s="92" t="s">
        <v>0</v>
      </c>
      <c r="O356" s="312" t="str">
        <f t="shared" si="40"/>
        <v>Goran – Babić</v>
      </c>
      <c r="P356" s="92" t="s">
        <v>0</v>
      </c>
      <c r="Q356" s="141">
        <f t="shared" si="41"/>
        <v>344</v>
      </c>
      <c r="R356" s="278" t="str">
        <f t="shared" si="37"/>
        <v/>
      </c>
      <c r="T356" s="282" t="str" cm="1">
        <f t="array" ref="T356">IFERROR(INDEX(import_data,MATCH($T$8&amp;"-"&amp;$Q356,import_key,0),T$9),"")</f>
        <v/>
      </c>
      <c r="U356" s="280" t="str" cm="1">
        <f t="array" ref="U356">IFERROR(INDEX(import_data,MATCH($T$8&amp;"-"&amp;$Q356,import_key,0),U$9),"")</f>
        <v/>
      </c>
      <c r="V356" s="300" t="str" cm="1">
        <f t="array" ref="V356">IFERROR(INDEX(import_data,MATCH($T$8&amp;"-"&amp;$Q356,import_key,0),V$9),"")</f>
        <v/>
      </c>
    </row>
    <row r="357" spans="2:22" x14ac:dyDescent="0.25">
      <c r="B357" s="141">
        <f t="shared" si="42"/>
        <v>345</v>
      </c>
      <c r="C357" s="278">
        <f t="shared" si="36"/>
        <v>363</v>
      </c>
      <c r="E357" s="282" cm="1">
        <f t="array" ref="E357">IF($C357="","",INDEX(import_data,$C357,E$9))</f>
        <v>2109</v>
      </c>
      <c r="F357" s="280" t="str" cm="1">
        <f t="array" ref="F357">IF($C357="","",INDEX(import_data,$C357,F$9))</f>
        <v>Göran</v>
      </c>
      <c r="G357" s="280" t="str" cm="1">
        <f t="array" ref="G357">IF($C357="","",INDEX(import_data,$C357,G$9))</f>
        <v>Eriksson</v>
      </c>
      <c r="H357" s="280" t="str" cm="1">
        <f t="array" ref="H357">IF($C357="","",IF(INDEX(import_data,$C357,H$9)="","",INDEX(import_data,$C357,H$9)))</f>
        <v>Kimito SF</v>
      </c>
      <c r="I357" s="300" t="str" cm="1">
        <f t="array" ref="I357">IF($C357="","",IF(INDEX(import_data,$C357,I$9)="","",INDEX(import_data,$C357,I$9)))</f>
        <v/>
      </c>
      <c r="K357" s="312" t="str">
        <f t="shared" si="38"/>
        <v>Göran – Eriksson – Kimito SF</v>
      </c>
      <c r="L357" s="92" t="s">
        <v>0</v>
      </c>
      <c r="M357" s="312" t="str">
        <f t="shared" si="39"/>
        <v>Göran – Eriksson – Kimito SF</v>
      </c>
      <c r="N357" s="92" t="s">
        <v>0</v>
      </c>
      <c r="O357" s="312" t="str">
        <f t="shared" si="40"/>
        <v>Göran – Eriksson</v>
      </c>
      <c r="P357" s="92" t="s">
        <v>0</v>
      </c>
      <c r="Q357" s="141">
        <f t="shared" si="41"/>
        <v>345</v>
      </c>
      <c r="R357" s="278" t="str">
        <f t="shared" si="37"/>
        <v/>
      </c>
      <c r="T357" s="282" t="str" cm="1">
        <f t="array" ref="T357">IFERROR(INDEX(import_data,MATCH($T$8&amp;"-"&amp;$Q357,import_key,0),T$9),"")</f>
        <v/>
      </c>
      <c r="U357" s="280" t="str" cm="1">
        <f t="array" ref="U357">IFERROR(INDEX(import_data,MATCH($T$8&amp;"-"&amp;$Q357,import_key,0),U$9),"")</f>
        <v/>
      </c>
      <c r="V357" s="300" t="str" cm="1">
        <f t="array" ref="V357">IFERROR(INDEX(import_data,MATCH($T$8&amp;"-"&amp;$Q357,import_key,0),V$9),"")</f>
        <v/>
      </c>
    </row>
    <row r="358" spans="2:22" x14ac:dyDescent="0.25">
      <c r="B358" s="141">
        <f t="shared" si="42"/>
        <v>346</v>
      </c>
      <c r="C358" s="278">
        <f t="shared" si="36"/>
        <v>364</v>
      </c>
      <c r="E358" s="282" cm="1">
        <f t="array" ref="E358">IF($C358="","",INDEX(import_data,$C358,E$9))</f>
        <v>1919</v>
      </c>
      <c r="F358" s="280" t="str" cm="1">
        <f t="array" ref="F358">IF($C358="","",INDEX(import_data,$C358,F$9))</f>
        <v>Goran</v>
      </c>
      <c r="G358" s="280" t="str" cm="1">
        <f t="array" ref="G358">IF($C358="","",INDEX(import_data,$C358,G$9))</f>
        <v>Juratović</v>
      </c>
      <c r="H358" s="280" t="str" cm="1">
        <f t="array" ref="H358">IF($C358="","",IF(INDEX(import_data,$C358,H$9)="","",INDEX(import_data,$C358,H$9)))</f>
        <v>OK Vihor</v>
      </c>
      <c r="I358" s="300" t="str" cm="1">
        <f t="array" ref="I358">IF($C358="","",IF(INDEX(import_data,$C358,I$9)="","",INDEX(import_data,$C358,I$9)))</f>
        <v/>
      </c>
      <c r="K358" s="312" t="str">
        <f t="shared" si="38"/>
        <v>Goran – Juratović – OK Vihor</v>
      </c>
      <c r="L358" s="92" t="s">
        <v>0</v>
      </c>
      <c r="M358" s="312" t="str">
        <f t="shared" si="39"/>
        <v>Goran – Juratović – OK Vihor</v>
      </c>
      <c r="N358" s="92" t="s">
        <v>0</v>
      </c>
      <c r="O358" s="312" t="str">
        <f t="shared" si="40"/>
        <v>Goran – Juratović</v>
      </c>
      <c r="P358" s="92" t="s">
        <v>0</v>
      </c>
      <c r="Q358" s="141">
        <f t="shared" si="41"/>
        <v>346</v>
      </c>
      <c r="R358" s="278" t="str">
        <f t="shared" si="37"/>
        <v/>
      </c>
      <c r="T358" s="282" t="str" cm="1">
        <f t="array" ref="T358">IFERROR(INDEX(import_data,MATCH($T$8&amp;"-"&amp;$Q358,import_key,0),T$9),"")</f>
        <v/>
      </c>
      <c r="U358" s="280" t="str" cm="1">
        <f t="array" ref="U358">IFERROR(INDEX(import_data,MATCH($T$8&amp;"-"&amp;$Q358,import_key,0),U$9),"")</f>
        <v/>
      </c>
      <c r="V358" s="300" t="str" cm="1">
        <f t="array" ref="V358">IFERROR(INDEX(import_data,MATCH($T$8&amp;"-"&amp;$Q358,import_key,0),V$9),"")</f>
        <v/>
      </c>
    </row>
    <row r="359" spans="2:22" x14ac:dyDescent="0.25">
      <c r="B359" s="141">
        <f t="shared" si="42"/>
        <v>347</v>
      </c>
      <c r="C359" s="278">
        <f t="shared" si="36"/>
        <v>365</v>
      </c>
      <c r="E359" s="282" cm="1">
        <f t="array" ref="E359">IF($C359="","",INDEX(import_data,$C359,E$9))</f>
        <v>2059</v>
      </c>
      <c r="F359" s="280" t="str" cm="1">
        <f t="array" ref="F359">IF($C359="","",INDEX(import_data,$C359,F$9))</f>
        <v>Gordan</v>
      </c>
      <c r="G359" s="280" t="str" cm="1">
        <f t="array" ref="G359">IF($C359="","",INDEX(import_data,$C359,G$9))</f>
        <v>Borković</v>
      </c>
      <c r="H359" s="280" t="str" cm="1">
        <f t="array" ref="H359">IF($C359="","",IF(INDEX(import_data,$C359,H$9)="","",INDEX(import_data,$C359,H$9)))</f>
        <v/>
      </c>
      <c r="I359" s="300" t="str" cm="1">
        <f t="array" ref="I359">IF($C359="","",IF(INDEX(import_data,$C359,I$9)="","",INDEX(import_data,$C359,I$9)))</f>
        <v/>
      </c>
      <c r="K359" s="312" t="str">
        <f t="shared" si="38"/>
        <v>Gordan – Borković</v>
      </c>
      <c r="L359" s="92" t="s">
        <v>0</v>
      </c>
      <c r="M359" s="312" t="str">
        <f t="shared" si="39"/>
        <v>Gordan – Borković</v>
      </c>
      <c r="N359" s="92" t="s">
        <v>0</v>
      </c>
      <c r="O359" s="312" t="str">
        <f t="shared" si="40"/>
        <v>Gordan – Borković</v>
      </c>
      <c r="P359" s="92" t="s">
        <v>0</v>
      </c>
      <c r="Q359" s="141">
        <f t="shared" si="41"/>
        <v>347</v>
      </c>
      <c r="R359" s="278" t="str">
        <f t="shared" si="37"/>
        <v/>
      </c>
      <c r="T359" s="282" t="str" cm="1">
        <f t="array" ref="T359">IFERROR(INDEX(import_data,MATCH($T$8&amp;"-"&amp;$Q359,import_key,0),T$9),"")</f>
        <v/>
      </c>
      <c r="U359" s="280" t="str" cm="1">
        <f t="array" ref="U359">IFERROR(INDEX(import_data,MATCH($T$8&amp;"-"&amp;$Q359,import_key,0),U$9),"")</f>
        <v/>
      </c>
      <c r="V359" s="300" t="str" cm="1">
        <f t="array" ref="V359">IFERROR(INDEX(import_data,MATCH($T$8&amp;"-"&amp;$Q359,import_key,0),V$9),"")</f>
        <v/>
      </c>
    </row>
    <row r="360" spans="2:22" x14ac:dyDescent="0.25">
      <c r="B360" s="141">
        <f t="shared" si="42"/>
        <v>348</v>
      </c>
      <c r="C360" s="278">
        <f t="shared" si="36"/>
        <v>366</v>
      </c>
      <c r="E360" s="282" cm="1">
        <f t="array" ref="E360">IF($C360="","",INDEX(import_data,$C360,E$9))</f>
        <v>1328</v>
      </c>
      <c r="F360" s="280" t="str" cm="1">
        <f t="array" ref="F360">IF($C360="","",INDEX(import_data,$C360,F$9))</f>
        <v>Gordan</v>
      </c>
      <c r="G360" s="280" t="str" cm="1">
        <f t="array" ref="G360">IF($C360="","",INDEX(import_data,$C360,G$9))</f>
        <v>Mlinarić</v>
      </c>
      <c r="H360" s="280" t="str" cm="1">
        <f t="array" ref="H360">IF($C360="","",IF(INDEX(import_data,$C360,H$9)="","",INDEX(import_data,$C360,H$9)))</f>
        <v>OK Vihor</v>
      </c>
      <c r="I360" s="300" t="str" cm="1">
        <f t="array" ref="I360">IF($C360="","",IF(INDEX(import_data,$C360,I$9)="","",INDEX(import_data,$C360,I$9)))</f>
        <v>M21B</v>
      </c>
      <c r="K360" s="312" t="str">
        <f t="shared" si="38"/>
        <v>Gordan – Mlinarić – OK Vihor – M21B</v>
      </c>
      <c r="L360" s="92" t="s">
        <v>0</v>
      </c>
      <c r="M360" s="312" t="str">
        <f t="shared" si="39"/>
        <v>Gordan – Mlinarić – OK Vihor</v>
      </c>
      <c r="N360" s="92" t="s">
        <v>0</v>
      </c>
      <c r="O360" s="312" t="str">
        <f t="shared" si="40"/>
        <v>Gordan – Mlinarić</v>
      </c>
      <c r="P360" s="92" t="s">
        <v>0</v>
      </c>
      <c r="Q360" s="141">
        <f t="shared" si="41"/>
        <v>348</v>
      </c>
      <c r="R360" s="278" t="str">
        <f t="shared" si="37"/>
        <v/>
      </c>
      <c r="T360" s="282" t="str" cm="1">
        <f t="array" ref="T360">IFERROR(INDEX(import_data,MATCH($T$8&amp;"-"&amp;$Q360,import_key,0),T$9),"")</f>
        <v/>
      </c>
      <c r="U360" s="280" t="str" cm="1">
        <f t="array" ref="U360">IFERROR(INDEX(import_data,MATCH($T$8&amp;"-"&amp;$Q360,import_key,0),U$9),"")</f>
        <v/>
      </c>
      <c r="V360" s="300" t="str" cm="1">
        <f t="array" ref="V360">IFERROR(INDEX(import_data,MATCH($T$8&amp;"-"&amp;$Q360,import_key,0),V$9),"")</f>
        <v/>
      </c>
    </row>
    <row r="361" spans="2:22" x14ac:dyDescent="0.25">
      <c r="B361" s="141">
        <f t="shared" si="42"/>
        <v>349</v>
      </c>
      <c r="C361" s="278">
        <f t="shared" si="36"/>
        <v>367</v>
      </c>
      <c r="E361" s="282" cm="1">
        <f t="array" ref="E361">IF($C361="","",INDEX(import_data,$C361,E$9))</f>
        <v>2236</v>
      </c>
      <c r="F361" s="280" t="str" cm="1">
        <f t="array" ref="F361">IF($C361="","",INDEX(import_data,$C361,F$9))</f>
        <v>Gordana</v>
      </c>
      <c r="G361" s="280" t="str" cm="1">
        <f t="array" ref="G361">IF($C361="","",INDEX(import_data,$C361,G$9))</f>
        <v>Huzak</v>
      </c>
      <c r="H361" s="280" t="str" cm="1">
        <f t="array" ref="H361">IF($C361="","",IF(INDEX(import_data,$C361,H$9)="","",INDEX(import_data,$C361,H$9)))</f>
        <v>OK Kapela</v>
      </c>
      <c r="I361" s="300" t="str" cm="1">
        <f t="array" ref="I361">IF($C361="","",IF(INDEX(import_data,$C361,I$9)="","",INDEX(import_data,$C361,I$9)))</f>
        <v>Ž21B</v>
      </c>
      <c r="K361" s="312" t="str">
        <f t="shared" si="38"/>
        <v>Gordana – Huzak – OK Kapela – Ž21B</v>
      </c>
      <c r="L361" s="92" t="s">
        <v>0</v>
      </c>
      <c r="M361" s="312" t="str">
        <f t="shared" si="39"/>
        <v>Gordana – Huzak – OK Kapela</v>
      </c>
      <c r="N361" s="92" t="s">
        <v>0</v>
      </c>
      <c r="O361" s="312" t="str">
        <f t="shared" si="40"/>
        <v>Gordana – Huzak</v>
      </c>
      <c r="P361" s="92" t="s">
        <v>0</v>
      </c>
      <c r="Q361" s="141">
        <f t="shared" si="41"/>
        <v>349</v>
      </c>
      <c r="R361" s="278" t="str">
        <f t="shared" si="37"/>
        <v/>
      </c>
      <c r="T361" s="282" t="str" cm="1">
        <f t="array" ref="T361">IFERROR(INDEX(import_data,MATCH($T$8&amp;"-"&amp;$Q361,import_key,0),T$9),"")</f>
        <v/>
      </c>
      <c r="U361" s="280" t="str" cm="1">
        <f t="array" ref="U361">IFERROR(INDEX(import_data,MATCH($T$8&amp;"-"&amp;$Q361,import_key,0),U$9),"")</f>
        <v/>
      </c>
      <c r="V361" s="300" t="str" cm="1">
        <f t="array" ref="V361">IFERROR(INDEX(import_data,MATCH($T$8&amp;"-"&amp;$Q361,import_key,0),V$9),"")</f>
        <v/>
      </c>
    </row>
    <row r="362" spans="2:22" x14ac:dyDescent="0.25">
      <c r="B362" s="141">
        <f t="shared" si="42"/>
        <v>350</v>
      </c>
      <c r="C362" s="278">
        <f t="shared" si="36"/>
        <v>368</v>
      </c>
      <c r="E362" s="282" cm="1">
        <f t="array" ref="E362">IF($C362="","",INDEX(import_data,$C362,E$9))</f>
        <v>2213</v>
      </c>
      <c r="F362" s="280" t="str" cm="1">
        <f t="array" ref="F362">IF($C362="","",INDEX(import_data,$C362,F$9))</f>
        <v>Gordana</v>
      </c>
      <c r="G362" s="280" t="str" cm="1">
        <f t="array" ref="G362">IF($C362="","",INDEX(import_data,$C362,G$9))</f>
        <v>Dimovski</v>
      </c>
      <c r="H362" s="280" t="str" cm="1">
        <f t="array" ref="H362">IF($C362="","",IF(INDEX(import_data,$C362,H$9)="","",INDEX(import_data,$C362,H$9)))</f>
        <v>OK Varaždin</v>
      </c>
      <c r="I362" s="300" t="str" cm="1">
        <f t="array" ref="I362">IF($C362="","",IF(INDEX(import_data,$C362,I$9)="","",INDEX(import_data,$C362,I$9)))</f>
        <v>Ž45</v>
      </c>
      <c r="K362" s="312" t="str">
        <f t="shared" si="38"/>
        <v>Gordana – Dimovski – OK Varaždin – Ž45</v>
      </c>
      <c r="L362" s="92" t="s">
        <v>0</v>
      </c>
      <c r="M362" s="312" t="str">
        <f t="shared" si="39"/>
        <v>Gordana – Dimovski – OK Varaždin</v>
      </c>
      <c r="N362" s="92" t="s">
        <v>0</v>
      </c>
      <c r="O362" s="312" t="str">
        <f t="shared" si="40"/>
        <v>Gordana – Dimovski</v>
      </c>
      <c r="P362" s="92" t="s">
        <v>0</v>
      </c>
      <c r="Q362" s="141">
        <f t="shared" si="41"/>
        <v>350</v>
      </c>
      <c r="R362" s="278" t="str">
        <f t="shared" si="37"/>
        <v/>
      </c>
      <c r="T362" s="282" t="str" cm="1">
        <f t="array" ref="T362">IFERROR(INDEX(import_data,MATCH($T$8&amp;"-"&amp;$Q362,import_key,0),T$9),"")</f>
        <v/>
      </c>
      <c r="U362" s="280" t="str" cm="1">
        <f t="array" ref="U362">IFERROR(INDEX(import_data,MATCH($T$8&amp;"-"&amp;$Q362,import_key,0),U$9),"")</f>
        <v/>
      </c>
      <c r="V362" s="300" t="str" cm="1">
        <f t="array" ref="V362">IFERROR(INDEX(import_data,MATCH($T$8&amp;"-"&amp;$Q362,import_key,0),V$9),"")</f>
        <v/>
      </c>
    </row>
    <row r="363" spans="2:22" x14ac:dyDescent="0.25">
      <c r="B363" s="141">
        <f t="shared" si="42"/>
        <v>351</v>
      </c>
      <c r="C363" s="278">
        <f t="shared" si="36"/>
        <v>369</v>
      </c>
      <c r="E363" s="282" cm="1">
        <f t="array" ref="E363">IF($C363="","",INDEX(import_data,$C363,E$9))</f>
        <v>1171</v>
      </c>
      <c r="F363" s="280" t="str" cm="1">
        <f t="array" ref="F363">IF($C363="","",INDEX(import_data,$C363,F$9))</f>
        <v>Gregor</v>
      </c>
      <c r="G363" s="280" t="str" cm="1">
        <f t="array" ref="G363">IF($C363="","",INDEX(import_data,$C363,G$9))</f>
        <v>Janžek</v>
      </c>
      <c r="H363" s="280" t="str" cm="1">
        <f t="array" ref="H363">IF($C363="","",IF(INDEX(import_data,$C363,H$9)="","",INDEX(import_data,$C363,H$9)))</f>
        <v>OK Međimurje</v>
      </c>
      <c r="I363" s="300" t="str" cm="1">
        <f t="array" ref="I363">IF($C363="","",IF(INDEX(import_data,$C363,I$9)="","",INDEX(import_data,$C363,I$9)))</f>
        <v>M21A</v>
      </c>
      <c r="K363" s="312" t="str">
        <f t="shared" si="38"/>
        <v>Gregor – Janžek – OK Međimurje – M21A</v>
      </c>
      <c r="L363" s="92" t="s">
        <v>0</v>
      </c>
      <c r="M363" s="312" t="str">
        <f t="shared" si="39"/>
        <v>Gregor – Janžek – OK Međimurje</v>
      </c>
      <c r="N363" s="92" t="s">
        <v>0</v>
      </c>
      <c r="O363" s="312" t="str">
        <f t="shared" si="40"/>
        <v>Gregor – Janžek</v>
      </c>
      <c r="P363" s="92" t="s">
        <v>0</v>
      </c>
      <c r="Q363" s="141">
        <f t="shared" si="41"/>
        <v>351</v>
      </c>
      <c r="R363" s="278" t="str">
        <f t="shared" si="37"/>
        <v/>
      </c>
      <c r="T363" s="282" t="str" cm="1">
        <f t="array" ref="T363">IFERROR(INDEX(import_data,MATCH($T$8&amp;"-"&amp;$Q363,import_key,0),T$9),"")</f>
        <v/>
      </c>
      <c r="U363" s="280" t="str" cm="1">
        <f t="array" ref="U363">IFERROR(INDEX(import_data,MATCH($T$8&amp;"-"&amp;$Q363,import_key,0),U$9),"")</f>
        <v/>
      </c>
      <c r="V363" s="300" t="str" cm="1">
        <f t="array" ref="V363">IFERROR(INDEX(import_data,MATCH($T$8&amp;"-"&amp;$Q363,import_key,0),V$9),"")</f>
        <v/>
      </c>
    </row>
    <row r="364" spans="2:22" x14ac:dyDescent="0.25">
      <c r="B364" s="141">
        <f t="shared" si="42"/>
        <v>352</v>
      </c>
      <c r="C364" s="278">
        <f t="shared" si="36"/>
        <v>370</v>
      </c>
      <c r="E364" s="282" cm="1">
        <f t="array" ref="E364">IF($C364="","",INDEX(import_data,$C364,E$9))</f>
        <v>1404</v>
      </c>
      <c r="F364" s="280" t="str" cm="1">
        <f t="array" ref="F364">IF($C364="","",INDEX(import_data,$C364,F$9))</f>
        <v>Greta</v>
      </c>
      <c r="G364" s="280" t="str" cm="1">
        <f t="array" ref="G364">IF($C364="","",INDEX(import_data,$C364,G$9))</f>
        <v>Kaniški</v>
      </c>
      <c r="H364" s="280" t="str" cm="1">
        <f t="array" ref="H364">IF($C364="","",IF(INDEX(import_data,$C364,H$9)="","",INDEX(import_data,$C364,H$9)))</f>
        <v>OK Maksimir</v>
      </c>
      <c r="I364" s="300" t="str" cm="1">
        <f t="array" ref="I364">IF($C364="","",IF(INDEX(import_data,$C364,I$9)="","",INDEX(import_data,$C364,I$9)))</f>
        <v>Ž12</v>
      </c>
      <c r="K364" s="312" t="str">
        <f t="shared" si="38"/>
        <v>Greta – Kaniški – OK Maksimir – Ž12</v>
      </c>
      <c r="L364" s="92" t="s">
        <v>0</v>
      </c>
      <c r="M364" s="312" t="str">
        <f t="shared" si="39"/>
        <v>Greta – Kaniški – OK Maksimir</v>
      </c>
      <c r="N364" s="92" t="s">
        <v>0</v>
      </c>
      <c r="O364" s="312" t="str">
        <f t="shared" si="40"/>
        <v>Greta – Kaniški</v>
      </c>
      <c r="P364" s="92" t="s">
        <v>0</v>
      </c>
      <c r="Q364" s="141">
        <f t="shared" si="41"/>
        <v>352</v>
      </c>
      <c r="R364" s="278" t="str">
        <f t="shared" si="37"/>
        <v/>
      </c>
      <c r="T364" s="282" t="str" cm="1">
        <f t="array" ref="T364">IFERROR(INDEX(import_data,MATCH($T$8&amp;"-"&amp;$Q364,import_key,0),T$9),"")</f>
        <v/>
      </c>
      <c r="U364" s="280" t="str" cm="1">
        <f t="array" ref="U364">IFERROR(INDEX(import_data,MATCH($T$8&amp;"-"&amp;$Q364,import_key,0),U$9),"")</f>
        <v/>
      </c>
      <c r="V364" s="300" t="str" cm="1">
        <f t="array" ref="V364">IFERROR(INDEX(import_data,MATCH($T$8&amp;"-"&amp;$Q364,import_key,0),V$9),"")</f>
        <v/>
      </c>
    </row>
    <row r="365" spans="2:22" x14ac:dyDescent="0.25">
      <c r="B365" s="141">
        <f t="shared" si="42"/>
        <v>353</v>
      </c>
      <c r="C365" s="278">
        <f t="shared" si="36"/>
        <v>371</v>
      </c>
      <c r="E365" s="282" cm="1">
        <f t="array" ref="E365">IF($C365="","",INDEX(import_data,$C365,E$9))</f>
        <v>1159</v>
      </c>
      <c r="F365" s="280" t="str" cm="1">
        <f t="array" ref="F365">IF($C365="","",INDEX(import_data,$C365,F$9))</f>
        <v>Grga</v>
      </c>
      <c r="G365" s="280" t="str" cm="1">
        <f t="array" ref="G365">IF($C365="","",INDEX(import_data,$C365,G$9))</f>
        <v>Fernežir</v>
      </c>
      <c r="H365" s="280" t="str" cm="1">
        <f t="array" ref="H365">IF($C365="","",IF(INDEX(import_data,$C365,H$9)="","",INDEX(import_data,$C365,H$9)))</f>
        <v>OK Japetić</v>
      </c>
      <c r="I365" s="300" t="str" cm="1">
        <f t="array" ref="I365">IF($C365="","",IF(INDEX(import_data,$C365,I$9)="","",INDEX(import_data,$C365,I$9)))</f>
        <v/>
      </c>
      <c r="K365" s="312" t="str">
        <f t="shared" si="38"/>
        <v>Grga – Fernežir – OK Japetić</v>
      </c>
      <c r="L365" s="92" t="s">
        <v>0</v>
      </c>
      <c r="M365" s="312" t="str">
        <f t="shared" si="39"/>
        <v>Grga – Fernežir – OK Japetić</v>
      </c>
      <c r="N365" s="92" t="s">
        <v>0</v>
      </c>
      <c r="O365" s="312" t="str">
        <f t="shared" si="40"/>
        <v>Grga – Fernežir</v>
      </c>
      <c r="P365" s="92" t="s">
        <v>0</v>
      </c>
      <c r="Q365" s="141">
        <f t="shared" si="41"/>
        <v>353</v>
      </c>
      <c r="R365" s="278" t="str">
        <f t="shared" si="37"/>
        <v/>
      </c>
      <c r="T365" s="282" t="str" cm="1">
        <f t="array" ref="T365">IFERROR(INDEX(import_data,MATCH($T$8&amp;"-"&amp;$Q365,import_key,0),T$9),"")</f>
        <v/>
      </c>
      <c r="U365" s="280" t="str" cm="1">
        <f t="array" ref="U365">IFERROR(INDEX(import_data,MATCH($T$8&amp;"-"&amp;$Q365,import_key,0),U$9),"")</f>
        <v/>
      </c>
      <c r="V365" s="300" t="str" cm="1">
        <f t="array" ref="V365">IFERROR(INDEX(import_data,MATCH($T$8&amp;"-"&amp;$Q365,import_key,0),V$9),"")</f>
        <v/>
      </c>
    </row>
    <row r="366" spans="2:22" x14ac:dyDescent="0.25">
      <c r="B366" s="141">
        <f t="shared" si="42"/>
        <v>354</v>
      </c>
      <c r="C366" s="278">
        <f t="shared" si="36"/>
        <v>372</v>
      </c>
      <c r="E366" s="282" cm="1">
        <f t="array" ref="E366">IF($C366="","",INDEX(import_data,$C366,E$9))</f>
        <v>2128</v>
      </c>
      <c r="F366" s="280" t="str" cm="1">
        <f t="array" ref="F366">IF($C366="","",INDEX(import_data,$C366,F$9))</f>
        <v>Gudrun</v>
      </c>
      <c r="G366" s="280" t="str" cm="1">
        <f t="array" ref="G366">IF($C366="","",INDEX(import_data,$C366,G$9))</f>
        <v>Eschlboeck</v>
      </c>
      <c r="H366" s="280" t="str" cm="1">
        <f t="array" ref="H366">IF($C366="","",IF(INDEX(import_data,$C366,H$9)="","",INDEX(import_data,$C366,H$9)))</f>
        <v>Naturfreunde L</v>
      </c>
      <c r="I366" s="300" t="str" cm="1">
        <f t="array" ref="I366">IF($C366="","",IF(INDEX(import_data,$C366,I$9)="","",INDEX(import_data,$C366,I$9)))</f>
        <v/>
      </c>
      <c r="K366" s="312" t="str">
        <f t="shared" si="38"/>
        <v>Gudrun – Eschlboeck – Naturfreunde L</v>
      </c>
      <c r="L366" s="92" t="s">
        <v>0</v>
      </c>
      <c r="M366" s="312" t="str">
        <f t="shared" si="39"/>
        <v>Gudrun – Eschlboeck – Naturfreunde L</v>
      </c>
      <c r="N366" s="92" t="s">
        <v>0</v>
      </c>
      <c r="O366" s="312" t="str">
        <f t="shared" si="40"/>
        <v>Gudrun – Eschlboeck</v>
      </c>
      <c r="P366" s="92" t="s">
        <v>0</v>
      </c>
      <c r="Q366" s="141">
        <f t="shared" si="41"/>
        <v>354</v>
      </c>
      <c r="R366" s="278" t="str">
        <f t="shared" si="37"/>
        <v/>
      </c>
      <c r="T366" s="282" t="str" cm="1">
        <f t="array" ref="T366">IFERROR(INDEX(import_data,MATCH($T$8&amp;"-"&amp;$Q366,import_key,0),T$9),"")</f>
        <v/>
      </c>
      <c r="U366" s="280" t="str" cm="1">
        <f t="array" ref="U366">IFERROR(INDEX(import_data,MATCH($T$8&amp;"-"&amp;$Q366,import_key,0),U$9),"")</f>
        <v/>
      </c>
      <c r="V366" s="300" t="str" cm="1">
        <f t="array" ref="V366">IFERROR(INDEX(import_data,MATCH($T$8&amp;"-"&amp;$Q366,import_key,0),V$9),"")</f>
        <v/>
      </c>
    </row>
    <row r="367" spans="2:22" x14ac:dyDescent="0.25">
      <c r="B367" s="141">
        <f t="shared" si="42"/>
        <v>355</v>
      </c>
      <c r="C367" s="278">
        <f t="shared" si="36"/>
        <v>373</v>
      </c>
      <c r="E367" s="282" cm="1">
        <f t="array" ref="E367">IF($C367="","",INDEX(import_data,$C367,E$9))</f>
        <v>2132</v>
      </c>
      <c r="F367" s="280" t="str" cm="1">
        <f t="array" ref="F367">IF($C367="","",INDEX(import_data,$C367,F$9))</f>
        <v>Guni</v>
      </c>
      <c r="G367" s="280" t="str" cm="1">
        <f t="array" ref="G367">IF($C367="","",INDEX(import_data,$C367,G$9))</f>
        <v>Palme</v>
      </c>
      <c r="H367" s="280" t="str" cm="1">
        <f t="array" ref="H367">IF($C367="","",IF(INDEX(import_data,$C367,H$9)="","",INDEX(import_data,$C367,H$9)))</f>
        <v>O. Klosterneub.</v>
      </c>
      <c r="I367" s="300" t="str" cm="1">
        <f t="array" ref="I367">IF($C367="","",IF(INDEX(import_data,$C367,I$9)="","",INDEX(import_data,$C367,I$9)))</f>
        <v/>
      </c>
      <c r="K367" s="312" t="str">
        <f t="shared" si="38"/>
        <v>Guni – Palme – O. Klosterneub.</v>
      </c>
      <c r="L367" s="92" t="s">
        <v>0</v>
      </c>
      <c r="M367" s="312" t="str">
        <f t="shared" si="39"/>
        <v>Guni – Palme – O. Klosterneub.</v>
      </c>
      <c r="N367" s="92" t="s">
        <v>0</v>
      </c>
      <c r="O367" s="312" t="str">
        <f t="shared" si="40"/>
        <v>Guni – Palme</v>
      </c>
      <c r="P367" s="92" t="s">
        <v>0</v>
      </c>
      <c r="Q367" s="141">
        <f t="shared" si="41"/>
        <v>355</v>
      </c>
      <c r="R367" s="278" t="str">
        <f t="shared" si="37"/>
        <v/>
      </c>
      <c r="T367" s="282" t="str" cm="1">
        <f t="array" ref="T367">IFERROR(INDEX(import_data,MATCH($T$8&amp;"-"&amp;$Q367,import_key,0),T$9),"")</f>
        <v/>
      </c>
      <c r="U367" s="280" t="str" cm="1">
        <f t="array" ref="U367">IFERROR(INDEX(import_data,MATCH($T$8&amp;"-"&amp;$Q367,import_key,0),U$9),"")</f>
        <v/>
      </c>
      <c r="V367" s="300" t="str" cm="1">
        <f t="array" ref="V367">IFERROR(INDEX(import_data,MATCH($T$8&amp;"-"&amp;$Q367,import_key,0),V$9),"")</f>
        <v/>
      </c>
    </row>
    <row r="368" spans="2:22" x14ac:dyDescent="0.25">
      <c r="B368" s="141">
        <f t="shared" si="42"/>
        <v>356</v>
      </c>
      <c r="C368" s="278">
        <f t="shared" si="36"/>
        <v>374</v>
      </c>
      <c r="E368" s="282" cm="1">
        <f t="array" ref="E368">IF($C368="","",INDEX(import_data,$C368,E$9))</f>
        <v>2112</v>
      </c>
      <c r="F368" s="280" t="str" cm="1">
        <f t="array" ref="F368">IF($C368="","",INDEX(import_data,$C368,F$9))</f>
        <v>György</v>
      </c>
      <c r="G368" s="280" t="str" cm="1">
        <f t="array" ref="G368">IF($C368="","",INDEX(import_data,$C368,G$9))</f>
        <v>Pavlovics</v>
      </c>
      <c r="H368" s="280" t="str" cm="1">
        <f t="array" ref="H368">IF($C368="","",IF(INDEX(import_data,$C368,H$9)="","",INDEX(import_data,$C368,H$9)))</f>
        <v>Zselici Tájfutók</v>
      </c>
      <c r="I368" s="300" t="str" cm="1">
        <f t="array" ref="I368">IF($C368="","",IF(INDEX(import_data,$C368,I$9)="","",INDEX(import_data,$C368,I$9)))</f>
        <v/>
      </c>
      <c r="K368" s="312" t="str">
        <f t="shared" si="38"/>
        <v>György – Pavlovics – Zselici Tájfutók</v>
      </c>
      <c r="L368" s="92" t="s">
        <v>0</v>
      </c>
      <c r="M368" s="312" t="str">
        <f t="shared" si="39"/>
        <v>György – Pavlovics – Zselici Tájfutók</v>
      </c>
      <c r="N368" s="92" t="s">
        <v>0</v>
      </c>
      <c r="O368" s="312" t="str">
        <f t="shared" si="40"/>
        <v>György – Pavlovics</v>
      </c>
      <c r="P368" s="92" t="s">
        <v>0</v>
      </c>
      <c r="Q368" s="141">
        <f t="shared" si="41"/>
        <v>356</v>
      </c>
      <c r="R368" s="278" t="str">
        <f t="shared" si="37"/>
        <v/>
      </c>
      <c r="T368" s="282" t="str" cm="1">
        <f t="array" ref="T368">IFERROR(INDEX(import_data,MATCH($T$8&amp;"-"&amp;$Q368,import_key,0),T$9),"")</f>
        <v/>
      </c>
      <c r="U368" s="280" t="str" cm="1">
        <f t="array" ref="U368">IFERROR(INDEX(import_data,MATCH($T$8&amp;"-"&amp;$Q368,import_key,0),U$9),"")</f>
        <v/>
      </c>
      <c r="V368" s="300" t="str" cm="1">
        <f t="array" ref="V368">IFERROR(INDEX(import_data,MATCH($T$8&amp;"-"&amp;$Q368,import_key,0),V$9),"")</f>
        <v/>
      </c>
    </row>
    <row r="369" spans="2:22" x14ac:dyDescent="0.25">
      <c r="B369" s="141">
        <f t="shared" si="42"/>
        <v>357</v>
      </c>
      <c r="C369" s="278">
        <f t="shared" si="36"/>
        <v>375</v>
      </c>
      <c r="E369" s="282" cm="1">
        <f t="array" ref="E369">IF($C369="","",INDEX(import_data,$C369,E$9))</f>
        <v>2088</v>
      </c>
      <c r="F369" s="280" t="str" cm="1">
        <f t="array" ref="F369">IF($C369="","",INDEX(import_data,$C369,F$9))</f>
        <v>György</v>
      </c>
      <c r="G369" s="280" t="str" cm="1">
        <f t="array" ref="G369">IF($C369="","",INDEX(import_data,$C369,G$9))</f>
        <v>Pavlovics</v>
      </c>
      <c r="H369" s="280" t="str" cm="1">
        <f t="array" ref="H369">IF($C369="","",IF(INDEX(import_data,$C369,H$9)="","",INDEX(import_data,$C369,H$9)))</f>
        <v>Zselici Tájfutók</v>
      </c>
      <c r="I369" s="300" t="str" cm="1">
        <f t="array" ref="I369">IF($C369="","",IF(INDEX(import_data,$C369,I$9)="","",INDEX(import_data,$C369,I$9)))</f>
        <v/>
      </c>
      <c r="K369" s="312" t="str">
        <f t="shared" si="38"/>
        <v>György – Pavlovics – Zselici Tájfutók</v>
      </c>
      <c r="L369" s="92" t="s">
        <v>0</v>
      </c>
      <c r="M369" s="312" t="str">
        <f t="shared" si="39"/>
        <v>György – Pavlovics – Zselici Tájfutók</v>
      </c>
      <c r="N369" s="92" t="s">
        <v>0</v>
      </c>
      <c r="O369" s="312" t="str">
        <f t="shared" si="40"/>
        <v>György – Pavlovics</v>
      </c>
      <c r="P369" s="92" t="s">
        <v>0</v>
      </c>
      <c r="Q369" s="141">
        <f t="shared" si="41"/>
        <v>357</v>
      </c>
      <c r="R369" s="278" t="str">
        <f t="shared" si="37"/>
        <v/>
      </c>
      <c r="T369" s="282" t="str" cm="1">
        <f t="array" ref="T369">IFERROR(INDEX(import_data,MATCH($T$8&amp;"-"&amp;$Q369,import_key,0),T$9),"")</f>
        <v/>
      </c>
      <c r="U369" s="280" t="str" cm="1">
        <f t="array" ref="U369">IFERROR(INDEX(import_data,MATCH($T$8&amp;"-"&amp;$Q369,import_key,0),U$9),"")</f>
        <v/>
      </c>
      <c r="V369" s="300" t="str" cm="1">
        <f t="array" ref="V369">IFERROR(INDEX(import_data,MATCH($T$8&amp;"-"&amp;$Q369,import_key,0),V$9),"")</f>
        <v/>
      </c>
    </row>
    <row r="370" spans="2:22" x14ac:dyDescent="0.25">
      <c r="B370" s="141">
        <f t="shared" si="42"/>
        <v>358</v>
      </c>
      <c r="C370" s="278">
        <f t="shared" si="36"/>
        <v>376</v>
      </c>
      <c r="E370" s="282" cm="1">
        <f t="array" ref="E370">IF($C370="","",INDEX(import_data,$C370,E$9))</f>
        <v>1851</v>
      </c>
      <c r="F370" s="280" t="str" cm="1">
        <f t="array" ref="F370">IF($C370="","",INDEX(import_data,$C370,F$9))</f>
        <v>Hana</v>
      </c>
      <c r="G370" s="280" t="str" cm="1">
        <f t="array" ref="G370">IF($C370="","",INDEX(import_data,$C370,G$9))</f>
        <v>Markić</v>
      </c>
      <c r="H370" s="280" t="str" cm="1">
        <f t="array" ref="H370">IF($C370="","",IF(INDEX(import_data,$C370,H$9)="","",INDEX(import_data,$C370,H$9)))</f>
        <v>OK Japetić</v>
      </c>
      <c r="I370" s="300" t="str" cm="1">
        <f t="array" ref="I370">IF($C370="","",IF(INDEX(import_data,$C370,I$9)="","",INDEX(import_data,$C370,I$9)))</f>
        <v/>
      </c>
      <c r="K370" s="312" t="str">
        <f t="shared" si="38"/>
        <v>Hana – Markić – OK Japetić</v>
      </c>
      <c r="L370" s="92" t="s">
        <v>0</v>
      </c>
      <c r="M370" s="312" t="str">
        <f t="shared" si="39"/>
        <v>Hana – Markić – OK Japetić</v>
      </c>
      <c r="N370" s="92" t="s">
        <v>0</v>
      </c>
      <c r="O370" s="312" t="str">
        <f t="shared" si="40"/>
        <v>Hana – Markić</v>
      </c>
      <c r="P370" s="92" t="s">
        <v>0</v>
      </c>
      <c r="Q370" s="141">
        <f t="shared" si="41"/>
        <v>358</v>
      </c>
      <c r="R370" s="278" t="str">
        <f t="shared" si="37"/>
        <v/>
      </c>
      <c r="T370" s="282" t="str" cm="1">
        <f t="array" ref="T370">IFERROR(INDEX(import_data,MATCH($T$8&amp;"-"&amp;$Q370,import_key,0),T$9),"")</f>
        <v/>
      </c>
      <c r="U370" s="280" t="str" cm="1">
        <f t="array" ref="U370">IFERROR(INDEX(import_data,MATCH($T$8&amp;"-"&amp;$Q370,import_key,0),U$9),"")</f>
        <v/>
      </c>
      <c r="V370" s="300" t="str" cm="1">
        <f t="array" ref="V370">IFERROR(INDEX(import_data,MATCH($T$8&amp;"-"&amp;$Q370,import_key,0),V$9),"")</f>
        <v/>
      </c>
    </row>
    <row r="371" spans="2:22" x14ac:dyDescent="0.25">
      <c r="B371" s="141">
        <f t="shared" si="42"/>
        <v>359</v>
      </c>
      <c r="C371" s="278">
        <f t="shared" si="36"/>
        <v>377</v>
      </c>
      <c r="E371" s="282" cm="1">
        <f t="array" ref="E371">IF($C371="","",INDEX(import_data,$C371,E$9))</f>
        <v>1676</v>
      </c>
      <c r="F371" s="280" t="str" cm="1">
        <f t="array" ref="F371">IF($C371="","",INDEX(import_data,$C371,F$9))</f>
        <v>Hana</v>
      </c>
      <c r="G371" s="280" t="str" cm="1">
        <f t="array" ref="G371">IF($C371="","",INDEX(import_data,$C371,G$9))</f>
        <v>Sokolović</v>
      </c>
      <c r="H371" s="280" t="str" cm="1">
        <f t="array" ref="H371">IF($C371="","",IF(INDEX(import_data,$C371,H$9)="","",INDEX(import_data,$C371,H$9)))</f>
        <v>OK Bjelovar</v>
      </c>
      <c r="I371" s="300" t="str" cm="1">
        <f t="array" ref="I371">IF($C371="","",IF(INDEX(import_data,$C371,I$9)="","",INDEX(import_data,$C371,I$9)))</f>
        <v/>
      </c>
      <c r="K371" s="312" t="str">
        <f t="shared" si="38"/>
        <v>Hana – Sokolović – OK Bjelovar</v>
      </c>
      <c r="L371" s="92" t="s">
        <v>0</v>
      </c>
      <c r="M371" s="312" t="str">
        <f t="shared" si="39"/>
        <v>Hana – Sokolović – OK Bjelovar</v>
      </c>
      <c r="N371" s="92" t="s">
        <v>0</v>
      </c>
      <c r="O371" s="312" t="str">
        <f t="shared" si="40"/>
        <v>Hana – Sokolović</v>
      </c>
      <c r="P371" s="92" t="s">
        <v>0</v>
      </c>
      <c r="Q371" s="141">
        <f t="shared" si="41"/>
        <v>359</v>
      </c>
      <c r="R371" s="278" t="str">
        <f t="shared" si="37"/>
        <v/>
      </c>
      <c r="T371" s="282" t="str" cm="1">
        <f t="array" ref="T371">IFERROR(INDEX(import_data,MATCH($T$8&amp;"-"&amp;$Q371,import_key,0),T$9),"")</f>
        <v/>
      </c>
      <c r="U371" s="280" t="str" cm="1">
        <f t="array" ref="U371">IFERROR(INDEX(import_data,MATCH($T$8&amp;"-"&amp;$Q371,import_key,0),U$9),"")</f>
        <v/>
      </c>
      <c r="V371" s="300" t="str" cm="1">
        <f t="array" ref="V371">IFERROR(INDEX(import_data,MATCH($T$8&amp;"-"&amp;$Q371,import_key,0),V$9),"")</f>
        <v/>
      </c>
    </row>
    <row r="372" spans="2:22" x14ac:dyDescent="0.25">
      <c r="B372" s="141">
        <f t="shared" si="42"/>
        <v>360</v>
      </c>
      <c r="C372" s="278">
        <f t="shared" si="36"/>
        <v>378</v>
      </c>
      <c r="E372" s="282" cm="1">
        <f t="array" ref="E372">IF($C372="","",INDEX(import_data,$C372,E$9))</f>
        <v>1160</v>
      </c>
      <c r="F372" s="280" t="str" cm="1">
        <f t="array" ref="F372">IF($C372="","",INDEX(import_data,$C372,F$9))</f>
        <v>Hana</v>
      </c>
      <c r="G372" s="280" t="str" cm="1">
        <f t="array" ref="G372">IF($C372="","",INDEX(import_data,$C372,G$9))</f>
        <v>Škugor</v>
      </c>
      <c r="H372" s="280" t="str" cm="1">
        <f t="array" ref="H372">IF($C372="","",IF(INDEX(import_data,$C372,H$9)="","",INDEX(import_data,$C372,H$9)))</f>
        <v>OK Japetić</v>
      </c>
      <c r="I372" s="300" t="str" cm="1">
        <f t="array" ref="I372">IF($C372="","",IF(INDEX(import_data,$C372,I$9)="","",INDEX(import_data,$C372,I$9)))</f>
        <v/>
      </c>
      <c r="K372" s="312" t="str">
        <f t="shared" si="38"/>
        <v>Hana – Škugor – OK Japetić</v>
      </c>
      <c r="L372" s="92" t="s">
        <v>0</v>
      </c>
      <c r="M372" s="312" t="str">
        <f t="shared" si="39"/>
        <v>Hana – Škugor – OK Japetić</v>
      </c>
      <c r="N372" s="92" t="s">
        <v>0</v>
      </c>
      <c r="O372" s="312" t="str">
        <f t="shared" si="40"/>
        <v>Hana – Škugor</v>
      </c>
      <c r="P372" s="92" t="s">
        <v>0</v>
      </c>
      <c r="Q372" s="141">
        <f t="shared" si="41"/>
        <v>360</v>
      </c>
      <c r="R372" s="278" t="str">
        <f t="shared" si="37"/>
        <v/>
      </c>
      <c r="T372" s="282" t="str" cm="1">
        <f t="array" ref="T372">IFERROR(INDEX(import_data,MATCH($T$8&amp;"-"&amp;$Q372,import_key,0),T$9),"")</f>
        <v/>
      </c>
      <c r="U372" s="280" t="str" cm="1">
        <f t="array" ref="U372">IFERROR(INDEX(import_data,MATCH($T$8&amp;"-"&amp;$Q372,import_key,0),U$9),"")</f>
        <v/>
      </c>
      <c r="V372" s="300" t="str" cm="1">
        <f t="array" ref="V372">IFERROR(INDEX(import_data,MATCH($T$8&amp;"-"&amp;$Q372,import_key,0),V$9),"")</f>
        <v/>
      </c>
    </row>
    <row r="373" spans="2:22" x14ac:dyDescent="0.25">
      <c r="B373" s="141">
        <f t="shared" si="42"/>
        <v>361</v>
      </c>
      <c r="C373" s="278">
        <f t="shared" si="36"/>
        <v>379</v>
      </c>
      <c r="E373" s="282" cm="1">
        <f t="array" ref="E373">IF($C373="","",INDEX(import_data,$C373,E$9))</f>
        <v>1857</v>
      </c>
      <c r="F373" s="280" t="str" cm="1">
        <f t="array" ref="F373">IF($C373="","",INDEX(import_data,$C373,F$9))</f>
        <v>Hana</v>
      </c>
      <c r="G373" s="280" t="str" cm="1">
        <f t="array" ref="G373">IF($C373="","",INDEX(import_data,$C373,G$9))</f>
        <v>Glušica</v>
      </c>
      <c r="H373" s="280" t="str" cm="1">
        <f t="array" ref="H373">IF($C373="","",IF(INDEX(import_data,$C373,H$9)="","",INDEX(import_data,$C373,H$9)))</f>
        <v>OK Kapela</v>
      </c>
      <c r="I373" s="300" t="str" cm="1">
        <f t="array" ref="I373">IF($C373="","",IF(INDEX(import_data,$C373,I$9)="","",INDEX(import_data,$C373,I$9)))</f>
        <v>Ž21B</v>
      </c>
      <c r="K373" s="312" t="str">
        <f t="shared" si="38"/>
        <v>Hana – Glušica – OK Kapela – Ž21B</v>
      </c>
      <c r="L373" s="92" t="s">
        <v>0</v>
      </c>
      <c r="M373" s="312" t="str">
        <f t="shared" si="39"/>
        <v>Hana – Glušica – OK Kapela</v>
      </c>
      <c r="N373" s="92" t="s">
        <v>0</v>
      </c>
      <c r="O373" s="312" t="str">
        <f t="shared" si="40"/>
        <v>Hana – Glušica</v>
      </c>
      <c r="P373" s="92" t="s">
        <v>0</v>
      </c>
      <c r="Q373" s="141">
        <f t="shared" si="41"/>
        <v>361</v>
      </c>
      <c r="R373" s="278" t="str">
        <f t="shared" si="37"/>
        <v/>
      </c>
      <c r="T373" s="282" t="str" cm="1">
        <f t="array" ref="T373">IFERROR(INDEX(import_data,MATCH($T$8&amp;"-"&amp;$Q373,import_key,0),T$9),"")</f>
        <v/>
      </c>
      <c r="U373" s="280" t="str" cm="1">
        <f t="array" ref="U373">IFERROR(INDEX(import_data,MATCH($T$8&amp;"-"&amp;$Q373,import_key,0),U$9),"")</f>
        <v/>
      </c>
      <c r="V373" s="300" t="str" cm="1">
        <f t="array" ref="V373">IFERROR(INDEX(import_data,MATCH($T$8&amp;"-"&amp;$Q373,import_key,0),V$9),"")</f>
        <v/>
      </c>
    </row>
    <row r="374" spans="2:22" x14ac:dyDescent="0.25">
      <c r="B374" s="141">
        <f t="shared" si="42"/>
        <v>362</v>
      </c>
      <c r="C374" s="278">
        <f t="shared" si="36"/>
        <v>380</v>
      </c>
      <c r="E374" s="282" cm="1">
        <f t="array" ref="E374">IF($C374="","",INDEX(import_data,$C374,E$9))</f>
        <v>1591</v>
      </c>
      <c r="F374" s="280" t="str" cm="1">
        <f t="array" ref="F374">IF($C374="","",INDEX(import_data,$C374,F$9))</f>
        <v>Hana</v>
      </c>
      <c r="G374" s="280" t="str" cm="1">
        <f t="array" ref="G374">IF($C374="","",INDEX(import_data,$C374,G$9))</f>
        <v>Uranić</v>
      </c>
      <c r="H374" s="280" t="str" cm="1">
        <f t="array" ref="H374">IF($C374="","",IF(INDEX(import_data,$C374,H$9)="","",INDEX(import_data,$C374,H$9)))</f>
        <v>OK Varaždin</v>
      </c>
      <c r="I374" s="300" t="str" cm="1">
        <f t="array" ref="I374">IF($C374="","",IF(INDEX(import_data,$C374,I$9)="","",INDEX(import_data,$C374,I$9)))</f>
        <v/>
      </c>
      <c r="K374" s="312" t="str">
        <f t="shared" si="38"/>
        <v>Hana – Uranić – OK Varaždin</v>
      </c>
      <c r="L374" s="92" t="s">
        <v>0</v>
      </c>
      <c r="M374" s="312" t="str">
        <f t="shared" si="39"/>
        <v>Hana – Uranić – OK Varaždin</v>
      </c>
      <c r="N374" s="92" t="s">
        <v>0</v>
      </c>
      <c r="O374" s="312" t="str">
        <f t="shared" si="40"/>
        <v>Hana – Uranić</v>
      </c>
      <c r="P374" s="92" t="s">
        <v>0</v>
      </c>
      <c r="Q374" s="141">
        <f t="shared" si="41"/>
        <v>362</v>
      </c>
      <c r="R374" s="278" t="str">
        <f t="shared" si="37"/>
        <v/>
      </c>
      <c r="T374" s="282" t="str" cm="1">
        <f t="array" ref="T374">IFERROR(INDEX(import_data,MATCH($T$8&amp;"-"&amp;$Q374,import_key,0),T$9),"")</f>
        <v/>
      </c>
      <c r="U374" s="280" t="str" cm="1">
        <f t="array" ref="U374">IFERROR(INDEX(import_data,MATCH($T$8&amp;"-"&amp;$Q374,import_key,0),U$9),"")</f>
        <v/>
      </c>
      <c r="V374" s="300" t="str" cm="1">
        <f t="array" ref="V374">IFERROR(INDEX(import_data,MATCH($T$8&amp;"-"&amp;$Q374,import_key,0),V$9),"")</f>
        <v/>
      </c>
    </row>
    <row r="375" spans="2:22" x14ac:dyDescent="0.25">
      <c r="B375" s="141">
        <f t="shared" si="42"/>
        <v>363</v>
      </c>
      <c r="C375" s="278">
        <f t="shared" si="36"/>
        <v>381</v>
      </c>
      <c r="E375" s="282" cm="1">
        <f t="array" ref="E375">IF($C375="","",INDEX(import_data,$C375,E$9))</f>
        <v>1618</v>
      </c>
      <c r="F375" s="280" t="str" cm="1">
        <f t="array" ref="F375">IF($C375="","",INDEX(import_data,$C375,F$9))</f>
        <v>Hanna</v>
      </c>
      <c r="G375" s="280" t="str" cm="1">
        <f t="array" ref="G375">IF($C375="","",INDEX(import_data,$C375,G$9))</f>
        <v>Fejzić</v>
      </c>
      <c r="H375" s="280" t="str" cm="1">
        <f t="array" ref="H375">IF($C375="","",IF(INDEX(import_data,$C375,H$9)="","",INDEX(import_data,$C375,H$9)))</f>
        <v>OK Maksimir</v>
      </c>
      <c r="I375" s="300" t="str" cm="1">
        <f t="array" ref="I375">IF($C375="","",IF(INDEX(import_data,$C375,I$9)="","",INDEX(import_data,$C375,I$9)))</f>
        <v/>
      </c>
      <c r="K375" s="312" t="str">
        <f t="shared" si="38"/>
        <v>Hanna – Fejzić – OK Maksimir</v>
      </c>
      <c r="L375" s="92" t="s">
        <v>0</v>
      </c>
      <c r="M375" s="312" t="str">
        <f t="shared" si="39"/>
        <v>Hanna – Fejzić – OK Maksimir</v>
      </c>
      <c r="N375" s="92" t="s">
        <v>0</v>
      </c>
      <c r="O375" s="312" t="str">
        <f t="shared" si="40"/>
        <v>Hanna – Fejzić</v>
      </c>
      <c r="P375" s="92" t="s">
        <v>0</v>
      </c>
      <c r="Q375" s="141">
        <f t="shared" si="41"/>
        <v>363</v>
      </c>
      <c r="R375" s="278" t="str">
        <f t="shared" si="37"/>
        <v/>
      </c>
      <c r="T375" s="282" t="str" cm="1">
        <f t="array" ref="T375">IFERROR(INDEX(import_data,MATCH($T$8&amp;"-"&amp;$Q375,import_key,0),T$9),"")</f>
        <v/>
      </c>
      <c r="U375" s="280" t="str" cm="1">
        <f t="array" ref="U375">IFERROR(INDEX(import_data,MATCH($T$8&amp;"-"&amp;$Q375,import_key,0),U$9),"")</f>
        <v/>
      </c>
      <c r="V375" s="300" t="str" cm="1">
        <f t="array" ref="V375">IFERROR(INDEX(import_data,MATCH($T$8&amp;"-"&amp;$Q375,import_key,0),V$9),"")</f>
        <v/>
      </c>
    </row>
    <row r="376" spans="2:22" x14ac:dyDescent="0.25">
      <c r="B376" s="141">
        <f t="shared" si="42"/>
        <v>364</v>
      </c>
      <c r="C376" s="278">
        <f t="shared" si="36"/>
        <v>382</v>
      </c>
      <c r="E376" s="282" cm="1">
        <f t="array" ref="E376">IF($C376="","",INDEX(import_data,$C376,E$9))</f>
        <v>1617</v>
      </c>
      <c r="F376" s="280" t="str" cm="1">
        <f t="array" ref="F376">IF($C376="","",INDEX(import_data,$C376,F$9))</f>
        <v>Helena</v>
      </c>
      <c r="G376" s="280" t="str" cm="1">
        <f t="array" ref="G376">IF($C376="","",INDEX(import_data,$C376,G$9))</f>
        <v>Omerčić</v>
      </c>
      <c r="H376" s="280" t="str" cm="1">
        <f t="array" ref="H376">IF($C376="","",IF(INDEX(import_data,$C376,H$9)="","",INDEX(import_data,$C376,H$9)))</f>
        <v>OK Maksimir</v>
      </c>
      <c r="I376" s="300" t="str" cm="1">
        <f t="array" ref="I376">IF($C376="","",IF(INDEX(import_data,$C376,I$9)="","",INDEX(import_data,$C376,I$9)))</f>
        <v/>
      </c>
      <c r="K376" s="312" t="str">
        <f t="shared" si="38"/>
        <v>Helena – Omerčić – OK Maksimir</v>
      </c>
      <c r="L376" s="92" t="s">
        <v>0</v>
      </c>
      <c r="M376" s="312" t="str">
        <f t="shared" si="39"/>
        <v>Helena – Omerčić – OK Maksimir</v>
      </c>
      <c r="N376" s="92" t="s">
        <v>0</v>
      </c>
      <c r="O376" s="312" t="str">
        <f t="shared" si="40"/>
        <v>Helena – Omerčić</v>
      </c>
      <c r="P376" s="92" t="s">
        <v>0</v>
      </c>
      <c r="Q376" s="141">
        <f t="shared" si="41"/>
        <v>364</v>
      </c>
      <c r="R376" s="278" t="str">
        <f t="shared" si="37"/>
        <v/>
      </c>
      <c r="T376" s="282" t="str" cm="1">
        <f t="array" ref="T376">IFERROR(INDEX(import_data,MATCH($T$8&amp;"-"&amp;$Q376,import_key,0),T$9),"")</f>
        <v/>
      </c>
      <c r="U376" s="280" t="str" cm="1">
        <f t="array" ref="U376">IFERROR(INDEX(import_data,MATCH($T$8&amp;"-"&amp;$Q376,import_key,0),U$9),"")</f>
        <v/>
      </c>
      <c r="V376" s="300" t="str" cm="1">
        <f t="array" ref="V376">IFERROR(INDEX(import_data,MATCH($T$8&amp;"-"&amp;$Q376,import_key,0),V$9),"")</f>
        <v/>
      </c>
    </row>
    <row r="377" spans="2:22" x14ac:dyDescent="0.25">
      <c r="B377" s="141">
        <f t="shared" si="42"/>
        <v>365</v>
      </c>
      <c r="C377" s="278">
        <f t="shared" si="36"/>
        <v>383</v>
      </c>
      <c r="E377" s="282" cm="1">
        <f t="array" ref="E377">IF($C377="","",INDEX(import_data,$C377,E$9))</f>
        <v>1344</v>
      </c>
      <c r="F377" s="280" t="str" cm="1">
        <f t="array" ref="F377">IF($C377="","",INDEX(import_data,$C377,F$9))</f>
        <v>Helena</v>
      </c>
      <c r="G377" s="280" t="str" cm="1">
        <f t="array" ref="G377">IF($C377="","",INDEX(import_data,$C377,G$9))</f>
        <v>Dukić</v>
      </c>
      <c r="H377" s="280" t="str" cm="1">
        <f t="array" ref="H377">IF($C377="","",IF(INDEX(import_data,$C377,H$9)="","",INDEX(import_data,$C377,H$9)))</f>
        <v>OK Vihor</v>
      </c>
      <c r="I377" s="300" t="str" cm="1">
        <f t="array" ref="I377">IF($C377="","",IF(INDEX(import_data,$C377,I$9)="","",INDEX(import_data,$C377,I$9)))</f>
        <v>Ž21B</v>
      </c>
      <c r="K377" s="312" t="str">
        <f t="shared" si="38"/>
        <v>Helena – Dukić – OK Vihor – Ž21B</v>
      </c>
      <c r="L377" s="92" t="s">
        <v>0</v>
      </c>
      <c r="M377" s="312" t="str">
        <f t="shared" si="39"/>
        <v>Helena – Dukić – OK Vihor</v>
      </c>
      <c r="N377" s="92" t="s">
        <v>0</v>
      </c>
      <c r="O377" s="312" t="str">
        <f t="shared" si="40"/>
        <v>Helena – Dukić</v>
      </c>
      <c r="P377" s="92" t="s">
        <v>0</v>
      </c>
      <c r="Q377" s="141">
        <f t="shared" si="41"/>
        <v>365</v>
      </c>
      <c r="R377" s="278" t="str">
        <f t="shared" si="37"/>
        <v/>
      </c>
      <c r="T377" s="282" t="str" cm="1">
        <f t="array" ref="T377">IFERROR(INDEX(import_data,MATCH($T$8&amp;"-"&amp;$Q377,import_key,0),T$9),"")</f>
        <v/>
      </c>
      <c r="U377" s="280" t="str" cm="1">
        <f t="array" ref="U377">IFERROR(INDEX(import_data,MATCH($T$8&amp;"-"&amp;$Q377,import_key,0),U$9),"")</f>
        <v/>
      </c>
      <c r="V377" s="300" t="str" cm="1">
        <f t="array" ref="V377">IFERROR(INDEX(import_data,MATCH($T$8&amp;"-"&amp;$Q377,import_key,0),V$9),"")</f>
        <v/>
      </c>
    </row>
    <row r="378" spans="2:22" x14ac:dyDescent="0.25">
      <c r="B378" s="141">
        <f t="shared" si="42"/>
        <v>366</v>
      </c>
      <c r="C378" s="278">
        <f t="shared" si="36"/>
        <v>384</v>
      </c>
      <c r="E378" s="282" cm="1">
        <f t="array" ref="E378">IF($C378="","",INDEX(import_data,$C378,E$9))</f>
        <v>1462</v>
      </c>
      <c r="F378" s="280" t="str" cm="1">
        <f t="array" ref="F378">IF($C378="","",INDEX(import_data,$C378,F$9))</f>
        <v>Helena</v>
      </c>
      <c r="G378" s="280" t="str" cm="1">
        <f t="array" ref="G378">IF($C378="","",INDEX(import_data,$C378,G$9))</f>
        <v>Ćubela</v>
      </c>
      <c r="H378" s="280" t="str" cm="1">
        <f t="array" ref="H378">IF($C378="","",IF(INDEX(import_data,$C378,H$9)="","",INDEX(import_data,$C378,H$9)))</f>
        <v>OK Jelen</v>
      </c>
      <c r="I378" s="300" t="str" cm="1">
        <f t="array" ref="I378">IF($C378="","",IF(INDEX(import_data,$C378,I$9)="","",INDEX(import_data,$C378,I$9)))</f>
        <v>Ž14</v>
      </c>
      <c r="K378" s="312" t="str">
        <f t="shared" si="38"/>
        <v>Helena – Ćubela – OK Jelen – Ž14</v>
      </c>
      <c r="L378" s="92" t="s">
        <v>0</v>
      </c>
      <c r="M378" s="312" t="str">
        <f t="shared" si="39"/>
        <v>Helena – Ćubela – OK Jelen</v>
      </c>
      <c r="N378" s="92" t="s">
        <v>0</v>
      </c>
      <c r="O378" s="312" t="str">
        <f t="shared" si="40"/>
        <v>Helena – Ćubela</v>
      </c>
      <c r="P378" s="92" t="s">
        <v>0</v>
      </c>
      <c r="Q378" s="141">
        <f t="shared" si="41"/>
        <v>366</v>
      </c>
      <c r="R378" s="278" t="str">
        <f t="shared" si="37"/>
        <v/>
      </c>
      <c r="T378" s="282" t="str" cm="1">
        <f t="array" ref="T378">IFERROR(INDEX(import_data,MATCH($T$8&amp;"-"&amp;$Q378,import_key,0),T$9),"")</f>
        <v/>
      </c>
      <c r="U378" s="280" t="str" cm="1">
        <f t="array" ref="U378">IFERROR(INDEX(import_data,MATCH($T$8&amp;"-"&amp;$Q378,import_key,0),U$9),"")</f>
        <v/>
      </c>
      <c r="V378" s="300" t="str" cm="1">
        <f t="array" ref="V378">IFERROR(INDEX(import_data,MATCH($T$8&amp;"-"&amp;$Q378,import_key,0),V$9),"")</f>
        <v/>
      </c>
    </row>
    <row r="379" spans="2:22" x14ac:dyDescent="0.25">
      <c r="B379" s="141">
        <f t="shared" si="42"/>
        <v>367</v>
      </c>
      <c r="C379" s="278">
        <f t="shared" si="36"/>
        <v>385</v>
      </c>
      <c r="E379" s="282" cm="1">
        <f t="array" ref="E379">IF($C379="","",INDEX(import_data,$C379,E$9))</f>
        <v>2269</v>
      </c>
      <c r="F379" s="280" t="str" cm="1">
        <f t="array" ref="F379">IF($C379="","",INDEX(import_data,$C379,F$9))</f>
        <v>Helmut</v>
      </c>
      <c r="G379" s="280" t="str" cm="1">
        <f t="array" ref="G379">IF($C379="","",INDEX(import_data,$C379,G$9))</f>
        <v>Grassinger</v>
      </c>
      <c r="H379" s="280" t="str" cm="1">
        <f t="array" ref="H379">IF($C379="","",IF(INDEX(import_data,$C379,H$9)="","",INDEX(import_data,$C379,H$9)))</f>
        <v/>
      </c>
      <c r="I379" s="300" t="str" cm="1">
        <f t="array" ref="I379">IF($C379="","",IF(INDEX(import_data,$C379,I$9)="","",INDEX(import_data,$C379,I$9)))</f>
        <v/>
      </c>
      <c r="K379" s="312" t="str">
        <f t="shared" si="38"/>
        <v>Helmut – Grassinger</v>
      </c>
      <c r="L379" s="92" t="s">
        <v>0</v>
      </c>
      <c r="M379" s="312" t="str">
        <f t="shared" si="39"/>
        <v>Helmut – Grassinger</v>
      </c>
      <c r="N379" s="92" t="s">
        <v>0</v>
      </c>
      <c r="O379" s="312" t="str">
        <f t="shared" si="40"/>
        <v>Helmut – Grassinger</v>
      </c>
      <c r="P379" s="92" t="s">
        <v>0</v>
      </c>
      <c r="Q379" s="141">
        <f t="shared" si="41"/>
        <v>367</v>
      </c>
      <c r="R379" s="278" t="str">
        <f t="shared" si="37"/>
        <v/>
      </c>
      <c r="T379" s="282" t="str" cm="1">
        <f t="array" ref="T379">IFERROR(INDEX(import_data,MATCH($T$8&amp;"-"&amp;$Q379,import_key,0),T$9),"")</f>
        <v/>
      </c>
      <c r="U379" s="280" t="str" cm="1">
        <f t="array" ref="U379">IFERROR(INDEX(import_data,MATCH($T$8&amp;"-"&amp;$Q379,import_key,0),U$9),"")</f>
        <v/>
      </c>
      <c r="V379" s="300" t="str" cm="1">
        <f t="array" ref="V379">IFERROR(INDEX(import_data,MATCH($T$8&amp;"-"&amp;$Q379,import_key,0),V$9),"")</f>
        <v/>
      </c>
    </row>
    <row r="380" spans="2:22" x14ac:dyDescent="0.25">
      <c r="B380" s="141">
        <f t="shared" si="42"/>
        <v>368</v>
      </c>
      <c r="C380" s="278">
        <f t="shared" si="36"/>
        <v>386</v>
      </c>
      <c r="E380" s="282" cm="1">
        <f t="array" ref="E380">IF($C380="","",INDEX(import_data,$C380,E$9))</f>
        <v>1657</v>
      </c>
      <c r="F380" s="280" t="str" cm="1">
        <f t="array" ref="F380">IF($C380="","",INDEX(import_data,$C380,F$9))</f>
        <v>Hiba</v>
      </c>
      <c r="G380" s="280" t="str" cm="1">
        <f t="array" ref="G380">IF($C380="","",INDEX(import_data,$C380,G$9))</f>
        <v>Amaneh</v>
      </c>
      <c r="H380" s="280" t="str" cm="1">
        <f t="array" ref="H380">IF($C380="","",IF(INDEX(import_data,$C380,H$9)="","",INDEX(import_data,$C380,H$9)))</f>
        <v>OK Varaždin</v>
      </c>
      <c r="I380" s="300" t="str" cm="1">
        <f t="array" ref="I380">IF($C380="","",IF(INDEX(import_data,$C380,I$9)="","",INDEX(import_data,$C380,I$9)))</f>
        <v/>
      </c>
      <c r="K380" s="312" t="str">
        <f t="shared" si="38"/>
        <v>Hiba – Amaneh – OK Varaždin</v>
      </c>
      <c r="L380" s="92" t="s">
        <v>0</v>
      </c>
      <c r="M380" s="312" t="str">
        <f t="shared" si="39"/>
        <v>Hiba – Amaneh – OK Varaždin</v>
      </c>
      <c r="N380" s="92" t="s">
        <v>0</v>
      </c>
      <c r="O380" s="312" t="str">
        <f t="shared" si="40"/>
        <v>Hiba – Amaneh</v>
      </c>
      <c r="P380" s="92" t="s">
        <v>0</v>
      </c>
      <c r="Q380" s="141">
        <f t="shared" si="41"/>
        <v>368</v>
      </c>
      <c r="R380" s="278" t="str">
        <f t="shared" si="37"/>
        <v/>
      </c>
      <c r="T380" s="282" t="str" cm="1">
        <f t="array" ref="T380">IFERROR(INDEX(import_data,MATCH($T$8&amp;"-"&amp;$Q380,import_key,0),T$9),"")</f>
        <v/>
      </c>
      <c r="U380" s="280" t="str" cm="1">
        <f t="array" ref="U380">IFERROR(INDEX(import_data,MATCH($T$8&amp;"-"&amp;$Q380,import_key,0),U$9),"")</f>
        <v/>
      </c>
      <c r="V380" s="300" t="str" cm="1">
        <f t="array" ref="V380">IFERROR(INDEX(import_data,MATCH($T$8&amp;"-"&amp;$Q380,import_key,0),V$9),"")</f>
        <v/>
      </c>
    </row>
    <row r="381" spans="2:22" x14ac:dyDescent="0.25">
      <c r="B381" s="141">
        <f t="shared" si="42"/>
        <v>369</v>
      </c>
      <c r="C381" s="278">
        <f t="shared" si="36"/>
        <v>387</v>
      </c>
      <c r="E381" s="282" cm="1">
        <f t="array" ref="E381">IF($C381="","",INDEX(import_data,$C381,E$9))</f>
        <v>1450</v>
      </c>
      <c r="F381" s="280" t="str" cm="1">
        <f t="array" ref="F381">IF($C381="","",INDEX(import_data,$C381,F$9))</f>
        <v>Hrvoje</v>
      </c>
      <c r="G381" s="280" t="str" cm="1">
        <f t="array" ref="G381">IF($C381="","",INDEX(import_data,$C381,G$9))</f>
        <v>Dasović</v>
      </c>
      <c r="H381" s="280" t="str" cm="1">
        <f t="array" ref="H381">IF($C381="","",IF(INDEX(import_data,$C381,H$9)="","",INDEX(import_data,$C381,H$9)))</f>
        <v>OK Kapela</v>
      </c>
      <c r="I381" s="300" t="str" cm="1">
        <f t="array" ref="I381">IF($C381="","",IF(INDEX(import_data,$C381,I$9)="","",INDEX(import_data,$C381,I$9)))</f>
        <v>M45</v>
      </c>
      <c r="K381" s="312" t="str">
        <f t="shared" si="38"/>
        <v>Hrvoje – Dasović – OK Kapela – M45</v>
      </c>
      <c r="L381" s="92" t="s">
        <v>0</v>
      </c>
      <c r="M381" s="312" t="str">
        <f t="shared" si="39"/>
        <v>Hrvoje – Dasović – OK Kapela</v>
      </c>
      <c r="N381" s="92" t="s">
        <v>0</v>
      </c>
      <c r="O381" s="312" t="str">
        <f t="shared" si="40"/>
        <v>Hrvoje – Dasović</v>
      </c>
      <c r="P381" s="92" t="s">
        <v>0</v>
      </c>
      <c r="Q381" s="141">
        <f t="shared" si="41"/>
        <v>369</v>
      </c>
      <c r="R381" s="278" t="str">
        <f t="shared" si="37"/>
        <v/>
      </c>
      <c r="T381" s="282" t="str" cm="1">
        <f t="array" ref="T381">IFERROR(INDEX(import_data,MATCH($T$8&amp;"-"&amp;$Q381,import_key,0),T$9),"")</f>
        <v/>
      </c>
      <c r="U381" s="280" t="str" cm="1">
        <f t="array" ref="U381">IFERROR(INDEX(import_data,MATCH($T$8&amp;"-"&amp;$Q381,import_key,0),U$9),"")</f>
        <v/>
      </c>
      <c r="V381" s="300" t="str" cm="1">
        <f t="array" ref="V381">IFERROR(INDEX(import_data,MATCH($T$8&amp;"-"&amp;$Q381,import_key,0),V$9),"")</f>
        <v/>
      </c>
    </row>
    <row r="382" spans="2:22" x14ac:dyDescent="0.25">
      <c r="B382" s="141">
        <f t="shared" si="42"/>
        <v>370</v>
      </c>
      <c r="C382" s="278">
        <f t="shared" si="36"/>
        <v>388</v>
      </c>
      <c r="E382" s="282" cm="1">
        <f t="array" ref="E382">IF($C382="","",INDEX(import_data,$C382,E$9))</f>
        <v>1783</v>
      </c>
      <c r="F382" s="280" t="str" cm="1">
        <f t="array" ref="F382">IF($C382="","",INDEX(import_data,$C382,F$9))</f>
        <v>Hrvoje</v>
      </c>
      <c r="G382" s="280" t="str" cm="1">
        <f t="array" ref="G382">IF($C382="","",INDEX(import_data,$C382,G$9))</f>
        <v>Bolešić</v>
      </c>
      <c r="H382" s="280" t="str" cm="1">
        <f t="array" ref="H382">IF($C382="","",IF(INDEX(import_data,$C382,H$9)="","",INDEX(import_data,$C382,H$9)))</f>
        <v>OK Kapela</v>
      </c>
      <c r="I382" s="300" t="str" cm="1">
        <f t="array" ref="I382">IF($C382="","",IF(INDEX(import_data,$C382,I$9)="","",INDEX(import_data,$C382,I$9)))</f>
        <v/>
      </c>
      <c r="K382" s="312" t="str">
        <f t="shared" si="38"/>
        <v>Hrvoje – Bolešić – OK Kapela</v>
      </c>
      <c r="L382" s="92" t="s">
        <v>0</v>
      </c>
      <c r="M382" s="312" t="str">
        <f t="shared" si="39"/>
        <v>Hrvoje – Bolešić – OK Kapela</v>
      </c>
      <c r="N382" s="92" t="s">
        <v>0</v>
      </c>
      <c r="O382" s="312" t="str">
        <f t="shared" si="40"/>
        <v>Hrvoje – Bolešić</v>
      </c>
      <c r="P382" s="92" t="s">
        <v>0</v>
      </c>
      <c r="Q382" s="141">
        <f t="shared" si="41"/>
        <v>370</v>
      </c>
      <c r="R382" s="278" t="str">
        <f t="shared" si="37"/>
        <v/>
      </c>
      <c r="T382" s="282" t="str" cm="1">
        <f t="array" ref="T382">IFERROR(INDEX(import_data,MATCH($T$8&amp;"-"&amp;$Q382,import_key,0),T$9),"")</f>
        <v/>
      </c>
      <c r="U382" s="280" t="str" cm="1">
        <f t="array" ref="U382">IFERROR(INDEX(import_data,MATCH($T$8&amp;"-"&amp;$Q382,import_key,0),U$9),"")</f>
        <v/>
      </c>
      <c r="V382" s="300" t="str" cm="1">
        <f t="array" ref="V382">IFERROR(INDEX(import_data,MATCH($T$8&amp;"-"&amp;$Q382,import_key,0),V$9),"")</f>
        <v/>
      </c>
    </row>
    <row r="383" spans="2:22" x14ac:dyDescent="0.25">
      <c r="B383" s="141">
        <f t="shared" si="42"/>
        <v>371</v>
      </c>
      <c r="C383" s="278">
        <f t="shared" si="36"/>
        <v>389</v>
      </c>
      <c r="E383" s="282" cm="1">
        <f t="array" ref="E383">IF($C383="","",INDEX(import_data,$C383,E$9))</f>
        <v>1890</v>
      </c>
      <c r="F383" s="280" t="str" cm="1">
        <f t="array" ref="F383">IF($C383="","",INDEX(import_data,$C383,F$9))</f>
        <v>Hrvoje</v>
      </c>
      <c r="G383" s="280" t="str" cm="1">
        <f t="array" ref="G383">IF($C383="","",INDEX(import_data,$C383,G$9))</f>
        <v>Jandras</v>
      </c>
      <c r="H383" s="280" t="str" cm="1">
        <f t="array" ref="H383">IF($C383="","",IF(INDEX(import_data,$C383,H$9)="","",INDEX(import_data,$C383,H$9)))</f>
        <v>OK Vihor</v>
      </c>
      <c r="I383" s="300" t="str" cm="1">
        <f t="array" ref="I383">IF($C383="","",IF(INDEX(import_data,$C383,I$9)="","",INDEX(import_data,$C383,I$9)))</f>
        <v>M45</v>
      </c>
      <c r="K383" s="312" t="str">
        <f t="shared" si="38"/>
        <v>Hrvoje – Jandras – OK Vihor – M45</v>
      </c>
      <c r="L383" s="92" t="s">
        <v>0</v>
      </c>
      <c r="M383" s="312" t="str">
        <f t="shared" si="39"/>
        <v>Hrvoje – Jandras – OK Vihor</v>
      </c>
      <c r="N383" s="92" t="s">
        <v>0</v>
      </c>
      <c r="O383" s="312" t="str">
        <f t="shared" si="40"/>
        <v>Hrvoje – Jandras</v>
      </c>
      <c r="P383" s="92" t="s">
        <v>0</v>
      </c>
      <c r="Q383" s="141">
        <f t="shared" si="41"/>
        <v>371</v>
      </c>
      <c r="R383" s="278" t="str">
        <f t="shared" si="37"/>
        <v/>
      </c>
      <c r="T383" s="282" t="str" cm="1">
        <f t="array" ref="T383">IFERROR(INDEX(import_data,MATCH($T$8&amp;"-"&amp;$Q383,import_key,0),T$9),"")</f>
        <v/>
      </c>
      <c r="U383" s="280" t="str" cm="1">
        <f t="array" ref="U383">IFERROR(INDEX(import_data,MATCH($T$8&amp;"-"&amp;$Q383,import_key,0),U$9),"")</f>
        <v/>
      </c>
      <c r="V383" s="300" t="str" cm="1">
        <f t="array" ref="V383">IFERROR(INDEX(import_data,MATCH($T$8&amp;"-"&amp;$Q383,import_key,0),V$9),"")</f>
        <v/>
      </c>
    </row>
    <row r="384" spans="2:22" x14ac:dyDescent="0.25">
      <c r="B384" s="141">
        <f t="shared" si="42"/>
        <v>372</v>
      </c>
      <c r="C384" s="278">
        <f t="shared" si="36"/>
        <v>390</v>
      </c>
      <c r="E384" s="282" cm="1">
        <f t="array" ref="E384">IF($C384="","",INDEX(import_data,$C384,E$9))</f>
        <v>1239</v>
      </c>
      <c r="F384" s="280" t="str" cm="1">
        <f t="array" ref="F384">IF($C384="","",INDEX(import_data,$C384,F$9))</f>
        <v>Hrvoje</v>
      </c>
      <c r="G384" s="280" t="str" cm="1">
        <f t="array" ref="G384">IF($C384="","",INDEX(import_data,$C384,G$9))</f>
        <v>Mirković</v>
      </c>
      <c r="H384" s="280" t="str" cm="1">
        <f t="array" ref="H384">IF($C384="","",IF(INDEX(import_data,$C384,H$9)="","",INDEX(import_data,$C384,H$9)))</f>
        <v>OK Vihor</v>
      </c>
      <c r="I384" s="300" t="str" cm="1">
        <f t="array" ref="I384">IF($C384="","",IF(INDEX(import_data,$C384,I$9)="","",INDEX(import_data,$C384,I$9)))</f>
        <v>M12</v>
      </c>
      <c r="K384" s="312" t="str">
        <f t="shared" si="38"/>
        <v>Hrvoje – Mirković – OK Vihor – M12</v>
      </c>
      <c r="L384" s="92" t="s">
        <v>0</v>
      </c>
      <c r="M384" s="312" t="str">
        <f t="shared" si="39"/>
        <v>Hrvoje – Mirković – OK Vihor</v>
      </c>
      <c r="N384" s="92" t="s">
        <v>0</v>
      </c>
      <c r="O384" s="312" t="str">
        <f t="shared" si="40"/>
        <v>Hrvoje – Mirković</v>
      </c>
      <c r="P384" s="92" t="s">
        <v>0</v>
      </c>
      <c r="Q384" s="141">
        <f t="shared" si="41"/>
        <v>372</v>
      </c>
      <c r="R384" s="278" t="str">
        <f t="shared" si="37"/>
        <v/>
      </c>
      <c r="T384" s="282" t="str" cm="1">
        <f t="array" ref="T384">IFERROR(INDEX(import_data,MATCH($T$8&amp;"-"&amp;$Q384,import_key,0),T$9),"")</f>
        <v/>
      </c>
      <c r="U384" s="280" t="str" cm="1">
        <f t="array" ref="U384">IFERROR(INDEX(import_data,MATCH($T$8&amp;"-"&amp;$Q384,import_key,0),U$9),"")</f>
        <v/>
      </c>
      <c r="V384" s="300" t="str" cm="1">
        <f t="array" ref="V384">IFERROR(INDEX(import_data,MATCH($T$8&amp;"-"&amp;$Q384,import_key,0),V$9),"")</f>
        <v/>
      </c>
    </row>
    <row r="385" spans="2:22" x14ac:dyDescent="0.25">
      <c r="B385" s="141">
        <f t="shared" si="42"/>
        <v>373</v>
      </c>
      <c r="C385" s="278">
        <f t="shared" si="36"/>
        <v>391</v>
      </c>
      <c r="E385" s="282" cm="1">
        <f t="array" ref="E385">IF($C385="","",INDEX(import_data,$C385,E$9))</f>
        <v>1576</v>
      </c>
      <c r="F385" s="280" t="str" cm="1">
        <f t="array" ref="F385">IF($C385="","",INDEX(import_data,$C385,F$9))</f>
        <v>Hrvoje</v>
      </c>
      <c r="G385" s="280" t="str" cm="1">
        <f t="array" ref="G385">IF($C385="","",INDEX(import_data,$C385,G$9))</f>
        <v>Jelinić</v>
      </c>
      <c r="H385" s="280" t="str" cm="1">
        <f t="array" ref="H385">IF($C385="","",IF(INDEX(import_data,$C385,H$9)="","",INDEX(import_data,$C385,H$9)))</f>
        <v>OK Japetić</v>
      </c>
      <c r="I385" s="300" t="str" cm="1">
        <f t="array" ref="I385">IF($C385="","",IF(INDEX(import_data,$C385,I$9)="","",INDEX(import_data,$C385,I$9)))</f>
        <v>M45</v>
      </c>
      <c r="K385" s="312" t="str">
        <f t="shared" si="38"/>
        <v>Hrvoje – Jelinić – OK Japetić – M45</v>
      </c>
      <c r="L385" s="92" t="s">
        <v>0</v>
      </c>
      <c r="M385" s="312" t="str">
        <f t="shared" si="39"/>
        <v>Hrvoje – Jelinić – OK Japetić</v>
      </c>
      <c r="N385" s="92" t="s">
        <v>0</v>
      </c>
      <c r="O385" s="312" t="str">
        <f t="shared" si="40"/>
        <v>Hrvoje – Jelinić</v>
      </c>
      <c r="P385" s="92" t="s">
        <v>0</v>
      </c>
      <c r="Q385" s="141">
        <f t="shared" si="41"/>
        <v>373</v>
      </c>
      <c r="R385" s="278" t="str">
        <f t="shared" si="37"/>
        <v/>
      </c>
      <c r="T385" s="282" t="str" cm="1">
        <f t="array" ref="T385">IFERROR(INDEX(import_data,MATCH($T$8&amp;"-"&amp;$Q385,import_key,0),T$9),"")</f>
        <v/>
      </c>
      <c r="U385" s="280" t="str" cm="1">
        <f t="array" ref="U385">IFERROR(INDEX(import_data,MATCH($T$8&amp;"-"&amp;$Q385,import_key,0),U$9),"")</f>
        <v/>
      </c>
      <c r="V385" s="300" t="str" cm="1">
        <f t="array" ref="V385">IFERROR(INDEX(import_data,MATCH($T$8&amp;"-"&amp;$Q385,import_key,0),V$9),"")</f>
        <v/>
      </c>
    </row>
    <row r="386" spans="2:22" x14ac:dyDescent="0.25">
      <c r="B386" s="141">
        <f t="shared" si="42"/>
        <v>374</v>
      </c>
      <c r="C386" s="278">
        <f t="shared" si="36"/>
        <v>392</v>
      </c>
      <c r="E386" s="282" cm="1">
        <f t="array" ref="E386">IF($C386="","",INDEX(import_data,$C386,E$9))</f>
        <v>1639</v>
      </c>
      <c r="F386" s="280" t="str" cm="1">
        <f t="array" ref="F386">IF($C386="","",INDEX(import_data,$C386,F$9))</f>
        <v>Hrvoje</v>
      </c>
      <c r="G386" s="280" t="str" cm="1">
        <f t="array" ref="G386">IF($C386="","",INDEX(import_data,$C386,G$9))</f>
        <v>Grginov</v>
      </c>
      <c r="H386" s="280" t="str" cm="1">
        <f t="array" ref="H386">IF($C386="","",IF(INDEX(import_data,$C386,H$9)="","",INDEX(import_data,$C386,H$9)))</f>
        <v>OK Sova</v>
      </c>
      <c r="I386" s="300" t="str" cm="1">
        <f t="array" ref="I386">IF($C386="","",IF(INDEX(import_data,$C386,I$9)="","",INDEX(import_data,$C386,I$9)))</f>
        <v/>
      </c>
      <c r="K386" s="312" t="str">
        <f t="shared" si="38"/>
        <v>Hrvoje – Grginov – OK Sova</v>
      </c>
      <c r="L386" s="92" t="s">
        <v>0</v>
      </c>
      <c r="M386" s="312" t="str">
        <f t="shared" si="39"/>
        <v>Hrvoje – Grginov – OK Sova</v>
      </c>
      <c r="N386" s="92" t="s">
        <v>0</v>
      </c>
      <c r="O386" s="312" t="str">
        <f t="shared" si="40"/>
        <v>Hrvoje – Grginov</v>
      </c>
      <c r="P386" s="92" t="s">
        <v>0</v>
      </c>
      <c r="Q386" s="141">
        <f t="shared" si="41"/>
        <v>374</v>
      </c>
      <c r="R386" s="278" t="str">
        <f t="shared" si="37"/>
        <v/>
      </c>
      <c r="T386" s="282" t="str" cm="1">
        <f t="array" ref="T386">IFERROR(INDEX(import_data,MATCH($T$8&amp;"-"&amp;$Q386,import_key,0),T$9),"")</f>
        <v/>
      </c>
      <c r="U386" s="280" t="str" cm="1">
        <f t="array" ref="U386">IFERROR(INDEX(import_data,MATCH($T$8&amp;"-"&amp;$Q386,import_key,0),U$9),"")</f>
        <v/>
      </c>
      <c r="V386" s="300" t="str" cm="1">
        <f t="array" ref="V386">IFERROR(INDEX(import_data,MATCH($T$8&amp;"-"&amp;$Q386,import_key,0),V$9),"")</f>
        <v/>
      </c>
    </row>
    <row r="387" spans="2:22" x14ac:dyDescent="0.25">
      <c r="B387" s="141">
        <f t="shared" si="42"/>
        <v>375</v>
      </c>
      <c r="C387" s="278">
        <f t="shared" si="36"/>
        <v>393</v>
      </c>
      <c r="E387" s="282" cm="1">
        <f t="array" ref="E387">IF($C387="","",INDEX(import_data,$C387,E$9))</f>
        <v>2246</v>
      </c>
      <c r="F387" s="280" t="str" cm="1">
        <f t="array" ref="F387">IF($C387="","",INDEX(import_data,$C387,F$9))</f>
        <v>Ida</v>
      </c>
      <c r="G387" s="280" t="str" cm="1">
        <f t="array" ref="G387">IF($C387="","",INDEX(import_data,$C387,G$9))</f>
        <v>Grgić</v>
      </c>
      <c r="H387" s="280" t="str" cm="1">
        <f t="array" ref="H387">IF($C387="","",IF(INDEX(import_data,$C387,H$9)="","",INDEX(import_data,$C387,H$9)))</f>
        <v/>
      </c>
      <c r="I387" s="300" t="str" cm="1">
        <f t="array" ref="I387">IF($C387="","",IF(INDEX(import_data,$C387,I$9)="","",INDEX(import_data,$C387,I$9)))</f>
        <v/>
      </c>
      <c r="K387" s="312" t="str">
        <f t="shared" si="38"/>
        <v>Ida – Grgić</v>
      </c>
      <c r="L387" s="92" t="s">
        <v>0</v>
      </c>
      <c r="M387" s="312" t="str">
        <f t="shared" si="39"/>
        <v>Ida – Grgić</v>
      </c>
      <c r="N387" s="92" t="s">
        <v>0</v>
      </c>
      <c r="O387" s="312" t="str">
        <f t="shared" si="40"/>
        <v>Ida – Grgić</v>
      </c>
      <c r="P387" s="92" t="s">
        <v>0</v>
      </c>
      <c r="Q387" s="141">
        <f t="shared" si="41"/>
        <v>375</v>
      </c>
      <c r="R387" s="278" t="str">
        <f t="shared" si="37"/>
        <v/>
      </c>
      <c r="T387" s="282" t="str" cm="1">
        <f t="array" ref="T387">IFERROR(INDEX(import_data,MATCH($T$8&amp;"-"&amp;$Q387,import_key,0),T$9),"")</f>
        <v/>
      </c>
      <c r="U387" s="280" t="str" cm="1">
        <f t="array" ref="U387">IFERROR(INDEX(import_data,MATCH($T$8&amp;"-"&amp;$Q387,import_key,0),U$9),"")</f>
        <v/>
      </c>
      <c r="V387" s="300" t="str" cm="1">
        <f t="array" ref="V387">IFERROR(INDEX(import_data,MATCH($T$8&amp;"-"&amp;$Q387,import_key,0),V$9),"")</f>
        <v/>
      </c>
    </row>
    <row r="388" spans="2:22" x14ac:dyDescent="0.25">
      <c r="B388" s="141">
        <f t="shared" si="42"/>
        <v>376</v>
      </c>
      <c r="C388" s="278">
        <f t="shared" si="36"/>
        <v>394</v>
      </c>
      <c r="E388" s="282" cm="1">
        <f t="array" ref="E388">IF($C388="","",INDEX(import_data,$C388,E$9))</f>
        <v>1671</v>
      </c>
      <c r="F388" s="280" t="str" cm="1">
        <f t="array" ref="F388">IF($C388="","",INDEX(import_data,$C388,F$9))</f>
        <v>Igor</v>
      </c>
      <c r="G388" s="280" t="str" cm="1">
        <f t="array" ref="G388">IF($C388="","",INDEX(import_data,$C388,G$9))</f>
        <v>Acketa</v>
      </c>
      <c r="H388" s="280" t="str" cm="1">
        <f t="array" ref="H388">IF($C388="","",IF(INDEX(import_data,$C388,H$9)="","",INDEX(import_data,$C388,H$9)))</f>
        <v>OK Jelen</v>
      </c>
      <c r="I388" s="300" t="str" cm="1">
        <f t="array" ref="I388">IF($C388="","",IF(INDEX(import_data,$C388,I$9)="","",INDEX(import_data,$C388,I$9)))</f>
        <v>M21B</v>
      </c>
      <c r="K388" s="312" t="str">
        <f t="shared" si="38"/>
        <v>Igor – Acketa – OK Jelen – M21B</v>
      </c>
      <c r="L388" s="92" t="s">
        <v>0</v>
      </c>
      <c r="M388" s="312" t="str">
        <f t="shared" si="39"/>
        <v>Igor – Acketa – OK Jelen</v>
      </c>
      <c r="N388" s="92" t="s">
        <v>0</v>
      </c>
      <c r="O388" s="312" t="str">
        <f t="shared" si="40"/>
        <v>Igor – Acketa</v>
      </c>
      <c r="P388" s="92" t="s">
        <v>0</v>
      </c>
      <c r="Q388" s="141">
        <f t="shared" si="41"/>
        <v>376</v>
      </c>
      <c r="R388" s="278" t="str">
        <f t="shared" si="37"/>
        <v/>
      </c>
      <c r="T388" s="282" t="str" cm="1">
        <f t="array" ref="T388">IFERROR(INDEX(import_data,MATCH($T$8&amp;"-"&amp;$Q388,import_key,0),T$9),"")</f>
        <v/>
      </c>
      <c r="U388" s="280" t="str" cm="1">
        <f t="array" ref="U388">IFERROR(INDEX(import_data,MATCH($T$8&amp;"-"&amp;$Q388,import_key,0),U$9),"")</f>
        <v/>
      </c>
      <c r="V388" s="300" t="str" cm="1">
        <f t="array" ref="V388">IFERROR(INDEX(import_data,MATCH($T$8&amp;"-"&amp;$Q388,import_key,0),V$9),"")</f>
        <v/>
      </c>
    </row>
    <row r="389" spans="2:22" x14ac:dyDescent="0.25">
      <c r="B389" s="141">
        <f t="shared" si="42"/>
        <v>377</v>
      </c>
      <c r="C389" s="278">
        <f t="shared" si="36"/>
        <v>395</v>
      </c>
      <c r="E389" s="282" cm="1">
        <f t="array" ref="E389">IF($C389="","",INDEX(import_data,$C389,E$9))</f>
        <v>1774</v>
      </c>
      <c r="F389" s="280" t="str" cm="1">
        <f t="array" ref="F389">IF($C389="","",INDEX(import_data,$C389,F$9))</f>
        <v>Igor</v>
      </c>
      <c r="G389" s="280" t="str" cm="1">
        <f t="array" ref="G389">IF($C389="","",INDEX(import_data,$C389,G$9))</f>
        <v>Milinković</v>
      </c>
      <c r="H389" s="280" t="str" cm="1">
        <f t="array" ref="H389">IF($C389="","",IF(INDEX(import_data,$C389,H$9)="","",INDEX(import_data,$C389,H$9)))</f>
        <v>OK Ivan Merz</v>
      </c>
      <c r="I389" s="300" t="str" cm="1">
        <f t="array" ref="I389">IF($C389="","",IF(INDEX(import_data,$C389,I$9)="","",INDEX(import_data,$C389,I$9)))</f>
        <v/>
      </c>
      <c r="K389" s="312" t="str">
        <f t="shared" si="38"/>
        <v>Igor – Milinković – OK Ivan Merz</v>
      </c>
      <c r="L389" s="92" t="s">
        <v>0</v>
      </c>
      <c r="M389" s="312" t="str">
        <f t="shared" si="39"/>
        <v>Igor – Milinković – OK Ivan Merz</v>
      </c>
      <c r="N389" s="92" t="s">
        <v>0</v>
      </c>
      <c r="O389" s="312" t="str">
        <f t="shared" si="40"/>
        <v>Igor – Milinković</v>
      </c>
      <c r="P389" s="92" t="s">
        <v>0</v>
      </c>
      <c r="Q389" s="141">
        <f t="shared" si="41"/>
        <v>377</v>
      </c>
      <c r="R389" s="278" t="str">
        <f t="shared" si="37"/>
        <v/>
      </c>
      <c r="T389" s="282" t="str" cm="1">
        <f t="array" ref="T389">IFERROR(INDEX(import_data,MATCH($T$8&amp;"-"&amp;$Q389,import_key,0),T$9),"")</f>
        <v/>
      </c>
      <c r="U389" s="280" t="str" cm="1">
        <f t="array" ref="U389">IFERROR(INDEX(import_data,MATCH($T$8&amp;"-"&amp;$Q389,import_key,0),U$9),"")</f>
        <v/>
      </c>
      <c r="V389" s="300" t="str" cm="1">
        <f t="array" ref="V389">IFERROR(INDEX(import_data,MATCH($T$8&amp;"-"&amp;$Q389,import_key,0),V$9),"")</f>
        <v/>
      </c>
    </row>
    <row r="390" spans="2:22" x14ac:dyDescent="0.25">
      <c r="B390" s="141">
        <f t="shared" si="42"/>
        <v>378</v>
      </c>
      <c r="C390" s="278">
        <f t="shared" si="36"/>
        <v>396</v>
      </c>
      <c r="E390" s="282" cm="1">
        <f t="array" ref="E390">IF($C390="","",INDEX(import_data,$C390,E$9))</f>
        <v>1120</v>
      </c>
      <c r="F390" s="280" t="str" cm="1">
        <f t="array" ref="F390">IF($C390="","",INDEX(import_data,$C390,F$9))</f>
        <v>Igor</v>
      </c>
      <c r="G390" s="280" t="str" cm="1">
        <f t="array" ref="G390">IF($C390="","",INDEX(import_data,$C390,G$9))</f>
        <v>Vukmirović</v>
      </c>
      <c r="H390" s="280" t="str" cm="1">
        <f t="array" ref="H390">IF($C390="","",IF(INDEX(import_data,$C390,H$9)="","",INDEX(import_data,$C390,H$9)))</f>
        <v>OK Jelen</v>
      </c>
      <c r="I390" s="300" t="str" cm="1">
        <f t="array" ref="I390">IF($C390="","",IF(INDEX(import_data,$C390,I$9)="","",INDEX(import_data,$C390,I$9)))</f>
        <v>M35</v>
      </c>
      <c r="K390" s="312" t="str">
        <f t="shared" si="38"/>
        <v>Igor – Vukmirović – OK Jelen – M35</v>
      </c>
      <c r="L390" s="92" t="s">
        <v>0</v>
      </c>
      <c r="M390" s="312" t="str">
        <f t="shared" si="39"/>
        <v>Igor – Vukmirović – OK Jelen</v>
      </c>
      <c r="N390" s="92" t="s">
        <v>0</v>
      </c>
      <c r="O390" s="312" t="str">
        <f t="shared" si="40"/>
        <v>Igor – Vukmirović</v>
      </c>
      <c r="P390" s="92" t="s">
        <v>0</v>
      </c>
      <c r="Q390" s="141">
        <f t="shared" si="41"/>
        <v>378</v>
      </c>
      <c r="R390" s="278" t="str">
        <f t="shared" si="37"/>
        <v/>
      </c>
      <c r="T390" s="282" t="str" cm="1">
        <f t="array" ref="T390">IFERROR(INDEX(import_data,MATCH($T$8&amp;"-"&amp;$Q390,import_key,0),T$9),"")</f>
        <v/>
      </c>
      <c r="U390" s="280" t="str" cm="1">
        <f t="array" ref="U390">IFERROR(INDEX(import_data,MATCH($T$8&amp;"-"&amp;$Q390,import_key,0),U$9),"")</f>
        <v/>
      </c>
      <c r="V390" s="300" t="str" cm="1">
        <f t="array" ref="V390">IFERROR(INDEX(import_data,MATCH($T$8&amp;"-"&amp;$Q390,import_key,0),V$9),"")</f>
        <v/>
      </c>
    </row>
    <row r="391" spans="2:22" x14ac:dyDescent="0.25">
      <c r="B391" s="141">
        <f t="shared" si="42"/>
        <v>379</v>
      </c>
      <c r="C391" s="278">
        <f t="shared" si="36"/>
        <v>397</v>
      </c>
      <c r="E391" s="282" cm="1">
        <f t="array" ref="E391">IF($C391="","",INDEX(import_data,$C391,E$9))</f>
        <v>2268</v>
      </c>
      <c r="F391" s="280" t="str" cm="1">
        <f t="array" ref="F391">IF($C391="","",INDEX(import_data,$C391,F$9))</f>
        <v>Igor</v>
      </c>
      <c r="G391" s="280" t="str" cm="1">
        <f t="array" ref="G391">IF($C391="","",INDEX(import_data,$C391,G$9))</f>
        <v>Gavrilov</v>
      </c>
      <c r="H391" s="280" t="str" cm="1">
        <f t="array" ref="H391">IF($C391="","",IF(INDEX(import_data,$C391,H$9)="","",INDEX(import_data,$C391,H$9)))</f>
        <v>OK Komenda</v>
      </c>
      <c r="I391" s="300" t="str" cm="1">
        <f t="array" ref="I391">IF($C391="","",IF(INDEX(import_data,$C391,I$9)="","",INDEX(import_data,$C391,I$9)))</f>
        <v/>
      </c>
      <c r="K391" s="312" t="str">
        <f t="shared" si="38"/>
        <v>Igor – Gavrilov – OK Komenda</v>
      </c>
      <c r="L391" s="92" t="s">
        <v>0</v>
      </c>
      <c r="M391" s="312" t="str">
        <f t="shared" si="39"/>
        <v>Igor – Gavrilov – OK Komenda</v>
      </c>
      <c r="N391" s="92" t="s">
        <v>0</v>
      </c>
      <c r="O391" s="312" t="str">
        <f t="shared" si="40"/>
        <v>Igor – Gavrilov</v>
      </c>
      <c r="P391" s="92" t="s">
        <v>0</v>
      </c>
      <c r="Q391" s="141">
        <f t="shared" si="41"/>
        <v>379</v>
      </c>
      <c r="R391" s="278" t="str">
        <f t="shared" si="37"/>
        <v/>
      </c>
      <c r="T391" s="282" t="str" cm="1">
        <f t="array" ref="T391">IFERROR(INDEX(import_data,MATCH($T$8&amp;"-"&amp;$Q391,import_key,0),T$9),"")</f>
        <v/>
      </c>
      <c r="U391" s="280" t="str" cm="1">
        <f t="array" ref="U391">IFERROR(INDEX(import_data,MATCH($T$8&amp;"-"&amp;$Q391,import_key,0),U$9),"")</f>
        <v/>
      </c>
      <c r="V391" s="300" t="str" cm="1">
        <f t="array" ref="V391">IFERROR(INDEX(import_data,MATCH($T$8&amp;"-"&amp;$Q391,import_key,0),V$9),"")</f>
        <v/>
      </c>
    </row>
    <row r="392" spans="2:22" x14ac:dyDescent="0.25">
      <c r="B392" s="141">
        <f t="shared" si="42"/>
        <v>380</v>
      </c>
      <c r="C392" s="278">
        <f t="shared" si="36"/>
        <v>398</v>
      </c>
      <c r="E392" s="282" cm="1">
        <f t="array" ref="E392">IF($C392="","",INDEX(import_data,$C392,E$9))</f>
        <v>2003</v>
      </c>
      <c r="F392" s="280" t="str" cm="1">
        <f t="array" ref="F392">IF($C392="","",INDEX(import_data,$C392,F$9))</f>
        <v>Igor</v>
      </c>
      <c r="G392" s="280" t="str" cm="1">
        <f t="array" ref="G392">IF($C392="","",INDEX(import_data,$C392,G$9))</f>
        <v>Hegediš</v>
      </c>
      <c r="H392" s="280" t="str" cm="1">
        <f t="array" ref="H392">IF($C392="","",IF(INDEX(import_data,$C392,H$9)="","",INDEX(import_data,$C392,H$9)))</f>
        <v>OK Maksimir</v>
      </c>
      <c r="I392" s="300" t="str" cm="1">
        <f t="array" ref="I392">IF($C392="","",IF(INDEX(import_data,$C392,I$9)="","",INDEX(import_data,$C392,I$9)))</f>
        <v/>
      </c>
      <c r="K392" s="312" t="str">
        <f t="shared" si="38"/>
        <v>Igor – Hegediš – OK Maksimir</v>
      </c>
      <c r="L392" s="92" t="s">
        <v>0</v>
      </c>
      <c r="M392" s="312" t="str">
        <f t="shared" si="39"/>
        <v>Igor – Hegediš – OK Maksimir</v>
      </c>
      <c r="N392" s="92" t="s">
        <v>0</v>
      </c>
      <c r="O392" s="312" t="str">
        <f t="shared" si="40"/>
        <v>Igor – Hegediš</v>
      </c>
      <c r="P392" s="92" t="s">
        <v>0</v>
      </c>
      <c r="Q392" s="141">
        <f t="shared" si="41"/>
        <v>380</v>
      </c>
      <c r="R392" s="278" t="str">
        <f t="shared" si="37"/>
        <v/>
      </c>
      <c r="T392" s="282" t="str" cm="1">
        <f t="array" ref="T392">IFERROR(INDEX(import_data,MATCH($T$8&amp;"-"&amp;$Q392,import_key,0),T$9),"")</f>
        <v/>
      </c>
      <c r="U392" s="280" t="str" cm="1">
        <f t="array" ref="U392">IFERROR(INDEX(import_data,MATCH($T$8&amp;"-"&amp;$Q392,import_key,0),U$9),"")</f>
        <v/>
      </c>
      <c r="V392" s="300" t="str" cm="1">
        <f t="array" ref="V392">IFERROR(INDEX(import_data,MATCH($T$8&amp;"-"&amp;$Q392,import_key,0),V$9),"")</f>
        <v/>
      </c>
    </row>
    <row r="393" spans="2:22" x14ac:dyDescent="0.25">
      <c r="B393" s="141">
        <f t="shared" si="42"/>
        <v>381</v>
      </c>
      <c r="C393" s="278">
        <f t="shared" si="36"/>
        <v>399</v>
      </c>
      <c r="E393" s="282" cm="1">
        <f t="array" ref="E393">IF($C393="","",INDEX(import_data,$C393,E$9))</f>
        <v>2195</v>
      </c>
      <c r="F393" s="280" t="str" cm="1">
        <f t="array" ref="F393">IF($C393="","",INDEX(import_data,$C393,F$9))</f>
        <v>Igor</v>
      </c>
      <c r="G393" s="280" t="str" cm="1">
        <f t="array" ref="G393">IF($C393="","",INDEX(import_data,$C393,G$9))</f>
        <v>Bončina</v>
      </c>
      <c r="H393" s="280" t="str" cm="1">
        <f t="array" ref="H393">IF($C393="","",IF(INDEX(import_data,$C393,H$9)="","",INDEX(import_data,$C393,H$9)))</f>
        <v>OK Slov. Konjice</v>
      </c>
      <c r="I393" s="300" t="str" cm="1">
        <f t="array" ref="I393">IF($C393="","",IF(INDEX(import_data,$C393,I$9)="","",INDEX(import_data,$C393,I$9)))</f>
        <v/>
      </c>
      <c r="K393" s="312" t="str">
        <f t="shared" si="38"/>
        <v>Igor – Bončina – OK Slov. Konjice</v>
      </c>
      <c r="L393" s="92" t="s">
        <v>0</v>
      </c>
      <c r="M393" s="312" t="str">
        <f t="shared" si="39"/>
        <v>Igor – Bončina – OK Slov. Konjice</v>
      </c>
      <c r="N393" s="92" t="s">
        <v>0</v>
      </c>
      <c r="O393" s="312" t="str">
        <f t="shared" si="40"/>
        <v>Igor – Bončina</v>
      </c>
      <c r="P393" s="92" t="s">
        <v>0</v>
      </c>
      <c r="Q393" s="141">
        <f t="shared" si="41"/>
        <v>381</v>
      </c>
      <c r="R393" s="278" t="str">
        <f t="shared" si="37"/>
        <v/>
      </c>
      <c r="T393" s="282" t="str" cm="1">
        <f t="array" ref="T393">IFERROR(INDEX(import_data,MATCH($T$8&amp;"-"&amp;$Q393,import_key,0),T$9),"")</f>
        <v/>
      </c>
      <c r="U393" s="280" t="str" cm="1">
        <f t="array" ref="U393">IFERROR(INDEX(import_data,MATCH($T$8&amp;"-"&amp;$Q393,import_key,0),U$9),"")</f>
        <v/>
      </c>
      <c r="V393" s="300" t="str" cm="1">
        <f t="array" ref="V393">IFERROR(INDEX(import_data,MATCH($T$8&amp;"-"&amp;$Q393,import_key,0),V$9),"")</f>
        <v/>
      </c>
    </row>
    <row r="394" spans="2:22" x14ac:dyDescent="0.25">
      <c r="B394" s="141">
        <f t="shared" si="42"/>
        <v>382</v>
      </c>
      <c r="C394" s="278">
        <f t="shared" si="36"/>
        <v>400</v>
      </c>
      <c r="E394" s="282" cm="1">
        <f t="array" ref="E394">IF($C394="","",INDEX(import_data,$C394,E$9))</f>
        <v>1163</v>
      </c>
      <c r="F394" s="280" t="str" cm="1">
        <f t="array" ref="F394">IF($C394="","",INDEX(import_data,$C394,F$9))</f>
        <v>Igor</v>
      </c>
      <c r="G394" s="280" t="str" cm="1">
        <f t="array" ref="G394">IF($C394="","",INDEX(import_data,$C394,G$9))</f>
        <v>Dorotić</v>
      </c>
      <c r="H394" s="280" t="str" cm="1">
        <f t="array" ref="H394">IF($C394="","",IF(INDEX(import_data,$C394,H$9)="","",INDEX(import_data,$C394,H$9)))</f>
        <v>OK Vihor</v>
      </c>
      <c r="I394" s="300" t="str" cm="1">
        <f t="array" ref="I394">IF($C394="","",IF(INDEX(import_data,$C394,I$9)="","",INDEX(import_data,$C394,I$9)))</f>
        <v>M45</v>
      </c>
      <c r="K394" s="312" t="str">
        <f t="shared" si="38"/>
        <v>Igor – Dorotić – OK Vihor – M45</v>
      </c>
      <c r="L394" s="92" t="s">
        <v>0</v>
      </c>
      <c r="M394" s="312" t="str">
        <f t="shared" si="39"/>
        <v>Igor – Dorotić – OK Vihor</v>
      </c>
      <c r="N394" s="92" t="s">
        <v>0</v>
      </c>
      <c r="O394" s="312" t="str">
        <f t="shared" si="40"/>
        <v>Igor – Dorotić</v>
      </c>
      <c r="P394" s="92" t="s">
        <v>0</v>
      </c>
      <c r="Q394" s="141">
        <f t="shared" si="41"/>
        <v>382</v>
      </c>
      <c r="R394" s="278" t="str">
        <f t="shared" si="37"/>
        <v/>
      </c>
      <c r="T394" s="282" t="str" cm="1">
        <f t="array" ref="T394">IFERROR(INDEX(import_data,MATCH($T$8&amp;"-"&amp;$Q394,import_key,0),T$9),"")</f>
        <v/>
      </c>
      <c r="U394" s="280" t="str" cm="1">
        <f t="array" ref="U394">IFERROR(INDEX(import_data,MATCH($T$8&amp;"-"&amp;$Q394,import_key,0),U$9),"")</f>
        <v/>
      </c>
      <c r="V394" s="300" t="str" cm="1">
        <f t="array" ref="V394">IFERROR(INDEX(import_data,MATCH($T$8&amp;"-"&amp;$Q394,import_key,0),V$9),"")</f>
        <v/>
      </c>
    </row>
    <row r="395" spans="2:22" x14ac:dyDescent="0.25">
      <c r="B395" s="141">
        <f t="shared" si="42"/>
        <v>383</v>
      </c>
      <c r="C395" s="278">
        <f t="shared" si="36"/>
        <v>401</v>
      </c>
      <c r="E395" s="282" cm="1">
        <f t="array" ref="E395">IF($C395="","",INDEX(import_data,$C395,E$9))</f>
        <v>1984</v>
      </c>
      <c r="F395" s="280" t="str" cm="1">
        <f t="array" ref="F395">IF($C395="","",INDEX(import_data,$C395,F$9))</f>
        <v>Ilija</v>
      </c>
      <c r="G395" s="280" t="str" cm="1">
        <f t="array" ref="G395">IF($C395="","",INDEX(import_data,$C395,G$9))</f>
        <v>Dimitrijević</v>
      </c>
      <c r="H395" s="280" t="str" cm="1">
        <f t="array" ref="H395">IF($C395="","",IF(INDEX(import_data,$C395,H$9)="","",INDEX(import_data,$C395,H$9)))</f>
        <v>OK DIF</v>
      </c>
      <c r="I395" s="300" t="str" cm="1">
        <f t="array" ref="I395">IF($C395="","",IF(INDEX(import_data,$C395,I$9)="","",INDEX(import_data,$C395,I$9)))</f>
        <v/>
      </c>
      <c r="K395" s="312" t="str">
        <f t="shared" si="38"/>
        <v>Ilija – Dimitrijević – OK DIF</v>
      </c>
      <c r="L395" s="92" t="s">
        <v>0</v>
      </c>
      <c r="M395" s="312" t="str">
        <f t="shared" si="39"/>
        <v>Ilija – Dimitrijević – OK DIF</v>
      </c>
      <c r="N395" s="92" t="s">
        <v>0</v>
      </c>
      <c r="O395" s="312" t="str">
        <f t="shared" si="40"/>
        <v>Ilija – Dimitrijević</v>
      </c>
      <c r="P395" s="92" t="s">
        <v>0</v>
      </c>
      <c r="Q395" s="141">
        <f t="shared" si="41"/>
        <v>383</v>
      </c>
      <c r="R395" s="278" t="str">
        <f t="shared" si="37"/>
        <v/>
      </c>
      <c r="T395" s="282" t="str" cm="1">
        <f t="array" ref="T395">IFERROR(INDEX(import_data,MATCH($T$8&amp;"-"&amp;$Q395,import_key,0),T$9),"")</f>
        <v/>
      </c>
      <c r="U395" s="280" t="str" cm="1">
        <f t="array" ref="U395">IFERROR(INDEX(import_data,MATCH($T$8&amp;"-"&amp;$Q395,import_key,0),U$9),"")</f>
        <v/>
      </c>
      <c r="V395" s="300" t="str" cm="1">
        <f t="array" ref="V395">IFERROR(INDEX(import_data,MATCH($T$8&amp;"-"&amp;$Q395,import_key,0),V$9),"")</f>
        <v/>
      </c>
    </row>
    <row r="396" spans="2:22" x14ac:dyDescent="0.25">
      <c r="B396" s="141">
        <f t="shared" si="42"/>
        <v>384</v>
      </c>
      <c r="C396" s="278">
        <f t="shared" si="36"/>
        <v>402</v>
      </c>
      <c r="E396" s="282" cm="1">
        <f t="array" ref="E396">IF($C396="","",INDEX(import_data,$C396,E$9))</f>
        <v>1550</v>
      </c>
      <c r="F396" s="280" t="str" cm="1">
        <f t="array" ref="F396">IF($C396="","",INDEX(import_data,$C396,F$9))</f>
        <v>Ines</v>
      </c>
      <c r="G396" s="280" t="str" cm="1">
        <f t="array" ref="G396">IF($C396="","",INDEX(import_data,$C396,G$9))</f>
        <v>Jurač</v>
      </c>
      <c r="H396" s="280" t="str" cm="1">
        <f t="array" ref="H396">IF($C396="","",IF(INDEX(import_data,$C396,H$9)="","",INDEX(import_data,$C396,H$9)))</f>
        <v>OK Vihor</v>
      </c>
      <c r="I396" s="300" t="str" cm="1">
        <f t="array" ref="I396">IF($C396="","",IF(INDEX(import_data,$C396,I$9)="","",INDEX(import_data,$C396,I$9)))</f>
        <v>Ž21B</v>
      </c>
      <c r="K396" s="312" t="str">
        <f t="shared" si="38"/>
        <v>Ines – Jurač – OK Vihor – Ž21B</v>
      </c>
      <c r="L396" s="92" t="s">
        <v>0</v>
      </c>
      <c r="M396" s="312" t="str">
        <f t="shared" si="39"/>
        <v>Ines – Jurač – OK Vihor</v>
      </c>
      <c r="N396" s="92" t="s">
        <v>0</v>
      </c>
      <c r="O396" s="312" t="str">
        <f t="shared" si="40"/>
        <v>Ines – Jurač</v>
      </c>
      <c r="P396" s="92" t="s">
        <v>0</v>
      </c>
      <c r="Q396" s="141">
        <f t="shared" si="41"/>
        <v>384</v>
      </c>
      <c r="R396" s="278" t="str">
        <f t="shared" si="37"/>
        <v/>
      </c>
      <c r="T396" s="282" t="str" cm="1">
        <f t="array" ref="T396">IFERROR(INDEX(import_data,MATCH($T$8&amp;"-"&amp;$Q396,import_key,0),T$9),"")</f>
        <v/>
      </c>
      <c r="U396" s="280" t="str" cm="1">
        <f t="array" ref="U396">IFERROR(INDEX(import_data,MATCH($T$8&amp;"-"&amp;$Q396,import_key,0),U$9),"")</f>
        <v/>
      </c>
      <c r="V396" s="300" t="str" cm="1">
        <f t="array" ref="V396">IFERROR(INDEX(import_data,MATCH($T$8&amp;"-"&amp;$Q396,import_key,0),V$9),"")</f>
        <v/>
      </c>
    </row>
    <row r="397" spans="2:22" x14ac:dyDescent="0.25">
      <c r="B397" s="141">
        <f t="shared" si="42"/>
        <v>385</v>
      </c>
      <c r="C397" s="278">
        <f t="shared" ref="C397:C460" si="43">IFERROR(MATCH($E$8&amp;"-"&amp;B397,import_key,0),"")</f>
        <v>403</v>
      </c>
      <c r="E397" s="282" cm="1">
        <f t="array" ref="E397">IF($C397="","",INDEX(import_data,$C397,E$9))</f>
        <v>1168</v>
      </c>
      <c r="F397" s="280" t="str" cm="1">
        <f t="array" ref="F397">IF($C397="","",INDEX(import_data,$C397,F$9))</f>
        <v>Ines</v>
      </c>
      <c r="G397" s="280" t="str" cm="1">
        <f t="array" ref="G397">IF($C397="","",INDEX(import_data,$C397,G$9))</f>
        <v>Ostajmer</v>
      </c>
      <c r="H397" s="280" t="str" cm="1">
        <f t="array" ref="H397">IF($C397="","",IF(INDEX(import_data,$C397,H$9)="","",INDEX(import_data,$C397,H$9)))</f>
        <v>OK Vihor</v>
      </c>
      <c r="I397" s="300" t="str" cm="1">
        <f t="array" ref="I397">IF($C397="","",IF(INDEX(import_data,$C397,I$9)="","",INDEX(import_data,$C397,I$9)))</f>
        <v>Ž12</v>
      </c>
      <c r="K397" s="312" t="str">
        <f t="shared" si="38"/>
        <v>Ines – Ostajmer – OK Vihor – Ž12</v>
      </c>
      <c r="L397" s="92" t="s">
        <v>0</v>
      </c>
      <c r="M397" s="312" t="str">
        <f t="shared" si="39"/>
        <v>Ines – Ostajmer – OK Vihor</v>
      </c>
      <c r="N397" s="92" t="s">
        <v>0</v>
      </c>
      <c r="O397" s="312" t="str">
        <f t="shared" si="40"/>
        <v>Ines – Ostajmer</v>
      </c>
      <c r="P397" s="92" t="s">
        <v>0</v>
      </c>
      <c r="Q397" s="141">
        <f t="shared" si="41"/>
        <v>385</v>
      </c>
      <c r="R397" s="278" t="str">
        <f t="shared" ref="R397:R460" si="44">IFERROR(MATCH($T$8&amp;"-"&amp;Q397,import_key,0),"")</f>
        <v/>
      </c>
      <c r="T397" s="282" t="str" cm="1">
        <f t="array" ref="T397">IFERROR(INDEX(import_data,MATCH($T$8&amp;"-"&amp;$Q397,import_key,0),T$9),"")</f>
        <v/>
      </c>
      <c r="U397" s="280" t="str" cm="1">
        <f t="array" ref="U397">IFERROR(INDEX(import_data,MATCH($T$8&amp;"-"&amp;$Q397,import_key,0),U$9),"")</f>
        <v/>
      </c>
      <c r="V397" s="300" t="str" cm="1">
        <f t="array" ref="V397">IFERROR(INDEX(import_data,MATCH($T$8&amp;"-"&amp;$Q397,import_key,0),V$9),"")</f>
        <v/>
      </c>
    </row>
    <row r="398" spans="2:22" x14ac:dyDescent="0.25">
      <c r="B398" s="141">
        <f t="shared" si="42"/>
        <v>386</v>
      </c>
      <c r="C398" s="278">
        <f t="shared" si="43"/>
        <v>404</v>
      </c>
      <c r="E398" s="282" cm="1">
        <f t="array" ref="E398">IF($C398="","",INDEX(import_data,$C398,E$9))</f>
        <v>1353</v>
      </c>
      <c r="F398" s="280" t="str" cm="1">
        <f t="array" ref="F398">IF($C398="","",INDEX(import_data,$C398,F$9))</f>
        <v>Ines</v>
      </c>
      <c r="G398" s="280" t="str" cm="1">
        <f t="array" ref="G398">IF($C398="","",INDEX(import_data,$C398,G$9))</f>
        <v>Mance</v>
      </c>
      <c r="H398" s="280" t="str" cm="1">
        <f t="array" ref="H398">IF($C398="","",IF(INDEX(import_data,$C398,H$9)="","",INDEX(import_data,$C398,H$9)))</f>
        <v>OK Vihor</v>
      </c>
      <c r="I398" s="300" t="str" cm="1">
        <f t="array" ref="I398">IF($C398="","",IF(INDEX(import_data,$C398,I$9)="","",INDEX(import_data,$C398,I$9)))</f>
        <v>Ž21B</v>
      </c>
      <c r="K398" s="312" t="str">
        <f t="shared" ref="K398:K461" si="45">IF(F398="","",F398) &amp; IF(G398="",""," – " &amp; G398) &amp; IF(H398="",""," – " &amp; H398) &amp; IF(I398="",""," – " &amp; I398)</f>
        <v>Ines – Mance – OK Vihor – Ž21B</v>
      </c>
      <c r="L398" s="92" t="s">
        <v>0</v>
      </c>
      <c r="M398" s="312" t="str">
        <f t="shared" ref="M398:M461" si="46">IF(F398="","",F398) &amp; IF(G398="",""," – " &amp; G398) &amp; IF(H398="",""," – " &amp; H398)</f>
        <v>Ines – Mance – OK Vihor</v>
      </c>
      <c r="N398" s="92" t="s">
        <v>0</v>
      </c>
      <c r="O398" s="312" t="str">
        <f t="shared" ref="O398:O461" si="47">IF(F398="","",F398) &amp; IF(G398="",""," – " &amp; G398)</f>
        <v>Ines – Mance</v>
      </c>
      <c r="P398" s="92" t="s">
        <v>0</v>
      </c>
      <c r="Q398" s="141">
        <f t="shared" ref="Q398:Q461" si="48">Q397+1</f>
        <v>386</v>
      </c>
      <c r="R398" s="278" t="str">
        <f t="shared" si="44"/>
        <v/>
      </c>
      <c r="T398" s="282" t="str" cm="1">
        <f t="array" ref="T398">IFERROR(INDEX(import_data,MATCH($T$8&amp;"-"&amp;$Q398,import_key,0),T$9),"")</f>
        <v/>
      </c>
      <c r="U398" s="280" t="str" cm="1">
        <f t="array" ref="U398">IFERROR(INDEX(import_data,MATCH($T$8&amp;"-"&amp;$Q398,import_key,0),U$9),"")</f>
        <v/>
      </c>
      <c r="V398" s="300" t="str" cm="1">
        <f t="array" ref="V398">IFERROR(INDEX(import_data,MATCH($T$8&amp;"-"&amp;$Q398,import_key,0),V$9),"")</f>
        <v/>
      </c>
    </row>
    <row r="399" spans="2:22" x14ac:dyDescent="0.25">
      <c r="B399" s="141">
        <f t="shared" si="42"/>
        <v>387</v>
      </c>
      <c r="C399" s="278">
        <f t="shared" si="43"/>
        <v>405</v>
      </c>
      <c r="E399" s="282" cm="1">
        <f t="array" ref="E399">IF($C399="","",INDEX(import_data,$C399,E$9))</f>
        <v>2273</v>
      </c>
      <c r="F399" s="280" t="str" cm="1">
        <f t="array" ref="F399">IF($C399="","",INDEX(import_data,$C399,F$9))</f>
        <v>Ines</v>
      </c>
      <c r="G399" s="280" t="str" cm="1">
        <f t="array" ref="G399">IF($C399="","",INDEX(import_data,$C399,G$9))</f>
        <v>Ostermajer</v>
      </c>
      <c r="H399" s="280" t="str" cm="1">
        <f t="array" ref="H399">IF($C399="","",IF(INDEX(import_data,$C399,H$9)="","",INDEX(import_data,$C399,H$9)))</f>
        <v>OK Vihor</v>
      </c>
      <c r="I399" s="300" t="str" cm="1">
        <f t="array" ref="I399">IF($C399="","",IF(INDEX(import_data,$C399,I$9)="","",INDEX(import_data,$C399,I$9)))</f>
        <v/>
      </c>
      <c r="K399" s="312" t="str">
        <f t="shared" si="45"/>
        <v>Ines – Ostermajer – OK Vihor</v>
      </c>
      <c r="L399" s="92" t="s">
        <v>0</v>
      </c>
      <c r="M399" s="312" t="str">
        <f t="shared" si="46"/>
        <v>Ines – Ostermajer – OK Vihor</v>
      </c>
      <c r="N399" s="92" t="s">
        <v>0</v>
      </c>
      <c r="O399" s="312" t="str">
        <f t="shared" si="47"/>
        <v>Ines – Ostermajer</v>
      </c>
      <c r="P399" s="92" t="s">
        <v>0</v>
      </c>
      <c r="Q399" s="141">
        <f t="shared" si="48"/>
        <v>387</v>
      </c>
      <c r="R399" s="278" t="str">
        <f t="shared" si="44"/>
        <v/>
      </c>
      <c r="T399" s="282" t="str" cm="1">
        <f t="array" ref="T399">IFERROR(INDEX(import_data,MATCH($T$8&amp;"-"&amp;$Q399,import_key,0),T$9),"")</f>
        <v/>
      </c>
      <c r="U399" s="280" t="str" cm="1">
        <f t="array" ref="U399">IFERROR(INDEX(import_data,MATCH($T$8&amp;"-"&amp;$Q399,import_key,0),U$9),"")</f>
        <v/>
      </c>
      <c r="V399" s="300" t="str" cm="1">
        <f t="array" ref="V399">IFERROR(INDEX(import_data,MATCH($T$8&amp;"-"&amp;$Q399,import_key,0),V$9),"")</f>
        <v/>
      </c>
    </row>
    <row r="400" spans="2:22" x14ac:dyDescent="0.25">
      <c r="B400" s="141">
        <f t="shared" si="42"/>
        <v>388</v>
      </c>
      <c r="C400" s="278">
        <f t="shared" si="43"/>
        <v>406</v>
      </c>
      <c r="E400" s="282" cm="1">
        <f t="array" ref="E400">IF($C400="","",INDEX(import_data,$C400,E$9))</f>
        <v>1483</v>
      </c>
      <c r="F400" s="280" t="str" cm="1">
        <f t="array" ref="F400">IF($C400="","",INDEX(import_data,$C400,F$9))</f>
        <v>Ines</v>
      </c>
      <c r="G400" s="280" t="str" cm="1">
        <f t="array" ref="G400">IF($C400="","",INDEX(import_data,$C400,G$9))</f>
        <v>Kos</v>
      </c>
      <c r="H400" s="280" t="str" cm="1">
        <f t="array" ref="H400">IF($C400="","",IF(INDEX(import_data,$C400,H$9)="","",INDEX(import_data,$C400,H$9)))</f>
        <v>OK Kapela</v>
      </c>
      <c r="I400" s="300" t="str" cm="1">
        <f t="array" ref="I400">IF($C400="","",IF(INDEX(import_data,$C400,I$9)="","",INDEX(import_data,$C400,I$9)))</f>
        <v>Ž21B</v>
      </c>
      <c r="K400" s="312" t="str">
        <f t="shared" si="45"/>
        <v>Ines – Kos – OK Kapela – Ž21B</v>
      </c>
      <c r="L400" s="92" t="s">
        <v>0</v>
      </c>
      <c r="M400" s="312" t="str">
        <f t="shared" si="46"/>
        <v>Ines – Kos – OK Kapela</v>
      </c>
      <c r="N400" s="92" t="s">
        <v>0</v>
      </c>
      <c r="O400" s="312" t="str">
        <f t="shared" si="47"/>
        <v>Ines – Kos</v>
      </c>
      <c r="P400" s="92" t="s">
        <v>0</v>
      </c>
      <c r="Q400" s="141">
        <f t="shared" si="48"/>
        <v>388</v>
      </c>
      <c r="R400" s="278" t="str">
        <f t="shared" si="44"/>
        <v/>
      </c>
      <c r="T400" s="282" t="str" cm="1">
        <f t="array" ref="T400">IFERROR(INDEX(import_data,MATCH($T$8&amp;"-"&amp;$Q400,import_key,0),T$9),"")</f>
        <v/>
      </c>
      <c r="U400" s="280" t="str" cm="1">
        <f t="array" ref="U400">IFERROR(INDEX(import_data,MATCH($T$8&amp;"-"&amp;$Q400,import_key,0),U$9),"")</f>
        <v/>
      </c>
      <c r="V400" s="300" t="str" cm="1">
        <f t="array" ref="V400">IFERROR(INDEX(import_data,MATCH($T$8&amp;"-"&amp;$Q400,import_key,0),V$9),"")</f>
        <v/>
      </c>
    </row>
    <row r="401" spans="2:22" x14ac:dyDescent="0.25">
      <c r="B401" s="141">
        <f t="shared" si="42"/>
        <v>389</v>
      </c>
      <c r="C401" s="278">
        <f t="shared" si="43"/>
        <v>407</v>
      </c>
      <c r="E401" s="282" cm="1">
        <f t="array" ref="E401">IF($C401="","",INDEX(import_data,$C401,E$9))</f>
        <v>1410</v>
      </c>
      <c r="F401" s="280" t="str" cm="1">
        <f t="array" ref="F401">IF($C401="","",INDEX(import_data,$C401,F$9))</f>
        <v>Ira</v>
      </c>
      <c r="G401" s="280" t="str" cm="1">
        <f t="array" ref="G401">IF($C401="","",INDEX(import_data,$C401,G$9))</f>
        <v>Mareković</v>
      </c>
      <c r="H401" s="280" t="str" cm="1">
        <f t="array" ref="H401">IF($C401="","",IF(INDEX(import_data,$C401,H$9)="","",INDEX(import_data,$C401,H$9)))</f>
        <v>OK Vihor</v>
      </c>
      <c r="I401" s="300" t="str" cm="1">
        <f t="array" ref="I401">IF($C401="","",IF(INDEX(import_data,$C401,I$9)="","",INDEX(import_data,$C401,I$9)))</f>
        <v>Ž20</v>
      </c>
      <c r="K401" s="312" t="str">
        <f t="shared" si="45"/>
        <v>Ira – Mareković – OK Vihor – Ž20</v>
      </c>
      <c r="L401" s="92" t="s">
        <v>0</v>
      </c>
      <c r="M401" s="312" t="str">
        <f t="shared" si="46"/>
        <v>Ira – Mareković – OK Vihor</v>
      </c>
      <c r="N401" s="92" t="s">
        <v>0</v>
      </c>
      <c r="O401" s="312" t="str">
        <f t="shared" si="47"/>
        <v>Ira – Mareković</v>
      </c>
      <c r="P401" s="92" t="s">
        <v>0</v>
      </c>
      <c r="Q401" s="141">
        <f t="shared" si="48"/>
        <v>389</v>
      </c>
      <c r="R401" s="278" t="str">
        <f t="shared" si="44"/>
        <v/>
      </c>
      <c r="T401" s="282" t="str" cm="1">
        <f t="array" ref="T401">IFERROR(INDEX(import_data,MATCH($T$8&amp;"-"&amp;$Q401,import_key,0),T$9),"")</f>
        <v/>
      </c>
      <c r="U401" s="280" t="str" cm="1">
        <f t="array" ref="U401">IFERROR(INDEX(import_data,MATCH($T$8&amp;"-"&amp;$Q401,import_key,0),U$9),"")</f>
        <v/>
      </c>
      <c r="V401" s="300" t="str" cm="1">
        <f t="array" ref="V401">IFERROR(INDEX(import_data,MATCH($T$8&amp;"-"&amp;$Q401,import_key,0),V$9),"")</f>
        <v/>
      </c>
    </row>
    <row r="402" spans="2:22" x14ac:dyDescent="0.25">
      <c r="B402" s="141">
        <f t="shared" si="42"/>
        <v>390</v>
      </c>
      <c r="C402" s="278">
        <f t="shared" si="43"/>
        <v>408</v>
      </c>
      <c r="E402" s="282" cm="1">
        <f t="array" ref="E402">IF($C402="","",INDEX(import_data,$C402,E$9))</f>
        <v>1754</v>
      </c>
      <c r="F402" s="280" t="str" cm="1">
        <f t="array" ref="F402">IF($C402="","",INDEX(import_data,$C402,F$9))</f>
        <v>Ira</v>
      </c>
      <c r="G402" s="280" t="str" cm="1">
        <f t="array" ref="G402">IF($C402="","",INDEX(import_data,$C402,G$9))</f>
        <v>Miličević</v>
      </c>
      <c r="H402" s="280" t="str" cm="1">
        <f t="array" ref="H402">IF($C402="","",IF(INDEX(import_data,$C402,H$9)="","",INDEX(import_data,$C402,H$9)))</f>
        <v>OK Kapela</v>
      </c>
      <c r="I402" s="300" t="str" cm="1">
        <f t="array" ref="I402">IF($C402="","",IF(INDEX(import_data,$C402,I$9)="","",INDEX(import_data,$C402,I$9)))</f>
        <v/>
      </c>
      <c r="K402" s="312" t="str">
        <f t="shared" si="45"/>
        <v>Ira – Miličević – OK Kapela</v>
      </c>
      <c r="L402" s="92" t="s">
        <v>0</v>
      </c>
      <c r="M402" s="312" t="str">
        <f t="shared" si="46"/>
        <v>Ira – Miličević – OK Kapela</v>
      </c>
      <c r="N402" s="92" t="s">
        <v>0</v>
      </c>
      <c r="O402" s="312" t="str">
        <f t="shared" si="47"/>
        <v>Ira – Miličević</v>
      </c>
      <c r="P402" s="92" t="s">
        <v>0</v>
      </c>
      <c r="Q402" s="141">
        <f t="shared" si="48"/>
        <v>390</v>
      </c>
      <c r="R402" s="278" t="str">
        <f t="shared" si="44"/>
        <v/>
      </c>
      <c r="T402" s="282" t="str" cm="1">
        <f t="array" ref="T402">IFERROR(INDEX(import_data,MATCH($T$8&amp;"-"&amp;$Q402,import_key,0),T$9),"")</f>
        <v/>
      </c>
      <c r="U402" s="280" t="str" cm="1">
        <f t="array" ref="U402">IFERROR(INDEX(import_data,MATCH($T$8&amp;"-"&amp;$Q402,import_key,0),U$9),"")</f>
        <v/>
      </c>
      <c r="V402" s="300" t="str" cm="1">
        <f t="array" ref="V402">IFERROR(INDEX(import_data,MATCH($T$8&amp;"-"&amp;$Q402,import_key,0),V$9),"")</f>
        <v/>
      </c>
    </row>
    <row r="403" spans="2:22" x14ac:dyDescent="0.25">
      <c r="B403" s="141">
        <f t="shared" si="42"/>
        <v>391</v>
      </c>
      <c r="C403" s="278">
        <f t="shared" si="43"/>
        <v>409</v>
      </c>
      <c r="E403" s="282" cm="1">
        <f t="array" ref="E403">IF($C403="","",INDEX(import_data,$C403,E$9))</f>
        <v>1389</v>
      </c>
      <c r="F403" s="280" t="str" cm="1">
        <f t="array" ref="F403">IF($C403="","",INDEX(import_data,$C403,F$9))</f>
        <v>Irena</v>
      </c>
      <c r="G403" s="280" t="str" cm="1">
        <f t="array" ref="G403">IF($C403="","",INDEX(import_data,$C403,G$9))</f>
        <v>Požgaj</v>
      </c>
      <c r="H403" s="280" t="str" cm="1">
        <f t="array" ref="H403">IF($C403="","",IF(INDEX(import_data,$C403,H$9)="","",INDEX(import_data,$C403,H$9)))</f>
        <v>OK Vihor</v>
      </c>
      <c r="I403" s="300" t="str" cm="1">
        <f t="array" ref="I403">IF($C403="","",IF(INDEX(import_data,$C403,I$9)="","",INDEX(import_data,$C403,I$9)))</f>
        <v/>
      </c>
      <c r="K403" s="312" t="str">
        <f t="shared" si="45"/>
        <v>Irena – Požgaj – OK Vihor</v>
      </c>
      <c r="L403" s="92" t="s">
        <v>0</v>
      </c>
      <c r="M403" s="312" t="str">
        <f t="shared" si="46"/>
        <v>Irena – Požgaj – OK Vihor</v>
      </c>
      <c r="N403" s="92" t="s">
        <v>0</v>
      </c>
      <c r="O403" s="312" t="str">
        <f t="shared" si="47"/>
        <v>Irena – Požgaj</v>
      </c>
      <c r="P403" s="92" t="s">
        <v>0</v>
      </c>
      <c r="Q403" s="141">
        <f t="shared" si="48"/>
        <v>391</v>
      </c>
      <c r="R403" s="278" t="str">
        <f t="shared" si="44"/>
        <v/>
      </c>
      <c r="T403" s="282" t="str" cm="1">
        <f t="array" ref="T403">IFERROR(INDEX(import_data,MATCH($T$8&amp;"-"&amp;$Q403,import_key,0),T$9),"")</f>
        <v/>
      </c>
      <c r="U403" s="280" t="str" cm="1">
        <f t="array" ref="U403">IFERROR(INDEX(import_data,MATCH($T$8&amp;"-"&amp;$Q403,import_key,0),U$9),"")</f>
        <v/>
      </c>
      <c r="V403" s="300" t="str" cm="1">
        <f t="array" ref="V403">IFERROR(INDEX(import_data,MATCH($T$8&amp;"-"&amp;$Q403,import_key,0),V$9),"")</f>
        <v/>
      </c>
    </row>
    <row r="404" spans="2:22" x14ac:dyDescent="0.25">
      <c r="B404" s="141">
        <f t="shared" si="42"/>
        <v>392</v>
      </c>
      <c r="C404" s="278">
        <f t="shared" si="43"/>
        <v>410</v>
      </c>
      <c r="E404" s="282" cm="1">
        <f t="array" ref="E404">IF($C404="","",INDEX(import_data,$C404,E$9))</f>
        <v>1561</v>
      </c>
      <c r="F404" s="280" t="str" cm="1">
        <f t="array" ref="F404">IF($C404="","",INDEX(import_data,$C404,F$9))</f>
        <v>Irena</v>
      </c>
      <c r="G404" s="280" t="str" cm="1">
        <f t="array" ref="G404">IF($C404="","",INDEX(import_data,$C404,G$9))</f>
        <v>Čorko Meštrović</v>
      </c>
      <c r="H404" s="280" t="str" cm="1">
        <f t="array" ref="H404">IF($C404="","",IF(INDEX(import_data,$C404,H$9)="","",INDEX(import_data,$C404,H$9)))</f>
        <v>OK Kapela</v>
      </c>
      <c r="I404" s="300" t="str" cm="1">
        <f t="array" ref="I404">IF($C404="","",IF(INDEX(import_data,$C404,I$9)="","",INDEX(import_data,$C404,I$9)))</f>
        <v>Ž35</v>
      </c>
      <c r="K404" s="312" t="str">
        <f t="shared" si="45"/>
        <v>Irena – Čorko Meštrović – OK Kapela – Ž35</v>
      </c>
      <c r="L404" s="92" t="s">
        <v>0</v>
      </c>
      <c r="M404" s="312" t="str">
        <f t="shared" si="46"/>
        <v>Irena – Čorko Meštrović – OK Kapela</v>
      </c>
      <c r="N404" s="92" t="s">
        <v>0</v>
      </c>
      <c r="O404" s="312" t="str">
        <f t="shared" si="47"/>
        <v>Irena – Čorko Meštrović</v>
      </c>
      <c r="P404" s="92" t="s">
        <v>0</v>
      </c>
      <c r="Q404" s="141">
        <f t="shared" si="48"/>
        <v>392</v>
      </c>
      <c r="R404" s="278" t="str">
        <f t="shared" si="44"/>
        <v/>
      </c>
      <c r="T404" s="282" t="str" cm="1">
        <f t="array" ref="T404">IFERROR(INDEX(import_data,MATCH($T$8&amp;"-"&amp;$Q404,import_key,0),T$9),"")</f>
        <v/>
      </c>
      <c r="U404" s="280" t="str" cm="1">
        <f t="array" ref="U404">IFERROR(INDEX(import_data,MATCH($T$8&amp;"-"&amp;$Q404,import_key,0),U$9),"")</f>
        <v/>
      </c>
      <c r="V404" s="300" t="str" cm="1">
        <f t="array" ref="V404">IFERROR(INDEX(import_data,MATCH($T$8&amp;"-"&amp;$Q404,import_key,0),V$9),"")</f>
        <v/>
      </c>
    </row>
    <row r="405" spans="2:22" x14ac:dyDescent="0.25">
      <c r="B405" s="141">
        <f t="shared" ref="B405:B468" si="49">B404+1</f>
        <v>393</v>
      </c>
      <c r="C405" s="278">
        <f t="shared" si="43"/>
        <v>411</v>
      </c>
      <c r="E405" s="282" cm="1">
        <f t="array" ref="E405">IF($C405="","",INDEX(import_data,$C405,E$9))</f>
        <v>1760</v>
      </c>
      <c r="F405" s="280" t="str" cm="1">
        <f t="array" ref="F405">IF($C405="","",INDEX(import_data,$C405,F$9))</f>
        <v>Irena</v>
      </c>
      <c r="G405" s="280" t="str" cm="1">
        <f t="array" ref="G405">IF($C405="","",INDEX(import_data,$C405,G$9))</f>
        <v>Detić</v>
      </c>
      <c r="H405" s="280" t="str" cm="1">
        <f t="array" ref="H405">IF($C405="","",IF(INDEX(import_data,$C405,H$9)="","",INDEX(import_data,$C405,H$9)))</f>
        <v>OK Ivan Merz</v>
      </c>
      <c r="I405" s="300" t="str" cm="1">
        <f t="array" ref="I405">IF($C405="","",IF(INDEX(import_data,$C405,I$9)="","",INDEX(import_data,$C405,I$9)))</f>
        <v/>
      </c>
      <c r="K405" s="312" t="str">
        <f t="shared" si="45"/>
        <v>Irena – Detić – OK Ivan Merz</v>
      </c>
      <c r="L405" s="92" t="s">
        <v>0</v>
      </c>
      <c r="M405" s="312" t="str">
        <f t="shared" si="46"/>
        <v>Irena – Detić – OK Ivan Merz</v>
      </c>
      <c r="N405" s="92" t="s">
        <v>0</v>
      </c>
      <c r="O405" s="312" t="str">
        <f t="shared" si="47"/>
        <v>Irena – Detić</v>
      </c>
      <c r="P405" s="92" t="s">
        <v>0</v>
      </c>
      <c r="Q405" s="141">
        <f t="shared" si="48"/>
        <v>393</v>
      </c>
      <c r="R405" s="278" t="str">
        <f t="shared" si="44"/>
        <v/>
      </c>
      <c r="T405" s="282" t="str" cm="1">
        <f t="array" ref="T405">IFERROR(INDEX(import_data,MATCH($T$8&amp;"-"&amp;$Q405,import_key,0),T$9),"")</f>
        <v/>
      </c>
      <c r="U405" s="280" t="str" cm="1">
        <f t="array" ref="U405">IFERROR(INDEX(import_data,MATCH($T$8&amp;"-"&amp;$Q405,import_key,0),U$9),"")</f>
        <v/>
      </c>
      <c r="V405" s="300" t="str" cm="1">
        <f t="array" ref="V405">IFERROR(INDEX(import_data,MATCH($T$8&amp;"-"&amp;$Q405,import_key,0),V$9),"")</f>
        <v/>
      </c>
    </row>
    <row r="406" spans="2:22" x14ac:dyDescent="0.25">
      <c r="B406" s="141">
        <f t="shared" si="49"/>
        <v>394</v>
      </c>
      <c r="C406" s="278">
        <f t="shared" si="43"/>
        <v>412</v>
      </c>
      <c r="E406" s="282" cm="1">
        <f t="array" ref="E406">IF($C406="","",INDEX(import_data,$C406,E$9))</f>
        <v>2255</v>
      </c>
      <c r="F406" s="280" t="str" cm="1">
        <f t="array" ref="F406">IF($C406="","",INDEX(import_data,$C406,F$9))</f>
        <v>Irena</v>
      </c>
      <c r="G406" s="280" t="str" cm="1">
        <f t="array" ref="G406">IF($C406="","",INDEX(import_data,$C406,G$9))</f>
        <v>Smojver</v>
      </c>
      <c r="H406" s="280" t="str" cm="1">
        <f t="array" ref="H406">IF($C406="","",IF(INDEX(import_data,$C406,H$9)="","",INDEX(import_data,$C406,H$9)))</f>
        <v>OK Kapela</v>
      </c>
      <c r="I406" s="300" t="str" cm="1">
        <f t="array" ref="I406">IF($C406="","",IF(INDEX(import_data,$C406,I$9)="","",INDEX(import_data,$C406,I$9)))</f>
        <v/>
      </c>
      <c r="K406" s="312" t="str">
        <f t="shared" si="45"/>
        <v>Irena – Smojver – OK Kapela</v>
      </c>
      <c r="L406" s="92" t="s">
        <v>0</v>
      </c>
      <c r="M406" s="312" t="str">
        <f t="shared" si="46"/>
        <v>Irena – Smojver – OK Kapela</v>
      </c>
      <c r="N406" s="92" t="s">
        <v>0</v>
      </c>
      <c r="O406" s="312" t="str">
        <f t="shared" si="47"/>
        <v>Irena – Smojver</v>
      </c>
      <c r="P406" s="92" t="s">
        <v>0</v>
      </c>
      <c r="Q406" s="141">
        <f t="shared" si="48"/>
        <v>394</v>
      </c>
      <c r="R406" s="278" t="str">
        <f t="shared" si="44"/>
        <v/>
      </c>
      <c r="T406" s="282" t="str" cm="1">
        <f t="array" ref="T406">IFERROR(INDEX(import_data,MATCH($T$8&amp;"-"&amp;$Q406,import_key,0),T$9),"")</f>
        <v/>
      </c>
      <c r="U406" s="280" t="str" cm="1">
        <f t="array" ref="U406">IFERROR(INDEX(import_data,MATCH($T$8&amp;"-"&amp;$Q406,import_key,0),U$9),"")</f>
        <v/>
      </c>
      <c r="V406" s="300" t="str" cm="1">
        <f t="array" ref="V406">IFERROR(INDEX(import_data,MATCH($T$8&amp;"-"&amp;$Q406,import_key,0),V$9),"")</f>
        <v/>
      </c>
    </row>
    <row r="407" spans="2:22" x14ac:dyDescent="0.25">
      <c r="B407" s="141">
        <f t="shared" si="49"/>
        <v>395</v>
      </c>
      <c r="C407" s="278">
        <f t="shared" si="43"/>
        <v>413</v>
      </c>
      <c r="E407" s="282" cm="1">
        <f t="array" ref="E407">IF($C407="","",INDEX(import_data,$C407,E$9))</f>
        <v>2130</v>
      </c>
      <c r="F407" s="280" t="str" cm="1">
        <f t="array" ref="F407">IF($C407="","",INDEX(import_data,$C407,F$9))</f>
        <v>Irena</v>
      </c>
      <c r="G407" s="280" t="str" cm="1">
        <f t="array" ref="G407">IF($C407="","",INDEX(import_data,$C407,G$9))</f>
        <v>Waldhauserová</v>
      </c>
      <c r="H407" s="280" t="str" cm="1">
        <f t="array" ref="H407">IF($C407="","",IF(INDEX(import_data,$C407,H$9)="","",INDEX(import_data,$C407,H$9)))</f>
        <v>OK Jiskra N. B.</v>
      </c>
      <c r="I407" s="300" t="str" cm="1">
        <f t="array" ref="I407">IF($C407="","",IF(INDEX(import_data,$C407,I$9)="","",INDEX(import_data,$C407,I$9)))</f>
        <v/>
      </c>
      <c r="K407" s="312" t="str">
        <f t="shared" si="45"/>
        <v>Irena – Waldhauserová – OK Jiskra N. B.</v>
      </c>
      <c r="L407" s="92" t="s">
        <v>0</v>
      </c>
      <c r="M407" s="312" t="str">
        <f t="shared" si="46"/>
        <v>Irena – Waldhauserová – OK Jiskra N. B.</v>
      </c>
      <c r="N407" s="92" t="s">
        <v>0</v>
      </c>
      <c r="O407" s="312" t="str">
        <f t="shared" si="47"/>
        <v>Irena – Waldhauserová</v>
      </c>
      <c r="P407" s="92" t="s">
        <v>0</v>
      </c>
      <c r="Q407" s="141">
        <f t="shared" si="48"/>
        <v>395</v>
      </c>
      <c r="R407" s="278" t="str">
        <f t="shared" si="44"/>
        <v/>
      </c>
      <c r="T407" s="282" t="str" cm="1">
        <f t="array" ref="T407">IFERROR(INDEX(import_data,MATCH($T$8&amp;"-"&amp;$Q407,import_key,0),T$9),"")</f>
        <v/>
      </c>
      <c r="U407" s="280" t="str" cm="1">
        <f t="array" ref="U407">IFERROR(INDEX(import_data,MATCH($T$8&amp;"-"&amp;$Q407,import_key,0),U$9),"")</f>
        <v/>
      </c>
      <c r="V407" s="300" t="str" cm="1">
        <f t="array" ref="V407">IFERROR(INDEX(import_data,MATCH($T$8&amp;"-"&amp;$Q407,import_key,0),V$9),"")</f>
        <v/>
      </c>
    </row>
    <row r="408" spans="2:22" x14ac:dyDescent="0.25">
      <c r="B408" s="141">
        <f t="shared" si="49"/>
        <v>396</v>
      </c>
      <c r="C408" s="278">
        <f t="shared" si="43"/>
        <v>414</v>
      </c>
      <c r="E408" s="282" cm="1">
        <f t="array" ref="E408">IF($C408="","",INDEX(import_data,$C408,E$9))</f>
        <v>1184</v>
      </c>
      <c r="F408" s="280" t="str" cm="1">
        <f t="array" ref="F408">IF($C408="","",INDEX(import_data,$C408,F$9))</f>
        <v>Irena</v>
      </c>
      <c r="G408" s="280" t="str" cm="1">
        <f t="array" ref="G408">IF($C408="","",INDEX(import_data,$C408,G$9))</f>
        <v>Kasaš Spasić</v>
      </c>
      <c r="H408" s="280" t="str" cm="1">
        <f t="array" ref="H408">IF($C408="","",IF(INDEX(import_data,$C408,H$9)="","",INDEX(import_data,$C408,H$9)))</f>
        <v>OK Kapela</v>
      </c>
      <c r="I408" s="300" t="str" cm="1">
        <f t="array" ref="I408">IF($C408="","",IF(INDEX(import_data,$C408,I$9)="","",INDEX(import_data,$C408,I$9)))</f>
        <v>Ž21B</v>
      </c>
      <c r="K408" s="312" t="str">
        <f t="shared" si="45"/>
        <v>Irena – Kasaš Spasić – OK Kapela – Ž21B</v>
      </c>
      <c r="L408" s="92" t="s">
        <v>0</v>
      </c>
      <c r="M408" s="312" t="str">
        <f t="shared" si="46"/>
        <v>Irena – Kasaš Spasić – OK Kapela</v>
      </c>
      <c r="N408" s="92" t="s">
        <v>0</v>
      </c>
      <c r="O408" s="312" t="str">
        <f t="shared" si="47"/>
        <v>Irena – Kasaš Spasić</v>
      </c>
      <c r="P408" s="92" t="s">
        <v>0</v>
      </c>
      <c r="Q408" s="141">
        <f t="shared" si="48"/>
        <v>396</v>
      </c>
      <c r="R408" s="278" t="str">
        <f t="shared" si="44"/>
        <v/>
      </c>
      <c r="T408" s="282" t="str" cm="1">
        <f t="array" ref="T408">IFERROR(INDEX(import_data,MATCH($T$8&amp;"-"&amp;$Q408,import_key,0),T$9),"")</f>
        <v/>
      </c>
      <c r="U408" s="280" t="str" cm="1">
        <f t="array" ref="U408">IFERROR(INDEX(import_data,MATCH($T$8&amp;"-"&amp;$Q408,import_key,0),U$9),"")</f>
        <v/>
      </c>
      <c r="V408" s="300" t="str" cm="1">
        <f t="array" ref="V408">IFERROR(INDEX(import_data,MATCH($T$8&amp;"-"&amp;$Q408,import_key,0),V$9),"")</f>
        <v/>
      </c>
    </row>
    <row r="409" spans="2:22" x14ac:dyDescent="0.25">
      <c r="B409" s="141">
        <f t="shared" si="49"/>
        <v>397</v>
      </c>
      <c r="C409" s="278">
        <f t="shared" si="43"/>
        <v>415</v>
      </c>
      <c r="E409" s="282" cm="1">
        <f t="array" ref="E409">IF($C409="","",INDEX(import_data,$C409,E$9))</f>
        <v>1797</v>
      </c>
      <c r="F409" s="280" t="str" cm="1">
        <f t="array" ref="F409">IF($C409="","",INDEX(import_data,$C409,F$9))</f>
        <v>Irina</v>
      </c>
      <c r="G409" s="280" t="str" cm="1">
        <f t="array" ref="G409">IF($C409="","",INDEX(import_data,$C409,G$9))</f>
        <v>Artyushenko</v>
      </c>
      <c r="H409" s="280" t="str" cm="1">
        <f t="array" ref="H409">IF($C409="","",IF(INDEX(import_data,$C409,H$9)="","",INDEX(import_data,$C409,H$9)))</f>
        <v>OK Vihor</v>
      </c>
      <c r="I409" s="300" t="str" cm="1">
        <f t="array" ref="I409">IF($C409="","",IF(INDEX(import_data,$C409,I$9)="","",INDEX(import_data,$C409,I$9)))</f>
        <v/>
      </c>
      <c r="K409" s="312" t="str">
        <f t="shared" si="45"/>
        <v>Irina – Artyushenko – OK Vihor</v>
      </c>
      <c r="L409" s="92" t="s">
        <v>0</v>
      </c>
      <c r="M409" s="312" t="str">
        <f t="shared" si="46"/>
        <v>Irina – Artyushenko – OK Vihor</v>
      </c>
      <c r="N409" s="92" t="s">
        <v>0</v>
      </c>
      <c r="O409" s="312" t="str">
        <f t="shared" si="47"/>
        <v>Irina – Artyushenko</v>
      </c>
      <c r="P409" s="92" t="s">
        <v>0</v>
      </c>
      <c r="Q409" s="141">
        <f t="shared" si="48"/>
        <v>397</v>
      </c>
      <c r="R409" s="278" t="str">
        <f t="shared" si="44"/>
        <v/>
      </c>
      <c r="T409" s="282" t="str" cm="1">
        <f t="array" ref="T409">IFERROR(INDEX(import_data,MATCH($T$8&amp;"-"&amp;$Q409,import_key,0),T$9),"")</f>
        <v/>
      </c>
      <c r="U409" s="280" t="str" cm="1">
        <f t="array" ref="U409">IFERROR(INDEX(import_data,MATCH($T$8&amp;"-"&amp;$Q409,import_key,0),U$9),"")</f>
        <v/>
      </c>
      <c r="V409" s="300" t="str" cm="1">
        <f t="array" ref="V409">IFERROR(INDEX(import_data,MATCH($T$8&amp;"-"&amp;$Q409,import_key,0),V$9),"")</f>
        <v/>
      </c>
    </row>
    <row r="410" spans="2:22" x14ac:dyDescent="0.25">
      <c r="B410" s="141">
        <f t="shared" si="49"/>
        <v>398</v>
      </c>
      <c r="C410" s="278">
        <f t="shared" si="43"/>
        <v>416</v>
      </c>
      <c r="E410" s="282" cm="1">
        <f t="array" ref="E410">IF($C410="","",INDEX(import_data,$C410,E$9))</f>
        <v>2111</v>
      </c>
      <c r="F410" s="280" t="str" cm="1">
        <f t="array" ref="F410">IF($C410="","",INDEX(import_data,$C410,F$9))</f>
        <v>István</v>
      </c>
      <c r="G410" s="280" t="str" cm="1">
        <f t="array" ref="G410">IF($C410="","",INDEX(import_data,$C410,G$9))</f>
        <v>Fluck</v>
      </c>
      <c r="H410" s="280" t="str" cm="1">
        <f t="array" ref="H410">IF($C410="","",IF(INDEX(import_data,$C410,H$9)="","",INDEX(import_data,$C410,H$9)))</f>
        <v>PVM Pécs</v>
      </c>
      <c r="I410" s="300" t="str" cm="1">
        <f t="array" ref="I410">IF($C410="","",IF(INDEX(import_data,$C410,I$9)="","",INDEX(import_data,$C410,I$9)))</f>
        <v/>
      </c>
      <c r="K410" s="312" t="str">
        <f t="shared" si="45"/>
        <v>István – Fluck – PVM Pécs</v>
      </c>
      <c r="L410" s="92" t="s">
        <v>0</v>
      </c>
      <c r="M410" s="312" t="str">
        <f t="shared" si="46"/>
        <v>István – Fluck – PVM Pécs</v>
      </c>
      <c r="N410" s="92" t="s">
        <v>0</v>
      </c>
      <c r="O410" s="312" t="str">
        <f t="shared" si="47"/>
        <v>István – Fluck</v>
      </c>
      <c r="P410" s="92" t="s">
        <v>0</v>
      </c>
      <c r="Q410" s="141">
        <f t="shared" si="48"/>
        <v>398</v>
      </c>
      <c r="R410" s="278" t="str">
        <f t="shared" si="44"/>
        <v/>
      </c>
      <c r="T410" s="282" t="str" cm="1">
        <f t="array" ref="T410">IFERROR(INDEX(import_data,MATCH($T$8&amp;"-"&amp;$Q410,import_key,0),T$9),"")</f>
        <v/>
      </c>
      <c r="U410" s="280" t="str" cm="1">
        <f t="array" ref="U410">IFERROR(INDEX(import_data,MATCH($T$8&amp;"-"&amp;$Q410,import_key,0),U$9),"")</f>
        <v/>
      </c>
      <c r="V410" s="300" t="str" cm="1">
        <f t="array" ref="V410">IFERROR(INDEX(import_data,MATCH($T$8&amp;"-"&amp;$Q410,import_key,0),V$9),"")</f>
        <v/>
      </c>
    </row>
    <row r="411" spans="2:22" x14ac:dyDescent="0.25">
      <c r="B411" s="141">
        <f t="shared" si="49"/>
        <v>399</v>
      </c>
      <c r="C411" s="278">
        <f t="shared" si="43"/>
        <v>417</v>
      </c>
      <c r="E411" s="282" cm="1">
        <f t="array" ref="E411">IF($C411="","",INDEX(import_data,$C411,E$9))</f>
        <v>2008</v>
      </c>
      <c r="F411" s="280" t="str" cm="1">
        <f t="array" ref="F411">IF($C411="","",INDEX(import_data,$C411,F$9))</f>
        <v>Iva</v>
      </c>
      <c r="G411" s="280" t="str" cm="1">
        <f t="array" ref="G411">IF($C411="","",INDEX(import_data,$C411,G$9))</f>
        <v>Marjanović</v>
      </c>
      <c r="H411" s="280" t="str" cm="1">
        <f t="array" ref="H411">IF($C411="","",IF(INDEX(import_data,$C411,H$9)="","",INDEX(import_data,$C411,H$9)))</f>
        <v>OK Kapela</v>
      </c>
      <c r="I411" s="300" t="str" cm="1">
        <f t="array" ref="I411">IF($C411="","",IF(INDEX(import_data,$C411,I$9)="","",INDEX(import_data,$C411,I$9)))</f>
        <v/>
      </c>
      <c r="K411" s="312" t="str">
        <f t="shared" si="45"/>
        <v>Iva – Marjanović – OK Kapela</v>
      </c>
      <c r="L411" s="92" t="s">
        <v>0</v>
      </c>
      <c r="M411" s="312" t="str">
        <f t="shared" si="46"/>
        <v>Iva – Marjanović – OK Kapela</v>
      </c>
      <c r="N411" s="92" t="s">
        <v>0</v>
      </c>
      <c r="O411" s="312" t="str">
        <f t="shared" si="47"/>
        <v>Iva – Marjanović</v>
      </c>
      <c r="P411" s="92" t="s">
        <v>0</v>
      </c>
      <c r="Q411" s="141">
        <f t="shared" si="48"/>
        <v>399</v>
      </c>
      <c r="R411" s="278" t="str">
        <f t="shared" si="44"/>
        <v/>
      </c>
      <c r="T411" s="282" t="str" cm="1">
        <f t="array" ref="T411">IFERROR(INDEX(import_data,MATCH($T$8&amp;"-"&amp;$Q411,import_key,0),T$9),"")</f>
        <v/>
      </c>
      <c r="U411" s="280" t="str" cm="1">
        <f t="array" ref="U411">IFERROR(INDEX(import_data,MATCH($T$8&amp;"-"&amp;$Q411,import_key,0),U$9),"")</f>
        <v/>
      </c>
      <c r="V411" s="300" t="str" cm="1">
        <f t="array" ref="V411">IFERROR(INDEX(import_data,MATCH($T$8&amp;"-"&amp;$Q411,import_key,0),V$9),"")</f>
        <v/>
      </c>
    </row>
    <row r="412" spans="2:22" x14ac:dyDescent="0.25">
      <c r="B412" s="141">
        <f t="shared" si="49"/>
        <v>400</v>
      </c>
      <c r="C412" s="278">
        <f t="shared" si="43"/>
        <v>418</v>
      </c>
      <c r="E412" s="282" cm="1">
        <f t="array" ref="E412">IF($C412="","",INDEX(import_data,$C412,E$9))</f>
        <v>1412</v>
      </c>
      <c r="F412" s="280" t="str" cm="1">
        <f t="array" ref="F412">IF($C412="","",INDEX(import_data,$C412,F$9))</f>
        <v>Iva</v>
      </c>
      <c r="G412" s="280" t="str" cm="1">
        <f t="array" ref="G412">IF($C412="","",INDEX(import_data,$C412,G$9))</f>
        <v>Žulić</v>
      </c>
      <c r="H412" s="280" t="str" cm="1">
        <f t="array" ref="H412">IF($C412="","",IF(INDEX(import_data,$C412,H$9)="","",INDEX(import_data,$C412,H$9)))</f>
        <v>OK Vihor</v>
      </c>
      <c r="I412" s="300" t="str" cm="1">
        <f t="array" ref="I412">IF($C412="","",IF(INDEX(import_data,$C412,I$9)="","",INDEX(import_data,$C412,I$9)))</f>
        <v>Ž21B</v>
      </c>
      <c r="K412" s="312" t="str">
        <f t="shared" si="45"/>
        <v>Iva – Žulić – OK Vihor – Ž21B</v>
      </c>
      <c r="L412" s="92" t="s">
        <v>0</v>
      </c>
      <c r="M412" s="312" t="str">
        <f t="shared" si="46"/>
        <v>Iva – Žulić – OK Vihor</v>
      </c>
      <c r="N412" s="92" t="s">
        <v>0</v>
      </c>
      <c r="O412" s="312" t="str">
        <f t="shared" si="47"/>
        <v>Iva – Žulić</v>
      </c>
      <c r="P412" s="92" t="s">
        <v>0</v>
      </c>
      <c r="Q412" s="141">
        <f t="shared" si="48"/>
        <v>400</v>
      </c>
      <c r="R412" s="278" t="str">
        <f t="shared" si="44"/>
        <v/>
      </c>
      <c r="T412" s="282" t="str" cm="1">
        <f t="array" ref="T412">IFERROR(INDEX(import_data,MATCH($T$8&amp;"-"&amp;$Q412,import_key,0),T$9),"")</f>
        <v/>
      </c>
      <c r="U412" s="280" t="str" cm="1">
        <f t="array" ref="U412">IFERROR(INDEX(import_data,MATCH($T$8&amp;"-"&amp;$Q412,import_key,0),U$9),"")</f>
        <v/>
      </c>
      <c r="V412" s="300" t="str" cm="1">
        <f t="array" ref="V412">IFERROR(INDEX(import_data,MATCH($T$8&amp;"-"&amp;$Q412,import_key,0),V$9),"")</f>
        <v/>
      </c>
    </row>
    <row r="413" spans="2:22" x14ac:dyDescent="0.25">
      <c r="B413" s="141">
        <f t="shared" si="49"/>
        <v>401</v>
      </c>
      <c r="C413" s="278">
        <f t="shared" si="43"/>
        <v>419</v>
      </c>
      <c r="E413" s="282" cm="1">
        <f t="array" ref="E413">IF($C413="","",INDEX(import_data,$C413,E$9))</f>
        <v>1905</v>
      </c>
      <c r="F413" s="280" t="str" cm="1">
        <f t="array" ref="F413">IF($C413="","",INDEX(import_data,$C413,F$9))</f>
        <v>Iva</v>
      </c>
      <c r="G413" s="280" t="str" cm="1">
        <f t="array" ref="G413">IF($C413="","",INDEX(import_data,$C413,G$9))</f>
        <v>Stipeljković</v>
      </c>
      <c r="H413" s="280" t="str" cm="1">
        <f t="array" ref="H413">IF($C413="","",IF(INDEX(import_data,$C413,H$9)="","",INDEX(import_data,$C413,H$9)))</f>
        <v>OK Vihor</v>
      </c>
      <c r="I413" s="300" t="str" cm="1">
        <f t="array" ref="I413">IF($C413="","",IF(INDEX(import_data,$C413,I$9)="","",INDEX(import_data,$C413,I$9)))</f>
        <v>Ž21B</v>
      </c>
      <c r="K413" s="312" t="str">
        <f t="shared" si="45"/>
        <v>Iva – Stipeljković – OK Vihor – Ž21B</v>
      </c>
      <c r="L413" s="92" t="s">
        <v>0</v>
      </c>
      <c r="M413" s="312" t="str">
        <f t="shared" si="46"/>
        <v>Iva – Stipeljković – OK Vihor</v>
      </c>
      <c r="N413" s="92" t="s">
        <v>0</v>
      </c>
      <c r="O413" s="312" t="str">
        <f t="shared" si="47"/>
        <v>Iva – Stipeljković</v>
      </c>
      <c r="P413" s="92" t="s">
        <v>0</v>
      </c>
      <c r="Q413" s="141">
        <f t="shared" si="48"/>
        <v>401</v>
      </c>
      <c r="R413" s="278" t="str">
        <f t="shared" si="44"/>
        <v/>
      </c>
      <c r="T413" s="282" t="str" cm="1">
        <f t="array" ref="T413">IFERROR(INDEX(import_data,MATCH($T$8&amp;"-"&amp;$Q413,import_key,0),T$9),"")</f>
        <v/>
      </c>
      <c r="U413" s="280" t="str" cm="1">
        <f t="array" ref="U413">IFERROR(INDEX(import_data,MATCH($T$8&amp;"-"&amp;$Q413,import_key,0),U$9),"")</f>
        <v/>
      </c>
      <c r="V413" s="300" t="str" cm="1">
        <f t="array" ref="V413">IFERROR(INDEX(import_data,MATCH($T$8&amp;"-"&amp;$Q413,import_key,0),V$9),"")</f>
        <v/>
      </c>
    </row>
    <row r="414" spans="2:22" x14ac:dyDescent="0.25">
      <c r="B414" s="141">
        <f t="shared" si="49"/>
        <v>402</v>
      </c>
      <c r="C414" s="278">
        <f t="shared" si="43"/>
        <v>420</v>
      </c>
      <c r="E414" s="282" cm="1">
        <f t="array" ref="E414">IF($C414="","",INDEX(import_data,$C414,E$9))</f>
        <v>1491</v>
      </c>
      <c r="F414" s="280" t="str" cm="1">
        <f t="array" ref="F414">IF($C414="","",INDEX(import_data,$C414,F$9))</f>
        <v>Iva</v>
      </c>
      <c r="G414" s="280" t="str" cm="1">
        <f t="array" ref="G414">IF($C414="","",INDEX(import_data,$C414,G$9))</f>
        <v>Derdić</v>
      </c>
      <c r="H414" s="280" t="str" cm="1">
        <f t="array" ref="H414">IF($C414="","",IF(INDEX(import_data,$C414,H$9)="","",INDEX(import_data,$C414,H$9)))</f>
        <v>OK Jelen</v>
      </c>
      <c r="I414" s="300" t="str" cm="1">
        <f t="array" ref="I414">IF($C414="","",IF(INDEX(import_data,$C414,I$9)="","",INDEX(import_data,$C414,I$9)))</f>
        <v>Ž20</v>
      </c>
      <c r="K414" s="312" t="str">
        <f t="shared" si="45"/>
        <v>Iva – Derdić – OK Jelen – Ž20</v>
      </c>
      <c r="L414" s="92" t="s">
        <v>0</v>
      </c>
      <c r="M414" s="312" t="str">
        <f t="shared" si="46"/>
        <v>Iva – Derdić – OK Jelen</v>
      </c>
      <c r="N414" s="92" t="s">
        <v>0</v>
      </c>
      <c r="O414" s="312" t="str">
        <f t="shared" si="47"/>
        <v>Iva – Derdić</v>
      </c>
      <c r="P414" s="92" t="s">
        <v>0</v>
      </c>
      <c r="Q414" s="141">
        <f t="shared" si="48"/>
        <v>402</v>
      </c>
      <c r="R414" s="278" t="str">
        <f t="shared" si="44"/>
        <v/>
      </c>
      <c r="T414" s="282" t="str" cm="1">
        <f t="array" ref="T414">IFERROR(INDEX(import_data,MATCH($T$8&amp;"-"&amp;$Q414,import_key,0),T$9),"")</f>
        <v/>
      </c>
      <c r="U414" s="280" t="str" cm="1">
        <f t="array" ref="U414">IFERROR(INDEX(import_data,MATCH($T$8&amp;"-"&amp;$Q414,import_key,0),U$9),"")</f>
        <v/>
      </c>
      <c r="V414" s="300" t="str" cm="1">
        <f t="array" ref="V414">IFERROR(INDEX(import_data,MATCH($T$8&amp;"-"&amp;$Q414,import_key,0),V$9),"")</f>
        <v/>
      </c>
    </row>
    <row r="415" spans="2:22" x14ac:dyDescent="0.25">
      <c r="B415" s="141">
        <f t="shared" si="49"/>
        <v>403</v>
      </c>
      <c r="C415" s="278">
        <f t="shared" si="43"/>
        <v>421</v>
      </c>
      <c r="E415" s="282" cm="1">
        <f t="array" ref="E415">IF($C415="","",INDEX(import_data,$C415,E$9))</f>
        <v>1158</v>
      </c>
      <c r="F415" s="280" t="str" cm="1">
        <f t="array" ref="F415">IF($C415="","",INDEX(import_data,$C415,F$9))</f>
        <v>Iva</v>
      </c>
      <c r="G415" s="280" t="str" cm="1">
        <f t="array" ref="G415">IF($C415="","",INDEX(import_data,$C415,G$9))</f>
        <v>Štambuk</v>
      </c>
      <c r="H415" s="280" t="str" cm="1">
        <f t="array" ref="H415">IF($C415="","",IF(INDEX(import_data,$C415,H$9)="","",INDEX(import_data,$C415,H$9)))</f>
        <v>OK Maksimir</v>
      </c>
      <c r="I415" s="300" t="str" cm="1">
        <f t="array" ref="I415">IF($C415="","",IF(INDEX(import_data,$C415,I$9)="","",INDEX(import_data,$C415,I$9)))</f>
        <v>Ž21A</v>
      </c>
      <c r="K415" s="312" t="str">
        <f t="shared" si="45"/>
        <v>Iva – Štambuk – OK Maksimir – Ž21A</v>
      </c>
      <c r="L415" s="92" t="s">
        <v>0</v>
      </c>
      <c r="M415" s="312" t="str">
        <f t="shared" si="46"/>
        <v>Iva – Štambuk – OK Maksimir</v>
      </c>
      <c r="N415" s="92" t="s">
        <v>0</v>
      </c>
      <c r="O415" s="312" t="str">
        <f t="shared" si="47"/>
        <v>Iva – Štambuk</v>
      </c>
      <c r="P415" s="92" t="s">
        <v>0</v>
      </c>
      <c r="Q415" s="141">
        <f t="shared" si="48"/>
        <v>403</v>
      </c>
      <c r="R415" s="278" t="str">
        <f t="shared" si="44"/>
        <v/>
      </c>
      <c r="T415" s="282" t="str" cm="1">
        <f t="array" ref="T415">IFERROR(INDEX(import_data,MATCH($T$8&amp;"-"&amp;$Q415,import_key,0),T$9),"")</f>
        <v/>
      </c>
      <c r="U415" s="280" t="str" cm="1">
        <f t="array" ref="U415">IFERROR(INDEX(import_data,MATCH($T$8&amp;"-"&amp;$Q415,import_key,0),U$9),"")</f>
        <v/>
      </c>
      <c r="V415" s="300" t="str" cm="1">
        <f t="array" ref="V415">IFERROR(INDEX(import_data,MATCH($T$8&amp;"-"&amp;$Q415,import_key,0),V$9),"")</f>
        <v/>
      </c>
    </row>
    <row r="416" spans="2:22" x14ac:dyDescent="0.25">
      <c r="B416" s="141">
        <f t="shared" si="49"/>
        <v>404</v>
      </c>
      <c r="C416" s="278">
        <f t="shared" si="43"/>
        <v>422</v>
      </c>
      <c r="E416" s="282" cm="1">
        <f t="array" ref="E416">IF($C416="","",INDEX(import_data,$C416,E$9))</f>
        <v>2223</v>
      </c>
      <c r="F416" s="280" t="str" cm="1">
        <f t="array" ref="F416">IF($C416="","",INDEX(import_data,$C416,F$9))</f>
        <v>Iva</v>
      </c>
      <c r="G416" s="280" t="str" cm="1">
        <f t="array" ref="G416">IF($C416="","",INDEX(import_data,$C416,G$9))</f>
        <v>Džeba</v>
      </c>
      <c r="H416" s="280" t="str" cm="1">
        <f t="array" ref="H416">IF($C416="","",IF(INDEX(import_data,$C416,H$9)="","",INDEX(import_data,$C416,H$9)))</f>
        <v>OK Vihor</v>
      </c>
      <c r="I416" s="300" t="str" cm="1">
        <f t="array" ref="I416">IF($C416="","",IF(INDEX(import_data,$C416,I$9)="","",INDEX(import_data,$C416,I$9)))</f>
        <v>Ž21B</v>
      </c>
      <c r="K416" s="312" t="str">
        <f t="shared" si="45"/>
        <v>Iva – Džeba – OK Vihor – Ž21B</v>
      </c>
      <c r="L416" s="92" t="s">
        <v>0</v>
      </c>
      <c r="M416" s="312" t="str">
        <f t="shared" si="46"/>
        <v>Iva – Džeba – OK Vihor</v>
      </c>
      <c r="N416" s="92" t="s">
        <v>0</v>
      </c>
      <c r="O416" s="312" t="str">
        <f t="shared" si="47"/>
        <v>Iva – Džeba</v>
      </c>
      <c r="P416" s="92" t="s">
        <v>0</v>
      </c>
      <c r="Q416" s="141">
        <f t="shared" si="48"/>
        <v>404</v>
      </c>
      <c r="R416" s="278" t="str">
        <f t="shared" si="44"/>
        <v/>
      </c>
      <c r="T416" s="282" t="str" cm="1">
        <f t="array" ref="T416">IFERROR(INDEX(import_data,MATCH($T$8&amp;"-"&amp;$Q416,import_key,0),T$9),"")</f>
        <v/>
      </c>
      <c r="U416" s="280" t="str" cm="1">
        <f t="array" ref="U416">IFERROR(INDEX(import_data,MATCH($T$8&amp;"-"&amp;$Q416,import_key,0),U$9),"")</f>
        <v/>
      </c>
      <c r="V416" s="300" t="str" cm="1">
        <f t="array" ref="V416">IFERROR(INDEX(import_data,MATCH($T$8&amp;"-"&amp;$Q416,import_key,0),V$9),"")</f>
        <v/>
      </c>
    </row>
    <row r="417" spans="2:22" x14ac:dyDescent="0.25">
      <c r="B417" s="141">
        <f t="shared" si="49"/>
        <v>405</v>
      </c>
      <c r="C417" s="278">
        <f t="shared" si="43"/>
        <v>423</v>
      </c>
      <c r="E417" s="282" cm="1">
        <f t="array" ref="E417">IF($C417="","",INDEX(import_data,$C417,E$9))</f>
        <v>1458</v>
      </c>
      <c r="F417" s="280" t="str" cm="1">
        <f t="array" ref="F417">IF($C417="","",INDEX(import_data,$C417,F$9))</f>
        <v>Iva</v>
      </c>
      <c r="G417" s="280" t="str" cm="1">
        <f t="array" ref="G417">IF($C417="","",INDEX(import_data,$C417,G$9))</f>
        <v>Detić</v>
      </c>
      <c r="H417" s="280" t="str" cm="1">
        <f t="array" ref="H417">IF($C417="","",IF(INDEX(import_data,$C417,H$9)="","",INDEX(import_data,$C417,H$9)))</f>
        <v>OK Varaždin</v>
      </c>
      <c r="I417" s="300" t="str" cm="1">
        <f t="array" ref="I417">IF($C417="","",IF(INDEX(import_data,$C417,I$9)="","",INDEX(import_data,$C417,I$9)))</f>
        <v>Ž14</v>
      </c>
      <c r="K417" s="312" t="str">
        <f t="shared" si="45"/>
        <v>Iva – Detić – OK Varaždin – Ž14</v>
      </c>
      <c r="L417" s="92" t="s">
        <v>0</v>
      </c>
      <c r="M417" s="312" t="str">
        <f t="shared" si="46"/>
        <v>Iva – Detić – OK Varaždin</v>
      </c>
      <c r="N417" s="92" t="s">
        <v>0</v>
      </c>
      <c r="O417" s="312" t="str">
        <f t="shared" si="47"/>
        <v>Iva – Detić</v>
      </c>
      <c r="P417" s="92" t="s">
        <v>0</v>
      </c>
      <c r="Q417" s="141">
        <f t="shared" si="48"/>
        <v>405</v>
      </c>
      <c r="R417" s="278" t="str">
        <f t="shared" si="44"/>
        <v/>
      </c>
      <c r="T417" s="282" t="str" cm="1">
        <f t="array" ref="T417">IFERROR(INDEX(import_data,MATCH($T$8&amp;"-"&amp;$Q417,import_key,0),T$9),"")</f>
        <v/>
      </c>
      <c r="U417" s="280" t="str" cm="1">
        <f t="array" ref="U417">IFERROR(INDEX(import_data,MATCH($T$8&amp;"-"&amp;$Q417,import_key,0),U$9),"")</f>
        <v/>
      </c>
      <c r="V417" s="300" t="str" cm="1">
        <f t="array" ref="V417">IFERROR(INDEX(import_data,MATCH($T$8&amp;"-"&amp;$Q417,import_key,0),V$9),"")</f>
        <v/>
      </c>
    </row>
    <row r="418" spans="2:22" x14ac:dyDescent="0.25">
      <c r="B418" s="141">
        <f t="shared" si="49"/>
        <v>406</v>
      </c>
      <c r="C418" s="278">
        <f t="shared" si="43"/>
        <v>424</v>
      </c>
      <c r="E418" s="282" cm="1">
        <f t="array" ref="E418">IF($C418="","",INDEX(import_data,$C418,E$9))</f>
        <v>1954</v>
      </c>
      <c r="F418" s="280" t="str" cm="1">
        <f t="array" ref="F418">IF($C418="","",INDEX(import_data,$C418,F$9))</f>
        <v>Iva</v>
      </c>
      <c r="G418" s="280" t="str" cm="1">
        <f t="array" ref="G418">IF($C418="","",INDEX(import_data,$C418,G$9))</f>
        <v>Hruškar</v>
      </c>
      <c r="H418" s="280" t="str" cm="1">
        <f t="array" ref="H418">IF($C418="","",IF(INDEX(import_data,$C418,H$9)="","",INDEX(import_data,$C418,H$9)))</f>
        <v>OK Kapela</v>
      </c>
      <c r="I418" s="300" t="str" cm="1">
        <f t="array" ref="I418">IF($C418="","",IF(INDEX(import_data,$C418,I$9)="","",INDEX(import_data,$C418,I$9)))</f>
        <v>Ž21B</v>
      </c>
      <c r="K418" s="312" t="str">
        <f t="shared" si="45"/>
        <v>Iva – Hruškar – OK Kapela – Ž21B</v>
      </c>
      <c r="L418" s="92" t="s">
        <v>0</v>
      </c>
      <c r="M418" s="312" t="str">
        <f t="shared" si="46"/>
        <v>Iva – Hruškar – OK Kapela</v>
      </c>
      <c r="N418" s="92" t="s">
        <v>0</v>
      </c>
      <c r="O418" s="312" t="str">
        <f t="shared" si="47"/>
        <v>Iva – Hruškar</v>
      </c>
      <c r="P418" s="92" t="s">
        <v>0</v>
      </c>
      <c r="Q418" s="141">
        <f t="shared" si="48"/>
        <v>406</v>
      </c>
      <c r="R418" s="278" t="str">
        <f t="shared" si="44"/>
        <v/>
      </c>
      <c r="T418" s="282" t="str" cm="1">
        <f t="array" ref="T418">IFERROR(INDEX(import_data,MATCH($T$8&amp;"-"&amp;$Q418,import_key,0),T$9),"")</f>
        <v/>
      </c>
      <c r="U418" s="280" t="str" cm="1">
        <f t="array" ref="U418">IFERROR(INDEX(import_data,MATCH($T$8&amp;"-"&amp;$Q418,import_key,0),U$9),"")</f>
        <v/>
      </c>
      <c r="V418" s="300" t="str" cm="1">
        <f t="array" ref="V418">IFERROR(INDEX(import_data,MATCH($T$8&amp;"-"&amp;$Q418,import_key,0),V$9),"")</f>
        <v/>
      </c>
    </row>
    <row r="419" spans="2:22" x14ac:dyDescent="0.25">
      <c r="B419" s="141">
        <f t="shared" si="49"/>
        <v>407</v>
      </c>
      <c r="C419" s="278">
        <f t="shared" si="43"/>
        <v>425</v>
      </c>
      <c r="E419" s="282" cm="1">
        <f t="array" ref="E419">IF($C419="","",INDEX(import_data,$C419,E$9))</f>
        <v>1881</v>
      </c>
      <c r="F419" s="280" t="str" cm="1">
        <f t="array" ref="F419">IF($C419="","",INDEX(import_data,$C419,F$9))</f>
        <v>Iva</v>
      </c>
      <c r="G419" s="280" t="str" cm="1">
        <f t="array" ref="G419">IF($C419="","",INDEX(import_data,$C419,G$9))</f>
        <v>Balaž</v>
      </c>
      <c r="H419" s="280" t="str" cm="1">
        <f t="array" ref="H419">IF($C419="","",IF(INDEX(import_data,$C419,H$9)="","",INDEX(import_data,$C419,H$9)))</f>
        <v>OK Vihor</v>
      </c>
      <c r="I419" s="300" t="str" cm="1">
        <f t="array" ref="I419">IF($C419="","",IF(INDEX(import_data,$C419,I$9)="","",INDEX(import_data,$C419,I$9)))</f>
        <v/>
      </c>
      <c r="K419" s="312" t="str">
        <f t="shared" si="45"/>
        <v>Iva – Balaž – OK Vihor</v>
      </c>
      <c r="L419" s="92" t="s">
        <v>0</v>
      </c>
      <c r="M419" s="312" t="str">
        <f t="shared" si="46"/>
        <v>Iva – Balaž – OK Vihor</v>
      </c>
      <c r="N419" s="92" t="s">
        <v>0</v>
      </c>
      <c r="O419" s="312" t="str">
        <f t="shared" si="47"/>
        <v>Iva – Balaž</v>
      </c>
      <c r="P419" s="92" t="s">
        <v>0</v>
      </c>
      <c r="Q419" s="141">
        <f t="shared" si="48"/>
        <v>407</v>
      </c>
      <c r="R419" s="278" t="str">
        <f t="shared" si="44"/>
        <v/>
      </c>
      <c r="T419" s="282" t="str" cm="1">
        <f t="array" ref="T419">IFERROR(INDEX(import_data,MATCH($T$8&amp;"-"&amp;$Q419,import_key,0),T$9),"")</f>
        <v/>
      </c>
      <c r="U419" s="280" t="str" cm="1">
        <f t="array" ref="U419">IFERROR(INDEX(import_data,MATCH($T$8&amp;"-"&amp;$Q419,import_key,0),U$9),"")</f>
        <v/>
      </c>
      <c r="V419" s="300" t="str" cm="1">
        <f t="array" ref="V419">IFERROR(INDEX(import_data,MATCH($T$8&amp;"-"&amp;$Q419,import_key,0),V$9),"")</f>
        <v/>
      </c>
    </row>
    <row r="420" spans="2:22" x14ac:dyDescent="0.25">
      <c r="B420" s="141">
        <f t="shared" si="49"/>
        <v>408</v>
      </c>
      <c r="C420" s="278">
        <f t="shared" si="43"/>
        <v>426</v>
      </c>
      <c r="E420" s="282" cm="1">
        <f t="array" ref="E420">IF($C420="","",INDEX(import_data,$C420,E$9))</f>
        <v>1683</v>
      </c>
      <c r="F420" s="280" t="str" cm="1">
        <f t="array" ref="F420">IF($C420="","",INDEX(import_data,$C420,F$9))</f>
        <v>Iva</v>
      </c>
      <c r="G420" s="280" t="str" cm="1">
        <f t="array" ref="G420">IF($C420="","",INDEX(import_data,$C420,G$9))</f>
        <v>Renić</v>
      </c>
      <c r="H420" s="280" t="str" cm="1">
        <f t="array" ref="H420">IF($C420="","",IF(INDEX(import_data,$C420,H$9)="","",INDEX(import_data,$C420,H$9)))</f>
        <v>OK Orion</v>
      </c>
      <c r="I420" s="300" t="str" cm="1">
        <f t="array" ref="I420">IF($C420="","",IF(INDEX(import_data,$C420,I$9)="","",INDEX(import_data,$C420,I$9)))</f>
        <v>Ž21B</v>
      </c>
      <c r="K420" s="312" t="str">
        <f t="shared" si="45"/>
        <v>Iva – Renić – OK Orion – Ž21B</v>
      </c>
      <c r="L420" s="92" t="s">
        <v>0</v>
      </c>
      <c r="M420" s="312" t="str">
        <f t="shared" si="46"/>
        <v>Iva – Renić – OK Orion</v>
      </c>
      <c r="N420" s="92" t="s">
        <v>0</v>
      </c>
      <c r="O420" s="312" t="str">
        <f t="shared" si="47"/>
        <v>Iva – Renić</v>
      </c>
      <c r="P420" s="92" t="s">
        <v>0</v>
      </c>
      <c r="Q420" s="141">
        <f t="shared" si="48"/>
        <v>408</v>
      </c>
      <c r="R420" s="278" t="str">
        <f t="shared" si="44"/>
        <v/>
      </c>
      <c r="T420" s="282" t="str" cm="1">
        <f t="array" ref="T420">IFERROR(INDEX(import_data,MATCH($T$8&amp;"-"&amp;$Q420,import_key,0),T$9),"")</f>
        <v/>
      </c>
      <c r="U420" s="280" t="str" cm="1">
        <f t="array" ref="U420">IFERROR(INDEX(import_data,MATCH($T$8&amp;"-"&amp;$Q420,import_key,0),U$9),"")</f>
        <v/>
      </c>
      <c r="V420" s="300" t="str" cm="1">
        <f t="array" ref="V420">IFERROR(INDEX(import_data,MATCH($T$8&amp;"-"&amp;$Q420,import_key,0),V$9),"")</f>
        <v/>
      </c>
    </row>
    <row r="421" spans="2:22" x14ac:dyDescent="0.25">
      <c r="B421" s="141">
        <f t="shared" si="49"/>
        <v>409</v>
      </c>
      <c r="C421" s="278">
        <f t="shared" si="43"/>
        <v>427</v>
      </c>
      <c r="E421" s="282" cm="1">
        <f t="array" ref="E421">IF($C421="","",INDEX(import_data,$C421,E$9))</f>
        <v>2265</v>
      </c>
      <c r="F421" s="280" t="str" cm="1">
        <f t="array" ref="F421">IF($C421="","",INDEX(import_data,$C421,F$9))</f>
        <v>Iva</v>
      </c>
      <c r="G421" s="280" t="str" cm="1">
        <f t="array" ref="G421">IF($C421="","",INDEX(import_data,$C421,G$9))</f>
        <v>Magdić</v>
      </c>
      <c r="H421" s="280" t="str" cm="1">
        <f t="array" ref="H421">IF($C421="","",IF(INDEX(import_data,$C421,H$9)="","",INDEX(import_data,$C421,H$9)))</f>
        <v>OK Kapela</v>
      </c>
      <c r="I421" s="300" t="str" cm="1">
        <f t="array" ref="I421">IF($C421="","",IF(INDEX(import_data,$C421,I$9)="","",INDEX(import_data,$C421,I$9)))</f>
        <v/>
      </c>
      <c r="K421" s="312" t="str">
        <f t="shared" si="45"/>
        <v>Iva – Magdić – OK Kapela</v>
      </c>
      <c r="L421" s="92" t="s">
        <v>0</v>
      </c>
      <c r="M421" s="312" t="str">
        <f t="shared" si="46"/>
        <v>Iva – Magdić – OK Kapela</v>
      </c>
      <c r="N421" s="92" t="s">
        <v>0</v>
      </c>
      <c r="O421" s="312" t="str">
        <f t="shared" si="47"/>
        <v>Iva – Magdić</v>
      </c>
      <c r="P421" s="92" t="s">
        <v>0</v>
      </c>
      <c r="Q421" s="141">
        <f t="shared" si="48"/>
        <v>409</v>
      </c>
      <c r="R421" s="278" t="str">
        <f t="shared" si="44"/>
        <v/>
      </c>
      <c r="T421" s="282" t="str" cm="1">
        <f t="array" ref="T421">IFERROR(INDEX(import_data,MATCH($T$8&amp;"-"&amp;$Q421,import_key,0),T$9),"")</f>
        <v/>
      </c>
      <c r="U421" s="301" t="str" cm="1">
        <f t="array" ref="U421">IFERROR(INDEX(import_data,MATCH($T$8&amp;"-"&amp;$Q421,import_key,0),U$9),"")</f>
        <v/>
      </c>
      <c r="V421" s="300" t="str" cm="1">
        <f t="array" ref="V421">IFERROR(INDEX(import_data,MATCH($T$8&amp;"-"&amp;$Q421,import_key,0),V$9),"")</f>
        <v/>
      </c>
    </row>
    <row r="422" spans="2:22" x14ac:dyDescent="0.25">
      <c r="B422" s="141">
        <f t="shared" si="49"/>
        <v>410</v>
      </c>
      <c r="C422" s="278">
        <f t="shared" si="43"/>
        <v>428</v>
      </c>
      <c r="E422" s="282" cm="1">
        <f t="array" ref="E422">IF($C422="","",INDEX(import_data,$C422,E$9))</f>
        <v>1747</v>
      </c>
      <c r="F422" s="280" t="str" cm="1">
        <f t="array" ref="F422">IF($C422="","",INDEX(import_data,$C422,F$9))</f>
        <v>Iva</v>
      </c>
      <c r="G422" s="280" t="str" cm="1">
        <f t="array" ref="G422">IF($C422="","",INDEX(import_data,$C422,G$9))</f>
        <v>Drganc</v>
      </c>
      <c r="H422" s="280" t="str" cm="1">
        <f t="array" ref="H422">IF($C422="","",IF(INDEX(import_data,$C422,H$9)="","",INDEX(import_data,$C422,H$9)))</f>
        <v>OK Vihor</v>
      </c>
      <c r="I422" s="300" t="str" cm="1">
        <f t="array" ref="I422">IF($C422="","",IF(INDEX(import_data,$C422,I$9)="","",INDEX(import_data,$C422,I$9)))</f>
        <v/>
      </c>
      <c r="K422" s="312" t="str">
        <f t="shared" si="45"/>
        <v>Iva – Drganc – OK Vihor</v>
      </c>
      <c r="L422" s="92" t="s">
        <v>0</v>
      </c>
      <c r="M422" s="312" t="str">
        <f t="shared" si="46"/>
        <v>Iva – Drganc – OK Vihor</v>
      </c>
      <c r="N422" s="92" t="s">
        <v>0</v>
      </c>
      <c r="O422" s="312" t="str">
        <f t="shared" si="47"/>
        <v>Iva – Drganc</v>
      </c>
      <c r="P422" s="92" t="s">
        <v>0</v>
      </c>
      <c r="Q422" s="141">
        <f t="shared" si="48"/>
        <v>410</v>
      </c>
      <c r="R422" s="278" t="str">
        <f t="shared" si="44"/>
        <v/>
      </c>
      <c r="T422" s="282" t="str" cm="1">
        <f t="array" ref="T422">IFERROR(INDEX(import_data,MATCH($T$8&amp;"-"&amp;$Q422,import_key,0),T$9),"")</f>
        <v/>
      </c>
      <c r="U422" s="280" t="str" cm="1">
        <f t="array" ref="U422">IFERROR(INDEX(import_data,MATCH($T$8&amp;"-"&amp;$Q422,import_key,0),U$9),"")</f>
        <v/>
      </c>
      <c r="V422" s="300" t="str" cm="1">
        <f t="array" ref="V422">IFERROR(INDEX(import_data,MATCH($T$8&amp;"-"&amp;$Q422,import_key,0),V$9),"")</f>
        <v/>
      </c>
    </row>
    <row r="423" spans="2:22" x14ac:dyDescent="0.25">
      <c r="B423" s="141">
        <f t="shared" si="49"/>
        <v>411</v>
      </c>
      <c r="C423" s="278">
        <f t="shared" si="43"/>
        <v>429</v>
      </c>
      <c r="E423" s="282" cm="1">
        <f t="array" ref="E423">IF($C423="","",INDEX(import_data,$C423,E$9))</f>
        <v>1198</v>
      </c>
      <c r="F423" s="280" t="str" cm="1">
        <f t="array" ref="F423">IF($C423="","",INDEX(import_data,$C423,F$9))</f>
        <v>Iva</v>
      </c>
      <c r="G423" s="280" t="str" cm="1">
        <f t="array" ref="G423">IF($C423="","",INDEX(import_data,$C423,G$9))</f>
        <v>Jakopec</v>
      </c>
      <c r="H423" s="280" t="str" cm="1">
        <f t="array" ref="H423">IF($C423="","",IF(INDEX(import_data,$C423,H$9)="","",INDEX(import_data,$C423,H$9)))</f>
        <v>OK Japetić</v>
      </c>
      <c r="I423" s="300" t="str" cm="1">
        <f t="array" ref="I423">IF($C423="","",IF(INDEX(import_data,$C423,I$9)="","",INDEX(import_data,$C423,I$9)))</f>
        <v/>
      </c>
      <c r="K423" s="312" t="str">
        <f t="shared" si="45"/>
        <v>Iva – Jakopec – OK Japetić</v>
      </c>
      <c r="L423" s="92" t="s">
        <v>0</v>
      </c>
      <c r="M423" s="312" t="str">
        <f t="shared" si="46"/>
        <v>Iva – Jakopec – OK Japetić</v>
      </c>
      <c r="N423" s="92" t="s">
        <v>0</v>
      </c>
      <c r="O423" s="312" t="str">
        <f t="shared" si="47"/>
        <v>Iva – Jakopec</v>
      </c>
      <c r="P423" s="92" t="s">
        <v>0</v>
      </c>
      <c r="Q423" s="141">
        <f t="shared" si="48"/>
        <v>411</v>
      </c>
      <c r="R423" s="278" t="str">
        <f t="shared" si="44"/>
        <v/>
      </c>
      <c r="T423" s="282" t="str" cm="1">
        <f t="array" ref="T423">IFERROR(INDEX(import_data,MATCH($T$8&amp;"-"&amp;$Q423,import_key,0),T$9),"")</f>
        <v/>
      </c>
      <c r="U423" s="280" t="str" cm="1">
        <f t="array" ref="U423">IFERROR(INDEX(import_data,MATCH($T$8&amp;"-"&amp;$Q423,import_key,0),U$9),"")</f>
        <v/>
      </c>
      <c r="V423" s="300" t="str" cm="1">
        <f t="array" ref="V423">IFERROR(INDEX(import_data,MATCH($T$8&amp;"-"&amp;$Q423,import_key,0),V$9),"")</f>
        <v/>
      </c>
    </row>
    <row r="424" spans="2:22" x14ac:dyDescent="0.25">
      <c r="B424" s="141">
        <f t="shared" si="49"/>
        <v>412</v>
      </c>
      <c r="C424" s="278">
        <f t="shared" si="43"/>
        <v>430</v>
      </c>
      <c r="E424" s="282" cm="1">
        <f t="array" ref="E424">IF($C424="","",INDEX(import_data,$C424,E$9))</f>
        <v>1148</v>
      </c>
      <c r="F424" s="280" t="str" cm="1">
        <f t="array" ref="F424">IF($C424="","",INDEX(import_data,$C424,F$9))</f>
        <v>Iva</v>
      </c>
      <c r="G424" s="280" t="str" cm="1">
        <f t="array" ref="G424">IF($C424="","",INDEX(import_data,$C424,G$9))</f>
        <v>Tatić</v>
      </c>
      <c r="H424" s="280" t="str" cm="1">
        <f t="array" ref="H424">IF($C424="","",IF(INDEX(import_data,$C424,H$9)="","",INDEX(import_data,$C424,H$9)))</f>
        <v>OK Vihor</v>
      </c>
      <c r="I424" s="300" t="str" cm="1">
        <f t="array" ref="I424">IF($C424="","",IF(INDEX(import_data,$C424,I$9)="","",INDEX(import_data,$C424,I$9)))</f>
        <v>Ž35</v>
      </c>
      <c r="K424" s="312" t="str">
        <f t="shared" si="45"/>
        <v>Iva – Tatić – OK Vihor – Ž35</v>
      </c>
      <c r="L424" s="92" t="s">
        <v>0</v>
      </c>
      <c r="M424" s="312" t="str">
        <f t="shared" si="46"/>
        <v>Iva – Tatić – OK Vihor</v>
      </c>
      <c r="N424" s="92" t="s">
        <v>0</v>
      </c>
      <c r="O424" s="312" t="str">
        <f t="shared" si="47"/>
        <v>Iva – Tatić</v>
      </c>
      <c r="P424" s="92" t="s">
        <v>0</v>
      </c>
      <c r="Q424" s="141">
        <f t="shared" si="48"/>
        <v>412</v>
      </c>
      <c r="R424" s="278" t="str">
        <f t="shared" si="44"/>
        <v/>
      </c>
      <c r="T424" s="282" t="str" cm="1">
        <f t="array" ref="T424">IFERROR(INDEX(import_data,MATCH($T$8&amp;"-"&amp;$Q424,import_key,0),T$9),"")</f>
        <v/>
      </c>
      <c r="U424" s="280" t="str" cm="1">
        <f t="array" ref="U424">IFERROR(INDEX(import_data,MATCH($T$8&amp;"-"&amp;$Q424,import_key,0),U$9),"")</f>
        <v/>
      </c>
      <c r="V424" s="300" t="str" cm="1">
        <f t="array" ref="V424">IFERROR(INDEX(import_data,MATCH($T$8&amp;"-"&amp;$Q424,import_key,0),V$9),"")</f>
        <v/>
      </c>
    </row>
    <row r="425" spans="2:22" x14ac:dyDescent="0.25">
      <c r="B425" s="141">
        <f t="shared" si="49"/>
        <v>413</v>
      </c>
      <c r="C425" s="278">
        <f t="shared" si="43"/>
        <v>431</v>
      </c>
      <c r="E425" s="282" cm="1">
        <f t="array" ref="E425">IF($C425="","",INDEX(import_data,$C425,E$9))</f>
        <v>1632</v>
      </c>
      <c r="F425" s="280" t="str" cm="1">
        <f t="array" ref="F425">IF($C425="","",INDEX(import_data,$C425,F$9))</f>
        <v>Iva</v>
      </c>
      <c r="G425" s="280" t="str" cm="1">
        <f t="array" ref="G425">IF($C425="","",INDEX(import_data,$C425,G$9))</f>
        <v>Balaban</v>
      </c>
      <c r="H425" s="280" t="str" cm="1">
        <f t="array" ref="H425">IF($C425="","",IF(INDEX(import_data,$C425,H$9)="","",INDEX(import_data,$C425,H$9)))</f>
        <v>OK Sova</v>
      </c>
      <c r="I425" s="300" t="str" cm="1">
        <f t="array" ref="I425">IF($C425="","",IF(INDEX(import_data,$C425,I$9)="","",INDEX(import_data,$C425,I$9)))</f>
        <v/>
      </c>
      <c r="K425" s="312" t="str">
        <f t="shared" si="45"/>
        <v>Iva – Balaban – OK Sova</v>
      </c>
      <c r="L425" s="92" t="s">
        <v>0</v>
      </c>
      <c r="M425" s="312" t="str">
        <f t="shared" si="46"/>
        <v>Iva – Balaban – OK Sova</v>
      </c>
      <c r="N425" s="92" t="s">
        <v>0</v>
      </c>
      <c r="O425" s="312" t="str">
        <f t="shared" si="47"/>
        <v>Iva – Balaban</v>
      </c>
      <c r="P425" s="92" t="s">
        <v>0</v>
      </c>
      <c r="Q425" s="141">
        <f t="shared" si="48"/>
        <v>413</v>
      </c>
      <c r="R425" s="278" t="str">
        <f t="shared" si="44"/>
        <v/>
      </c>
      <c r="T425" s="282" t="str" cm="1">
        <f t="array" ref="T425">IFERROR(INDEX(import_data,MATCH($T$8&amp;"-"&amp;$Q425,import_key,0),T$9),"")</f>
        <v/>
      </c>
      <c r="U425" s="280" t="str" cm="1">
        <f t="array" ref="U425">IFERROR(INDEX(import_data,MATCH($T$8&amp;"-"&amp;$Q425,import_key,0),U$9),"")</f>
        <v/>
      </c>
      <c r="V425" s="300" t="str" cm="1">
        <f t="array" ref="V425">IFERROR(INDEX(import_data,MATCH($T$8&amp;"-"&amp;$Q425,import_key,0),V$9),"")</f>
        <v/>
      </c>
    </row>
    <row r="426" spans="2:22" x14ac:dyDescent="0.25">
      <c r="B426" s="141">
        <f t="shared" si="49"/>
        <v>414</v>
      </c>
      <c r="C426" s="278">
        <f t="shared" si="43"/>
        <v>432</v>
      </c>
      <c r="E426" s="282" cm="1">
        <f t="array" ref="E426">IF($C426="","",INDEX(import_data,$C426,E$9))</f>
        <v>1360</v>
      </c>
      <c r="F426" s="280" t="str" cm="1">
        <f t="array" ref="F426">IF($C426="","",INDEX(import_data,$C426,F$9))</f>
        <v>Iva</v>
      </c>
      <c r="G426" s="280" t="str" cm="1">
        <f t="array" ref="G426">IF($C426="","",INDEX(import_data,$C426,G$9))</f>
        <v>Lovrec</v>
      </c>
      <c r="H426" s="280" t="str" cm="1">
        <f t="array" ref="H426">IF($C426="","",IF(INDEX(import_data,$C426,H$9)="","",INDEX(import_data,$C426,H$9)))</f>
        <v>OK Vihor</v>
      </c>
      <c r="I426" s="300" t="str" cm="1">
        <f t="array" ref="I426">IF($C426="","",IF(INDEX(import_data,$C426,I$9)="","",INDEX(import_data,$C426,I$9)))</f>
        <v>Ž21A</v>
      </c>
      <c r="K426" s="312" t="str">
        <f t="shared" si="45"/>
        <v>Iva – Lovrec – OK Vihor – Ž21A</v>
      </c>
      <c r="L426" s="92" t="s">
        <v>0</v>
      </c>
      <c r="M426" s="312" t="str">
        <f t="shared" si="46"/>
        <v>Iva – Lovrec – OK Vihor</v>
      </c>
      <c r="N426" s="92" t="s">
        <v>0</v>
      </c>
      <c r="O426" s="312" t="str">
        <f t="shared" si="47"/>
        <v>Iva – Lovrec</v>
      </c>
      <c r="P426" s="92" t="s">
        <v>0</v>
      </c>
      <c r="Q426" s="141">
        <f t="shared" si="48"/>
        <v>414</v>
      </c>
      <c r="R426" s="278" t="str">
        <f t="shared" si="44"/>
        <v/>
      </c>
      <c r="T426" s="282" t="str" cm="1">
        <f t="array" ref="T426">IFERROR(INDEX(import_data,MATCH($T$8&amp;"-"&amp;$Q426,import_key,0),T$9),"")</f>
        <v/>
      </c>
      <c r="U426" s="280" t="str" cm="1">
        <f t="array" ref="U426">IFERROR(INDEX(import_data,MATCH($T$8&amp;"-"&amp;$Q426,import_key,0),U$9),"")</f>
        <v/>
      </c>
      <c r="V426" s="300" t="str" cm="1">
        <f t="array" ref="V426">IFERROR(INDEX(import_data,MATCH($T$8&amp;"-"&amp;$Q426,import_key,0),V$9),"")</f>
        <v/>
      </c>
    </row>
    <row r="427" spans="2:22" x14ac:dyDescent="0.25">
      <c r="B427" s="141">
        <f t="shared" si="49"/>
        <v>415</v>
      </c>
      <c r="C427" s="278">
        <f t="shared" si="43"/>
        <v>433</v>
      </c>
      <c r="E427" s="282" cm="1">
        <f t="array" ref="E427">IF($C427="","",INDEX(import_data,$C427,E$9))</f>
        <v>1743</v>
      </c>
      <c r="F427" s="280" t="str" cm="1">
        <f t="array" ref="F427">IF($C427="","",INDEX(import_data,$C427,F$9))</f>
        <v>Iva</v>
      </c>
      <c r="G427" s="280" t="str" cm="1">
        <f t="array" ref="G427">IF($C427="","",INDEX(import_data,$C427,G$9))</f>
        <v>Baržić</v>
      </c>
      <c r="H427" s="280" t="str" cm="1">
        <f t="array" ref="H427">IF($C427="","",IF(INDEX(import_data,$C427,H$9)="","",INDEX(import_data,$C427,H$9)))</f>
        <v>OK Sova</v>
      </c>
      <c r="I427" s="300" t="str" cm="1">
        <f t="array" ref="I427">IF($C427="","",IF(INDEX(import_data,$C427,I$9)="","",INDEX(import_data,$C427,I$9)))</f>
        <v/>
      </c>
      <c r="K427" s="312" t="str">
        <f t="shared" si="45"/>
        <v>Iva – Baržić – OK Sova</v>
      </c>
      <c r="L427" s="92" t="s">
        <v>0</v>
      </c>
      <c r="M427" s="312" t="str">
        <f t="shared" si="46"/>
        <v>Iva – Baržić – OK Sova</v>
      </c>
      <c r="N427" s="92" t="s">
        <v>0</v>
      </c>
      <c r="O427" s="312" t="str">
        <f t="shared" si="47"/>
        <v>Iva – Baržić</v>
      </c>
      <c r="P427" s="92" t="s">
        <v>0</v>
      </c>
      <c r="Q427" s="141">
        <f t="shared" si="48"/>
        <v>415</v>
      </c>
      <c r="R427" s="278" t="str">
        <f t="shared" si="44"/>
        <v/>
      </c>
      <c r="T427" s="282" t="str" cm="1">
        <f t="array" ref="T427">IFERROR(INDEX(import_data,MATCH($T$8&amp;"-"&amp;$Q427,import_key,0),T$9),"")</f>
        <v/>
      </c>
      <c r="U427" s="280" t="str" cm="1">
        <f t="array" ref="U427">IFERROR(INDEX(import_data,MATCH($T$8&amp;"-"&amp;$Q427,import_key,0),U$9),"")</f>
        <v/>
      </c>
      <c r="V427" s="300" t="str" cm="1">
        <f t="array" ref="V427">IFERROR(INDEX(import_data,MATCH($T$8&amp;"-"&amp;$Q427,import_key,0),V$9),"")</f>
        <v/>
      </c>
    </row>
    <row r="428" spans="2:22" x14ac:dyDescent="0.25">
      <c r="B428" s="141">
        <f t="shared" si="49"/>
        <v>416</v>
      </c>
      <c r="C428" s="278">
        <f t="shared" si="43"/>
        <v>434</v>
      </c>
      <c r="E428" s="282" cm="1">
        <f t="array" ref="E428">IF($C428="","",INDEX(import_data,$C428,E$9))</f>
        <v>1935</v>
      </c>
      <c r="F428" s="280" t="str" cm="1">
        <f t="array" ref="F428">IF($C428="","",INDEX(import_data,$C428,F$9))</f>
        <v>Iva</v>
      </c>
      <c r="G428" s="280" t="str" cm="1">
        <f t="array" ref="G428">IF($C428="","",INDEX(import_data,$C428,G$9))</f>
        <v>Mađarić</v>
      </c>
      <c r="H428" s="280" t="str" cm="1">
        <f t="array" ref="H428">IF($C428="","",IF(INDEX(import_data,$C428,H$9)="","",INDEX(import_data,$C428,H$9)))</f>
        <v>OK Varaždin</v>
      </c>
      <c r="I428" s="300" t="str" cm="1">
        <f t="array" ref="I428">IF($C428="","",IF(INDEX(import_data,$C428,I$9)="","",INDEX(import_data,$C428,I$9)))</f>
        <v/>
      </c>
      <c r="K428" s="312" t="str">
        <f t="shared" si="45"/>
        <v>Iva – Mađarić – OK Varaždin</v>
      </c>
      <c r="L428" s="92" t="s">
        <v>0</v>
      </c>
      <c r="M428" s="312" t="str">
        <f t="shared" si="46"/>
        <v>Iva – Mađarić – OK Varaždin</v>
      </c>
      <c r="N428" s="92" t="s">
        <v>0</v>
      </c>
      <c r="O428" s="312" t="str">
        <f t="shared" si="47"/>
        <v>Iva – Mađarić</v>
      </c>
      <c r="P428" s="92" t="s">
        <v>0</v>
      </c>
      <c r="Q428" s="141">
        <f t="shared" si="48"/>
        <v>416</v>
      </c>
      <c r="R428" s="278" t="str">
        <f t="shared" si="44"/>
        <v/>
      </c>
      <c r="T428" s="282" t="str" cm="1">
        <f t="array" ref="T428">IFERROR(INDEX(import_data,MATCH($T$8&amp;"-"&amp;$Q428,import_key,0),T$9),"")</f>
        <v/>
      </c>
      <c r="U428" s="280" t="str" cm="1">
        <f t="array" ref="U428">IFERROR(INDEX(import_data,MATCH($T$8&amp;"-"&amp;$Q428,import_key,0),U$9),"")</f>
        <v/>
      </c>
      <c r="V428" s="300" t="str" cm="1">
        <f t="array" ref="V428">IFERROR(INDEX(import_data,MATCH($T$8&amp;"-"&amp;$Q428,import_key,0),V$9),"")</f>
        <v/>
      </c>
    </row>
    <row r="429" spans="2:22" x14ac:dyDescent="0.25">
      <c r="B429" s="141">
        <f t="shared" si="49"/>
        <v>417</v>
      </c>
      <c r="C429" s="278">
        <f t="shared" si="43"/>
        <v>435</v>
      </c>
      <c r="E429" s="282" cm="1">
        <f t="array" ref="E429">IF($C429="","",INDEX(import_data,$C429,E$9))</f>
        <v>2042</v>
      </c>
      <c r="F429" s="280" t="str" cm="1">
        <f t="array" ref="F429">IF($C429="","",INDEX(import_data,$C429,F$9))</f>
        <v>Iva</v>
      </c>
      <c r="G429" s="280" t="str" cm="1">
        <f t="array" ref="G429">IF($C429="","",INDEX(import_data,$C429,G$9))</f>
        <v>Pintur</v>
      </c>
      <c r="H429" s="280" t="str" cm="1">
        <f t="array" ref="H429">IF($C429="","",IF(INDEX(import_data,$C429,H$9)="","",INDEX(import_data,$C429,H$9)))</f>
        <v>OK Kapela</v>
      </c>
      <c r="I429" s="300" t="str" cm="1">
        <f t="array" ref="I429">IF($C429="","",IF(INDEX(import_data,$C429,I$9)="","",INDEX(import_data,$C429,I$9)))</f>
        <v>Ž21B</v>
      </c>
      <c r="K429" s="312" t="str">
        <f t="shared" si="45"/>
        <v>Iva – Pintur – OK Kapela – Ž21B</v>
      </c>
      <c r="L429" s="92" t="s">
        <v>0</v>
      </c>
      <c r="M429" s="312" t="str">
        <f t="shared" si="46"/>
        <v>Iva – Pintur – OK Kapela</v>
      </c>
      <c r="N429" s="92" t="s">
        <v>0</v>
      </c>
      <c r="O429" s="312" t="str">
        <f t="shared" si="47"/>
        <v>Iva – Pintur</v>
      </c>
      <c r="P429" s="92" t="s">
        <v>0</v>
      </c>
      <c r="Q429" s="141">
        <f t="shared" si="48"/>
        <v>417</v>
      </c>
      <c r="R429" s="278" t="str">
        <f t="shared" si="44"/>
        <v/>
      </c>
      <c r="T429" s="282" t="str" cm="1">
        <f t="array" ref="T429">IFERROR(INDEX(import_data,MATCH($T$8&amp;"-"&amp;$Q429,import_key,0),T$9),"")</f>
        <v/>
      </c>
      <c r="U429" s="280" t="str" cm="1">
        <f t="array" ref="U429">IFERROR(INDEX(import_data,MATCH($T$8&amp;"-"&amp;$Q429,import_key,0),U$9),"")</f>
        <v/>
      </c>
      <c r="V429" s="300" t="str" cm="1">
        <f t="array" ref="V429">IFERROR(INDEX(import_data,MATCH($T$8&amp;"-"&amp;$Q429,import_key,0),V$9),"")</f>
        <v/>
      </c>
    </row>
    <row r="430" spans="2:22" x14ac:dyDescent="0.25">
      <c r="B430" s="141">
        <f t="shared" si="49"/>
        <v>418</v>
      </c>
      <c r="C430" s="278">
        <f t="shared" si="43"/>
        <v>436</v>
      </c>
      <c r="E430" s="282" cm="1">
        <f t="array" ref="E430">IF($C430="","",INDEX(import_data,$C430,E$9))</f>
        <v>1808</v>
      </c>
      <c r="F430" s="280" t="str" cm="1">
        <f t="array" ref="F430">IF($C430="","",INDEX(import_data,$C430,F$9))</f>
        <v>Ivan</v>
      </c>
      <c r="G430" s="280" t="str" cm="1">
        <f t="array" ref="G430">IF($C430="","",INDEX(import_data,$C430,G$9))</f>
        <v>Žufić</v>
      </c>
      <c r="H430" s="280" t="str" cm="1">
        <f t="array" ref="H430">IF($C430="","",IF(INDEX(import_data,$C430,H$9)="","",INDEX(import_data,$C430,H$9)))</f>
        <v>OK Vihor</v>
      </c>
      <c r="I430" s="300" t="str" cm="1">
        <f t="array" ref="I430">IF($C430="","",IF(INDEX(import_data,$C430,I$9)="","",INDEX(import_data,$C430,I$9)))</f>
        <v/>
      </c>
      <c r="K430" s="312" t="str">
        <f t="shared" si="45"/>
        <v>Ivan – Žufić – OK Vihor</v>
      </c>
      <c r="L430" s="92" t="s">
        <v>0</v>
      </c>
      <c r="M430" s="312" t="str">
        <f t="shared" si="46"/>
        <v>Ivan – Žufić – OK Vihor</v>
      </c>
      <c r="N430" s="92" t="s">
        <v>0</v>
      </c>
      <c r="O430" s="312" t="str">
        <f t="shared" si="47"/>
        <v>Ivan – Žufić</v>
      </c>
      <c r="P430" s="92" t="s">
        <v>0</v>
      </c>
      <c r="Q430" s="141">
        <f t="shared" si="48"/>
        <v>418</v>
      </c>
      <c r="R430" s="278" t="str">
        <f t="shared" si="44"/>
        <v/>
      </c>
      <c r="T430" s="282" t="str" cm="1">
        <f t="array" ref="T430">IFERROR(INDEX(import_data,MATCH($T$8&amp;"-"&amp;$Q430,import_key,0),T$9),"")</f>
        <v/>
      </c>
      <c r="U430" s="280" t="str" cm="1">
        <f t="array" ref="U430">IFERROR(INDEX(import_data,MATCH($T$8&amp;"-"&amp;$Q430,import_key,0),U$9),"")</f>
        <v/>
      </c>
      <c r="V430" s="300" t="str" cm="1">
        <f t="array" ref="V430">IFERROR(INDEX(import_data,MATCH($T$8&amp;"-"&amp;$Q430,import_key,0),V$9),"")</f>
        <v/>
      </c>
    </row>
    <row r="431" spans="2:22" x14ac:dyDescent="0.25">
      <c r="B431" s="141">
        <f t="shared" si="49"/>
        <v>419</v>
      </c>
      <c r="C431" s="278">
        <f t="shared" si="43"/>
        <v>437</v>
      </c>
      <c r="E431" s="282" cm="1">
        <f t="array" ref="E431">IF($C431="","",INDEX(import_data,$C431,E$9))</f>
        <v>1616</v>
      </c>
      <c r="F431" s="280" t="str" cm="1">
        <f t="array" ref="F431">IF($C431="","",INDEX(import_data,$C431,F$9))</f>
        <v>Ivan</v>
      </c>
      <c r="G431" s="280" t="str" cm="1">
        <f t="array" ref="G431">IF($C431="","",INDEX(import_data,$C431,G$9))</f>
        <v>Jukić</v>
      </c>
      <c r="H431" s="280" t="str" cm="1">
        <f t="array" ref="H431">IF($C431="","",IF(INDEX(import_data,$C431,H$9)="","",INDEX(import_data,$C431,H$9)))</f>
        <v>OK Sova</v>
      </c>
      <c r="I431" s="300" t="str" cm="1">
        <f t="array" ref="I431">IF($C431="","",IF(INDEX(import_data,$C431,I$9)="","",INDEX(import_data,$C431,I$9)))</f>
        <v/>
      </c>
      <c r="K431" s="312" t="str">
        <f t="shared" si="45"/>
        <v>Ivan – Jukić – OK Sova</v>
      </c>
      <c r="L431" s="92" t="s">
        <v>0</v>
      </c>
      <c r="M431" s="312" t="str">
        <f t="shared" si="46"/>
        <v>Ivan – Jukić – OK Sova</v>
      </c>
      <c r="N431" s="92" t="s">
        <v>0</v>
      </c>
      <c r="O431" s="312" t="str">
        <f t="shared" si="47"/>
        <v>Ivan – Jukić</v>
      </c>
      <c r="P431" s="92" t="s">
        <v>0</v>
      </c>
      <c r="Q431" s="141">
        <f t="shared" si="48"/>
        <v>419</v>
      </c>
      <c r="R431" s="278" t="str">
        <f t="shared" si="44"/>
        <v/>
      </c>
      <c r="T431" s="282" t="str" cm="1">
        <f t="array" ref="T431">IFERROR(INDEX(import_data,MATCH($T$8&amp;"-"&amp;$Q431,import_key,0),T$9),"")</f>
        <v/>
      </c>
      <c r="U431" s="280" t="str" cm="1">
        <f t="array" ref="U431">IFERROR(INDEX(import_data,MATCH($T$8&amp;"-"&amp;$Q431,import_key,0),U$9),"")</f>
        <v/>
      </c>
      <c r="V431" s="300" t="str" cm="1">
        <f t="array" ref="V431">IFERROR(INDEX(import_data,MATCH($T$8&amp;"-"&amp;$Q431,import_key,0),V$9),"")</f>
        <v/>
      </c>
    </row>
    <row r="432" spans="2:22" x14ac:dyDescent="0.25">
      <c r="B432" s="141">
        <f t="shared" si="49"/>
        <v>420</v>
      </c>
      <c r="C432" s="278">
        <f t="shared" si="43"/>
        <v>438</v>
      </c>
      <c r="E432" s="282" cm="1">
        <f t="array" ref="E432">IF($C432="","",INDEX(import_data,$C432,E$9))</f>
        <v>1955</v>
      </c>
      <c r="F432" s="280" t="str" cm="1">
        <f t="array" ref="F432">IF($C432="","",INDEX(import_data,$C432,F$9))</f>
        <v>Ivan</v>
      </c>
      <c r="G432" s="280" t="str" cm="1">
        <f t="array" ref="G432">IF($C432="","",INDEX(import_data,$C432,G$9))</f>
        <v>Juričić</v>
      </c>
      <c r="H432" s="280" t="str" cm="1">
        <f t="array" ref="H432">IF($C432="","",IF(INDEX(import_data,$C432,H$9)="","",INDEX(import_data,$C432,H$9)))</f>
        <v>OK Kapela</v>
      </c>
      <c r="I432" s="300" t="str" cm="1">
        <f t="array" ref="I432">IF($C432="","",IF(INDEX(import_data,$C432,I$9)="","",INDEX(import_data,$C432,I$9)))</f>
        <v>M21B</v>
      </c>
      <c r="K432" s="312" t="str">
        <f t="shared" si="45"/>
        <v>Ivan – Juričić – OK Kapela – M21B</v>
      </c>
      <c r="L432" s="92" t="s">
        <v>0</v>
      </c>
      <c r="M432" s="312" t="str">
        <f t="shared" si="46"/>
        <v>Ivan – Juričić – OK Kapela</v>
      </c>
      <c r="N432" s="92" t="s">
        <v>0</v>
      </c>
      <c r="O432" s="312" t="str">
        <f t="shared" si="47"/>
        <v>Ivan – Juričić</v>
      </c>
      <c r="P432" s="92" t="s">
        <v>0</v>
      </c>
      <c r="Q432" s="141">
        <f t="shared" si="48"/>
        <v>420</v>
      </c>
      <c r="R432" s="278" t="str">
        <f t="shared" si="44"/>
        <v/>
      </c>
      <c r="T432" s="282" t="str" cm="1">
        <f t="array" ref="T432">IFERROR(INDEX(import_data,MATCH($T$8&amp;"-"&amp;$Q432,import_key,0),T$9),"")</f>
        <v/>
      </c>
      <c r="U432" s="280" t="str" cm="1">
        <f t="array" ref="U432">IFERROR(INDEX(import_data,MATCH($T$8&amp;"-"&amp;$Q432,import_key,0),U$9),"")</f>
        <v/>
      </c>
      <c r="V432" s="300" t="str" cm="1">
        <f t="array" ref="V432">IFERROR(INDEX(import_data,MATCH($T$8&amp;"-"&amp;$Q432,import_key,0),V$9),"")</f>
        <v/>
      </c>
    </row>
    <row r="433" spans="2:22" x14ac:dyDescent="0.25">
      <c r="B433" s="141">
        <f t="shared" si="49"/>
        <v>421</v>
      </c>
      <c r="C433" s="278">
        <f t="shared" si="43"/>
        <v>439</v>
      </c>
      <c r="E433" s="282" cm="1">
        <f t="array" ref="E433">IF($C433="","",INDEX(import_data,$C433,E$9))</f>
        <v>2190</v>
      </c>
      <c r="F433" s="280" t="str" cm="1">
        <f t="array" ref="F433">IF($C433="","",INDEX(import_data,$C433,F$9))</f>
        <v>Ivan</v>
      </c>
      <c r="G433" s="280" t="str" cm="1">
        <f t="array" ref="G433">IF($C433="","",INDEX(import_data,$C433,G$9))</f>
        <v>Paško Džaja</v>
      </c>
      <c r="H433" s="280" t="str" cm="1">
        <f t="array" ref="H433">IF($C433="","",IF(INDEX(import_data,$C433,H$9)="","",INDEX(import_data,$C433,H$9)))</f>
        <v>Dr. inf. Zadar</v>
      </c>
      <c r="I433" s="300" t="str" cm="1">
        <f t="array" ref="I433">IF($C433="","",IF(INDEX(import_data,$C433,I$9)="","",INDEX(import_data,$C433,I$9)))</f>
        <v/>
      </c>
      <c r="K433" s="312" t="str">
        <f t="shared" si="45"/>
        <v>Ivan – Paško Džaja – Dr. inf. Zadar</v>
      </c>
      <c r="L433" s="92" t="s">
        <v>0</v>
      </c>
      <c r="M433" s="312" t="str">
        <f t="shared" si="46"/>
        <v>Ivan – Paško Džaja – Dr. inf. Zadar</v>
      </c>
      <c r="N433" s="92" t="s">
        <v>0</v>
      </c>
      <c r="O433" s="312" t="str">
        <f t="shared" si="47"/>
        <v>Ivan – Paško Džaja</v>
      </c>
      <c r="P433" s="92" t="s">
        <v>0</v>
      </c>
      <c r="Q433" s="141">
        <f t="shared" si="48"/>
        <v>421</v>
      </c>
      <c r="R433" s="278" t="str">
        <f t="shared" si="44"/>
        <v/>
      </c>
      <c r="T433" s="282" t="str" cm="1">
        <f t="array" ref="T433">IFERROR(INDEX(import_data,MATCH($T$8&amp;"-"&amp;$Q433,import_key,0),T$9),"")</f>
        <v/>
      </c>
      <c r="U433" s="280" t="str" cm="1">
        <f t="array" ref="U433">IFERROR(INDEX(import_data,MATCH($T$8&amp;"-"&amp;$Q433,import_key,0),U$9),"")</f>
        <v/>
      </c>
      <c r="V433" s="300" t="str" cm="1">
        <f t="array" ref="V433">IFERROR(INDEX(import_data,MATCH($T$8&amp;"-"&amp;$Q433,import_key,0),V$9),"")</f>
        <v/>
      </c>
    </row>
    <row r="434" spans="2:22" x14ac:dyDescent="0.25">
      <c r="B434" s="141">
        <f t="shared" si="49"/>
        <v>422</v>
      </c>
      <c r="C434" s="278">
        <f t="shared" si="43"/>
        <v>440</v>
      </c>
      <c r="E434" s="282" cm="1">
        <f t="array" ref="E434">IF($C434="","",INDEX(import_data,$C434,E$9))</f>
        <v>1805</v>
      </c>
      <c r="F434" s="280" t="str" cm="1">
        <f t="array" ref="F434">IF($C434="","",INDEX(import_data,$C434,F$9))</f>
        <v>Ivan</v>
      </c>
      <c r="G434" s="280" t="str" cm="1">
        <f t="array" ref="G434">IF($C434="","",INDEX(import_data,$C434,G$9))</f>
        <v>Papak</v>
      </c>
      <c r="H434" s="280" t="str" cm="1">
        <f t="array" ref="H434">IF($C434="","",IF(INDEX(import_data,$C434,H$9)="","",INDEX(import_data,$C434,H$9)))</f>
        <v>OK Vihor</v>
      </c>
      <c r="I434" s="300" t="str" cm="1">
        <f t="array" ref="I434">IF($C434="","",IF(INDEX(import_data,$C434,I$9)="","",INDEX(import_data,$C434,I$9)))</f>
        <v/>
      </c>
      <c r="K434" s="312" t="str">
        <f t="shared" si="45"/>
        <v>Ivan – Papak – OK Vihor</v>
      </c>
      <c r="L434" s="92" t="s">
        <v>0</v>
      </c>
      <c r="M434" s="312" t="str">
        <f t="shared" si="46"/>
        <v>Ivan – Papak – OK Vihor</v>
      </c>
      <c r="N434" s="92" t="s">
        <v>0</v>
      </c>
      <c r="O434" s="312" t="str">
        <f t="shared" si="47"/>
        <v>Ivan – Papak</v>
      </c>
      <c r="P434" s="92" t="s">
        <v>0</v>
      </c>
      <c r="Q434" s="141">
        <f t="shared" si="48"/>
        <v>422</v>
      </c>
      <c r="R434" s="278" t="str">
        <f t="shared" si="44"/>
        <v/>
      </c>
      <c r="T434" s="282" t="str" cm="1">
        <f t="array" ref="T434">IFERROR(INDEX(import_data,MATCH($T$8&amp;"-"&amp;$Q434,import_key,0),T$9),"")</f>
        <v/>
      </c>
      <c r="U434" s="280" t="str" cm="1">
        <f t="array" ref="U434">IFERROR(INDEX(import_data,MATCH($T$8&amp;"-"&amp;$Q434,import_key,0),U$9),"")</f>
        <v/>
      </c>
      <c r="V434" s="300" t="str" cm="1">
        <f t="array" ref="V434">IFERROR(INDEX(import_data,MATCH($T$8&amp;"-"&amp;$Q434,import_key,0),V$9),"")</f>
        <v/>
      </c>
    </row>
    <row r="435" spans="2:22" x14ac:dyDescent="0.25">
      <c r="B435" s="141">
        <f t="shared" si="49"/>
        <v>423</v>
      </c>
      <c r="C435" s="278">
        <f t="shared" si="43"/>
        <v>441</v>
      </c>
      <c r="E435" s="282" cm="1">
        <f t="array" ref="E435">IF($C435="","",INDEX(import_data,$C435,E$9))</f>
        <v>1500</v>
      </c>
      <c r="F435" s="280" t="str" cm="1">
        <f t="array" ref="F435">IF($C435="","",INDEX(import_data,$C435,F$9))</f>
        <v>Ivan</v>
      </c>
      <c r="G435" s="280" t="str" cm="1">
        <f t="array" ref="G435">IF($C435="","",INDEX(import_data,$C435,G$9))</f>
        <v>Posinjak</v>
      </c>
      <c r="H435" s="280" t="str" cm="1">
        <f t="array" ref="H435">IF($C435="","",IF(INDEX(import_data,$C435,H$9)="","",INDEX(import_data,$C435,H$9)))</f>
        <v>OK Kapela</v>
      </c>
      <c r="I435" s="300" t="str" cm="1">
        <f t="array" ref="I435">IF($C435="","",IF(INDEX(import_data,$C435,I$9)="","",INDEX(import_data,$C435,I$9)))</f>
        <v>M45</v>
      </c>
      <c r="K435" s="312" t="str">
        <f t="shared" si="45"/>
        <v>Ivan – Posinjak – OK Kapela – M45</v>
      </c>
      <c r="L435" s="92" t="s">
        <v>0</v>
      </c>
      <c r="M435" s="312" t="str">
        <f t="shared" si="46"/>
        <v>Ivan – Posinjak – OK Kapela</v>
      </c>
      <c r="N435" s="92" t="s">
        <v>0</v>
      </c>
      <c r="O435" s="312" t="str">
        <f t="shared" si="47"/>
        <v>Ivan – Posinjak</v>
      </c>
      <c r="P435" s="92" t="s">
        <v>0</v>
      </c>
      <c r="Q435" s="141">
        <f t="shared" si="48"/>
        <v>423</v>
      </c>
      <c r="R435" s="278" t="str">
        <f t="shared" si="44"/>
        <v/>
      </c>
      <c r="T435" s="282" t="str" cm="1">
        <f t="array" ref="T435">IFERROR(INDEX(import_data,MATCH($T$8&amp;"-"&amp;$Q435,import_key,0),T$9),"")</f>
        <v/>
      </c>
      <c r="U435" s="280" t="str" cm="1">
        <f t="array" ref="U435">IFERROR(INDEX(import_data,MATCH($T$8&amp;"-"&amp;$Q435,import_key,0),U$9),"")</f>
        <v/>
      </c>
      <c r="V435" s="300" t="str" cm="1">
        <f t="array" ref="V435">IFERROR(INDEX(import_data,MATCH($T$8&amp;"-"&amp;$Q435,import_key,0),V$9),"")</f>
        <v/>
      </c>
    </row>
    <row r="436" spans="2:22" x14ac:dyDescent="0.25">
      <c r="B436" s="141">
        <f t="shared" si="49"/>
        <v>424</v>
      </c>
      <c r="C436" s="278">
        <f t="shared" si="43"/>
        <v>442</v>
      </c>
      <c r="E436" s="282" cm="1">
        <f t="array" ref="E436">IF($C436="","",INDEX(import_data,$C436,E$9))</f>
        <v>2222</v>
      </c>
      <c r="F436" s="280" t="str" cm="1">
        <f t="array" ref="F436">IF($C436="","",INDEX(import_data,$C436,F$9))</f>
        <v>Ivan</v>
      </c>
      <c r="G436" s="280" t="str" cm="1">
        <f t="array" ref="G436">IF($C436="","",INDEX(import_data,$C436,G$9))</f>
        <v>Bošnjak</v>
      </c>
      <c r="H436" s="280" t="str" cm="1">
        <f t="array" ref="H436">IF($C436="","",IF(INDEX(import_data,$C436,H$9)="","",INDEX(import_data,$C436,H$9)))</f>
        <v>OK Vihor</v>
      </c>
      <c r="I436" s="300" t="str" cm="1">
        <f t="array" ref="I436">IF($C436="","",IF(INDEX(import_data,$C436,I$9)="","",INDEX(import_data,$C436,I$9)))</f>
        <v>M21B</v>
      </c>
      <c r="K436" s="312" t="str">
        <f t="shared" si="45"/>
        <v>Ivan – Bošnjak – OK Vihor – M21B</v>
      </c>
      <c r="L436" s="92" t="s">
        <v>0</v>
      </c>
      <c r="M436" s="312" t="str">
        <f t="shared" si="46"/>
        <v>Ivan – Bošnjak – OK Vihor</v>
      </c>
      <c r="N436" s="92" t="s">
        <v>0</v>
      </c>
      <c r="O436" s="312" t="str">
        <f t="shared" si="47"/>
        <v>Ivan – Bošnjak</v>
      </c>
      <c r="P436" s="92" t="s">
        <v>0</v>
      </c>
      <c r="Q436" s="141">
        <f t="shared" si="48"/>
        <v>424</v>
      </c>
      <c r="R436" s="278" t="str">
        <f t="shared" si="44"/>
        <v/>
      </c>
      <c r="T436" s="282" t="str" cm="1">
        <f t="array" ref="T436">IFERROR(INDEX(import_data,MATCH($T$8&amp;"-"&amp;$Q436,import_key,0),T$9),"")</f>
        <v/>
      </c>
      <c r="U436" s="280" t="str" cm="1">
        <f t="array" ref="U436">IFERROR(INDEX(import_data,MATCH($T$8&amp;"-"&amp;$Q436,import_key,0),U$9),"")</f>
        <v/>
      </c>
      <c r="V436" s="300" t="str" cm="1">
        <f t="array" ref="V436">IFERROR(INDEX(import_data,MATCH($T$8&amp;"-"&amp;$Q436,import_key,0),V$9),"")</f>
        <v/>
      </c>
    </row>
    <row r="437" spans="2:22" x14ac:dyDescent="0.25">
      <c r="B437" s="141">
        <f t="shared" si="49"/>
        <v>425</v>
      </c>
      <c r="C437" s="278">
        <f t="shared" si="43"/>
        <v>443</v>
      </c>
      <c r="E437" s="282" cm="1">
        <f t="array" ref="E437">IF($C437="","",INDEX(import_data,$C437,E$9))</f>
        <v>1149</v>
      </c>
      <c r="F437" s="280" t="str" cm="1">
        <f t="array" ref="F437">IF($C437="","",INDEX(import_data,$C437,F$9))</f>
        <v>Ivan</v>
      </c>
      <c r="G437" s="280" t="str" cm="1">
        <f t="array" ref="G437">IF($C437="","",INDEX(import_data,$C437,G$9))</f>
        <v>Šantek</v>
      </c>
      <c r="H437" s="280" t="str" cm="1">
        <f t="array" ref="H437">IF($C437="","",IF(INDEX(import_data,$C437,H$9)="","",INDEX(import_data,$C437,H$9)))</f>
        <v>OK Varaždin</v>
      </c>
      <c r="I437" s="300" t="str" cm="1">
        <f t="array" ref="I437">IF($C437="","",IF(INDEX(import_data,$C437,I$9)="","",INDEX(import_data,$C437,I$9)))</f>
        <v>M35</v>
      </c>
      <c r="K437" s="312" t="str">
        <f t="shared" si="45"/>
        <v>Ivan – Šantek – OK Varaždin – M35</v>
      </c>
      <c r="L437" s="92" t="s">
        <v>0</v>
      </c>
      <c r="M437" s="312" t="str">
        <f t="shared" si="46"/>
        <v>Ivan – Šantek – OK Varaždin</v>
      </c>
      <c r="N437" s="92" t="s">
        <v>0</v>
      </c>
      <c r="O437" s="312" t="str">
        <f t="shared" si="47"/>
        <v>Ivan – Šantek</v>
      </c>
      <c r="P437" s="92" t="s">
        <v>0</v>
      </c>
      <c r="Q437" s="141">
        <f t="shared" si="48"/>
        <v>425</v>
      </c>
      <c r="R437" s="278" t="str">
        <f t="shared" si="44"/>
        <v/>
      </c>
      <c r="T437" s="282" t="str" cm="1">
        <f t="array" ref="T437">IFERROR(INDEX(import_data,MATCH($T$8&amp;"-"&amp;$Q437,import_key,0),T$9),"")</f>
        <v/>
      </c>
      <c r="U437" s="280" t="str" cm="1">
        <f t="array" ref="U437">IFERROR(INDEX(import_data,MATCH($T$8&amp;"-"&amp;$Q437,import_key,0),U$9),"")</f>
        <v/>
      </c>
      <c r="V437" s="300" t="str" cm="1">
        <f t="array" ref="V437">IFERROR(INDEX(import_data,MATCH($T$8&amp;"-"&amp;$Q437,import_key,0),V$9),"")</f>
        <v/>
      </c>
    </row>
    <row r="438" spans="2:22" x14ac:dyDescent="0.25">
      <c r="B438" s="141">
        <f t="shared" si="49"/>
        <v>426</v>
      </c>
      <c r="C438" s="278">
        <f t="shared" si="43"/>
        <v>444</v>
      </c>
      <c r="E438" s="282" cm="1">
        <f t="array" ref="E438">IF($C438="","",INDEX(import_data,$C438,E$9))</f>
        <v>2264</v>
      </c>
      <c r="F438" s="280" t="str" cm="1">
        <f t="array" ref="F438">IF($C438="","",INDEX(import_data,$C438,F$9))</f>
        <v>Ivan</v>
      </c>
      <c r="G438" s="280" t="str" cm="1">
        <f t="array" ref="G438">IF($C438="","",INDEX(import_data,$C438,G$9))</f>
        <v>Novosel</v>
      </c>
      <c r="H438" s="280" t="str" cm="1">
        <f t="array" ref="H438">IF($C438="","",IF(INDEX(import_data,$C438,H$9)="","",INDEX(import_data,$C438,H$9)))</f>
        <v>OK Japetić</v>
      </c>
      <c r="I438" s="300" t="str" cm="1">
        <f t="array" ref="I438">IF($C438="","",IF(INDEX(import_data,$C438,I$9)="","",INDEX(import_data,$C438,I$9)))</f>
        <v/>
      </c>
      <c r="K438" s="312" t="str">
        <f t="shared" si="45"/>
        <v>Ivan – Novosel – OK Japetić</v>
      </c>
      <c r="L438" s="92" t="s">
        <v>0</v>
      </c>
      <c r="M438" s="312" t="str">
        <f t="shared" si="46"/>
        <v>Ivan – Novosel – OK Japetić</v>
      </c>
      <c r="N438" s="92" t="s">
        <v>0</v>
      </c>
      <c r="O438" s="312" t="str">
        <f t="shared" si="47"/>
        <v>Ivan – Novosel</v>
      </c>
      <c r="P438" s="92" t="s">
        <v>0</v>
      </c>
      <c r="Q438" s="141">
        <f t="shared" si="48"/>
        <v>426</v>
      </c>
      <c r="R438" s="278" t="str">
        <f t="shared" si="44"/>
        <v/>
      </c>
      <c r="T438" s="282" t="str" cm="1">
        <f t="array" ref="T438">IFERROR(INDEX(import_data,MATCH($T$8&amp;"-"&amp;$Q438,import_key,0),T$9),"")</f>
        <v/>
      </c>
      <c r="U438" s="280" t="str" cm="1">
        <f t="array" ref="U438">IFERROR(INDEX(import_data,MATCH($T$8&amp;"-"&amp;$Q438,import_key,0),U$9),"")</f>
        <v/>
      </c>
      <c r="V438" s="300" t="str" cm="1">
        <f t="array" ref="V438">IFERROR(INDEX(import_data,MATCH($T$8&amp;"-"&amp;$Q438,import_key,0),V$9),"")</f>
        <v/>
      </c>
    </row>
    <row r="439" spans="2:22" x14ac:dyDescent="0.25">
      <c r="B439" s="141">
        <f t="shared" si="49"/>
        <v>427</v>
      </c>
      <c r="C439" s="278">
        <f t="shared" si="43"/>
        <v>445</v>
      </c>
      <c r="E439" s="282" cm="1">
        <f t="array" ref="E439">IF($C439="","",INDEX(import_data,$C439,E$9))</f>
        <v>1855</v>
      </c>
      <c r="F439" s="280" t="str" cm="1">
        <f t="array" ref="F439">IF($C439="","",INDEX(import_data,$C439,F$9))</f>
        <v>Ivan</v>
      </c>
      <c r="G439" s="280" t="str" cm="1">
        <f t="array" ref="G439">IF($C439="","",INDEX(import_data,$C439,G$9))</f>
        <v>Petravić</v>
      </c>
      <c r="H439" s="280" t="str" cm="1">
        <f t="array" ref="H439">IF($C439="","",IF(INDEX(import_data,$C439,H$9)="","",INDEX(import_data,$C439,H$9)))</f>
        <v>OK Japetić</v>
      </c>
      <c r="I439" s="300" t="str" cm="1">
        <f t="array" ref="I439">IF($C439="","",IF(INDEX(import_data,$C439,I$9)="","",INDEX(import_data,$C439,I$9)))</f>
        <v>M12</v>
      </c>
      <c r="K439" s="312" t="str">
        <f t="shared" si="45"/>
        <v>Ivan – Petravić – OK Japetić – M12</v>
      </c>
      <c r="L439" s="92" t="s">
        <v>0</v>
      </c>
      <c r="M439" s="312" t="str">
        <f t="shared" si="46"/>
        <v>Ivan – Petravić – OK Japetić</v>
      </c>
      <c r="N439" s="92" t="s">
        <v>0</v>
      </c>
      <c r="O439" s="312" t="str">
        <f t="shared" si="47"/>
        <v>Ivan – Petravić</v>
      </c>
      <c r="P439" s="92" t="s">
        <v>0</v>
      </c>
      <c r="Q439" s="141">
        <f t="shared" si="48"/>
        <v>427</v>
      </c>
      <c r="R439" s="278" t="str">
        <f t="shared" si="44"/>
        <v/>
      </c>
      <c r="T439" s="282" t="str" cm="1">
        <f t="array" ref="T439">IFERROR(INDEX(import_data,MATCH($T$8&amp;"-"&amp;$Q439,import_key,0),T$9),"")</f>
        <v/>
      </c>
      <c r="U439" s="280" t="str" cm="1">
        <f t="array" ref="U439">IFERROR(INDEX(import_data,MATCH($T$8&amp;"-"&amp;$Q439,import_key,0),U$9),"")</f>
        <v/>
      </c>
      <c r="V439" s="300" t="str" cm="1">
        <f t="array" ref="V439">IFERROR(INDEX(import_data,MATCH($T$8&amp;"-"&amp;$Q439,import_key,0),V$9),"")</f>
        <v/>
      </c>
    </row>
    <row r="440" spans="2:22" x14ac:dyDescent="0.25">
      <c r="B440" s="141">
        <f t="shared" si="49"/>
        <v>428</v>
      </c>
      <c r="C440" s="278">
        <f t="shared" si="43"/>
        <v>446</v>
      </c>
      <c r="E440" s="282" cm="1">
        <f t="array" ref="E440">IF($C440="","",INDEX(import_data,$C440,E$9))</f>
        <v>1125</v>
      </c>
      <c r="F440" s="280" t="str" cm="1">
        <f t="array" ref="F440">IF($C440="","",INDEX(import_data,$C440,F$9))</f>
        <v>Ivan</v>
      </c>
      <c r="G440" s="280" t="str" cm="1">
        <f t="array" ref="G440">IF($C440="","",INDEX(import_data,$C440,G$9))</f>
        <v>Bublić</v>
      </c>
      <c r="H440" s="280" t="str" cm="1">
        <f t="array" ref="H440">IF($C440="","",IF(INDEX(import_data,$C440,H$9)="","",INDEX(import_data,$C440,H$9)))</f>
        <v>OK Kapela</v>
      </c>
      <c r="I440" s="300" t="str" cm="1">
        <f t="array" ref="I440">IF($C440="","",IF(INDEX(import_data,$C440,I$9)="","",INDEX(import_data,$C440,I$9)))</f>
        <v>M35</v>
      </c>
      <c r="K440" s="312" t="str">
        <f t="shared" si="45"/>
        <v>Ivan – Bublić – OK Kapela – M35</v>
      </c>
      <c r="L440" s="92" t="s">
        <v>0</v>
      </c>
      <c r="M440" s="312" t="str">
        <f t="shared" si="46"/>
        <v>Ivan – Bublić – OK Kapela</v>
      </c>
      <c r="N440" s="92" t="s">
        <v>0</v>
      </c>
      <c r="O440" s="312" t="str">
        <f t="shared" si="47"/>
        <v>Ivan – Bublić</v>
      </c>
      <c r="P440" s="92" t="s">
        <v>0</v>
      </c>
      <c r="Q440" s="141">
        <f t="shared" si="48"/>
        <v>428</v>
      </c>
      <c r="R440" s="278" t="str">
        <f t="shared" si="44"/>
        <v/>
      </c>
      <c r="T440" s="282" t="str" cm="1">
        <f t="array" ref="T440">IFERROR(INDEX(import_data,MATCH($T$8&amp;"-"&amp;$Q440,import_key,0),T$9),"")</f>
        <v/>
      </c>
      <c r="U440" s="280" t="str" cm="1">
        <f t="array" ref="U440">IFERROR(INDEX(import_data,MATCH($T$8&amp;"-"&amp;$Q440,import_key,0),U$9),"")</f>
        <v/>
      </c>
      <c r="V440" s="300" t="str" cm="1">
        <f t="array" ref="V440">IFERROR(INDEX(import_data,MATCH($T$8&amp;"-"&amp;$Q440,import_key,0),V$9),"")</f>
        <v/>
      </c>
    </row>
    <row r="441" spans="2:22" x14ac:dyDescent="0.25">
      <c r="B441" s="141">
        <f t="shared" si="49"/>
        <v>429</v>
      </c>
      <c r="C441" s="278">
        <f t="shared" si="43"/>
        <v>447</v>
      </c>
      <c r="E441" s="282" cm="1">
        <f t="array" ref="E441">IF($C441="","",INDEX(import_data,$C441,E$9))</f>
        <v>1102</v>
      </c>
      <c r="F441" s="280" t="str" cm="1">
        <f t="array" ref="F441">IF($C441="","",INDEX(import_data,$C441,F$9))</f>
        <v>Ivan</v>
      </c>
      <c r="G441" s="280" t="str" cm="1">
        <f t="array" ref="G441">IF($C441="","",INDEX(import_data,$C441,G$9))</f>
        <v>Salgado Vinter</v>
      </c>
      <c r="H441" s="280" t="str" cm="1">
        <f t="array" ref="H441">IF($C441="","",IF(INDEX(import_data,$C441,H$9)="","",INDEX(import_data,$C441,H$9)))</f>
        <v>OK Vihor</v>
      </c>
      <c r="I441" s="300" t="str" cm="1">
        <f t="array" ref="I441">IF($C441="","",IF(INDEX(import_data,$C441,I$9)="","",INDEX(import_data,$C441,I$9)))</f>
        <v/>
      </c>
      <c r="K441" s="312" t="str">
        <f t="shared" si="45"/>
        <v>Ivan – Salgado Vinter – OK Vihor</v>
      </c>
      <c r="L441" s="92" t="s">
        <v>0</v>
      </c>
      <c r="M441" s="312" t="str">
        <f t="shared" si="46"/>
        <v>Ivan – Salgado Vinter – OK Vihor</v>
      </c>
      <c r="N441" s="92" t="s">
        <v>0</v>
      </c>
      <c r="O441" s="312" t="str">
        <f t="shared" si="47"/>
        <v>Ivan – Salgado Vinter</v>
      </c>
      <c r="P441" s="92" t="s">
        <v>0</v>
      </c>
      <c r="Q441" s="141">
        <f t="shared" si="48"/>
        <v>429</v>
      </c>
      <c r="R441" s="278" t="str">
        <f t="shared" si="44"/>
        <v/>
      </c>
      <c r="T441" s="282" t="str" cm="1">
        <f t="array" ref="T441">IFERROR(INDEX(import_data,MATCH($T$8&amp;"-"&amp;$Q441,import_key,0),T$9),"")</f>
        <v/>
      </c>
      <c r="U441" s="280" t="str" cm="1">
        <f t="array" ref="U441">IFERROR(INDEX(import_data,MATCH($T$8&amp;"-"&amp;$Q441,import_key,0),U$9),"")</f>
        <v/>
      </c>
      <c r="V441" s="300" t="str" cm="1">
        <f t="array" ref="V441">IFERROR(INDEX(import_data,MATCH($T$8&amp;"-"&amp;$Q441,import_key,0),V$9),"")</f>
        <v/>
      </c>
    </row>
    <row r="442" spans="2:22" x14ac:dyDescent="0.25">
      <c r="B442" s="141">
        <f t="shared" si="49"/>
        <v>430</v>
      </c>
      <c r="C442" s="278">
        <f t="shared" si="43"/>
        <v>448</v>
      </c>
      <c r="E442" s="282" cm="1">
        <f t="array" ref="E442">IF($C442="","",INDEX(import_data,$C442,E$9))</f>
        <v>1610</v>
      </c>
      <c r="F442" s="280" t="str" cm="1">
        <f t="array" ref="F442">IF($C442="","",INDEX(import_data,$C442,F$9))</f>
        <v>Ivan</v>
      </c>
      <c r="G442" s="280" t="str" cm="1">
        <f t="array" ref="G442">IF($C442="","",INDEX(import_data,$C442,G$9))</f>
        <v>Draušnik</v>
      </c>
      <c r="H442" s="280" t="str" cm="1">
        <f t="array" ref="H442">IF($C442="","",IF(INDEX(import_data,$C442,H$9)="","",INDEX(import_data,$C442,H$9)))</f>
        <v>OK Bjelovar</v>
      </c>
      <c r="I442" s="300" t="str" cm="1">
        <f t="array" ref="I442">IF($C442="","",IF(INDEX(import_data,$C442,I$9)="","",INDEX(import_data,$C442,I$9)))</f>
        <v/>
      </c>
      <c r="K442" s="312" t="str">
        <f t="shared" si="45"/>
        <v>Ivan – Draušnik – OK Bjelovar</v>
      </c>
      <c r="L442" s="92" t="s">
        <v>0</v>
      </c>
      <c r="M442" s="312" t="str">
        <f t="shared" si="46"/>
        <v>Ivan – Draušnik – OK Bjelovar</v>
      </c>
      <c r="N442" s="92" t="s">
        <v>0</v>
      </c>
      <c r="O442" s="312" t="str">
        <f t="shared" si="47"/>
        <v>Ivan – Draušnik</v>
      </c>
      <c r="P442" s="92" t="s">
        <v>0</v>
      </c>
      <c r="Q442" s="141">
        <f t="shared" si="48"/>
        <v>430</v>
      </c>
      <c r="R442" s="278" t="str">
        <f t="shared" si="44"/>
        <v/>
      </c>
      <c r="T442" s="282" t="str" cm="1">
        <f t="array" ref="T442">IFERROR(INDEX(import_data,MATCH($T$8&amp;"-"&amp;$Q442,import_key,0),T$9),"")</f>
        <v/>
      </c>
      <c r="U442" s="280" t="str" cm="1">
        <f t="array" ref="U442">IFERROR(INDEX(import_data,MATCH($T$8&amp;"-"&amp;$Q442,import_key,0),U$9),"")</f>
        <v/>
      </c>
      <c r="V442" s="300" t="str" cm="1">
        <f t="array" ref="V442">IFERROR(INDEX(import_data,MATCH($T$8&amp;"-"&amp;$Q442,import_key,0),V$9),"")</f>
        <v/>
      </c>
    </row>
    <row r="443" spans="2:22" x14ac:dyDescent="0.25">
      <c r="B443" s="141">
        <f t="shared" si="49"/>
        <v>431</v>
      </c>
      <c r="C443" s="278">
        <f t="shared" si="43"/>
        <v>449</v>
      </c>
      <c r="E443" s="282" cm="1">
        <f t="array" ref="E443">IF($C443="","",INDEX(import_data,$C443,E$9))</f>
        <v>1899</v>
      </c>
      <c r="F443" s="280" t="str" cm="1">
        <f t="array" ref="F443">IF($C443="","",INDEX(import_data,$C443,F$9))</f>
        <v>Ivan</v>
      </c>
      <c r="G443" s="280" t="str" cm="1">
        <f t="array" ref="G443">IF($C443="","",INDEX(import_data,$C443,G$9))</f>
        <v>Majnarić</v>
      </c>
      <c r="H443" s="280" t="str" cm="1">
        <f t="array" ref="H443">IF($C443="","",IF(INDEX(import_data,$C443,H$9)="","",INDEX(import_data,$C443,H$9)))</f>
        <v>OK Vihor</v>
      </c>
      <c r="I443" s="300" t="str" cm="1">
        <f t="array" ref="I443">IF($C443="","",IF(INDEX(import_data,$C443,I$9)="","",INDEX(import_data,$C443,I$9)))</f>
        <v/>
      </c>
      <c r="K443" s="312" t="str">
        <f t="shared" si="45"/>
        <v>Ivan – Majnarić – OK Vihor</v>
      </c>
      <c r="L443" s="92" t="s">
        <v>0</v>
      </c>
      <c r="M443" s="312" t="str">
        <f t="shared" si="46"/>
        <v>Ivan – Majnarić – OK Vihor</v>
      </c>
      <c r="N443" s="92" t="s">
        <v>0</v>
      </c>
      <c r="O443" s="312" t="str">
        <f t="shared" si="47"/>
        <v>Ivan – Majnarić</v>
      </c>
      <c r="P443" s="92" t="s">
        <v>0</v>
      </c>
      <c r="Q443" s="141">
        <f t="shared" si="48"/>
        <v>431</v>
      </c>
      <c r="R443" s="278" t="str">
        <f t="shared" si="44"/>
        <v/>
      </c>
      <c r="T443" s="282" t="str" cm="1">
        <f t="array" ref="T443">IFERROR(INDEX(import_data,MATCH($T$8&amp;"-"&amp;$Q443,import_key,0),T$9),"")</f>
        <v/>
      </c>
      <c r="U443" s="280" t="str" cm="1">
        <f t="array" ref="U443">IFERROR(INDEX(import_data,MATCH($T$8&amp;"-"&amp;$Q443,import_key,0),U$9),"")</f>
        <v/>
      </c>
      <c r="V443" s="300" t="str" cm="1">
        <f t="array" ref="V443">IFERROR(INDEX(import_data,MATCH($T$8&amp;"-"&amp;$Q443,import_key,0),V$9),"")</f>
        <v/>
      </c>
    </row>
    <row r="444" spans="2:22" x14ac:dyDescent="0.25">
      <c r="B444" s="141">
        <f t="shared" si="49"/>
        <v>432</v>
      </c>
      <c r="C444" s="278">
        <f t="shared" si="43"/>
        <v>450</v>
      </c>
      <c r="E444" s="282" cm="1">
        <f t="array" ref="E444">IF($C444="","",INDEX(import_data,$C444,E$9))</f>
        <v>1734</v>
      </c>
      <c r="F444" s="280" t="str" cm="1">
        <f t="array" ref="F444">IF($C444="","",INDEX(import_data,$C444,F$9))</f>
        <v>Ivan</v>
      </c>
      <c r="G444" s="280" t="str" cm="1">
        <f t="array" ref="G444">IF($C444="","",INDEX(import_data,$C444,G$9))</f>
        <v>Pavlović</v>
      </c>
      <c r="H444" s="280" t="str" cm="1">
        <f t="array" ref="H444">IF($C444="","",IF(INDEX(import_data,$C444,H$9)="","",INDEX(import_data,$C444,H$9)))</f>
        <v>OK Sova</v>
      </c>
      <c r="I444" s="300" t="str" cm="1">
        <f t="array" ref="I444">IF($C444="","",IF(INDEX(import_data,$C444,I$9)="","",INDEX(import_data,$C444,I$9)))</f>
        <v/>
      </c>
      <c r="K444" s="312" t="str">
        <f t="shared" si="45"/>
        <v>Ivan – Pavlović – OK Sova</v>
      </c>
      <c r="L444" s="92" t="s">
        <v>0</v>
      </c>
      <c r="M444" s="312" t="str">
        <f t="shared" si="46"/>
        <v>Ivan – Pavlović – OK Sova</v>
      </c>
      <c r="N444" s="92" t="s">
        <v>0</v>
      </c>
      <c r="O444" s="312" t="str">
        <f t="shared" si="47"/>
        <v>Ivan – Pavlović</v>
      </c>
      <c r="P444" s="92" t="s">
        <v>0</v>
      </c>
      <c r="Q444" s="141">
        <f t="shared" si="48"/>
        <v>432</v>
      </c>
      <c r="R444" s="278" t="str">
        <f t="shared" si="44"/>
        <v/>
      </c>
      <c r="T444" s="282" t="str" cm="1">
        <f t="array" ref="T444">IFERROR(INDEX(import_data,MATCH($T$8&amp;"-"&amp;$Q444,import_key,0),T$9),"")</f>
        <v/>
      </c>
      <c r="U444" s="280" t="str" cm="1">
        <f t="array" ref="U444">IFERROR(INDEX(import_data,MATCH($T$8&amp;"-"&amp;$Q444,import_key,0),U$9),"")</f>
        <v/>
      </c>
      <c r="V444" s="300" t="str" cm="1">
        <f t="array" ref="V444">IFERROR(INDEX(import_data,MATCH($T$8&amp;"-"&amp;$Q444,import_key,0),V$9),"")</f>
        <v/>
      </c>
    </row>
    <row r="445" spans="2:22" x14ac:dyDescent="0.25">
      <c r="B445" s="141">
        <f t="shared" si="49"/>
        <v>433</v>
      </c>
      <c r="C445" s="278">
        <f t="shared" si="43"/>
        <v>451</v>
      </c>
      <c r="E445" s="282" cm="1">
        <f t="array" ref="E445">IF($C445="","",INDEX(import_data,$C445,E$9))</f>
        <v>2000</v>
      </c>
      <c r="F445" s="280" t="str" cm="1">
        <f t="array" ref="F445">IF($C445="","",INDEX(import_data,$C445,F$9))</f>
        <v>Ivan</v>
      </c>
      <c r="G445" s="280" t="str" cm="1">
        <f t="array" ref="G445">IF($C445="","",INDEX(import_data,$C445,G$9))</f>
        <v>Pavić</v>
      </c>
      <c r="H445" s="280" t="str" cm="1">
        <f t="array" ref="H445">IF($C445="","",IF(INDEX(import_data,$C445,H$9)="","",INDEX(import_data,$C445,H$9)))</f>
        <v>OK Maksimir</v>
      </c>
      <c r="I445" s="300" t="str" cm="1">
        <f t="array" ref="I445">IF($C445="","",IF(INDEX(import_data,$C445,I$9)="","",INDEX(import_data,$C445,I$9)))</f>
        <v/>
      </c>
      <c r="K445" s="312" t="str">
        <f t="shared" si="45"/>
        <v>Ivan – Pavić – OK Maksimir</v>
      </c>
      <c r="L445" s="92" t="s">
        <v>0</v>
      </c>
      <c r="M445" s="312" t="str">
        <f t="shared" si="46"/>
        <v>Ivan – Pavić – OK Maksimir</v>
      </c>
      <c r="N445" s="92" t="s">
        <v>0</v>
      </c>
      <c r="O445" s="312" t="str">
        <f t="shared" si="47"/>
        <v>Ivan – Pavić</v>
      </c>
      <c r="P445" s="92" t="s">
        <v>0</v>
      </c>
      <c r="Q445" s="141">
        <f t="shared" si="48"/>
        <v>433</v>
      </c>
      <c r="R445" s="278" t="str">
        <f t="shared" si="44"/>
        <v/>
      </c>
      <c r="T445" s="282" t="str" cm="1">
        <f t="array" ref="T445">IFERROR(INDEX(import_data,MATCH($T$8&amp;"-"&amp;$Q445,import_key,0),T$9),"")</f>
        <v/>
      </c>
      <c r="U445" s="280" t="str" cm="1">
        <f t="array" ref="U445">IFERROR(INDEX(import_data,MATCH($T$8&amp;"-"&amp;$Q445,import_key,0),U$9),"")</f>
        <v/>
      </c>
      <c r="V445" s="300" t="str" cm="1">
        <f t="array" ref="V445">IFERROR(INDEX(import_data,MATCH($T$8&amp;"-"&amp;$Q445,import_key,0),V$9),"")</f>
        <v/>
      </c>
    </row>
    <row r="446" spans="2:22" x14ac:dyDescent="0.25">
      <c r="B446" s="141">
        <f t="shared" si="49"/>
        <v>434</v>
      </c>
      <c r="C446" s="278">
        <f t="shared" si="43"/>
        <v>452</v>
      </c>
      <c r="E446" s="282" cm="1">
        <f t="array" ref="E446">IF($C446="","",INDEX(import_data,$C446,E$9))</f>
        <v>1588</v>
      </c>
      <c r="F446" s="280" t="str" cm="1">
        <f t="array" ref="F446">IF($C446="","",INDEX(import_data,$C446,F$9))</f>
        <v>Ivan</v>
      </c>
      <c r="G446" s="280" t="str" cm="1">
        <f t="array" ref="G446">IF($C446="","",INDEX(import_data,$C446,G$9))</f>
        <v>Čurić</v>
      </c>
      <c r="H446" s="280" t="str" cm="1">
        <f t="array" ref="H446">IF($C446="","",IF(INDEX(import_data,$C446,H$9)="","",INDEX(import_data,$C446,H$9)))</f>
        <v>OK Sova</v>
      </c>
      <c r="I446" s="300" t="str" cm="1">
        <f t="array" ref="I446">IF($C446="","",IF(INDEX(import_data,$C446,I$9)="","",INDEX(import_data,$C446,I$9)))</f>
        <v/>
      </c>
      <c r="K446" s="312" t="str">
        <f t="shared" si="45"/>
        <v>Ivan – Čurić – OK Sova</v>
      </c>
      <c r="L446" s="92" t="s">
        <v>0</v>
      </c>
      <c r="M446" s="312" t="str">
        <f t="shared" si="46"/>
        <v>Ivan – Čurić – OK Sova</v>
      </c>
      <c r="N446" s="92" t="s">
        <v>0</v>
      </c>
      <c r="O446" s="312" t="str">
        <f t="shared" si="47"/>
        <v>Ivan – Čurić</v>
      </c>
      <c r="P446" s="92" t="s">
        <v>0</v>
      </c>
      <c r="Q446" s="141">
        <f t="shared" si="48"/>
        <v>434</v>
      </c>
      <c r="R446" s="278" t="str">
        <f t="shared" si="44"/>
        <v/>
      </c>
      <c r="T446" s="282" t="str" cm="1">
        <f t="array" ref="T446">IFERROR(INDEX(import_data,MATCH($T$8&amp;"-"&amp;$Q446,import_key,0),T$9),"")</f>
        <v/>
      </c>
      <c r="U446" s="280" t="str" cm="1">
        <f t="array" ref="U446">IFERROR(INDEX(import_data,MATCH($T$8&amp;"-"&amp;$Q446,import_key,0),U$9),"")</f>
        <v/>
      </c>
      <c r="V446" s="300" t="str" cm="1">
        <f t="array" ref="V446">IFERROR(INDEX(import_data,MATCH($T$8&amp;"-"&amp;$Q446,import_key,0),V$9),"")</f>
        <v/>
      </c>
    </row>
    <row r="447" spans="2:22" x14ac:dyDescent="0.25">
      <c r="B447" s="141">
        <f t="shared" si="49"/>
        <v>435</v>
      </c>
      <c r="C447" s="278">
        <f t="shared" si="43"/>
        <v>453</v>
      </c>
      <c r="E447" s="282" cm="1">
        <f t="array" ref="E447">IF($C447="","",INDEX(import_data,$C447,E$9))</f>
        <v>1496</v>
      </c>
      <c r="F447" s="280" t="str" cm="1">
        <f t="array" ref="F447">IF($C447="","",INDEX(import_data,$C447,F$9))</f>
        <v>Ivan</v>
      </c>
      <c r="G447" s="280" t="str" cm="1">
        <f t="array" ref="G447">IF($C447="","",INDEX(import_data,$C447,G$9))</f>
        <v>Habuš</v>
      </c>
      <c r="H447" s="280" t="str" cm="1">
        <f t="array" ref="H447">IF($C447="","",IF(INDEX(import_data,$C447,H$9)="","",INDEX(import_data,$C447,H$9)))</f>
        <v>OK Vihor</v>
      </c>
      <c r="I447" s="300" t="str" cm="1">
        <f t="array" ref="I447">IF($C447="","",IF(INDEX(import_data,$C447,I$9)="","",INDEX(import_data,$C447,I$9)))</f>
        <v>M45</v>
      </c>
      <c r="K447" s="312" t="str">
        <f t="shared" si="45"/>
        <v>Ivan – Habuš – OK Vihor – M45</v>
      </c>
      <c r="L447" s="92" t="s">
        <v>0</v>
      </c>
      <c r="M447" s="312" t="str">
        <f t="shared" si="46"/>
        <v>Ivan – Habuš – OK Vihor</v>
      </c>
      <c r="N447" s="92" t="s">
        <v>0</v>
      </c>
      <c r="O447" s="312" t="str">
        <f t="shared" si="47"/>
        <v>Ivan – Habuš</v>
      </c>
      <c r="P447" s="92" t="s">
        <v>0</v>
      </c>
      <c r="Q447" s="141">
        <f t="shared" si="48"/>
        <v>435</v>
      </c>
      <c r="R447" s="278" t="str">
        <f t="shared" si="44"/>
        <v/>
      </c>
      <c r="T447" s="282" t="str" cm="1">
        <f t="array" ref="T447">IFERROR(INDEX(import_data,MATCH($T$8&amp;"-"&amp;$Q447,import_key,0),T$9),"")</f>
        <v/>
      </c>
      <c r="U447" s="280" t="str" cm="1">
        <f t="array" ref="U447">IFERROR(INDEX(import_data,MATCH($T$8&amp;"-"&amp;$Q447,import_key,0),U$9),"")</f>
        <v/>
      </c>
      <c r="V447" s="300" t="str" cm="1">
        <f t="array" ref="V447">IFERROR(INDEX(import_data,MATCH($T$8&amp;"-"&amp;$Q447,import_key,0),V$9),"")</f>
        <v/>
      </c>
    </row>
    <row r="448" spans="2:22" x14ac:dyDescent="0.25">
      <c r="B448" s="141">
        <f t="shared" si="49"/>
        <v>436</v>
      </c>
      <c r="C448" s="278">
        <f t="shared" si="43"/>
        <v>454</v>
      </c>
      <c r="E448" s="282" cm="1">
        <f t="array" ref="E448">IF($C448="","",INDEX(import_data,$C448,E$9))</f>
        <v>1948</v>
      </c>
      <c r="F448" s="280" t="str" cm="1">
        <f t="array" ref="F448">IF($C448="","",INDEX(import_data,$C448,F$9))</f>
        <v>Ivan</v>
      </c>
      <c r="G448" s="280" t="str" cm="1">
        <f t="array" ref="G448">IF($C448="","",INDEX(import_data,$C448,G$9))</f>
        <v>Malović</v>
      </c>
      <c r="H448" s="280" t="str" cm="1">
        <f t="array" ref="H448">IF($C448="","",IF(INDEX(import_data,$C448,H$9)="","",INDEX(import_data,$C448,H$9)))</f>
        <v>OK Kapela</v>
      </c>
      <c r="I448" s="300" t="str" cm="1">
        <f t="array" ref="I448">IF($C448="","",IF(INDEX(import_data,$C448,I$9)="","",INDEX(import_data,$C448,I$9)))</f>
        <v>M21B</v>
      </c>
      <c r="K448" s="312" t="str">
        <f t="shared" si="45"/>
        <v>Ivan – Malović – OK Kapela – M21B</v>
      </c>
      <c r="L448" s="92" t="s">
        <v>0</v>
      </c>
      <c r="M448" s="312" t="str">
        <f t="shared" si="46"/>
        <v>Ivan – Malović – OK Kapela</v>
      </c>
      <c r="N448" s="92" t="s">
        <v>0</v>
      </c>
      <c r="O448" s="312" t="str">
        <f t="shared" si="47"/>
        <v>Ivan – Malović</v>
      </c>
      <c r="P448" s="92" t="s">
        <v>0</v>
      </c>
      <c r="Q448" s="141">
        <f t="shared" si="48"/>
        <v>436</v>
      </c>
      <c r="R448" s="278" t="str">
        <f t="shared" si="44"/>
        <v/>
      </c>
      <c r="T448" s="282" t="str" cm="1">
        <f t="array" ref="T448">IFERROR(INDEX(import_data,MATCH($T$8&amp;"-"&amp;$Q448,import_key,0),T$9),"")</f>
        <v/>
      </c>
      <c r="U448" s="280" t="str" cm="1">
        <f t="array" ref="U448">IFERROR(INDEX(import_data,MATCH($T$8&amp;"-"&amp;$Q448,import_key,0),U$9),"")</f>
        <v/>
      </c>
      <c r="V448" s="300" t="str" cm="1">
        <f t="array" ref="V448">IFERROR(INDEX(import_data,MATCH($T$8&amp;"-"&amp;$Q448,import_key,0),V$9),"")</f>
        <v/>
      </c>
    </row>
    <row r="449" spans="2:22" x14ac:dyDescent="0.25">
      <c r="B449" s="141">
        <f t="shared" si="49"/>
        <v>437</v>
      </c>
      <c r="C449" s="278">
        <f t="shared" si="43"/>
        <v>455</v>
      </c>
      <c r="E449" s="282" cm="1">
        <f t="array" ref="E449">IF($C449="","",INDEX(import_data,$C449,E$9))</f>
        <v>1999</v>
      </c>
      <c r="F449" s="280" t="str" cm="1">
        <f t="array" ref="F449">IF($C449="","",INDEX(import_data,$C449,F$9))</f>
        <v>Ivan</v>
      </c>
      <c r="G449" s="280" t="str" cm="1">
        <f t="array" ref="G449">IF($C449="","",INDEX(import_data,$C449,G$9))</f>
        <v>Škoko Gavranović</v>
      </c>
      <c r="H449" s="280" t="str" cm="1">
        <f t="array" ref="H449">IF($C449="","",IF(INDEX(import_data,$C449,H$9)="","",INDEX(import_data,$C449,H$9)))</f>
        <v>OK Maksimir</v>
      </c>
      <c r="I449" s="300" t="str" cm="1">
        <f t="array" ref="I449">IF($C449="","",IF(INDEX(import_data,$C449,I$9)="","",INDEX(import_data,$C449,I$9)))</f>
        <v/>
      </c>
      <c r="K449" s="312" t="str">
        <f t="shared" si="45"/>
        <v>Ivan – Škoko Gavranović – OK Maksimir</v>
      </c>
      <c r="L449" s="92" t="s">
        <v>0</v>
      </c>
      <c r="M449" s="312" t="str">
        <f t="shared" si="46"/>
        <v>Ivan – Škoko Gavranović – OK Maksimir</v>
      </c>
      <c r="N449" s="92" t="s">
        <v>0</v>
      </c>
      <c r="O449" s="312" t="str">
        <f t="shared" si="47"/>
        <v>Ivan – Škoko Gavranović</v>
      </c>
      <c r="P449" s="92" t="s">
        <v>0</v>
      </c>
      <c r="Q449" s="141">
        <f t="shared" si="48"/>
        <v>437</v>
      </c>
      <c r="R449" s="278" t="str">
        <f t="shared" si="44"/>
        <v/>
      </c>
      <c r="T449" s="282" t="str" cm="1">
        <f t="array" ref="T449">IFERROR(INDEX(import_data,MATCH($T$8&amp;"-"&amp;$Q449,import_key,0),T$9),"")</f>
        <v/>
      </c>
      <c r="U449" s="280" t="str" cm="1">
        <f t="array" ref="U449">IFERROR(INDEX(import_data,MATCH($T$8&amp;"-"&amp;$Q449,import_key,0),U$9),"")</f>
        <v/>
      </c>
      <c r="V449" s="300" t="str" cm="1">
        <f t="array" ref="V449">IFERROR(INDEX(import_data,MATCH($T$8&amp;"-"&amp;$Q449,import_key,0),V$9),"")</f>
        <v/>
      </c>
    </row>
    <row r="450" spans="2:22" x14ac:dyDescent="0.25">
      <c r="B450" s="141">
        <f t="shared" si="49"/>
        <v>438</v>
      </c>
      <c r="C450" s="278">
        <f t="shared" si="43"/>
        <v>456</v>
      </c>
      <c r="E450" s="282" cm="1">
        <f t="array" ref="E450">IF($C450="","",INDEX(import_data,$C450,E$9))</f>
        <v>1079</v>
      </c>
      <c r="F450" s="280" t="str" cm="1">
        <f t="array" ref="F450">IF($C450="","",INDEX(import_data,$C450,F$9))</f>
        <v>Ivan</v>
      </c>
      <c r="G450" s="280" t="str" cm="1">
        <f t="array" ref="G450">IF($C450="","",INDEX(import_data,$C450,G$9))</f>
        <v>Pasquino</v>
      </c>
      <c r="H450" s="280" t="str" cm="1">
        <f t="array" ref="H450">IF($C450="","",IF(INDEX(import_data,$C450,H$9)="","",INDEX(import_data,$C450,H$9)))</f>
        <v>OK Varaždin</v>
      </c>
      <c r="I450" s="300" t="str" cm="1">
        <f t="array" ref="I450">IF($C450="","",IF(INDEX(import_data,$C450,I$9)="","",INDEX(import_data,$C450,I$9)))</f>
        <v/>
      </c>
      <c r="K450" s="312" t="str">
        <f t="shared" si="45"/>
        <v>Ivan – Pasquino – OK Varaždin</v>
      </c>
      <c r="L450" s="92" t="s">
        <v>0</v>
      </c>
      <c r="M450" s="312" t="str">
        <f t="shared" si="46"/>
        <v>Ivan – Pasquino – OK Varaždin</v>
      </c>
      <c r="N450" s="92" t="s">
        <v>0</v>
      </c>
      <c r="O450" s="312" t="str">
        <f t="shared" si="47"/>
        <v>Ivan – Pasquino</v>
      </c>
      <c r="P450" s="92" t="s">
        <v>0</v>
      </c>
      <c r="Q450" s="141">
        <f t="shared" si="48"/>
        <v>438</v>
      </c>
      <c r="R450" s="278" t="str">
        <f t="shared" si="44"/>
        <v/>
      </c>
      <c r="T450" s="282" t="str" cm="1">
        <f t="array" ref="T450">IFERROR(INDEX(import_data,MATCH($T$8&amp;"-"&amp;$Q450,import_key,0),T$9),"")</f>
        <v/>
      </c>
      <c r="U450" s="280" t="str" cm="1">
        <f t="array" ref="U450">IFERROR(INDEX(import_data,MATCH($T$8&amp;"-"&amp;$Q450,import_key,0),U$9),"")</f>
        <v/>
      </c>
      <c r="V450" s="300" t="str" cm="1">
        <f t="array" ref="V450">IFERROR(INDEX(import_data,MATCH($T$8&amp;"-"&amp;$Q450,import_key,0),V$9),"")</f>
        <v/>
      </c>
    </row>
    <row r="451" spans="2:22" x14ac:dyDescent="0.25">
      <c r="B451" s="141">
        <f t="shared" si="49"/>
        <v>439</v>
      </c>
      <c r="C451" s="278">
        <f t="shared" si="43"/>
        <v>457</v>
      </c>
      <c r="E451" s="282" cm="1">
        <f t="array" ref="E451">IF($C451="","",INDEX(import_data,$C451,E$9))</f>
        <v>1111</v>
      </c>
      <c r="F451" s="280" t="str" cm="1">
        <f t="array" ref="F451">IF($C451="","",INDEX(import_data,$C451,F$9))</f>
        <v>Ivan</v>
      </c>
      <c r="G451" s="280" t="str" cm="1">
        <f t="array" ref="G451">IF($C451="","",INDEX(import_data,$C451,G$9))</f>
        <v>Šeperić-Grdiša</v>
      </c>
      <c r="H451" s="280" t="str" cm="1">
        <f t="array" ref="H451">IF($C451="","",IF(INDEX(import_data,$C451,H$9)="","",INDEX(import_data,$C451,H$9)))</f>
        <v>OK Jelen</v>
      </c>
      <c r="I451" s="300" t="str" cm="1">
        <f t="array" ref="I451">IF($C451="","",IF(INDEX(import_data,$C451,I$9)="","",INDEX(import_data,$C451,I$9)))</f>
        <v>M35</v>
      </c>
      <c r="K451" s="312" t="str">
        <f t="shared" si="45"/>
        <v>Ivan – Šeperić-Grdiša – OK Jelen – M35</v>
      </c>
      <c r="L451" s="92" t="s">
        <v>0</v>
      </c>
      <c r="M451" s="312" t="str">
        <f t="shared" si="46"/>
        <v>Ivan – Šeperić-Grdiša – OK Jelen</v>
      </c>
      <c r="N451" s="92" t="s">
        <v>0</v>
      </c>
      <c r="O451" s="312" t="str">
        <f t="shared" si="47"/>
        <v>Ivan – Šeperić-Grdiša</v>
      </c>
      <c r="P451" s="92" t="s">
        <v>0</v>
      </c>
      <c r="Q451" s="141">
        <f t="shared" si="48"/>
        <v>439</v>
      </c>
      <c r="R451" s="278" t="str">
        <f t="shared" si="44"/>
        <v/>
      </c>
      <c r="T451" s="282" t="str" cm="1">
        <f t="array" ref="T451">IFERROR(INDEX(import_data,MATCH($T$8&amp;"-"&amp;$Q451,import_key,0),T$9),"")</f>
        <v/>
      </c>
      <c r="U451" s="280" t="str" cm="1">
        <f t="array" ref="U451">IFERROR(INDEX(import_data,MATCH($T$8&amp;"-"&amp;$Q451,import_key,0),U$9),"")</f>
        <v/>
      </c>
      <c r="V451" s="300" t="str" cm="1">
        <f t="array" ref="V451">IFERROR(INDEX(import_data,MATCH($T$8&amp;"-"&amp;$Q451,import_key,0),V$9),"")</f>
        <v/>
      </c>
    </row>
    <row r="452" spans="2:22" x14ac:dyDescent="0.25">
      <c r="B452" s="141">
        <f t="shared" si="49"/>
        <v>440</v>
      </c>
      <c r="C452" s="278">
        <f t="shared" si="43"/>
        <v>458</v>
      </c>
      <c r="E452" s="282" cm="1">
        <f t="array" ref="E452">IF($C452="","",INDEX(import_data,$C452,E$9))</f>
        <v>1205</v>
      </c>
      <c r="F452" s="280" t="str" cm="1">
        <f t="array" ref="F452">IF($C452="","",INDEX(import_data,$C452,F$9))</f>
        <v>Ivan</v>
      </c>
      <c r="G452" s="280" t="str" cm="1">
        <f t="array" ref="G452">IF($C452="","",INDEX(import_data,$C452,G$9))</f>
        <v>Gverić</v>
      </c>
      <c r="H452" s="280" t="str" cm="1">
        <f t="array" ref="H452">IF($C452="","",IF(INDEX(import_data,$C452,H$9)="","",INDEX(import_data,$C452,H$9)))</f>
        <v>OK Kapela</v>
      </c>
      <c r="I452" s="300" t="str" cm="1">
        <f t="array" ref="I452">IF($C452="","",IF(INDEX(import_data,$C452,I$9)="","",INDEX(import_data,$C452,I$9)))</f>
        <v>M35</v>
      </c>
      <c r="K452" s="312" t="str">
        <f t="shared" si="45"/>
        <v>Ivan – Gverić – OK Kapela – M35</v>
      </c>
      <c r="L452" s="92" t="s">
        <v>0</v>
      </c>
      <c r="M452" s="312" t="str">
        <f t="shared" si="46"/>
        <v>Ivan – Gverić – OK Kapela</v>
      </c>
      <c r="N452" s="92" t="s">
        <v>0</v>
      </c>
      <c r="O452" s="312" t="str">
        <f t="shared" si="47"/>
        <v>Ivan – Gverić</v>
      </c>
      <c r="P452" s="92" t="s">
        <v>0</v>
      </c>
      <c r="Q452" s="141">
        <f t="shared" si="48"/>
        <v>440</v>
      </c>
      <c r="R452" s="278" t="str">
        <f t="shared" si="44"/>
        <v/>
      </c>
      <c r="T452" s="282" t="str" cm="1">
        <f t="array" ref="T452">IFERROR(INDEX(import_data,MATCH($T$8&amp;"-"&amp;$Q452,import_key,0),T$9),"")</f>
        <v/>
      </c>
      <c r="U452" s="280" t="str" cm="1">
        <f t="array" ref="U452">IFERROR(INDEX(import_data,MATCH($T$8&amp;"-"&amp;$Q452,import_key,0),U$9),"")</f>
        <v/>
      </c>
      <c r="V452" s="300" t="str" cm="1">
        <f t="array" ref="V452">IFERROR(INDEX(import_data,MATCH($T$8&amp;"-"&amp;$Q452,import_key,0),V$9),"")</f>
        <v/>
      </c>
    </row>
    <row r="453" spans="2:22" x14ac:dyDescent="0.25">
      <c r="B453" s="141">
        <f t="shared" si="49"/>
        <v>441</v>
      </c>
      <c r="C453" s="278">
        <f t="shared" si="43"/>
        <v>459</v>
      </c>
      <c r="E453" s="282" cm="1">
        <f t="array" ref="E453">IF($C453="","",INDEX(import_data,$C453,E$9))</f>
        <v>1484</v>
      </c>
      <c r="F453" s="280" t="str" cm="1">
        <f t="array" ref="F453">IF($C453="","",INDEX(import_data,$C453,F$9))</f>
        <v>Ivan</v>
      </c>
      <c r="G453" s="280" t="str" cm="1">
        <f t="array" ref="G453">IF($C453="","",INDEX(import_data,$C453,G$9))</f>
        <v>Pongrac</v>
      </c>
      <c r="H453" s="280" t="str" cm="1">
        <f t="array" ref="H453">IF($C453="","",IF(INDEX(import_data,$C453,H$9)="","",INDEX(import_data,$C453,H$9)))</f>
        <v>OK Japetić</v>
      </c>
      <c r="I453" s="300" t="str" cm="1">
        <f t="array" ref="I453">IF($C453="","",IF(INDEX(import_data,$C453,I$9)="","",INDEX(import_data,$C453,I$9)))</f>
        <v>M70</v>
      </c>
      <c r="K453" s="312" t="str">
        <f t="shared" si="45"/>
        <v>Ivan – Pongrac – OK Japetić – M70</v>
      </c>
      <c r="L453" s="92" t="s">
        <v>0</v>
      </c>
      <c r="M453" s="312" t="str">
        <f t="shared" si="46"/>
        <v>Ivan – Pongrac – OK Japetić</v>
      </c>
      <c r="N453" s="92" t="s">
        <v>0</v>
      </c>
      <c r="O453" s="312" t="str">
        <f t="shared" si="47"/>
        <v>Ivan – Pongrac</v>
      </c>
      <c r="P453" s="92" t="s">
        <v>0</v>
      </c>
      <c r="Q453" s="141">
        <f t="shared" si="48"/>
        <v>441</v>
      </c>
      <c r="R453" s="278" t="str">
        <f t="shared" si="44"/>
        <v/>
      </c>
      <c r="T453" s="282" t="str" cm="1">
        <f t="array" ref="T453">IFERROR(INDEX(import_data,MATCH($T$8&amp;"-"&amp;$Q453,import_key,0),T$9),"")</f>
        <v/>
      </c>
      <c r="U453" s="280" t="str" cm="1">
        <f t="array" ref="U453">IFERROR(INDEX(import_data,MATCH($T$8&amp;"-"&amp;$Q453,import_key,0),U$9),"")</f>
        <v/>
      </c>
      <c r="V453" s="300" t="str" cm="1">
        <f t="array" ref="V453">IFERROR(INDEX(import_data,MATCH($T$8&amp;"-"&amp;$Q453,import_key,0),V$9),"")</f>
        <v/>
      </c>
    </row>
    <row r="454" spans="2:22" x14ac:dyDescent="0.25">
      <c r="B454" s="141">
        <f t="shared" si="49"/>
        <v>442</v>
      </c>
      <c r="C454" s="278">
        <f t="shared" si="43"/>
        <v>460</v>
      </c>
      <c r="E454" s="282" cm="1">
        <f t="array" ref="E454">IF($C454="","",INDEX(import_data,$C454,E$9))</f>
        <v>1144</v>
      </c>
      <c r="F454" s="280" t="str" cm="1">
        <f t="array" ref="F454">IF($C454="","",INDEX(import_data,$C454,F$9))</f>
        <v>Ivan</v>
      </c>
      <c r="G454" s="280" t="str" cm="1">
        <f t="array" ref="G454">IF($C454="","",INDEX(import_data,$C454,G$9))</f>
        <v>Bilić</v>
      </c>
      <c r="H454" s="280" t="str" cm="1">
        <f t="array" ref="H454">IF($C454="","",IF(INDEX(import_data,$C454,H$9)="","",INDEX(import_data,$C454,H$9)))</f>
        <v>OK Ivan Merz</v>
      </c>
      <c r="I454" s="300" t="str" cm="1">
        <f t="array" ref="I454">IF($C454="","",IF(INDEX(import_data,$C454,I$9)="","",INDEX(import_data,$C454,I$9)))</f>
        <v>M21B</v>
      </c>
      <c r="K454" s="312" t="str">
        <f t="shared" si="45"/>
        <v>Ivan – Bilić – OK Ivan Merz – M21B</v>
      </c>
      <c r="L454" s="92" t="s">
        <v>0</v>
      </c>
      <c r="M454" s="312" t="str">
        <f t="shared" si="46"/>
        <v>Ivan – Bilić – OK Ivan Merz</v>
      </c>
      <c r="N454" s="92" t="s">
        <v>0</v>
      </c>
      <c r="O454" s="312" t="str">
        <f t="shared" si="47"/>
        <v>Ivan – Bilić</v>
      </c>
      <c r="P454" s="92" t="s">
        <v>0</v>
      </c>
      <c r="Q454" s="141">
        <f t="shared" si="48"/>
        <v>442</v>
      </c>
      <c r="R454" s="278" t="str">
        <f t="shared" si="44"/>
        <v/>
      </c>
      <c r="T454" s="282" t="str" cm="1">
        <f t="array" ref="T454">IFERROR(INDEX(import_data,MATCH($T$8&amp;"-"&amp;$Q454,import_key,0),T$9),"")</f>
        <v/>
      </c>
      <c r="U454" s="280" t="str" cm="1">
        <f t="array" ref="U454">IFERROR(INDEX(import_data,MATCH($T$8&amp;"-"&amp;$Q454,import_key,0),U$9),"")</f>
        <v/>
      </c>
      <c r="V454" s="300" t="str" cm="1">
        <f t="array" ref="V454">IFERROR(INDEX(import_data,MATCH($T$8&amp;"-"&amp;$Q454,import_key,0),V$9),"")</f>
        <v/>
      </c>
    </row>
    <row r="455" spans="2:22" x14ac:dyDescent="0.25">
      <c r="B455" s="141">
        <f t="shared" si="49"/>
        <v>443</v>
      </c>
      <c r="C455" s="278">
        <f t="shared" si="43"/>
        <v>461</v>
      </c>
      <c r="E455" s="282" cm="1">
        <f t="array" ref="E455">IF($C455="","",INDEX(import_data,$C455,E$9))</f>
        <v>1585</v>
      </c>
      <c r="F455" s="280" t="str" cm="1">
        <f t="array" ref="F455">IF($C455="","",INDEX(import_data,$C455,F$9))</f>
        <v>Ivan</v>
      </c>
      <c r="G455" s="280" t="str" cm="1">
        <f t="array" ref="G455">IF($C455="","",INDEX(import_data,$C455,G$9))</f>
        <v>Maršić</v>
      </c>
      <c r="H455" s="280" t="str" cm="1">
        <f t="array" ref="H455">IF($C455="","",IF(INDEX(import_data,$C455,H$9)="","",INDEX(import_data,$C455,H$9)))</f>
        <v>OK Sova</v>
      </c>
      <c r="I455" s="300" t="str" cm="1">
        <f t="array" ref="I455">IF($C455="","",IF(INDEX(import_data,$C455,I$9)="","",INDEX(import_data,$C455,I$9)))</f>
        <v/>
      </c>
      <c r="K455" s="312" t="str">
        <f t="shared" si="45"/>
        <v>Ivan – Maršić – OK Sova</v>
      </c>
      <c r="L455" s="92" t="s">
        <v>0</v>
      </c>
      <c r="M455" s="312" t="str">
        <f t="shared" si="46"/>
        <v>Ivan – Maršić – OK Sova</v>
      </c>
      <c r="N455" s="92" t="s">
        <v>0</v>
      </c>
      <c r="O455" s="312" t="str">
        <f t="shared" si="47"/>
        <v>Ivan – Maršić</v>
      </c>
      <c r="P455" s="92" t="s">
        <v>0</v>
      </c>
      <c r="Q455" s="141">
        <f t="shared" si="48"/>
        <v>443</v>
      </c>
      <c r="R455" s="278" t="str">
        <f t="shared" si="44"/>
        <v/>
      </c>
      <c r="T455" s="282" t="str" cm="1">
        <f t="array" ref="T455">IFERROR(INDEX(import_data,MATCH($T$8&amp;"-"&amp;$Q455,import_key,0),T$9),"")</f>
        <v/>
      </c>
      <c r="U455" s="280" t="str" cm="1">
        <f t="array" ref="U455">IFERROR(INDEX(import_data,MATCH($T$8&amp;"-"&amp;$Q455,import_key,0),U$9),"")</f>
        <v/>
      </c>
      <c r="V455" s="300" t="str" cm="1">
        <f t="array" ref="V455">IFERROR(INDEX(import_data,MATCH($T$8&amp;"-"&amp;$Q455,import_key,0),V$9),"")</f>
        <v/>
      </c>
    </row>
    <row r="456" spans="2:22" x14ac:dyDescent="0.25">
      <c r="B456" s="141">
        <f t="shared" si="49"/>
        <v>444</v>
      </c>
      <c r="C456" s="278">
        <f t="shared" si="43"/>
        <v>462</v>
      </c>
      <c r="E456" s="282" cm="1">
        <f t="array" ref="E456">IF($C456="","",INDEX(import_data,$C456,E$9))</f>
        <v>1672</v>
      </c>
      <c r="F456" s="280" t="str" cm="1">
        <f t="array" ref="F456">IF($C456="","",INDEX(import_data,$C456,F$9))</f>
        <v>Ivan</v>
      </c>
      <c r="G456" s="280" t="str" cm="1">
        <f t="array" ref="G456">IF($C456="","",INDEX(import_data,$C456,G$9))</f>
        <v>Đanić</v>
      </c>
      <c r="H456" s="280" t="str" cm="1">
        <f t="array" ref="H456">IF($C456="","",IF(INDEX(import_data,$C456,H$9)="","",INDEX(import_data,$C456,H$9)))</f>
        <v>OK Jelen</v>
      </c>
      <c r="I456" s="300" t="str" cm="1">
        <f t="array" ref="I456">IF($C456="","",IF(INDEX(import_data,$C456,I$9)="","",INDEX(import_data,$C456,I$9)))</f>
        <v>M55</v>
      </c>
      <c r="K456" s="312" t="str">
        <f t="shared" si="45"/>
        <v>Ivan – Đanić – OK Jelen – M55</v>
      </c>
      <c r="L456" s="92" t="s">
        <v>0</v>
      </c>
      <c r="M456" s="312" t="str">
        <f t="shared" si="46"/>
        <v>Ivan – Đanić – OK Jelen</v>
      </c>
      <c r="N456" s="92" t="s">
        <v>0</v>
      </c>
      <c r="O456" s="312" t="str">
        <f t="shared" si="47"/>
        <v>Ivan – Đanić</v>
      </c>
      <c r="P456" s="92" t="s">
        <v>0</v>
      </c>
      <c r="Q456" s="141">
        <f t="shared" si="48"/>
        <v>444</v>
      </c>
      <c r="R456" s="278" t="str">
        <f t="shared" si="44"/>
        <v/>
      </c>
      <c r="T456" s="282" t="str" cm="1">
        <f t="array" ref="T456">IFERROR(INDEX(import_data,MATCH($T$8&amp;"-"&amp;$Q456,import_key,0),T$9),"")</f>
        <v/>
      </c>
      <c r="U456" s="280" t="str" cm="1">
        <f t="array" ref="U456">IFERROR(INDEX(import_data,MATCH($T$8&amp;"-"&amp;$Q456,import_key,0),U$9),"")</f>
        <v/>
      </c>
      <c r="V456" s="300" t="str" cm="1">
        <f t="array" ref="V456">IFERROR(INDEX(import_data,MATCH($T$8&amp;"-"&amp;$Q456,import_key,0),V$9),"")</f>
        <v/>
      </c>
    </row>
    <row r="457" spans="2:22" x14ac:dyDescent="0.25">
      <c r="B457" s="141">
        <f t="shared" si="49"/>
        <v>445</v>
      </c>
      <c r="C457" s="278">
        <f t="shared" si="43"/>
        <v>463</v>
      </c>
      <c r="E457" s="282" cm="1">
        <f t="array" ref="E457">IF($C457="","",INDEX(import_data,$C457,E$9))</f>
        <v>1985</v>
      </c>
      <c r="F457" s="280" t="str" cm="1">
        <f t="array" ref="F457">IF($C457="","",INDEX(import_data,$C457,F$9))</f>
        <v>Ivan</v>
      </c>
      <c r="G457" s="280" t="str" cm="1">
        <f t="array" ref="G457">IF($C457="","",INDEX(import_data,$C457,G$9))</f>
        <v>Marchiotti</v>
      </c>
      <c r="H457" s="280" t="str" cm="1">
        <f t="array" ref="H457">IF($C457="","",IF(INDEX(import_data,$C457,H$9)="","",INDEX(import_data,$C457,H$9)))</f>
        <v>OK Maksimir</v>
      </c>
      <c r="I457" s="300" t="str" cm="1">
        <f t="array" ref="I457">IF($C457="","",IF(INDEX(import_data,$C457,I$9)="","",INDEX(import_data,$C457,I$9)))</f>
        <v>M70</v>
      </c>
      <c r="K457" s="312" t="str">
        <f t="shared" si="45"/>
        <v>Ivan – Marchiotti – OK Maksimir – M70</v>
      </c>
      <c r="L457" s="92" t="s">
        <v>0</v>
      </c>
      <c r="M457" s="312" t="str">
        <f t="shared" si="46"/>
        <v>Ivan – Marchiotti – OK Maksimir</v>
      </c>
      <c r="N457" s="92" t="s">
        <v>0</v>
      </c>
      <c r="O457" s="312" t="str">
        <f t="shared" si="47"/>
        <v>Ivan – Marchiotti</v>
      </c>
      <c r="P457" s="92" t="s">
        <v>0</v>
      </c>
      <c r="Q457" s="141">
        <f t="shared" si="48"/>
        <v>445</v>
      </c>
      <c r="R457" s="278" t="str">
        <f t="shared" si="44"/>
        <v/>
      </c>
      <c r="T457" s="282" t="str" cm="1">
        <f t="array" ref="T457">IFERROR(INDEX(import_data,MATCH($T$8&amp;"-"&amp;$Q457,import_key,0),T$9),"")</f>
        <v/>
      </c>
      <c r="U457" s="280" t="str" cm="1">
        <f t="array" ref="U457">IFERROR(INDEX(import_data,MATCH($T$8&amp;"-"&amp;$Q457,import_key,0),U$9),"")</f>
        <v/>
      </c>
      <c r="V457" s="300" t="str" cm="1">
        <f t="array" ref="V457">IFERROR(INDEX(import_data,MATCH($T$8&amp;"-"&amp;$Q457,import_key,0),V$9),"")</f>
        <v/>
      </c>
    </row>
    <row r="458" spans="2:22" x14ac:dyDescent="0.25">
      <c r="B458" s="141">
        <f t="shared" si="49"/>
        <v>446</v>
      </c>
      <c r="C458" s="278">
        <f t="shared" si="43"/>
        <v>464</v>
      </c>
      <c r="E458" s="282" cm="1">
        <f t="array" ref="E458">IF($C458="","",INDEX(import_data,$C458,E$9))</f>
        <v>1211</v>
      </c>
      <c r="F458" s="280" t="str" cm="1">
        <f t="array" ref="F458">IF($C458="","",INDEX(import_data,$C458,F$9))</f>
        <v>Ivan Ivo</v>
      </c>
      <c r="G458" s="280" t="str" cm="1">
        <f t="array" ref="G458">IF($C458="","",INDEX(import_data,$C458,G$9))</f>
        <v>Penić</v>
      </c>
      <c r="H458" s="280" t="str" cm="1">
        <f t="array" ref="H458">IF($C458="","",IF(INDEX(import_data,$C458,H$9)="","",INDEX(import_data,$C458,H$9)))</f>
        <v>OK Kapela</v>
      </c>
      <c r="I458" s="300" t="str" cm="1">
        <f t="array" ref="I458">IF($C458="","",IF(INDEX(import_data,$C458,I$9)="","",INDEX(import_data,$C458,I$9)))</f>
        <v>M35</v>
      </c>
      <c r="K458" s="312" t="str">
        <f t="shared" si="45"/>
        <v>Ivan Ivo – Penić – OK Kapela – M35</v>
      </c>
      <c r="L458" s="92" t="s">
        <v>0</v>
      </c>
      <c r="M458" s="312" t="str">
        <f t="shared" si="46"/>
        <v>Ivan Ivo – Penić – OK Kapela</v>
      </c>
      <c r="N458" s="92" t="s">
        <v>0</v>
      </c>
      <c r="O458" s="312" t="str">
        <f t="shared" si="47"/>
        <v>Ivan Ivo – Penić</v>
      </c>
      <c r="P458" s="92" t="s">
        <v>0</v>
      </c>
      <c r="Q458" s="141">
        <f t="shared" si="48"/>
        <v>446</v>
      </c>
      <c r="R458" s="278" t="str">
        <f t="shared" si="44"/>
        <v/>
      </c>
      <c r="T458" s="282" t="str" cm="1">
        <f t="array" ref="T458">IFERROR(INDEX(import_data,MATCH($T$8&amp;"-"&amp;$Q458,import_key,0),T$9),"")</f>
        <v/>
      </c>
      <c r="U458" s="280" t="str" cm="1">
        <f t="array" ref="U458">IFERROR(INDEX(import_data,MATCH($T$8&amp;"-"&amp;$Q458,import_key,0),U$9),"")</f>
        <v/>
      </c>
      <c r="V458" s="300" t="str" cm="1">
        <f t="array" ref="V458">IFERROR(INDEX(import_data,MATCH($T$8&amp;"-"&amp;$Q458,import_key,0),V$9),"")</f>
        <v/>
      </c>
    </row>
    <row r="459" spans="2:22" x14ac:dyDescent="0.25">
      <c r="B459" s="141">
        <f t="shared" si="49"/>
        <v>447</v>
      </c>
      <c r="C459" s="278">
        <f t="shared" si="43"/>
        <v>465</v>
      </c>
      <c r="E459" s="282" cm="1">
        <f t="array" ref="E459">IF($C459="","",INDEX(import_data,$C459,E$9))</f>
        <v>1346</v>
      </c>
      <c r="F459" s="280" t="str" cm="1">
        <f t="array" ref="F459">IF($C459="","",INDEX(import_data,$C459,F$9))</f>
        <v>Ivana</v>
      </c>
      <c r="G459" s="280" t="str" cm="1">
        <f t="array" ref="G459">IF($C459="","",INDEX(import_data,$C459,G$9))</f>
        <v>Dolenac</v>
      </c>
      <c r="H459" s="280" t="str" cm="1">
        <f t="array" ref="H459">IF($C459="","",IF(INDEX(import_data,$C459,H$9)="","",INDEX(import_data,$C459,H$9)))</f>
        <v>OK Vihor</v>
      </c>
      <c r="I459" s="300" t="str" cm="1">
        <f t="array" ref="I459">IF($C459="","",IF(INDEX(import_data,$C459,I$9)="","",INDEX(import_data,$C459,I$9)))</f>
        <v/>
      </c>
      <c r="K459" s="312" t="str">
        <f t="shared" si="45"/>
        <v>Ivana – Dolenac – OK Vihor</v>
      </c>
      <c r="L459" s="92" t="s">
        <v>0</v>
      </c>
      <c r="M459" s="312" t="str">
        <f t="shared" si="46"/>
        <v>Ivana – Dolenac – OK Vihor</v>
      </c>
      <c r="N459" s="92" t="s">
        <v>0</v>
      </c>
      <c r="O459" s="312" t="str">
        <f t="shared" si="47"/>
        <v>Ivana – Dolenac</v>
      </c>
      <c r="P459" s="92" t="s">
        <v>0</v>
      </c>
      <c r="Q459" s="141">
        <f t="shared" si="48"/>
        <v>447</v>
      </c>
      <c r="R459" s="278" t="str">
        <f t="shared" si="44"/>
        <v/>
      </c>
      <c r="T459" s="282" t="str" cm="1">
        <f t="array" ref="T459">IFERROR(INDEX(import_data,MATCH($T$8&amp;"-"&amp;$Q459,import_key,0),T$9),"")</f>
        <v/>
      </c>
      <c r="U459" s="280" t="str" cm="1">
        <f t="array" ref="U459">IFERROR(INDEX(import_data,MATCH($T$8&amp;"-"&amp;$Q459,import_key,0),U$9),"")</f>
        <v/>
      </c>
      <c r="V459" s="300" t="str" cm="1">
        <f t="array" ref="V459">IFERROR(INDEX(import_data,MATCH($T$8&amp;"-"&amp;$Q459,import_key,0),V$9),"")</f>
        <v/>
      </c>
    </row>
    <row r="460" spans="2:22" x14ac:dyDescent="0.25">
      <c r="B460" s="141">
        <f t="shared" si="49"/>
        <v>448</v>
      </c>
      <c r="C460" s="278">
        <f t="shared" si="43"/>
        <v>466</v>
      </c>
      <c r="E460" s="282" cm="1">
        <f t="array" ref="E460">IF($C460="","",INDEX(import_data,$C460,E$9))</f>
        <v>1872</v>
      </c>
      <c r="F460" s="280" t="str" cm="1">
        <f t="array" ref="F460">IF($C460="","",INDEX(import_data,$C460,F$9))</f>
        <v>Ivana</v>
      </c>
      <c r="G460" s="280" t="str" cm="1">
        <f t="array" ref="G460">IF($C460="","",INDEX(import_data,$C460,G$9))</f>
        <v>Stankovski</v>
      </c>
      <c r="H460" s="280" t="str" cm="1">
        <f t="array" ref="H460">IF($C460="","",IF(INDEX(import_data,$C460,H$9)="","",INDEX(import_data,$C460,H$9)))</f>
        <v>OK Kapela</v>
      </c>
      <c r="I460" s="300" t="str" cm="1">
        <f t="array" ref="I460">IF($C460="","",IF(INDEX(import_data,$C460,I$9)="","",INDEX(import_data,$C460,I$9)))</f>
        <v>Ž21B</v>
      </c>
      <c r="K460" s="312" t="str">
        <f t="shared" si="45"/>
        <v>Ivana – Stankovski – OK Kapela – Ž21B</v>
      </c>
      <c r="L460" s="92" t="s">
        <v>0</v>
      </c>
      <c r="M460" s="312" t="str">
        <f t="shared" si="46"/>
        <v>Ivana – Stankovski – OK Kapela</v>
      </c>
      <c r="N460" s="92" t="s">
        <v>0</v>
      </c>
      <c r="O460" s="312" t="str">
        <f t="shared" si="47"/>
        <v>Ivana – Stankovski</v>
      </c>
      <c r="P460" s="92" t="s">
        <v>0</v>
      </c>
      <c r="Q460" s="141">
        <f t="shared" si="48"/>
        <v>448</v>
      </c>
      <c r="R460" s="278" t="str">
        <f t="shared" si="44"/>
        <v/>
      </c>
      <c r="T460" s="282" t="str" cm="1">
        <f t="array" ref="T460">IFERROR(INDEX(import_data,MATCH($T$8&amp;"-"&amp;$Q460,import_key,0),T$9),"")</f>
        <v/>
      </c>
      <c r="U460" s="280" t="str" cm="1">
        <f t="array" ref="U460">IFERROR(INDEX(import_data,MATCH($T$8&amp;"-"&amp;$Q460,import_key,0),U$9),"")</f>
        <v/>
      </c>
      <c r="V460" s="300" t="str" cm="1">
        <f t="array" ref="V460">IFERROR(INDEX(import_data,MATCH($T$8&amp;"-"&amp;$Q460,import_key,0),V$9),"")</f>
        <v/>
      </c>
    </row>
    <row r="461" spans="2:22" x14ac:dyDescent="0.25">
      <c r="B461" s="141">
        <f t="shared" si="49"/>
        <v>449</v>
      </c>
      <c r="C461" s="278">
        <f t="shared" ref="C461:C524" si="50">IFERROR(MATCH($E$8&amp;"-"&amp;B461,import_key,0),"")</f>
        <v>467</v>
      </c>
      <c r="E461" s="282" cm="1">
        <f t="array" ref="E461">IF($C461="","",INDEX(import_data,$C461,E$9))</f>
        <v>1828</v>
      </c>
      <c r="F461" s="280" t="str" cm="1">
        <f t="array" ref="F461">IF($C461="","",INDEX(import_data,$C461,F$9))</f>
        <v>Ivana</v>
      </c>
      <c r="G461" s="280" t="str" cm="1">
        <f t="array" ref="G461">IF($C461="","",INDEX(import_data,$C461,G$9))</f>
        <v>Herceg</v>
      </c>
      <c r="H461" s="280" t="str" cm="1">
        <f t="array" ref="H461">IF($C461="","",IF(INDEX(import_data,$C461,H$9)="","",INDEX(import_data,$C461,H$9)))</f>
        <v>OK Jelen</v>
      </c>
      <c r="I461" s="300" t="str" cm="1">
        <f t="array" ref="I461">IF($C461="","",IF(INDEX(import_data,$C461,I$9)="","",INDEX(import_data,$C461,I$9)))</f>
        <v>Ž35</v>
      </c>
      <c r="K461" s="312" t="str">
        <f t="shared" si="45"/>
        <v>Ivana – Herceg – OK Jelen – Ž35</v>
      </c>
      <c r="L461" s="92" t="s">
        <v>0</v>
      </c>
      <c r="M461" s="312" t="str">
        <f t="shared" si="46"/>
        <v>Ivana – Herceg – OK Jelen</v>
      </c>
      <c r="N461" s="92" t="s">
        <v>0</v>
      </c>
      <c r="O461" s="312" t="str">
        <f t="shared" si="47"/>
        <v>Ivana – Herceg</v>
      </c>
      <c r="P461" s="92" t="s">
        <v>0</v>
      </c>
      <c r="Q461" s="141">
        <f t="shared" si="48"/>
        <v>449</v>
      </c>
      <c r="R461" s="278" t="str">
        <f t="shared" ref="R461:R524" si="51">IFERROR(MATCH($T$8&amp;"-"&amp;Q461,import_key,0),"")</f>
        <v/>
      </c>
      <c r="T461" s="282" t="str" cm="1">
        <f t="array" ref="T461">IFERROR(INDEX(import_data,MATCH($T$8&amp;"-"&amp;$Q461,import_key,0),T$9),"")</f>
        <v/>
      </c>
      <c r="U461" s="280" t="str" cm="1">
        <f t="array" ref="U461">IFERROR(INDEX(import_data,MATCH($T$8&amp;"-"&amp;$Q461,import_key,0),U$9),"")</f>
        <v/>
      </c>
      <c r="V461" s="300" t="str" cm="1">
        <f t="array" ref="V461">IFERROR(INDEX(import_data,MATCH($T$8&amp;"-"&amp;$Q461,import_key,0),V$9),"")</f>
        <v/>
      </c>
    </row>
    <row r="462" spans="2:22" x14ac:dyDescent="0.25">
      <c r="B462" s="141">
        <f t="shared" si="49"/>
        <v>450</v>
      </c>
      <c r="C462" s="278">
        <f t="shared" si="50"/>
        <v>468</v>
      </c>
      <c r="E462" s="282" cm="1">
        <f t="array" ref="E462">IF($C462="","",INDEX(import_data,$C462,E$9))</f>
        <v>1523</v>
      </c>
      <c r="F462" s="280" t="str" cm="1">
        <f t="array" ref="F462">IF($C462="","",INDEX(import_data,$C462,F$9))</f>
        <v>Ivana</v>
      </c>
      <c r="G462" s="280" t="str" cm="1">
        <f t="array" ref="G462">IF($C462="","",INDEX(import_data,$C462,G$9))</f>
        <v>Horbec</v>
      </c>
      <c r="H462" s="280" t="str" cm="1">
        <f t="array" ref="H462">IF($C462="","",IF(INDEX(import_data,$C462,H$9)="","",INDEX(import_data,$C462,H$9)))</f>
        <v>OK Vihor</v>
      </c>
      <c r="I462" s="300" t="str" cm="1">
        <f t="array" ref="I462">IF($C462="","",IF(INDEX(import_data,$C462,I$9)="","",INDEX(import_data,$C462,I$9)))</f>
        <v>Ž45</v>
      </c>
      <c r="K462" s="312" t="str">
        <f t="shared" ref="K462:K525" si="52">IF(F462="","",F462) &amp; IF(G462="",""," – " &amp; G462) &amp; IF(H462="",""," – " &amp; H462) &amp; IF(I462="",""," – " &amp; I462)</f>
        <v>Ivana – Horbec – OK Vihor – Ž45</v>
      </c>
      <c r="L462" s="92" t="s">
        <v>0</v>
      </c>
      <c r="M462" s="312" t="str">
        <f t="shared" ref="M462:M525" si="53">IF(F462="","",F462) &amp; IF(G462="",""," – " &amp; G462) &amp; IF(H462="",""," – " &amp; H462)</f>
        <v>Ivana – Horbec – OK Vihor</v>
      </c>
      <c r="N462" s="92" t="s">
        <v>0</v>
      </c>
      <c r="O462" s="312" t="str">
        <f t="shared" ref="O462:O525" si="54">IF(F462="","",F462) &amp; IF(G462="",""," – " &amp; G462)</f>
        <v>Ivana – Horbec</v>
      </c>
      <c r="P462" s="92" t="s">
        <v>0</v>
      </c>
      <c r="Q462" s="141">
        <f t="shared" ref="Q462:Q525" si="55">Q461+1</f>
        <v>450</v>
      </c>
      <c r="R462" s="278" t="str">
        <f t="shared" si="51"/>
        <v/>
      </c>
      <c r="T462" s="282" t="str" cm="1">
        <f t="array" ref="T462">IFERROR(INDEX(import_data,MATCH($T$8&amp;"-"&amp;$Q462,import_key,0),T$9),"")</f>
        <v/>
      </c>
      <c r="U462" s="280" t="str" cm="1">
        <f t="array" ref="U462">IFERROR(INDEX(import_data,MATCH($T$8&amp;"-"&amp;$Q462,import_key,0),U$9),"")</f>
        <v/>
      </c>
      <c r="V462" s="300" t="str" cm="1">
        <f t="array" ref="V462">IFERROR(INDEX(import_data,MATCH($T$8&amp;"-"&amp;$Q462,import_key,0),V$9),"")</f>
        <v/>
      </c>
    </row>
    <row r="463" spans="2:22" x14ac:dyDescent="0.25">
      <c r="B463" s="141">
        <f t="shared" si="49"/>
        <v>451</v>
      </c>
      <c r="C463" s="278">
        <f t="shared" si="50"/>
        <v>469</v>
      </c>
      <c r="E463" s="282" cm="1">
        <f t="array" ref="E463">IF($C463="","",INDEX(import_data,$C463,E$9))</f>
        <v>1309</v>
      </c>
      <c r="F463" s="280" t="str" cm="1">
        <f t="array" ref="F463">IF($C463="","",INDEX(import_data,$C463,F$9))</f>
        <v>Ivana</v>
      </c>
      <c r="G463" s="280" t="str" cm="1">
        <f t="array" ref="G463">IF($C463="","",INDEX(import_data,$C463,G$9))</f>
        <v>Gobec</v>
      </c>
      <c r="H463" s="280" t="str" cm="1">
        <f t="array" ref="H463">IF($C463="","",IF(INDEX(import_data,$C463,H$9)="","",INDEX(import_data,$C463,H$9)))</f>
        <v>OK Vihor</v>
      </c>
      <c r="I463" s="300" t="str" cm="1">
        <f t="array" ref="I463">IF($C463="","",IF(INDEX(import_data,$C463,I$9)="","",INDEX(import_data,$C463,I$9)))</f>
        <v>Ž45</v>
      </c>
      <c r="K463" s="312" t="str">
        <f t="shared" si="52"/>
        <v>Ivana – Gobec – OK Vihor – Ž45</v>
      </c>
      <c r="L463" s="92" t="s">
        <v>0</v>
      </c>
      <c r="M463" s="312" t="str">
        <f t="shared" si="53"/>
        <v>Ivana – Gobec – OK Vihor</v>
      </c>
      <c r="N463" s="92" t="s">
        <v>0</v>
      </c>
      <c r="O463" s="312" t="str">
        <f t="shared" si="54"/>
        <v>Ivana – Gobec</v>
      </c>
      <c r="P463" s="92" t="s">
        <v>0</v>
      </c>
      <c r="Q463" s="141">
        <f t="shared" si="55"/>
        <v>451</v>
      </c>
      <c r="R463" s="278" t="str">
        <f t="shared" si="51"/>
        <v/>
      </c>
      <c r="T463" s="282" t="str" cm="1">
        <f t="array" ref="T463">IFERROR(INDEX(import_data,MATCH($T$8&amp;"-"&amp;$Q463,import_key,0),T$9),"")</f>
        <v/>
      </c>
      <c r="U463" s="280" t="str" cm="1">
        <f t="array" ref="U463">IFERROR(INDEX(import_data,MATCH($T$8&amp;"-"&amp;$Q463,import_key,0),U$9),"")</f>
        <v/>
      </c>
      <c r="V463" s="300" t="str" cm="1">
        <f t="array" ref="V463">IFERROR(INDEX(import_data,MATCH($T$8&amp;"-"&amp;$Q463,import_key,0),V$9),"")</f>
        <v/>
      </c>
    </row>
    <row r="464" spans="2:22" x14ac:dyDescent="0.25">
      <c r="B464" s="141">
        <f t="shared" si="49"/>
        <v>452</v>
      </c>
      <c r="C464" s="278">
        <f t="shared" si="50"/>
        <v>470</v>
      </c>
      <c r="E464" s="282" cm="1">
        <f t="array" ref="E464">IF($C464="","",INDEX(import_data,$C464,E$9))</f>
        <v>1319</v>
      </c>
      <c r="F464" s="280" t="str" cm="1">
        <f t="array" ref="F464">IF($C464="","",INDEX(import_data,$C464,F$9))</f>
        <v>Ivana</v>
      </c>
      <c r="G464" s="280" t="str" cm="1">
        <f t="array" ref="G464">IF($C464="","",INDEX(import_data,$C464,G$9))</f>
        <v>Ulrich Cvenić</v>
      </c>
      <c r="H464" s="280" t="str" cm="1">
        <f t="array" ref="H464">IF($C464="","",IF(INDEX(import_data,$C464,H$9)="","",INDEX(import_data,$C464,H$9)))</f>
        <v>OK Kapela</v>
      </c>
      <c r="I464" s="300" t="str" cm="1">
        <f t="array" ref="I464">IF($C464="","",IF(INDEX(import_data,$C464,I$9)="","",INDEX(import_data,$C464,I$9)))</f>
        <v/>
      </c>
      <c r="K464" s="312" t="str">
        <f t="shared" si="52"/>
        <v>Ivana – Ulrich Cvenić – OK Kapela</v>
      </c>
      <c r="L464" s="92" t="s">
        <v>0</v>
      </c>
      <c r="M464" s="312" t="str">
        <f t="shared" si="53"/>
        <v>Ivana – Ulrich Cvenić – OK Kapela</v>
      </c>
      <c r="N464" s="92" t="s">
        <v>0</v>
      </c>
      <c r="O464" s="312" t="str">
        <f t="shared" si="54"/>
        <v>Ivana – Ulrich Cvenić</v>
      </c>
      <c r="P464" s="92" t="s">
        <v>0</v>
      </c>
      <c r="Q464" s="141">
        <f t="shared" si="55"/>
        <v>452</v>
      </c>
      <c r="R464" s="278" t="str">
        <f t="shared" si="51"/>
        <v/>
      </c>
      <c r="T464" s="282" t="str" cm="1">
        <f t="array" ref="T464">IFERROR(INDEX(import_data,MATCH($T$8&amp;"-"&amp;$Q464,import_key,0),T$9),"")</f>
        <v/>
      </c>
      <c r="U464" s="280" t="str" cm="1">
        <f t="array" ref="U464">IFERROR(INDEX(import_data,MATCH($T$8&amp;"-"&amp;$Q464,import_key,0),U$9),"")</f>
        <v/>
      </c>
      <c r="V464" s="300" t="str" cm="1">
        <f t="array" ref="V464">IFERROR(INDEX(import_data,MATCH($T$8&amp;"-"&amp;$Q464,import_key,0),V$9),"")</f>
        <v/>
      </c>
    </row>
    <row r="465" spans="2:22" x14ac:dyDescent="0.25">
      <c r="B465" s="141">
        <f t="shared" si="49"/>
        <v>453</v>
      </c>
      <c r="C465" s="278">
        <f t="shared" si="50"/>
        <v>471</v>
      </c>
      <c r="E465" s="282" cm="1">
        <f t="array" ref="E465">IF($C465="","",INDEX(import_data,$C465,E$9))</f>
        <v>1287</v>
      </c>
      <c r="F465" s="280" t="str" cm="1">
        <f t="array" ref="F465">IF($C465="","",INDEX(import_data,$C465,F$9))</f>
        <v>Ivana</v>
      </c>
      <c r="G465" s="280" t="str" cm="1">
        <f t="array" ref="G465">IF($C465="","",INDEX(import_data,$C465,G$9))</f>
        <v>Šestan Krajnović</v>
      </c>
      <c r="H465" s="280" t="str" cm="1">
        <f t="array" ref="H465">IF($C465="","",IF(INDEX(import_data,$C465,H$9)="","",INDEX(import_data,$C465,H$9)))</f>
        <v>OK Vihor</v>
      </c>
      <c r="I465" s="300" t="str" cm="1">
        <f t="array" ref="I465">IF($C465="","",IF(INDEX(import_data,$C465,I$9)="","",INDEX(import_data,$C465,I$9)))</f>
        <v>Ž45</v>
      </c>
      <c r="K465" s="312" t="str">
        <f t="shared" si="52"/>
        <v>Ivana – Šestan Krajnović – OK Vihor – Ž45</v>
      </c>
      <c r="L465" s="92" t="s">
        <v>0</v>
      </c>
      <c r="M465" s="312" t="str">
        <f t="shared" si="53"/>
        <v>Ivana – Šestan Krajnović – OK Vihor</v>
      </c>
      <c r="N465" s="92" t="s">
        <v>0</v>
      </c>
      <c r="O465" s="312" t="str">
        <f t="shared" si="54"/>
        <v>Ivana – Šestan Krajnović</v>
      </c>
      <c r="P465" s="92" t="s">
        <v>0</v>
      </c>
      <c r="Q465" s="141">
        <f t="shared" si="55"/>
        <v>453</v>
      </c>
      <c r="R465" s="278" t="str">
        <f t="shared" si="51"/>
        <v/>
      </c>
      <c r="T465" s="282" t="str" cm="1">
        <f t="array" ref="T465">IFERROR(INDEX(import_data,MATCH($T$8&amp;"-"&amp;$Q465,import_key,0),T$9),"")</f>
        <v/>
      </c>
      <c r="U465" s="280" t="str" cm="1">
        <f t="array" ref="U465">IFERROR(INDEX(import_data,MATCH($T$8&amp;"-"&amp;$Q465,import_key,0),U$9),"")</f>
        <v/>
      </c>
      <c r="V465" s="300" t="str" cm="1">
        <f t="array" ref="V465">IFERROR(INDEX(import_data,MATCH($T$8&amp;"-"&amp;$Q465,import_key,0),V$9),"")</f>
        <v/>
      </c>
    </row>
    <row r="466" spans="2:22" x14ac:dyDescent="0.25">
      <c r="B466" s="141">
        <f t="shared" si="49"/>
        <v>454</v>
      </c>
      <c r="C466" s="278">
        <f t="shared" si="50"/>
        <v>472</v>
      </c>
      <c r="E466" s="282" cm="1">
        <f t="array" ref="E466">IF($C466="","",INDEX(import_data,$C466,E$9))</f>
        <v>1436</v>
      </c>
      <c r="F466" s="280" t="str" cm="1">
        <f t="array" ref="F466">IF($C466="","",INDEX(import_data,$C466,F$9))</f>
        <v>Ivana</v>
      </c>
      <c r="G466" s="280" t="str" cm="1">
        <f t="array" ref="G466">IF($C466="","",INDEX(import_data,$C466,G$9))</f>
        <v>Težak</v>
      </c>
      <c r="H466" s="280" t="str" cm="1">
        <f t="array" ref="H466">IF($C466="","",IF(INDEX(import_data,$C466,H$9)="","",INDEX(import_data,$C466,H$9)))</f>
        <v>OK Vihor</v>
      </c>
      <c r="I466" s="300" t="str" cm="1">
        <f t="array" ref="I466">IF($C466="","",IF(INDEX(import_data,$C466,I$9)="","",INDEX(import_data,$C466,I$9)))</f>
        <v>Ž21B</v>
      </c>
      <c r="K466" s="312" t="str">
        <f t="shared" si="52"/>
        <v>Ivana – Težak – OK Vihor – Ž21B</v>
      </c>
      <c r="L466" s="92" t="s">
        <v>0</v>
      </c>
      <c r="M466" s="312" t="str">
        <f t="shared" si="53"/>
        <v>Ivana – Težak – OK Vihor</v>
      </c>
      <c r="N466" s="92" t="s">
        <v>0</v>
      </c>
      <c r="O466" s="312" t="str">
        <f t="shared" si="54"/>
        <v>Ivana – Težak</v>
      </c>
      <c r="P466" s="92" t="s">
        <v>0</v>
      </c>
      <c r="Q466" s="141">
        <f t="shared" si="55"/>
        <v>454</v>
      </c>
      <c r="R466" s="278" t="str">
        <f t="shared" si="51"/>
        <v/>
      </c>
      <c r="T466" s="282" t="str" cm="1">
        <f t="array" ref="T466">IFERROR(INDEX(import_data,MATCH($T$8&amp;"-"&amp;$Q466,import_key,0),T$9),"")</f>
        <v/>
      </c>
      <c r="U466" s="280" t="str" cm="1">
        <f t="array" ref="U466">IFERROR(INDEX(import_data,MATCH($T$8&amp;"-"&amp;$Q466,import_key,0),U$9),"")</f>
        <v/>
      </c>
      <c r="V466" s="300" t="str" cm="1">
        <f t="array" ref="V466">IFERROR(INDEX(import_data,MATCH($T$8&amp;"-"&amp;$Q466,import_key,0),V$9),"")</f>
        <v/>
      </c>
    </row>
    <row r="467" spans="2:22" x14ac:dyDescent="0.25">
      <c r="B467" s="141">
        <f t="shared" si="49"/>
        <v>455</v>
      </c>
      <c r="C467" s="278">
        <f t="shared" si="50"/>
        <v>473</v>
      </c>
      <c r="E467" s="282" cm="1">
        <f t="array" ref="E467">IF($C467="","",INDEX(import_data,$C467,E$9))</f>
        <v>1547</v>
      </c>
      <c r="F467" s="280" t="str" cm="1">
        <f t="array" ref="F467">IF($C467="","",INDEX(import_data,$C467,F$9))</f>
        <v>Ivana</v>
      </c>
      <c r="G467" s="280" t="str" cm="1">
        <f t="array" ref="G467">IF($C467="","",INDEX(import_data,$C467,G$9))</f>
        <v>Radoš</v>
      </c>
      <c r="H467" s="280" t="str" cm="1">
        <f t="array" ref="H467">IF($C467="","",IF(INDEX(import_data,$C467,H$9)="","",INDEX(import_data,$C467,H$9)))</f>
        <v>OK Vihor</v>
      </c>
      <c r="I467" s="300" t="str" cm="1">
        <f t="array" ref="I467">IF($C467="","",IF(INDEX(import_data,$C467,I$9)="","",INDEX(import_data,$C467,I$9)))</f>
        <v>Ž20</v>
      </c>
      <c r="K467" s="312" t="str">
        <f t="shared" si="52"/>
        <v>Ivana – Radoš – OK Vihor – Ž20</v>
      </c>
      <c r="L467" s="92" t="s">
        <v>0</v>
      </c>
      <c r="M467" s="312" t="str">
        <f t="shared" si="53"/>
        <v>Ivana – Radoš – OK Vihor</v>
      </c>
      <c r="N467" s="92" t="s">
        <v>0</v>
      </c>
      <c r="O467" s="312" t="str">
        <f t="shared" si="54"/>
        <v>Ivana – Radoš</v>
      </c>
      <c r="P467" s="92" t="s">
        <v>0</v>
      </c>
      <c r="Q467" s="141">
        <f t="shared" si="55"/>
        <v>455</v>
      </c>
      <c r="R467" s="278" t="str">
        <f t="shared" si="51"/>
        <v/>
      </c>
      <c r="T467" s="282" t="str" cm="1">
        <f t="array" ref="T467">IFERROR(INDEX(import_data,MATCH($T$8&amp;"-"&amp;$Q467,import_key,0),T$9),"")</f>
        <v/>
      </c>
      <c r="U467" s="280" t="str" cm="1">
        <f t="array" ref="U467">IFERROR(INDEX(import_data,MATCH($T$8&amp;"-"&amp;$Q467,import_key,0),U$9),"")</f>
        <v/>
      </c>
      <c r="V467" s="300" t="str" cm="1">
        <f t="array" ref="V467">IFERROR(INDEX(import_data,MATCH($T$8&amp;"-"&amp;$Q467,import_key,0),V$9),"")</f>
        <v/>
      </c>
    </row>
    <row r="468" spans="2:22" x14ac:dyDescent="0.25">
      <c r="B468" s="141">
        <f t="shared" si="49"/>
        <v>456</v>
      </c>
      <c r="C468" s="278">
        <f t="shared" si="50"/>
        <v>474</v>
      </c>
      <c r="E468" s="282" cm="1">
        <f t="array" ref="E468">IF($C468="","",INDEX(import_data,$C468,E$9))</f>
        <v>1478</v>
      </c>
      <c r="F468" s="280" t="str" cm="1">
        <f t="array" ref="F468">IF($C468="","",INDEX(import_data,$C468,F$9))</f>
        <v>Ivana</v>
      </c>
      <c r="G468" s="280" t="str" cm="1">
        <f t="array" ref="G468">IF($C468="","",INDEX(import_data,$C468,G$9))</f>
        <v>Kuzmanić</v>
      </c>
      <c r="H468" s="280" t="str" cm="1">
        <f t="array" ref="H468">IF($C468="","",IF(INDEX(import_data,$C468,H$9)="","",INDEX(import_data,$C468,H$9)))</f>
        <v>OK Japetić</v>
      </c>
      <c r="I468" s="300" t="str" cm="1">
        <f t="array" ref="I468">IF($C468="","",IF(INDEX(import_data,$C468,I$9)="","",INDEX(import_data,$C468,I$9)))</f>
        <v>Ž45</v>
      </c>
      <c r="K468" s="312" t="str">
        <f t="shared" si="52"/>
        <v>Ivana – Kuzmanić – OK Japetić – Ž45</v>
      </c>
      <c r="L468" s="92" t="s">
        <v>0</v>
      </c>
      <c r="M468" s="312" t="str">
        <f t="shared" si="53"/>
        <v>Ivana – Kuzmanić – OK Japetić</v>
      </c>
      <c r="N468" s="92" t="s">
        <v>0</v>
      </c>
      <c r="O468" s="312" t="str">
        <f t="shared" si="54"/>
        <v>Ivana – Kuzmanić</v>
      </c>
      <c r="P468" s="92" t="s">
        <v>0</v>
      </c>
      <c r="Q468" s="141">
        <f t="shared" si="55"/>
        <v>456</v>
      </c>
      <c r="R468" s="278" t="str">
        <f t="shared" si="51"/>
        <v/>
      </c>
      <c r="T468" s="282" t="str" cm="1">
        <f t="array" ref="T468">IFERROR(INDEX(import_data,MATCH($T$8&amp;"-"&amp;$Q468,import_key,0),T$9),"")</f>
        <v/>
      </c>
      <c r="U468" s="280" t="str" cm="1">
        <f t="array" ref="U468">IFERROR(INDEX(import_data,MATCH($T$8&amp;"-"&amp;$Q468,import_key,0),U$9),"")</f>
        <v/>
      </c>
      <c r="V468" s="300" t="str" cm="1">
        <f t="array" ref="V468">IFERROR(INDEX(import_data,MATCH($T$8&amp;"-"&amp;$Q468,import_key,0),V$9),"")</f>
        <v/>
      </c>
    </row>
    <row r="469" spans="2:22" x14ac:dyDescent="0.25">
      <c r="B469" s="141">
        <f t="shared" ref="B469:B532" si="56">B468+1</f>
        <v>457</v>
      </c>
      <c r="C469" s="278">
        <f t="shared" si="50"/>
        <v>475</v>
      </c>
      <c r="E469" s="282" cm="1">
        <f t="array" ref="E469">IF($C469="","",INDEX(import_data,$C469,E$9))</f>
        <v>1901</v>
      </c>
      <c r="F469" s="280" t="str" cm="1">
        <f t="array" ref="F469">IF($C469="","",INDEX(import_data,$C469,F$9))</f>
        <v>Ivana</v>
      </c>
      <c r="G469" s="280" t="str" cm="1">
        <f t="array" ref="G469">IF($C469="","",INDEX(import_data,$C469,G$9))</f>
        <v>Marković</v>
      </c>
      <c r="H469" s="280" t="str" cm="1">
        <f t="array" ref="H469">IF($C469="","",IF(INDEX(import_data,$C469,H$9)="","",INDEX(import_data,$C469,H$9)))</f>
        <v>OK Vihor</v>
      </c>
      <c r="I469" s="300" t="str" cm="1">
        <f t="array" ref="I469">IF($C469="","",IF(INDEX(import_data,$C469,I$9)="","",INDEX(import_data,$C469,I$9)))</f>
        <v/>
      </c>
      <c r="K469" s="312" t="str">
        <f t="shared" si="52"/>
        <v>Ivana – Marković – OK Vihor</v>
      </c>
      <c r="L469" s="92" t="s">
        <v>0</v>
      </c>
      <c r="M469" s="312" t="str">
        <f t="shared" si="53"/>
        <v>Ivana – Marković – OK Vihor</v>
      </c>
      <c r="N469" s="92" t="s">
        <v>0</v>
      </c>
      <c r="O469" s="312" t="str">
        <f t="shared" si="54"/>
        <v>Ivana – Marković</v>
      </c>
      <c r="P469" s="92" t="s">
        <v>0</v>
      </c>
      <c r="Q469" s="141">
        <f t="shared" si="55"/>
        <v>457</v>
      </c>
      <c r="R469" s="278" t="str">
        <f t="shared" si="51"/>
        <v/>
      </c>
      <c r="T469" s="282" t="str" cm="1">
        <f t="array" ref="T469">IFERROR(INDEX(import_data,MATCH($T$8&amp;"-"&amp;$Q469,import_key,0),T$9),"")</f>
        <v/>
      </c>
      <c r="U469" s="280" t="str" cm="1">
        <f t="array" ref="U469">IFERROR(INDEX(import_data,MATCH($T$8&amp;"-"&amp;$Q469,import_key,0),U$9),"")</f>
        <v/>
      </c>
      <c r="V469" s="300" t="str" cm="1">
        <f t="array" ref="V469">IFERROR(INDEX(import_data,MATCH($T$8&amp;"-"&amp;$Q469,import_key,0),V$9),"")</f>
        <v/>
      </c>
    </row>
    <row r="470" spans="2:22" x14ac:dyDescent="0.25">
      <c r="B470" s="141">
        <f t="shared" si="56"/>
        <v>458</v>
      </c>
      <c r="C470" s="278">
        <f t="shared" si="50"/>
        <v>476</v>
      </c>
      <c r="E470" s="282" cm="1">
        <f t="array" ref="E470">IF($C470="","",INDEX(import_data,$C470,E$9))</f>
        <v>1406</v>
      </c>
      <c r="F470" s="280" t="str" cm="1">
        <f t="array" ref="F470">IF($C470="","",INDEX(import_data,$C470,F$9))</f>
        <v>Ivana</v>
      </c>
      <c r="G470" s="280" t="str" cm="1">
        <f t="array" ref="G470">IF($C470="","",INDEX(import_data,$C470,G$9))</f>
        <v>Zeljko</v>
      </c>
      <c r="H470" s="280" t="str" cm="1">
        <f t="array" ref="H470">IF($C470="","",IF(INDEX(import_data,$C470,H$9)="","",INDEX(import_data,$C470,H$9)))</f>
        <v>OK Međimurje</v>
      </c>
      <c r="I470" s="300" t="str" cm="1">
        <f t="array" ref="I470">IF($C470="","",IF(INDEX(import_data,$C470,I$9)="","",INDEX(import_data,$C470,I$9)))</f>
        <v>Ž21A</v>
      </c>
      <c r="K470" s="312" t="str">
        <f t="shared" si="52"/>
        <v>Ivana – Zeljko – OK Međimurje – Ž21A</v>
      </c>
      <c r="L470" s="92" t="s">
        <v>0</v>
      </c>
      <c r="M470" s="312" t="str">
        <f t="shared" si="53"/>
        <v>Ivana – Zeljko – OK Međimurje</v>
      </c>
      <c r="N470" s="92" t="s">
        <v>0</v>
      </c>
      <c r="O470" s="312" t="str">
        <f t="shared" si="54"/>
        <v>Ivana – Zeljko</v>
      </c>
      <c r="P470" s="92" t="s">
        <v>0</v>
      </c>
      <c r="Q470" s="141">
        <f t="shared" si="55"/>
        <v>458</v>
      </c>
      <c r="R470" s="278" t="str">
        <f t="shared" si="51"/>
        <v/>
      </c>
      <c r="T470" s="282" t="str" cm="1">
        <f t="array" ref="T470">IFERROR(INDEX(import_data,MATCH($T$8&amp;"-"&amp;$Q470,import_key,0),T$9),"")</f>
        <v/>
      </c>
      <c r="U470" s="280" t="str" cm="1">
        <f t="array" ref="U470">IFERROR(INDEX(import_data,MATCH($T$8&amp;"-"&amp;$Q470,import_key,0),U$9),"")</f>
        <v/>
      </c>
      <c r="V470" s="300" t="str" cm="1">
        <f t="array" ref="V470">IFERROR(INDEX(import_data,MATCH($T$8&amp;"-"&amp;$Q470,import_key,0),V$9),"")</f>
        <v/>
      </c>
    </row>
    <row r="471" spans="2:22" x14ac:dyDescent="0.25">
      <c r="B471" s="141">
        <f t="shared" si="56"/>
        <v>459</v>
      </c>
      <c r="C471" s="278">
        <f t="shared" si="50"/>
        <v>477</v>
      </c>
      <c r="E471" s="282" cm="1">
        <f t="array" ref="E471">IF($C471="","",INDEX(import_data,$C471,E$9))</f>
        <v>1950</v>
      </c>
      <c r="F471" s="280" t="str" cm="1">
        <f t="array" ref="F471">IF($C471="","",INDEX(import_data,$C471,F$9))</f>
        <v>Ivana</v>
      </c>
      <c r="G471" s="280" t="str" cm="1">
        <f t="array" ref="G471">IF($C471="","",INDEX(import_data,$C471,G$9))</f>
        <v>Žitnik</v>
      </c>
      <c r="H471" s="280" t="str" cm="1">
        <f t="array" ref="H471">IF($C471="","",IF(INDEX(import_data,$C471,H$9)="","",INDEX(import_data,$C471,H$9)))</f>
        <v>OK Kapela</v>
      </c>
      <c r="I471" s="300" t="str" cm="1">
        <f t="array" ref="I471">IF($C471="","",IF(INDEX(import_data,$C471,I$9)="","",INDEX(import_data,$C471,I$9)))</f>
        <v>Ž21B</v>
      </c>
      <c r="K471" s="312" t="str">
        <f t="shared" si="52"/>
        <v>Ivana – Žitnik – OK Kapela – Ž21B</v>
      </c>
      <c r="L471" s="92" t="s">
        <v>0</v>
      </c>
      <c r="M471" s="312" t="str">
        <f t="shared" si="53"/>
        <v>Ivana – Žitnik – OK Kapela</v>
      </c>
      <c r="N471" s="92" t="s">
        <v>0</v>
      </c>
      <c r="O471" s="312" t="str">
        <f t="shared" si="54"/>
        <v>Ivana – Žitnik</v>
      </c>
      <c r="P471" s="92" t="s">
        <v>0</v>
      </c>
      <c r="Q471" s="141">
        <f t="shared" si="55"/>
        <v>459</v>
      </c>
      <c r="R471" s="278" t="str">
        <f t="shared" si="51"/>
        <v/>
      </c>
      <c r="T471" s="282" t="str" cm="1">
        <f t="array" ref="T471">IFERROR(INDEX(import_data,MATCH($T$8&amp;"-"&amp;$Q471,import_key,0),T$9),"")</f>
        <v/>
      </c>
      <c r="U471" s="280" t="str" cm="1">
        <f t="array" ref="U471">IFERROR(INDEX(import_data,MATCH($T$8&amp;"-"&amp;$Q471,import_key,0),U$9),"")</f>
        <v/>
      </c>
      <c r="V471" s="300" t="str" cm="1">
        <f t="array" ref="V471">IFERROR(INDEX(import_data,MATCH($T$8&amp;"-"&amp;$Q471,import_key,0),V$9),"")</f>
        <v/>
      </c>
    </row>
    <row r="472" spans="2:22" x14ac:dyDescent="0.25">
      <c r="B472" s="141">
        <f t="shared" si="56"/>
        <v>460</v>
      </c>
      <c r="C472" s="278">
        <f t="shared" si="50"/>
        <v>478</v>
      </c>
      <c r="E472" s="282" cm="1">
        <f t="array" ref="E472">IF($C472="","",INDEX(import_data,$C472,E$9))</f>
        <v>1197</v>
      </c>
      <c r="F472" s="280" t="str" cm="1">
        <f t="array" ref="F472">IF($C472="","",INDEX(import_data,$C472,F$9))</f>
        <v>Ivana</v>
      </c>
      <c r="G472" s="280" t="str" cm="1">
        <f t="array" ref="G472">IF($C472="","",INDEX(import_data,$C472,G$9))</f>
        <v>Zagrajski</v>
      </c>
      <c r="H472" s="280" t="str" cm="1">
        <f t="array" ref="H472">IF($C472="","",IF(INDEX(import_data,$C472,H$9)="","",INDEX(import_data,$C472,H$9)))</f>
        <v>OK Varaždin</v>
      </c>
      <c r="I472" s="300" t="str" cm="1">
        <f t="array" ref="I472">IF($C472="","",IF(INDEX(import_data,$C472,I$9)="","",INDEX(import_data,$C472,I$9)))</f>
        <v>Ž35</v>
      </c>
      <c r="K472" s="312" t="str">
        <f t="shared" si="52"/>
        <v>Ivana – Zagrajski – OK Varaždin – Ž35</v>
      </c>
      <c r="L472" s="92" t="s">
        <v>0</v>
      </c>
      <c r="M472" s="312" t="str">
        <f t="shared" si="53"/>
        <v>Ivana – Zagrajski – OK Varaždin</v>
      </c>
      <c r="N472" s="92" t="s">
        <v>0</v>
      </c>
      <c r="O472" s="312" t="str">
        <f t="shared" si="54"/>
        <v>Ivana – Zagrajski</v>
      </c>
      <c r="P472" s="92" t="s">
        <v>0</v>
      </c>
      <c r="Q472" s="141">
        <f t="shared" si="55"/>
        <v>460</v>
      </c>
      <c r="R472" s="278" t="str">
        <f t="shared" si="51"/>
        <v/>
      </c>
      <c r="T472" s="282" t="str" cm="1">
        <f t="array" ref="T472">IFERROR(INDEX(import_data,MATCH($T$8&amp;"-"&amp;$Q472,import_key,0),T$9),"")</f>
        <v/>
      </c>
      <c r="U472" s="280" t="str" cm="1">
        <f t="array" ref="U472">IFERROR(INDEX(import_data,MATCH($T$8&amp;"-"&amp;$Q472,import_key,0),U$9),"")</f>
        <v/>
      </c>
      <c r="V472" s="300" t="str" cm="1">
        <f t="array" ref="V472">IFERROR(INDEX(import_data,MATCH($T$8&amp;"-"&amp;$Q472,import_key,0),V$9),"")</f>
        <v/>
      </c>
    </row>
    <row r="473" spans="2:22" x14ac:dyDescent="0.25">
      <c r="B473" s="141">
        <f t="shared" si="56"/>
        <v>461</v>
      </c>
      <c r="C473" s="278">
        <f t="shared" si="50"/>
        <v>479</v>
      </c>
      <c r="E473" s="282" cm="1">
        <f t="array" ref="E473">IF($C473="","",INDEX(import_data,$C473,E$9))</f>
        <v>1877</v>
      </c>
      <c r="F473" s="280" t="str" cm="1">
        <f t="array" ref="F473">IF($C473="","",INDEX(import_data,$C473,F$9))</f>
        <v>Ivana</v>
      </c>
      <c r="G473" s="280" t="str" cm="1">
        <f t="array" ref="G473">IF($C473="","",INDEX(import_data,$C473,G$9))</f>
        <v>Mirković</v>
      </c>
      <c r="H473" s="280" t="str" cm="1">
        <f t="array" ref="H473">IF($C473="","",IF(INDEX(import_data,$C473,H$9)="","",INDEX(import_data,$C473,H$9)))</f>
        <v>OK Vihor</v>
      </c>
      <c r="I473" s="300" t="str" cm="1">
        <f t="array" ref="I473">IF($C473="","",IF(INDEX(import_data,$C473,I$9)="","",INDEX(import_data,$C473,I$9)))</f>
        <v>Ž21B</v>
      </c>
      <c r="K473" s="312" t="str">
        <f t="shared" si="52"/>
        <v>Ivana – Mirković – OK Vihor – Ž21B</v>
      </c>
      <c r="L473" s="92" t="s">
        <v>0</v>
      </c>
      <c r="M473" s="312" t="str">
        <f t="shared" si="53"/>
        <v>Ivana – Mirković – OK Vihor</v>
      </c>
      <c r="N473" s="92" t="s">
        <v>0</v>
      </c>
      <c r="O473" s="312" t="str">
        <f t="shared" si="54"/>
        <v>Ivana – Mirković</v>
      </c>
      <c r="P473" s="92" t="s">
        <v>0</v>
      </c>
      <c r="Q473" s="141">
        <f t="shared" si="55"/>
        <v>461</v>
      </c>
      <c r="R473" s="278" t="str">
        <f t="shared" si="51"/>
        <v/>
      </c>
      <c r="T473" s="282" t="str" cm="1">
        <f t="array" ref="T473">IFERROR(INDEX(import_data,MATCH($T$8&amp;"-"&amp;$Q473,import_key,0),T$9),"")</f>
        <v/>
      </c>
      <c r="U473" s="280" t="str" cm="1">
        <f t="array" ref="U473">IFERROR(INDEX(import_data,MATCH($T$8&amp;"-"&amp;$Q473,import_key,0),U$9),"")</f>
        <v/>
      </c>
      <c r="V473" s="300" t="str" cm="1">
        <f t="array" ref="V473">IFERROR(INDEX(import_data,MATCH($T$8&amp;"-"&amp;$Q473,import_key,0),V$9),"")</f>
        <v/>
      </c>
    </row>
    <row r="474" spans="2:22" x14ac:dyDescent="0.25">
      <c r="B474" s="141">
        <f t="shared" si="56"/>
        <v>462</v>
      </c>
      <c r="C474" s="278">
        <f t="shared" si="50"/>
        <v>480</v>
      </c>
      <c r="E474" s="282" cm="1">
        <f t="array" ref="E474">IF($C474="","",INDEX(import_data,$C474,E$9))</f>
        <v>2022</v>
      </c>
      <c r="F474" s="280" t="str" cm="1">
        <f t="array" ref="F474">IF($C474="","",INDEX(import_data,$C474,F$9))</f>
        <v>Ivana</v>
      </c>
      <c r="G474" s="280" t="str" cm="1">
        <f t="array" ref="G474">IF($C474="","",INDEX(import_data,$C474,G$9))</f>
        <v>Janković</v>
      </c>
      <c r="H474" s="280" t="str" cm="1">
        <f t="array" ref="H474">IF($C474="","",IF(INDEX(import_data,$C474,H$9)="","",INDEX(import_data,$C474,H$9)))</f>
        <v/>
      </c>
      <c r="I474" s="300" t="str" cm="1">
        <f t="array" ref="I474">IF($C474="","",IF(INDEX(import_data,$C474,I$9)="","",INDEX(import_data,$C474,I$9)))</f>
        <v/>
      </c>
      <c r="K474" s="312" t="str">
        <f t="shared" si="52"/>
        <v>Ivana – Janković</v>
      </c>
      <c r="L474" s="92" t="s">
        <v>0</v>
      </c>
      <c r="M474" s="312" t="str">
        <f t="shared" si="53"/>
        <v>Ivana – Janković</v>
      </c>
      <c r="N474" s="92" t="s">
        <v>0</v>
      </c>
      <c r="O474" s="312" t="str">
        <f t="shared" si="54"/>
        <v>Ivana – Janković</v>
      </c>
      <c r="P474" s="92" t="s">
        <v>0</v>
      </c>
      <c r="Q474" s="141">
        <f t="shared" si="55"/>
        <v>462</v>
      </c>
      <c r="R474" s="278" t="str">
        <f t="shared" si="51"/>
        <v/>
      </c>
      <c r="T474" s="282" t="str" cm="1">
        <f t="array" ref="T474">IFERROR(INDEX(import_data,MATCH($T$8&amp;"-"&amp;$Q474,import_key,0),T$9),"")</f>
        <v/>
      </c>
      <c r="U474" s="280" t="str" cm="1">
        <f t="array" ref="U474">IFERROR(INDEX(import_data,MATCH($T$8&amp;"-"&amp;$Q474,import_key,0),U$9),"")</f>
        <v/>
      </c>
      <c r="V474" s="300" t="str" cm="1">
        <f t="array" ref="V474">IFERROR(INDEX(import_data,MATCH($T$8&amp;"-"&amp;$Q474,import_key,0),V$9),"")</f>
        <v/>
      </c>
    </row>
    <row r="475" spans="2:22" x14ac:dyDescent="0.25">
      <c r="B475" s="141">
        <f t="shared" si="56"/>
        <v>463</v>
      </c>
      <c r="C475" s="278">
        <f t="shared" si="50"/>
        <v>481</v>
      </c>
      <c r="E475" s="282" cm="1">
        <f t="array" ref="E475">IF($C475="","",INDEX(import_data,$C475,E$9))</f>
        <v>2033</v>
      </c>
      <c r="F475" s="280" t="str" cm="1">
        <f t="array" ref="F475">IF($C475="","",INDEX(import_data,$C475,F$9))</f>
        <v>Ivana</v>
      </c>
      <c r="G475" s="280" t="str" cm="1">
        <f t="array" ref="G475">IF($C475="","",INDEX(import_data,$C475,G$9))</f>
        <v>Flanak</v>
      </c>
      <c r="H475" s="280" t="str" cm="1">
        <f t="array" ref="H475">IF($C475="","",IF(INDEX(import_data,$C475,H$9)="","",INDEX(import_data,$C475,H$9)))</f>
        <v>OK Međimurje</v>
      </c>
      <c r="I475" s="300" t="str" cm="1">
        <f t="array" ref="I475">IF($C475="","",IF(INDEX(import_data,$C475,I$9)="","",INDEX(import_data,$C475,I$9)))</f>
        <v/>
      </c>
      <c r="K475" s="312" t="str">
        <f t="shared" si="52"/>
        <v>Ivana – Flanak – OK Međimurje</v>
      </c>
      <c r="L475" s="92" t="s">
        <v>0</v>
      </c>
      <c r="M475" s="312" t="str">
        <f t="shared" si="53"/>
        <v>Ivana – Flanak – OK Međimurje</v>
      </c>
      <c r="N475" s="92" t="s">
        <v>0</v>
      </c>
      <c r="O475" s="312" t="str">
        <f t="shared" si="54"/>
        <v>Ivana – Flanak</v>
      </c>
      <c r="P475" s="92" t="s">
        <v>0</v>
      </c>
      <c r="Q475" s="141">
        <f t="shared" si="55"/>
        <v>463</v>
      </c>
      <c r="R475" s="278" t="str">
        <f t="shared" si="51"/>
        <v/>
      </c>
      <c r="T475" s="282" t="str" cm="1">
        <f t="array" ref="T475">IFERROR(INDEX(import_data,MATCH($T$8&amp;"-"&amp;$Q475,import_key,0),T$9),"")</f>
        <v/>
      </c>
      <c r="U475" s="280" t="str" cm="1">
        <f t="array" ref="U475">IFERROR(INDEX(import_data,MATCH($T$8&amp;"-"&amp;$Q475,import_key,0),U$9),"")</f>
        <v/>
      </c>
      <c r="V475" s="300" t="str" cm="1">
        <f t="array" ref="V475">IFERROR(INDEX(import_data,MATCH($T$8&amp;"-"&amp;$Q475,import_key,0),V$9),"")</f>
        <v/>
      </c>
    </row>
    <row r="476" spans="2:22" x14ac:dyDescent="0.25">
      <c r="B476" s="141">
        <f t="shared" si="56"/>
        <v>464</v>
      </c>
      <c r="C476" s="278">
        <f t="shared" si="50"/>
        <v>482</v>
      </c>
      <c r="E476" s="282" cm="1">
        <f t="array" ref="E476">IF($C476="","",INDEX(import_data,$C476,E$9))</f>
        <v>1777</v>
      </c>
      <c r="F476" s="280" t="str" cm="1">
        <f t="array" ref="F476">IF($C476="","",INDEX(import_data,$C476,F$9))</f>
        <v>Ivana</v>
      </c>
      <c r="G476" s="280" t="str" cm="1">
        <f t="array" ref="G476">IF($C476="","",INDEX(import_data,$C476,G$9))</f>
        <v>Tkalčić Suban</v>
      </c>
      <c r="H476" s="280" t="str" cm="1">
        <f t="array" ref="H476">IF($C476="","",IF(INDEX(import_data,$C476,H$9)="","",INDEX(import_data,$C476,H$9)))</f>
        <v>OK Japetić</v>
      </c>
      <c r="I476" s="300" t="str" cm="1">
        <f t="array" ref="I476">IF($C476="","",IF(INDEX(import_data,$C476,I$9)="","",INDEX(import_data,$C476,I$9)))</f>
        <v/>
      </c>
      <c r="K476" s="312" t="str">
        <f t="shared" si="52"/>
        <v>Ivana – Tkalčić Suban – OK Japetić</v>
      </c>
      <c r="L476" s="92" t="s">
        <v>0</v>
      </c>
      <c r="M476" s="312" t="str">
        <f t="shared" si="53"/>
        <v>Ivana – Tkalčić Suban – OK Japetić</v>
      </c>
      <c r="N476" s="92" t="s">
        <v>0</v>
      </c>
      <c r="O476" s="312" t="str">
        <f t="shared" si="54"/>
        <v>Ivana – Tkalčić Suban</v>
      </c>
      <c r="P476" s="92" t="s">
        <v>0</v>
      </c>
      <c r="Q476" s="141">
        <f t="shared" si="55"/>
        <v>464</v>
      </c>
      <c r="R476" s="278" t="str">
        <f t="shared" si="51"/>
        <v/>
      </c>
      <c r="T476" s="282" t="str" cm="1">
        <f t="array" ref="T476">IFERROR(INDEX(import_data,MATCH($T$8&amp;"-"&amp;$Q476,import_key,0),T$9),"")</f>
        <v/>
      </c>
      <c r="U476" s="280" t="str" cm="1">
        <f t="array" ref="U476">IFERROR(INDEX(import_data,MATCH($T$8&amp;"-"&amp;$Q476,import_key,0),U$9),"")</f>
        <v/>
      </c>
      <c r="V476" s="300" t="str" cm="1">
        <f t="array" ref="V476">IFERROR(INDEX(import_data,MATCH($T$8&amp;"-"&amp;$Q476,import_key,0),V$9),"")</f>
        <v/>
      </c>
    </row>
    <row r="477" spans="2:22" x14ac:dyDescent="0.25">
      <c r="B477" s="141">
        <f t="shared" si="56"/>
        <v>465</v>
      </c>
      <c r="C477" s="278">
        <f t="shared" si="50"/>
        <v>483</v>
      </c>
      <c r="E477" s="282" cm="1">
        <f t="array" ref="E477">IF($C477="","",INDEX(import_data,$C477,E$9))</f>
        <v>1798</v>
      </c>
      <c r="F477" s="280" t="str" cm="1">
        <f t="array" ref="F477">IF($C477="","",INDEX(import_data,$C477,F$9))</f>
        <v>Ivana</v>
      </c>
      <c r="G477" s="280" t="str" cm="1">
        <f t="array" ref="G477">IF($C477="","",INDEX(import_data,$C477,G$9))</f>
        <v>Gojević</v>
      </c>
      <c r="H477" s="280" t="str" cm="1">
        <f t="array" ref="H477">IF($C477="","",IF(INDEX(import_data,$C477,H$9)="","",INDEX(import_data,$C477,H$9)))</f>
        <v>OK Vihor</v>
      </c>
      <c r="I477" s="300" t="str" cm="1">
        <f t="array" ref="I477">IF($C477="","",IF(INDEX(import_data,$C477,I$9)="","",INDEX(import_data,$C477,I$9)))</f>
        <v/>
      </c>
      <c r="K477" s="312" t="str">
        <f t="shared" si="52"/>
        <v>Ivana – Gojević – OK Vihor</v>
      </c>
      <c r="L477" s="92" t="s">
        <v>0</v>
      </c>
      <c r="M477" s="312" t="str">
        <f t="shared" si="53"/>
        <v>Ivana – Gojević – OK Vihor</v>
      </c>
      <c r="N477" s="92" t="s">
        <v>0</v>
      </c>
      <c r="O477" s="312" t="str">
        <f t="shared" si="54"/>
        <v>Ivana – Gojević</v>
      </c>
      <c r="P477" s="92" t="s">
        <v>0</v>
      </c>
      <c r="Q477" s="141">
        <f t="shared" si="55"/>
        <v>465</v>
      </c>
      <c r="R477" s="278" t="str">
        <f t="shared" si="51"/>
        <v/>
      </c>
      <c r="T477" s="282" t="str" cm="1">
        <f t="array" ref="T477">IFERROR(INDEX(import_data,MATCH($T$8&amp;"-"&amp;$Q477,import_key,0),T$9),"")</f>
        <v/>
      </c>
      <c r="U477" s="280" t="str" cm="1">
        <f t="array" ref="U477">IFERROR(INDEX(import_data,MATCH($T$8&amp;"-"&amp;$Q477,import_key,0),U$9),"")</f>
        <v/>
      </c>
      <c r="V477" s="300" t="str" cm="1">
        <f t="array" ref="V477">IFERROR(INDEX(import_data,MATCH($T$8&amp;"-"&amp;$Q477,import_key,0),V$9),"")</f>
        <v/>
      </c>
    </row>
    <row r="478" spans="2:22" x14ac:dyDescent="0.25">
      <c r="B478" s="141">
        <f t="shared" si="56"/>
        <v>466</v>
      </c>
      <c r="C478" s="278">
        <f t="shared" si="50"/>
        <v>484</v>
      </c>
      <c r="E478" s="282" cm="1">
        <f t="array" ref="E478">IF($C478="","",INDEX(import_data,$C478,E$9))</f>
        <v>1565</v>
      </c>
      <c r="F478" s="280" t="str" cm="1">
        <f t="array" ref="F478">IF($C478="","",INDEX(import_data,$C478,F$9))</f>
        <v>Ivana</v>
      </c>
      <c r="G478" s="280" t="str" cm="1">
        <f t="array" ref="G478">IF($C478="","",INDEX(import_data,$C478,G$9))</f>
        <v>Sertić</v>
      </c>
      <c r="H478" s="280" t="str" cm="1">
        <f t="array" ref="H478">IF($C478="","",IF(INDEX(import_data,$C478,H$9)="","",INDEX(import_data,$C478,H$9)))</f>
        <v>OK Kapela</v>
      </c>
      <c r="I478" s="300" t="str" cm="1">
        <f t="array" ref="I478">IF($C478="","",IF(INDEX(import_data,$C478,I$9)="","",INDEX(import_data,$C478,I$9)))</f>
        <v>Ž35</v>
      </c>
      <c r="K478" s="312" t="str">
        <f t="shared" si="52"/>
        <v>Ivana – Sertić – OK Kapela – Ž35</v>
      </c>
      <c r="L478" s="92" t="s">
        <v>0</v>
      </c>
      <c r="M478" s="312" t="str">
        <f t="shared" si="53"/>
        <v>Ivana – Sertić – OK Kapela</v>
      </c>
      <c r="N478" s="92" t="s">
        <v>0</v>
      </c>
      <c r="O478" s="312" t="str">
        <f t="shared" si="54"/>
        <v>Ivana – Sertić</v>
      </c>
      <c r="P478" s="92" t="s">
        <v>0</v>
      </c>
      <c r="Q478" s="141">
        <f t="shared" si="55"/>
        <v>466</v>
      </c>
      <c r="R478" s="278" t="str">
        <f t="shared" si="51"/>
        <v/>
      </c>
      <c r="T478" s="282" t="str" cm="1">
        <f t="array" ref="T478">IFERROR(INDEX(import_data,MATCH($T$8&amp;"-"&amp;$Q478,import_key,0),T$9),"")</f>
        <v/>
      </c>
      <c r="U478" s="280" t="str" cm="1">
        <f t="array" ref="U478">IFERROR(INDEX(import_data,MATCH($T$8&amp;"-"&amp;$Q478,import_key,0),U$9),"")</f>
        <v/>
      </c>
      <c r="V478" s="300" t="str" cm="1">
        <f t="array" ref="V478">IFERROR(INDEX(import_data,MATCH($T$8&amp;"-"&amp;$Q478,import_key,0),V$9),"")</f>
        <v/>
      </c>
    </row>
    <row r="479" spans="2:22" x14ac:dyDescent="0.25">
      <c r="B479" s="141">
        <f t="shared" si="56"/>
        <v>467</v>
      </c>
      <c r="C479" s="278">
        <f t="shared" si="50"/>
        <v>485</v>
      </c>
      <c r="E479" s="282" cm="1">
        <f t="array" ref="E479">IF($C479="","",INDEX(import_data,$C479,E$9))</f>
        <v>1529</v>
      </c>
      <c r="F479" s="280" t="str" cm="1">
        <f t="array" ref="F479">IF($C479="","",INDEX(import_data,$C479,F$9))</f>
        <v>Ivana</v>
      </c>
      <c r="G479" s="280" t="str" cm="1">
        <f t="array" ref="G479">IF($C479="","",INDEX(import_data,$C479,G$9))</f>
        <v>Varga Horjan</v>
      </c>
      <c r="H479" s="280" t="str" cm="1">
        <f t="array" ref="H479">IF($C479="","",IF(INDEX(import_data,$C479,H$9)="","",INDEX(import_data,$C479,H$9)))</f>
        <v>OK Vihor</v>
      </c>
      <c r="I479" s="300" t="str" cm="1">
        <f t="array" ref="I479">IF($C479="","",IF(INDEX(import_data,$C479,I$9)="","",INDEX(import_data,$C479,I$9)))</f>
        <v>Ž45</v>
      </c>
      <c r="K479" s="312" t="str">
        <f t="shared" si="52"/>
        <v>Ivana – Varga Horjan – OK Vihor – Ž45</v>
      </c>
      <c r="L479" s="92" t="s">
        <v>0</v>
      </c>
      <c r="M479" s="312" t="str">
        <f t="shared" si="53"/>
        <v>Ivana – Varga Horjan – OK Vihor</v>
      </c>
      <c r="N479" s="92" t="s">
        <v>0</v>
      </c>
      <c r="O479" s="312" t="str">
        <f t="shared" si="54"/>
        <v>Ivana – Varga Horjan</v>
      </c>
      <c r="P479" s="92" t="s">
        <v>0</v>
      </c>
      <c r="Q479" s="141">
        <f t="shared" si="55"/>
        <v>467</v>
      </c>
      <c r="R479" s="278" t="str">
        <f t="shared" si="51"/>
        <v/>
      </c>
      <c r="T479" s="282" t="str" cm="1">
        <f t="array" ref="T479">IFERROR(INDEX(import_data,MATCH($T$8&amp;"-"&amp;$Q479,import_key,0),T$9),"")</f>
        <v/>
      </c>
      <c r="U479" s="280" t="str" cm="1">
        <f t="array" ref="U479">IFERROR(INDEX(import_data,MATCH($T$8&amp;"-"&amp;$Q479,import_key,0),U$9),"")</f>
        <v/>
      </c>
      <c r="V479" s="300" t="str" cm="1">
        <f t="array" ref="V479">IFERROR(INDEX(import_data,MATCH($T$8&amp;"-"&amp;$Q479,import_key,0),V$9),"")</f>
        <v/>
      </c>
    </row>
    <row r="480" spans="2:22" x14ac:dyDescent="0.25">
      <c r="B480" s="141">
        <f t="shared" si="56"/>
        <v>468</v>
      </c>
      <c r="C480" s="278">
        <f t="shared" si="50"/>
        <v>486</v>
      </c>
      <c r="E480" s="282" cm="1">
        <f t="array" ref="E480">IF($C480="","",INDEX(import_data,$C480,E$9))</f>
        <v>1452</v>
      </c>
      <c r="F480" s="280" t="str" cm="1">
        <f t="array" ref="F480">IF($C480="","",INDEX(import_data,$C480,F$9))</f>
        <v>Ivana</v>
      </c>
      <c r="G480" s="280" t="str" cm="1">
        <f t="array" ref="G480">IF($C480="","",INDEX(import_data,$C480,G$9))</f>
        <v>Tkalec</v>
      </c>
      <c r="H480" s="280" t="str" cm="1">
        <f t="array" ref="H480">IF($C480="","",IF(INDEX(import_data,$C480,H$9)="","",INDEX(import_data,$C480,H$9)))</f>
        <v>OK Međimurje</v>
      </c>
      <c r="I480" s="300" t="str" cm="1">
        <f t="array" ref="I480">IF($C480="","",IF(INDEX(import_data,$C480,I$9)="","",INDEX(import_data,$C480,I$9)))</f>
        <v>Ž21B</v>
      </c>
      <c r="K480" s="312" t="str">
        <f t="shared" si="52"/>
        <v>Ivana – Tkalec – OK Međimurje – Ž21B</v>
      </c>
      <c r="L480" s="92" t="s">
        <v>0</v>
      </c>
      <c r="M480" s="312" t="str">
        <f t="shared" si="53"/>
        <v>Ivana – Tkalec – OK Međimurje</v>
      </c>
      <c r="N480" s="92" t="s">
        <v>0</v>
      </c>
      <c r="O480" s="312" t="str">
        <f t="shared" si="54"/>
        <v>Ivana – Tkalec</v>
      </c>
      <c r="P480" s="92" t="s">
        <v>0</v>
      </c>
      <c r="Q480" s="141">
        <f t="shared" si="55"/>
        <v>468</v>
      </c>
      <c r="R480" s="278" t="str">
        <f t="shared" si="51"/>
        <v/>
      </c>
      <c r="T480" s="282" t="str" cm="1">
        <f t="array" ref="T480">IFERROR(INDEX(import_data,MATCH($T$8&amp;"-"&amp;$Q480,import_key,0),T$9),"")</f>
        <v/>
      </c>
      <c r="U480" s="280" t="str" cm="1">
        <f t="array" ref="U480">IFERROR(INDEX(import_data,MATCH($T$8&amp;"-"&amp;$Q480,import_key,0),U$9),"")</f>
        <v/>
      </c>
      <c r="V480" s="300" t="str" cm="1">
        <f t="array" ref="V480">IFERROR(INDEX(import_data,MATCH($T$8&amp;"-"&amp;$Q480,import_key,0),V$9),"")</f>
        <v/>
      </c>
    </row>
    <row r="481" spans="2:22" x14ac:dyDescent="0.25">
      <c r="B481" s="141">
        <f t="shared" si="56"/>
        <v>469</v>
      </c>
      <c r="C481" s="278">
        <f t="shared" si="50"/>
        <v>487</v>
      </c>
      <c r="E481" s="282" cm="1">
        <f t="array" ref="E481">IF($C481="","",INDEX(import_data,$C481,E$9))</f>
        <v>1786</v>
      </c>
      <c r="F481" s="280" t="str" cm="1">
        <f t="array" ref="F481">IF($C481="","",INDEX(import_data,$C481,F$9))</f>
        <v>Ivana</v>
      </c>
      <c r="G481" s="280" t="str" cm="1">
        <f t="array" ref="G481">IF($C481="","",INDEX(import_data,$C481,G$9))</f>
        <v>Mikulinjak</v>
      </c>
      <c r="H481" s="280" t="str" cm="1">
        <f t="array" ref="H481">IF($C481="","",IF(INDEX(import_data,$C481,H$9)="","",INDEX(import_data,$C481,H$9)))</f>
        <v>OK Kapela</v>
      </c>
      <c r="I481" s="300" t="str" cm="1">
        <f t="array" ref="I481">IF($C481="","",IF(INDEX(import_data,$C481,I$9)="","",INDEX(import_data,$C481,I$9)))</f>
        <v>Ž21B</v>
      </c>
      <c r="K481" s="312" t="str">
        <f t="shared" si="52"/>
        <v>Ivana – Mikulinjak – OK Kapela – Ž21B</v>
      </c>
      <c r="L481" s="92" t="s">
        <v>0</v>
      </c>
      <c r="M481" s="312" t="str">
        <f t="shared" si="53"/>
        <v>Ivana – Mikulinjak – OK Kapela</v>
      </c>
      <c r="N481" s="92" t="s">
        <v>0</v>
      </c>
      <c r="O481" s="312" t="str">
        <f t="shared" si="54"/>
        <v>Ivana – Mikulinjak</v>
      </c>
      <c r="P481" s="92" t="s">
        <v>0</v>
      </c>
      <c r="Q481" s="141">
        <f t="shared" si="55"/>
        <v>469</v>
      </c>
      <c r="R481" s="278" t="str">
        <f t="shared" si="51"/>
        <v/>
      </c>
      <c r="T481" s="282" t="str" cm="1">
        <f t="array" ref="T481">IFERROR(INDEX(import_data,MATCH($T$8&amp;"-"&amp;$Q481,import_key,0),T$9),"")</f>
        <v/>
      </c>
      <c r="U481" s="280" t="str" cm="1">
        <f t="array" ref="U481">IFERROR(INDEX(import_data,MATCH($T$8&amp;"-"&amp;$Q481,import_key,0),U$9),"")</f>
        <v/>
      </c>
      <c r="V481" s="300" t="str" cm="1">
        <f t="array" ref="V481">IFERROR(INDEX(import_data,MATCH($T$8&amp;"-"&amp;$Q481,import_key,0),V$9),"")</f>
        <v/>
      </c>
    </row>
    <row r="482" spans="2:22" x14ac:dyDescent="0.25">
      <c r="B482" s="141">
        <f t="shared" si="56"/>
        <v>470</v>
      </c>
      <c r="C482" s="278">
        <f t="shared" si="50"/>
        <v>488</v>
      </c>
      <c r="E482" s="282" cm="1">
        <f t="array" ref="E482">IF($C482="","",INDEX(import_data,$C482,E$9))</f>
        <v>1481</v>
      </c>
      <c r="F482" s="280" t="str" cm="1">
        <f t="array" ref="F482">IF($C482="","",INDEX(import_data,$C482,F$9))</f>
        <v>Ivano</v>
      </c>
      <c r="G482" s="280" t="str" cm="1">
        <f t="array" ref="G482">IF($C482="","",INDEX(import_data,$C482,G$9))</f>
        <v>Črep</v>
      </c>
      <c r="H482" s="280" t="str" cm="1">
        <f t="array" ref="H482">IF($C482="","",IF(INDEX(import_data,$C482,H$9)="","",INDEX(import_data,$C482,H$9)))</f>
        <v>OK Japetić</v>
      </c>
      <c r="I482" s="300" t="str" cm="1">
        <f t="array" ref="I482">IF($C482="","",IF(INDEX(import_data,$C482,I$9)="","",INDEX(import_data,$C482,I$9)))</f>
        <v/>
      </c>
      <c r="K482" s="312" t="str">
        <f t="shared" si="52"/>
        <v>Ivano – Črep – OK Japetić</v>
      </c>
      <c r="L482" s="92" t="s">
        <v>0</v>
      </c>
      <c r="M482" s="312" t="str">
        <f t="shared" si="53"/>
        <v>Ivano – Črep – OK Japetić</v>
      </c>
      <c r="N482" s="92" t="s">
        <v>0</v>
      </c>
      <c r="O482" s="312" t="str">
        <f t="shared" si="54"/>
        <v>Ivano – Črep</v>
      </c>
      <c r="P482" s="92" t="s">
        <v>0</v>
      </c>
      <c r="Q482" s="141">
        <f t="shared" si="55"/>
        <v>470</v>
      </c>
      <c r="R482" s="278" t="str">
        <f t="shared" si="51"/>
        <v/>
      </c>
      <c r="T482" s="282" t="str" cm="1">
        <f t="array" ref="T482">IFERROR(INDEX(import_data,MATCH($T$8&amp;"-"&amp;$Q482,import_key,0),T$9),"")</f>
        <v/>
      </c>
      <c r="U482" s="280" t="str" cm="1">
        <f t="array" ref="U482">IFERROR(INDEX(import_data,MATCH($T$8&amp;"-"&amp;$Q482,import_key,0),U$9),"")</f>
        <v/>
      </c>
      <c r="V482" s="300" t="str" cm="1">
        <f t="array" ref="V482">IFERROR(INDEX(import_data,MATCH($T$8&amp;"-"&amp;$Q482,import_key,0),V$9),"")</f>
        <v/>
      </c>
    </row>
    <row r="483" spans="2:22" x14ac:dyDescent="0.25">
      <c r="B483" s="141">
        <f t="shared" si="56"/>
        <v>471</v>
      </c>
      <c r="C483" s="278">
        <f t="shared" si="50"/>
        <v>489</v>
      </c>
      <c r="E483" s="282" cm="1">
        <f t="array" ref="E483">IF($C483="","",INDEX(import_data,$C483,E$9))</f>
        <v>2250</v>
      </c>
      <c r="F483" s="280" t="str" cm="1">
        <f t="array" ref="F483">IF($C483="","",INDEX(import_data,$C483,F$9))</f>
        <v>Ivano</v>
      </c>
      <c r="G483" s="280" t="str" cm="1">
        <f t="array" ref="G483">IF($C483="","",INDEX(import_data,$C483,G$9))</f>
        <v>Šagi</v>
      </c>
      <c r="H483" s="280" t="str" cm="1">
        <f t="array" ref="H483">IF($C483="","",IF(INDEX(import_data,$C483,H$9)="","",INDEX(import_data,$C483,H$9)))</f>
        <v>OK Varaždin</v>
      </c>
      <c r="I483" s="300" t="str" cm="1">
        <f t="array" ref="I483">IF($C483="","",IF(INDEX(import_data,$C483,I$9)="","",INDEX(import_data,$C483,I$9)))</f>
        <v/>
      </c>
      <c r="K483" s="312" t="str">
        <f t="shared" si="52"/>
        <v>Ivano – Šagi – OK Varaždin</v>
      </c>
      <c r="L483" s="92" t="s">
        <v>0</v>
      </c>
      <c r="M483" s="312" t="str">
        <f t="shared" si="53"/>
        <v>Ivano – Šagi – OK Varaždin</v>
      </c>
      <c r="N483" s="92" t="s">
        <v>0</v>
      </c>
      <c r="O483" s="312" t="str">
        <f t="shared" si="54"/>
        <v>Ivano – Šagi</v>
      </c>
      <c r="P483" s="92" t="s">
        <v>0</v>
      </c>
      <c r="Q483" s="141">
        <f t="shared" si="55"/>
        <v>471</v>
      </c>
      <c r="R483" s="278" t="str">
        <f t="shared" si="51"/>
        <v/>
      </c>
      <c r="T483" s="282" t="str" cm="1">
        <f t="array" ref="T483">IFERROR(INDEX(import_data,MATCH($T$8&amp;"-"&amp;$Q483,import_key,0),T$9),"")</f>
        <v/>
      </c>
      <c r="U483" s="280" t="str" cm="1">
        <f t="array" ref="U483">IFERROR(INDEX(import_data,MATCH($T$8&amp;"-"&amp;$Q483,import_key,0),U$9),"")</f>
        <v/>
      </c>
      <c r="V483" s="300" t="str" cm="1">
        <f t="array" ref="V483">IFERROR(INDEX(import_data,MATCH($T$8&amp;"-"&amp;$Q483,import_key,0),V$9),"")</f>
        <v/>
      </c>
    </row>
    <row r="484" spans="2:22" x14ac:dyDescent="0.25">
      <c r="B484" s="141">
        <f t="shared" si="56"/>
        <v>472</v>
      </c>
      <c r="C484" s="278">
        <f t="shared" si="50"/>
        <v>490</v>
      </c>
      <c r="E484" s="282" cm="1">
        <f t="array" ref="E484">IF($C484="","",INDEX(import_data,$C484,E$9))</f>
        <v>1333</v>
      </c>
      <c r="F484" s="280" t="str" cm="1">
        <f t="array" ref="F484">IF($C484="","",INDEX(import_data,$C484,F$9))</f>
        <v>Ivica</v>
      </c>
      <c r="G484" s="280" t="str" cm="1">
        <f t="array" ref="G484">IF($C484="","",INDEX(import_data,$C484,G$9))</f>
        <v>Bertol</v>
      </c>
      <c r="H484" s="280" t="str" cm="1">
        <f t="array" ref="H484">IF($C484="","",IF(INDEX(import_data,$C484,H$9)="","",INDEX(import_data,$C484,H$9)))</f>
        <v>OK Vihor</v>
      </c>
      <c r="I484" s="300" t="str" cm="1">
        <f t="array" ref="I484">IF($C484="","",IF(INDEX(import_data,$C484,I$9)="","",INDEX(import_data,$C484,I$9)))</f>
        <v>M21B</v>
      </c>
      <c r="K484" s="312" t="str">
        <f t="shared" si="52"/>
        <v>Ivica – Bertol – OK Vihor – M21B</v>
      </c>
      <c r="L484" s="92" t="s">
        <v>0</v>
      </c>
      <c r="M484" s="312" t="str">
        <f t="shared" si="53"/>
        <v>Ivica – Bertol – OK Vihor</v>
      </c>
      <c r="N484" s="92" t="s">
        <v>0</v>
      </c>
      <c r="O484" s="312" t="str">
        <f t="shared" si="54"/>
        <v>Ivica – Bertol</v>
      </c>
      <c r="P484" s="92" t="s">
        <v>0</v>
      </c>
      <c r="Q484" s="141">
        <f t="shared" si="55"/>
        <v>472</v>
      </c>
      <c r="R484" s="278" t="str">
        <f t="shared" si="51"/>
        <v/>
      </c>
      <c r="T484" s="282" t="str" cm="1">
        <f t="array" ref="T484">IFERROR(INDEX(import_data,MATCH($T$8&amp;"-"&amp;$Q484,import_key,0),T$9),"")</f>
        <v/>
      </c>
      <c r="U484" s="280" t="str" cm="1">
        <f t="array" ref="U484">IFERROR(INDEX(import_data,MATCH($T$8&amp;"-"&amp;$Q484,import_key,0),U$9),"")</f>
        <v/>
      </c>
      <c r="V484" s="300" t="str" cm="1">
        <f t="array" ref="V484">IFERROR(INDEX(import_data,MATCH($T$8&amp;"-"&amp;$Q484,import_key,0),V$9),"")</f>
        <v/>
      </c>
    </row>
    <row r="485" spans="2:22" x14ac:dyDescent="0.25">
      <c r="B485" s="141">
        <f t="shared" si="56"/>
        <v>473</v>
      </c>
      <c r="C485" s="278">
        <f t="shared" si="50"/>
        <v>491</v>
      </c>
      <c r="E485" s="282" cm="1">
        <f t="array" ref="E485">IF($C485="","",INDEX(import_data,$C485,E$9))</f>
        <v>1548</v>
      </c>
      <c r="F485" s="280" t="str" cm="1">
        <f t="array" ref="F485">IF($C485="","",INDEX(import_data,$C485,F$9))</f>
        <v>Ivica</v>
      </c>
      <c r="G485" s="280" t="str" cm="1">
        <f t="array" ref="G485">IF($C485="","",INDEX(import_data,$C485,G$9))</f>
        <v>Mesić</v>
      </c>
      <c r="H485" s="280" t="str" cm="1">
        <f t="array" ref="H485">IF($C485="","",IF(INDEX(import_data,$C485,H$9)="","",INDEX(import_data,$C485,H$9)))</f>
        <v>OK Vihor</v>
      </c>
      <c r="I485" s="300" t="str" cm="1">
        <f t="array" ref="I485">IF($C485="","",IF(INDEX(import_data,$C485,I$9)="","",INDEX(import_data,$C485,I$9)))</f>
        <v>M65</v>
      </c>
      <c r="K485" s="312" t="str">
        <f t="shared" si="52"/>
        <v>Ivica – Mesić – OK Vihor – M65</v>
      </c>
      <c r="L485" s="92" t="s">
        <v>0</v>
      </c>
      <c r="M485" s="312" t="str">
        <f t="shared" si="53"/>
        <v>Ivica – Mesić – OK Vihor</v>
      </c>
      <c r="N485" s="92" t="s">
        <v>0</v>
      </c>
      <c r="O485" s="312" t="str">
        <f t="shared" si="54"/>
        <v>Ivica – Mesić</v>
      </c>
      <c r="P485" s="92" t="s">
        <v>0</v>
      </c>
      <c r="Q485" s="141">
        <f t="shared" si="55"/>
        <v>473</v>
      </c>
      <c r="R485" s="278" t="str">
        <f t="shared" si="51"/>
        <v/>
      </c>
      <c r="T485" s="282" t="str" cm="1">
        <f t="array" ref="T485">IFERROR(INDEX(import_data,MATCH($T$8&amp;"-"&amp;$Q485,import_key,0),T$9),"")</f>
        <v/>
      </c>
      <c r="U485" s="280" t="str" cm="1">
        <f t="array" ref="U485">IFERROR(INDEX(import_data,MATCH($T$8&amp;"-"&amp;$Q485,import_key,0),U$9),"")</f>
        <v/>
      </c>
      <c r="V485" s="300" t="str" cm="1">
        <f t="array" ref="V485">IFERROR(INDEX(import_data,MATCH($T$8&amp;"-"&amp;$Q485,import_key,0),V$9),"")</f>
        <v/>
      </c>
    </row>
    <row r="486" spans="2:22" x14ac:dyDescent="0.25">
      <c r="B486" s="141">
        <f t="shared" si="56"/>
        <v>474</v>
      </c>
      <c r="C486" s="278">
        <f t="shared" si="50"/>
        <v>492</v>
      </c>
      <c r="E486" s="282" cm="1">
        <f t="array" ref="E486">IF($C486="","",INDEX(import_data,$C486,E$9))</f>
        <v>2196</v>
      </c>
      <c r="F486" s="280" t="str" cm="1">
        <f t="array" ref="F486">IF($C486="","",INDEX(import_data,$C486,F$9))</f>
        <v>Ivica</v>
      </c>
      <c r="G486" s="280" t="str" cm="1">
        <f t="array" ref="G486">IF($C486="","",INDEX(import_data,$C486,G$9))</f>
        <v>Arbanas</v>
      </c>
      <c r="H486" s="280" t="str" cm="1">
        <f t="array" ref="H486">IF($C486="","",IF(INDEX(import_data,$C486,H$9)="","",INDEX(import_data,$C486,H$9)))</f>
        <v/>
      </c>
      <c r="I486" s="300" t="str" cm="1">
        <f t="array" ref="I486">IF($C486="","",IF(INDEX(import_data,$C486,I$9)="","",INDEX(import_data,$C486,I$9)))</f>
        <v/>
      </c>
      <c r="K486" s="312" t="str">
        <f t="shared" si="52"/>
        <v>Ivica – Arbanas</v>
      </c>
      <c r="L486" s="92" t="s">
        <v>0</v>
      </c>
      <c r="M486" s="312" t="str">
        <f t="shared" si="53"/>
        <v>Ivica – Arbanas</v>
      </c>
      <c r="N486" s="92" t="s">
        <v>0</v>
      </c>
      <c r="O486" s="312" t="str">
        <f t="shared" si="54"/>
        <v>Ivica – Arbanas</v>
      </c>
      <c r="P486" s="92" t="s">
        <v>0</v>
      </c>
      <c r="Q486" s="141">
        <f t="shared" si="55"/>
        <v>474</v>
      </c>
      <c r="R486" s="278" t="str">
        <f t="shared" si="51"/>
        <v/>
      </c>
      <c r="T486" s="282" t="str" cm="1">
        <f t="array" ref="T486">IFERROR(INDEX(import_data,MATCH($T$8&amp;"-"&amp;$Q486,import_key,0),T$9),"")</f>
        <v/>
      </c>
      <c r="U486" s="280" t="str" cm="1">
        <f t="array" ref="U486">IFERROR(INDEX(import_data,MATCH($T$8&amp;"-"&amp;$Q486,import_key,0),U$9),"")</f>
        <v/>
      </c>
      <c r="V486" s="300" t="str" cm="1">
        <f t="array" ref="V486">IFERROR(INDEX(import_data,MATCH($T$8&amp;"-"&amp;$Q486,import_key,0),V$9),"")</f>
        <v/>
      </c>
    </row>
    <row r="487" spans="2:22" x14ac:dyDescent="0.25">
      <c r="B487" s="141">
        <f t="shared" si="56"/>
        <v>475</v>
      </c>
      <c r="C487" s="278">
        <f t="shared" si="50"/>
        <v>493</v>
      </c>
      <c r="E487" s="282" cm="1">
        <f t="array" ref="E487">IF($C487="","",INDEX(import_data,$C487,E$9))</f>
        <v>2259</v>
      </c>
      <c r="F487" s="280" t="str" cm="1">
        <f t="array" ref="F487">IF($C487="","",INDEX(import_data,$C487,F$9))</f>
        <v>Ivo</v>
      </c>
      <c r="G487" s="280" t="str" cm="1">
        <f t="array" ref="G487">IF($C487="","",INDEX(import_data,$C487,G$9))</f>
        <v>Jurić</v>
      </c>
      <c r="H487" s="280" t="str" cm="1">
        <f t="array" ref="H487">IF($C487="","",IF(INDEX(import_data,$C487,H$9)="","",INDEX(import_data,$C487,H$9)))</f>
        <v>OK Vihor</v>
      </c>
      <c r="I487" s="300" t="str" cm="1">
        <f t="array" ref="I487">IF($C487="","",IF(INDEX(import_data,$C487,I$9)="","",INDEX(import_data,$C487,I$9)))</f>
        <v/>
      </c>
      <c r="K487" s="312" t="str">
        <f t="shared" si="52"/>
        <v>Ivo – Jurić – OK Vihor</v>
      </c>
      <c r="L487" s="92" t="s">
        <v>0</v>
      </c>
      <c r="M487" s="312" t="str">
        <f t="shared" si="53"/>
        <v>Ivo – Jurić – OK Vihor</v>
      </c>
      <c r="N487" s="92" t="s">
        <v>0</v>
      </c>
      <c r="O487" s="312" t="str">
        <f t="shared" si="54"/>
        <v>Ivo – Jurić</v>
      </c>
      <c r="P487" s="92" t="s">
        <v>0</v>
      </c>
      <c r="Q487" s="141">
        <f t="shared" si="55"/>
        <v>475</v>
      </c>
      <c r="R487" s="278" t="str">
        <f t="shared" si="51"/>
        <v/>
      </c>
      <c r="T487" s="282" t="str" cm="1">
        <f t="array" ref="T487">IFERROR(INDEX(import_data,MATCH($T$8&amp;"-"&amp;$Q487,import_key,0),T$9),"")</f>
        <v/>
      </c>
      <c r="U487" s="280" t="str" cm="1">
        <f t="array" ref="U487">IFERROR(INDEX(import_data,MATCH($T$8&amp;"-"&amp;$Q487,import_key,0),U$9),"")</f>
        <v/>
      </c>
      <c r="V487" s="300" t="str" cm="1">
        <f t="array" ref="V487">IFERROR(INDEX(import_data,MATCH($T$8&amp;"-"&amp;$Q487,import_key,0),V$9),"")</f>
        <v/>
      </c>
    </row>
    <row r="488" spans="2:22" x14ac:dyDescent="0.25">
      <c r="B488" s="141">
        <f t="shared" si="56"/>
        <v>476</v>
      </c>
      <c r="C488" s="278">
        <f t="shared" si="50"/>
        <v>494</v>
      </c>
      <c r="E488" s="282" cm="1">
        <f t="array" ref="E488">IF($C488="","",INDEX(import_data,$C488,E$9))</f>
        <v>1952</v>
      </c>
      <c r="F488" s="280" t="str" cm="1">
        <f t="array" ref="F488">IF($C488="","",INDEX(import_data,$C488,F$9))</f>
        <v>Ivo</v>
      </c>
      <c r="G488" s="280" t="str" cm="1">
        <f t="array" ref="G488">IF($C488="","",INDEX(import_data,$C488,G$9))</f>
        <v>Lukačić</v>
      </c>
      <c r="H488" s="280" t="str" cm="1">
        <f t="array" ref="H488">IF($C488="","",IF(INDEX(import_data,$C488,H$9)="","",INDEX(import_data,$C488,H$9)))</f>
        <v/>
      </c>
      <c r="I488" s="300" t="str" cm="1">
        <f t="array" ref="I488">IF($C488="","",IF(INDEX(import_data,$C488,I$9)="","",INDEX(import_data,$C488,I$9)))</f>
        <v/>
      </c>
      <c r="K488" s="312" t="str">
        <f t="shared" si="52"/>
        <v>Ivo – Lukačić</v>
      </c>
      <c r="L488" s="92" t="s">
        <v>0</v>
      </c>
      <c r="M488" s="312" t="str">
        <f t="shared" si="53"/>
        <v>Ivo – Lukačić</v>
      </c>
      <c r="N488" s="92" t="s">
        <v>0</v>
      </c>
      <c r="O488" s="312" t="str">
        <f t="shared" si="54"/>
        <v>Ivo – Lukačić</v>
      </c>
      <c r="P488" s="92" t="s">
        <v>0</v>
      </c>
      <c r="Q488" s="141">
        <f t="shared" si="55"/>
        <v>476</v>
      </c>
      <c r="R488" s="278" t="str">
        <f t="shared" si="51"/>
        <v/>
      </c>
      <c r="T488" s="282" t="str" cm="1">
        <f t="array" ref="T488">IFERROR(INDEX(import_data,MATCH($T$8&amp;"-"&amp;$Q488,import_key,0),T$9),"")</f>
        <v/>
      </c>
      <c r="U488" s="280" t="str" cm="1">
        <f t="array" ref="U488">IFERROR(INDEX(import_data,MATCH($T$8&amp;"-"&amp;$Q488,import_key,0),U$9),"")</f>
        <v/>
      </c>
      <c r="V488" s="300" t="str" cm="1">
        <f t="array" ref="V488">IFERROR(INDEX(import_data,MATCH($T$8&amp;"-"&amp;$Q488,import_key,0),V$9),"")</f>
        <v/>
      </c>
    </row>
    <row r="489" spans="2:22" x14ac:dyDescent="0.25">
      <c r="B489" s="141">
        <f t="shared" si="56"/>
        <v>477</v>
      </c>
      <c r="C489" s="278">
        <f t="shared" si="50"/>
        <v>495</v>
      </c>
      <c r="E489" s="282" cm="1">
        <f t="array" ref="E489">IF($C489="","",INDEX(import_data,$C489,E$9))</f>
        <v>1295</v>
      </c>
      <c r="F489" s="280" t="str" cm="1">
        <f t="array" ref="F489">IF($C489="","",INDEX(import_data,$C489,F$9))</f>
        <v>Ivo</v>
      </c>
      <c r="G489" s="280" t="str" cm="1">
        <f t="array" ref="G489">IF($C489="","",INDEX(import_data,$C489,G$9))</f>
        <v>Krajnović</v>
      </c>
      <c r="H489" s="280" t="str" cm="1">
        <f t="array" ref="H489">IF($C489="","",IF(INDEX(import_data,$C489,H$9)="","",INDEX(import_data,$C489,H$9)))</f>
        <v>OK Vihor</v>
      </c>
      <c r="I489" s="300" t="str" cm="1">
        <f t="array" ref="I489">IF($C489="","",IF(INDEX(import_data,$C489,I$9)="","",INDEX(import_data,$C489,I$9)))</f>
        <v>M45</v>
      </c>
      <c r="K489" s="312" t="str">
        <f t="shared" si="52"/>
        <v>Ivo – Krajnović – OK Vihor – M45</v>
      </c>
      <c r="L489" s="92" t="s">
        <v>0</v>
      </c>
      <c r="M489" s="312" t="str">
        <f t="shared" si="53"/>
        <v>Ivo – Krajnović – OK Vihor</v>
      </c>
      <c r="N489" s="92" t="s">
        <v>0</v>
      </c>
      <c r="O489" s="312" t="str">
        <f t="shared" si="54"/>
        <v>Ivo – Krajnović</v>
      </c>
      <c r="P489" s="92" t="s">
        <v>0</v>
      </c>
      <c r="Q489" s="141">
        <f t="shared" si="55"/>
        <v>477</v>
      </c>
      <c r="R489" s="278" t="str">
        <f t="shared" si="51"/>
        <v/>
      </c>
      <c r="T489" s="282" t="str" cm="1">
        <f t="array" ref="T489">IFERROR(INDEX(import_data,MATCH($T$8&amp;"-"&amp;$Q489,import_key,0),T$9),"")</f>
        <v/>
      </c>
      <c r="U489" s="280" t="str" cm="1">
        <f t="array" ref="U489">IFERROR(INDEX(import_data,MATCH($T$8&amp;"-"&amp;$Q489,import_key,0),U$9),"")</f>
        <v/>
      </c>
      <c r="V489" s="300" t="str" cm="1">
        <f t="array" ref="V489">IFERROR(INDEX(import_data,MATCH($T$8&amp;"-"&amp;$Q489,import_key,0),V$9),"")</f>
        <v/>
      </c>
    </row>
    <row r="490" spans="2:22" x14ac:dyDescent="0.25">
      <c r="B490" s="141">
        <f t="shared" si="56"/>
        <v>478</v>
      </c>
      <c r="C490" s="278">
        <f t="shared" si="50"/>
        <v>496</v>
      </c>
      <c r="E490" s="282" cm="1">
        <f t="array" ref="E490">IF($C490="","",INDEX(import_data,$C490,E$9))</f>
        <v>1249</v>
      </c>
      <c r="F490" s="280" t="str" cm="1">
        <f t="array" ref="F490">IF($C490="","",INDEX(import_data,$C490,F$9))</f>
        <v>Ivo</v>
      </c>
      <c r="G490" s="280" t="str" cm="1">
        <f t="array" ref="G490">IF($C490="","",INDEX(import_data,$C490,G$9))</f>
        <v>Tišljar</v>
      </c>
      <c r="H490" s="280" t="str" cm="1">
        <f t="array" ref="H490">IF($C490="","",IF(INDEX(import_data,$C490,H$9)="","",INDEX(import_data,$C490,H$9)))</f>
        <v>OK Orion</v>
      </c>
      <c r="I490" s="300" t="str" cm="1">
        <f t="array" ref="I490">IF($C490="","",IF(INDEX(import_data,$C490,I$9)="","",INDEX(import_data,$C490,I$9)))</f>
        <v>M45</v>
      </c>
      <c r="K490" s="312" t="str">
        <f t="shared" si="52"/>
        <v>Ivo – Tišljar – OK Orion – M45</v>
      </c>
      <c r="L490" s="92" t="s">
        <v>0</v>
      </c>
      <c r="M490" s="312" t="str">
        <f t="shared" si="53"/>
        <v>Ivo – Tišljar – OK Orion</v>
      </c>
      <c r="N490" s="92" t="s">
        <v>0</v>
      </c>
      <c r="O490" s="312" t="str">
        <f t="shared" si="54"/>
        <v>Ivo – Tišljar</v>
      </c>
      <c r="P490" s="92" t="s">
        <v>0</v>
      </c>
      <c r="Q490" s="141">
        <f t="shared" si="55"/>
        <v>478</v>
      </c>
      <c r="R490" s="278" t="str">
        <f t="shared" si="51"/>
        <v/>
      </c>
      <c r="T490" s="282" t="str" cm="1">
        <f t="array" ref="T490">IFERROR(INDEX(import_data,MATCH($T$8&amp;"-"&amp;$Q490,import_key,0),T$9),"")</f>
        <v/>
      </c>
      <c r="U490" s="280" t="str" cm="1">
        <f t="array" ref="U490">IFERROR(INDEX(import_data,MATCH($T$8&amp;"-"&amp;$Q490,import_key,0),U$9),"")</f>
        <v/>
      </c>
      <c r="V490" s="300" t="str" cm="1">
        <f t="array" ref="V490">IFERROR(INDEX(import_data,MATCH($T$8&amp;"-"&amp;$Q490,import_key,0),V$9),"")</f>
        <v/>
      </c>
    </row>
    <row r="491" spans="2:22" x14ac:dyDescent="0.25">
      <c r="B491" s="141">
        <f t="shared" si="56"/>
        <v>479</v>
      </c>
      <c r="C491" s="278">
        <f t="shared" si="50"/>
        <v>497</v>
      </c>
      <c r="E491" s="282" cm="1">
        <f t="array" ref="E491">IF($C491="","",INDEX(import_data,$C491,E$9))</f>
        <v>1514</v>
      </c>
      <c r="F491" s="280" t="str" cm="1">
        <f t="array" ref="F491">IF($C491="","",INDEX(import_data,$C491,F$9))</f>
        <v>Ivor</v>
      </c>
      <c r="G491" s="280" t="str" cm="1">
        <f t="array" ref="G491">IF($C491="","",INDEX(import_data,$C491,G$9))</f>
        <v>Jelić</v>
      </c>
      <c r="H491" s="280" t="str" cm="1">
        <f t="array" ref="H491">IF($C491="","",IF(INDEX(import_data,$C491,H$9)="","",INDEX(import_data,$C491,H$9)))</f>
        <v>OK Kapela</v>
      </c>
      <c r="I491" s="300" t="str" cm="1">
        <f t="array" ref="I491">IF($C491="","",IF(INDEX(import_data,$C491,I$9)="","",INDEX(import_data,$C491,I$9)))</f>
        <v>M21B</v>
      </c>
      <c r="K491" s="312" t="str">
        <f t="shared" si="52"/>
        <v>Ivor – Jelić – OK Kapela – M21B</v>
      </c>
      <c r="L491" s="92" t="s">
        <v>0</v>
      </c>
      <c r="M491" s="312" t="str">
        <f t="shared" si="53"/>
        <v>Ivor – Jelić – OK Kapela</v>
      </c>
      <c r="N491" s="92" t="s">
        <v>0</v>
      </c>
      <c r="O491" s="312" t="str">
        <f t="shared" si="54"/>
        <v>Ivor – Jelić</v>
      </c>
      <c r="P491" s="92" t="s">
        <v>0</v>
      </c>
      <c r="Q491" s="141">
        <f t="shared" si="55"/>
        <v>479</v>
      </c>
      <c r="R491" s="278" t="str">
        <f t="shared" si="51"/>
        <v/>
      </c>
      <c r="T491" s="282" t="str" cm="1">
        <f t="array" ref="T491">IFERROR(INDEX(import_data,MATCH($T$8&amp;"-"&amp;$Q491,import_key,0),T$9),"")</f>
        <v/>
      </c>
      <c r="U491" s="280" t="str" cm="1">
        <f t="array" ref="U491">IFERROR(INDEX(import_data,MATCH($T$8&amp;"-"&amp;$Q491,import_key,0),U$9),"")</f>
        <v/>
      </c>
      <c r="V491" s="300" t="str" cm="1">
        <f t="array" ref="V491">IFERROR(INDEX(import_data,MATCH($T$8&amp;"-"&amp;$Q491,import_key,0),V$9),"")</f>
        <v/>
      </c>
    </row>
    <row r="492" spans="2:22" x14ac:dyDescent="0.25">
      <c r="B492" s="141">
        <f t="shared" si="56"/>
        <v>480</v>
      </c>
      <c r="C492" s="278">
        <f t="shared" si="50"/>
        <v>498</v>
      </c>
      <c r="E492" s="282" cm="1">
        <f t="array" ref="E492">IF($C492="","",INDEX(import_data,$C492,E$9))</f>
        <v>2040</v>
      </c>
      <c r="F492" s="280" t="str" cm="1">
        <f t="array" ref="F492">IF($C492="","",INDEX(import_data,$C492,F$9))</f>
        <v>Ivor</v>
      </c>
      <c r="G492" s="280" t="str" cm="1">
        <f t="array" ref="G492">IF($C492="","",INDEX(import_data,$C492,G$9))</f>
        <v>Majnarić</v>
      </c>
      <c r="H492" s="280" t="str" cm="1">
        <f t="array" ref="H492">IF($C492="","",IF(INDEX(import_data,$C492,H$9)="","",INDEX(import_data,$C492,H$9)))</f>
        <v>OK Japetić</v>
      </c>
      <c r="I492" s="300" t="str" cm="1">
        <f t="array" ref="I492">IF($C492="","",IF(INDEX(import_data,$C492,I$9)="","",INDEX(import_data,$C492,I$9)))</f>
        <v>M21A</v>
      </c>
      <c r="K492" s="312" t="str">
        <f t="shared" si="52"/>
        <v>Ivor – Majnarić – OK Japetić – M21A</v>
      </c>
      <c r="L492" s="92" t="s">
        <v>0</v>
      </c>
      <c r="M492" s="312" t="str">
        <f t="shared" si="53"/>
        <v>Ivor – Majnarić – OK Japetić</v>
      </c>
      <c r="N492" s="92" t="s">
        <v>0</v>
      </c>
      <c r="O492" s="312" t="str">
        <f t="shared" si="54"/>
        <v>Ivor – Majnarić</v>
      </c>
      <c r="P492" s="92" t="s">
        <v>0</v>
      </c>
      <c r="Q492" s="141">
        <f t="shared" si="55"/>
        <v>480</v>
      </c>
      <c r="R492" s="278" t="str">
        <f t="shared" si="51"/>
        <v/>
      </c>
      <c r="T492" s="282" t="str" cm="1">
        <f t="array" ref="T492">IFERROR(INDEX(import_data,MATCH($T$8&amp;"-"&amp;$Q492,import_key,0),T$9),"")</f>
        <v/>
      </c>
      <c r="U492" s="280" t="str" cm="1">
        <f t="array" ref="U492">IFERROR(INDEX(import_data,MATCH($T$8&amp;"-"&amp;$Q492,import_key,0),U$9),"")</f>
        <v/>
      </c>
      <c r="V492" s="300" t="str" cm="1">
        <f t="array" ref="V492">IFERROR(INDEX(import_data,MATCH($T$8&amp;"-"&amp;$Q492,import_key,0),V$9),"")</f>
        <v/>
      </c>
    </row>
    <row r="493" spans="2:22" x14ac:dyDescent="0.25">
      <c r="B493" s="141">
        <f t="shared" si="56"/>
        <v>481</v>
      </c>
      <c r="C493" s="278">
        <f t="shared" si="50"/>
        <v>499</v>
      </c>
      <c r="E493" s="282" cm="1">
        <f t="array" ref="E493">IF($C493="","",INDEX(import_data,$C493,E$9))</f>
        <v>1468</v>
      </c>
      <c r="F493" s="280" t="str" cm="1">
        <f t="array" ref="F493">IF($C493="","",INDEX(import_data,$C493,F$9))</f>
        <v>Ivor</v>
      </c>
      <c r="G493" s="280" t="str" cm="1">
        <f t="array" ref="G493">IF($C493="","",INDEX(import_data,$C493,G$9))</f>
        <v>Novosel</v>
      </c>
      <c r="H493" s="280" t="str" cm="1">
        <f t="array" ref="H493">IF($C493="","",IF(INDEX(import_data,$C493,H$9)="","",INDEX(import_data,$C493,H$9)))</f>
        <v>OK Vihor</v>
      </c>
      <c r="I493" s="300" t="str" cm="1">
        <f t="array" ref="I493">IF($C493="","",IF(INDEX(import_data,$C493,I$9)="","",INDEX(import_data,$C493,I$9)))</f>
        <v/>
      </c>
      <c r="K493" s="312" t="str">
        <f t="shared" si="52"/>
        <v>Ivor – Novosel – OK Vihor</v>
      </c>
      <c r="L493" s="92" t="s">
        <v>0</v>
      </c>
      <c r="M493" s="312" t="str">
        <f t="shared" si="53"/>
        <v>Ivor – Novosel – OK Vihor</v>
      </c>
      <c r="N493" s="92" t="s">
        <v>0</v>
      </c>
      <c r="O493" s="312" t="str">
        <f t="shared" si="54"/>
        <v>Ivor – Novosel</v>
      </c>
      <c r="P493" s="92" t="s">
        <v>0</v>
      </c>
      <c r="Q493" s="141">
        <f t="shared" si="55"/>
        <v>481</v>
      </c>
      <c r="R493" s="278" t="str">
        <f t="shared" si="51"/>
        <v/>
      </c>
      <c r="T493" s="282" t="str" cm="1">
        <f t="array" ref="T493">IFERROR(INDEX(import_data,MATCH($T$8&amp;"-"&amp;$Q493,import_key,0),T$9),"")</f>
        <v/>
      </c>
      <c r="U493" s="280" t="str" cm="1">
        <f t="array" ref="U493">IFERROR(INDEX(import_data,MATCH($T$8&amp;"-"&amp;$Q493,import_key,0),U$9),"")</f>
        <v/>
      </c>
      <c r="V493" s="300" t="str" cm="1">
        <f t="array" ref="V493">IFERROR(INDEX(import_data,MATCH($T$8&amp;"-"&amp;$Q493,import_key,0),V$9),"")</f>
        <v/>
      </c>
    </row>
    <row r="494" spans="2:22" x14ac:dyDescent="0.25">
      <c r="B494" s="141">
        <f t="shared" si="56"/>
        <v>482</v>
      </c>
      <c r="C494" s="278">
        <f t="shared" si="50"/>
        <v>500</v>
      </c>
      <c r="E494" s="282" cm="1">
        <f t="array" ref="E494">IF($C494="","",INDEX(import_data,$C494,E$9))</f>
        <v>2226</v>
      </c>
      <c r="F494" s="280" t="str" cm="1">
        <f t="array" ref="F494">IF($C494="","",INDEX(import_data,$C494,F$9))</f>
        <v>Izabel</v>
      </c>
      <c r="G494" s="280" t="str" cm="1">
        <f t="array" ref="G494">IF($C494="","",INDEX(import_data,$C494,G$9))</f>
        <v>Majetić</v>
      </c>
      <c r="H494" s="280" t="str" cm="1">
        <f t="array" ref="H494">IF($C494="","",IF(INDEX(import_data,$C494,H$9)="","",INDEX(import_data,$C494,H$9)))</f>
        <v>OK Vihor</v>
      </c>
      <c r="I494" s="300" t="str" cm="1">
        <f t="array" ref="I494">IF($C494="","",IF(INDEX(import_data,$C494,I$9)="","",INDEX(import_data,$C494,I$9)))</f>
        <v>Ž21B</v>
      </c>
      <c r="K494" s="312" t="str">
        <f t="shared" si="52"/>
        <v>Izabel – Majetić – OK Vihor – Ž21B</v>
      </c>
      <c r="L494" s="92" t="s">
        <v>0</v>
      </c>
      <c r="M494" s="312" t="str">
        <f t="shared" si="53"/>
        <v>Izabel – Majetić – OK Vihor</v>
      </c>
      <c r="N494" s="92" t="s">
        <v>0</v>
      </c>
      <c r="O494" s="312" t="str">
        <f t="shared" si="54"/>
        <v>Izabel – Majetić</v>
      </c>
      <c r="P494" s="92" t="s">
        <v>0</v>
      </c>
      <c r="Q494" s="141">
        <f t="shared" si="55"/>
        <v>482</v>
      </c>
      <c r="R494" s="278" t="str">
        <f t="shared" si="51"/>
        <v/>
      </c>
      <c r="T494" s="282" t="str" cm="1">
        <f t="array" ref="T494">IFERROR(INDEX(import_data,MATCH($T$8&amp;"-"&amp;$Q494,import_key,0),T$9),"")</f>
        <v/>
      </c>
      <c r="U494" s="280" t="str" cm="1">
        <f t="array" ref="U494">IFERROR(INDEX(import_data,MATCH($T$8&amp;"-"&amp;$Q494,import_key,0),U$9),"")</f>
        <v/>
      </c>
      <c r="V494" s="300" t="str" cm="1">
        <f t="array" ref="V494">IFERROR(INDEX(import_data,MATCH($T$8&amp;"-"&amp;$Q494,import_key,0),V$9),"")</f>
        <v/>
      </c>
    </row>
    <row r="495" spans="2:22" x14ac:dyDescent="0.25">
      <c r="B495" s="141">
        <f t="shared" si="56"/>
        <v>483</v>
      </c>
      <c r="C495" s="278">
        <f t="shared" si="50"/>
        <v>501</v>
      </c>
      <c r="E495" s="282" cm="1">
        <f t="array" ref="E495">IF($C495="","",INDEX(import_data,$C495,E$9))</f>
        <v>2074</v>
      </c>
      <c r="F495" s="280" t="str" cm="1">
        <f t="array" ref="F495">IF($C495="","",INDEX(import_data,$C495,F$9))</f>
        <v>Jaka</v>
      </c>
      <c r="G495" s="280" t="str" cm="1">
        <f t="array" ref="G495">IF($C495="","",INDEX(import_data,$C495,G$9))</f>
        <v>Piltaver</v>
      </c>
      <c r="H495" s="280" t="str" cm="1">
        <f t="array" ref="H495">IF($C495="","",IF(INDEX(import_data,$C495,H$9)="","",INDEX(import_data,$C495,H$9)))</f>
        <v>OK Brežice</v>
      </c>
      <c r="I495" s="300" t="str" cm="1">
        <f t="array" ref="I495">IF($C495="","",IF(INDEX(import_data,$C495,I$9)="","",INDEX(import_data,$C495,I$9)))</f>
        <v/>
      </c>
      <c r="K495" s="312" t="str">
        <f t="shared" si="52"/>
        <v>Jaka – Piltaver – OK Brežice</v>
      </c>
      <c r="L495" s="92" t="s">
        <v>0</v>
      </c>
      <c r="M495" s="312" t="str">
        <f t="shared" si="53"/>
        <v>Jaka – Piltaver – OK Brežice</v>
      </c>
      <c r="N495" s="92" t="s">
        <v>0</v>
      </c>
      <c r="O495" s="312" t="str">
        <f t="shared" si="54"/>
        <v>Jaka – Piltaver</v>
      </c>
      <c r="P495" s="92" t="s">
        <v>0</v>
      </c>
      <c r="Q495" s="141">
        <f t="shared" si="55"/>
        <v>483</v>
      </c>
      <c r="R495" s="278" t="str">
        <f t="shared" si="51"/>
        <v/>
      </c>
      <c r="T495" s="282" t="str" cm="1">
        <f t="array" ref="T495">IFERROR(INDEX(import_data,MATCH($T$8&amp;"-"&amp;$Q495,import_key,0),T$9),"")</f>
        <v/>
      </c>
      <c r="U495" s="280" t="str" cm="1">
        <f t="array" ref="U495">IFERROR(INDEX(import_data,MATCH($T$8&amp;"-"&amp;$Q495,import_key,0),U$9),"")</f>
        <v/>
      </c>
      <c r="V495" s="300" t="str" cm="1">
        <f t="array" ref="V495">IFERROR(INDEX(import_data,MATCH($T$8&amp;"-"&amp;$Q495,import_key,0),V$9),"")</f>
        <v/>
      </c>
    </row>
    <row r="496" spans="2:22" x14ac:dyDescent="0.25">
      <c r="B496" s="141">
        <f t="shared" si="56"/>
        <v>484</v>
      </c>
      <c r="C496" s="278">
        <f t="shared" si="50"/>
        <v>502</v>
      </c>
      <c r="E496" s="282" cm="1">
        <f t="array" ref="E496">IF($C496="","",INDEX(import_data,$C496,E$9))</f>
        <v>1637</v>
      </c>
      <c r="F496" s="280" t="str" cm="1">
        <f t="array" ref="F496">IF($C496="","",INDEX(import_data,$C496,F$9))</f>
        <v>Jakov</v>
      </c>
      <c r="G496" s="280" t="str" cm="1">
        <f t="array" ref="G496">IF($C496="","",INDEX(import_data,$C496,G$9))</f>
        <v>Pravica</v>
      </c>
      <c r="H496" s="280" t="str" cm="1">
        <f t="array" ref="H496">IF($C496="","",IF(INDEX(import_data,$C496,H$9)="","",INDEX(import_data,$C496,H$9)))</f>
        <v>OK Varaždin</v>
      </c>
      <c r="I496" s="300" t="str" cm="1">
        <f t="array" ref="I496">IF($C496="","",IF(INDEX(import_data,$C496,I$9)="","",INDEX(import_data,$C496,I$9)))</f>
        <v/>
      </c>
      <c r="K496" s="312" t="str">
        <f t="shared" si="52"/>
        <v>Jakov – Pravica – OK Varaždin</v>
      </c>
      <c r="L496" s="92" t="s">
        <v>0</v>
      </c>
      <c r="M496" s="312" t="str">
        <f t="shared" si="53"/>
        <v>Jakov – Pravica – OK Varaždin</v>
      </c>
      <c r="N496" s="92" t="s">
        <v>0</v>
      </c>
      <c r="O496" s="312" t="str">
        <f t="shared" si="54"/>
        <v>Jakov – Pravica</v>
      </c>
      <c r="P496" s="92" t="s">
        <v>0</v>
      </c>
      <c r="Q496" s="141">
        <f t="shared" si="55"/>
        <v>484</v>
      </c>
      <c r="R496" s="278" t="str">
        <f t="shared" si="51"/>
        <v/>
      </c>
      <c r="T496" s="282" t="str" cm="1">
        <f t="array" ref="T496">IFERROR(INDEX(import_data,MATCH($T$8&amp;"-"&amp;$Q496,import_key,0),T$9),"")</f>
        <v/>
      </c>
      <c r="U496" s="280" t="str" cm="1">
        <f t="array" ref="U496">IFERROR(INDEX(import_data,MATCH($T$8&amp;"-"&amp;$Q496,import_key,0),U$9),"")</f>
        <v/>
      </c>
      <c r="V496" s="300" t="str" cm="1">
        <f t="array" ref="V496">IFERROR(INDEX(import_data,MATCH($T$8&amp;"-"&amp;$Q496,import_key,0),V$9),"")</f>
        <v/>
      </c>
    </row>
    <row r="497" spans="2:22" x14ac:dyDescent="0.25">
      <c r="B497" s="141">
        <f t="shared" si="56"/>
        <v>485</v>
      </c>
      <c r="C497" s="278">
        <f t="shared" si="50"/>
        <v>503</v>
      </c>
      <c r="E497" s="282" cm="1">
        <f t="array" ref="E497">IF($C497="","",INDEX(import_data,$C497,E$9))</f>
        <v>1511</v>
      </c>
      <c r="F497" s="280" t="str" cm="1">
        <f t="array" ref="F497">IF($C497="","",INDEX(import_data,$C497,F$9))</f>
        <v>Jakov</v>
      </c>
      <c r="G497" s="280" t="str" cm="1">
        <f t="array" ref="G497">IF($C497="","",INDEX(import_data,$C497,G$9))</f>
        <v>Grabar</v>
      </c>
      <c r="H497" s="280" t="str" cm="1">
        <f t="array" ref="H497">IF($C497="","",IF(INDEX(import_data,$C497,H$9)="","",INDEX(import_data,$C497,H$9)))</f>
        <v>OK Varaždin</v>
      </c>
      <c r="I497" s="300" t="str" cm="1">
        <f t="array" ref="I497">IF($C497="","",IF(INDEX(import_data,$C497,I$9)="","",INDEX(import_data,$C497,I$9)))</f>
        <v/>
      </c>
      <c r="K497" s="312" t="str">
        <f t="shared" si="52"/>
        <v>Jakov – Grabar – OK Varaždin</v>
      </c>
      <c r="L497" s="92" t="s">
        <v>0</v>
      </c>
      <c r="M497" s="312" t="str">
        <f t="shared" si="53"/>
        <v>Jakov – Grabar – OK Varaždin</v>
      </c>
      <c r="N497" s="92" t="s">
        <v>0</v>
      </c>
      <c r="O497" s="312" t="str">
        <f t="shared" si="54"/>
        <v>Jakov – Grabar</v>
      </c>
      <c r="P497" s="92" t="s">
        <v>0</v>
      </c>
      <c r="Q497" s="141">
        <f t="shared" si="55"/>
        <v>485</v>
      </c>
      <c r="R497" s="278" t="str">
        <f t="shared" si="51"/>
        <v/>
      </c>
      <c r="T497" s="282" t="str" cm="1">
        <f t="array" ref="T497">IFERROR(INDEX(import_data,MATCH($T$8&amp;"-"&amp;$Q497,import_key,0),T$9),"")</f>
        <v/>
      </c>
      <c r="U497" s="280" t="str" cm="1">
        <f t="array" ref="U497">IFERROR(INDEX(import_data,MATCH($T$8&amp;"-"&amp;$Q497,import_key,0),U$9),"")</f>
        <v/>
      </c>
      <c r="V497" s="300" t="str" cm="1">
        <f t="array" ref="V497">IFERROR(INDEX(import_data,MATCH($T$8&amp;"-"&amp;$Q497,import_key,0),V$9),"")</f>
        <v/>
      </c>
    </row>
    <row r="498" spans="2:22" x14ac:dyDescent="0.25">
      <c r="B498" s="141">
        <f t="shared" si="56"/>
        <v>486</v>
      </c>
      <c r="C498" s="278">
        <f t="shared" si="50"/>
        <v>504</v>
      </c>
      <c r="E498" s="282" cm="1">
        <f t="array" ref="E498">IF($C498="","",INDEX(import_data,$C498,E$9))</f>
        <v>1342</v>
      </c>
      <c r="F498" s="280" t="str" cm="1">
        <f t="array" ref="F498">IF($C498="","",INDEX(import_data,$C498,F$9))</f>
        <v>Jakov</v>
      </c>
      <c r="G498" s="280" t="str" cm="1">
        <f t="array" ref="G498">IF($C498="","",INDEX(import_data,$C498,G$9))</f>
        <v>Boban</v>
      </c>
      <c r="H498" s="280" t="str" cm="1">
        <f t="array" ref="H498">IF($C498="","",IF(INDEX(import_data,$C498,H$9)="","",INDEX(import_data,$C498,H$9)))</f>
        <v>OK Ivan Merz</v>
      </c>
      <c r="I498" s="300" t="str" cm="1">
        <f t="array" ref="I498">IF($C498="","",IF(INDEX(import_data,$C498,I$9)="","",INDEX(import_data,$C498,I$9)))</f>
        <v>M14</v>
      </c>
      <c r="K498" s="312" t="str">
        <f t="shared" si="52"/>
        <v>Jakov – Boban – OK Ivan Merz – M14</v>
      </c>
      <c r="L498" s="92" t="s">
        <v>0</v>
      </c>
      <c r="M498" s="312" t="str">
        <f t="shared" si="53"/>
        <v>Jakov – Boban – OK Ivan Merz</v>
      </c>
      <c r="N498" s="92" t="s">
        <v>0</v>
      </c>
      <c r="O498" s="312" t="str">
        <f t="shared" si="54"/>
        <v>Jakov – Boban</v>
      </c>
      <c r="P498" s="92" t="s">
        <v>0</v>
      </c>
      <c r="Q498" s="141">
        <f t="shared" si="55"/>
        <v>486</v>
      </c>
      <c r="R498" s="278" t="str">
        <f t="shared" si="51"/>
        <v/>
      </c>
      <c r="T498" s="282" t="str" cm="1">
        <f t="array" ref="T498">IFERROR(INDEX(import_data,MATCH($T$8&amp;"-"&amp;$Q498,import_key,0),T$9),"")</f>
        <v/>
      </c>
      <c r="U498" s="280" t="str" cm="1">
        <f t="array" ref="U498">IFERROR(INDEX(import_data,MATCH($T$8&amp;"-"&amp;$Q498,import_key,0),U$9),"")</f>
        <v/>
      </c>
      <c r="V498" s="300" t="str" cm="1">
        <f t="array" ref="V498">IFERROR(INDEX(import_data,MATCH($T$8&amp;"-"&amp;$Q498,import_key,0),V$9),"")</f>
        <v/>
      </c>
    </row>
    <row r="499" spans="2:22" x14ac:dyDescent="0.25">
      <c r="B499" s="141">
        <f t="shared" si="56"/>
        <v>487</v>
      </c>
      <c r="C499" s="278">
        <f t="shared" si="50"/>
        <v>505</v>
      </c>
      <c r="E499" s="282" cm="1">
        <f t="array" ref="E499">IF($C499="","",INDEX(import_data,$C499,E$9))</f>
        <v>1434</v>
      </c>
      <c r="F499" s="280" t="str" cm="1">
        <f t="array" ref="F499">IF($C499="","",INDEX(import_data,$C499,F$9))</f>
        <v>Jakov</v>
      </c>
      <c r="G499" s="280" t="str" cm="1">
        <f t="array" ref="G499">IF($C499="","",INDEX(import_data,$C499,G$9))</f>
        <v>Lesjak</v>
      </c>
      <c r="H499" s="280" t="str" cm="1">
        <f t="array" ref="H499">IF($C499="","",IF(INDEX(import_data,$C499,H$9)="","",INDEX(import_data,$C499,H$9)))</f>
        <v>OK Japetić</v>
      </c>
      <c r="I499" s="300" t="str" cm="1">
        <f t="array" ref="I499">IF($C499="","",IF(INDEX(import_data,$C499,I$9)="","",INDEX(import_data,$C499,I$9)))</f>
        <v>M20</v>
      </c>
      <c r="K499" s="312" t="str">
        <f t="shared" si="52"/>
        <v>Jakov – Lesjak – OK Japetić – M20</v>
      </c>
      <c r="L499" s="92" t="s">
        <v>0</v>
      </c>
      <c r="M499" s="312" t="str">
        <f t="shared" si="53"/>
        <v>Jakov – Lesjak – OK Japetić</v>
      </c>
      <c r="N499" s="92" t="s">
        <v>0</v>
      </c>
      <c r="O499" s="312" t="str">
        <f t="shared" si="54"/>
        <v>Jakov – Lesjak</v>
      </c>
      <c r="P499" s="92" t="s">
        <v>0</v>
      </c>
      <c r="Q499" s="141">
        <f t="shared" si="55"/>
        <v>487</v>
      </c>
      <c r="R499" s="278" t="str">
        <f t="shared" si="51"/>
        <v/>
      </c>
      <c r="T499" s="282" t="str" cm="1">
        <f t="array" ref="T499">IFERROR(INDEX(import_data,MATCH($T$8&amp;"-"&amp;$Q499,import_key,0),T$9),"")</f>
        <v/>
      </c>
      <c r="U499" s="280" t="str" cm="1">
        <f t="array" ref="U499">IFERROR(INDEX(import_data,MATCH($T$8&amp;"-"&amp;$Q499,import_key,0),U$9),"")</f>
        <v/>
      </c>
      <c r="V499" s="300" t="str" cm="1">
        <f t="array" ref="V499">IFERROR(INDEX(import_data,MATCH($T$8&amp;"-"&amp;$Q499,import_key,0),V$9),"")</f>
        <v/>
      </c>
    </row>
    <row r="500" spans="2:22" x14ac:dyDescent="0.25">
      <c r="B500" s="141">
        <f t="shared" si="56"/>
        <v>488</v>
      </c>
      <c r="C500" s="278">
        <f t="shared" si="50"/>
        <v>506</v>
      </c>
      <c r="E500" s="282" cm="1">
        <f t="array" ref="E500">IF($C500="","",INDEX(import_data,$C500,E$9))</f>
        <v>2218</v>
      </c>
      <c r="F500" s="280" t="str" cm="1">
        <f t="array" ref="F500">IF($C500="","",INDEX(import_data,$C500,F$9))</f>
        <v>Jakov</v>
      </c>
      <c r="G500" s="280" t="str" cm="1">
        <f t="array" ref="G500">IF($C500="","",INDEX(import_data,$C500,G$9))</f>
        <v>Bijelić</v>
      </c>
      <c r="H500" s="280" t="str" cm="1">
        <f t="array" ref="H500">IF($C500="","",IF(INDEX(import_data,$C500,H$9)="","",INDEX(import_data,$C500,H$9)))</f>
        <v>OK Bjelovar</v>
      </c>
      <c r="I500" s="300" t="str" cm="1">
        <f t="array" ref="I500">IF($C500="","",IF(INDEX(import_data,$C500,I$9)="","",INDEX(import_data,$C500,I$9)))</f>
        <v>M12</v>
      </c>
      <c r="K500" s="312" t="str">
        <f t="shared" si="52"/>
        <v>Jakov – Bijelić – OK Bjelovar – M12</v>
      </c>
      <c r="L500" s="92" t="s">
        <v>0</v>
      </c>
      <c r="M500" s="312" t="str">
        <f t="shared" si="53"/>
        <v>Jakov – Bijelić – OK Bjelovar</v>
      </c>
      <c r="N500" s="92" t="s">
        <v>0</v>
      </c>
      <c r="O500" s="312" t="str">
        <f t="shared" si="54"/>
        <v>Jakov – Bijelić</v>
      </c>
      <c r="P500" s="92" t="s">
        <v>0</v>
      </c>
      <c r="Q500" s="141">
        <f t="shared" si="55"/>
        <v>488</v>
      </c>
      <c r="R500" s="278" t="str">
        <f t="shared" si="51"/>
        <v/>
      </c>
      <c r="T500" s="282" t="str" cm="1">
        <f t="array" ref="T500">IFERROR(INDEX(import_data,MATCH($T$8&amp;"-"&amp;$Q500,import_key,0),T$9),"")</f>
        <v/>
      </c>
      <c r="U500" s="280" t="str" cm="1">
        <f t="array" ref="U500">IFERROR(INDEX(import_data,MATCH($T$8&amp;"-"&amp;$Q500,import_key,0),U$9),"")</f>
        <v/>
      </c>
      <c r="V500" s="300" t="str" cm="1">
        <f t="array" ref="V500">IFERROR(INDEX(import_data,MATCH($T$8&amp;"-"&amp;$Q500,import_key,0),V$9),"")</f>
        <v/>
      </c>
    </row>
    <row r="501" spans="2:22" x14ac:dyDescent="0.25">
      <c r="B501" s="141">
        <f t="shared" si="56"/>
        <v>489</v>
      </c>
      <c r="C501" s="278">
        <f t="shared" si="50"/>
        <v>507</v>
      </c>
      <c r="E501" s="282" cm="1">
        <f t="array" ref="E501">IF($C501="","",INDEX(import_data,$C501,E$9))</f>
        <v>1620</v>
      </c>
      <c r="F501" s="280" t="str" cm="1">
        <f t="array" ref="F501">IF($C501="","",INDEX(import_data,$C501,F$9))</f>
        <v>Jakov</v>
      </c>
      <c r="G501" s="280" t="str" cm="1">
        <f t="array" ref="G501">IF($C501="","",INDEX(import_data,$C501,G$9))</f>
        <v>Kamenicki</v>
      </c>
      <c r="H501" s="280" t="str" cm="1">
        <f t="array" ref="H501">IF($C501="","",IF(INDEX(import_data,$C501,H$9)="","",INDEX(import_data,$C501,H$9)))</f>
        <v>OK Sova</v>
      </c>
      <c r="I501" s="300" t="str" cm="1">
        <f t="array" ref="I501">IF($C501="","",IF(INDEX(import_data,$C501,I$9)="","",INDEX(import_data,$C501,I$9)))</f>
        <v/>
      </c>
      <c r="K501" s="312" t="str">
        <f t="shared" si="52"/>
        <v>Jakov – Kamenicki – OK Sova</v>
      </c>
      <c r="L501" s="92" t="s">
        <v>0</v>
      </c>
      <c r="M501" s="312" t="str">
        <f t="shared" si="53"/>
        <v>Jakov – Kamenicki – OK Sova</v>
      </c>
      <c r="N501" s="92" t="s">
        <v>0</v>
      </c>
      <c r="O501" s="312" t="str">
        <f t="shared" si="54"/>
        <v>Jakov – Kamenicki</v>
      </c>
      <c r="P501" s="92" t="s">
        <v>0</v>
      </c>
      <c r="Q501" s="141">
        <f t="shared" si="55"/>
        <v>489</v>
      </c>
      <c r="R501" s="278" t="str">
        <f t="shared" si="51"/>
        <v/>
      </c>
      <c r="T501" s="282" t="str" cm="1">
        <f t="array" ref="T501">IFERROR(INDEX(import_data,MATCH($T$8&amp;"-"&amp;$Q501,import_key,0),T$9),"")</f>
        <v/>
      </c>
      <c r="U501" s="280" t="str" cm="1">
        <f t="array" ref="U501">IFERROR(INDEX(import_data,MATCH($T$8&amp;"-"&amp;$Q501,import_key,0),U$9),"")</f>
        <v/>
      </c>
      <c r="V501" s="300" t="str" cm="1">
        <f t="array" ref="V501">IFERROR(INDEX(import_data,MATCH($T$8&amp;"-"&amp;$Q501,import_key,0),V$9),"")</f>
        <v/>
      </c>
    </row>
    <row r="502" spans="2:22" x14ac:dyDescent="0.25">
      <c r="B502" s="141">
        <f t="shared" si="56"/>
        <v>490</v>
      </c>
      <c r="C502" s="278">
        <f t="shared" si="50"/>
        <v>508</v>
      </c>
      <c r="E502" s="282" cm="1">
        <f t="array" ref="E502">IF($C502="","",INDEX(import_data,$C502,E$9))</f>
        <v>1712</v>
      </c>
      <c r="F502" s="280" t="str" cm="1">
        <f t="array" ref="F502">IF($C502="","",INDEX(import_data,$C502,F$9))</f>
        <v>Jakov</v>
      </c>
      <c r="G502" s="280" t="str" cm="1">
        <f t="array" ref="G502">IF($C502="","",INDEX(import_data,$C502,G$9))</f>
        <v>Odak</v>
      </c>
      <c r="H502" s="280" t="str" cm="1">
        <f t="array" ref="H502">IF($C502="","",IF(INDEX(import_data,$C502,H$9)="","",INDEX(import_data,$C502,H$9)))</f>
        <v>OK Vihor</v>
      </c>
      <c r="I502" s="300" t="str" cm="1">
        <f t="array" ref="I502">IF($C502="","",IF(INDEX(import_data,$C502,I$9)="","",INDEX(import_data,$C502,I$9)))</f>
        <v/>
      </c>
      <c r="K502" s="312" t="str">
        <f t="shared" si="52"/>
        <v>Jakov – Odak – OK Vihor</v>
      </c>
      <c r="L502" s="92" t="s">
        <v>0</v>
      </c>
      <c r="M502" s="312" t="str">
        <f t="shared" si="53"/>
        <v>Jakov – Odak – OK Vihor</v>
      </c>
      <c r="N502" s="92" t="s">
        <v>0</v>
      </c>
      <c r="O502" s="312" t="str">
        <f t="shared" si="54"/>
        <v>Jakov – Odak</v>
      </c>
      <c r="P502" s="92" t="s">
        <v>0</v>
      </c>
      <c r="Q502" s="141">
        <f t="shared" si="55"/>
        <v>490</v>
      </c>
      <c r="R502" s="278" t="str">
        <f t="shared" si="51"/>
        <v/>
      </c>
      <c r="T502" s="282" t="str" cm="1">
        <f t="array" ref="T502">IFERROR(INDEX(import_data,MATCH($T$8&amp;"-"&amp;$Q502,import_key,0),T$9),"")</f>
        <v/>
      </c>
      <c r="U502" s="280" t="str" cm="1">
        <f t="array" ref="U502">IFERROR(INDEX(import_data,MATCH($T$8&amp;"-"&amp;$Q502,import_key,0),U$9),"")</f>
        <v/>
      </c>
      <c r="V502" s="300" t="str" cm="1">
        <f t="array" ref="V502">IFERROR(INDEX(import_data,MATCH($T$8&amp;"-"&amp;$Q502,import_key,0),V$9),"")</f>
        <v/>
      </c>
    </row>
    <row r="503" spans="2:22" x14ac:dyDescent="0.25">
      <c r="B503" s="141">
        <f t="shared" si="56"/>
        <v>491</v>
      </c>
      <c r="C503" s="278">
        <f t="shared" si="50"/>
        <v>509</v>
      </c>
      <c r="E503" s="282" cm="1">
        <f t="array" ref="E503">IF($C503="","",INDEX(import_data,$C503,E$9))</f>
        <v>1947</v>
      </c>
      <c r="F503" s="280" t="str" cm="1">
        <f t="array" ref="F503">IF($C503="","",INDEX(import_data,$C503,F$9))</f>
        <v>Jakov</v>
      </c>
      <c r="G503" s="280" t="str" cm="1">
        <f t="array" ref="G503">IF($C503="","",INDEX(import_data,$C503,G$9))</f>
        <v>Tkalec</v>
      </c>
      <c r="H503" s="280" t="str" cm="1">
        <f t="array" ref="H503">IF($C503="","",IF(INDEX(import_data,$C503,H$9)="","",INDEX(import_data,$C503,H$9)))</f>
        <v>OK Međimurje</v>
      </c>
      <c r="I503" s="300" t="str" cm="1">
        <f t="array" ref="I503">IF($C503="","",IF(INDEX(import_data,$C503,I$9)="","",INDEX(import_data,$C503,I$9)))</f>
        <v/>
      </c>
      <c r="K503" s="312" t="str">
        <f t="shared" si="52"/>
        <v>Jakov – Tkalec – OK Međimurje</v>
      </c>
      <c r="L503" s="92" t="s">
        <v>0</v>
      </c>
      <c r="M503" s="312" t="str">
        <f t="shared" si="53"/>
        <v>Jakov – Tkalec – OK Međimurje</v>
      </c>
      <c r="N503" s="92" t="s">
        <v>0</v>
      </c>
      <c r="O503" s="312" t="str">
        <f t="shared" si="54"/>
        <v>Jakov – Tkalec</v>
      </c>
      <c r="P503" s="92" t="s">
        <v>0</v>
      </c>
      <c r="Q503" s="141">
        <f t="shared" si="55"/>
        <v>491</v>
      </c>
      <c r="R503" s="278" t="str">
        <f t="shared" si="51"/>
        <v/>
      </c>
      <c r="T503" s="282" t="str" cm="1">
        <f t="array" ref="T503">IFERROR(INDEX(import_data,MATCH($T$8&amp;"-"&amp;$Q503,import_key,0),T$9),"")</f>
        <v/>
      </c>
      <c r="U503" s="280" t="str" cm="1">
        <f t="array" ref="U503">IFERROR(INDEX(import_data,MATCH($T$8&amp;"-"&amp;$Q503,import_key,0),U$9),"")</f>
        <v/>
      </c>
      <c r="V503" s="300" t="str" cm="1">
        <f t="array" ref="V503">IFERROR(INDEX(import_data,MATCH($T$8&amp;"-"&amp;$Q503,import_key,0),V$9),"")</f>
        <v/>
      </c>
    </row>
    <row r="504" spans="2:22" x14ac:dyDescent="0.25">
      <c r="B504" s="141">
        <f t="shared" si="56"/>
        <v>492</v>
      </c>
      <c r="C504" s="278">
        <f t="shared" si="50"/>
        <v>510</v>
      </c>
      <c r="E504" s="282" cm="1">
        <f t="array" ref="E504">IF($C504="","",INDEX(import_data,$C504,E$9))</f>
        <v>1180</v>
      </c>
      <c r="F504" s="280" t="str" cm="1">
        <f t="array" ref="F504">IF($C504="","",INDEX(import_data,$C504,F$9))</f>
        <v>Jan</v>
      </c>
      <c r="G504" s="280" t="str" cm="1">
        <f t="array" ref="G504">IF($C504="","",INDEX(import_data,$C504,G$9))</f>
        <v>Turković</v>
      </c>
      <c r="H504" s="280" t="str" cm="1">
        <f t="array" ref="H504">IF($C504="","",IF(INDEX(import_data,$C504,H$9)="","",INDEX(import_data,$C504,H$9)))</f>
        <v>OK Varaždin</v>
      </c>
      <c r="I504" s="300" t="str" cm="1">
        <f t="array" ref="I504">IF($C504="","",IF(INDEX(import_data,$C504,I$9)="","",INDEX(import_data,$C504,I$9)))</f>
        <v/>
      </c>
      <c r="K504" s="312" t="str">
        <f t="shared" si="52"/>
        <v>Jan – Turković – OK Varaždin</v>
      </c>
      <c r="L504" s="92" t="s">
        <v>0</v>
      </c>
      <c r="M504" s="312" t="str">
        <f t="shared" si="53"/>
        <v>Jan – Turković – OK Varaždin</v>
      </c>
      <c r="N504" s="92" t="s">
        <v>0</v>
      </c>
      <c r="O504" s="312" t="str">
        <f t="shared" si="54"/>
        <v>Jan – Turković</v>
      </c>
      <c r="P504" s="92" t="s">
        <v>0</v>
      </c>
      <c r="Q504" s="141">
        <f t="shared" si="55"/>
        <v>492</v>
      </c>
      <c r="R504" s="278" t="str">
        <f t="shared" si="51"/>
        <v/>
      </c>
      <c r="T504" s="282" t="str" cm="1">
        <f t="array" ref="T504">IFERROR(INDEX(import_data,MATCH($T$8&amp;"-"&amp;$Q504,import_key,0),T$9),"")</f>
        <v/>
      </c>
      <c r="U504" s="280" t="str" cm="1">
        <f t="array" ref="U504">IFERROR(INDEX(import_data,MATCH($T$8&amp;"-"&amp;$Q504,import_key,0),U$9),"")</f>
        <v/>
      </c>
      <c r="V504" s="300" t="str" cm="1">
        <f t="array" ref="V504">IFERROR(INDEX(import_data,MATCH($T$8&amp;"-"&amp;$Q504,import_key,0),V$9),"")</f>
        <v/>
      </c>
    </row>
    <row r="505" spans="2:22" x14ac:dyDescent="0.25">
      <c r="B505" s="141">
        <f t="shared" si="56"/>
        <v>493</v>
      </c>
      <c r="C505" s="278">
        <f t="shared" si="50"/>
        <v>511</v>
      </c>
      <c r="E505" s="282" cm="1">
        <f t="array" ref="E505">IF($C505="","",INDEX(import_data,$C505,E$9))</f>
        <v>1522</v>
      </c>
      <c r="F505" s="280" t="str" cm="1">
        <f t="array" ref="F505">IF($C505="","",INDEX(import_data,$C505,F$9))</f>
        <v>Jan</v>
      </c>
      <c r="G505" s="280" t="str" cm="1">
        <f t="array" ref="G505">IF($C505="","",INDEX(import_data,$C505,G$9))</f>
        <v>Gobec</v>
      </c>
      <c r="H505" s="280" t="str" cm="1">
        <f t="array" ref="H505">IF($C505="","",IF(INDEX(import_data,$C505,H$9)="","",INDEX(import_data,$C505,H$9)))</f>
        <v>OK Vihor</v>
      </c>
      <c r="I505" s="300" t="str" cm="1">
        <f t="array" ref="I505">IF($C505="","",IF(INDEX(import_data,$C505,I$9)="","",INDEX(import_data,$C505,I$9)))</f>
        <v>M21A</v>
      </c>
      <c r="K505" s="312" t="str">
        <f t="shared" si="52"/>
        <v>Jan – Gobec – OK Vihor – M21A</v>
      </c>
      <c r="L505" s="92" t="s">
        <v>0</v>
      </c>
      <c r="M505" s="312" t="str">
        <f t="shared" si="53"/>
        <v>Jan – Gobec – OK Vihor</v>
      </c>
      <c r="N505" s="92" t="s">
        <v>0</v>
      </c>
      <c r="O505" s="312" t="str">
        <f t="shared" si="54"/>
        <v>Jan – Gobec</v>
      </c>
      <c r="P505" s="92" t="s">
        <v>0</v>
      </c>
      <c r="Q505" s="141">
        <f t="shared" si="55"/>
        <v>493</v>
      </c>
      <c r="R505" s="278" t="str">
        <f t="shared" si="51"/>
        <v/>
      </c>
      <c r="T505" s="282" t="str" cm="1">
        <f t="array" ref="T505">IFERROR(INDEX(import_data,MATCH($T$8&amp;"-"&amp;$Q505,import_key,0),T$9),"")</f>
        <v/>
      </c>
      <c r="U505" s="280" t="str" cm="1">
        <f t="array" ref="U505">IFERROR(INDEX(import_data,MATCH($T$8&amp;"-"&amp;$Q505,import_key,0),U$9),"")</f>
        <v/>
      </c>
      <c r="V505" s="300" t="str" cm="1">
        <f t="array" ref="V505">IFERROR(INDEX(import_data,MATCH($T$8&amp;"-"&amp;$Q505,import_key,0),V$9),"")</f>
        <v/>
      </c>
    </row>
    <row r="506" spans="2:22" x14ac:dyDescent="0.25">
      <c r="B506" s="141">
        <f t="shared" si="56"/>
        <v>494</v>
      </c>
      <c r="C506" s="278">
        <f t="shared" si="50"/>
        <v>512</v>
      </c>
      <c r="E506" s="282" cm="1">
        <f t="array" ref="E506">IF($C506="","",INDEX(import_data,$C506,E$9))</f>
        <v>2210</v>
      </c>
      <c r="F506" s="280" t="str" cm="1">
        <f t="array" ref="F506">IF($C506="","",INDEX(import_data,$C506,F$9))</f>
        <v>Jan</v>
      </c>
      <c r="G506" s="280" t="str" cm="1">
        <f t="array" ref="G506">IF($C506="","",INDEX(import_data,$C506,G$9))</f>
        <v>Erben</v>
      </c>
      <c r="H506" s="280" t="str" cm="1">
        <f t="array" ref="H506">IF($C506="","",IF(INDEX(import_data,$C506,H$9)="","",INDEX(import_data,$C506,H$9)))</f>
        <v>OK Jelen</v>
      </c>
      <c r="I506" s="300" t="str" cm="1">
        <f t="array" ref="I506">IF($C506="","",IF(INDEX(import_data,$C506,I$9)="","",INDEX(import_data,$C506,I$9)))</f>
        <v>M16</v>
      </c>
      <c r="K506" s="312" t="str">
        <f t="shared" si="52"/>
        <v>Jan – Erben – OK Jelen – M16</v>
      </c>
      <c r="L506" s="92" t="s">
        <v>0</v>
      </c>
      <c r="M506" s="312" t="str">
        <f t="shared" si="53"/>
        <v>Jan – Erben – OK Jelen</v>
      </c>
      <c r="N506" s="92" t="s">
        <v>0</v>
      </c>
      <c r="O506" s="312" t="str">
        <f t="shared" si="54"/>
        <v>Jan – Erben</v>
      </c>
      <c r="P506" s="92" t="s">
        <v>0</v>
      </c>
      <c r="Q506" s="141">
        <f t="shared" si="55"/>
        <v>494</v>
      </c>
      <c r="R506" s="278" t="str">
        <f t="shared" si="51"/>
        <v/>
      </c>
      <c r="T506" s="282" t="str" cm="1">
        <f t="array" ref="T506">IFERROR(INDEX(import_data,MATCH($T$8&amp;"-"&amp;$Q506,import_key,0),T$9),"")</f>
        <v/>
      </c>
      <c r="U506" s="280" t="str" cm="1">
        <f t="array" ref="U506">IFERROR(INDEX(import_data,MATCH($T$8&amp;"-"&amp;$Q506,import_key,0),U$9),"")</f>
        <v/>
      </c>
      <c r="V506" s="300" t="str" cm="1">
        <f t="array" ref="V506">IFERROR(INDEX(import_data,MATCH($T$8&amp;"-"&amp;$Q506,import_key,0),V$9),"")</f>
        <v/>
      </c>
    </row>
    <row r="507" spans="2:22" x14ac:dyDescent="0.25">
      <c r="B507" s="141">
        <f t="shared" si="56"/>
        <v>495</v>
      </c>
      <c r="C507" s="278">
        <f t="shared" si="50"/>
        <v>513</v>
      </c>
      <c r="E507" s="282" cm="1">
        <f t="array" ref="E507">IF($C507="","",INDEX(import_data,$C507,E$9))</f>
        <v>2075</v>
      </c>
      <c r="F507" s="280" t="str" cm="1">
        <f t="array" ref="F507">IF($C507="","",INDEX(import_data,$C507,F$9))</f>
        <v>Jan</v>
      </c>
      <c r="G507" s="280" t="str" cm="1">
        <f t="array" ref="G507">IF($C507="","",INDEX(import_data,$C507,G$9))</f>
        <v>Karlik</v>
      </c>
      <c r="H507" s="280" t="str" cm="1">
        <f t="array" ref="H507">IF($C507="","",IF(INDEX(import_data,$C507,H$9)="","",INDEX(import_data,$C507,H$9)))</f>
        <v>KOS Tesla Brno</v>
      </c>
      <c r="I507" s="300" t="str" cm="1">
        <f t="array" ref="I507">IF($C507="","",IF(INDEX(import_data,$C507,I$9)="","",INDEX(import_data,$C507,I$9)))</f>
        <v/>
      </c>
      <c r="K507" s="312" t="str">
        <f t="shared" si="52"/>
        <v>Jan – Karlik – KOS Tesla Brno</v>
      </c>
      <c r="L507" s="92" t="s">
        <v>0</v>
      </c>
      <c r="M507" s="312" t="str">
        <f t="shared" si="53"/>
        <v>Jan – Karlik – KOS Tesla Brno</v>
      </c>
      <c r="N507" s="92" t="s">
        <v>0</v>
      </c>
      <c r="O507" s="312" t="str">
        <f t="shared" si="54"/>
        <v>Jan – Karlik</v>
      </c>
      <c r="P507" s="92" t="s">
        <v>0</v>
      </c>
      <c r="Q507" s="141">
        <f t="shared" si="55"/>
        <v>495</v>
      </c>
      <c r="R507" s="278" t="str">
        <f t="shared" si="51"/>
        <v/>
      </c>
      <c r="T507" s="282" t="str" cm="1">
        <f t="array" ref="T507">IFERROR(INDEX(import_data,MATCH($T$8&amp;"-"&amp;$Q507,import_key,0),T$9),"")</f>
        <v/>
      </c>
      <c r="U507" s="280" t="str" cm="1">
        <f t="array" ref="U507">IFERROR(INDEX(import_data,MATCH($T$8&amp;"-"&amp;$Q507,import_key,0),U$9),"")</f>
        <v/>
      </c>
      <c r="V507" s="300" t="str" cm="1">
        <f t="array" ref="V507">IFERROR(INDEX(import_data,MATCH($T$8&amp;"-"&amp;$Q507,import_key,0),V$9),"")</f>
        <v/>
      </c>
    </row>
    <row r="508" spans="2:22" x14ac:dyDescent="0.25">
      <c r="B508" s="141">
        <f t="shared" si="56"/>
        <v>496</v>
      </c>
      <c r="C508" s="278">
        <f t="shared" si="50"/>
        <v>514</v>
      </c>
      <c r="E508" s="282" cm="1">
        <f t="array" ref="E508">IF($C508="","",INDEX(import_data,$C508,E$9))</f>
        <v>2249</v>
      </c>
      <c r="F508" s="280" t="str" cm="1">
        <f t="array" ref="F508">IF($C508="","",INDEX(import_data,$C508,F$9))</f>
        <v>Jan</v>
      </c>
      <c r="G508" s="280" t="str" cm="1">
        <f t="array" ref="G508">IF($C508="","",INDEX(import_data,$C508,G$9))</f>
        <v>Grgić</v>
      </c>
      <c r="H508" s="280" t="str" cm="1">
        <f t="array" ref="H508">IF($C508="","",IF(INDEX(import_data,$C508,H$9)="","",INDEX(import_data,$C508,H$9)))</f>
        <v/>
      </c>
      <c r="I508" s="300" t="str" cm="1">
        <f t="array" ref="I508">IF($C508="","",IF(INDEX(import_data,$C508,I$9)="","",INDEX(import_data,$C508,I$9)))</f>
        <v/>
      </c>
      <c r="K508" s="312" t="str">
        <f t="shared" si="52"/>
        <v>Jan – Grgić</v>
      </c>
      <c r="L508" s="92" t="s">
        <v>0</v>
      </c>
      <c r="M508" s="312" t="str">
        <f t="shared" si="53"/>
        <v>Jan – Grgić</v>
      </c>
      <c r="N508" s="92" t="s">
        <v>0</v>
      </c>
      <c r="O508" s="312" t="str">
        <f t="shared" si="54"/>
        <v>Jan – Grgić</v>
      </c>
      <c r="P508" s="92" t="s">
        <v>0</v>
      </c>
      <c r="Q508" s="141">
        <f t="shared" si="55"/>
        <v>496</v>
      </c>
      <c r="R508" s="278" t="str">
        <f t="shared" si="51"/>
        <v/>
      </c>
      <c r="T508" s="282" t="str" cm="1">
        <f t="array" ref="T508">IFERROR(INDEX(import_data,MATCH($T$8&amp;"-"&amp;$Q508,import_key,0),T$9),"")</f>
        <v/>
      </c>
      <c r="U508" s="280" t="str" cm="1">
        <f t="array" ref="U508">IFERROR(INDEX(import_data,MATCH($T$8&amp;"-"&amp;$Q508,import_key,0),U$9),"")</f>
        <v/>
      </c>
      <c r="V508" s="300" t="str" cm="1">
        <f t="array" ref="V508">IFERROR(INDEX(import_data,MATCH($T$8&amp;"-"&amp;$Q508,import_key,0),V$9),"")</f>
        <v/>
      </c>
    </row>
    <row r="509" spans="2:22" x14ac:dyDescent="0.25">
      <c r="B509" s="141">
        <f t="shared" si="56"/>
        <v>497</v>
      </c>
      <c r="C509" s="278">
        <f t="shared" si="50"/>
        <v>515</v>
      </c>
      <c r="E509" s="282" cm="1">
        <f t="array" ref="E509">IF($C509="","",INDEX(import_data,$C509,E$9))</f>
        <v>1649</v>
      </c>
      <c r="F509" s="280" t="str" cm="1">
        <f t="array" ref="F509">IF($C509="","",INDEX(import_data,$C509,F$9))</f>
        <v>Jana</v>
      </c>
      <c r="G509" s="280" t="str" cm="1">
        <f t="array" ref="G509">IF($C509="","",INDEX(import_data,$C509,G$9))</f>
        <v>Kovačić</v>
      </c>
      <c r="H509" s="280" t="str" cm="1">
        <f t="array" ref="H509">IF($C509="","",IF(INDEX(import_data,$C509,H$9)="","",INDEX(import_data,$C509,H$9)))</f>
        <v>OK Varaždin</v>
      </c>
      <c r="I509" s="300" t="str" cm="1">
        <f t="array" ref="I509">IF($C509="","",IF(INDEX(import_data,$C509,I$9)="","",INDEX(import_data,$C509,I$9)))</f>
        <v/>
      </c>
      <c r="K509" s="312" t="str">
        <f t="shared" si="52"/>
        <v>Jana – Kovačić – OK Varaždin</v>
      </c>
      <c r="L509" s="92" t="s">
        <v>0</v>
      </c>
      <c r="M509" s="312" t="str">
        <f t="shared" si="53"/>
        <v>Jana – Kovačić – OK Varaždin</v>
      </c>
      <c r="N509" s="92" t="s">
        <v>0</v>
      </c>
      <c r="O509" s="312" t="str">
        <f t="shared" si="54"/>
        <v>Jana – Kovačić</v>
      </c>
      <c r="P509" s="92" t="s">
        <v>0</v>
      </c>
      <c r="Q509" s="141">
        <f t="shared" si="55"/>
        <v>497</v>
      </c>
      <c r="R509" s="278" t="str">
        <f t="shared" si="51"/>
        <v/>
      </c>
      <c r="T509" s="282" t="str" cm="1">
        <f t="array" ref="T509">IFERROR(INDEX(import_data,MATCH($T$8&amp;"-"&amp;$Q509,import_key,0),T$9),"")</f>
        <v/>
      </c>
      <c r="U509" s="280" t="str" cm="1">
        <f t="array" ref="U509">IFERROR(INDEX(import_data,MATCH($T$8&amp;"-"&amp;$Q509,import_key,0),U$9),"")</f>
        <v/>
      </c>
      <c r="V509" s="300" t="str" cm="1">
        <f t="array" ref="V509">IFERROR(INDEX(import_data,MATCH($T$8&amp;"-"&amp;$Q509,import_key,0),V$9),"")</f>
        <v/>
      </c>
    </row>
    <row r="510" spans="2:22" x14ac:dyDescent="0.25">
      <c r="B510" s="141">
        <f t="shared" si="56"/>
        <v>498</v>
      </c>
      <c r="C510" s="278">
        <f t="shared" si="50"/>
        <v>516</v>
      </c>
      <c r="E510" s="282" cm="1">
        <f t="array" ref="E510">IF($C510="","",INDEX(import_data,$C510,E$9))</f>
        <v>1290</v>
      </c>
      <c r="F510" s="280" t="str" cm="1">
        <f t="array" ref="F510">IF($C510="","",INDEX(import_data,$C510,F$9))</f>
        <v>Jana</v>
      </c>
      <c r="G510" s="280" t="str" cm="1">
        <f t="array" ref="G510">IF($C510="","",INDEX(import_data,$C510,G$9))</f>
        <v>Markulinčić</v>
      </c>
      <c r="H510" s="280" t="str" cm="1">
        <f t="array" ref="H510">IF($C510="","",IF(INDEX(import_data,$C510,H$9)="","",INDEX(import_data,$C510,H$9)))</f>
        <v>OK Međimurje</v>
      </c>
      <c r="I510" s="300" t="str" cm="1">
        <f t="array" ref="I510">IF($C510="","",IF(INDEX(import_data,$C510,I$9)="","",INDEX(import_data,$C510,I$9)))</f>
        <v/>
      </c>
      <c r="K510" s="312" t="str">
        <f t="shared" si="52"/>
        <v>Jana – Markulinčić – OK Međimurje</v>
      </c>
      <c r="L510" s="92" t="s">
        <v>0</v>
      </c>
      <c r="M510" s="312" t="str">
        <f t="shared" si="53"/>
        <v>Jana – Markulinčić – OK Međimurje</v>
      </c>
      <c r="N510" s="92" t="s">
        <v>0</v>
      </c>
      <c r="O510" s="312" t="str">
        <f t="shared" si="54"/>
        <v>Jana – Markulinčić</v>
      </c>
      <c r="P510" s="92" t="s">
        <v>0</v>
      </c>
      <c r="Q510" s="141">
        <f t="shared" si="55"/>
        <v>498</v>
      </c>
      <c r="R510" s="278" t="str">
        <f t="shared" si="51"/>
        <v/>
      </c>
      <c r="T510" s="282" t="str" cm="1">
        <f t="array" ref="T510">IFERROR(INDEX(import_data,MATCH($T$8&amp;"-"&amp;$Q510,import_key,0),T$9),"")</f>
        <v/>
      </c>
      <c r="U510" s="280" t="str" cm="1">
        <f t="array" ref="U510">IFERROR(INDEX(import_data,MATCH($T$8&amp;"-"&amp;$Q510,import_key,0),U$9),"")</f>
        <v/>
      </c>
      <c r="V510" s="300" t="str" cm="1">
        <f t="array" ref="V510">IFERROR(INDEX(import_data,MATCH($T$8&amp;"-"&amp;$Q510,import_key,0),V$9),"")</f>
        <v/>
      </c>
    </row>
    <row r="511" spans="2:22" x14ac:dyDescent="0.25">
      <c r="B511" s="141">
        <f t="shared" si="56"/>
        <v>499</v>
      </c>
      <c r="C511" s="278">
        <f t="shared" si="50"/>
        <v>517</v>
      </c>
      <c r="E511" s="282" cm="1">
        <f t="array" ref="E511">IF($C511="","",INDEX(import_data,$C511,E$9))</f>
        <v>1864</v>
      </c>
      <c r="F511" s="280" t="str" cm="1">
        <f t="array" ref="F511">IF($C511="","",INDEX(import_data,$C511,F$9))</f>
        <v>Jana</v>
      </c>
      <c r="G511" s="280" t="str" cm="1">
        <f t="array" ref="G511">IF($C511="","",INDEX(import_data,$C511,G$9))</f>
        <v>Cvjetko</v>
      </c>
      <c r="H511" s="280" t="str" cm="1">
        <f t="array" ref="H511">IF($C511="","",IF(INDEX(import_data,$C511,H$9)="","",INDEX(import_data,$C511,H$9)))</f>
        <v>OK Japetić</v>
      </c>
      <c r="I511" s="300" t="str" cm="1">
        <f t="array" ref="I511">IF($C511="","",IF(INDEX(import_data,$C511,I$9)="","",INDEX(import_data,$C511,I$9)))</f>
        <v>Ž16</v>
      </c>
      <c r="K511" s="312" t="str">
        <f t="shared" si="52"/>
        <v>Jana – Cvjetko – OK Japetić – Ž16</v>
      </c>
      <c r="L511" s="92" t="s">
        <v>0</v>
      </c>
      <c r="M511" s="312" t="str">
        <f t="shared" si="53"/>
        <v>Jana – Cvjetko – OK Japetić</v>
      </c>
      <c r="N511" s="92" t="s">
        <v>0</v>
      </c>
      <c r="O511" s="312" t="str">
        <f t="shared" si="54"/>
        <v>Jana – Cvjetko</v>
      </c>
      <c r="P511" s="92" t="s">
        <v>0</v>
      </c>
      <c r="Q511" s="141">
        <f t="shared" si="55"/>
        <v>499</v>
      </c>
      <c r="R511" s="278" t="str">
        <f t="shared" si="51"/>
        <v/>
      </c>
      <c r="T511" s="282" t="str" cm="1">
        <f t="array" ref="T511">IFERROR(INDEX(import_data,MATCH($T$8&amp;"-"&amp;$Q511,import_key,0),T$9),"")</f>
        <v/>
      </c>
      <c r="U511" s="280" t="str" cm="1">
        <f t="array" ref="U511">IFERROR(INDEX(import_data,MATCH($T$8&amp;"-"&amp;$Q511,import_key,0),U$9),"")</f>
        <v/>
      </c>
      <c r="V511" s="300" t="str" cm="1">
        <f t="array" ref="V511">IFERROR(INDEX(import_data,MATCH($T$8&amp;"-"&amp;$Q511,import_key,0),V$9),"")</f>
        <v/>
      </c>
    </row>
    <row r="512" spans="2:22" x14ac:dyDescent="0.25">
      <c r="B512" s="141">
        <f t="shared" si="56"/>
        <v>500</v>
      </c>
      <c r="C512" s="278">
        <f t="shared" si="50"/>
        <v>518</v>
      </c>
      <c r="E512" s="282" cm="1">
        <f t="array" ref="E512">IF($C512="","",INDEX(import_data,$C512,E$9))</f>
        <v>1597</v>
      </c>
      <c r="F512" s="280" t="str" cm="1">
        <f t="array" ref="F512">IF($C512="","",INDEX(import_data,$C512,F$9))</f>
        <v>Janik</v>
      </c>
      <c r="G512" s="280" t="str" cm="1">
        <f t="array" ref="G512">IF($C512="","",INDEX(import_data,$C512,G$9))</f>
        <v>Martinčević</v>
      </c>
      <c r="H512" s="280" t="str" cm="1">
        <f t="array" ref="H512">IF($C512="","",IF(INDEX(import_data,$C512,H$9)="","",INDEX(import_data,$C512,H$9)))</f>
        <v>OK Varaždin</v>
      </c>
      <c r="I512" s="300" t="str" cm="1">
        <f t="array" ref="I512">IF($C512="","",IF(INDEX(import_data,$C512,I$9)="","",INDEX(import_data,$C512,I$9)))</f>
        <v/>
      </c>
      <c r="K512" s="312" t="str">
        <f t="shared" si="52"/>
        <v>Janik – Martinčević – OK Varaždin</v>
      </c>
      <c r="L512" s="92" t="s">
        <v>0</v>
      </c>
      <c r="M512" s="312" t="str">
        <f t="shared" si="53"/>
        <v>Janik – Martinčević – OK Varaždin</v>
      </c>
      <c r="N512" s="92" t="s">
        <v>0</v>
      </c>
      <c r="O512" s="312" t="str">
        <f t="shared" si="54"/>
        <v>Janik – Martinčević</v>
      </c>
      <c r="P512" s="92" t="s">
        <v>0</v>
      </c>
      <c r="Q512" s="141">
        <f t="shared" si="55"/>
        <v>500</v>
      </c>
      <c r="R512" s="278" t="str">
        <f t="shared" si="51"/>
        <v/>
      </c>
      <c r="T512" s="282" t="str" cm="1">
        <f t="array" ref="T512">IFERROR(INDEX(import_data,MATCH($T$8&amp;"-"&amp;$Q512,import_key,0),T$9),"")</f>
        <v/>
      </c>
      <c r="U512" s="280" t="str" cm="1">
        <f t="array" ref="U512">IFERROR(INDEX(import_data,MATCH($T$8&amp;"-"&amp;$Q512,import_key,0),U$9),"")</f>
        <v/>
      </c>
      <c r="V512" s="300" t="str" cm="1">
        <f t="array" ref="V512">IFERROR(INDEX(import_data,MATCH($T$8&amp;"-"&amp;$Q512,import_key,0),V$9),"")</f>
        <v/>
      </c>
    </row>
    <row r="513" spans="2:22" x14ac:dyDescent="0.25">
      <c r="B513" s="141">
        <f t="shared" si="56"/>
        <v>501</v>
      </c>
      <c r="C513" s="278">
        <f t="shared" si="50"/>
        <v>519</v>
      </c>
      <c r="E513" s="282" cm="1">
        <f t="array" ref="E513">IF($C513="","",INDEX(import_data,$C513,E$9))</f>
        <v>1557</v>
      </c>
      <c r="F513" s="280" t="str" cm="1">
        <f t="array" ref="F513">IF($C513="","",INDEX(import_data,$C513,F$9))</f>
        <v>Janko</v>
      </c>
      <c r="G513" s="280" t="str" cm="1">
        <f t="array" ref="G513">IF($C513="","",INDEX(import_data,$C513,G$9))</f>
        <v>Hodak</v>
      </c>
      <c r="H513" s="280" t="str" cm="1">
        <f t="array" ref="H513">IF($C513="","",IF(INDEX(import_data,$C513,H$9)="","",INDEX(import_data,$C513,H$9)))</f>
        <v>OK Vihor</v>
      </c>
      <c r="I513" s="300" t="str" cm="1">
        <f t="array" ref="I513">IF($C513="","",IF(INDEX(import_data,$C513,I$9)="","",INDEX(import_data,$C513,I$9)))</f>
        <v>M14</v>
      </c>
      <c r="K513" s="312" t="str">
        <f t="shared" si="52"/>
        <v>Janko – Hodak – OK Vihor – M14</v>
      </c>
      <c r="L513" s="92" t="s">
        <v>0</v>
      </c>
      <c r="M513" s="312" t="str">
        <f t="shared" si="53"/>
        <v>Janko – Hodak – OK Vihor</v>
      </c>
      <c r="N513" s="92" t="s">
        <v>0</v>
      </c>
      <c r="O513" s="312" t="str">
        <f t="shared" si="54"/>
        <v>Janko – Hodak</v>
      </c>
      <c r="P513" s="92" t="s">
        <v>0</v>
      </c>
      <c r="Q513" s="141">
        <f t="shared" si="55"/>
        <v>501</v>
      </c>
      <c r="R513" s="278" t="str">
        <f t="shared" si="51"/>
        <v/>
      </c>
      <c r="T513" s="282" t="str" cm="1">
        <f t="array" ref="T513">IFERROR(INDEX(import_data,MATCH($T$8&amp;"-"&amp;$Q513,import_key,0),T$9),"")</f>
        <v/>
      </c>
      <c r="U513" s="280" t="str" cm="1">
        <f t="array" ref="U513">IFERROR(INDEX(import_data,MATCH($T$8&amp;"-"&amp;$Q513,import_key,0),U$9),"")</f>
        <v/>
      </c>
      <c r="V513" s="300" t="str" cm="1">
        <f t="array" ref="V513">IFERROR(INDEX(import_data,MATCH($T$8&amp;"-"&amp;$Q513,import_key,0),V$9),"")</f>
        <v/>
      </c>
    </row>
    <row r="514" spans="2:22" x14ac:dyDescent="0.25">
      <c r="B514" s="141">
        <f t="shared" si="56"/>
        <v>502</v>
      </c>
      <c r="C514" s="278">
        <f t="shared" si="50"/>
        <v>520</v>
      </c>
      <c r="E514" s="282" cm="1">
        <f t="array" ref="E514">IF($C514="","",INDEX(import_data,$C514,E$9))</f>
        <v>2185</v>
      </c>
      <c r="F514" s="280" t="str" cm="1">
        <f t="array" ref="F514">IF($C514="","",INDEX(import_data,$C514,F$9))</f>
        <v>Jasmin</v>
      </c>
      <c r="G514" s="280" t="str" cm="1">
        <f t="array" ref="G514">IF($C514="","",INDEX(import_data,$C514,G$9))</f>
        <v>Agić</v>
      </c>
      <c r="H514" s="280" t="str" cm="1">
        <f t="array" ref="H514">IF($C514="","",IF(INDEX(import_data,$C514,H$9)="","",INDEX(import_data,$C514,H$9)))</f>
        <v>Dr. inf. Zadar</v>
      </c>
      <c r="I514" s="300" t="str" cm="1">
        <f t="array" ref="I514">IF($C514="","",IF(INDEX(import_data,$C514,I$9)="","",INDEX(import_data,$C514,I$9)))</f>
        <v/>
      </c>
      <c r="K514" s="312" t="str">
        <f t="shared" si="52"/>
        <v>Jasmin – Agić – Dr. inf. Zadar</v>
      </c>
      <c r="L514" s="92" t="s">
        <v>0</v>
      </c>
      <c r="M514" s="312" t="str">
        <f t="shared" si="53"/>
        <v>Jasmin – Agić – Dr. inf. Zadar</v>
      </c>
      <c r="N514" s="92" t="s">
        <v>0</v>
      </c>
      <c r="O514" s="312" t="str">
        <f t="shared" si="54"/>
        <v>Jasmin – Agić</v>
      </c>
      <c r="P514" s="92" t="s">
        <v>0</v>
      </c>
      <c r="Q514" s="141">
        <f t="shared" si="55"/>
        <v>502</v>
      </c>
      <c r="R514" s="278" t="str">
        <f t="shared" si="51"/>
        <v/>
      </c>
      <c r="T514" s="282" t="str" cm="1">
        <f t="array" ref="T514">IFERROR(INDEX(import_data,MATCH($T$8&amp;"-"&amp;$Q514,import_key,0),T$9),"")</f>
        <v/>
      </c>
      <c r="U514" s="280" t="str" cm="1">
        <f t="array" ref="U514">IFERROR(INDEX(import_data,MATCH($T$8&amp;"-"&amp;$Q514,import_key,0),U$9),"")</f>
        <v/>
      </c>
      <c r="V514" s="300" t="str" cm="1">
        <f t="array" ref="V514">IFERROR(INDEX(import_data,MATCH($T$8&amp;"-"&amp;$Q514,import_key,0),V$9),"")</f>
        <v/>
      </c>
    </row>
    <row r="515" spans="2:22" x14ac:dyDescent="0.25">
      <c r="B515" s="141">
        <f t="shared" si="56"/>
        <v>503</v>
      </c>
      <c r="C515" s="278">
        <f t="shared" si="50"/>
        <v>521</v>
      </c>
      <c r="E515" s="282" cm="1">
        <f t="array" ref="E515">IF($C515="","",INDEX(import_data,$C515,E$9))</f>
        <v>1267</v>
      </c>
      <c r="F515" s="280" t="str" cm="1">
        <f t="array" ref="F515">IF($C515="","",INDEX(import_data,$C515,F$9))</f>
        <v>Jasminka</v>
      </c>
      <c r="G515" s="280" t="str" cm="1">
        <f t="array" ref="G515">IF($C515="","",INDEX(import_data,$C515,G$9))</f>
        <v>Cindrić Perković</v>
      </c>
      <c r="H515" s="280" t="str" cm="1">
        <f t="array" ref="H515">IF($C515="","",IF(INDEX(import_data,$C515,H$9)="","",INDEX(import_data,$C515,H$9)))</f>
        <v>OK Međimurje</v>
      </c>
      <c r="I515" s="300" t="str" cm="1">
        <f t="array" ref="I515">IF($C515="","",IF(INDEX(import_data,$C515,I$9)="","",INDEX(import_data,$C515,I$9)))</f>
        <v>Ž45</v>
      </c>
      <c r="K515" s="312" t="str">
        <f t="shared" si="52"/>
        <v>Jasminka – Cindrić Perković – OK Međimurje – Ž45</v>
      </c>
      <c r="L515" s="92" t="s">
        <v>0</v>
      </c>
      <c r="M515" s="312" t="str">
        <f t="shared" si="53"/>
        <v>Jasminka – Cindrić Perković – OK Međimurje</v>
      </c>
      <c r="N515" s="92" t="s">
        <v>0</v>
      </c>
      <c r="O515" s="312" t="str">
        <f t="shared" si="54"/>
        <v>Jasminka – Cindrić Perković</v>
      </c>
      <c r="P515" s="92" t="s">
        <v>0</v>
      </c>
      <c r="Q515" s="141">
        <f t="shared" si="55"/>
        <v>503</v>
      </c>
      <c r="R515" s="278" t="str">
        <f t="shared" si="51"/>
        <v/>
      </c>
      <c r="T515" s="282" t="str" cm="1">
        <f t="array" ref="T515">IFERROR(INDEX(import_data,MATCH($T$8&amp;"-"&amp;$Q515,import_key,0),T$9),"")</f>
        <v/>
      </c>
      <c r="U515" s="280" t="str" cm="1">
        <f t="array" ref="U515">IFERROR(INDEX(import_data,MATCH($T$8&amp;"-"&amp;$Q515,import_key,0),U$9),"")</f>
        <v/>
      </c>
      <c r="V515" s="300" t="str" cm="1">
        <f t="array" ref="V515">IFERROR(INDEX(import_data,MATCH($T$8&amp;"-"&amp;$Q515,import_key,0),V$9),"")</f>
        <v/>
      </c>
    </row>
    <row r="516" spans="2:22" x14ac:dyDescent="0.25">
      <c r="B516" s="141">
        <f t="shared" si="56"/>
        <v>504</v>
      </c>
      <c r="C516" s="278">
        <f t="shared" si="50"/>
        <v>522</v>
      </c>
      <c r="E516" s="282" cm="1">
        <f t="array" ref="E516">IF($C516="","",INDEX(import_data,$C516,E$9))</f>
        <v>1240</v>
      </c>
      <c r="F516" s="280" t="str" cm="1">
        <f t="array" ref="F516">IF($C516="","",INDEX(import_data,$C516,F$9))</f>
        <v>Jasminka</v>
      </c>
      <c r="G516" s="280" t="str" cm="1">
        <f t="array" ref="G516">IF($C516="","",INDEX(import_data,$C516,G$9))</f>
        <v>Vlahović</v>
      </c>
      <c r="H516" s="280" t="str" cm="1">
        <f t="array" ref="H516">IF($C516="","",IF(INDEX(import_data,$C516,H$9)="","",INDEX(import_data,$C516,H$9)))</f>
        <v>OK Vihor</v>
      </c>
      <c r="I516" s="300" t="str" cm="1">
        <f t="array" ref="I516">IF($C516="","",IF(INDEX(import_data,$C516,I$9)="","",INDEX(import_data,$C516,I$9)))</f>
        <v>Ž45</v>
      </c>
      <c r="K516" s="312" t="str">
        <f t="shared" si="52"/>
        <v>Jasminka – Vlahović – OK Vihor – Ž45</v>
      </c>
      <c r="L516" s="92" t="s">
        <v>0</v>
      </c>
      <c r="M516" s="312" t="str">
        <f t="shared" si="53"/>
        <v>Jasminka – Vlahović – OK Vihor</v>
      </c>
      <c r="N516" s="92" t="s">
        <v>0</v>
      </c>
      <c r="O516" s="312" t="str">
        <f t="shared" si="54"/>
        <v>Jasminka – Vlahović</v>
      </c>
      <c r="P516" s="92" t="s">
        <v>0</v>
      </c>
      <c r="Q516" s="141">
        <f t="shared" si="55"/>
        <v>504</v>
      </c>
      <c r="R516" s="278" t="str">
        <f t="shared" si="51"/>
        <v/>
      </c>
      <c r="T516" s="282" t="str" cm="1">
        <f t="array" ref="T516">IFERROR(INDEX(import_data,MATCH($T$8&amp;"-"&amp;$Q516,import_key,0),T$9),"")</f>
        <v/>
      </c>
      <c r="U516" s="280" t="str" cm="1">
        <f t="array" ref="U516">IFERROR(INDEX(import_data,MATCH($T$8&amp;"-"&amp;$Q516,import_key,0),U$9),"")</f>
        <v/>
      </c>
      <c r="V516" s="300" t="str" cm="1">
        <f t="array" ref="V516">IFERROR(INDEX(import_data,MATCH($T$8&amp;"-"&amp;$Q516,import_key,0),V$9),"")</f>
        <v/>
      </c>
    </row>
    <row r="517" spans="2:22" x14ac:dyDescent="0.25">
      <c r="B517" s="141">
        <f t="shared" si="56"/>
        <v>505</v>
      </c>
      <c r="C517" s="278">
        <f t="shared" si="50"/>
        <v>523</v>
      </c>
      <c r="E517" s="282" cm="1">
        <f t="array" ref="E517">IF($C517="","",INDEX(import_data,$C517,E$9))</f>
        <v>1152</v>
      </c>
      <c r="F517" s="280" t="str" cm="1">
        <f t="array" ref="F517">IF($C517="","",INDEX(import_data,$C517,F$9))</f>
        <v>Jasna</v>
      </c>
      <c r="G517" s="280" t="str" cm="1">
        <f t="array" ref="G517">IF($C517="","",INDEX(import_data,$C517,G$9))</f>
        <v>Mandac</v>
      </c>
      <c r="H517" s="280" t="str" cm="1">
        <f t="array" ref="H517">IF($C517="","",IF(INDEX(import_data,$C517,H$9)="","",INDEX(import_data,$C517,H$9)))</f>
        <v>OK Vihor</v>
      </c>
      <c r="I517" s="300" t="str" cm="1">
        <f t="array" ref="I517">IF($C517="","",IF(INDEX(import_data,$C517,I$9)="","",INDEX(import_data,$C517,I$9)))</f>
        <v/>
      </c>
      <c r="K517" s="312" t="str">
        <f t="shared" si="52"/>
        <v>Jasna – Mandac – OK Vihor</v>
      </c>
      <c r="L517" s="92" t="s">
        <v>0</v>
      </c>
      <c r="M517" s="312" t="str">
        <f t="shared" si="53"/>
        <v>Jasna – Mandac – OK Vihor</v>
      </c>
      <c r="N517" s="92" t="s">
        <v>0</v>
      </c>
      <c r="O517" s="312" t="str">
        <f t="shared" si="54"/>
        <v>Jasna – Mandac</v>
      </c>
      <c r="P517" s="92" t="s">
        <v>0</v>
      </c>
      <c r="Q517" s="141">
        <f t="shared" si="55"/>
        <v>505</v>
      </c>
      <c r="R517" s="278" t="str">
        <f t="shared" si="51"/>
        <v/>
      </c>
      <c r="T517" s="282" t="str" cm="1">
        <f t="array" ref="T517">IFERROR(INDEX(import_data,MATCH($T$8&amp;"-"&amp;$Q517,import_key,0),T$9),"")</f>
        <v/>
      </c>
      <c r="U517" s="280" t="str" cm="1">
        <f t="array" ref="U517">IFERROR(INDEX(import_data,MATCH($T$8&amp;"-"&amp;$Q517,import_key,0),U$9),"")</f>
        <v/>
      </c>
      <c r="V517" s="300" t="str" cm="1">
        <f t="array" ref="V517">IFERROR(INDEX(import_data,MATCH($T$8&amp;"-"&amp;$Q517,import_key,0),V$9),"")</f>
        <v/>
      </c>
    </row>
    <row r="518" spans="2:22" x14ac:dyDescent="0.25">
      <c r="B518" s="141">
        <f t="shared" si="56"/>
        <v>506</v>
      </c>
      <c r="C518" s="278">
        <f t="shared" si="50"/>
        <v>524</v>
      </c>
      <c r="E518" s="282" cm="1">
        <f t="array" ref="E518">IF($C518="","",INDEX(import_data,$C518,E$9))</f>
        <v>1376</v>
      </c>
      <c r="F518" s="280" t="str" cm="1">
        <f t="array" ref="F518">IF($C518="","",INDEX(import_data,$C518,F$9))</f>
        <v>Jelena</v>
      </c>
      <c r="G518" s="280" t="str" cm="1">
        <f t="array" ref="G518">IF($C518="","",INDEX(import_data,$C518,G$9))</f>
        <v>Brezak</v>
      </c>
      <c r="H518" s="280" t="str" cm="1">
        <f t="array" ref="H518">IF($C518="","",IF(INDEX(import_data,$C518,H$9)="","",INDEX(import_data,$C518,H$9)))</f>
        <v>OK Kapela</v>
      </c>
      <c r="I518" s="300" t="str" cm="1">
        <f t="array" ref="I518">IF($C518="","",IF(INDEX(import_data,$C518,I$9)="","",INDEX(import_data,$C518,I$9)))</f>
        <v>Ž35</v>
      </c>
      <c r="K518" s="312" t="str">
        <f t="shared" si="52"/>
        <v>Jelena – Brezak – OK Kapela – Ž35</v>
      </c>
      <c r="L518" s="92" t="s">
        <v>0</v>
      </c>
      <c r="M518" s="312" t="str">
        <f t="shared" si="53"/>
        <v>Jelena – Brezak – OK Kapela</v>
      </c>
      <c r="N518" s="92" t="s">
        <v>0</v>
      </c>
      <c r="O518" s="312" t="str">
        <f t="shared" si="54"/>
        <v>Jelena – Brezak</v>
      </c>
      <c r="P518" s="92" t="s">
        <v>0</v>
      </c>
      <c r="Q518" s="141">
        <f t="shared" si="55"/>
        <v>506</v>
      </c>
      <c r="R518" s="278" t="str">
        <f t="shared" si="51"/>
        <v/>
      </c>
      <c r="T518" s="282" t="str" cm="1">
        <f t="array" ref="T518">IFERROR(INDEX(import_data,MATCH($T$8&amp;"-"&amp;$Q518,import_key,0),T$9),"")</f>
        <v/>
      </c>
      <c r="U518" s="280" t="str" cm="1">
        <f t="array" ref="U518">IFERROR(INDEX(import_data,MATCH($T$8&amp;"-"&amp;$Q518,import_key,0),U$9),"")</f>
        <v/>
      </c>
      <c r="V518" s="300" t="str" cm="1">
        <f t="array" ref="V518">IFERROR(INDEX(import_data,MATCH($T$8&amp;"-"&amp;$Q518,import_key,0),V$9),"")</f>
        <v/>
      </c>
    </row>
    <row r="519" spans="2:22" x14ac:dyDescent="0.25">
      <c r="B519" s="141">
        <f t="shared" si="56"/>
        <v>507</v>
      </c>
      <c r="C519" s="278">
        <f t="shared" si="50"/>
        <v>525</v>
      </c>
      <c r="E519" s="282" cm="1">
        <f t="array" ref="E519">IF($C519="","",INDEX(import_data,$C519,E$9))</f>
        <v>1019</v>
      </c>
      <c r="F519" s="280" t="str" cm="1">
        <f t="array" ref="F519">IF($C519="","",INDEX(import_data,$C519,F$9))</f>
        <v>Jelena</v>
      </c>
      <c r="G519" s="280" t="str" cm="1">
        <f t="array" ref="G519">IF($C519="","",INDEX(import_data,$C519,G$9))</f>
        <v>Perić</v>
      </c>
      <c r="H519" s="280" t="str" cm="1">
        <f t="array" ref="H519">IF($C519="","",IF(INDEX(import_data,$C519,H$9)="","",INDEX(import_data,$C519,H$9)))</f>
        <v>OK Kapela</v>
      </c>
      <c r="I519" s="300" t="str" cm="1">
        <f t="array" ref="I519">IF($C519="","",IF(INDEX(import_data,$C519,I$9)="","",INDEX(import_data,$C519,I$9)))</f>
        <v>Ž55</v>
      </c>
      <c r="K519" s="312" t="str">
        <f t="shared" si="52"/>
        <v>Jelena – Perić – OK Kapela – Ž55</v>
      </c>
      <c r="L519" s="92" t="s">
        <v>0</v>
      </c>
      <c r="M519" s="312" t="str">
        <f t="shared" si="53"/>
        <v>Jelena – Perić – OK Kapela</v>
      </c>
      <c r="N519" s="92" t="s">
        <v>0</v>
      </c>
      <c r="O519" s="312" t="str">
        <f t="shared" si="54"/>
        <v>Jelena – Perić</v>
      </c>
      <c r="P519" s="92" t="s">
        <v>0</v>
      </c>
      <c r="Q519" s="141">
        <f t="shared" si="55"/>
        <v>507</v>
      </c>
      <c r="R519" s="278" t="str">
        <f t="shared" si="51"/>
        <v/>
      </c>
      <c r="T519" s="282" t="str" cm="1">
        <f t="array" ref="T519">IFERROR(INDEX(import_data,MATCH($T$8&amp;"-"&amp;$Q519,import_key,0),T$9),"")</f>
        <v/>
      </c>
      <c r="U519" s="280" t="str" cm="1">
        <f t="array" ref="U519">IFERROR(INDEX(import_data,MATCH($T$8&amp;"-"&amp;$Q519,import_key,0),U$9),"")</f>
        <v/>
      </c>
      <c r="V519" s="300" t="str" cm="1">
        <f t="array" ref="V519">IFERROR(INDEX(import_data,MATCH($T$8&amp;"-"&amp;$Q519,import_key,0),V$9),"")</f>
        <v/>
      </c>
    </row>
    <row r="520" spans="2:22" x14ac:dyDescent="0.25">
      <c r="B520" s="141">
        <f t="shared" si="56"/>
        <v>508</v>
      </c>
      <c r="C520" s="278">
        <f t="shared" si="50"/>
        <v>526</v>
      </c>
      <c r="E520" s="282" cm="1">
        <f t="array" ref="E520">IF($C520="","",INDEX(import_data,$C520,E$9))</f>
        <v>1469</v>
      </c>
      <c r="F520" s="280" t="str" cm="1">
        <f t="array" ref="F520">IF($C520="","",INDEX(import_data,$C520,F$9))</f>
        <v>Jelena</v>
      </c>
      <c r="G520" s="280" t="str" cm="1">
        <f t="array" ref="G520">IF($C520="","",INDEX(import_data,$C520,G$9))</f>
        <v>Lesjak</v>
      </c>
      <c r="H520" s="280" t="str" cm="1">
        <f t="array" ref="H520">IF($C520="","",IF(INDEX(import_data,$C520,H$9)="","",INDEX(import_data,$C520,H$9)))</f>
        <v>OK Japetić</v>
      </c>
      <c r="I520" s="300" t="str" cm="1">
        <f t="array" ref="I520">IF($C520="","",IF(INDEX(import_data,$C520,I$9)="","",INDEX(import_data,$C520,I$9)))</f>
        <v>Ž21B</v>
      </c>
      <c r="K520" s="312" t="str">
        <f t="shared" si="52"/>
        <v>Jelena – Lesjak – OK Japetić – Ž21B</v>
      </c>
      <c r="L520" s="92" t="s">
        <v>0</v>
      </c>
      <c r="M520" s="312" t="str">
        <f t="shared" si="53"/>
        <v>Jelena – Lesjak – OK Japetić</v>
      </c>
      <c r="N520" s="92" t="s">
        <v>0</v>
      </c>
      <c r="O520" s="312" t="str">
        <f t="shared" si="54"/>
        <v>Jelena – Lesjak</v>
      </c>
      <c r="P520" s="92" t="s">
        <v>0</v>
      </c>
      <c r="Q520" s="141">
        <f t="shared" si="55"/>
        <v>508</v>
      </c>
      <c r="R520" s="278" t="str">
        <f t="shared" si="51"/>
        <v/>
      </c>
      <c r="T520" s="282" t="str" cm="1">
        <f t="array" ref="T520">IFERROR(INDEX(import_data,MATCH($T$8&amp;"-"&amp;$Q520,import_key,0),T$9),"")</f>
        <v/>
      </c>
      <c r="U520" s="280" t="str" cm="1">
        <f t="array" ref="U520">IFERROR(INDEX(import_data,MATCH($T$8&amp;"-"&amp;$Q520,import_key,0),U$9),"")</f>
        <v/>
      </c>
      <c r="V520" s="300" t="str" cm="1">
        <f t="array" ref="V520">IFERROR(INDEX(import_data,MATCH($T$8&amp;"-"&amp;$Q520,import_key,0),V$9),"")</f>
        <v/>
      </c>
    </row>
    <row r="521" spans="2:22" x14ac:dyDescent="0.25">
      <c r="B521" s="141">
        <f t="shared" si="56"/>
        <v>509</v>
      </c>
      <c r="C521" s="278">
        <f t="shared" si="50"/>
        <v>527</v>
      </c>
      <c r="E521" s="282" cm="1">
        <f t="array" ref="E521">IF($C521="","",INDEX(import_data,$C521,E$9))</f>
        <v>1018</v>
      </c>
      <c r="F521" s="280" t="str" cm="1">
        <f t="array" ref="F521">IF($C521="","",INDEX(import_data,$C521,F$9))</f>
        <v>Jelena</v>
      </c>
      <c r="G521" s="280" t="str" cm="1">
        <f t="array" ref="G521">IF($C521="","",INDEX(import_data,$C521,G$9))</f>
        <v>Manzin Ištvanović</v>
      </c>
      <c r="H521" s="280" t="str" cm="1">
        <f t="array" ref="H521">IF($C521="","",IF(INDEX(import_data,$C521,H$9)="","",INDEX(import_data,$C521,H$9)))</f>
        <v>OK Vihor</v>
      </c>
      <c r="I521" s="300" t="str" cm="1">
        <f t="array" ref="I521">IF($C521="","",IF(INDEX(import_data,$C521,I$9)="","",INDEX(import_data,$C521,I$9)))</f>
        <v/>
      </c>
      <c r="K521" s="312" t="str">
        <f t="shared" si="52"/>
        <v>Jelena – Manzin Ištvanović – OK Vihor</v>
      </c>
      <c r="L521" s="92" t="s">
        <v>0</v>
      </c>
      <c r="M521" s="312" t="str">
        <f t="shared" si="53"/>
        <v>Jelena – Manzin Ištvanović – OK Vihor</v>
      </c>
      <c r="N521" s="92" t="s">
        <v>0</v>
      </c>
      <c r="O521" s="312" t="str">
        <f t="shared" si="54"/>
        <v>Jelena – Manzin Ištvanović</v>
      </c>
      <c r="P521" s="92" t="s">
        <v>0</v>
      </c>
      <c r="Q521" s="141">
        <f t="shared" si="55"/>
        <v>509</v>
      </c>
      <c r="R521" s="278" t="str">
        <f t="shared" si="51"/>
        <v/>
      </c>
      <c r="T521" s="282" t="str" cm="1">
        <f t="array" ref="T521">IFERROR(INDEX(import_data,MATCH($T$8&amp;"-"&amp;$Q521,import_key,0),T$9),"")</f>
        <v/>
      </c>
      <c r="U521" s="301" t="str" cm="1">
        <f t="array" ref="U521">IFERROR(INDEX(import_data,MATCH($T$8&amp;"-"&amp;$Q521,import_key,0),U$9),"")</f>
        <v/>
      </c>
      <c r="V521" s="300" t="str" cm="1">
        <f t="array" ref="V521">IFERROR(INDEX(import_data,MATCH($T$8&amp;"-"&amp;$Q521,import_key,0),V$9),"")</f>
        <v/>
      </c>
    </row>
    <row r="522" spans="2:22" x14ac:dyDescent="0.25">
      <c r="B522" s="141">
        <f t="shared" si="56"/>
        <v>510</v>
      </c>
      <c r="C522" s="278">
        <f t="shared" si="50"/>
        <v>528</v>
      </c>
      <c r="E522" s="282" cm="1">
        <f t="array" ref="E522">IF($C522="","",INDEX(import_data,$C522,E$9))</f>
        <v>1435</v>
      </c>
      <c r="F522" s="280" t="str" cm="1">
        <f t="array" ref="F522">IF($C522="","",INDEX(import_data,$C522,F$9))</f>
        <v>Jelena</v>
      </c>
      <c r="G522" s="280" t="str" cm="1">
        <f t="array" ref="G522">IF($C522="","",INDEX(import_data,$C522,G$9))</f>
        <v>Gojmerac</v>
      </c>
      <c r="H522" s="280" t="str" cm="1">
        <f t="array" ref="H522">IF($C522="","",IF(INDEX(import_data,$C522,H$9)="","",INDEX(import_data,$C522,H$9)))</f>
        <v>OK Ivan Merz</v>
      </c>
      <c r="I522" s="300" t="str" cm="1">
        <f t="array" ref="I522">IF($C522="","",IF(INDEX(import_data,$C522,I$9)="","",INDEX(import_data,$C522,I$9)))</f>
        <v/>
      </c>
      <c r="K522" s="312" t="str">
        <f t="shared" si="52"/>
        <v>Jelena – Gojmerac – OK Ivan Merz</v>
      </c>
      <c r="L522" s="92" t="s">
        <v>0</v>
      </c>
      <c r="M522" s="312" t="str">
        <f t="shared" si="53"/>
        <v>Jelena – Gojmerac – OK Ivan Merz</v>
      </c>
      <c r="N522" s="92" t="s">
        <v>0</v>
      </c>
      <c r="O522" s="312" t="str">
        <f t="shared" si="54"/>
        <v>Jelena – Gojmerac</v>
      </c>
      <c r="P522" s="92" t="s">
        <v>0</v>
      </c>
      <c r="Q522" s="141">
        <f t="shared" si="55"/>
        <v>510</v>
      </c>
      <c r="R522" s="278" t="str">
        <f t="shared" si="51"/>
        <v/>
      </c>
      <c r="T522" s="282" t="str" cm="1">
        <f t="array" ref="T522">IFERROR(INDEX(import_data,MATCH($T$8&amp;"-"&amp;$Q522,import_key,0),T$9),"")</f>
        <v/>
      </c>
      <c r="U522" s="280" t="str" cm="1">
        <f t="array" ref="U522">IFERROR(INDEX(import_data,MATCH($T$8&amp;"-"&amp;$Q522,import_key,0),U$9),"")</f>
        <v/>
      </c>
      <c r="V522" s="300" t="str" cm="1">
        <f t="array" ref="V522">IFERROR(INDEX(import_data,MATCH($T$8&amp;"-"&amp;$Q522,import_key,0),V$9),"")</f>
        <v/>
      </c>
    </row>
    <row r="523" spans="2:22" x14ac:dyDescent="0.25">
      <c r="B523" s="141">
        <f t="shared" si="56"/>
        <v>511</v>
      </c>
      <c r="C523" s="278">
        <f t="shared" si="50"/>
        <v>529</v>
      </c>
      <c r="E523" s="282" cm="1">
        <f t="array" ref="E523">IF($C523="","",INDEX(import_data,$C523,E$9))</f>
        <v>1049</v>
      </c>
      <c r="F523" s="280" t="str" cm="1">
        <f t="array" ref="F523">IF($C523="","",INDEX(import_data,$C523,F$9))</f>
        <v>Jelena</v>
      </c>
      <c r="G523" s="280" t="str" cm="1">
        <f t="array" ref="G523">IF($C523="","",INDEX(import_data,$C523,G$9))</f>
        <v>Slijepčević</v>
      </c>
      <c r="H523" s="280" t="str" cm="1">
        <f t="array" ref="H523">IF($C523="","",IF(INDEX(import_data,$C523,H$9)="","",INDEX(import_data,$C523,H$9)))</f>
        <v>OK Vihor</v>
      </c>
      <c r="I523" s="300" t="str" cm="1">
        <f t="array" ref="I523">IF($C523="","",IF(INDEX(import_data,$C523,I$9)="","",INDEX(import_data,$C523,I$9)))</f>
        <v/>
      </c>
      <c r="K523" s="312" t="str">
        <f t="shared" si="52"/>
        <v>Jelena – Slijepčević – OK Vihor</v>
      </c>
      <c r="L523" s="92" t="s">
        <v>0</v>
      </c>
      <c r="M523" s="312" t="str">
        <f t="shared" si="53"/>
        <v>Jelena – Slijepčević – OK Vihor</v>
      </c>
      <c r="N523" s="92" t="s">
        <v>0</v>
      </c>
      <c r="O523" s="312" t="str">
        <f t="shared" si="54"/>
        <v>Jelena – Slijepčević</v>
      </c>
      <c r="P523" s="92" t="s">
        <v>0</v>
      </c>
      <c r="Q523" s="141">
        <f t="shared" si="55"/>
        <v>511</v>
      </c>
      <c r="R523" s="278" t="str">
        <f t="shared" si="51"/>
        <v/>
      </c>
      <c r="T523" s="282" t="str" cm="1">
        <f t="array" ref="T523">IFERROR(INDEX(import_data,MATCH($T$8&amp;"-"&amp;$Q523,import_key,0),T$9),"")</f>
        <v/>
      </c>
      <c r="U523" s="280" t="str" cm="1">
        <f t="array" ref="U523">IFERROR(INDEX(import_data,MATCH($T$8&amp;"-"&amp;$Q523,import_key,0),U$9),"")</f>
        <v/>
      </c>
      <c r="V523" s="300" t="str" cm="1">
        <f t="array" ref="V523">IFERROR(INDEX(import_data,MATCH($T$8&amp;"-"&amp;$Q523,import_key,0),V$9),"")</f>
        <v/>
      </c>
    </row>
    <row r="524" spans="2:22" x14ac:dyDescent="0.25">
      <c r="B524" s="141">
        <f t="shared" si="56"/>
        <v>512</v>
      </c>
      <c r="C524" s="278">
        <f t="shared" si="50"/>
        <v>530</v>
      </c>
      <c r="E524" s="282" cm="1">
        <f t="array" ref="E524">IF($C524="","",INDEX(import_data,$C524,E$9))</f>
        <v>2193</v>
      </c>
      <c r="F524" s="280" t="str" cm="1">
        <f t="array" ref="F524">IF($C524="","",INDEX(import_data,$C524,F$9))</f>
        <v>Jelena</v>
      </c>
      <c r="G524" s="280" t="str" cm="1">
        <f t="array" ref="G524">IF($C524="","",INDEX(import_data,$C524,G$9))</f>
        <v>Tuksar</v>
      </c>
      <c r="H524" s="280" t="str" cm="1">
        <f t="array" ref="H524">IF($C524="","",IF(INDEX(import_data,$C524,H$9)="","",INDEX(import_data,$C524,H$9)))</f>
        <v>OK Međimurje</v>
      </c>
      <c r="I524" s="300" t="str" cm="1">
        <f t="array" ref="I524">IF($C524="","",IF(INDEX(import_data,$C524,I$9)="","",INDEX(import_data,$C524,I$9)))</f>
        <v/>
      </c>
      <c r="K524" s="312" t="str">
        <f t="shared" si="52"/>
        <v>Jelena – Tuksar – OK Međimurje</v>
      </c>
      <c r="L524" s="92" t="s">
        <v>0</v>
      </c>
      <c r="M524" s="312" t="str">
        <f t="shared" si="53"/>
        <v>Jelena – Tuksar – OK Međimurje</v>
      </c>
      <c r="N524" s="92" t="s">
        <v>0</v>
      </c>
      <c r="O524" s="312" t="str">
        <f t="shared" si="54"/>
        <v>Jelena – Tuksar</v>
      </c>
      <c r="P524" s="92" t="s">
        <v>0</v>
      </c>
      <c r="Q524" s="141">
        <f t="shared" si="55"/>
        <v>512</v>
      </c>
      <c r="R524" s="278" t="str">
        <f t="shared" si="51"/>
        <v/>
      </c>
      <c r="T524" s="282" t="str" cm="1">
        <f t="array" ref="T524">IFERROR(INDEX(import_data,MATCH($T$8&amp;"-"&amp;$Q524,import_key,0),T$9),"")</f>
        <v/>
      </c>
      <c r="U524" s="280" t="str" cm="1">
        <f t="array" ref="U524">IFERROR(INDEX(import_data,MATCH($T$8&amp;"-"&amp;$Q524,import_key,0),U$9),"")</f>
        <v/>
      </c>
      <c r="V524" s="300" t="str" cm="1">
        <f t="array" ref="V524">IFERROR(INDEX(import_data,MATCH($T$8&amp;"-"&amp;$Q524,import_key,0),V$9),"")</f>
        <v/>
      </c>
    </row>
    <row r="525" spans="2:22" x14ac:dyDescent="0.25">
      <c r="B525" s="141">
        <f t="shared" si="56"/>
        <v>513</v>
      </c>
      <c r="C525" s="278">
        <f t="shared" ref="C525:C588" si="57">IFERROR(MATCH($E$8&amp;"-"&amp;B525,import_key,0),"")</f>
        <v>531</v>
      </c>
      <c r="E525" s="282" cm="1">
        <f t="array" ref="E525">IF($C525="","",INDEX(import_data,$C525,E$9))</f>
        <v>1248</v>
      </c>
      <c r="F525" s="280" t="str" cm="1">
        <f t="array" ref="F525">IF($C525="","",INDEX(import_data,$C525,F$9))</f>
        <v>Jelka</v>
      </c>
      <c r="G525" s="280" t="str" cm="1">
        <f t="array" ref="G525">IF($C525="","",INDEX(import_data,$C525,G$9))</f>
        <v>Penić</v>
      </c>
      <c r="H525" s="280" t="str" cm="1">
        <f t="array" ref="H525">IF($C525="","",IF(INDEX(import_data,$C525,H$9)="","",INDEX(import_data,$C525,H$9)))</f>
        <v>OK Vihor</v>
      </c>
      <c r="I525" s="300" t="str" cm="1">
        <f t="array" ref="I525">IF($C525="","",IF(INDEX(import_data,$C525,I$9)="","",INDEX(import_data,$C525,I$9)))</f>
        <v>Ž21B</v>
      </c>
      <c r="K525" s="312" t="str">
        <f t="shared" si="52"/>
        <v>Jelka – Penić – OK Vihor – Ž21B</v>
      </c>
      <c r="L525" s="92" t="s">
        <v>0</v>
      </c>
      <c r="M525" s="312" t="str">
        <f t="shared" si="53"/>
        <v>Jelka – Penić – OK Vihor</v>
      </c>
      <c r="N525" s="92" t="s">
        <v>0</v>
      </c>
      <c r="O525" s="312" t="str">
        <f t="shared" si="54"/>
        <v>Jelka – Penić</v>
      </c>
      <c r="P525" s="92" t="s">
        <v>0</v>
      </c>
      <c r="Q525" s="141">
        <f t="shared" si="55"/>
        <v>513</v>
      </c>
      <c r="R525" s="278" t="str">
        <f t="shared" ref="R525:R588" si="58">IFERROR(MATCH($T$8&amp;"-"&amp;Q525,import_key,0),"")</f>
        <v/>
      </c>
      <c r="T525" s="282" t="str" cm="1">
        <f t="array" ref="T525">IFERROR(INDEX(import_data,MATCH($T$8&amp;"-"&amp;$Q525,import_key,0),T$9),"")</f>
        <v/>
      </c>
      <c r="U525" s="280" t="str" cm="1">
        <f t="array" ref="U525">IFERROR(INDEX(import_data,MATCH($T$8&amp;"-"&amp;$Q525,import_key,0),U$9),"")</f>
        <v/>
      </c>
      <c r="V525" s="300" t="str" cm="1">
        <f t="array" ref="V525">IFERROR(INDEX(import_data,MATCH($T$8&amp;"-"&amp;$Q525,import_key,0),V$9),"")</f>
        <v/>
      </c>
    </row>
    <row r="526" spans="2:22" x14ac:dyDescent="0.25">
      <c r="B526" s="141">
        <f t="shared" si="56"/>
        <v>514</v>
      </c>
      <c r="C526" s="278">
        <f t="shared" si="57"/>
        <v>532</v>
      </c>
      <c r="E526" s="282" cm="1">
        <f t="array" ref="E526">IF($C526="","",INDEX(import_data,$C526,E$9))</f>
        <v>1277</v>
      </c>
      <c r="F526" s="280" t="str" cm="1">
        <f t="array" ref="F526">IF($C526="","",INDEX(import_data,$C526,F$9))</f>
        <v>Jerko</v>
      </c>
      <c r="G526" s="280" t="str" cm="1">
        <f t="array" ref="G526">IF($C526="","",INDEX(import_data,$C526,G$9))</f>
        <v>Penić</v>
      </c>
      <c r="H526" s="280" t="str" cm="1">
        <f t="array" ref="H526">IF($C526="","",IF(INDEX(import_data,$C526,H$9)="","",INDEX(import_data,$C526,H$9)))</f>
        <v>OK Vihor</v>
      </c>
      <c r="I526" s="300" t="str" cm="1">
        <f t="array" ref="I526">IF($C526="","",IF(INDEX(import_data,$C526,I$9)="","",INDEX(import_data,$C526,I$9)))</f>
        <v>M21B</v>
      </c>
      <c r="K526" s="312" t="str">
        <f t="shared" ref="K526:K589" si="59">IF(F526="","",F526) &amp; IF(G526="",""," – " &amp; G526) &amp; IF(H526="",""," – " &amp; H526) &amp; IF(I526="",""," – " &amp; I526)</f>
        <v>Jerko – Penić – OK Vihor – M21B</v>
      </c>
      <c r="L526" s="92" t="s">
        <v>0</v>
      </c>
      <c r="M526" s="312" t="str">
        <f t="shared" ref="M526:M589" si="60">IF(F526="","",F526) &amp; IF(G526="",""," – " &amp; G526) &amp; IF(H526="",""," – " &amp; H526)</f>
        <v>Jerko – Penić – OK Vihor</v>
      </c>
      <c r="N526" s="92" t="s">
        <v>0</v>
      </c>
      <c r="O526" s="312" t="str">
        <f t="shared" ref="O526:O589" si="61">IF(F526="","",F526) &amp; IF(G526="",""," – " &amp; G526)</f>
        <v>Jerko – Penić</v>
      </c>
      <c r="P526" s="92" t="s">
        <v>0</v>
      </c>
      <c r="Q526" s="141">
        <f t="shared" ref="Q526:Q589" si="62">Q525+1</f>
        <v>514</v>
      </c>
      <c r="R526" s="278" t="str">
        <f t="shared" si="58"/>
        <v/>
      </c>
      <c r="T526" s="282" t="str" cm="1">
        <f t="array" ref="T526">IFERROR(INDEX(import_data,MATCH($T$8&amp;"-"&amp;$Q526,import_key,0),T$9),"")</f>
        <v/>
      </c>
      <c r="U526" s="280" t="str" cm="1">
        <f t="array" ref="U526">IFERROR(INDEX(import_data,MATCH($T$8&amp;"-"&amp;$Q526,import_key,0),U$9),"")</f>
        <v/>
      </c>
      <c r="V526" s="300" t="str" cm="1">
        <f t="array" ref="V526">IFERROR(INDEX(import_data,MATCH($T$8&amp;"-"&amp;$Q526,import_key,0),V$9),"")</f>
        <v/>
      </c>
    </row>
    <row r="527" spans="2:22" x14ac:dyDescent="0.25">
      <c r="B527" s="141">
        <f t="shared" si="56"/>
        <v>515</v>
      </c>
      <c r="C527" s="278">
        <f t="shared" si="57"/>
        <v>533</v>
      </c>
      <c r="E527" s="282" cm="1">
        <f t="array" ref="E527">IF($C527="","",INDEX(import_data,$C527,E$9))</f>
        <v>2093</v>
      </c>
      <c r="F527" s="280" t="str" cm="1">
        <f t="array" ref="F527">IF($C527="","",INDEX(import_data,$C527,F$9))</f>
        <v>Jerzy</v>
      </c>
      <c r="G527" s="280" t="str" cm="1">
        <f t="array" ref="G527">IF($C527="","",INDEX(import_data,$C527,G$9))</f>
        <v>Deptuła</v>
      </c>
      <c r="H527" s="280" t="str" cm="1">
        <f t="array" ref="H527">IF($C527="","",IF(INDEX(import_data,$C527,H$9)="","",INDEX(import_data,$C527,H$9)))</f>
        <v>Energetyk Dych.</v>
      </c>
      <c r="I527" s="300" t="str" cm="1">
        <f t="array" ref="I527">IF($C527="","",IF(INDEX(import_data,$C527,I$9)="","",INDEX(import_data,$C527,I$9)))</f>
        <v/>
      </c>
      <c r="K527" s="312" t="str">
        <f t="shared" si="59"/>
        <v>Jerzy – Deptuła – Energetyk Dych.</v>
      </c>
      <c r="L527" s="92" t="s">
        <v>0</v>
      </c>
      <c r="M527" s="312" t="str">
        <f t="shared" si="60"/>
        <v>Jerzy – Deptuła – Energetyk Dych.</v>
      </c>
      <c r="N527" s="92" t="s">
        <v>0</v>
      </c>
      <c r="O527" s="312" t="str">
        <f t="shared" si="61"/>
        <v>Jerzy – Deptuła</v>
      </c>
      <c r="P527" s="92" t="s">
        <v>0</v>
      </c>
      <c r="Q527" s="141">
        <f t="shared" si="62"/>
        <v>515</v>
      </c>
      <c r="R527" s="278" t="str">
        <f t="shared" si="58"/>
        <v/>
      </c>
      <c r="T527" s="282" t="str" cm="1">
        <f t="array" ref="T527">IFERROR(INDEX(import_data,MATCH($T$8&amp;"-"&amp;$Q527,import_key,0),T$9),"")</f>
        <v/>
      </c>
      <c r="U527" s="280" t="str" cm="1">
        <f t="array" ref="U527">IFERROR(INDEX(import_data,MATCH($T$8&amp;"-"&amp;$Q527,import_key,0),U$9),"")</f>
        <v/>
      </c>
      <c r="V527" s="300" t="str" cm="1">
        <f t="array" ref="V527">IFERROR(INDEX(import_data,MATCH($T$8&amp;"-"&amp;$Q527,import_key,0),V$9),"")</f>
        <v/>
      </c>
    </row>
    <row r="528" spans="2:22" x14ac:dyDescent="0.25">
      <c r="B528" s="141">
        <f t="shared" si="56"/>
        <v>516</v>
      </c>
      <c r="C528" s="278">
        <f t="shared" si="57"/>
        <v>534</v>
      </c>
      <c r="E528" s="282" cm="1">
        <f t="array" ref="E528">IF($C528="","",INDEX(import_data,$C528,E$9))</f>
        <v>2104</v>
      </c>
      <c r="F528" s="280" t="str" cm="1">
        <f t="array" ref="F528">IF($C528="","",INDEX(import_data,$C528,F$9))</f>
        <v>Jiri</v>
      </c>
      <c r="G528" s="280" t="str" cm="1">
        <f t="array" ref="G528">IF($C528="","",INDEX(import_data,$C528,G$9))</f>
        <v>Gawel</v>
      </c>
      <c r="H528" s="280" t="str" cm="1">
        <f t="array" ref="H528">IF($C528="","",IF(INDEX(import_data,$C528,H$9)="","",INDEX(import_data,$C528,H$9)))</f>
        <v>Expres Czech T.</v>
      </c>
      <c r="I528" s="300" t="str" cm="1">
        <f t="array" ref="I528">IF($C528="","",IF(INDEX(import_data,$C528,I$9)="","",INDEX(import_data,$C528,I$9)))</f>
        <v/>
      </c>
      <c r="K528" s="312" t="str">
        <f t="shared" si="59"/>
        <v>Jiri – Gawel – Expres Czech T.</v>
      </c>
      <c r="L528" s="92" t="s">
        <v>0</v>
      </c>
      <c r="M528" s="312" t="str">
        <f t="shared" si="60"/>
        <v>Jiri – Gawel – Expres Czech T.</v>
      </c>
      <c r="N528" s="92" t="s">
        <v>0</v>
      </c>
      <c r="O528" s="312" t="str">
        <f t="shared" si="61"/>
        <v>Jiri – Gawel</v>
      </c>
      <c r="P528" s="92" t="s">
        <v>0</v>
      </c>
      <c r="Q528" s="141">
        <f t="shared" si="62"/>
        <v>516</v>
      </c>
      <c r="R528" s="278" t="str">
        <f t="shared" si="58"/>
        <v/>
      </c>
      <c r="T528" s="282" t="str" cm="1">
        <f t="array" ref="T528">IFERROR(INDEX(import_data,MATCH($T$8&amp;"-"&amp;$Q528,import_key,0),T$9),"")</f>
        <v/>
      </c>
      <c r="U528" s="280" t="str" cm="1">
        <f t="array" ref="U528">IFERROR(INDEX(import_data,MATCH($T$8&amp;"-"&amp;$Q528,import_key,0),U$9),"")</f>
        <v/>
      </c>
      <c r="V528" s="300" t="str" cm="1">
        <f t="array" ref="V528">IFERROR(INDEX(import_data,MATCH($T$8&amp;"-"&amp;$Q528,import_key,0),V$9),"")</f>
        <v/>
      </c>
    </row>
    <row r="529" spans="2:22" x14ac:dyDescent="0.25">
      <c r="B529" s="141">
        <f t="shared" si="56"/>
        <v>517</v>
      </c>
      <c r="C529" s="278">
        <f t="shared" si="57"/>
        <v>535</v>
      </c>
      <c r="E529" s="282" cm="1">
        <f t="array" ref="E529">IF($C529="","",INDEX(import_data,$C529,E$9))</f>
        <v>1020</v>
      </c>
      <c r="F529" s="280" t="str" cm="1">
        <f t="array" ref="F529">IF($C529="","",INDEX(import_data,$C529,F$9))</f>
        <v>Jorge</v>
      </c>
      <c r="G529" s="280" t="str" cm="1">
        <f t="array" ref="G529">IF($C529="","",INDEX(import_data,$C529,G$9))</f>
        <v>Salgado</v>
      </c>
      <c r="H529" s="280" t="str" cm="1">
        <f t="array" ref="H529">IF($C529="","",IF(INDEX(import_data,$C529,H$9)="","",INDEX(import_data,$C529,H$9)))</f>
        <v>OK Vihor</v>
      </c>
      <c r="I529" s="300" t="str" cm="1">
        <f t="array" ref="I529">IF($C529="","",IF(INDEX(import_data,$C529,I$9)="","",INDEX(import_data,$C529,I$9)))</f>
        <v/>
      </c>
      <c r="K529" s="312" t="str">
        <f t="shared" si="59"/>
        <v>Jorge – Salgado – OK Vihor</v>
      </c>
      <c r="L529" s="92" t="s">
        <v>0</v>
      </c>
      <c r="M529" s="312" t="str">
        <f t="shared" si="60"/>
        <v>Jorge – Salgado – OK Vihor</v>
      </c>
      <c r="N529" s="92" t="s">
        <v>0</v>
      </c>
      <c r="O529" s="312" t="str">
        <f t="shared" si="61"/>
        <v>Jorge – Salgado</v>
      </c>
      <c r="P529" s="92" t="s">
        <v>0</v>
      </c>
      <c r="Q529" s="141">
        <f t="shared" si="62"/>
        <v>517</v>
      </c>
      <c r="R529" s="278" t="str">
        <f t="shared" si="58"/>
        <v/>
      </c>
      <c r="T529" s="282" t="str" cm="1">
        <f t="array" ref="T529">IFERROR(INDEX(import_data,MATCH($T$8&amp;"-"&amp;$Q529,import_key,0),T$9),"")</f>
        <v/>
      </c>
      <c r="U529" s="280" t="str" cm="1">
        <f t="array" ref="U529">IFERROR(INDEX(import_data,MATCH($T$8&amp;"-"&amp;$Q529,import_key,0),U$9),"")</f>
        <v/>
      </c>
      <c r="V529" s="300" t="str" cm="1">
        <f t="array" ref="V529">IFERROR(INDEX(import_data,MATCH($T$8&amp;"-"&amp;$Q529,import_key,0),V$9),"")</f>
        <v/>
      </c>
    </row>
    <row r="530" spans="2:22" x14ac:dyDescent="0.25">
      <c r="B530" s="141">
        <f t="shared" si="56"/>
        <v>518</v>
      </c>
      <c r="C530" s="278">
        <f t="shared" si="57"/>
        <v>536</v>
      </c>
      <c r="E530" s="282" cm="1">
        <f t="array" ref="E530">IF($C530="","",INDEX(import_data,$C530,E$9))</f>
        <v>2270</v>
      </c>
      <c r="F530" s="280" t="str" cm="1">
        <f t="array" ref="F530">IF($C530="","",INDEX(import_data,$C530,F$9))</f>
        <v>Jose</v>
      </c>
      <c r="G530" s="280" t="str" cm="1">
        <f t="array" ref="G530">IF($C530="","",INDEX(import_data,$C530,G$9))</f>
        <v>Pires</v>
      </c>
      <c r="H530" s="280" t="str" cm="1">
        <f t="array" ref="H530">IF($C530="","",IF(INDEX(import_data,$C530,H$9)="","",INDEX(import_data,$C530,H$9)))</f>
        <v>Clube Portugues</v>
      </c>
      <c r="I530" s="300" t="str" cm="1">
        <f t="array" ref="I530">IF($C530="","",IF(INDEX(import_data,$C530,I$9)="","",INDEX(import_data,$C530,I$9)))</f>
        <v/>
      </c>
      <c r="K530" s="312" t="str">
        <f t="shared" si="59"/>
        <v>Jose – Pires – Clube Portugues</v>
      </c>
      <c r="L530" s="92" t="s">
        <v>0</v>
      </c>
      <c r="M530" s="312" t="str">
        <f t="shared" si="60"/>
        <v>Jose – Pires – Clube Portugues</v>
      </c>
      <c r="N530" s="92" t="s">
        <v>0</v>
      </c>
      <c r="O530" s="312" t="str">
        <f t="shared" si="61"/>
        <v>Jose – Pires</v>
      </c>
      <c r="P530" s="92" t="s">
        <v>0</v>
      </c>
      <c r="Q530" s="141">
        <f t="shared" si="62"/>
        <v>518</v>
      </c>
      <c r="R530" s="278" t="str">
        <f t="shared" si="58"/>
        <v/>
      </c>
      <c r="T530" s="282" t="str" cm="1">
        <f t="array" ref="T530">IFERROR(INDEX(import_data,MATCH($T$8&amp;"-"&amp;$Q530,import_key,0),T$9),"")</f>
        <v/>
      </c>
      <c r="U530" s="280" t="str" cm="1">
        <f t="array" ref="U530">IFERROR(INDEX(import_data,MATCH($T$8&amp;"-"&amp;$Q530,import_key,0),U$9),"")</f>
        <v/>
      </c>
      <c r="V530" s="300" t="str" cm="1">
        <f t="array" ref="V530">IFERROR(INDEX(import_data,MATCH($T$8&amp;"-"&amp;$Q530,import_key,0),V$9),"")</f>
        <v/>
      </c>
    </row>
    <row r="531" spans="2:22" x14ac:dyDescent="0.25">
      <c r="B531" s="141">
        <f t="shared" si="56"/>
        <v>519</v>
      </c>
      <c r="C531" s="278">
        <f t="shared" si="57"/>
        <v>537</v>
      </c>
      <c r="E531" s="282" cm="1">
        <f t="array" ref="E531">IF($C531="","",INDEX(import_data,$C531,E$9))</f>
        <v>1906</v>
      </c>
      <c r="F531" s="280" t="str" cm="1">
        <f t="array" ref="F531">IF($C531="","",INDEX(import_data,$C531,F$9))</f>
        <v>Josip</v>
      </c>
      <c r="G531" s="280" t="str" cm="1">
        <f t="array" ref="G531">IF($C531="","",INDEX(import_data,$C531,G$9))</f>
        <v>Stipeljković</v>
      </c>
      <c r="H531" s="280" t="str" cm="1">
        <f t="array" ref="H531">IF($C531="","",IF(INDEX(import_data,$C531,H$9)="","",INDEX(import_data,$C531,H$9)))</f>
        <v>OK Vihor</v>
      </c>
      <c r="I531" s="300" t="str" cm="1">
        <f t="array" ref="I531">IF($C531="","",IF(INDEX(import_data,$C531,I$9)="","",INDEX(import_data,$C531,I$9)))</f>
        <v>M21B</v>
      </c>
      <c r="K531" s="312" t="str">
        <f t="shared" si="59"/>
        <v>Josip – Stipeljković – OK Vihor – M21B</v>
      </c>
      <c r="L531" s="92" t="s">
        <v>0</v>
      </c>
      <c r="M531" s="312" t="str">
        <f t="shared" si="60"/>
        <v>Josip – Stipeljković – OK Vihor</v>
      </c>
      <c r="N531" s="92" t="s">
        <v>0</v>
      </c>
      <c r="O531" s="312" t="str">
        <f t="shared" si="61"/>
        <v>Josip – Stipeljković</v>
      </c>
      <c r="P531" s="92" t="s">
        <v>0</v>
      </c>
      <c r="Q531" s="141">
        <f t="shared" si="62"/>
        <v>519</v>
      </c>
      <c r="R531" s="278" t="str">
        <f t="shared" si="58"/>
        <v/>
      </c>
      <c r="T531" s="282" t="str" cm="1">
        <f t="array" ref="T531">IFERROR(INDEX(import_data,MATCH($T$8&amp;"-"&amp;$Q531,import_key,0),T$9),"")</f>
        <v/>
      </c>
      <c r="U531" s="280" t="str" cm="1">
        <f t="array" ref="U531">IFERROR(INDEX(import_data,MATCH($T$8&amp;"-"&amp;$Q531,import_key,0),U$9),"")</f>
        <v/>
      </c>
      <c r="V531" s="300" t="str" cm="1">
        <f t="array" ref="V531">IFERROR(INDEX(import_data,MATCH($T$8&amp;"-"&amp;$Q531,import_key,0),V$9),"")</f>
        <v/>
      </c>
    </row>
    <row r="532" spans="2:22" x14ac:dyDescent="0.25">
      <c r="B532" s="141">
        <f t="shared" si="56"/>
        <v>520</v>
      </c>
      <c r="C532" s="278">
        <f t="shared" si="57"/>
        <v>538</v>
      </c>
      <c r="E532" s="282" cm="1">
        <f t="array" ref="E532">IF($C532="","",INDEX(import_data,$C532,E$9))</f>
        <v>1696</v>
      </c>
      <c r="F532" s="280" t="str" cm="1">
        <f t="array" ref="F532">IF($C532="","",INDEX(import_data,$C532,F$9))</f>
        <v>Josip</v>
      </c>
      <c r="G532" s="280" t="str" cm="1">
        <f t="array" ref="G532">IF($C532="","",INDEX(import_data,$C532,G$9))</f>
        <v>Gojević</v>
      </c>
      <c r="H532" s="280" t="str" cm="1">
        <f t="array" ref="H532">IF($C532="","",IF(INDEX(import_data,$C532,H$9)="","",INDEX(import_data,$C532,H$9)))</f>
        <v>OK Vihor</v>
      </c>
      <c r="I532" s="300" t="str" cm="1">
        <f t="array" ref="I532">IF($C532="","",IF(INDEX(import_data,$C532,I$9)="","",INDEX(import_data,$C532,I$9)))</f>
        <v/>
      </c>
      <c r="K532" s="312" t="str">
        <f t="shared" si="59"/>
        <v>Josip – Gojević – OK Vihor</v>
      </c>
      <c r="L532" s="92" t="s">
        <v>0</v>
      </c>
      <c r="M532" s="312" t="str">
        <f t="shared" si="60"/>
        <v>Josip – Gojević – OK Vihor</v>
      </c>
      <c r="N532" s="92" t="s">
        <v>0</v>
      </c>
      <c r="O532" s="312" t="str">
        <f t="shared" si="61"/>
        <v>Josip – Gojević</v>
      </c>
      <c r="P532" s="92" t="s">
        <v>0</v>
      </c>
      <c r="Q532" s="141">
        <f t="shared" si="62"/>
        <v>520</v>
      </c>
      <c r="R532" s="278" t="str">
        <f t="shared" si="58"/>
        <v/>
      </c>
      <c r="T532" s="282" t="str" cm="1">
        <f t="array" ref="T532">IFERROR(INDEX(import_data,MATCH($T$8&amp;"-"&amp;$Q532,import_key,0),T$9),"")</f>
        <v/>
      </c>
      <c r="U532" s="280" t="str" cm="1">
        <f t="array" ref="U532">IFERROR(INDEX(import_data,MATCH($T$8&amp;"-"&amp;$Q532,import_key,0),U$9),"")</f>
        <v/>
      </c>
      <c r="V532" s="300" t="str" cm="1">
        <f t="array" ref="V532">IFERROR(INDEX(import_data,MATCH($T$8&amp;"-"&amp;$Q532,import_key,0),V$9),"")</f>
        <v/>
      </c>
    </row>
    <row r="533" spans="2:22" x14ac:dyDescent="0.25">
      <c r="B533" s="141">
        <f t="shared" ref="B533:B596" si="63">B532+1</f>
        <v>521</v>
      </c>
      <c r="C533" s="278">
        <f t="shared" si="57"/>
        <v>539</v>
      </c>
      <c r="E533" s="282" cm="1">
        <f t="array" ref="E533">IF($C533="","",INDEX(import_data,$C533,E$9))</f>
        <v>1859</v>
      </c>
      <c r="F533" s="280" t="str" cm="1">
        <f t="array" ref="F533">IF($C533="","",INDEX(import_data,$C533,F$9))</f>
        <v>Josip</v>
      </c>
      <c r="G533" s="280" t="str" cm="1">
        <f t="array" ref="G533">IF($C533="","",INDEX(import_data,$C533,G$9))</f>
        <v>Vujanić</v>
      </c>
      <c r="H533" s="280" t="str" cm="1">
        <f t="array" ref="H533">IF($C533="","",IF(INDEX(import_data,$C533,H$9)="","",INDEX(import_data,$C533,H$9)))</f>
        <v>OK Japetić</v>
      </c>
      <c r="I533" s="300" t="str" cm="1">
        <f t="array" ref="I533">IF($C533="","",IF(INDEX(import_data,$C533,I$9)="","",INDEX(import_data,$C533,I$9)))</f>
        <v>M21A</v>
      </c>
      <c r="K533" s="312" t="str">
        <f t="shared" si="59"/>
        <v>Josip – Vujanić – OK Japetić – M21A</v>
      </c>
      <c r="L533" s="92" t="s">
        <v>0</v>
      </c>
      <c r="M533" s="312" t="str">
        <f t="shared" si="60"/>
        <v>Josip – Vujanić – OK Japetić</v>
      </c>
      <c r="N533" s="92" t="s">
        <v>0</v>
      </c>
      <c r="O533" s="312" t="str">
        <f t="shared" si="61"/>
        <v>Josip – Vujanić</v>
      </c>
      <c r="P533" s="92" t="s">
        <v>0</v>
      </c>
      <c r="Q533" s="141">
        <f t="shared" si="62"/>
        <v>521</v>
      </c>
      <c r="R533" s="278" t="str">
        <f t="shared" si="58"/>
        <v/>
      </c>
      <c r="T533" s="282" t="str" cm="1">
        <f t="array" ref="T533">IFERROR(INDEX(import_data,MATCH($T$8&amp;"-"&amp;$Q533,import_key,0),T$9),"")</f>
        <v/>
      </c>
      <c r="U533" s="280" t="str" cm="1">
        <f t="array" ref="U533">IFERROR(INDEX(import_data,MATCH($T$8&amp;"-"&amp;$Q533,import_key,0),U$9),"")</f>
        <v/>
      </c>
      <c r="V533" s="300" t="str" cm="1">
        <f t="array" ref="V533">IFERROR(INDEX(import_data,MATCH($T$8&amp;"-"&amp;$Q533,import_key,0),V$9),"")</f>
        <v/>
      </c>
    </row>
    <row r="534" spans="2:22" x14ac:dyDescent="0.25">
      <c r="B534" s="141">
        <f t="shared" si="63"/>
        <v>522</v>
      </c>
      <c r="C534" s="278">
        <f t="shared" si="57"/>
        <v>540</v>
      </c>
      <c r="E534" s="282" cm="1">
        <f t="array" ref="E534">IF($C534="","",INDEX(import_data,$C534,E$9))</f>
        <v>1643</v>
      </c>
      <c r="F534" s="280" t="str" cm="1">
        <f t="array" ref="F534">IF($C534="","",INDEX(import_data,$C534,F$9))</f>
        <v>Josip</v>
      </c>
      <c r="G534" s="280" t="str" cm="1">
        <f t="array" ref="G534">IF($C534="","",INDEX(import_data,$C534,G$9))</f>
        <v>Leovac</v>
      </c>
      <c r="H534" s="280" t="str" cm="1">
        <f t="array" ref="H534">IF($C534="","",IF(INDEX(import_data,$C534,H$9)="","",INDEX(import_data,$C534,H$9)))</f>
        <v>OK Japetić</v>
      </c>
      <c r="I534" s="300" t="str" cm="1">
        <f t="array" ref="I534">IF($C534="","",IF(INDEX(import_data,$C534,I$9)="","",INDEX(import_data,$C534,I$9)))</f>
        <v/>
      </c>
      <c r="K534" s="312" t="str">
        <f t="shared" si="59"/>
        <v>Josip – Leovac – OK Japetić</v>
      </c>
      <c r="L534" s="92" t="s">
        <v>0</v>
      </c>
      <c r="M534" s="312" t="str">
        <f t="shared" si="60"/>
        <v>Josip – Leovac – OK Japetić</v>
      </c>
      <c r="N534" s="92" t="s">
        <v>0</v>
      </c>
      <c r="O534" s="312" t="str">
        <f t="shared" si="61"/>
        <v>Josip – Leovac</v>
      </c>
      <c r="P534" s="92" t="s">
        <v>0</v>
      </c>
      <c r="Q534" s="141">
        <f t="shared" si="62"/>
        <v>522</v>
      </c>
      <c r="R534" s="278" t="str">
        <f t="shared" si="58"/>
        <v/>
      </c>
      <c r="T534" s="282" t="str" cm="1">
        <f t="array" ref="T534">IFERROR(INDEX(import_data,MATCH($T$8&amp;"-"&amp;$Q534,import_key,0),T$9),"")</f>
        <v/>
      </c>
      <c r="U534" s="280" t="str" cm="1">
        <f t="array" ref="U534">IFERROR(INDEX(import_data,MATCH($T$8&amp;"-"&amp;$Q534,import_key,0),U$9),"")</f>
        <v/>
      </c>
      <c r="V534" s="300" t="str" cm="1">
        <f t="array" ref="V534">IFERROR(INDEX(import_data,MATCH($T$8&amp;"-"&amp;$Q534,import_key,0),V$9),"")</f>
        <v/>
      </c>
    </row>
    <row r="535" spans="2:22" x14ac:dyDescent="0.25">
      <c r="B535" s="141">
        <f t="shared" si="63"/>
        <v>523</v>
      </c>
      <c r="C535" s="278">
        <f t="shared" si="57"/>
        <v>541</v>
      </c>
      <c r="E535" s="282" cm="1">
        <f t="array" ref="E535">IF($C535="","",INDEX(import_data,$C535,E$9))</f>
        <v>1519</v>
      </c>
      <c r="F535" s="280" t="str" cm="1">
        <f t="array" ref="F535">IF($C535="","",INDEX(import_data,$C535,F$9))</f>
        <v>Josip</v>
      </c>
      <c r="G535" s="280" t="str" cm="1">
        <f t="array" ref="G535">IF($C535="","",INDEX(import_data,$C535,G$9))</f>
        <v>Odžić</v>
      </c>
      <c r="H535" s="280" t="str" cm="1">
        <f t="array" ref="H535">IF($C535="","",IF(INDEX(import_data,$C535,H$9)="","",INDEX(import_data,$C535,H$9)))</f>
        <v>OK Jelen</v>
      </c>
      <c r="I535" s="300" t="str" cm="1">
        <f t="array" ref="I535">IF($C535="","",IF(INDEX(import_data,$C535,I$9)="","",INDEX(import_data,$C535,I$9)))</f>
        <v>M35</v>
      </c>
      <c r="K535" s="312" t="str">
        <f t="shared" si="59"/>
        <v>Josip – Odžić – OK Jelen – M35</v>
      </c>
      <c r="L535" s="92" t="s">
        <v>0</v>
      </c>
      <c r="M535" s="312" t="str">
        <f t="shared" si="60"/>
        <v>Josip – Odžić – OK Jelen</v>
      </c>
      <c r="N535" s="92" t="s">
        <v>0</v>
      </c>
      <c r="O535" s="312" t="str">
        <f t="shared" si="61"/>
        <v>Josip – Odžić</v>
      </c>
      <c r="P535" s="92" t="s">
        <v>0</v>
      </c>
      <c r="Q535" s="141">
        <f t="shared" si="62"/>
        <v>523</v>
      </c>
      <c r="R535" s="278" t="str">
        <f t="shared" si="58"/>
        <v/>
      </c>
      <c r="T535" s="282" t="str" cm="1">
        <f t="array" ref="T535">IFERROR(INDEX(import_data,MATCH($T$8&amp;"-"&amp;$Q535,import_key,0),T$9),"")</f>
        <v/>
      </c>
      <c r="U535" s="280" t="str" cm="1">
        <f t="array" ref="U535">IFERROR(INDEX(import_data,MATCH($T$8&amp;"-"&amp;$Q535,import_key,0),U$9),"")</f>
        <v/>
      </c>
      <c r="V535" s="300" t="str" cm="1">
        <f t="array" ref="V535">IFERROR(INDEX(import_data,MATCH($T$8&amp;"-"&amp;$Q535,import_key,0),V$9),"")</f>
        <v/>
      </c>
    </row>
    <row r="536" spans="2:22" x14ac:dyDescent="0.25">
      <c r="B536" s="141">
        <f t="shared" si="63"/>
        <v>524</v>
      </c>
      <c r="C536" s="278">
        <f t="shared" si="57"/>
        <v>542</v>
      </c>
      <c r="E536" s="282" cm="1">
        <f t="array" ref="E536">IF($C536="","",INDEX(import_data,$C536,E$9))</f>
        <v>1611</v>
      </c>
      <c r="F536" s="280" t="str" cm="1">
        <f t="array" ref="F536">IF($C536="","",INDEX(import_data,$C536,F$9))</f>
        <v>Josip</v>
      </c>
      <c r="G536" s="280" t="str" cm="1">
        <f t="array" ref="G536">IF($C536="","",INDEX(import_data,$C536,G$9))</f>
        <v>Župarić</v>
      </c>
      <c r="H536" s="280" t="str" cm="1">
        <f t="array" ref="H536">IF($C536="","",IF(INDEX(import_data,$C536,H$9)="","",INDEX(import_data,$C536,H$9)))</f>
        <v>OK Sova</v>
      </c>
      <c r="I536" s="300" t="str" cm="1">
        <f t="array" ref="I536">IF($C536="","",IF(INDEX(import_data,$C536,I$9)="","",INDEX(import_data,$C536,I$9)))</f>
        <v/>
      </c>
      <c r="K536" s="312" t="str">
        <f t="shared" si="59"/>
        <v>Josip – Župarić – OK Sova</v>
      </c>
      <c r="L536" s="92" t="s">
        <v>0</v>
      </c>
      <c r="M536" s="312" t="str">
        <f t="shared" si="60"/>
        <v>Josip – Župarić – OK Sova</v>
      </c>
      <c r="N536" s="92" t="s">
        <v>0</v>
      </c>
      <c r="O536" s="312" t="str">
        <f t="shared" si="61"/>
        <v>Josip – Župarić</v>
      </c>
      <c r="P536" s="92" t="s">
        <v>0</v>
      </c>
      <c r="Q536" s="141">
        <f t="shared" si="62"/>
        <v>524</v>
      </c>
      <c r="R536" s="278" t="str">
        <f t="shared" si="58"/>
        <v/>
      </c>
      <c r="T536" s="282" t="str" cm="1">
        <f t="array" ref="T536">IFERROR(INDEX(import_data,MATCH($T$8&amp;"-"&amp;$Q536,import_key,0),T$9),"")</f>
        <v/>
      </c>
      <c r="U536" s="280" t="str" cm="1">
        <f t="array" ref="U536">IFERROR(INDEX(import_data,MATCH($T$8&amp;"-"&amp;$Q536,import_key,0),U$9),"")</f>
        <v/>
      </c>
      <c r="V536" s="300" t="str" cm="1">
        <f t="array" ref="V536">IFERROR(INDEX(import_data,MATCH($T$8&amp;"-"&amp;$Q536,import_key,0),V$9),"")</f>
        <v/>
      </c>
    </row>
    <row r="537" spans="2:22" x14ac:dyDescent="0.25">
      <c r="B537" s="141">
        <f t="shared" si="63"/>
        <v>525</v>
      </c>
      <c r="C537" s="278">
        <f t="shared" si="57"/>
        <v>543</v>
      </c>
      <c r="E537" s="282" cm="1">
        <f t="array" ref="E537">IF($C537="","",INDEX(import_data,$C537,E$9))</f>
        <v>1271</v>
      </c>
      <c r="F537" s="280" t="str" cm="1">
        <f t="array" ref="F537">IF($C537="","",INDEX(import_data,$C537,F$9))</f>
        <v>Josip</v>
      </c>
      <c r="G537" s="280" t="str" cm="1">
        <f t="array" ref="G537">IF($C537="","",INDEX(import_data,$C537,G$9))</f>
        <v>Matijašić</v>
      </c>
      <c r="H537" s="280" t="str" cm="1">
        <f t="array" ref="H537">IF($C537="","",IF(INDEX(import_data,$C537,H$9)="","",INDEX(import_data,$C537,H$9)))</f>
        <v>OK Vihor</v>
      </c>
      <c r="I537" s="300" t="str" cm="1">
        <f t="array" ref="I537">IF($C537="","",IF(INDEX(import_data,$C537,I$9)="","",INDEX(import_data,$C537,I$9)))</f>
        <v>M55</v>
      </c>
      <c r="K537" s="312" t="str">
        <f t="shared" si="59"/>
        <v>Josip – Matijašić – OK Vihor – M55</v>
      </c>
      <c r="L537" s="92" t="s">
        <v>0</v>
      </c>
      <c r="M537" s="312" t="str">
        <f t="shared" si="60"/>
        <v>Josip – Matijašić – OK Vihor</v>
      </c>
      <c r="N537" s="92" t="s">
        <v>0</v>
      </c>
      <c r="O537" s="312" t="str">
        <f t="shared" si="61"/>
        <v>Josip – Matijašić</v>
      </c>
      <c r="P537" s="92" t="s">
        <v>0</v>
      </c>
      <c r="Q537" s="141">
        <f t="shared" si="62"/>
        <v>525</v>
      </c>
      <c r="R537" s="278" t="str">
        <f t="shared" si="58"/>
        <v/>
      </c>
      <c r="T537" s="282" t="str" cm="1">
        <f t="array" ref="T537">IFERROR(INDEX(import_data,MATCH($T$8&amp;"-"&amp;$Q537,import_key,0),T$9),"")</f>
        <v/>
      </c>
      <c r="U537" s="280" t="str" cm="1">
        <f t="array" ref="U537">IFERROR(INDEX(import_data,MATCH($T$8&amp;"-"&amp;$Q537,import_key,0),U$9),"")</f>
        <v/>
      </c>
      <c r="V537" s="300" t="str" cm="1">
        <f t="array" ref="V537">IFERROR(INDEX(import_data,MATCH($T$8&amp;"-"&amp;$Q537,import_key,0),V$9),"")</f>
        <v/>
      </c>
    </row>
    <row r="538" spans="2:22" x14ac:dyDescent="0.25">
      <c r="B538" s="141">
        <f t="shared" si="63"/>
        <v>526</v>
      </c>
      <c r="C538" s="278">
        <f t="shared" si="57"/>
        <v>544</v>
      </c>
      <c r="E538" s="282" cm="1">
        <f t="array" ref="E538">IF($C538="","",INDEX(import_data,$C538,E$9))</f>
        <v>2032</v>
      </c>
      <c r="F538" s="280" t="str" cm="1">
        <f t="array" ref="F538">IF($C538="","",INDEX(import_data,$C538,F$9))</f>
        <v>Josip</v>
      </c>
      <c r="G538" s="280" t="str" cm="1">
        <f t="array" ref="G538">IF($C538="","",INDEX(import_data,$C538,G$9))</f>
        <v>Friščić</v>
      </c>
      <c r="H538" s="280" t="str" cm="1">
        <f t="array" ref="H538">IF($C538="","",IF(INDEX(import_data,$C538,H$9)="","",INDEX(import_data,$C538,H$9)))</f>
        <v>OK Međimurje</v>
      </c>
      <c r="I538" s="300" t="str" cm="1">
        <f t="array" ref="I538">IF($C538="","",IF(INDEX(import_data,$C538,I$9)="","",INDEX(import_data,$C538,I$9)))</f>
        <v/>
      </c>
      <c r="K538" s="312" t="str">
        <f t="shared" si="59"/>
        <v>Josip – Friščić – OK Međimurje</v>
      </c>
      <c r="L538" s="92" t="s">
        <v>0</v>
      </c>
      <c r="M538" s="312" t="str">
        <f t="shared" si="60"/>
        <v>Josip – Friščić – OK Međimurje</v>
      </c>
      <c r="N538" s="92" t="s">
        <v>0</v>
      </c>
      <c r="O538" s="312" t="str">
        <f t="shared" si="61"/>
        <v>Josip – Friščić</v>
      </c>
      <c r="P538" s="92" t="s">
        <v>0</v>
      </c>
      <c r="Q538" s="141">
        <f t="shared" si="62"/>
        <v>526</v>
      </c>
      <c r="R538" s="278" t="str">
        <f t="shared" si="58"/>
        <v/>
      </c>
      <c r="T538" s="282" t="str" cm="1">
        <f t="array" ref="T538">IFERROR(INDEX(import_data,MATCH($T$8&amp;"-"&amp;$Q538,import_key,0),T$9),"")</f>
        <v/>
      </c>
      <c r="U538" s="280" t="str" cm="1">
        <f t="array" ref="U538">IFERROR(INDEX(import_data,MATCH($T$8&amp;"-"&amp;$Q538,import_key,0),U$9),"")</f>
        <v/>
      </c>
      <c r="V538" s="300" t="str" cm="1">
        <f t="array" ref="V538">IFERROR(INDEX(import_data,MATCH($T$8&amp;"-"&amp;$Q538,import_key,0),V$9),"")</f>
        <v/>
      </c>
    </row>
    <row r="539" spans="2:22" x14ac:dyDescent="0.25">
      <c r="B539" s="141">
        <f t="shared" si="63"/>
        <v>527</v>
      </c>
      <c r="C539" s="278">
        <f t="shared" si="57"/>
        <v>545</v>
      </c>
      <c r="E539" s="282" cm="1">
        <f t="array" ref="E539">IF($C539="","",INDEX(import_data,$C539,E$9))</f>
        <v>2078</v>
      </c>
      <c r="F539" s="280" t="str" cm="1">
        <f t="array" ref="F539">IF($C539="","",INDEX(import_data,$C539,F$9))</f>
        <v>Juha</v>
      </c>
      <c r="G539" s="280" t="str" cm="1">
        <f t="array" ref="G539">IF($C539="","",INDEX(import_data,$C539,G$9))</f>
        <v>Suntila</v>
      </c>
      <c r="H539" s="280" t="str" cm="1">
        <f t="array" ref="H539">IF($C539="","",IF(INDEX(import_data,$C539,H$9)="","",INDEX(import_data,$C539,H$9)))</f>
        <v>Turun Metsän.</v>
      </c>
      <c r="I539" s="300" t="str" cm="1">
        <f t="array" ref="I539">IF($C539="","",IF(INDEX(import_data,$C539,I$9)="","",INDEX(import_data,$C539,I$9)))</f>
        <v/>
      </c>
      <c r="K539" s="312" t="str">
        <f t="shared" si="59"/>
        <v>Juha – Suntila – Turun Metsän.</v>
      </c>
      <c r="L539" s="92" t="s">
        <v>0</v>
      </c>
      <c r="M539" s="312" t="str">
        <f t="shared" si="60"/>
        <v>Juha – Suntila – Turun Metsän.</v>
      </c>
      <c r="N539" s="92" t="s">
        <v>0</v>
      </c>
      <c r="O539" s="312" t="str">
        <f t="shared" si="61"/>
        <v>Juha – Suntila</v>
      </c>
      <c r="P539" s="92" t="s">
        <v>0</v>
      </c>
      <c r="Q539" s="141">
        <f t="shared" si="62"/>
        <v>527</v>
      </c>
      <c r="R539" s="278" t="str">
        <f t="shared" si="58"/>
        <v/>
      </c>
      <c r="T539" s="282" t="str" cm="1">
        <f t="array" ref="T539">IFERROR(INDEX(import_data,MATCH($T$8&amp;"-"&amp;$Q539,import_key,0),T$9),"")</f>
        <v/>
      </c>
      <c r="U539" s="280" t="str" cm="1">
        <f t="array" ref="U539">IFERROR(INDEX(import_data,MATCH($T$8&amp;"-"&amp;$Q539,import_key,0),U$9),"")</f>
        <v/>
      </c>
      <c r="V539" s="300" t="str" cm="1">
        <f t="array" ref="V539">IFERROR(INDEX(import_data,MATCH($T$8&amp;"-"&amp;$Q539,import_key,0),V$9),"")</f>
        <v/>
      </c>
    </row>
    <row r="540" spans="2:22" x14ac:dyDescent="0.25">
      <c r="B540" s="141">
        <f t="shared" si="63"/>
        <v>528</v>
      </c>
      <c r="C540" s="278">
        <f t="shared" si="57"/>
        <v>546</v>
      </c>
      <c r="E540" s="282" cm="1">
        <f t="array" ref="E540">IF($C540="","",INDEX(import_data,$C540,E$9))</f>
        <v>1795</v>
      </c>
      <c r="F540" s="280" t="str" cm="1">
        <f t="array" ref="F540">IF($C540="","",INDEX(import_data,$C540,F$9))</f>
        <v>Julia</v>
      </c>
      <c r="G540" s="280" t="str" cm="1">
        <f t="array" ref="G540">IF($C540="","",INDEX(import_data,$C540,G$9))</f>
        <v>Artyushenko</v>
      </c>
      <c r="H540" s="280" t="str" cm="1">
        <f t="array" ref="H540">IF($C540="","",IF(INDEX(import_data,$C540,H$9)="","",INDEX(import_data,$C540,H$9)))</f>
        <v>OK Vihor</v>
      </c>
      <c r="I540" s="300" t="str" cm="1">
        <f t="array" ref="I540">IF($C540="","",IF(INDEX(import_data,$C540,I$9)="","",INDEX(import_data,$C540,I$9)))</f>
        <v/>
      </c>
      <c r="K540" s="312" t="str">
        <f t="shared" si="59"/>
        <v>Julia – Artyushenko – OK Vihor</v>
      </c>
      <c r="L540" s="92" t="s">
        <v>0</v>
      </c>
      <c r="M540" s="312" t="str">
        <f t="shared" si="60"/>
        <v>Julia – Artyushenko – OK Vihor</v>
      </c>
      <c r="N540" s="92" t="s">
        <v>0</v>
      </c>
      <c r="O540" s="312" t="str">
        <f t="shared" si="61"/>
        <v>Julia – Artyushenko</v>
      </c>
      <c r="P540" s="92" t="s">
        <v>0</v>
      </c>
      <c r="Q540" s="141">
        <f t="shared" si="62"/>
        <v>528</v>
      </c>
      <c r="R540" s="278" t="str">
        <f t="shared" si="58"/>
        <v/>
      </c>
      <c r="T540" s="282" t="str" cm="1">
        <f t="array" ref="T540">IFERROR(INDEX(import_data,MATCH($T$8&amp;"-"&amp;$Q540,import_key,0),T$9),"")</f>
        <v/>
      </c>
      <c r="U540" s="280" t="str" cm="1">
        <f t="array" ref="U540">IFERROR(INDEX(import_data,MATCH($T$8&amp;"-"&amp;$Q540,import_key,0),U$9),"")</f>
        <v/>
      </c>
      <c r="V540" s="300" t="str" cm="1">
        <f t="array" ref="V540">IFERROR(INDEX(import_data,MATCH($T$8&amp;"-"&amp;$Q540,import_key,0),V$9),"")</f>
        <v/>
      </c>
    </row>
    <row r="541" spans="2:22" x14ac:dyDescent="0.25">
      <c r="B541" s="141">
        <f t="shared" si="63"/>
        <v>529</v>
      </c>
      <c r="C541" s="278">
        <f t="shared" si="57"/>
        <v>547</v>
      </c>
      <c r="E541" s="282" cm="1">
        <f t="array" ref="E541">IF($C541="","",INDEX(import_data,$C541,E$9))</f>
        <v>2118</v>
      </c>
      <c r="F541" s="280" t="str" cm="1">
        <f t="array" ref="F541">IF($C541="","",INDEX(import_data,$C541,F$9))</f>
        <v>Júlia</v>
      </c>
      <c r="G541" s="280" t="str" cm="1">
        <f t="array" ref="G541">IF($C541="","",INDEX(import_data,$C541,G$9))</f>
        <v>Müller</v>
      </c>
      <c r="H541" s="280" t="str" cm="1">
        <f t="array" ref="H541">IF($C541="","",IF(INDEX(import_data,$C541,H$9)="","",INDEX(import_data,$C541,H$9)))</f>
        <v>Zselici Tájfutók</v>
      </c>
      <c r="I541" s="300" t="str" cm="1">
        <f t="array" ref="I541">IF($C541="","",IF(INDEX(import_data,$C541,I$9)="","",INDEX(import_data,$C541,I$9)))</f>
        <v/>
      </c>
      <c r="K541" s="312" t="str">
        <f t="shared" si="59"/>
        <v>Júlia – Müller – Zselici Tájfutók</v>
      </c>
      <c r="L541" s="92" t="s">
        <v>0</v>
      </c>
      <c r="M541" s="312" t="str">
        <f t="shared" si="60"/>
        <v>Júlia – Müller – Zselici Tájfutók</v>
      </c>
      <c r="N541" s="92" t="s">
        <v>0</v>
      </c>
      <c r="O541" s="312" t="str">
        <f t="shared" si="61"/>
        <v>Júlia – Müller</v>
      </c>
      <c r="P541" s="92" t="s">
        <v>0</v>
      </c>
      <c r="Q541" s="141">
        <f t="shared" si="62"/>
        <v>529</v>
      </c>
      <c r="R541" s="278" t="str">
        <f t="shared" si="58"/>
        <v/>
      </c>
      <c r="T541" s="282" t="str" cm="1">
        <f t="array" ref="T541">IFERROR(INDEX(import_data,MATCH($T$8&amp;"-"&amp;$Q541,import_key,0),T$9),"")</f>
        <v/>
      </c>
      <c r="U541" s="280" t="str" cm="1">
        <f t="array" ref="U541">IFERROR(INDEX(import_data,MATCH($T$8&amp;"-"&amp;$Q541,import_key,0),U$9),"")</f>
        <v/>
      </c>
      <c r="V541" s="300" t="str" cm="1">
        <f t="array" ref="V541">IFERROR(INDEX(import_data,MATCH($T$8&amp;"-"&amp;$Q541,import_key,0),V$9),"")</f>
        <v/>
      </c>
    </row>
    <row r="542" spans="2:22" x14ac:dyDescent="0.25">
      <c r="B542" s="141">
        <f t="shared" si="63"/>
        <v>530</v>
      </c>
      <c r="C542" s="278">
        <f t="shared" si="57"/>
        <v>548</v>
      </c>
      <c r="E542" s="282" cm="1">
        <f t="array" ref="E542">IF($C542="","",INDEX(import_data,$C542,E$9))</f>
        <v>2036</v>
      </c>
      <c r="F542" s="280" t="str" cm="1">
        <f t="array" ref="F542">IF($C542="","",INDEX(import_data,$C542,F$9))</f>
        <v>Julija</v>
      </c>
      <c r="G542" s="280" t="str" cm="1">
        <f t="array" ref="G542">IF($C542="","",INDEX(import_data,$C542,G$9))</f>
        <v>Tkalec</v>
      </c>
      <c r="H542" s="280" t="str" cm="1">
        <f t="array" ref="H542">IF($C542="","",IF(INDEX(import_data,$C542,H$9)="","",INDEX(import_data,$C542,H$9)))</f>
        <v>OK Međimurje</v>
      </c>
      <c r="I542" s="300" t="str" cm="1">
        <f t="array" ref="I542">IF($C542="","",IF(INDEX(import_data,$C542,I$9)="","",INDEX(import_data,$C542,I$9)))</f>
        <v/>
      </c>
      <c r="K542" s="312" t="str">
        <f t="shared" si="59"/>
        <v>Julija – Tkalec – OK Međimurje</v>
      </c>
      <c r="L542" s="92" t="s">
        <v>0</v>
      </c>
      <c r="M542" s="312" t="str">
        <f t="shared" si="60"/>
        <v>Julija – Tkalec – OK Međimurje</v>
      </c>
      <c r="N542" s="92" t="s">
        <v>0</v>
      </c>
      <c r="O542" s="312" t="str">
        <f t="shared" si="61"/>
        <v>Julija – Tkalec</v>
      </c>
      <c r="P542" s="92" t="s">
        <v>0</v>
      </c>
      <c r="Q542" s="141">
        <f t="shared" si="62"/>
        <v>530</v>
      </c>
      <c r="R542" s="278" t="str">
        <f t="shared" si="58"/>
        <v/>
      </c>
      <c r="T542" s="282" t="str" cm="1">
        <f t="array" ref="T542">IFERROR(INDEX(import_data,MATCH($T$8&amp;"-"&amp;$Q542,import_key,0),T$9),"")</f>
        <v/>
      </c>
      <c r="U542" s="280" t="str" cm="1">
        <f t="array" ref="U542">IFERROR(INDEX(import_data,MATCH($T$8&amp;"-"&amp;$Q542,import_key,0),U$9),"")</f>
        <v/>
      </c>
      <c r="V542" s="300" t="str" cm="1">
        <f t="array" ref="V542">IFERROR(INDEX(import_data,MATCH($T$8&amp;"-"&amp;$Q542,import_key,0),V$9),"")</f>
        <v/>
      </c>
    </row>
    <row r="543" spans="2:22" x14ac:dyDescent="0.25">
      <c r="B543" s="141">
        <f t="shared" si="63"/>
        <v>531</v>
      </c>
      <c r="C543" s="278">
        <f t="shared" si="57"/>
        <v>549</v>
      </c>
      <c r="E543" s="282" cm="1">
        <f t="array" ref="E543">IF($C543="","",INDEX(import_data,$C543,E$9))</f>
        <v>1235</v>
      </c>
      <c r="F543" s="280" t="str" cm="1">
        <f t="array" ref="F543">IF($C543="","",INDEX(import_data,$C543,F$9))</f>
        <v>Julijana</v>
      </c>
      <c r="G543" s="280" t="str" cm="1">
        <f t="array" ref="G543">IF($C543="","",INDEX(import_data,$C543,G$9))</f>
        <v>Dolenc</v>
      </c>
      <c r="H543" s="280" t="str" cm="1">
        <f t="array" ref="H543">IF($C543="","",IF(INDEX(import_data,$C543,H$9)="","",INDEX(import_data,$C543,H$9)))</f>
        <v>OK Varaždin</v>
      </c>
      <c r="I543" s="300" t="str" cm="1">
        <f t="array" ref="I543">IF($C543="","",IF(INDEX(import_data,$C543,I$9)="","",INDEX(import_data,$C543,I$9)))</f>
        <v>Ž16</v>
      </c>
      <c r="K543" s="312" t="str">
        <f t="shared" si="59"/>
        <v>Julijana – Dolenc – OK Varaždin – Ž16</v>
      </c>
      <c r="L543" s="92" t="s">
        <v>0</v>
      </c>
      <c r="M543" s="312" t="str">
        <f t="shared" si="60"/>
        <v>Julijana – Dolenc – OK Varaždin</v>
      </c>
      <c r="N543" s="92" t="s">
        <v>0</v>
      </c>
      <c r="O543" s="312" t="str">
        <f t="shared" si="61"/>
        <v>Julijana – Dolenc</v>
      </c>
      <c r="P543" s="92" t="s">
        <v>0</v>
      </c>
      <c r="Q543" s="141">
        <f t="shared" si="62"/>
        <v>531</v>
      </c>
      <c r="R543" s="278" t="str">
        <f t="shared" si="58"/>
        <v/>
      </c>
      <c r="T543" s="282" t="str" cm="1">
        <f t="array" ref="T543">IFERROR(INDEX(import_data,MATCH($T$8&amp;"-"&amp;$Q543,import_key,0),T$9),"")</f>
        <v/>
      </c>
      <c r="U543" s="280" t="str" cm="1">
        <f t="array" ref="U543">IFERROR(INDEX(import_data,MATCH($T$8&amp;"-"&amp;$Q543,import_key,0),U$9),"")</f>
        <v/>
      </c>
      <c r="V543" s="300" t="str" cm="1">
        <f t="array" ref="V543">IFERROR(INDEX(import_data,MATCH($T$8&amp;"-"&amp;$Q543,import_key,0),V$9),"")</f>
        <v/>
      </c>
    </row>
    <row r="544" spans="2:22" x14ac:dyDescent="0.25">
      <c r="B544" s="141">
        <f t="shared" si="63"/>
        <v>532</v>
      </c>
      <c r="C544" s="278">
        <f t="shared" si="57"/>
        <v>550</v>
      </c>
      <c r="E544" s="282" cm="1">
        <f t="array" ref="E544">IF($C544="","",INDEX(import_data,$C544,E$9))</f>
        <v>1105</v>
      </c>
      <c r="F544" s="280" t="str" cm="1">
        <f t="array" ref="F544">IF($C544="","",INDEX(import_data,$C544,F$9))</f>
        <v>Jura</v>
      </c>
      <c r="G544" s="280" t="str" cm="1">
        <f t="array" ref="G544">IF($C544="","",INDEX(import_data,$C544,G$9))</f>
        <v>Kukec</v>
      </c>
      <c r="H544" s="280" t="str" cm="1">
        <f t="array" ref="H544">IF($C544="","",IF(INDEX(import_data,$C544,H$9)="","",INDEX(import_data,$C544,H$9)))</f>
        <v>OK Vihor</v>
      </c>
      <c r="I544" s="300" t="str" cm="1">
        <f t="array" ref="I544">IF($C544="","",IF(INDEX(import_data,$C544,I$9)="","",INDEX(import_data,$C544,I$9)))</f>
        <v>M21A</v>
      </c>
      <c r="K544" s="312" t="str">
        <f t="shared" si="59"/>
        <v>Jura – Kukec – OK Vihor – M21A</v>
      </c>
      <c r="L544" s="92" t="s">
        <v>0</v>
      </c>
      <c r="M544" s="312" t="str">
        <f t="shared" si="60"/>
        <v>Jura – Kukec – OK Vihor</v>
      </c>
      <c r="N544" s="92" t="s">
        <v>0</v>
      </c>
      <c r="O544" s="312" t="str">
        <f t="shared" si="61"/>
        <v>Jura – Kukec</v>
      </c>
      <c r="P544" s="92" t="s">
        <v>0</v>
      </c>
      <c r="Q544" s="141">
        <f t="shared" si="62"/>
        <v>532</v>
      </c>
      <c r="R544" s="278" t="str">
        <f t="shared" si="58"/>
        <v/>
      </c>
      <c r="T544" s="282" t="str" cm="1">
        <f t="array" ref="T544">IFERROR(INDEX(import_data,MATCH($T$8&amp;"-"&amp;$Q544,import_key,0),T$9),"")</f>
        <v/>
      </c>
      <c r="U544" s="280" t="str" cm="1">
        <f t="array" ref="U544">IFERROR(INDEX(import_data,MATCH($T$8&amp;"-"&amp;$Q544,import_key,0),U$9),"")</f>
        <v/>
      </c>
      <c r="V544" s="300" t="str" cm="1">
        <f t="array" ref="V544">IFERROR(INDEX(import_data,MATCH($T$8&amp;"-"&amp;$Q544,import_key,0),V$9),"")</f>
        <v/>
      </c>
    </row>
    <row r="545" spans="2:22" x14ac:dyDescent="0.25">
      <c r="B545" s="141">
        <f t="shared" si="63"/>
        <v>533</v>
      </c>
      <c r="C545" s="278">
        <f t="shared" si="57"/>
        <v>551</v>
      </c>
      <c r="E545" s="282" cm="1">
        <f t="array" ref="E545">IF($C545="","",INDEX(import_data,$C545,E$9))</f>
        <v>1170</v>
      </c>
      <c r="F545" s="280" t="str" cm="1">
        <f t="array" ref="F545">IF($C545="","",INDEX(import_data,$C545,F$9))</f>
        <v>Juraj</v>
      </c>
      <c r="G545" s="280" t="str" cm="1">
        <f t="array" ref="G545">IF($C545="","",INDEX(import_data,$C545,G$9))</f>
        <v>Vukelić</v>
      </c>
      <c r="H545" s="280" t="str" cm="1">
        <f t="array" ref="H545">IF($C545="","",IF(INDEX(import_data,$C545,H$9)="","",INDEX(import_data,$C545,H$9)))</f>
        <v>OK Maksimir</v>
      </c>
      <c r="I545" s="300" t="str" cm="1">
        <f t="array" ref="I545">IF($C545="","",IF(INDEX(import_data,$C545,I$9)="","",INDEX(import_data,$C545,I$9)))</f>
        <v>M16</v>
      </c>
      <c r="K545" s="312" t="str">
        <f t="shared" si="59"/>
        <v>Juraj – Vukelić – OK Maksimir – M16</v>
      </c>
      <c r="L545" s="92" t="s">
        <v>0</v>
      </c>
      <c r="M545" s="312" t="str">
        <f t="shared" si="60"/>
        <v>Juraj – Vukelić – OK Maksimir</v>
      </c>
      <c r="N545" s="92" t="s">
        <v>0</v>
      </c>
      <c r="O545" s="312" t="str">
        <f t="shared" si="61"/>
        <v>Juraj – Vukelić</v>
      </c>
      <c r="P545" s="92" t="s">
        <v>0</v>
      </c>
      <c r="Q545" s="141">
        <f t="shared" si="62"/>
        <v>533</v>
      </c>
      <c r="R545" s="278" t="str">
        <f t="shared" si="58"/>
        <v/>
      </c>
      <c r="T545" s="282" t="str" cm="1">
        <f t="array" ref="T545">IFERROR(INDEX(import_data,MATCH($T$8&amp;"-"&amp;$Q545,import_key,0),T$9),"")</f>
        <v/>
      </c>
      <c r="U545" s="280" t="str" cm="1">
        <f t="array" ref="U545">IFERROR(INDEX(import_data,MATCH($T$8&amp;"-"&amp;$Q545,import_key,0),U$9),"")</f>
        <v/>
      </c>
      <c r="V545" s="300" t="str" cm="1">
        <f t="array" ref="V545">IFERROR(INDEX(import_data,MATCH($T$8&amp;"-"&amp;$Q545,import_key,0),V$9),"")</f>
        <v/>
      </c>
    </row>
    <row r="546" spans="2:22" x14ac:dyDescent="0.25">
      <c r="B546" s="141">
        <f t="shared" si="63"/>
        <v>534</v>
      </c>
      <c r="C546" s="278">
        <f t="shared" si="57"/>
        <v>552</v>
      </c>
      <c r="E546" s="282" cm="1">
        <f t="array" ref="E546">IF($C546="","",INDEX(import_data,$C546,E$9))</f>
        <v>2044</v>
      </c>
      <c r="F546" s="280" t="str" cm="1">
        <f t="array" ref="F546">IF($C546="","",INDEX(import_data,$C546,F$9))</f>
        <v>Juraj</v>
      </c>
      <c r="G546" s="280" t="str" cm="1">
        <f t="array" ref="G546">IF($C546="","",INDEX(import_data,$C546,G$9))</f>
        <v>Otmačić</v>
      </c>
      <c r="H546" s="280" t="str" cm="1">
        <f t="array" ref="H546">IF($C546="","",IF(INDEX(import_data,$C546,H$9)="","",INDEX(import_data,$C546,H$9)))</f>
        <v>OK Japetić</v>
      </c>
      <c r="I546" s="300" t="str" cm="1">
        <f t="array" ref="I546">IF($C546="","",IF(INDEX(import_data,$C546,I$9)="","",INDEX(import_data,$C546,I$9)))</f>
        <v>M12</v>
      </c>
      <c r="K546" s="312" t="str">
        <f t="shared" si="59"/>
        <v>Juraj – Otmačić – OK Japetić – M12</v>
      </c>
      <c r="L546" s="92" t="s">
        <v>0</v>
      </c>
      <c r="M546" s="312" t="str">
        <f t="shared" si="60"/>
        <v>Juraj – Otmačić – OK Japetić</v>
      </c>
      <c r="N546" s="92" t="s">
        <v>0</v>
      </c>
      <c r="O546" s="312" t="str">
        <f t="shared" si="61"/>
        <v>Juraj – Otmačić</v>
      </c>
      <c r="P546" s="92" t="s">
        <v>0</v>
      </c>
      <c r="Q546" s="141">
        <f t="shared" si="62"/>
        <v>534</v>
      </c>
      <c r="R546" s="278" t="str">
        <f t="shared" si="58"/>
        <v/>
      </c>
      <c r="T546" s="282" t="str" cm="1">
        <f t="array" ref="T546">IFERROR(INDEX(import_data,MATCH($T$8&amp;"-"&amp;$Q546,import_key,0),T$9),"")</f>
        <v/>
      </c>
      <c r="U546" s="280" t="str" cm="1">
        <f t="array" ref="U546">IFERROR(INDEX(import_data,MATCH($T$8&amp;"-"&amp;$Q546,import_key,0),U$9),"")</f>
        <v/>
      </c>
      <c r="V546" s="300" t="str" cm="1">
        <f t="array" ref="V546">IFERROR(INDEX(import_data,MATCH($T$8&amp;"-"&amp;$Q546,import_key,0),V$9),"")</f>
        <v/>
      </c>
    </row>
    <row r="547" spans="2:22" x14ac:dyDescent="0.25">
      <c r="B547" s="141">
        <f t="shared" si="63"/>
        <v>535</v>
      </c>
      <c r="C547" s="278">
        <f t="shared" si="57"/>
        <v>553</v>
      </c>
      <c r="E547" s="282" cm="1">
        <f t="array" ref="E547">IF($C547="","",INDEX(import_data,$C547,E$9))</f>
        <v>1098</v>
      </c>
      <c r="F547" s="280" t="str" cm="1">
        <f t="array" ref="F547">IF($C547="","",INDEX(import_data,$C547,F$9))</f>
        <v>Jure</v>
      </c>
      <c r="G547" s="280" t="str" cm="1">
        <f t="array" ref="G547">IF($C547="","",INDEX(import_data,$C547,G$9))</f>
        <v>Rako</v>
      </c>
      <c r="H547" s="280" t="str" cm="1">
        <f t="array" ref="H547">IF($C547="","",IF(INDEX(import_data,$C547,H$9)="","",INDEX(import_data,$C547,H$9)))</f>
        <v>OK Vihor</v>
      </c>
      <c r="I547" s="300" t="str" cm="1">
        <f t="array" ref="I547">IF($C547="","",IF(INDEX(import_data,$C547,I$9)="","",INDEX(import_data,$C547,I$9)))</f>
        <v>M12</v>
      </c>
      <c r="K547" s="312" t="str">
        <f t="shared" si="59"/>
        <v>Jure – Rako – OK Vihor – M12</v>
      </c>
      <c r="L547" s="92" t="s">
        <v>0</v>
      </c>
      <c r="M547" s="312" t="str">
        <f t="shared" si="60"/>
        <v>Jure – Rako – OK Vihor</v>
      </c>
      <c r="N547" s="92" t="s">
        <v>0</v>
      </c>
      <c r="O547" s="312" t="str">
        <f t="shared" si="61"/>
        <v>Jure – Rako</v>
      </c>
      <c r="P547" s="92" t="s">
        <v>0</v>
      </c>
      <c r="Q547" s="141">
        <f t="shared" si="62"/>
        <v>535</v>
      </c>
      <c r="R547" s="278" t="str">
        <f t="shared" si="58"/>
        <v/>
      </c>
      <c r="T547" s="282" t="str" cm="1">
        <f t="array" ref="T547">IFERROR(INDEX(import_data,MATCH($T$8&amp;"-"&amp;$Q547,import_key,0),T$9),"")</f>
        <v/>
      </c>
      <c r="U547" s="280" t="str" cm="1">
        <f t="array" ref="U547">IFERROR(INDEX(import_data,MATCH($T$8&amp;"-"&amp;$Q547,import_key,0),U$9),"")</f>
        <v/>
      </c>
      <c r="V547" s="300" t="str" cm="1">
        <f t="array" ref="V547">IFERROR(INDEX(import_data,MATCH($T$8&amp;"-"&amp;$Q547,import_key,0),V$9),"")</f>
        <v/>
      </c>
    </row>
    <row r="548" spans="2:22" x14ac:dyDescent="0.25">
      <c r="B548" s="141">
        <f t="shared" si="63"/>
        <v>536</v>
      </c>
      <c r="C548" s="278">
        <f t="shared" si="57"/>
        <v>554</v>
      </c>
      <c r="E548" s="282" cm="1">
        <f t="array" ref="E548">IF($C548="","",INDEX(import_data,$C548,E$9))</f>
        <v>1970</v>
      </c>
      <c r="F548" s="280" t="str" cm="1">
        <f t="array" ref="F548">IF($C548="","",INDEX(import_data,$C548,F$9))</f>
        <v>Jure</v>
      </c>
      <c r="G548" s="280" t="str" cm="1">
        <f t="array" ref="G548">IF($C548="","",INDEX(import_data,$C548,G$9))</f>
        <v>Janković</v>
      </c>
      <c r="H548" s="280" t="str" cm="1">
        <f t="array" ref="H548">IF($C548="","",IF(INDEX(import_data,$C548,H$9)="","",INDEX(import_data,$C548,H$9)))</f>
        <v/>
      </c>
      <c r="I548" s="300" t="str" cm="1">
        <f t="array" ref="I548">IF($C548="","",IF(INDEX(import_data,$C548,I$9)="","",INDEX(import_data,$C548,I$9)))</f>
        <v/>
      </c>
      <c r="K548" s="312" t="str">
        <f t="shared" si="59"/>
        <v>Jure – Janković</v>
      </c>
      <c r="L548" s="92" t="s">
        <v>0</v>
      </c>
      <c r="M548" s="312" t="str">
        <f t="shared" si="60"/>
        <v>Jure – Janković</v>
      </c>
      <c r="N548" s="92" t="s">
        <v>0</v>
      </c>
      <c r="O548" s="312" t="str">
        <f t="shared" si="61"/>
        <v>Jure – Janković</v>
      </c>
      <c r="P548" s="92" t="s">
        <v>0</v>
      </c>
      <c r="Q548" s="141">
        <f t="shared" si="62"/>
        <v>536</v>
      </c>
      <c r="R548" s="278" t="str">
        <f t="shared" si="58"/>
        <v/>
      </c>
      <c r="T548" s="282" t="str" cm="1">
        <f t="array" ref="T548">IFERROR(INDEX(import_data,MATCH($T$8&amp;"-"&amp;$Q548,import_key,0),T$9),"")</f>
        <v/>
      </c>
      <c r="U548" s="280" t="str" cm="1">
        <f t="array" ref="U548">IFERROR(INDEX(import_data,MATCH($T$8&amp;"-"&amp;$Q548,import_key,0),U$9),"")</f>
        <v/>
      </c>
      <c r="V548" s="300" t="str" cm="1">
        <f t="array" ref="V548">IFERROR(INDEX(import_data,MATCH($T$8&amp;"-"&amp;$Q548,import_key,0),V$9),"")</f>
        <v/>
      </c>
    </row>
    <row r="549" spans="2:22" x14ac:dyDescent="0.25">
      <c r="B549" s="141">
        <f t="shared" si="63"/>
        <v>537</v>
      </c>
      <c r="C549" s="278">
        <f t="shared" si="57"/>
        <v>555</v>
      </c>
      <c r="E549" s="282" cm="1">
        <f t="array" ref="E549">IF($C549="","",INDEX(import_data,$C549,E$9))</f>
        <v>1915</v>
      </c>
      <c r="F549" s="280" t="str" cm="1">
        <f t="array" ref="F549">IF($C549="","",INDEX(import_data,$C549,F$9))</f>
        <v>Jurica</v>
      </c>
      <c r="G549" s="280" t="str" cm="1">
        <f t="array" ref="G549">IF($C549="","",INDEX(import_data,$C549,G$9))</f>
        <v>Cimperšak Žigrović</v>
      </c>
      <c r="H549" s="280" t="str" cm="1">
        <f t="array" ref="H549">IF($C549="","",IF(INDEX(import_data,$C549,H$9)="","",INDEX(import_data,$C549,H$9)))</f>
        <v>OK Vihor</v>
      </c>
      <c r="I549" s="300" t="str" cm="1">
        <f t="array" ref="I549">IF($C549="","",IF(INDEX(import_data,$C549,I$9)="","",INDEX(import_data,$C549,I$9)))</f>
        <v/>
      </c>
      <c r="K549" s="312" t="str">
        <f t="shared" si="59"/>
        <v>Jurica – Cimperšak Žigrović – OK Vihor</v>
      </c>
      <c r="L549" s="92" t="s">
        <v>0</v>
      </c>
      <c r="M549" s="312" t="str">
        <f t="shared" si="60"/>
        <v>Jurica – Cimperšak Žigrović – OK Vihor</v>
      </c>
      <c r="N549" s="92" t="s">
        <v>0</v>
      </c>
      <c r="O549" s="312" t="str">
        <f t="shared" si="61"/>
        <v>Jurica – Cimperšak Žigrović</v>
      </c>
      <c r="P549" s="92" t="s">
        <v>0</v>
      </c>
      <c r="Q549" s="141">
        <f t="shared" si="62"/>
        <v>537</v>
      </c>
      <c r="R549" s="278" t="str">
        <f t="shared" si="58"/>
        <v/>
      </c>
      <c r="T549" s="282" t="str" cm="1">
        <f t="array" ref="T549">IFERROR(INDEX(import_data,MATCH($T$8&amp;"-"&amp;$Q549,import_key,0),T$9),"")</f>
        <v/>
      </c>
      <c r="U549" s="280" t="str" cm="1">
        <f t="array" ref="U549">IFERROR(INDEX(import_data,MATCH($T$8&amp;"-"&amp;$Q549,import_key,0),U$9),"")</f>
        <v/>
      </c>
      <c r="V549" s="300" t="str" cm="1">
        <f t="array" ref="V549">IFERROR(INDEX(import_data,MATCH($T$8&amp;"-"&amp;$Q549,import_key,0),V$9),"")</f>
        <v/>
      </c>
    </row>
    <row r="550" spans="2:22" x14ac:dyDescent="0.25">
      <c r="B550" s="141">
        <f t="shared" si="63"/>
        <v>538</v>
      </c>
      <c r="C550" s="278">
        <f t="shared" si="57"/>
        <v>556</v>
      </c>
      <c r="E550" s="282" cm="1">
        <f t="array" ref="E550">IF($C550="","",INDEX(import_data,$C550,E$9))</f>
        <v>2284</v>
      </c>
      <c r="F550" s="280" t="str" cm="1">
        <f t="array" ref="F550">IF($C550="","",INDEX(import_data,$C550,F$9))</f>
        <v>Jurica</v>
      </c>
      <c r="G550" s="280" t="str" cm="1">
        <f t="array" ref="G550">IF($C550="","",INDEX(import_data,$C550,G$9))</f>
        <v>Sugnetić</v>
      </c>
      <c r="H550" s="280" t="str" cm="1">
        <f t="array" ref="H550">IF($C550="","",IF(INDEX(import_data,$C550,H$9)="","",INDEX(import_data,$C550,H$9)))</f>
        <v/>
      </c>
      <c r="I550" s="300" t="str" cm="1">
        <f t="array" ref="I550">IF($C550="","",IF(INDEX(import_data,$C550,I$9)="","",INDEX(import_data,$C550,I$9)))</f>
        <v/>
      </c>
      <c r="K550" s="312" t="str">
        <f t="shared" si="59"/>
        <v>Jurica – Sugnetić</v>
      </c>
      <c r="L550" s="92" t="s">
        <v>0</v>
      </c>
      <c r="M550" s="312" t="str">
        <f t="shared" si="60"/>
        <v>Jurica – Sugnetić</v>
      </c>
      <c r="N550" s="92" t="s">
        <v>0</v>
      </c>
      <c r="O550" s="312" t="str">
        <f t="shared" si="61"/>
        <v>Jurica – Sugnetić</v>
      </c>
      <c r="P550" s="92" t="s">
        <v>0</v>
      </c>
      <c r="Q550" s="141">
        <f t="shared" si="62"/>
        <v>538</v>
      </c>
      <c r="R550" s="278" t="str">
        <f t="shared" si="58"/>
        <v/>
      </c>
      <c r="T550" s="282" t="str" cm="1">
        <f t="array" ref="T550">IFERROR(INDEX(import_data,MATCH($T$8&amp;"-"&amp;$Q550,import_key,0),T$9),"")</f>
        <v/>
      </c>
      <c r="U550" s="280" t="str" cm="1">
        <f t="array" ref="U550">IFERROR(INDEX(import_data,MATCH($T$8&amp;"-"&amp;$Q550,import_key,0),U$9),"")</f>
        <v/>
      </c>
      <c r="V550" s="300" t="str" cm="1">
        <f t="array" ref="V550">IFERROR(INDEX(import_data,MATCH($T$8&amp;"-"&amp;$Q550,import_key,0),V$9),"")</f>
        <v/>
      </c>
    </row>
    <row r="551" spans="2:22" x14ac:dyDescent="0.25">
      <c r="B551" s="141">
        <f t="shared" si="63"/>
        <v>539</v>
      </c>
      <c r="C551" s="278">
        <f t="shared" si="57"/>
        <v>557</v>
      </c>
      <c r="E551" s="282" cm="1">
        <f t="array" ref="E551">IF($C551="","",INDEX(import_data,$C551,E$9))</f>
        <v>1911</v>
      </c>
      <c r="F551" s="280" t="str" cm="1">
        <f t="array" ref="F551">IF($C551="","",INDEX(import_data,$C551,F$9))</f>
        <v>Kaan</v>
      </c>
      <c r="G551" s="280" t="str" cm="1">
        <f t="array" ref="G551">IF($C551="","",INDEX(import_data,$C551,G$9))</f>
        <v>Yelen</v>
      </c>
      <c r="H551" s="280" t="str" cm="1">
        <f t="array" ref="H551">IF($C551="","",IF(INDEX(import_data,$C551,H$9)="","",INDEX(import_data,$C551,H$9)))</f>
        <v>OK Vihor</v>
      </c>
      <c r="I551" s="300" t="str" cm="1">
        <f t="array" ref="I551">IF($C551="","",IF(INDEX(import_data,$C551,I$9)="","",INDEX(import_data,$C551,I$9)))</f>
        <v>M16</v>
      </c>
      <c r="K551" s="312" t="str">
        <f t="shared" si="59"/>
        <v>Kaan – Yelen – OK Vihor – M16</v>
      </c>
      <c r="L551" s="92" t="s">
        <v>0</v>
      </c>
      <c r="M551" s="312" t="str">
        <f t="shared" si="60"/>
        <v>Kaan – Yelen – OK Vihor</v>
      </c>
      <c r="N551" s="92" t="s">
        <v>0</v>
      </c>
      <c r="O551" s="312" t="str">
        <f t="shared" si="61"/>
        <v>Kaan – Yelen</v>
      </c>
      <c r="P551" s="92" t="s">
        <v>0</v>
      </c>
      <c r="Q551" s="141">
        <f t="shared" si="62"/>
        <v>539</v>
      </c>
      <c r="R551" s="278" t="str">
        <f t="shared" si="58"/>
        <v/>
      </c>
      <c r="T551" s="282" t="str" cm="1">
        <f t="array" ref="T551">IFERROR(INDEX(import_data,MATCH($T$8&amp;"-"&amp;$Q551,import_key,0),T$9),"")</f>
        <v/>
      </c>
      <c r="U551" s="280" t="str" cm="1">
        <f t="array" ref="U551">IFERROR(INDEX(import_data,MATCH($T$8&amp;"-"&amp;$Q551,import_key,0),U$9),"")</f>
        <v/>
      </c>
      <c r="V551" s="300" t="str" cm="1">
        <f t="array" ref="V551">IFERROR(INDEX(import_data,MATCH($T$8&amp;"-"&amp;$Q551,import_key,0),V$9),"")</f>
        <v/>
      </c>
    </row>
    <row r="552" spans="2:22" x14ac:dyDescent="0.25">
      <c r="B552" s="141">
        <f t="shared" si="63"/>
        <v>540</v>
      </c>
      <c r="C552" s="278">
        <f t="shared" si="57"/>
        <v>558</v>
      </c>
      <c r="E552" s="282" cm="1">
        <f t="array" ref="E552">IF($C552="","",INDEX(import_data,$C552,E$9))</f>
        <v>2126</v>
      </c>
      <c r="F552" s="280" t="str" cm="1">
        <f t="array" ref="F552">IF($C552="","",INDEX(import_data,$C552,F$9))</f>
        <v>Kamila</v>
      </c>
      <c r="G552" s="280" t="str" cm="1">
        <f t="array" ref="G552">IF($C552="","",INDEX(import_data,$C552,G$9))</f>
        <v>Mesiarkinova</v>
      </c>
      <c r="H552" s="280" t="str" cm="1">
        <f t="array" ref="H552">IF($C552="","",IF(INDEX(import_data,$C552,H$9)="","",INDEX(import_data,$C552,H$9)))</f>
        <v>SK Zabovresky B.</v>
      </c>
      <c r="I552" s="300" t="str" cm="1">
        <f t="array" ref="I552">IF($C552="","",IF(INDEX(import_data,$C552,I$9)="","",INDEX(import_data,$C552,I$9)))</f>
        <v/>
      </c>
      <c r="K552" s="312" t="str">
        <f t="shared" si="59"/>
        <v>Kamila – Mesiarkinova – SK Zabovresky B.</v>
      </c>
      <c r="L552" s="92" t="s">
        <v>0</v>
      </c>
      <c r="M552" s="312" t="str">
        <f t="shared" si="60"/>
        <v>Kamila – Mesiarkinova – SK Zabovresky B.</v>
      </c>
      <c r="N552" s="92" t="s">
        <v>0</v>
      </c>
      <c r="O552" s="312" t="str">
        <f t="shared" si="61"/>
        <v>Kamila – Mesiarkinova</v>
      </c>
      <c r="P552" s="92" t="s">
        <v>0</v>
      </c>
      <c r="Q552" s="141">
        <f t="shared" si="62"/>
        <v>540</v>
      </c>
      <c r="R552" s="278" t="str">
        <f t="shared" si="58"/>
        <v/>
      </c>
      <c r="T552" s="282" t="str" cm="1">
        <f t="array" ref="T552">IFERROR(INDEX(import_data,MATCH($T$8&amp;"-"&amp;$Q552,import_key,0),T$9),"")</f>
        <v/>
      </c>
      <c r="U552" s="280" t="str" cm="1">
        <f t="array" ref="U552">IFERROR(INDEX(import_data,MATCH($T$8&amp;"-"&amp;$Q552,import_key,0),U$9),"")</f>
        <v/>
      </c>
      <c r="V552" s="300" t="str" cm="1">
        <f t="array" ref="V552">IFERROR(INDEX(import_data,MATCH($T$8&amp;"-"&amp;$Q552,import_key,0),V$9),"")</f>
        <v/>
      </c>
    </row>
    <row r="553" spans="2:22" x14ac:dyDescent="0.25">
      <c r="B553" s="141">
        <f t="shared" si="63"/>
        <v>541</v>
      </c>
      <c r="C553" s="278">
        <f t="shared" si="57"/>
        <v>559</v>
      </c>
      <c r="E553" s="282" cm="1">
        <f t="array" ref="E553">IF($C553="","",INDEX(import_data,$C553,E$9))</f>
        <v>2135</v>
      </c>
      <c r="F553" s="280" t="str" cm="1">
        <f t="array" ref="F553">IF($C553="","",INDEX(import_data,$C553,F$9))</f>
        <v>Karen</v>
      </c>
      <c r="G553" s="280" t="str" cm="1">
        <f t="array" ref="G553">IF($C553="","",INDEX(import_data,$C553,G$9))</f>
        <v>OHara-Styles</v>
      </c>
      <c r="H553" s="280" t="str" cm="1">
        <f t="array" ref="H553">IF($C553="","",IF(INDEX(import_data,$C553,H$9)="","",INDEX(import_data,$C553,H$9)))</f>
        <v>BAOC Bandits</v>
      </c>
      <c r="I553" s="300" t="str" cm="1">
        <f t="array" ref="I553">IF($C553="","",IF(INDEX(import_data,$C553,I$9)="","",INDEX(import_data,$C553,I$9)))</f>
        <v/>
      </c>
      <c r="K553" s="312" t="str">
        <f t="shared" si="59"/>
        <v>Karen – OHara-Styles – BAOC Bandits</v>
      </c>
      <c r="L553" s="92" t="s">
        <v>0</v>
      </c>
      <c r="M553" s="312" t="str">
        <f t="shared" si="60"/>
        <v>Karen – OHara-Styles – BAOC Bandits</v>
      </c>
      <c r="N553" s="92" t="s">
        <v>0</v>
      </c>
      <c r="O553" s="312" t="str">
        <f t="shared" si="61"/>
        <v>Karen – OHara-Styles</v>
      </c>
      <c r="P553" s="92" t="s">
        <v>0</v>
      </c>
      <c r="Q553" s="141">
        <f t="shared" si="62"/>
        <v>541</v>
      </c>
      <c r="R553" s="278" t="str">
        <f t="shared" si="58"/>
        <v/>
      </c>
      <c r="T553" s="282" t="str" cm="1">
        <f t="array" ref="T553">IFERROR(INDEX(import_data,MATCH($T$8&amp;"-"&amp;$Q553,import_key,0),T$9),"")</f>
        <v/>
      </c>
      <c r="U553" s="280" t="str" cm="1">
        <f t="array" ref="U553">IFERROR(INDEX(import_data,MATCH($T$8&amp;"-"&amp;$Q553,import_key,0),U$9),"")</f>
        <v/>
      </c>
      <c r="V553" s="300" t="str" cm="1">
        <f t="array" ref="V553">IFERROR(INDEX(import_data,MATCH($T$8&amp;"-"&amp;$Q553,import_key,0),V$9),"")</f>
        <v/>
      </c>
    </row>
    <row r="554" spans="2:22" x14ac:dyDescent="0.25">
      <c r="B554" s="141">
        <f t="shared" si="63"/>
        <v>542</v>
      </c>
      <c r="C554" s="278">
        <f t="shared" si="57"/>
        <v>560</v>
      </c>
      <c r="E554" s="282" cm="1">
        <f t="array" ref="E554">IF($C554="","",INDEX(import_data,$C554,E$9))</f>
        <v>2092</v>
      </c>
      <c r="F554" s="280" t="str" cm="1">
        <f t="array" ref="F554">IF($C554="","",INDEX(import_data,$C554,F$9))</f>
        <v>Kari</v>
      </c>
      <c r="G554" s="280" t="str" cm="1">
        <f t="array" ref="G554">IF($C554="","",INDEX(import_data,$C554,G$9))</f>
        <v>Lehto</v>
      </c>
      <c r="H554" s="280" t="str" cm="1">
        <f t="array" ref="H554">IF($C554="","",IF(INDEX(import_data,$C554,H$9)="","",INDEX(import_data,$C554,H$9)))</f>
        <v>Turun Metsän.</v>
      </c>
      <c r="I554" s="300" t="str" cm="1">
        <f t="array" ref="I554">IF($C554="","",IF(INDEX(import_data,$C554,I$9)="","",INDEX(import_data,$C554,I$9)))</f>
        <v/>
      </c>
      <c r="K554" s="312" t="str">
        <f t="shared" si="59"/>
        <v>Kari – Lehto – Turun Metsän.</v>
      </c>
      <c r="L554" s="92" t="s">
        <v>0</v>
      </c>
      <c r="M554" s="312" t="str">
        <f t="shared" si="60"/>
        <v>Kari – Lehto – Turun Metsän.</v>
      </c>
      <c r="N554" s="92" t="s">
        <v>0</v>
      </c>
      <c r="O554" s="312" t="str">
        <f t="shared" si="61"/>
        <v>Kari – Lehto</v>
      </c>
      <c r="P554" s="92" t="s">
        <v>0</v>
      </c>
      <c r="Q554" s="141">
        <f t="shared" si="62"/>
        <v>542</v>
      </c>
      <c r="R554" s="278" t="str">
        <f t="shared" si="58"/>
        <v/>
      </c>
      <c r="T554" s="282" t="str" cm="1">
        <f t="array" ref="T554">IFERROR(INDEX(import_data,MATCH($T$8&amp;"-"&amp;$Q554,import_key,0),T$9),"")</f>
        <v/>
      </c>
      <c r="U554" s="280" t="str" cm="1">
        <f t="array" ref="U554">IFERROR(INDEX(import_data,MATCH($T$8&amp;"-"&amp;$Q554,import_key,0),U$9),"")</f>
        <v/>
      </c>
      <c r="V554" s="300" t="str" cm="1">
        <f t="array" ref="V554">IFERROR(INDEX(import_data,MATCH($T$8&amp;"-"&amp;$Q554,import_key,0),V$9),"")</f>
        <v/>
      </c>
    </row>
    <row r="555" spans="2:22" x14ac:dyDescent="0.25">
      <c r="B555" s="141">
        <f t="shared" si="63"/>
        <v>543</v>
      </c>
      <c r="C555" s="278">
        <f t="shared" si="57"/>
        <v>561</v>
      </c>
      <c r="E555" s="282" cm="1">
        <f t="array" ref="E555">IF($C555="","",INDEX(import_data,$C555,E$9))</f>
        <v>2098</v>
      </c>
      <c r="F555" s="280" t="str" cm="1">
        <f t="array" ref="F555">IF($C555="","",INDEX(import_data,$C555,F$9))</f>
        <v>Karl</v>
      </c>
      <c r="G555" s="280" t="str" cm="1">
        <f t="array" ref="G555">IF($C555="","",INDEX(import_data,$C555,G$9))</f>
        <v>Vervoort</v>
      </c>
      <c r="H555" s="280" t="str" cm="1">
        <f t="array" ref="H555">IF($C555="","",IF(INDEX(import_data,$C555,H$9)="","",INDEX(import_data,$C555,H$9)))</f>
        <v>TROL Belgium</v>
      </c>
      <c r="I555" s="300" t="str" cm="1">
        <f t="array" ref="I555">IF($C555="","",IF(INDEX(import_data,$C555,I$9)="","",INDEX(import_data,$C555,I$9)))</f>
        <v/>
      </c>
      <c r="K555" s="312" t="str">
        <f t="shared" si="59"/>
        <v>Karl – Vervoort – TROL Belgium</v>
      </c>
      <c r="L555" s="92" t="s">
        <v>0</v>
      </c>
      <c r="M555" s="312" t="str">
        <f t="shared" si="60"/>
        <v>Karl – Vervoort – TROL Belgium</v>
      </c>
      <c r="N555" s="92" t="s">
        <v>0</v>
      </c>
      <c r="O555" s="312" t="str">
        <f t="shared" si="61"/>
        <v>Karl – Vervoort</v>
      </c>
      <c r="P555" s="92" t="s">
        <v>0</v>
      </c>
      <c r="Q555" s="141">
        <f t="shared" si="62"/>
        <v>543</v>
      </c>
      <c r="R555" s="278" t="str">
        <f t="shared" si="58"/>
        <v/>
      </c>
      <c r="T555" s="282" t="str" cm="1">
        <f t="array" ref="T555">IFERROR(INDEX(import_data,MATCH($T$8&amp;"-"&amp;$Q555,import_key,0),T$9),"")</f>
        <v/>
      </c>
      <c r="U555" s="280" t="str" cm="1">
        <f t="array" ref="U555">IFERROR(INDEX(import_data,MATCH($T$8&amp;"-"&amp;$Q555,import_key,0),U$9),"")</f>
        <v/>
      </c>
      <c r="V555" s="300" t="str" cm="1">
        <f t="array" ref="V555">IFERROR(INDEX(import_data,MATCH($T$8&amp;"-"&amp;$Q555,import_key,0),V$9),"")</f>
        <v/>
      </c>
    </row>
    <row r="556" spans="2:22" x14ac:dyDescent="0.25">
      <c r="B556" s="141">
        <f t="shared" si="63"/>
        <v>544</v>
      </c>
      <c r="C556" s="278">
        <f t="shared" si="57"/>
        <v>562</v>
      </c>
      <c r="E556" s="282" cm="1">
        <f t="array" ref="E556">IF($C556="","",INDEX(import_data,$C556,E$9))</f>
        <v>1847</v>
      </c>
      <c r="F556" s="280" t="str" cm="1">
        <f t="array" ref="F556">IF($C556="","",INDEX(import_data,$C556,F$9))</f>
        <v>Karla</v>
      </c>
      <c r="G556" s="280" t="str" cm="1">
        <f t="array" ref="G556">IF($C556="","",INDEX(import_data,$C556,G$9))</f>
        <v>Paulić</v>
      </c>
      <c r="H556" s="280" t="str" cm="1">
        <f t="array" ref="H556">IF($C556="","",IF(INDEX(import_data,$C556,H$9)="","",INDEX(import_data,$C556,H$9)))</f>
        <v>OK Japetić</v>
      </c>
      <c r="I556" s="300" t="str" cm="1">
        <f t="array" ref="I556">IF($C556="","",IF(INDEX(import_data,$C556,I$9)="","",INDEX(import_data,$C556,I$9)))</f>
        <v>Ž16</v>
      </c>
      <c r="K556" s="312" t="str">
        <f t="shared" si="59"/>
        <v>Karla – Paulić – OK Japetić – Ž16</v>
      </c>
      <c r="L556" s="92" t="s">
        <v>0</v>
      </c>
      <c r="M556" s="312" t="str">
        <f t="shared" si="60"/>
        <v>Karla – Paulić – OK Japetić</v>
      </c>
      <c r="N556" s="92" t="s">
        <v>0</v>
      </c>
      <c r="O556" s="312" t="str">
        <f t="shared" si="61"/>
        <v>Karla – Paulić</v>
      </c>
      <c r="P556" s="92" t="s">
        <v>0</v>
      </c>
      <c r="Q556" s="141">
        <f t="shared" si="62"/>
        <v>544</v>
      </c>
      <c r="R556" s="278" t="str">
        <f t="shared" si="58"/>
        <v/>
      </c>
      <c r="T556" s="282" t="str" cm="1">
        <f t="array" ref="T556">IFERROR(INDEX(import_data,MATCH($T$8&amp;"-"&amp;$Q556,import_key,0),T$9),"")</f>
        <v/>
      </c>
      <c r="U556" s="280" t="str" cm="1">
        <f t="array" ref="U556">IFERROR(INDEX(import_data,MATCH($T$8&amp;"-"&amp;$Q556,import_key,0),U$9),"")</f>
        <v/>
      </c>
      <c r="V556" s="300" t="str" cm="1">
        <f t="array" ref="V556">IFERROR(INDEX(import_data,MATCH($T$8&amp;"-"&amp;$Q556,import_key,0),V$9),"")</f>
        <v/>
      </c>
    </row>
    <row r="557" spans="2:22" x14ac:dyDescent="0.25">
      <c r="B557" s="141">
        <f t="shared" si="63"/>
        <v>545</v>
      </c>
      <c r="C557" s="278">
        <f t="shared" si="57"/>
        <v>563</v>
      </c>
      <c r="E557" s="282" cm="1">
        <f t="array" ref="E557">IF($C557="","",INDEX(import_data,$C557,E$9))</f>
        <v>1705</v>
      </c>
      <c r="F557" s="280" t="str" cm="1">
        <f t="array" ref="F557">IF($C557="","",INDEX(import_data,$C557,F$9))</f>
        <v>Karla</v>
      </c>
      <c r="G557" s="280" t="str" cm="1">
        <f t="array" ref="G557">IF($C557="","",INDEX(import_data,$C557,G$9))</f>
        <v>Kiš Kamenjarin</v>
      </c>
      <c r="H557" s="280" t="str" cm="1">
        <f t="array" ref="H557">IF($C557="","",IF(INDEX(import_data,$C557,H$9)="","",INDEX(import_data,$C557,H$9)))</f>
        <v>OK Vihor</v>
      </c>
      <c r="I557" s="300" t="str" cm="1">
        <f t="array" ref="I557">IF($C557="","",IF(INDEX(import_data,$C557,I$9)="","",INDEX(import_data,$C557,I$9)))</f>
        <v/>
      </c>
      <c r="K557" s="312" t="str">
        <f t="shared" si="59"/>
        <v>Karla – Kiš Kamenjarin – OK Vihor</v>
      </c>
      <c r="L557" s="92" t="s">
        <v>0</v>
      </c>
      <c r="M557" s="312" t="str">
        <f t="shared" si="60"/>
        <v>Karla – Kiš Kamenjarin – OK Vihor</v>
      </c>
      <c r="N557" s="92" t="s">
        <v>0</v>
      </c>
      <c r="O557" s="312" t="str">
        <f t="shared" si="61"/>
        <v>Karla – Kiš Kamenjarin</v>
      </c>
      <c r="P557" s="92" t="s">
        <v>0</v>
      </c>
      <c r="Q557" s="141">
        <f t="shared" si="62"/>
        <v>545</v>
      </c>
      <c r="R557" s="278" t="str">
        <f t="shared" si="58"/>
        <v/>
      </c>
      <c r="T557" s="282" t="str" cm="1">
        <f t="array" ref="T557">IFERROR(INDEX(import_data,MATCH($T$8&amp;"-"&amp;$Q557,import_key,0),T$9),"")</f>
        <v/>
      </c>
      <c r="U557" s="280" t="str" cm="1">
        <f t="array" ref="U557">IFERROR(INDEX(import_data,MATCH($T$8&amp;"-"&amp;$Q557,import_key,0),U$9),"")</f>
        <v/>
      </c>
      <c r="V557" s="300" t="str" cm="1">
        <f t="array" ref="V557">IFERROR(INDEX(import_data,MATCH($T$8&amp;"-"&amp;$Q557,import_key,0),V$9),"")</f>
        <v/>
      </c>
    </row>
    <row r="558" spans="2:22" x14ac:dyDescent="0.25">
      <c r="B558" s="141">
        <f t="shared" si="63"/>
        <v>546</v>
      </c>
      <c r="C558" s="278">
        <f t="shared" si="57"/>
        <v>564</v>
      </c>
      <c r="E558" s="282" cm="1">
        <f t="array" ref="E558">IF($C558="","",INDEX(import_data,$C558,E$9))</f>
        <v>1573</v>
      </c>
      <c r="F558" s="280" t="str" cm="1">
        <f t="array" ref="F558">IF($C558="","",INDEX(import_data,$C558,F$9))</f>
        <v>Karlo</v>
      </c>
      <c r="G558" s="280" t="str" cm="1">
        <f t="array" ref="G558">IF($C558="","",INDEX(import_data,$C558,G$9))</f>
        <v>Kadović</v>
      </c>
      <c r="H558" s="280" t="str" cm="1">
        <f t="array" ref="H558">IF($C558="","",IF(INDEX(import_data,$C558,H$9)="","",INDEX(import_data,$C558,H$9)))</f>
        <v>OK Varaždin</v>
      </c>
      <c r="I558" s="300" t="str" cm="1">
        <f t="array" ref="I558">IF($C558="","",IF(INDEX(import_data,$C558,I$9)="","",INDEX(import_data,$C558,I$9)))</f>
        <v/>
      </c>
      <c r="K558" s="312" t="str">
        <f t="shared" si="59"/>
        <v>Karlo – Kadović – OK Varaždin</v>
      </c>
      <c r="L558" s="92" t="s">
        <v>0</v>
      </c>
      <c r="M558" s="312" t="str">
        <f t="shared" si="60"/>
        <v>Karlo – Kadović – OK Varaždin</v>
      </c>
      <c r="N558" s="92" t="s">
        <v>0</v>
      </c>
      <c r="O558" s="312" t="str">
        <f t="shared" si="61"/>
        <v>Karlo – Kadović</v>
      </c>
      <c r="P558" s="92" t="s">
        <v>0</v>
      </c>
      <c r="Q558" s="141">
        <f t="shared" si="62"/>
        <v>546</v>
      </c>
      <c r="R558" s="278" t="str">
        <f t="shared" si="58"/>
        <v/>
      </c>
      <c r="T558" s="282" t="str" cm="1">
        <f t="array" ref="T558">IFERROR(INDEX(import_data,MATCH($T$8&amp;"-"&amp;$Q558,import_key,0),T$9),"")</f>
        <v/>
      </c>
      <c r="U558" s="280" t="str" cm="1">
        <f t="array" ref="U558">IFERROR(INDEX(import_data,MATCH($T$8&amp;"-"&amp;$Q558,import_key,0),U$9),"")</f>
        <v/>
      </c>
      <c r="V558" s="300" t="str" cm="1">
        <f t="array" ref="V558">IFERROR(INDEX(import_data,MATCH($T$8&amp;"-"&amp;$Q558,import_key,0),V$9),"")</f>
        <v/>
      </c>
    </row>
    <row r="559" spans="2:22" x14ac:dyDescent="0.25">
      <c r="B559" s="141">
        <f t="shared" si="63"/>
        <v>547</v>
      </c>
      <c r="C559" s="278">
        <f t="shared" si="57"/>
        <v>565</v>
      </c>
      <c r="E559" s="282" cm="1">
        <f t="array" ref="E559">IF($C559="","",INDEX(import_data,$C559,E$9))</f>
        <v>2017</v>
      </c>
      <c r="F559" s="280" t="str" cm="1">
        <f t="array" ref="F559">IF($C559="","",INDEX(import_data,$C559,F$9))</f>
        <v>Karlo</v>
      </c>
      <c r="G559" s="280" t="str" cm="1">
        <f t="array" ref="G559">IF($C559="","",INDEX(import_data,$C559,G$9))</f>
        <v>Ivanković</v>
      </c>
      <c r="H559" s="280" t="str" cm="1">
        <f t="array" ref="H559">IF($C559="","",IF(INDEX(import_data,$C559,H$9)="","",INDEX(import_data,$C559,H$9)))</f>
        <v/>
      </c>
      <c r="I559" s="300" t="str" cm="1">
        <f t="array" ref="I559">IF($C559="","",IF(INDEX(import_data,$C559,I$9)="","",INDEX(import_data,$C559,I$9)))</f>
        <v/>
      </c>
      <c r="K559" s="312" t="str">
        <f t="shared" si="59"/>
        <v>Karlo – Ivanković</v>
      </c>
      <c r="L559" s="92" t="s">
        <v>0</v>
      </c>
      <c r="M559" s="312" t="str">
        <f t="shared" si="60"/>
        <v>Karlo – Ivanković</v>
      </c>
      <c r="N559" s="92" t="s">
        <v>0</v>
      </c>
      <c r="O559" s="312" t="str">
        <f t="shared" si="61"/>
        <v>Karlo – Ivanković</v>
      </c>
      <c r="P559" s="92" t="s">
        <v>0</v>
      </c>
      <c r="Q559" s="141">
        <f t="shared" si="62"/>
        <v>547</v>
      </c>
      <c r="R559" s="278" t="str">
        <f t="shared" si="58"/>
        <v/>
      </c>
      <c r="T559" s="282" t="str" cm="1">
        <f t="array" ref="T559">IFERROR(INDEX(import_data,MATCH($T$8&amp;"-"&amp;$Q559,import_key,0),T$9),"")</f>
        <v/>
      </c>
      <c r="U559" s="280" t="str" cm="1">
        <f t="array" ref="U559">IFERROR(INDEX(import_data,MATCH($T$8&amp;"-"&amp;$Q559,import_key,0),U$9),"")</f>
        <v/>
      </c>
      <c r="V559" s="300" t="str" cm="1">
        <f t="array" ref="V559">IFERROR(INDEX(import_data,MATCH($T$8&amp;"-"&amp;$Q559,import_key,0),V$9),"")</f>
        <v/>
      </c>
    </row>
    <row r="560" spans="2:22" x14ac:dyDescent="0.25">
      <c r="B560" s="141">
        <f t="shared" si="63"/>
        <v>548</v>
      </c>
      <c r="C560" s="278">
        <f t="shared" si="57"/>
        <v>566</v>
      </c>
      <c r="E560" s="282" cm="1">
        <f t="array" ref="E560">IF($C560="","",INDEX(import_data,$C560,E$9))</f>
        <v>1981</v>
      </c>
      <c r="F560" s="280" t="str" cm="1">
        <f t="array" ref="F560">IF($C560="","",INDEX(import_data,$C560,F$9))</f>
        <v>Karlo</v>
      </c>
      <c r="G560" s="280" t="str" cm="1">
        <f t="array" ref="G560">IF($C560="","",INDEX(import_data,$C560,G$9))</f>
        <v>Smontara</v>
      </c>
      <c r="H560" s="280" t="str" cm="1">
        <f t="array" ref="H560">IF($C560="","",IF(INDEX(import_data,$C560,H$9)="","",INDEX(import_data,$C560,H$9)))</f>
        <v>OK Međimurje</v>
      </c>
      <c r="I560" s="300" t="str" cm="1">
        <f t="array" ref="I560">IF($C560="","",IF(INDEX(import_data,$C560,I$9)="","",INDEX(import_data,$C560,I$9)))</f>
        <v/>
      </c>
      <c r="K560" s="312" t="str">
        <f t="shared" si="59"/>
        <v>Karlo – Smontara – OK Međimurje</v>
      </c>
      <c r="L560" s="92" t="s">
        <v>0</v>
      </c>
      <c r="M560" s="312" t="str">
        <f t="shared" si="60"/>
        <v>Karlo – Smontara – OK Međimurje</v>
      </c>
      <c r="N560" s="92" t="s">
        <v>0</v>
      </c>
      <c r="O560" s="312" t="str">
        <f t="shared" si="61"/>
        <v>Karlo – Smontara</v>
      </c>
      <c r="P560" s="92" t="s">
        <v>0</v>
      </c>
      <c r="Q560" s="141">
        <f t="shared" si="62"/>
        <v>548</v>
      </c>
      <c r="R560" s="278" t="str">
        <f t="shared" si="58"/>
        <v/>
      </c>
      <c r="T560" s="282" t="str" cm="1">
        <f t="array" ref="T560">IFERROR(INDEX(import_data,MATCH($T$8&amp;"-"&amp;$Q560,import_key,0),T$9),"")</f>
        <v/>
      </c>
      <c r="U560" s="280" t="str" cm="1">
        <f t="array" ref="U560">IFERROR(INDEX(import_data,MATCH($T$8&amp;"-"&amp;$Q560,import_key,0),U$9),"")</f>
        <v/>
      </c>
      <c r="V560" s="300" t="str" cm="1">
        <f t="array" ref="V560">IFERROR(INDEX(import_data,MATCH($T$8&amp;"-"&amp;$Q560,import_key,0),V$9),"")</f>
        <v/>
      </c>
    </row>
    <row r="561" spans="2:22" x14ac:dyDescent="0.25">
      <c r="B561" s="141">
        <f t="shared" si="63"/>
        <v>549</v>
      </c>
      <c r="C561" s="278">
        <f t="shared" si="57"/>
        <v>567</v>
      </c>
      <c r="E561" s="282" cm="1">
        <f t="array" ref="E561">IF($C561="","",INDEX(import_data,$C561,E$9))</f>
        <v>1157</v>
      </c>
      <c r="F561" s="280" t="str" cm="1">
        <f t="array" ref="F561">IF($C561="","",INDEX(import_data,$C561,F$9))</f>
        <v>Karlo</v>
      </c>
      <c r="G561" s="280" t="str" cm="1">
        <f t="array" ref="G561">IF($C561="","",INDEX(import_data,$C561,G$9))</f>
        <v>Filek</v>
      </c>
      <c r="H561" s="280" t="str" cm="1">
        <f t="array" ref="H561">IF($C561="","",IF(INDEX(import_data,$C561,H$9)="","",INDEX(import_data,$C561,H$9)))</f>
        <v>OK Vihor</v>
      </c>
      <c r="I561" s="300" t="str" cm="1">
        <f t="array" ref="I561">IF($C561="","",IF(INDEX(import_data,$C561,I$9)="","",INDEX(import_data,$C561,I$9)))</f>
        <v/>
      </c>
      <c r="K561" s="312" t="str">
        <f t="shared" si="59"/>
        <v>Karlo – Filek – OK Vihor</v>
      </c>
      <c r="L561" s="92" t="s">
        <v>0</v>
      </c>
      <c r="M561" s="312" t="str">
        <f t="shared" si="60"/>
        <v>Karlo – Filek – OK Vihor</v>
      </c>
      <c r="N561" s="92" t="s">
        <v>0</v>
      </c>
      <c r="O561" s="312" t="str">
        <f t="shared" si="61"/>
        <v>Karlo – Filek</v>
      </c>
      <c r="P561" s="92" t="s">
        <v>0</v>
      </c>
      <c r="Q561" s="141">
        <f t="shared" si="62"/>
        <v>549</v>
      </c>
      <c r="R561" s="278" t="str">
        <f t="shared" si="58"/>
        <v/>
      </c>
      <c r="T561" s="282" t="str" cm="1">
        <f t="array" ref="T561">IFERROR(INDEX(import_data,MATCH($T$8&amp;"-"&amp;$Q561,import_key,0),T$9),"")</f>
        <v/>
      </c>
      <c r="U561" s="280" t="str" cm="1">
        <f t="array" ref="U561">IFERROR(INDEX(import_data,MATCH($T$8&amp;"-"&amp;$Q561,import_key,0),U$9),"")</f>
        <v/>
      </c>
      <c r="V561" s="300" t="str" cm="1">
        <f t="array" ref="V561">IFERROR(INDEX(import_data,MATCH($T$8&amp;"-"&amp;$Q561,import_key,0),V$9),"")</f>
        <v/>
      </c>
    </row>
    <row r="562" spans="2:22" x14ac:dyDescent="0.25">
      <c r="B562" s="141">
        <f t="shared" si="63"/>
        <v>550</v>
      </c>
      <c r="C562" s="278">
        <f t="shared" si="57"/>
        <v>568</v>
      </c>
      <c r="E562" s="282" cm="1">
        <f t="array" ref="E562">IF($C562="","",INDEX(import_data,$C562,E$9))</f>
        <v>1602</v>
      </c>
      <c r="F562" s="280" t="str" cm="1">
        <f t="array" ref="F562">IF($C562="","",INDEX(import_data,$C562,F$9))</f>
        <v>Karlo</v>
      </c>
      <c r="G562" s="280" t="str" cm="1">
        <f t="array" ref="G562">IF($C562="","",INDEX(import_data,$C562,G$9))</f>
        <v>Kobijak</v>
      </c>
      <c r="H562" s="280" t="str" cm="1">
        <f t="array" ref="H562">IF($C562="","",IF(INDEX(import_data,$C562,H$9)="","",INDEX(import_data,$C562,H$9)))</f>
        <v>OK Sova</v>
      </c>
      <c r="I562" s="300" t="str" cm="1">
        <f t="array" ref="I562">IF($C562="","",IF(INDEX(import_data,$C562,I$9)="","",INDEX(import_data,$C562,I$9)))</f>
        <v/>
      </c>
      <c r="K562" s="312" t="str">
        <f t="shared" si="59"/>
        <v>Karlo – Kobijak – OK Sova</v>
      </c>
      <c r="L562" s="92" t="s">
        <v>0</v>
      </c>
      <c r="M562" s="312" t="str">
        <f t="shared" si="60"/>
        <v>Karlo – Kobijak – OK Sova</v>
      </c>
      <c r="N562" s="92" t="s">
        <v>0</v>
      </c>
      <c r="O562" s="312" t="str">
        <f t="shared" si="61"/>
        <v>Karlo – Kobijak</v>
      </c>
      <c r="P562" s="92" t="s">
        <v>0</v>
      </c>
      <c r="Q562" s="141">
        <f t="shared" si="62"/>
        <v>550</v>
      </c>
      <c r="R562" s="278" t="str">
        <f t="shared" si="58"/>
        <v/>
      </c>
      <c r="T562" s="282" t="str" cm="1">
        <f t="array" ref="T562">IFERROR(INDEX(import_data,MATCH($T$8&amp;"-"&amp;$Q562,import_key,0),T$9),"")</f>
        <v/>
      </c>
      <c r="U562" s="280" t="str" cm="1">
        <f t="array" ref="U562">IFERROR(INDEX(import_data,MATCH($T$8&amp;"-"&amp;$Q562,import_key,0),U$9),"")</f>
        <v/>
      </c>
      <c r="V562" s="300" t="str" cm="1">
        <f t="array" ref="V562">IFERROR(INDEX(import_data,MATCH($T$8&amp;"-"&amp;$Q562,import_key,0),V$9),"")</f>
        <v/>
      </c>
    </row>
    <row r="563" spans="2:22" x14ac:dyDescent="0.25">
      <c r="B563" s="141">
        <f t="shared" si="63"/>
        <v>551</v>
      </c>
      <c r="C563" s="278">
        <f t="shared" si="57"/>
        <v>569</v>
      </c>
      <c r="E563" s="282" cm="1">
        <f t="array" ref="E563">IF($C563="","",INDEX(import_data,$C563,E$9))</f>
        <v>1633</v>
      </c>
      <c r="F563" s="280" t="str" cm="1">
        <f t="array" ref="F563">IF($C563="","",INDEX(import_data,$C563,F$9))</f>
        <v>Karlo</v>
      </c>
      <c r="G563" s="280" t="str" cm="1">
        <f t="array" ref="G563">IF($C563="","",INDEX(import_data,$C563,G$9))</f>
        <v>Bartolić</v>
      </c>
      <c r="H563" s="280" t="str" cm="1">
        <f t="array" ref="H563">IF($C563="","",IF(INDEX(import_data,$C563,H$9)="","",INDEX(import_data,$C563,H$9)))</f>
        <v>OK Varaždin</v>
      </c>
      <c r="I563" s="300" t="str" cm="1">
        <f t="array" ref="I563">IF($C563="","",IF(INDEX(import_data,$C563,I$9)="","",INDEX(import_data,$C563,I$9)))</f>
        <v/>
      </c>
      <c r="K563" s="312" t="str">
        <f t="shared" si="59"/>
        <v>Karlo – Bartolić – OK Varaždin</v>
      </c>
      <c r="L563" s="92" t="s">
        <v>0</v>
      </c>
      <c r="M563" s="312" t="str">
        <f t="shared" si="60"/>
        <v>Karlo – Bartolić – OK Varaždin</v>
      </c>
      <c r="N563" s="92" t="s">
        <v>0</v>
      </c>
      <c r="O563" s="312" t="str">
        <f t="shared" si="61"/>
        <v>Karlo – Bartolić</v>
      </c>
      <c r="P563" s="92" t="s">
        <v>0</v>
      </c>
      <c r="Q563" s="141">
        <f t="shared" si="62"/>
        <v>551</v>
      </c>
      <c r="R563" s="278" t="str">
        <f t="shared" si="58"/>
        <v/>
      </c>
      <c r="T563" s="282" t="str" cm="1">
        <f t="array" ref="T563">IFERROR(INDEX(import_data,MATCH($T$8&amp;"-"&amp;$Q563,import_key,0),T$9),"")</f>
        <v/>
      </c>
      <c r="U563" s="280" t="str" cm="1">
        <f t="array" ref="U563">IFERROR(INDEX(import_data,MATCH($T$8&amp;"-"&amp;$Q563,import_key,0),U$9),"")</f>
        <v/>
      </c>
      <c r="V563" s="300" t="str" cm="1">
        <f t="array" ref="V563">IFERROR(INDEX(import_data,MATCH($T$8&amp;"-"&amp;$Q563,import_key,0),V$9),"")</f>
        <v/>
      </c>
    </row>
    <row r="564" spans="2:22" x14ac:dyDescent="0.25">
      <c r="B564" s="141">
        <f t="shared" si="63"/>
        <v>552</v>
      </c>
      <c r="C564" s="278">
        <f t="shared" si="57"/>
        <v>570</v>
      </c>
      <c r="E564" s="282" cm="1">
        <f t="array" ref="E564">IF($C564="","",INDEX(import_data,$C564,E$9))</f>
        <v>2056</v>
      </c>
      <c r="F564" s="280" t="str" cm="1">
        <f t="array" ref="F564">IF($C564="","",INDEX(import_data,$C564,F$9))</f>
        <v>Karlo</v>
      </c>
      <c r="G564" s="280" t="str" cm="1">
        <f t="array" ref="G564">IF($C564="","",INDEX(import_data,$C564,G$9))</f>
        <v>Srbinović</v>
      </c>
      <c r="H564" s="280" t="str" cm="1">
        <f t="array" ref="H564">IF($C564="","",IF(INDEX(import_data,$C564,H$9)="","",INDEX(import_data,$C564,H$9)))</f>
        <v>OK Međimurje</v>
      </c>
      <c r="I564" s="300" t="str" cm="1">
        <f t="array" ref="I564">IF($C564="","",IF(INDEX(import_data,$C564,I$9)="","",INDEX(import_data,$C564,I$9)))</f>
        <v/>
      </c>
      <c r="K564" s="312" t="str">
        <f t="shared" si="59"/>
        <v>Karlo – Srbinović – OK Međimurje</v>
      </c>
      <c r="L564" s="92" t="s">
        <v>0</v>
      </c>
      <c r="M564" s="312" t="str">
        <f t="shared" si="60"/>
        <v>Karlo – Srbinović – OK Međimurje</v>
      </c>
      <c r="N564" s="92" t="s">
        <v>0</v>
      </c>
      <c r="O564" s="312" t="str">
        <f t="shared" si="61"/>
        <v>Karlo – Srbinović</v>
      </c>
      <c r="P564" s="92" t="s">
        <v>0</v>
      </c>
      <c r="Q564" s="141">
        <f t="shared" si="62"/>
        <v>552</v>
      </c>
      <c r="R564" s="278" t="str">
        <f t="shared" si="58"/>
        <v/>
      </c>
      <c r="T564" s="282" t="str" cm="1">
        <f t="array" ref="T564">IFERROR(INDEX(import_data,MATCH($T$8&amp;"-"&amp;$Q564,import_key,0),T$9),"")</f>
        <v/>
      </c>
      <c r="U564" s="280" t="str" cm="1">
        <f t="array" ref="U564">IFERROR(INDEX(import_data,MATCH($T$8&amp;"-"&amp;$Q564,import_key,0),U$9),"")</f>
        <v/>
      </c>
      <c r="V564" s="300" t="str" cm="1">
        <f t="array" ref="V564">IFERROR(INDEX(import_data,MATCH($T$8&amp;"-"&amp;$Q564,import_key,0),V$9),"")</f>
        <v/>
      </c>
    </row>
    <row r="565" spans="2:22" x14ac:dyDescent="0.25">
      <c r="B565" s="141">
        <f t="shared" si="63"/>
        <v>553</v>
      </c>
      <c r="C565" s="278">
        <f t="shared" si="57"/>
        <v>571</v>
      </c>
      <c r="E565" s="282" cm="1">
        <f t="array" ref="E565">IF($C565="","",INDEX(import_data,$C565,E$9))</f>
        <v>1114</v>
      </c>
      <c r="F565" s="280" t="str" cm="1">
        <f t="array" ref="F565">IF($C565="","",INDEX(import_data,$C565,F$9))</f>
        <v>Karlo</v>
      </c>
      <c r="G565" s="280" t="str" cm="1">
        <f t="array" ref="G565">IF($C565="","",INDEX(import_data,$C565,G$9))</f>
        <v>Težak</v>
      </c>
      <c r="H565" s="280" t="str" cm="1">
        <f t="array" ref="H565">IF($C565="","",IF(INDEX(import_data,$C565,H$9)="","",INDEX(import_data,$C565,H$9)))</f>
        <v>OK Vihor</v>
      </c>
      <c r="I565" s="300" t="str" cm="1">
        <f t="array" ref="I565">IF($C565="","",IF(INDEX(import_data,$C565,I$9)="","",INDEX(import_data,$C565,I$9)))</f>
        <v>M21B</v>
      </c>
      <c r="K565" s="312" t="str">
        <f t="shared" si="59"/>
        <v>Karlo – Težak – OK Vihor – M21B</v>
      </c>
      <c r="L565" s="92" t="s">
        <v>0</v>
      </c>
      <c r="M565" s="312" t="str">
        <f t="shared" si="60"/>
        <v>Karlo – Težak – OK Vihor</v>
      </c>
      <c r="N565" s="92" t="s">
        <v>0</v>
      </c>
      <c r="O565" s="312" t="str">
        <f t="shared" si="61"/>
        <v>Karlo – Težak</v>
      </c>
      <c r="P565" s="92" t="s">
        <v>0</v>
      </c>
      <c r="Q565" s="141">
        <f t="shared" si="62"/>
        <v>553</v>
      </c>
      <c r="R565" s="278" t="str">
        <f t="shared" si="58"/>
        <v/>
      </c>
      <c r="T565" s="282" t="str" cm="1">
        <f t="array" ref="T565">IFERROR(INDEX(import_data,MATCH($T$8&amp;"-"&amp;$Q565,import_key,0),T$9),"")</f>
        <v/>
      </c>
      <c r="U565" s="280" t="str" cm="1">
        <f t="array" ref="U565">IFERROR(INDEX(import_data,MATCH($T$8&amp;"-"&amp;$Q565,import_key,0),U$9),"")</f>
        <v/>
      </c>
      <c r="V565" s="300" t="str" cm="1">
        <f t="array" ref="V565">IFERROR(INDEX(import_data,MATCH($T$8&amp;"-"&amp;$Q565,import_key,0),V$9),"")</f>
        <v/>
      </c>
    </row>
    <row r="566" spans="2:22" x14ac:dyDescent="0.25">
      <c r="B566" s="141">
        <f t="shared" si="63"/>
        <v>554</v>
      </c>
      <c r="C566" s="278">
        <f t="shared" si="57"/>
        <v>572</v>
      </c>
      <c r="E566" s="282" cm="1">
        <f t="array" ref="E566">IF($C566="","",INDEX(import_data,$C566,E$9))</f>
        <v>1976</v>
      </c>
      <c r="F566" s="280" t="str" cm="1">
        <f t="array" ref="F566">IF($C566="","",INDEX(import_data,$C566,F$9))</f>
        <v>Karlo</v>
      </c>
      <c r="G566" s="280" t="str" cm="1">
        <f t="array" ref="G566">IF($C566="","",INDEX(import_data,$C566,G$9))</f>
        <v>Vojtić</v>
      </c>
      <c r="H566" s="280" t="str" cm="1">
        <f t="array" ref="H566">IF($C566="","",IF(INDEX(import_data,$C566,H$9)="","",INDEX(import_data,$C566,H$9)))</f>
        <v>OK Vihor</v>
      </c>
      <c r="I566" s="300" t="str" cm="1">
        <f t="array" ref="I566">IF($C566="","",IF(INDEX(import_data,$C566,I$9)="","",INDEX(import_data,$C566,I$9)))</f>
        <v/>
      </c>
      <c r="K566" s="312" t="str">
        <f t="shared" si="59"/>
        <v>Karlo – Vojtić – OK Vihor</v>
      </c>
      <c r="L566" s="92" t="s">
        <v>0</v>
      </c>
      <c r="M566" s="312" t="str">
        <f t="shared" si="60"/>
        <v>Karlo – Vojtić – OK Vihor</v>
      </c>
      <c r="N566" s="92" t="s">
        <v>0</v>
      </c>
      <c r="O566" s="312" t="str">
        <f t="shared" si="61"/>
        <v>Karlo – Vojtić</v>
      </c>
      <c r="P566" s="92" t="s">
        <v>0</v>
      </c>
      <c r="Q566" s="141">
        <f t="shared" si="62"/>
        <v>554</v>
      </c>
      <c r="R566" s="278" t="str">
        <f t="shared" si="58"/>
        <v/>
      </c>
      <c r="T566" s="282" t="str" cm="1">
        <f t="array" ref="T566">IFERROR(INDEX(import_data,MATCH($T$8&amp;"-"&amp;$Q566,import_key,0),T$9),"")</f>
        <v/>
      </c>
      <c r="U566" s="280" t="str" cm="1">
        <f t="array" ref="U566">IFERROR(INDEX(import_data,MATCH($T$8&amp;"-"&amp;$Q566,import_key,0),U$9),"")</f>
        <v/>
      </c>
      <c r="V566" s="300" t="str" cm="1">
        <f t="array" ref="V566">IFERROR(INDEX(import_data,MATCH($T$8&amp;"-"&amp;$Q566,import_key,0),V$9),"")</f>
        <v/>
      </c>
    </row>
    <row r="567" spans="2:22" x14ac:dyDescent="0.25">
      <c r="B567" s="141">
        <f t="shared" si="63"/>
        <v>555</v>
      </c>
      <c r="C567" s="278">
        <f t="shared" si="57"/>
        <v>573</v>
      </c>
      <c r="E567" s="282" cm="1">
        <f t="array" ref="E567">IF($C567="","",INDEX(import_data,$C567,E$9))</f>
        <v>1474</v>
      </c>
      <c r="F567" s="280" t="str" cm="1">
        <f t="array" ref="F567">IF($C567="","",INDEX(import_data,$C567,F$9))</f>
        <v>Karlo</v>
      </c>
      <c r="G567" s="280" t="str" cm="1">
        <f t="array" ref="G567">IF($C567="","",INDEX(import_data,$C567,G$9))</f>
        <v>Borisavljević</v>
      </c>
      <c r="H567" s="280" t="str" cm="1">
        <f t="array" ref="H567">IF($C567="","",IF(INDEX(import_data,$C567,H$9)="","",INDEX(import_data,$C567,H$9)))</f>
        <v>OK Vihor</v>
      </c>
      <c r="I567" s="300" t="str" cm="1">
        <f t="array" ref="I567">IF($C567="","",IF(INDEX(import_data,$C567,I$9)="","",INDEX(import_data,$C567,I$9)))</f>
        <v>M21B</v>
      </c>
      <c r="K567" s="312" t="str">
        <f t="shared" si="59"/>
        <v>Karlo – Borisavljević – OK Vihor – M21B</v>
      </c>
      <c r="L567" s="92" t="s">
        <v>0</v>
      </c>
      <c r="M567" s="312" t="str">
        <f t="shared" si="60"/>
        <v>Karlo – Borisavljević – OK Vihor</v>
      </c>
      <c r="N567" s="92" t="s">
        <v>0</v>
      </c>
      <c r="O567" s="312" t="str">
        <f t="shared" si="61"/>
        <v>Karlo – Borisavljević</v>
      </c>
      <c r="P567" s="92" t="s">
        <v>0</v>
      </c>
      <c r="Q567" s="141">
        <f t="shared" si="62"/>
        <v>555</v>
      </c>
      <c r="R567" s="278" t="str">
        <f t="shared" si="58"/>
        <v/>
      </c>
      <c r="T567" s="282" t="str" cm="1">
        <f t="array" ref="T567">IFERROR(INDEX(import_data,MATCH($T$8&amp;"-"&amp;$Q567,import_key,0),T$9),"")</f>
        <v/>
      </c>
      <c r="U567" s="280" t="str" cm="1">
        <f t="array" ref="U567">IFERROR(INDEX(import_data,MATCH($T$8&amp;"-"&amp;$Q567,import_key,0),U$9),"")</f>
        <v/>
      </c>
      <c r="V567" s="300" t="str" cm="1">
        <f t="array" ref="V567">IFERROR(INDEX(import_data,MATCH($T$8&amp;"-"&amp;$Q567,import_key,0),V$9),"")</f>
        <v/>
      </c>
    </row>
    <row r="568" spans="2:22" x14ac:dyDescent="0.25">
      <c r="B568" s="141">
        <f t="shared" si="63"/>
        <v>556</v>
      </c>
      <c r="C568" s="278">
        <f t="shared" si="57"/>
        <v>574</v>
      </c>
      <c r="E568" s="282" cm="1">
        <f t="array" ref="E568">IF($C568="","",INDEX(import_data,$C568,E$9))</f>
        <v>1553</v>
      </c>
      <c r="F568" s="280" t="str" cm="1">
        <f t="array" ref="F568">IF($C568="","",INDEX(import_data,$C568,F$9))</f>
        <v>Karlo</v>
      </c>
      <c r="G568" s="280" t="str" cm="1">
        <f t="array" ref="G568">IF($C568="","",INDEX(import_data,$C568,G$9))</f>
        <v>Lesjak</v>
      </c>
      <c r="H568" s="280" t="str" cm="1">
        <f t="array" ref="H568">IF($C568="","",IF(INDEX(import_data,$C568,H$9)="","",INDEX(import_data,$C568,H$9)))</f>
        <v>OK Japetić</v>
      </c>
      <c r="I568" s="300" t="str" cm="1">
        <f t="array" ref="I568">IF($C568="","",IF(INDEX(import_data,$C568,I$9)="","",INDEX(import_data,$C568,I$9)))</f>
        <v>M14</v>
      </c>
      <c r="K568" s="312" t="str">
        <f t="shared" si="59"/>
        <v>Karlo – Lesjak – OK Japetić – M14</v>
      </c>
      <c r="L568" s="92" t="s">
        <v>0</v>
      </c>
      <c r="M568" s="312" t="str">
        <f t="shared" si="60"/>
        <v>Karlo – Lesjak – OK Japetić</v>
      </c>
      <c r="N568" s="92" t="s">
        <v>0</v>
      </c>
      <c r="O568" s="312" t="str">
        <f t="shared" si="61"/>
        <v>Karlo – Lesjak</v>
      </c>
      <c r="P568" s="92" t="s">
        <v>0</v>
      </c>
      <c r="Q568" s="141">
        <f t="shared" si="62"/>
        <v>556</v>
      </c>
      <c r="R568" s="278" t="str">
        <f t="shared" si="58"/>
        <v/>
      </c>
      <c r="T568" s="282" t="str" cm="1">
        <f t="array" ref="T568">IFERROR(INDEX(import_data,MATCH($T$8&amp;"-"&amp;$Q568,import_key,0),T$9),"")</f>
        <v/>
      </c>
      <c r="U568" s="280" t="str" cm="1">
        <f t="array" ref="U568">IFERROR(INDEX(import_data,MATCH($T$8&amp;"-"&amp;$Q568,import_key,0),U$9),"")</f>
        <v/>
      </c>
      <c r="V568" s="300" t="str" cm="1">
        <f t="array" ref="V568">IFERROR(INDEX(import_data,MATCH($T$8&amp;"-"&amp;$Q568,import_key,0),V$9),"")</f>
        <v/>
      </c>
    </row>
    <row r="569" spans="2:22" x14ac:dyDescent="0.25">
      <c r="B569" s="141">
        <f t="shared" si="63"/>
        <v>557</v>
      </c>
      <c r="C569" s="278">
        <f t="shared" si="57"/>
        <v>575</v>
      </c>
      <c r="E569" s="282" cm="1">
        <f t="array" ref="E569">IF($C569="","",INDEX(import_data,$C569,E$9))</f>
        <v>1494</v>
      </c>
      <c r="F569" s="280" t="str" cm="1">
        <f t="array" ref="F569">IF($C569="","",INDEX(import_data,$C569,F$9))</f>
        <v>Karlo</v>
      </c>
      <c r="G569" s="280" t="str" cm="1">
        <f t="array" ref="G569">IF($C569="","",INDEX(import_data,$C569,G$9))</f>
        <v>Gobec</v>
      </c>
      <c r="H569" s="280" t="str" cm="1">
        <f t="array" ref="H569">IF($C569="","",IF(INDEX(import_data,$C569,H$9)="","",INDEX(import_data,$C569,H$9)))</f>
        <v>OK Vihor</v>
      </c>
      <c r="I569" s="300" t="str" cm="1">
        <f t="array" ref="I569">IF($C569="","",IF(INDEX(import_data,$C569,I$9)="","",INDEX(import_data,$C569,I$9)))</f>
        <v>M55</v>
      </c>
      <c r="K569" s="312" t="str">
        <f t="shared" si="59"/>
        <v>Karlo – Gobec – OK Vihor – M55</v>
      </c>
      <c r="L569" s="92" t="s">
        <v>0</v>
      </c>
      <c r="M569" s="312" t="str">
        <f t="shared" si="60"/>
        <v>Karlo – Gobec – OK Vihor</v>
      </c>
      <c r="N569" s="92" t="s">
        <v>0</v>
      </c>
      <c r="O569" s="312" t="str">
        <f t="shared" si="61"/>
        <v>Karlo – Gobec</v>
      </c>
      <c r="P569" s="92" t="s">
        <v>0</v>
      </c>
      <c r="Q569" s="141">
        <f t="shared" si="62"/>
        <v>557</v>
      </c>
      <c r="R569" s="278" t="str">
        <f t="shared" si="58"/>
        <v/>
      </c>
      <c r="T569" s="282" t="str" cm="1">
        <f t="array" ref="T569">IFERROR(INDEX(import_data,MATCH($T$8&amp;"-"&amp;$Q569,import_key,0),T$9),"")</f>
        <v/>
      </c>
      <c r="U569" s="280" t="str" cm="1">
        <f t="array" ref="U569">IFERROR(INDEX(import_data,MATCH($T$8&amp;"-"&amp;$Q569,import_key,0),U$9),"")</f>
        <v/>
      </c>
      <c r="V569" s="300" t="str" cm="1">
        <f t="array" ref="V569">IFERROR(INDEX(import_data,MATCH($T$8&amp;"-"&amp;$Q569,import_key,0),V$9),"")</f>
        <v/>
      </c>
    </row>
    <row r="570" spans="2:22" x14ac:dyDescent="0.25">
      <c r="B570" s="141">
        <f t="shared" si="63"/>
        <v>558</v>
      </c>
      <c r="C570" s="278">
        <f t="shared" si="57"/>
        <v>576</v>
      </c>
      <c r="E570" s="282" cm="1">
        <f t="array" ref="E570">IF($C570="","",INDEX(import_data,$C570,E$9))</f>
        <v>1172</v>
      </c>
      <c r="F570" s="280" t="str" cm="1">
        <f t="array" ref="F570">IF($C570="","",INDEX(import_data,$C570,F$9))</f>
        <v>Karlo</v>
      </c>
      <c r="G570" s="280" t="str" cm="1">
        <f t="array" ref="G570">IF($C570="","",INDEX(import_data,$C570,G$9))</f>
        <v>Požgaj</v>
      </c>
      <c r="H570" s="280" t="str" cm="1">
        <f t="array" ref="H570">IF($C570="","",IF(INDEX(import_data,$C570,H$9)="","",INDEX(import_data,$C570,H$9)))</f>
        <v>OK Vihor</v>
      </c>
      <c r="I570" s="300" t="str" cm="1">
        <f t="array" ref="I570">IF($C570="","",IF(INDEX(import_data,$C570,I$9)="","",INDEX(import_data,$C570,I$9)))</f>
        <v/>
      </c>
      <c r="K570" s="312" t="str">
        <f t="shared" si="59"/>
        <v>Karlo – Požgaj – OK Vihor</v>
      </c>
      <c r="L570" s="92" t="s">
        <v>0</v>
      </c>
      <c r="M570" s="312" t="str">
        <f t="shared" si="60"/>
        <v>Karlo – Požgaj – OK Vihor</v>
      </c>
      <c r="N570" s="92" t="s">
        <v>0</v>
      </c>
      <c r="O570" s="312" t="str">
        <f t="shared" si="61"/>
        <v>Karlo – Požgaj</v>
      </c>
      <c r="P570" s="92" t="s">
        <v>0</v>
      </c>
      <c r="Q570" s="141">
        <f t="shared" si="62"/>
        <v>558</v>
      </c>
      <c r="R570" s="278" t="str">
        <f t="shared" si="58"/>
        <v/>
      </c>
      <c r="T570" s="282" t="str" cm="1">
        <f t="array" ref="T570">IFERROR(INDEX(import_data,MATCH($T$8&amp;"-"&amp;$Q570,import_key,0),T$9),"")</f>
        <v/>
      </c>
      <c r="U570" s="280" t="str" cm="1">
        <f t="array" ref="U570">IFERROR(INDEX(import_data,MATCH($T$8&amp;"-"&amp;$Q570,import_key,0),U$9),"")</f>
        <v/>
      </c>
      <c r="V570" s="300" t="str" cm="1">
        <f t="array" ref="V570">IFERROR(INDEX(import_data,MATCH($T$8&amp;"-"&amp;$Q570,import_key,0),V$9),"")</f>
        <v/>
      </c>
    </row>
    <row r="571" spans="2:22" x14ac:dyDescent="0.25">
      <c r="B571" s="141">
        <f t="shared" si="63"/>
        <v>559</v>
      </c>
      <c r="C571" s="278">
        <f t="shared" si="57"/>
        <v>577</v>
      </c>
      <c r="E571" s="282" cm="1">
        <f t="array" ref="E571">IF($C571="","",INDEX(import_data,$C571,E$9))</f>
        <v>1870</v>
      </c>
      <c r="F571" s="280" t="str" cm="1">
        <f t="array" ref="F571">IF($C571="","",INDEX(import_data,$C571,F$9))</f>
        <v>Karmela</v>
      </c>
      <c r="G571" s="280" t="str" cm="1">
        <f t="array" ref="G571">IF($C571="","",INDEX(import_data,$C571,G$9))</f>
        <v>Crvenković</v>
      </c>
      <c r="H571" s="280" t="str" cm="1">
        <f t="array" ref="H571">IF($C571="","",IF(INDEX(import_data,$C571,H$9)="","",INDEX(import_data,$C571,H$9)))</f>
        <v>OK Kapela</v>
      </c>
      <c r="I571" s="300" t="str" cm="1">
        <f t="array" ref="I571">IF($C571="","",IF(INDEX(import_data,$C571,I$9)="","",INDEX(import_data,$C571,I$9)))</f>
        <v>Ž21B</v>
      </c>
      <c r="K571" s="312" t="str">
        <f t="shared" si="59"/>
        <v>Karmela – Crvenković – OK Kapela – Ž21B</v>
      </c>
      <c r="L571" s="92" t="s">
        <v>0</v>
      </c>
      <c r="M571" s="312" t="str">
        <f t="shared" si="60"/>
        <v>Karmela – Crvenković – OK Kapela</v>
      </c>
      <c r="N571" s="92" t="s">
        <v>0</v>
      </c>
      <c r="O571" s="312" t="str">
        <f t="shared" si="61"/>
        <v>Karmela – Crvenković</v>
      </c>
      <c r="P571" s="92" t="s">
        <v>0</v>
      </c>
      <c r="Q571" s="141">
        <f t="shared" si="62"/>
        <v>559</v>
      </c>
      <c r="R571" s="278" t="str">
        <f t="shared" si="58"/>
        <v/>
      </c>
      <c r="T571" s="282" t="str" cm="1">
        <f t="array" ref="T571">IFERROR(INDEX(import_data,MATCH($T$8&amp;"-"&amp;$Q571,import_key,0),T$9),"")</f>
        <v/>
      </c>
      <c r="U571" s="280" t="str" cm="1">
        <f t="array" ref="U571">IFERROR(INDEX(import_data,MATCH($T$8&amp;"-"&amp;$Q571,import_key,0),U$9),"")</f>
        <v/>
      </c>
      <c r="V571" s="300" t="str" cm="1">
        <f t="array" ref="V571">IFERROR(INDEX(import_data,MATCH($T$8&amp;"-"&amp;$Q571,import_key,0),V$9),"")</f>
        <v/>
      </c>
    </row>
    <row r="572" spans="2:22" x14ac:dyDescent="0.25">
      <c r="B572" s="141">
        <f t="shared" si="63"/>
        <v>560</v>
      </c>
      <c r="C572" s="278">
        <f t="shared" si="57"/>
        <v>578</v>
      </c>
      <c r="E572" s="282" cm="1">
        <f t="array" ref="E572">IF($C572="","",INDEX(import_data,$C572,E$9))</f>
        <v>1403</v>
      </c>
      <c r="F572" s="280" t="str" cm="1">
        <f t="array" ref="F572">IF($C572="","",INDEX(import_data,$C572,F$9))</f>
        <v>Karmen</v>
      </c>
      <c r="G572" s="280" t="str" cm="1">
        <f t="array" ref="G572">IF($C572="","",INDEX(import_data,$C572,G$9))</f>
        <v>Holenda</v>
      </c>
      <c r="H572" s="280" t="str" cm="1">
        <f t="array" ref="H572">IF($C572="","",IF(INDEX(import_data,$C572,H$9)="","",INDEX(import_data,$C572,H$9)))</f>
        <v>OK Varaždin</v>
      </c>
      <c r="I572" s="300" t="str" cm="1">
        <f t="array" ref="I572">IF($C572="","",IF(INDEX(import_data,$C572,I$9)="","",INDEX(import_data,$C572,I$9)))</f>
        <v>Ž55</v>
      </c>
      <c r="K572" s="312" t="str">
        <f t="shared" si="59"/>
        <v>Karmen – Holenda – OK Varaždin – Ž55</v>
      </c>
      <c r="L572" s="92" t="s">
        <v>0</v>
      </c>
      <c r="M572" s="312" t="str">
        <f t="shared" si="60"/>
        <v>Karmen – Holenda – OK Varaždin</v>
      </c>
      <c r="N572" s="92" t="s">
        <v>0</v>
      </c>
      <c r="O572" s="312" t="str">
        <f t="shared" si="61"/>
        <v>Karmen – Holenda</v>
      </c>
      <c r="P572" s="92" t="s">
        <v>0</v>
      </c>
      <c r="Q572" s="141">
        <f t="shared" si="62"/>
        <v>560</v>
      </c>
      <c r="R572" s="278" t="str">
        <f t="shared" si="58"/>
        <v/>
      </c>
      <c r="T572" s="282" t="str" cm="1">
        <f t="array" ref="T572">IFERROR(INDEX(import_data,MATCH($T$8&amp;"-"&amp;$Q572,import_key,0),T$9),"")</f>
        <v/>
      </c>
      <c r="U572" s="280" t="str" cm="1">
        <f t="array" ref="U572">IFERROR(INDEX(import_data,MATCH($T$8&amp;"-"&amp;$Q572,import_key,0),U$9),"")</f>
        <v/>
      </c>
      <c r="V572" s="300" t="str" cm="1">
        <f t="array" ref="V572">IFERROR(INDEX(import_data,MATCH($T$8&amp;"-"&amp;$Q572,import_key,0),V$9),"")</f>
        <v/>
      </c>
    </row>
    <row r="573" spans="2:22" x14ac:dyDescent="0.25">
      <c r="B573" s="141">
        <f t="shared" si="63"/>
        <v>561</v>
      </c>
      <c r="C573" s="278">
        <f t="shared" si="57"/>
        <v>579</v>
      </c>
      <c r="E573" s="282" cm="1">
        <f t="array" ref="E573">IF($C573="","",INDEX(import_data,$C573,E$9))</f>
        <v>1397</v>
      </c>
      <c r="F573" s="280" t="str" cm="1">
        <f t="array" ref="F573">IF($C573="","",INDEX(import_data,$C573,F$9))</f>
        <v>Karolina</v>
      </c>
      <c r="G573" s="280" t="str" cm="1">
        <f t="array" ref="G573">IF($C573="","",INDEX(import_data,$C573,G$9))</f>
        <v>Kukec</v>
      </c>
      <c r="H573" s="280" t="str" cm="1">
        <f t="array" ref="H573">IF($C573="","",IF(INDEX(import_data,$C573,H$9)="","",INDEX(import_data,$C573,H$9)))</f>
        <v>OK Vihor</v>
      </c>
      <c r="I573" s="300" t="str" cm="1">
        <f t="array" ref="I573">IF($C573="","",IF(INDEX(import_data,$C573,I$9)="","",INDEX(import_data,$C573,I$9)))</f>
        <v>Ž45</v>
      </c>
      <c r="K573" s="312" t="str">
        <f t="shared" si="59"/>
        <v>Karolina – Kukec – OK Vihor – Ž45</v>
      </c>
      <c r="L573" s="92" t="s">
        <v>0</v>
      </c>
      <c r="M573" s="312" t="str">
        <f t="shared" si="60"/>
        <v>Karolina – Kukec – OK Vihor</v>
      </c>
      <c r="N573" s="92" t="s">
        <v>0</v>
      </c>
      <c r="O573" s="312" t="str">
        <f t="shared" si="61"/>
        <v>Karolina – Kukec</v>
      </c>
      <c r="P573" s="92" t="s">
        <v>0</v>
      </c>
      <c r="Q573" s="141">
        <f t="shared" si="62"/>
        <v>561</v>
      </c>
      <c r="R573" s="278" t="str">
        <f t="shared" si="58"/>
        <v/>
      </c>
      <c r="T573" s="282" t="str" cm="1">
        <f t="array" ref="T573">IFERROR(INDEX(import_data,MATCH($T$8&amp;"-"&amp;$Q573,import_key,0),T$9),"")</f>
        <v/>
      </c>
      <c r="U573" s="280" t="str" cm="1">
        <f t="array" ref="U573">IFERROR(INDEX(import_data,MATCH($T$8&amp;"-"&amp;$Q573,import_key,0),U$9),"")</f>
        <v/>
      </c>
      <c r="V573" s="300" t="str" cm="1">
        <f t="array" ref="V573">IFERROR(INDEX(import_data,MATCH($T$8&amp;"-"&amp;$Q573,import_key,0),V$9),"")</f>
        <v/>
      </c>
    </row>
    <row r="574" spans="2:22" x14ac:dyDescent="0.25">
      <c r="B574" s="141">
        <f t="shared" si="63"/>
        <v>562</v>
      </c>
      <c r="C574" s="278">
        <f t="shared" si="57"/>
        <v>580</v>
      </c>
      <c r="E574" s="282" cm="1">
        <f t="array" ref="E574">IF($C574="","",INDEX(import_data,$C574,E$9))</f>
        <v>1842</v>
      </c>
      <c r="F574" s="280" t="str" cm="1">
        <f t="array" ref="F574">IF($C574="","",INDEX(import_data,$C574,F$9))</f>
        <v>Katja</v>
      </c>
      <c r="G574" s="280" t="str" cm="1">
        <f t="array" ref="G574">IF($C574="","",INDEX(import_data,$C574,G$9))</f>
        <v>Fatzek</v>
      </c>
      <c r="H574" s="280" t="str" cm="1">
        <f t="array" ref="H574">IF($C574="","",IF(INDEX(import_data,$C574,H$9)="","",INDEX(import_data,$C574,H$9)))</f>
        <v>OK Japetić</v>
      </c>
      <c r="I574" s="300" t="str" cm="1">
        <f t="array" ref="I574">IF($C574="","",IF(INDEX(import_data,$C574,I$9)="","",INDEX(import_data,$C574,I$9)))</f>
        <v/>
      </c>
      <c r="K574" s="312" t="str">
        <f t="shared" si="59"/>
        <v>Katja – Fatzek – OK Japetić</v>
      </c>
      <c r="L574" s="92" t="s">
        <v>0</v>
      </c>
      <c r="M574" s="312" t="str">
        <f t="shared" si="60"/>
        <v>Katja – Fatzek – OK Japetić</v>
      </c>
      <c r="N574" s="92" t="s">
        <v>0</v>
      </c>
      <c r="O574" s="312" t="str">
        <f t="shared" si="61"/>
        <v>Katja – Fatzek</v>
      </c>
      <c r="P574" s="92" t="s">
        <v>0</v>
      </c>
      <c r="Q574" s="141">
        <f t="shared" si="62"/>
        <v>562</v>
      </c>
      <c r="R574" s="278" t="str">
        <f t="shared" si="58"/>
        <v/>
      </c>
      <c r="T574" s="282" t="str" cm="1">
        <f t="array" ref="T574">IFERROR(INDEX(import_data,MATCH($T$8&amp;"-"&amp;$Q574,import_key,0),T$9),"")</f>
        <v/>
      </c>
      <c r="U574" s="280" t="str" cm="1">
        <f t="array" ref="U574">IFERROR(INDEX(import_data,MATCH($T$8&amp;"-"&amp;$Q574,import_key,0),U$9),"")</f>
        <v/>
      </c>
      <c r="V574" s="300" t="str" cm="1">
        <f t="array" ref="V574">IFERROR(INDEX(import_data,MATCH($T$8&amp;"-"&amp;$Q574,import_key,0),V$9),"")</f>
        <v/>
      </c>
    </row>
    <row r="575" spans="2:22" x14ac:dyDescent="0.25">
      <c r="B575" s="141">
        <f t="shared" si="63"/>
        <v>563</v>
      </c>
      <c r="C575" s="278">
        <f t="shared" si="57"/>
        <v>581</v>
      </c>
      <c r="E575" s="282" cm="1">
        <f t="array" ref="E575">IF($C575="","",INDEX(import_data,$C575,E$9))</f>
        <v>2191</v>
      </c>
      <c r="F575" s="280" t="str" cm="1">
        <f t="array" ref="F575">IF($C575="","",INDEX(import_data,$C575,F$9))</f>
        <v>Kiara</v>
      </c>
      <c r="G575" s="280" t="str" cm="1">
        <f t="array" ref="G575">IF($C575="","",INDEX(import_data,$C575,G$9))</f>
        <v>Kuhta</v>
      </c>
      <c r="H575" s="280" t="str" cm="1">
        <f t="array" ref="H575">IF($C575="","",IF(INDEX(import_data,$C575,H$9)="","",INDEX(import_data,$C575,H$9)))</f>
        <v>OK Međimurje</v>
      </c>
      <c r="I575" s="300" t="str" cm="1">
        <f t="array" ref="I575">IF($C575="","",IF(INDEX(import_data,$C575,I$9)="","",INDEX(import_data,$C575,I$9)))</f>
        <v/>
      </c>
      <c r="K575" s="312" t="str">
        <f t="shared" si="59"/>
        <v>Kiara – Kuhta – OK Međimurje</v>
      </c>
      <c r="L575" s="92" t="s">
        <v>0</v>
      </c>
      <c r="M575" s="312" t="str">
        <f t="shared" si="60"/>
        <v>Kiara – Kuhta – OK Međimurje</v>
      </c>
      <c r="N575" s="92" t="s">
        <v>0</v>
      </c>
      <c r="O575" s="312" t="str">
        <f t="shared" si="61"/>
        <v>Kiara – Kuhta</v>
      </c>
      <c r="P575" s="92" t="s">
        <v>0</v>
      </c>
      <c r="Q575" s="141">
        <f t="shared" si="62"/>
        <v>563</v>
      </c>
      <c r="R575" s="278" t="str">
        <f t="shared" si="58"/>
        <v/>
      </c>
      <c r="T575" s="282" t="str" cm="1">
        <f t="array" ref="T575">IFERROR(INDEX(import_data,MATCH($T$8&amp;"-"&amp;$Q575,import_key,0),T$9),"")</f>
        <v/>
      </c>
      <c r="U575" s="280" t="str" cm="1">
        <f t="array" ref="U575">IFERROR(INDEX(import_data,MATCH($T$8&amp;"-"&amp;$Q575,import_key,0),U$9),"")</f>
        <v/>
      </c>
      <c r="V575" s="300" t="str" cm="1">
        <f t="array" ref="V575">IFERROR(INDEX(import_data,MATCH($T$8&amp;"-"&amp;$Q575,import_key,0),V$9),"")</f>
        <v/>
      </c>
    </row>
    <row r="576" spans="2:22" x14ac:dyDescent="0.25">
      <c r="B576" s="141">
        <f t="shared" si="63"/>
        <v>564</v>
      </c>
      <c r="C576" s="278">
        <f t="shared" si="57"/>
        <v>582</v>
      </c>
      <c r="E576" s="282" cm="1">
        <f t="array" ref="E576">IF($C576="","",INDEX(import_data,$C576,E$9))</f>
        <v>2244</v>
      </c>
      <c r="F576" s="280" t="str" cm="1">
        <f t="array" ref="F576">IF($C576="","",INDEX(import_data,$C576,F$9))</f>
        <v>Kiara</v>
      </c>
      <c r="G576" s="280" t="str" cm="1">
        <f t="array" ref="G576">IF($C576="","",INDEX(import_data,$C576,G$9))</f>
        <v>Vuk</v>
      </c>
      <c r="H576" s="280" t="str" cm="1">
        <f t="array" ref="H576">IF($C576="","",IF(INDEX(import_data,$C576,H$9)="","",INDEX(import_data,$C576,H$9)))</f>
        <v>OK Varaždin</v>
      </c>
      <c r="I576" s="300" t="str" cm="1">
        <f t="array" ref="I576">IF($C576="","",IF(INDEX(import_data,$C576,I$9)="","",INDEX(import_data,$C576,I$9)))</f>
        <v/>
      </c>
      <c r="K576" s="312" t="str">
        <f t="shared" si="59"/>
        <v>Kiara – Vuk – OK Varaždin</v>
      </c>
      <c r="L576" s="92" t="s">
        <v>0</v>
      </c>
      <c r="M576" s="312" t="str">
        <f t="shared" si="60"/>
        <v>Kiara – Vuk – OK Varaždin</v>
      </c>
      <c r="N576" s="92" t="s">
        <v>0</v>
      </c>
      <c r="O576" s="312" t="str">
        <f t="shared" si="61"/>
        <v>Kiara – Vuk</v>
      </c>
      <c r="P576" s="92" t="s">
        <v>0</v>
      </c>
      <c r="Q576" s="141">
        <f t="shared" si="62"/>
        <v>564</v>
      </c>
      <c r="R576" s="278" t="str">
        <f t="shared" si="58"/>
        <v/>
      </c>
      <c r="T576" s="282" t="str" cm="1">
        <f t="array" ref="T576">IFERROR(INDEX(import_data,MATCH($T$8&amp;"-"&amp;$Q576,import_key,0),T$9),"")</f>
        <v/>
      </c>
      <c r="U576" s="280" t="str" cm="1">
        <f t="array" ref="U576">IFERROR(INDEX(import_data,MATCH($T$8&amp;"-"&amp;$Q576,import_key,0),U$9),"")</f>
        <v/>
      </c>
      <c r="V576" s="300" t="str" cm="1">
        <f t="array" ref="V576">IFERROR(INDEX(import_data,MATCH($T$8&amp;"-"&amp;$Q576,import_key,0),V$9),"")</f>
        <v/>
      </c>
    </row>
    <row r="577" spans="2:22" x14ac:dyDescent="0.25">
      <c r="B577" s="141">
        <f t="shared" si="63"/>
        <v>565</v>
      </c>
      <c r="C577" s="278">
        <f t="shared" si="57"/>
        <v>583</v>
      </c>
      <c r="E577" s="282" cm="1">
        <f t="array" ref="E577">IF($C577="","",INDEX(import_data,$C577,E$9))</f>
        <v>1301</v>
      </c>
      <c r="F577" s="280" t="str" cm="1">
        <f t="array" ref="F577">IF($C577="","",INDEX(import_data,$C577,F$9))</f>
        <v>Kimi Maria</v>
      </c>
      <c r="G577" s="280" t="str" cm="1">
        <f t="array" ref="G577">IF($C577="","",INDEX(import_data,$C577,G$9))</f>
        <v>Gobec</v>
      </c>
      <c r="H577" s="280" t="str" cm="1">
        <f t="array" ref="H577">IF($C577="","",IF(INDEX(import_data,$C577,H$9)="","",INDEX(import_data,$C577,H$9)))</f>
        <v>OK Vihor</v>
      </c>
      <c r="I577" s="300" t="str" cm="1">
        <f t="array" ref="I577">IF($C577="","",IF(INDEX(import_data,$C577,I$9)="","",INDEX(import_data,$C577,I$9)))</f>
        <v>Ž20</v>
      </c>
      <c r="K577" s="312" t="str">
        <f t="shared" si="59"/>
        <v>Kimi Maria – Gobec – OK Vihor – Ž20</v>
      </c>
      <c r="L577" s="92" t="s">
        <v>0</v>
      </c>
      <c r="M577" s="312" t="str">
        <f t="shared" si="60"/>
        <v>Kimi Maria – Gobec – OK Vihor</v>
      </c>
      <c r="N577" s="92" t="s">
        <v>0</v>
      </c>
      <c r="O577" s="312" t="str">
        <f t="shared" si="61"/>
        <v>Kimi Maria – Gobec</v>
      </c>
      <c r="P577" s="92" t="s">
        <v>0</v>
      </c>
      <c r="Q577" s="141">
        <f t="shared" si="62"/>
        <v>565</v>
      </c>
      <c r="R577" s="278" t="str">
        <f t="shared" si="58"/>
        <v/>
      </c>
      <c r="T577" s="282" t="str" cm="1">
        <f t="array" ref="T577">IFERROR(INDEX(import_data,MATCH($T$8&amp;"-"&amp;$Q577,import_key,0),T$9),"")</f>
        <v/>
      </c>
      <c r="U577" s="280" t="str" cm="1">
        <f t="array" ref="U577">IFERROR(INDEX(import_data,MATCH($T$8&amp;"-"&amp;$Q577,import_key,0),U$9),"")</f>
        <v/>
      </c>
      <c r="V577" s="300" t="str" cm="1">
        <f t="array" ref="V577">IFERROR(INDEX(import_data,MATCH($T$8&amp;"-"&amp;$Q577,import_key,0),V$9),"")</f>
        <v/>
      </c>
    </row>
    <row r="578" spans="2:22" x14ac:dyDescent="0.25">
      <c r="B578" s="141">
        <f t="shared" si="63"/>
        <v>566</v>
      </c>
      <c r="C578" s="278">
        <f t="shared" si="57"/>
        <v>584</v>
      </c>
      <c r="E578" s="282" cm="1">
        <f t="array" ref="E578">IF($C578="","",INDEX(import_data,$C578,E$9))</f>
        <v>1187</v>
      </c>
      <c r="F578" s="280" t="str" cm="1">
        <f t="array" ref="F578">IF($C578="","",INDEX(import_data,$C578,F$9))</f>
        <v>Kira</v>
      </c>
      <c r="G578" s="280" t="str" cm="1">
        <f t="array" ref="G578">IF($C578="","",INDEX(import_data,$C578,G$9))</f>
        <v>Sršen Delgado</v>
      </c>
      <c r="H578" s="280" t="str" cm="1">
        <f t="array" ref="H578">IF($C578="","",IF(INDEX(import_data,$C578,H$9)="","",INDEX(import_data,$C578,H$9)))</f>
        <v>OK Vihor</v>
      </c>
      <c r="I578" s="300" t="str" cm="1">
        <f t="array" ref="I578">IF($C578="","",IF(INDEX(import_data,$C578,I$9)="","",INDEX(import_data,$C578,I$9)))</f>
        <v>Ž20</v>
      </c>
      <c r="K578" s="312" t="str">
        <f t="shared" si="59"/>
        <v>Kira – Sršen Delgado – OK Vihor – Ž20</v>
      </c>
      <c r="L578" s="92" t="s">
        <v>0</v>
      </c>
      <c r="M578" s="312" t="str">
        <f t="shared" si="60"/>
        <v>Kira – Sršen Delgado – OK Vihor</v>
      </c>
      <c r="N578" s="92" t="s">
        <v>0</v>
      </c>
      <c r="O578" s="312" t="str">
        <f t="shared" si="61"/>
        <v>Kira – Sršen Delgado</v>
      </c>
      <c r="P578" s="92" t="s">
        <v>0</v>
      </c>
      <c r="Q578" s="141">
        <f t="shared" si="62"/>
        <v>566</v>
      </c>
      <c r="R578" s="278" t="str">
        <f t="shared" si="58"/>
        <v/>
      </c>
      <c r="T578" s="282" t="str" cm="1">
        <f t="array" ref="T578">IFERROR(INDEX(import_data,MATCH($T$8&amp;"-"&amp;$Q578,import_key,0),T$9),"")</f>
        <v/>
      </c>
      <c r="U578" s="280" t="str" cm="1">
        <f t="array" ref="U578">IFERROR(INDEX(import_data,MATCH($T$8&amp;"-"&amp;$Q578,import_key,0),U$9),"")</f>
        <v/>
      </c>
      <c r="V578" s="300" t="str" cm="1">
        <f t="array" ref="V578">IFERROR(INDEX(import_data,MATCH($T$8&amp;"-"&amp;$Q578,import_key,0),V$9),"")</f>
        <v/>
      </c>
    </row>
    <row r="579" spans="2:22" x14ac:dyDescent="0.25">
      <c r="B579" s="141">
        <f t="shared" si="63"/>
        <v>567</v>
      </c>
      <c r="C579" s="278">
        <f t="shared" si="57"/>
        <v>585</v>
      </c>
      <c r="E579" s="282" cm="1">
        <f t="array" ref="E579">IF($C579="","",INDEX(import_data,$C579,E$9))</f>
        <v>1486</v>
      </c>
      <c r="F579" s="280" t="str" cm="1">
        <f t="array" ref="F579">IF($C579="","",INDEX(import_data,$C579,F$9))</f>
        <v>Krešimir</v>
      </c>
      <c r="G579" s="280" t="str" cm="1">
        <f t="array" ref="G579">IF($C579="","",INDEX(import_data,$C579,G$9))</f>
        <v>Tušek</v>
      </c>
      <c r="H579" s="280" t="str" cm="1">
        <f t="array" ref="H579">IF($C579="","",IF(INDEX(import_data,$C579,H$9)="","",INDEX(import_data,$C579,H$9)))</f>
        <v>OK Vihor</v>
      </c>
      <c r="I579" s="300" t="str" cm="1">
        <f t="array" ref="I579">IF($C579="","",IF(INDEX(import_data,$C579,I$9)="","",INDEX(import_data,$C579,I$9)))</f>
        <v/>
      </c>
      <c r="K579" s="312" t="str">
        <f t="shared" si="59"/>
        <v>Krešimir – Tušek – OK Vihor</v>
      </c>
      <c r="L579" s="92" t="s">
        <v>0</v>
      </c>
      <c r="M579" s="312" t="str">
        <f t="shared" si="60"/>
        <v>Krešimir – Tušek – OK Vihor</v>
      </c>
      <c r="N579" s="92" t="s">
        <v>0</v>
      </c>
      <c r="O579" s="312" t="str">
        <f t="shared" si="61"/>
        <v>Krešimir – Tušek</v>
      </c>
      <c r="P579" s="92" t="s">
        <v>0</v>
      </c>
      <c r="Q579" s="141">
        <f t="shared" si="62"/>
        <v>567</v>
      </c>
      <c r="R579" s="278" t="str">
        <f t="shared" si="58"/>
        <v/>
      </c>
      <c r="T579" s="282" t="str" cm="1">
        <f t="array" ref="T579">IFERROR(INDEX(import_data,MATCH($T$8&amp;"-"&amp;$Q579,import_key,0),T$9),"")</f>
        <v/>
      </c>
      <c r="U579" s="280" t="str" cm="1">
        <f t="array" ref="U579">IFERROR(INDEX(import_data,MATCH($T$8&amp;"-"&amp;$Q579,import_key,0),U$9),"")</f>
        <v/>
      </c>
      <c r="V579" s="300" t="str" cm="1">
        <f t="array" ref="V579">IFERROR(INDEX(import_data,MATCH($T$8&amp;"-"&amp;$Q579,import_key,0),V$9),"")</f>
        <v/>
      </c>
    </row>
    <row r="580" spans="2:22" x14ac:dyDescent="0.25">
      <c r="B580" s="141">
        <f t="shared" si="63"/>
        <v>568</v>
      </c>
      <c r="C580" s="278">
        <f t="shared" si="57"/>
        <v>586</v>
      </c>
      <c r="E580" s="282" cm="1">
        <f t="array" ref="E580">IF($C580="","",INDEX(import_data,$C580,E$9))</f>
        <v>1987</v>
      </c>
      <c r="F580" s="280" t="str" cm="1">
        <f t="array" ref="F580">IF($C580="","",INDEX(import_data,$C580,F$9))</f>
        <v>Krešimir</v>
      </c>
      <c r="G580" s="280" t="str" cm="1">
        <f t="array" ref="G580">IF($C580="","",INDEX(import_data,$C580,G$9))</f>
        <v>Hodak</v>
      </c>
      <c r="H580" s="280" t="str" cm="1">
        <f t="array" ref="H580">IF($C580="","",IF(INDEX(import_data,$C580,H$9)="","",INDEX(import_data,$C580,H$9)))</f>
        <v>OK Vihor</v>
      </c>
      <c r="I580" s="300" t="str" cm="1">
        <f t="array" ref="I580">IF($C580="","",IF(INDEX(import_data,$C580,I$9)="","",INDEX(import_data,$C580,I$9)))</f>
        <v/>
      </c>
      <c r="K580" s="312" t="str">
        <f t="shared" si="59"/>
        <v>Krešimir – Hodak – OK Vihor</v>
      </c>
      <c r="L580" s="92" t="s">
        <v>0</v>
      </c>
      <c r="M580" s="312" t="str">
        <f t="shared" si="60"/>
        <v>Krešimir – Hodak – OK Vihor</v>
      </c>
      <c r="N580" s="92" t="s">
        <v>0</v>
      </c>
      <c r="O580" s="312" t="str">
        <f t="shared" si="61"/>
        <v>Krešimir – Hodak</v>
      </c>
      <c r="P580" s="92" t="s">
        <v>0</v>
      </c>
      <c r="Q580" s="141">
        <f t="shared" si="62"/>
        <v>568</v>
      </c>
      <c r="R580" s="278" t="str">
        <f t="shared" si="58"/>
        <v/>
      </c>
      <c r="T580" s="282" t="str" cm="1">
        <f t="array" ref="T580">IFERROR(INDEX(import_data,MATCH($T$8&amp;"-"&amp;$Q580,import_key,0),T$9),"")</f>
        <v/>
      </c>
      <c r="U580" s="280" t="str" cm="1">
        <f t="array" ref="U580">IFERROR(INDEX(import_data,MATCH($T$8&amp;"-"&amp;$Q580,import_key,0),U$9),"")</f>
        <v/>
      </c>
      <c r="V580" s="300" t="str" cm="1">
        <f t="array" ref="V580">IFERROR(INDEX(import_data,MATCH($T$8&amp;"-"&amp;$Q580,import_key,0),V$9),"")</f>
        <v/>
      </c>
    </row>
    <row r="581" spans="2:22" x14ac:dyDescent="0.25">
      <c r="B581" s="141">
        <f t="shared" si="63"/>
        <v>569</v>
      </c>
      <c r="C581" s="278">
        <f t="shared" si="57"/>
        <v>587</v>
      </c>
      <c r="E581" s="282" cm="1">
        <f t="array" ref="E581">IF($C581="","",INDEX(import_data,$C581,E$9))</f>
        <v>1358</v>
      </c>
      <c r="F581" s="280" t="str" cm="1">
        <f t="array" ref="F581">IF($C581="","",INDEX(import_data,$C581,F$9))</f>
        <v>Krešo</v>
      </c>
      <c r="G581" s="280" t="str" cm="1">
        <f t="array" ref="G581">IF($C581="","",INDEX(import_data,$C581,G$9))</f>
        <v>Špoljar</v>
      </c>
      <c r="H581" s="280" t="str" cm="1">
        <f t="array" ref="H581">IF($C581="","",IF(INDEX(import_data,$C581,H$9)="","",INDEX(import_data,$C581,H$9)))</f>
        <v>OK Kapela</v>
      </c>
      <c r="I581" s="300" t="str" cm="1">
        <f t="array" ref="I581">IF($C581="","",IF(INDEX(import_data,$C581,I$9)="","",INDEX(import_data,$C581,I$9)))</f>
        <v>M55</v>
      </c>
      <c r="K581" s="312" t="str">
        <f t="shared" si="59"/>
        <v>Krešo – Špoljar – OK Kapela – M55</v>
      </c>
      <c r="L581" s="92" t="s">
        <v>0</v>
      </c>
      <c r="M581" s="312" t="str">
        <f t="shared" si="60"/>
        <v>Krešo – Špoljar – OK Kapela</v>
      </c>
      <c r="N581" s="92" t="s">
        <v>0</v>
      </c>
      <c r="O581" s="312" t="str">
        <f t="shared" si="61"/>
        <v>Krešo – Špoljar</v>
      </c>
      <c r="P581" s="92" t="s">
        <v>0</v>
      </c>
      <c r="Q581" s="141">
        <f t="shared" si="62"/>
        <v>569</v>
      </c>
      <c r="R581" s="278" t="str">
        <f t="shared" si="58"/>
        <v/>
      </c>
      <c r="T581" s="282" t="str" cm="1">
        <f t="array" ref="T581">IFERROR(INDEX(import_data,MATCH($T$8&amp;"-"&amp;$Q581,import_key,0),T$9),"")</f>
        <v/>
      </c>
      <c r="U581" s="280" t="str" cm="1">
        <f t="array" ref="U581">IFERROR(INDEX(import_data,MATCH($T$8&amp;"-"&amp;$Q581,import_key,0),U$9),"")</f>
        <v/>
      </c>
      <c r="V581" s="300" t="str" cm="1">
        <f t="array" ref="V581">IFERROR(INDEX(import_data,MATCH($T$8&amp;"-"&amp;$Q581,import_key,0),V$9),"")</f>
        <v/>
      </c>
    </row>
    <row r="582" spans="2:22" x14ac:dyDescent="0.25">
      <c r="B582" s="141">
        <f t="shared" si="63"/>
        <v>570</v>
      </c>
      <c r="C582" s="278">
        <f t="shared" si="57"/>
        <v>588</v>
      </c>
      <c r="E582" s="282" cm="1">
        <f t="array" ref="E582">IF($C582="","",INDEX(import_data,$C582,E$9))</f>
        <v>1492</v>
      </c>
      <c r="F582" s="280" t="str" cm="1">
        <f t="array" ref="F582">IF($C582="","",INDEX(import_data,$C582,F$9))</f>
        <v>Kristijan</v>
      </c>
      <c r="G582" s="280" t="str" cm="1">
        <f t="array" ref="G582">IF($C582="","",INDEX(import_data,$C582,G$9))</f>
        <v>Šivak</v>
      </c>
      <c r="H582" s="280" t="str" cm="1">
        <f t="array" ref="H582">IF($C582="","",IF(INDEX(import_data,$C582,H$9)="","",INDEX(import_data,$C582,H$9)))</f>
        <v>OK Vihor</v>
      </c>
      <c r="I582" s="300" t="str" cm="1">
        <f t="array" ref="I582">IF($C582="","",IF(INDEX(import_data,$C582,I$9)="","",INDEX(import_data,$C582,I$9)))</f>
        <v>M45</v>
      </c>
      <c r="K582" s="312" t="str">
        <f t="shared" si="59"/>
        <v>Kristijan – Šivak – OK Vihor – M45</v>
      </c>
      <c r="L582" s="92" t="s">
        <v>0</v>
      </c>
      <c r="M582" s="312" t="str">
        <f t="shared" si="60"/>
        <v>Kristijan – Šivak – OK Vihor</v>
      </c>
      <c r="N582" s="92" t="s">
        <v>0</v>
      </c>
      <c r="O582" s="312" t="str">
        <f t="shared" si="61"/>
        <v>Kristijan – Šivak</v>
      </c>
      <c r="P582" s="92" t="s">
        <v>0</v>
      </c>
      <c r="Q582" s="141">
        <f t="shared" si="62"/>
        <v>570</v>
      </c>
      <c r="R582" s="278" t="str">
        <f t="shared" si="58"/>
        <v/>
      </c>
      <c r="T582" s="282" t="str" cm="1">
        <f t="array" ref="T582">IFERROR(INDEX(import_data,MATCH($T$8&amp;"-"&amp;$Q582,import_key,0),T$9),"")</f>
        <v/>
      </c>
      <c r="U582" s="280" t="str" cm="1">
        <f t="array" ref="U582">IFERROR(INDEX(import_data,MATCH($T$8&amp;"-"&amp;$Q582,import_key,0),U$9),"")</f>
        <v/>
      </c>
      <c r="V582" s="300" t="str" cm="1">
        <f t="array" ref="V582">IFERROR(INDEX(import_data,MATCH($T$8&amp;"-"&amp;$Q582,import_key,0),V$9),"")</f>
        <v/>
      </c>
    </row>
    <row r="583" spans="2:22" x14ac:dyDescent="0.25">
      <c r="B583" s="141">
        <f t="shared" si="63"/>
        <v>571</v>
      </c>
      <c r="C583" s="278">
        <f t="shared" si="57"/>
        <v>589</v>
      </c>
      <c r="E583" s="282" cm="1">
        <f t="array" ref="E583">IF($C583="","",INDEX(import_data,$C583,E$9))</f>
        <v>1882</v>
      </c>
      <c r="F583" s="280" t="str" cm="1">
        <f t="array" ref="F583">IF($C583="","",INDEX(import_data,$C583,F$9))</f>
        <v>Kristijan</v>
      </c>
      <c r="G583" s="280" t="str" cm="1">
        <f t="array" ref="G583">IF($C583="","",INDEX(import_data,$C583,G$9))</f>
        <v>Barišić</v>
      </c>
      <c r="H583" s="280" t="str" cm="1">
        <f t="array" ref="H583">IF($C583="","",IF(INDEX(import_data,$C583,H$9)="","",INDEX(import_data,$C583,H$9)))</f>
        <v>OK Vihor</v>
      </c>
      <c r="I583" s="300" t="str" cm="1">
        <f t="array" ref="I583">IF($C583="","",IF(INDEX(import_data,$C583,I$9)="","",INDEX(import_data,$C583,I$9)))</f>
        <v/>
      </c>
      <c r="K583" s="312" t="str">
        <f t="shared" si="59"/>
        <v>Kristijan – Barišić – OK Vihor</v>
      </c>
      <c r="L583" s="92" t="s">
        <v>0</v>
      </c>
      <c r="M583" s="312" t="str">
        <f t="shared" si="60"/>
        <v>Kristijan – Barišić – OK Vihor</v>
      </c>
      <c r="N583" s="92" t="s">
        <v>0</v>
      </c>
      <c r="O583" s="312" t="str">
        <f t="shared" si="61"/>
        <v>Kristijan – Barišić</v>
      </c>
      <c r="P583" s="92" t="s">
        <v>0</v>
      </c>
      <c r="Q583" s="141">
        <f t="shared" si="62"/>
        <v>571</v>
      </c>
      <c r="R583" s="278" t="str">
        <f t="shared" si="58"/>
        <v/>
      </c>
      <c r="T583" s="282" t="str" cm="1">
        <f t="array" ref="T583">IFERROR(INDEX(import_data,MATCH($T$8&amp;"-"&amp;$Q583,import_key,0),T$9),"")</f>
        <v/>
      </c>
      <c r="U583" s="280" t="str" cm="1">
        <f t="array" ref="U583">IFERROR(INDEX(import_data,MATCH($T$8&amp;"-"&amp;$Q583,import_key,0),U$9),"")</f>
        <v/>
      </c>
      <c r="V583" s="300" t="str" cm="1">
        <f t="array" ref="V583">IFERROR(INDEX(import_data,MATCH($T$8&amp;"-"&amp;$Q583,import_key,0),V$9),"")</f>
        <v/>
      </c>
    </row>
    <row r="584" spans="2:22" x14ac:dyDescent="0.25">
      <c r="B584" s="141">
        <f t="shared" si="63"/>
        <v>572</v>
      </c>
      <c r="C584" s="278">
        <f t="shared" si="57"/>
        <v>590</v>
      </c>
      <c r="E584" s="282" cm="1">
        <f t="array" ref="E584">IF($C584="","",INDEX(import_data,$C584,E$9))</f>
        <v>1566</v>
      </c>
      <c r="F584" s="280" t="str" cm="1">
        <f t="array" ref="F584">IF($C584="","",INDEX(import_data,$C584,F$9))</f>
        <v>Kristijan</v>
      </c>
      <c r="G584" s="280" t="str" cm="1">
        <f t="array" ref="G584">IF($C584="","",INDEX(import_data,$C584,G$9))</f>
        <v>Verović</v>
      </c>
      <c r="H584" s="280" t="str" cm="1">
        <f t="array" ref="H584">IF($C584="","",IF(INDEX(import_data,$C584,H$9)="","",INDEX(import_data,$C584,H$9)))</f>
        <v>OK Japetić</v>
      </c>
      <c r="I584" s="300" t="str" cm="1">
        <f t="array" ref="I584">IF($C584="","",IF(INDEX(import_data,$C584,I$9)="","",INDEX(import_data,$C584,I$9)))</f>
        <v>M21B</v>
      </c>
      <c r="K584" s="312" t="str">
        <f t="shared" si="59"/>
        <v>Kristijan – Verović – OK Japetić – M21B</v>
      </c>
      <c r="L584" s="92" t="s">
        <v>0</v>
      </c>
      <c r="M584" s="312" t="str">
        <f t="shared" si="60"/>
        <v>Kristijan – Verović – OK Japetić</v>
      </c>
      <c r="N584" s="92" t="s">
        <v>0</v>
      </c>
      <c r="O584" s="312" t="str">
        <f t="shared" si="61"/>
        <v>Kristijan – Verović</v>
      </c>
      <c r="P584" s="92" t="s">
        <v>0</v>
      </c>
      <c r="Q584" s="141">
        <f t="shared" si="62"/>
        <v>572</v>
      </c>
      <c r="R584" s="278" t="str">
        <f t="shared" si="58"/>
        <v/>
      </c>
      <c r="T584" s="282" t="str" cm="1">
        <f t="array" ref="T584">IFERROR(INDEX(import_data,MATCH($T$8&amp;"-"&amp;$Q584,import_key,0),T$9),"")</f>
        <v/>
      </c>
      <c r="U584" s="280" t="str" cm="1">
        <f t="array" ref="U584">IFERROR(INDEX(import_data,MATCH($T$8&amp;"-"&amp;$Q584,import_key,0),U$9),"")</f>
        <v/>
      </c>
      <c r="V584" s="300" t="str" cm="1">
        <f t="array" ref="V584">IFERROR(INDEX(import_data,MATCH($T$8&amp;"-"&amp;$Q584,import_key,0),V$9),"")</f>
        <v/>
      </c>
    </row>
    <row r="585" spans="2:22" x14ac:dyDescent="0.25">
      <c r="B585" s="141">
        <f t="shared" si="63"/>
        <v>573</v>
      </c>
      <c r="C585" s="278">
        <f t="shared" si="57"/>
        <v>591</v>
      </c>
      <c r="E585" s="282" cm="1">
        <f t="array" ref="E585">IF($C585="","",INDEX(import_data,$C585,E$9))</f>
        <v>1630</v>
      </c>
      <c r="F585" s="280" t="str" cm="1">
        <f t="array" ref="F585">IF($C585="","",INDEX(import_data,$C585,F$9))</f>
        <v>Kristijan</v>
      </c>
      <c r="G585" s="280" t="str" cm="1">
        <f t="array" ref="G585">IF($C585="","",INDEX(import_data,$C585,G$9))</f>
        <v>Grivić</v>
      </c>
      <c r="H585" s="280" t="str" cm="1">
        <f t="array" ref="H585">IF($C585="","",IF(INDEX(import_data,$C585,H$9)="","",INDEX(import_data,$C585,H$9)))</f>
        <v>OK Varaždin</v>
      </c>
      <c r="I585" s="300" t="str" cm="1">
        <f t="array" ref="I585">IF($C585="","",IF(INDEX(import_data,$C585,I$9)="","",INDEX(import_data,$C585,I$9)))</f>
        <v/>
      </c>
      <c r="K585" s="312" t="str">
        <f t="shared" si="59"/>
        <v>Kristijan – Grivić – OK Varaždin</v>
      </c>
      <c r="L585" s="92" t="s">
        <v>0</v>
      </c>
      <c r="M585" s="312" t="str">
        <f t="shared" si="60"/>
        <v>Kristijan – Grivić – OK Varaždin</v>
      </c>
      <c r="N585" s="92" t="s">
        <v>0</v>
      </c>
      <c r="O585" s="312" t="str">
        <f t="shared" si="61"/>
        <v>Kristijan – Grivić</v>
      </c>
      <c r="P585" s="92" t="s">
        <v>0</v>
      </c>
      <c r="Q585" s="141">
        <f t="shared" si="62"/>
        <v>573</v>
      </c>
      <c r="R585" s="278" t="str">
        <f t="shared" si="58"/>
        <v/>
      </c>
      <c r="T585" s="282" t="str" cm="1">
        <f t="array" ref="T585">IFERROR(INDEX(import_data,MATCH($T$8&amp;"-"&amp;$Q585,import_key,0),T$9),"")</f>
        <v/>
      </c>
      <c r="U585" s="280" t="str" cm="1">
        <f t="array" ref="U585">IFERROR(INDEX(import_data,MATCH($T$8&amp;"-"&amp;$Q585,import_key,0),U$9),"")</f>
        <v/>
      </c>
      <c r="V585" s="300" t="str" cm="1">
        <f t="array" ref="V585">IFERROR(INDEX(import_data,MATCH($T$8&amp;"-"&amp;$Q585,import_key,0),V$9),"")</f>
        <v/>
      </c>
    </row>
    <row r="586" spans="2:22" x14ac:dyDescent="0.25">
      <c r="B586" s="141">
        <f t="shared" si="63"/>
        <v>574</v>
      </c>
      <c r="C586" s="278">
        <f t="shared" si="57"/>
        <v>592</v>
      </c>
      <c r="E586" s="282" cm="1">
        <f t="array" ref="E586">IF($C586="","",INDEX(import_data,$C586,E$9))</f>
        <v>2007</v>
      </c>
      <c r="F586" s="280" t="str" cm="1">
        <f t="array" ref="F586">IF($C586="","",INDEX(import_data,$C586,F$9))</f>
        <v>Kristina</v>
      </c>
      <c r="G586" s="280" t="str" cm="1">
        <f t="array" ref="G586">IF($C586="","",INDEX(import_data,$C586,G$9))</f>
        <v>Draušnik</v>
      </c>
      <c r="H586" s="280" t="str" cm="1">
        <f t="array" ref="H586">IF($C586="","",IF(INDEX(import_data,$C586,H$9)="","",INDEX(import_data,$C586,H$9)))</f>
        <v>OK Bjelovar</v>
      </c>
      <c r="I586" s="300" t="str" cm="1">
        <f t="array" ref="I586">IF($C586="","",IF(INDEX(import_data,$C586,I$9)="","",INDEX(import_data,$C586,I$9)))</f>
        <v/>
      </c>
      <c r="K586" s="312" t="str">
        <f t="shared" si="59"/>
        <v>Kristina – Draušnik – OK Bjelovar</v>
      </c>
      <c r="L586" s="92" t="s">
        <v>0</v>
      </c>
      <c r="M586" s="312" t="str">
        <f t="shared" si="60"/>
        <v>Kristina – Draušnik – OK Bjelovar</v>
      </c>
      <c r="N586" s="92" t="s">
        <v>0</v>
      </c>
      <c r="O586" s="312" t="str">
        <f t="shared" si="61"/>
        <v>Kristina – Draušnik</v>
      </c>
      <c r="P586" s="92" t="s">
        <v>0</v>
      </c>
      <c r="Q586" s="141">
        <f t="shared" si="62"/>
        <v>574</v>
      </c>
      <c r="R586" s="278" t="str">
        <f t="shared" si="58"/>
        <v/>
      </c>
      <c r="T586" s="282" t="str" cm="1">
        <f t="array" ref="T586">IFERROR(INDEX(import_data,MATCH($T$8&amp;"-"&amp;$Q586,import_key,0),T$9),"")</f>
        <v/>
      </c>
      <c r="U586" s="280" t="str" cm="1">
        <f t="array" ref="U586">IFERROR(INDEX(import_data,MATCH($T$8&amp;"-"&amp;$Q586,import_key,0),U$9),"")</f>
        <v/>
      </c>
      <c r="V586" s="300" t="str" cm="1">
        <f t="array" ref="V586">IFERROR(INDEX(import_data,MATCH($T$8&amp;"-"&amp;$Q586,import_key,0),V$9),"")</f>
        <v/>
      </c>
    </row>
    <row r="587" spans="2:22" x14ac:dyDescent="0.25">
      <c r="B587" s="141">
        <f t="shared" si="63"/>
        <v>575</v>
      </c>
      <c r="C587" s="278">
        <f t="shared" si="57"/>
        <v>593</v>
      </c>
      <c r="E587" s="282" cm="1">
        <f t="array" ref="E587">IF($C587="","",INDEX(import_data,$C587,E$9))</f>
        <v>2235</v>
      </c>
      <c r="F587" s="280" t="str" cm="1">
        <f t="array" ref="F587">IF($C587="","",INDEX(import_data,$C587,F$9))</f>
        <v>Kristina</v>
      </c>
      <c r="G587" s="280" t="str" cm="1">
        <f t="array" ref="G587">IF($C587="","",INDEX(import_data,$C587,G$9))</f>
        <v>Kostić</v>
      </c>
      <c r="H587" s="280" t="str" cm="1">
        <f t="array" ref="H587">IF($C587="","",IF(INDEX(import_data,$C587,H$9)="","",INDEX(import_data,$C587,H$9)))</f>
        <v>OK Vihor</v>
      </c>
      <c r="I587" s="300" t="str" cm="1">
        <f t="array" ref="I587">IF($C587="","",IF(INDEX(import_data,$C587,I$9)="","",INDEX(import_data,$C587,I$9)))</f>
        <v>Ž21B</v>
      </c>
      <c r="K587" s="312" t="str">
        <f t="shared" si="59"/>
        <v>Kristina – Kostić – OK Vihor – Ž21B</v>
      </c>
      <c r="L587" s="92" t="s">
        <v>0</v>
      </c>
      <c r="M587" s="312" t="str">
        <f t="shared" si="60"/>
        <v>Kristina – Kostić – OK Vihor</v>
      </c>
      <c r="N587" s="92" t="s">
        <v>0</v>
      </c>
      <c r="O587" s="312" t="str">
        <f t="shared" si="61"/>
        <v>Kristina – Kostić</v>
      </c>
      <c r="P587" s="92" t="s">
        <v>0</v>
      </c>
      <c r="Q587" s="141">
        <f t="shared" si="62"/>
        <v>575</v>
      </c>
      <c r="R587" s="278" t="str">
        <f t="shared" si="58"/>
        <v/>
      </c>
      <c r="T587" s="282" t="str" cm="1">
        <f t="array" ref="T587">IFERROR(INDEX(import_data,MATCH($T$8&amp;"-"&amp;$Q587,import_key,0),T$9),"")</f>
        <v/>
      </c>
      <c r="U587" s="280" t="str" cm="1">
        <f t="array" ref="U587">IFERROR(INDEX(import_data,MATCH($T$8&amp;"-"&amp;$Q587,import_key,0),U$9),"")</f>
        <v/>
      </c>
      <c r="V587" s="300" t="str" cm="1">
        <f t="array" ref="V587">IFERROR(INDEX(import_data,MATCH($T$8&amp;"-"&amp;$Q587,import_key,0),V$9),"")</f>
        <v/>
      </c>
    </row>
    <row r="588" spans="2:22" x14ac:dyDescent="0.25">
      <c r="B588" s="141">
        <f t="shared" si="63"/>
        <v>576</v>
      </c>
      <c r="C588" s="278">
        <f t="shared" si="57"/>
        <v>594</v>
      </c>
      <c r="E588" s="282" cm="1">
        <f t="array" ref="E588">IF($C588="","",INDEX(import_data,$C588,E$9))</f>
        <v>1728</v>
      </c>
      <c r="F588" s="280" t="str" cm="1">
        <f t="array" ref="F588">IF($C588="","",INDEX(import_data,$C588,F$9))</f>
        <v>Kristina</v>
      </c>
      <c r="G588" s="280" t="str" cm="1">
        <f t="array" ref="G588">IF($C588="","",INDEX(import_data,$C588,G$9))</f>
        <v>Martinčević</v>
      </c>
      <c r="H588" s="280" t="str" cm="1">
        <f t="array" ref="H588">IF($C588="","",IF(INDEX(import_data,$C588,H$9)="","",INDEX(import_data,$C588,H$9)))</f>
        <v>OK Sova</v>
      </c>
      <c r="I588" s="300" t="str" cm="1">
        <f t="array" ref="I588">IF($C588="","",IF(INDEX(import_data,$C588,I$9)="","",INDEX(import_data,$C588,I$9)))</f>
        <v/>
      </c>
      <c r="K588" s="312" t="str">
        <f t="shared" si="59"/>
        <v>Kristina – Martinčević – OK Sova</v>
      </c>
      <c r="L588" s="92" t="s">
        <v>0</v>
      </c>
      <c r="M588" s="312" t="str">
        <f t="shared" si="60"/>
        <v>Kristina – Martinčević – OK Sova</v>
      </c>
      <c r="N588" s="92" t="s">
        <v>0</v>
      </c>
      <c r="O588" s="312" t="str">
        <f t="shared" si="61"/>
        <v>Kristina – Martinčević</v>
      </c>
      <c r="P588" s="92" t="s">
        <v>0</v>
      </c>
      <c r="Q588" s="141">
        <f t="shared" si="62"/>
        <v>576</v>
      </c>
      <c r="R588" s="278" t="str">
        <f t="shared" si="58"/>
        <v/>
      </c>
      <c r="T588" s="282" t="str" cm="1">
        <f t="array" ref="T588">IFERROR(INDEX(import_data,MATCH($T$8&amp;"-"&amp;$Q588,import_key,0),T$9),"")</f>
        <v/>
      </c>
      <c r="U588" s="280" t="str" cm="1">
        <f t="array" ref="U588">IFERROR(INDEX(import_data,MATCH($T$8&amp;"-"&amp;$Q588,import_key,0),U$9),"")</f>
        <v/>
      </c>
      <c r="V588" s="300" t="str" cm="1">
        <f t="array" ref="V588">IFERROR(INDEX(import_data,MATCH($T$8&amp;"-"&amp;$Q588,import_key,0),V$9),"")</f>
        <v/>
      </c>
    </row>
    <row r="589" spans="2:22" x14ac:dyDescent="0.25">
      <c r="B589" s="141">
        <f t="shared" si="63"/>
        <v>577</v>
      </c>
      <c r="C589" s="278">
        <f t="shared" ref="C589:C652" si="64">IFERROR(MATCH($E$8&amp;"-"&amp;B589,import_key,0),"")</f>
        <v>595</v>
      </c>
      <c r="E589" s="282" cm="1">
        <f t="array" ref="E589">IF($C589="","",INDEX(import_data,$C589,E$9))</f>
        <v>2046</v>
      </c>
      <c r="F589" s="280" t="str" cm="1">
        <f t="array" ref="F589">IF($C589="","",INDEX(import_data,$C589,F$9))</f>
        <v>Kristina</v>
      </c>
      <c r="G589" s="280" t="str" cm="1">
        <f t="array" ref="G589">IF($C589="","",INDEX(import_data,$C589,G$9))</f>
        <v>Marković</v>
      </c>
      <c r="H589" s="280" t="str" cm="1">
        <f t="array" ref="H589">IF($C589="","",IF(INDEX(import_data,$C589,H$9)="","",INDEX(import_data,$C589,H$9)))</f>
        <v>OK Japetić</v>
      </c>
      <c r="I589" s="300" t="str" cm="1">
        <f t="array" ref="I589">IF($C589="","",IF(INDEX(import_data,$C589,I$9)="","",INDEX(import_data,$C589,I$9)))</f>
        <v>Ž35</v>
      </c>
      <c r="K589" s="312" t="str">
        <f t="shared" si="59"/>
        <v>Kristina – Marković – OK Japetić – Ž35</v>
      </c>
      <c r="L589" s="92" t="s">
        <v>0</v>
      </c>
      <c r="M589" s="312" t="str">
        <f t="shared" si="60"/>
        <v>Kristina – Marković – OK Japetić</v>
      </c>
      <c r="N589" s="92" t="s">
        <v>0</v>
      </c>
      <c r="O589" s="312" t="str">
        <f t="shared" si="61"/>
        <v>Kristina – Marković</v>
      </c>
      <c r="P589" s="92" t="s">
        <v>0</v>
      </c>
      <c r="Q589" s="141">
        <f t="shared" si="62"/>
        <v>577</v>
      </c>
      <c r="R589" s="278" t="str">
        <f t="shared" ref="R589:R652" si="65">IFERROR(MATCH($T$8&amp;"-"&amp;Q589,import_key,0),"")</f>
        <v/>
      </c>
      <c r="T589" s="282" t="str" cm="1">
        <f t="array" ref="T589">IFERROR(INDEX(import_data,MATCH($T$8&amp;"-"&amp;$Q589,import_key,0),T$9),"")</f>
        <v/>
      </c>
      <c r="U589" s="280" t="str" cm="1">
        <f t="array" ref="U589">IFERROR(INDEX(import_data,MATCH($T$8&amp;"-"&amp;$Q589,import_key,0),U$9),"")</f>
        <v/>
      </c>
      <c r="V589" s="300" t="str" cm="1">
        <f t="array" ref="V589">IFERROR(INDEX(import_data,MATCH($T$8&amp;"-"&amp;$Q589,import_key,0),V$9),"")</f>
        <v/>
      </c>
    </row>
    <row r="590" spans="2:22" x14ac:dyDescent="0.25">
      <c r="B590" s="141">
        <f t="shared" si="63"/>
        <v>578</v>
      </c>
      <c r="C590" s="278">
        <f t="shared" si="64"/>
        <v>596</v>
      </c>
      <c r="E590" s="282" cm="1">
        <f t="array" ref="E590">IF($C590="","",INDEX(import_data,$C590,E$9))</f>
        <v>1454</v>
      </c>
      <c r="F590" s="280" t="str" cm="1">
        <f t="array" ref="F590">IF($C590="","",INDEX(import_data,$C590,F$9))</f>
        <v>Kristina</v>
      </c>
      <c r="G590" s="280" t="str" cm="1">
        <f t="array" ref="G590">IF($C590="","",INDEX(import_data,$C590,G$9))</f>
        <v>Zubin</v>
      </c>
      <c r="H590" s="280" t="str" cm="1">
        <f t="array" ref="H590">IF($C590="","",IF(INDEX(import_data,$C590,H$9)="","",INDEX(import_data,$C590,H$9)))</f>
        <v>OK Vihor</v>
      </c>
      <c r="I590" s="300" t="str" cm="1">
        <f t="array" ref="I590">IF($C590="","",IF(INDEX(import_data,$C590,I$9)="","",INDEX(import_data,$C590,I$9)))</f>
        <v/>
      </c>
      <c r="K590" s="312" t="str">
        <f t="shared" ref="K590:K653" si="66">IF(F590="","",F590) &amp; IF(G590="",""," – " &amp; G590) &amp; IF(H590="",""," – " &amp; H590) &amp; IF(I590="",""," – " &amp; I590)</f>
        <v>Kristina – Zubin – OK Vihor</v>
      </c>
      <c r="L590" s="92" t="s">
        <v>0</v>
      </c>
      <c r="M590" s="312" t="str">
        <f t="shared" ref="M590:M653" si="67">IF(F590="","",F590) &amp; IF(G590="",""," – " &amp; G590) &amp; IF(H590="",""," – " &amp; H590)</f>
        <v>Kristina – Zubin – OK Vihor</v>
      </c>
      <c r="N590" s="92" t="s">
        <v>0</v>
      </c>
      <c r="O590" s="312" t="str">
        <f t="shared" ref="O590:O653" si="68">IF(F590="","",F590) &amp; IF(G590="",""," – " &amp; G590)</f>
        <v>Kristina – Zubin</v>
      </c>
      <c r="P590" s="92" t="s">
        <v>0</v>
      </c>
      <c r="Q590" s="141">
        <f t="shared" ref="Q590:Q653" si="69">Q589+1</f>
        <v>578</v>
      </c>
      <c r="R590" s="278" t="str">
        <f t="shared" si="65"/>
        <v/>
      </c>
      <c r="T590" s="282" t="str" cm="1">
        <f t="array" ref="T590">IFERROR(INDEX(import_data,MATCH($T$8&amp;"-"&amp;$Q590,import_key,0),T$9),"")</f>
        <v/>
      </c>
      <c r="U590" s="280" t="str" cm="1">
        <f t="array" ref="U590">IFERROR(INDEX(import_data,MATCH($T$8&amp;"-"&amp;$Q590,import_key,0),U$9),"")</f>
        <v/>
      </c>
      <c r="V590" s="300" t="str" cm="1">
        <f t="array" ref="V590">IFERROR(INDEX(import_data,MATCH($T$8&amp;"-"&amp;$Q590,import_key,0),V$9),"")</f>
        <v/>
      </c>
    </row>
    <row r="591" spans="2:22" x14ac:dyDescent="0.25">
      <c r="B591" s="141">
        <f t="shared" si="63"/>
        <v>579</v>
      </c>
      <c r="C591" s="278">
        <f t="shared" si="64"/>
        <v>597</v>
      </c>
      <c r="E591" s="282" cm="1">
        <f t="array" ref="E591">IF($C591="","",INDEX(import_data,$C591,E$9))</f>
        <v>1690</v>
      </c>
      <c r="F591" s="280" t="str" cm="1">
        <f t="array" ref="F591">IF($C591="","",INDEX(import_data,$C591,F$9))</f>
        <v>Kristina</v>
      </c>
      <c r="G591" s="280" t="str" cm="1">
        <f t="array" ref="G591">IF($C591="","",INDEX(import_data,$C591,G$9))</f>
        <v>Babić</v>
      </c>
      <c r="H591" s="280" t="str" cm="1">
        <f t="array" ref="H591">IF($C591="","",IF(INDEX(import_data,$C591,H$9)="","",INDEX(import_data,$C591,H$9)))</f>
        <v>OK Vihor</v>
      </c>
      <c r="I591" s="300" t="str" cm="1">
        <f t="array" ref="I591">IF($C591="","",IF(INDEX(import_data,$C591,I$9)="","",INDEX(import_data,$C591,I$9)))</f>
        <v/>
      </c>
      <c r="K591" s="312" t="str">
        <f t="shared" si="66"/>
        <v>Kristina – Babić – OK Vihor</v>
      </c>
      <c r="L591" s="92" t="s">
        <v>0</v>
      </c>
      <c r="M591" s="312" t="str">
        <f t="shared" si="67"/>
        <v>Kristina – Babić – OK Vihor</v>
      </c>
      <c r="N591" s="92" t="s">
        <v>0</v>
      </c>
      <c r="O591" s="312" t="str">
        <f t="shared" si="68"/>
        <v>Kristina – Babić</v>
      </c>
      <c r="P591" s="92" t="s">
        <v>0</v>
      </c>
      <c r="Q591" s="141">
        <f t="shared" si="69"/>
        <v>579</v>
      </c>
      <c r="R591" s="278" t="str">
        <f t="shared" si="65"/>
        <v/>
      </c>
      <c r="T591" s="282" t="str" cm="1">
        <f t="array" ref="T591">IFERROR(INDEX(import_data,MATCH($T$8&amp;"-"&amp;$Q591,import_key,0),T$9),"")</f>
        <v/>
      </c>
      <c r="U591" s="280" t="str" cm="1">
        <f t="array" ref="U591">IFERROR(INDEX(import_data,MATCH($T$8&amp;"-"&amp;$Q591,import_key,0),U$9),"")</f>
        <v/>
      </c>
      <c r="V591" s="300" t="str" cm="1">
        <f t="array" ref="V591">IFERROR(INDEX(import_data,MATCH($T$8&amp;"-"&amp;$Q591,import_key,0),V$9),"")</f>
        <v/>
      </c>
    </row>
    <row r="592" spans="2:22" x14ac:dyDescent="0.25">
      <c r="B592" s="141">
        <f t="shared" si="63"/>
        <v>580</v>
      </c>
      <c r="C592" s="278">
        <f t="shared" si="64"/>
        <v>598</v>
      </c>
      <c r="E592" s="282" cm="1">
        <f t="array" ref="E592">IF($C592="","",INDEX(import_data,$C592,E$9))</f>
        <v>1048</v>
      </c>
      <c r="F592" s="280" t="str" cm="1">
        <f t="array" ref="F592">IF($C592="","",INDEX(import_data,$C592,F$9))</f>
        <v>Kristina</v>
      </c>
      <c r="G592" s="280" t="str" cm="1">
        <f t="array" ref="G592">IF($C592="","",INDEX(import_data,$C592,G$9))</f>
        <v>Beljan</v>
      </c>
      <c r="H592" s="280" t="str" cm="1">
        <f t="array" ref="H592">IF($C592="","",IF(INDEX(import_data,$C592,H$9)="","",INDEX(import_data,$C592,H$9)))</f>
        <v>OK Vihor</v>
      </c>
      <c r="I592" s="300" t="str" cm="1">
        <f t="array" ref="I592">IF($C592="","",IF(INDEX(import_data,$C592,I$9)="","",INDEX(import_data,$C592,I$9)))</f>
        <v/>
      </c>
      <c r="K592" s="312" t="str">
        <f t="shared" si="66"/>
        <v>Kristina – Beljan – OK Vihor</v>
      </c>
      <c r="L592" s="92" t="s">
        <v>0</v>
      </c>
      <c r="M592" s="312" t="str">
        <f t="shared" si="67"/>
        <v>Kristina – Beljan – OK Vihor</v>
      </c>
      <c r="N592" s="92" t="s">
        <v>0</v>
      </c>
      <c r="O592" s="312" t="str">
        <f t="shared" si="68"/>
        <v>Kristina – Beljan</v>
      </c>
      <c r="P592" s="92" t="s">
        <v>0</v>
      </c>
      <c r="Q592" s="141">
        <f t="shared" si="69"/>
        <v>580</v>
      </c>
      <c r="R592" s="278" t="str">
        <f t="shared" si="65"/>
        <v/>
      </c>
      <c r="T592" s="282" t="str" cm="1">
        <f t="array" ref="T592">IFERROR(INDEX(import_data,MATCH($T$8&amp;"-"&amp;$Q592,import_key,0),T$9),"")</f>
        <v/>
      </c>
      <c r="U592" s="280" t="str" cm="1">
        <f t="array" ref="U592">IFERROR(INDEX(import_data,MATCH($T$8&amp;"-"&amp;$Q592,import_key,0),U$9),"")</f>
        <v/>
      </c>
      <c r="V592" s="300" t="str" cm="1">
        <f t="array" ref="V592">IFERROR(INDEX(import_data,MATCH($T$8&amp;"-"&amp;$Q592,import_key,0),V$9),"")</f>
        <v/>
      </c>
    </row>
    <row r="593" spans="2:22" x14ac:dyDescent="0.25">
      <c r="B593" s="141">
        <f t="shared" si="63"/>
        <v>581</v>
      </c>
      <c r="C593" s="278">
        <f t="shared" si="64"/>
        <v>599</v>
      </c>
      <c r="E593" s="282" cm="1">
        <f t="array" ref="E593">IF($C593="","",INDEX(import_data,$C593,E$9))</f>
        <v>1647</v>
      </c>
      <c r="F593" s="280" t="str" cm="1">
        <f t="array" ref="F593">IF($C593="","",INDEX(import_data,$C593,F$9))</f>
        <v>Krunoslav</v>
      </c>
      <c r="G593" s="280" t="str" cm="1">
        <f t="array" ref="G593">IF($C593="","",INDEX(import_data,$C593,G$9))</f>
        <v>Kokoš</v>
      </c>
      <c r="H593" s="280" t="str" cm="1">
        <f t="array" ref="H593">IF($C593="","",IF(INDEX(import_data,$C593,H$9)="","",INDEX(import_data,$C593,H$9)))</f>
        <v>OK Sova</v>
      </c>
      <c r="I593" s="300" t="str" cm="1">
        <f t="array" ref="I593">IF($C593="","",IF(INDEX(import_data,$C593,I$9)="","",INDEX(import_data,$C593,I$9)))</f>
        <v/>
      </c>
      <c r="K593" s="312" t="str">
        <f t="shared" si="66"/>
        <v>Krunoslav – Kokoš – OK Sova</v>
      </c>
      <c r="L593" s="92" t="s">
        <v>0</v>
      </c>
      <c r="M593" s="312" t="str">
        <f t="shared" si="67"/>
        <v>Krunoslav – Kokoš – OK Sova</v>
      </c>
      <c r="N593" s="92" t="s">
        <v>0</v>
      </c>
      <c r="O593" s="312" t="str">
        <f t="shared" si="68"/>
        <v>Krunoslav – Kokoš</v>
      </c>
      <c r="P593" s="92" t="s">
        <v>0</v>
      </c>
      <c r="Q593" s="141">
        <f t="shared" si="69"/>
        <v>581</v>
      </c>
      <c r="R593" s="278" t="str">
        <f t="shared" si="65"/>
        <v/>
      </c>
      <c r="T593" s="282" t="str" cm="1">
        <f t="array" ref="T593">IFERROR(INDEX(import_data,MATCH($T$8&amp;"-"&amp;$Q593,import_key,0),T$9),"")</f>
        <v/>
      </c>
      <c r="U593" s="280" t="str" cm="1">
        <f t="array" ref="U593">IFERROR(INDEX(import_data,MATCH($T$8&amp;"-"&amp;$Q593,import_key,0),U$9),"")</f>
        <v/>
      </c>
      <c r="V593" s="300" t="str" cm="1">
        <f t="array" ref="V593">IFERROR(INDEX(import_data,MATCH($T$8&amp;"-"&amp;$Q593,import_key,0),V$9),"")</f>
        <v/>
      </c>
    </row>
    <row r="594" spans="2:22" x14ac:dyDescent="0.25">
      <c r="B594" s="141">
        <f t="shared" si="63"/>
        <v>582</v>
      </c>
      <c r="C594" s="278">
        <f t="shared" si="64"/>
        <v>600</v>
      </c>
      <c r="E594" s="282" cm="1">
        <f t="array" ref="E594">IF($C594="","",INDEX(import_data,$C594,E$9))</f>
        <v>1294</v>
      </c>
      <c r="F594" s="280" t="str" cm="1">
        <f t="array" ref="F594">IF($C594="","",INDEX(import_data,$C594,F$9))</f>
        <v>Krunoslav</v>
      </c>
      <c r="G594" s="280" t="str" cm="1">
        <f t="array" ref="G594">IF($C594="","",INDEX(import_data,$C594,G$9))</f>
        <v>Peh</v>
      </c>
      <c r="H594" s="280" t="str" cm="1">
        <f t="array" ref="H594">IF($C594="","",IF(INDEX(import_data,$C594,H$9)="","",INDEX(import_data,$C594,H$9)))</f>
        <v>OK Kapela</v>
      </c>
      <c r="I594" s="300" t="str" cm="1">
        <f t="array" ref="I594">IF($C594="","",IF(INDEX(import_data,$C594,I$9)="","",INDEX(import_data,$C594,I$9)))</f>
        <v>M21A</v>
      </c>
      <c r="K594" s="312" t="str">
        <f t="shared" si="66"/>
        <v>Krunoslav – Peh – OK Kapela – M21A</v>
      </c>
      <c r="L594" s="92" t="s">
        <v>0</v>
      </c>
      <c r="M594" s="312" t="str">
        <f t="shared" si="67"/>
        <v>Krunoslav – Peh – OK Kapela</v>
      </c>
      <c r="N594" s="92" t="s">
        <v>0</v>
      </c>
      <c r="O594" s="312" t="str">
        <f t="shared" si="68"/>
        <v>Krunoslav – Peh</v>
      </c>
      <c r="P594" s="92" t="s">
        <v>0</v>
      </c>
      <c r="Q594" s="141">
        <f t="shared" si="69"/>
        <v>582</v>
      </c>
      <c r="R594" s="278" t="str">
        <f t="shared" si="65"/>
        <v/>
      </c>
      <c r="T594" s="282" t="str" cm="1">
        <f t="array" ref="T594">IFERROR(INDEX(import_data,MATCH($T$8&amp;"-"&amp;$Q594,import_key,0),T$9),"")</f>
        <v/>
      </c>
      <c r="U594" s="280" t="str" cm="1">
        <f t="array" ref="U594">IFERROR(INDEX(import_data,MATCH($T$8&amp;"-"&amp;$Q594,import_key,0),U$9),"")</f>
        <v/>
      </c>
      <c r="V594" s="300" t="str" cm="1">
        <f t="array" ref="V594">IFERROR(INDEX(import_data,MATCH($T$8&amp;"-"&amp;$Q594,import_key,0),V$9),"")</f>
        <v/>
      </c>
    </row>
    <row r="595" spans="2:22" x14ac:dyDescent="0.25">
      <c r="B595" s="141">
        <f t="shared" si="63"/>
        <v>583</v>
      </c>
      <c r="C595" s="278">
        <f t="shared" si="64"/>
        <v>601</v>
      </c>
      <c r="E595" s="282" cm="1">
        <f t="array" ref="E595">IF($C595="","",INDEX(import_data,$C595,E$9))</f>
        <v>1099</v>
      </c>
      <c r="F595" s="280" t="str" cm="1">
        <f t="array" ref="F595">IF($C595="","",INDEX(import_data,$C595,F$9))</f>
        <v>Krunoslav</v>
      </c>
      <c r="G595" s="280" t="str" cm="1">
        <f t="array" ref="G595">IF($C595="","",INDEX(import_data,$C595,G$9))</f>
        <v>Canjuga</v>
      </c>
      <c r="H595" s="280" t="str" cm="1">
        <f t="array" ref="H595">IF($C595="","",IF(INDEX(import_data,$C595,H$9)="","",INDEX(import_data,$C595,H$9)))</f>
        <v>OK Varaždin</v>
      </c>
      <c r="I595" s="300" t="str" cm="1">
        <f t="array" ref="I595">IF($C595="","",IF(INDEX(import_data,$C595,I$9)="","",INDEX(import_data,$C595,I$9)))</f>
        <v>M35</v>
      </c>
      <c r="K595" s="312" t="str">
        <f t="shared" si="66"/>
        <v>Krunoslav – Canjuga – OK Varaždin – M35</v>
      </c>
      <c r="L595" s="92" t="s">
        <v>0</v>
      </c>
      <c r="M595" s="312" t="str">
        <f t="shared" si="67"/>
        <v>Krunoslav – Canjuga – OK Varaždin</v>
      </c>
      <c r="N595" s="92" t="s">
        <v>0</v>
      </c>
      <c r="O595" s="312" t="str">
        <f t="shared" si="68"/>
        <v>Krunoslav – Canjuga</v>
      </c>
      <c r="P595" s="92" t="s">
        <v>0</v>
      </c>
      <c r="Q595" s="141">
        <f t="shared" si="69"/>
        <v>583</v>
      </c>
      <c r="R595" s="278" t="str">
        <f t="shared" si="65"/>
        <v/>
      </c>
      <c r="T595" s="282" t="str" cm="1">
        <f t="array" ref="T595">IFERROR(INDEX(import_data,MATCH($T$8&amp;"-"&amp;$Q595,import_key,0),T$9),"")</f>
        <v/>
      </c>
      <c r="U595" s="280" t="str" cm="1">
        <f t="array" ref="U595">IFERROR(INDEX(import_data,MATCH($T$8&amp;"-"&amp;$Q595,import_key,0),U$9),"")</f>
        <v/>
      </c>
      <c r="V595" s="300" t="str" cm="1">
        <f t="array" ref="V595">IFERROR(INDEX(import_data,MATCH($T$8&amp;"-"&amp;$Q595,import_key,0),V$9),"")</f>
        <v/>
      </c>
    </row>
    <row r="596" spans="2:22" x14ac:dyDescent="0.25">
      <c r="B596" s="141">
        <f t="shared" si="63"/>
        <v>584</v>
      </c>
      <c r="C596" s="278">
        <f t="shared" si="64"/>
        <v>602</v>
      </c>
      <c r="E596" s="282" cm="1">
        <f t="array" ref="E596">IF($C596="","",INDEX(import_data,$C596,E$9))</f>
        <v>1986</v>
      </c>
      <c r="F596" s="280" t="str" cm="1">
        <f t="array" ref="F596">IF($C596="","",INDEX(import_data,$C596,F$9))</f>
        <v>Ksenija</v>
      </c>
      <c r="G596" s="280" t="str" cm="1">
        <f t="array" ref="G596">IF($C596="","",INDEX(import_data,$C596,G$9))</f>
        <v>Mađarić</v>
      </c>
      <c r="H596" s="280" t="str" cm="1">
        <f t="array" ref="H596">IF($C596="","",IF(INDEX(import_data,$C596,H$9)="","",INDEX(import_data,$C596,H$9)))</f>
        <v/>
      </c>
      <c r="I596" s="300" t="str" cm="1">
        <f t="array" ref="I596">IF($C596="","",IF(INDEX(import_data,$C596,I$9)="","",INDEX(import_data,$C596,I$9)))</f>
        <v/>
      </c>
      <c r="K596" s="312" t="str">
        <f t="shared" si="66"/>
        <v>Ksenija – Mađarić</v>
      </c>
      <c r="L596" s="92" t="s">
        <v>0</v>
      </c>
      <c r="M596" s="312" t="str">
        <f t="shared" si="67"/>
        <v>Ksenija – Mađarić</v>
      </c>
      <c r="N596" s="92" t="s">
        <v>0</v>
      </c>
      <c r="O596" s="312" t="str">
        <f t="shared" si="68"/>
        <v>Ksenija – Mađarić</v>
      </c>
      <c r="P596" s="92" t="s">
        <v>0</v>
      </c>
      <c r="Q596" s="141">
        <f t="shared" si="69"/>
        <v>584</v>
      </c>
      <c r="R596" s="278" t="str">
        <f t="shared" si="65"/>
        <v/>
      </c>
      <c r="T596" s="282" t="str" cm="1">
        <f t="array" ref="T596">IFERROR(INDEX(import_data,MATCH($T$8&amp;"-"&amp;$Q596,import_key,0),T$9),"")</f>
        <v/>
      </c>
      <c r="U596" s="280" t="str" cm="1">
        <f t="array" ref="U596">IFERROR(INDEX(import_data,MATCH($T$8&amp;"-"&amp;$Q596,import_key,0),U$9),"")</f>
        <v/>
      </c>
      <c r="V596" s="300" t="str" cm="1">
        <f t="array" ref="V596">IFERROR(INDEX(import_data,MATCH($T$8&amp;"-"&amp;$Q596,import_key,0),V$9),"")</f>
        <v/>
      </c>
    </row>
    <row r="597" spans="2:22" x14ac:dyDescent="0.25">
      <c r="B597" s="141">
        <f t="shared" ref="B597:B660" si="70">B596+1</f>
        <v>585</v>
      </c>
      <c r="C597" s="278">
        <f t="shared" si="64"/>
        <v>603</v>
      </c>
      <c r="E597" s="282" cm="1">
        <f t="array" ref="E597">IF($C597="","",INDEX(import_data,$C597,E$9))</f>
        <v>1337</v>
      </c>
      <c r="F597" s="280" t="str" cm="1">
        <f t="array" ref="F597">IF($C597="","",INDEX(import_data,$C597,F$9))</f>
        <v>Kyra</v>
      </c>
      <c r="G597" s="280" t="str" cm="1">
        <f t="array" ref="G597">IF($C597="","",INDEX(import_data,$C597,G$9))</f>
        <v>Krahenbuhl</v>
      </c>
      <c r="H597" s="280" t="str" cm="1">
        <f t="array" ref="H597">IF($C597="","",IF(INDEX(import_data,$C597,H$9)="","",INDEX(import_data,$C597,H$9)))</f>
        <v>OK Maksimir</v>
      </c>
      <c r="I597" s="300" t="str" cm="1">
        <f t="array" ref="I597">IF($C597="","",IF(INDEX(import_data,$C597,I$9)="","",INDEX(import_data,$C597,I$9)))</f>
        <v>Ž21B</v>
      </c>
      <c r="K597" s="312" t="str">
        <f t="shared" si="66"/>
        <v>Kyra – Krahenbuhl – OK Maksimir – Ž21B</v>
      </c>
      <c r="L597" s="92" t="s">
        <v>0</v>
      </c>
      <c r="M597" s="312" t="str">
        <f t="shared" si="67"/>
        <v>Kyra – Krahenbuhl – OK Maksimir</v>
      </c>
      <c r="N597" s="92" t="s">
        <v>0</v>
      </c>
      <c r="O597" s="312" t="str">
        <f t="shared" si="68"/>
        <v>Kyra – Krahenbuhl</v>
      </c>
      <c r="P597" s="92" t="s">
        <v>0</v>
      </c>
      <c r="Q597" s="141">
        <f t="shared" si="69"/>
        <v>585</v>
      </c>
      <c r="R597" s="278" t="str">
        <f t="shared" si="65"/>
        <v/>
      </c>
      <c r="T597" s="282" t="str" cm="1">
        <f t="array" ref="T597">IFERROR(INDEX(import_data,MATCH($T$8&amp;"-"&amp;$Q597,import_key,0),T$9),"")</f>
        <v/>
      </c>
      <c r="U597" s="280" t="str" cm="1">
        <f t="array" ref="U597">IFERROR(INDEX(import_data,MATCH($T$8&amp;"-"&amp;$Q597,import_key,0),U$9),"")</f>
        <v/>
      </c>
      <c r="V597" s="300" t="str" cm="1">
        <f t="array" ref="V597">IFERROR(INDEX(import_data,MATCH($T$8&amp;"-"&amp;$Q597,import_key,0),V$9),"")</f>
        <v/>
      </c>
    </row>
    <row r="598" spans="2:22" x14ac:dyDescent="0.25">
      <c r="B598" s="141">
        <f t="shared" si="70"/>
        <v>586</v>
      </c>
      <c r="C598" s="278">
        <f t="shared" si="64"/>
        <v>604</v>
      </c>
      <c r="E598" s="282" cm="1">
        <f t="array" ref="E598">IF($C598="","",INDEX(import_data,$C598,E$9))</f>
        <v>1278</v>
      </c>
      <c r="F598" s="280" t="str" cm="1">
        <f t="array" ref="F598">IF($C598="","",INDEX(import_data,$C598,F$9))</f>
        <v>Lana</v>
      </c>
      <c r="G598" s="280" t="str" cm="1">
        <f t="array" ref="G598">IF($C598="","",INDEX(import_data,$C598,G$9))</f>
        <v>Žnidarić</v>
      </c>
      <c r="H598" s="280" t="str" cm="1">
        <f t="array" ref="H598">IF($C598="","",IF(INDEX(import_data,$C598,H$9)="","",INDEX(import_data,$C598,H$9)))</f>
        <v>OK Međimurje</v>
      </c>
      <c r="I598" s="300" t="str" cm="1">
        <f t="array" ref="I598">IF($C598="","",IF(INDEX(import_data,$C598,I$9)="","",INDEX(import_data,$C598,I$9)))</f>
        <v/>
      </c>
      <c r="K598" s="312" t="str">
        <f t="shared" si="66"/>
        <v>Lana – Žnidarić – OK Međimurje</v>
      </c>
      <c r="L598" s="92" t="s">
        <v>0</v>
      </c>
      <c r="M598" s="312" t="str">
        <f t="shared" si="67"/>
        <v>Lana – Žnidarić – OK Međimurje</v>
      </c>
      <c r="N598" s="92" t="s">
        <v>0</v>
      </c>
      <c r="O598" s="312" t="str">
        <f t="shared" si="68"/>
        <v>Lana – Žnidarić</v>
      </c>
      <c r="P598" s="92" t="s">
        <v>0</v>
      </c>
      <c r="Q598" s="141">
        <f t="shared" si="69"/>
        <v>586</v>
      </c>
      <c r="R598" s="278" t="str">
        <f t="shared" si="65"/>
        <v/>
      </c>
      <c r="T598" s="282" t="str" cm="1">
        <f t="array" ref="T598">IFERROR(INDEX(import_data,MATCH($T$8&amp;"-"&amp;$Q598,import_key,0),T$9),"")</f>
        <v/>
      </c>
      <c r="U598" s="280" t="str" cm="1">
        <f t="array" ref="U598">IFERROR(INDEX(import_data,MATCH($T$8&amp;"-"&amp;$Q598,import_key,0),U$9),"")</f>
        <v/>
      </c>
      <c r="V598" s="300" t="str" cm="1">
        <f t="array" ref="V598">IFERROR(INDEX(import_data,MATCH($T$8&amp;"-"&amp;$Q598,import_key,0),V$9),"")</f>
        <v/>
      </c>
    </row>
    <row r="599" spans="2:22" x14ac:dyDescent="0.25">
      <c r="B599" s="141">
        <f t="shared" si="70"/>
        <v>587</v>
      </c>
      <c r="C599" s="278">
        <f t="shared" si="64"/>
        <v>605</v>
      </c>
      <c r="E599" s="282" cm="1">
        <f t="array" ref="E599">IF($C599="","",INDEX(import_data,$C599,E$9))</f>
        <v>1606</v>
      </c>
      <c r="F599" s="280" t="str" cm="1">
        <f t="array" ref="F599">IF($C599="","",INDEX(import_data,$C599,F$9))</f>
        <v>Lana</v>
      </c>
      <c r="G599" s="280" t="str" cm="1">
        <f t="array" ref="G599">IF($C599="","",INDEX(import_data,$C599,G$9))</f>
        <v>Pajčin</v>
      </c>
      <c r="H599" s="280" t="str" cm="1">
        <f t="array" ref="H599">IF($C599="","",IF(INDEX(import_data,$C599,H$9)="","",INDEX(import_data,$C599,H$9)))</f>
        <v>OK Sova</v>
      </c>
      <c r="I599" s="300" t="str" cm="1">
        <f t="array" ref="I599">IF($C599="","",IF(INDEX(import_data,$C599,I$9)="","",INDEX(import_data,$C599,I$9)))</f>
        <v/>
      </c>
      <c r="K599" s="312" t="str">
        <f t="shared" si="66"/>
        <v>Lana – Pajčin – OK Sova</v>
      </c>
      <c r="L599" s="92" t="s">
        <v>0</v>
      </c>
      <c r="M599" s="312" t="str">
        <f t="shared" si="67"/>
        <v>Lana – Pajčin – OK Sova</v>
      </c>
      <c r="N599" s="92" t="s">
        <v>0</v>
      </c>
      <c r="O599" s="312" t="str">
        <f t="shared" si="68"/>
        <v>Lana – Pajčin</v>
      </c>
      <c r="P599" s="92" t="s">
        <v>0</v>
      </c>
      <c r="Q599" s="141">
        <f t="shared" si="69"/>
        <v>587</v>
      </c>
      <c r="R599" s="278" t="str">
        <f t="shared" si="65"/>
        <v/>
      </c>
      <c r="T599" s="282" t="str" cm="1">
        <f t="array" ref="T599">IFERROR(INDEX(import_data,MATCH($T$8&amp;"-"&amp;$Q599,import_key,0),T$9),"")</f>
        <v/>
      </c>
      <c r="U599" s="280" t="str" cm="1">
        <f t="array" ref="U599">IFERROR(INDEX(import_data,MATCH($T$8&amp;"-"&amp;$Q599,import_key,0),U$9),"")</f>
        <v/>
      </c>
      <c r="V599" s="300" t="str" cm="1">
        <f t="array" ref="V599">IFERROR(INDEX(import_data,MATCH($T$8&amp;"-"&amp;$Q599,import_key,0),V$9),"")</f>
        <v/>
      </c>
    </row>
    <row r="600" spans="2:22" x14ac:dyDescent="0.25">
      <c r="B600" s="141">
        <f t="shared" si="70"/>
        <v>588</v>
      </c>
      <c r="C600" s="278">
        <f t="shared" si="64"/>
        <v>606</v>
      </c>
      <c r="E600" s="282" cm="1">
        <f t="array" ref="E600">IF($C600="","",INDEX(import_data,$C600,E$9))</f>
        <v>1261</v>
      </c>
      <c r="F600" s="280" t="str" cm="1">
        <f t="array" ref="F600">IF($C600="","",INDEX(import_data,$C600,F$9))</f>
        <v>Lana</v>
      </c>
      <c r="G600" s="280" t="str" cm="1">
        <f t="array" ref="G600">IF($C600="","",INDEX(import_data,$C600,G$9))</f>
        <v>Gerjević</v>
      </c>
      <c r="H600" s="280" t="str" cm="1">
        <f t="array" ref="H600">IF($C600="","",IF(INDEX(import_data,$C600,H$9)="","",INDEX(import_data,$C600,H$9)))</f>
        <v>OK Kapela</v>
      </c>
      <c r="I600" s="300" t="str" cm="1">
        <f t="array" ref="I600">IF($C600="","",IF(INDEX(import_data,$C600,I$9)="","",INDEX(import_data,$C600,I$9)))</f>
        <v>Ž35</v>
      </c>
      <c r="K600" s="312" t="str">
        <f t="shared" si="66"/>
        <v>Lana – Gerjević – OK Kapela – Ž35</v>
      </c>
      <c r="L600" s="92" t="s">
        <v>0</v>
      </c>
      <c r="M600" s="312" t="str">
        <f t="shared" si="67"/>
        <v>Lana – Gerjević – OK Kapela</v>
      </c>
      <c r="N600" s="92" t="s">
        <v>0</v>
      </c>
      <c r="O600" s="312" t="str">
        <f t="shared" si="68"/>
        <v>Lana – Gerjević</v>
      </c>
      <c r="P600" s="92" t="s">
        <v>0</v>
      </c>
      <c r="Q600" s="141">
        <f t="shared" si="69"/>
        <v>588</v>
      </c>
      <c r="R600" s="278" t="str">
        <f t="shared" si="65"/>
        <v/>
      </c>
      <c r="T600" s="282" t="str" cm="1">
        <f t="array" ref="T600">IFERROR(INDEX(import_data,MATCH($T$8&amp;"-"&amp;$Q600,import_key,0),T$9),"")</f>
        <v/>
      </c>
      <c r="U600" s="280" t="str" cm="1">
        <f t="array" ref="U600">IFERROR(INDEX(import_data,MATCH($T$8&amp;"-"&amp;$Q600,import_key,0),U$9),"")</f>
        <v/>
      </c>
      <c r="V600" s="300" t="str" cm="1">
        <f t="array" ref="V600">IFERROR(INDEX(import_data,MATCH($T$8&amp;"-"&amp;$Q600,import_key,0),V$9),"")</f>
        <v/>
      </c>
    </row>
    <row r="601" spans="2:22" x14ac:dyDescent="0.25">
      <c r="B601" s="141">
        <f t="shared" si="70"/>
        <v>589</v>
      </c>
      <c r="C601" s="278">
        <f t="shared" si="64"/>
        <v>607</v>
      </c>
      <c r="E601" s="282" cm="1">
        <f t="array" ref="E601">IF($C601="","",INDEX(import_data,$C601,E$9))</f>
        <v>1578</v>
      </c>
      <c r="F601" s="280" t="str" cm="1">
        <f t="array" ref="F601">IF($C601="","",INDEX(import_data,$C601,F$9))</f>
        <v>Lara</v>
      </c>
      <c r="G601" s="280" t="str" cm="1">
        <f t="array" ref="G601">IF($C601="","",INDEX(import_data,$C601,G$9))</f>
        <v>Možanić</v>
      </c>
      <c r="H601" s="280" t="str" cm="1">
        <f t="array" ref="H601">IF($C601="","",IF(INDEX(import_data,$C601,H$9)="","",INDEX(import_data,$C601,H$9)))</f>
        <v>OK Varaždin</v>
      </c>
      <c r="I601" s="300" t="str" cm="1">
        <f t="array" ref="I601">IF($C601="","",IF(INDEX(import_data,$C601,I$9)="","",INDEX(import_data,$C601,I$9)))</f>
        <v/>
      </c>
      <c r="K601" s="312" t="str">
        <f t="shared" si="66"/>
        <v>Lara – Možanić – OK Varaždin</v>
      </c>
      <c r="L601" s="92" t="s">
        <v>0</v>
      </c>
      <c r="M601" s="312" t="str">
        <f t="shared" si="67"/>
        <v>Lara – Možanić – OK Varaždin</v>
      </c>
      <c r="N601" s="92" t="s">
        <v>0</v>
      </c>
      <c r="O601" s="312" t="str">
        <f t="shared" si="68"/>
        <v>Lara – Možanić</v>
      </c>
      <c r="P601" s="92" t="s">
        <v>0</v>
      </c>
      <c r="Q601" s="141">
        <f t="shared" si="69"/>
        <v>589</v>
      </c>
      <c r="R601" s="278" t="str">
        <f t="shared" si="65"/>
        <v/>
      </c>
      <c r="T601" s="282" t="str" cm="1">
        <f t="array" ref="T601">IFERROR(INDEX(import_data,MATCH($T$8&amp;"-"&amp;$Q601,import_key,0),T$9),"")</f>
        <v/>
      </c>
      <c r="U601" s="280" t="str" cm="1">
        <f t="array" ref="U601">IFERROR(INDEX(import_data,MATCH($T$8&amp;"-"&amp;$Q601,import_key,0),U$9),"")</f>
        <v/>
      </c>
      <c r="V601" s="300" t="str" cm="1">
        <f t="array" ref="V601">IFERROR(INDEX(import_data,MATCH($T$8&amp;"-"&amp;$Q601,import_key,0),V$9),"")</f>
        <v/>
      </c>
    </row>
    <row r="602" spans="2:22" x14ac:dyDescent="0.25">
      <c r="B602" s="141">
        <f t="shared" si="70"/>
        <v>590</v>
      </c>
      <c r="C602" s="278">
        <f t="shared" si="64"/>
        <v>608</v>
      </c>
      <c r="E602" s="282" cm="1">
        <f t="array" ref="E602">IF($C602="","",INDEX(import_data,$C602,E$9))</f>
        <v>2120</v>
      </c>
      <c r="F602" s="280" t="str" cm="1">
        <f t="array" ref="F602">IF($C602="","",INDEX(import_data,$C602,F$9))</f>
        <v>Lara</v>
      </c>
      <c r="G602" s="280" t="str" cm="1">
        <f t="array" ref="G602">IF($C602="","",INDEX(import_data,$C602,G$9))</f>
        <v>Gantar</v>
      </c>
      <c r="H602" s="280" t="str" cm="1">
        <f t="array" ref="H602">IF($C602="","",IF(INDEX(import_data,$C602,H$9)="","",INDEX(import_data,$C602,H$9)))</f>
        <v>OK Azimut</v>
      </c>
      <c r="I602" s="300" t="str" cm="1">
        <f t="array" ref="I602">IF($C602="","",IF(INDEX(import_data,$C602,I$9)="","",INDEX(import_data,$C602,I$9)))</f>
        <v/>
      </c>
      <c r="K602" s="312" t="str">
        <f t="shared" si="66"/>
        <v>Lara – Gantar – OK Azimut</v>
      </c>
      <c r="L602" s="92" t="s">
        <v>0</v>
      </c>
      <c r="M602" s="312" t="str">
        <f t="shared" si="67"/>
        <v>Lara – Gantar – OK Azimut</v>
      </c>
      <c r="N602" s="92" t="s">
        <v>0</v>
      </c>
      <c r="O602" s="312" t="str">
        <f t="shared" si="68"/>
        <v>Lara – Gantar</v>
      </c>
      <c r="P602" s="92" t="s">
        <v>0</v>
      </c>
      <c r="Q602" s="141">
        <f t="shared" si="69"/>
        <v>590</v>
      </c>
      <c r="R602" s="278" t="str">
        <f t="shared" si="65"/>
        <v/>
      </c>
      <c r="T602" s="282" t="str" cm="1">
        <f t="array" ref="T602">IFERROR(INDEX(import_data,MATCH($T$8&amp;"-"&amp;$Q602,import_key,0),T$9),"")</f>
        <v/>
      </c>
      <c r="U602" s="280" t="str" cm="1">
        <f t="array" ref="U602">IFERROR(INDEX(import_data,MATCH($T$8&amp;"-"&amp;$Q602,import_key,0),U$9),"")</f>
        <v/>
      </c>
      <c r="V602" s="300" t="str" cm="1">
        <f t="array" ref="V602">IFERROR(INDEX(import_data,MATCH($T$8&amp;"-"&amp;$Q602,import_key,0),V$9),"")</f>
        <v/>
      </c>
    </row>
    <row r="603" spans="2:22" x14ac:dyDescent="0.25">
      <c r="B603" s="141">
        <f t="shared" si="70"/>
        <v>591</v>
      </c>
      <c r="C603" s="278">
        <f t="shared" si="64"/>
        <v>609</v>
      </c>
      <c r="E603" s="282" cm="1">
        <f t="array" ref="E603">IF($C603="","",INDEX(import_data,$C603,E$9))</f>
        <v>1862</v>
      </c>
      <c r="F603" s="280" t="str" cm="1">
        <f t="array" ref="F603">IF($C603="","",INDEX(import_data,$C603,F$9))</f>
        <v>Lara</v>
      </c>
      <c r="G603" s="280" t="str" cm="1">
        <f t="array" ref="G603">IF($C603="","",INDEX(import_data,$C603,G$9))</f>
        <v>Cvjetko</v>
      </c>
      <c r="H603" s="280" t="str" cm="1">
        <f t="array" ref="H603">IF($C603="","",IF(INDEX(import_data,$C603,H$9)="","",INDEX(import_data,$C603,H$9)))</f>
        <v>OK Japetić</v>
      </c>
      <c r="I603" s="300" t="str" cm="1">
        <f t="array" ref="I603">IF($C603="","",IF(INDEX(import_data,$C603,I$9)="","",INDEX(import_data,$C603,I$9)))</f>
        <v/>
      </c>
      <c r="K603" s="312" t="str">
        <f t="shared" si="66"/>
        <v>Lara – Cvjetko – OK Japetić</v>
      </c>
      <c r="L603" s="92" t="s">
        <v>0</v>
      </c>
      <c r="M603" s="312" t="str">
        <f t="shared" si="67"/>
        <v>Lara – Cvjetko – OK Japetić</v>
      </c>
      <c r="N603" s="92" t="s">
        <v>0</v>
      </c>
      <c r="O603" s="312" t="str">
        <f t="shared" si="68"/>
        <v>Lara – Cvjetko</v>
      </c>
      <c r="P603" s="92" t="s">
        <v>0</v>
      </c>
      <c r="Q603" s="141">
        <f t="shared" si="69"/>
        <v>591</v>
      </c>
      <c r="R603" s="278" t="str">
        <f t="shared" si="65"/>
        <v/>
      </c>
      <c r="T603" s="282" t="str" cm="1">
        <f t="array" ref="T603">IFERROR(INDEX(import_data,MATCH($T$8&amp;"-"&amp;$Q603,import_key,0),T$9),"")</f>
        <v/>
      </c>
      <c r="U603" s="280" t="str" cm="1">
        <f t="array" ref="U603">IFERROR(INDEX(import_data,MATCH($T$8&amp;"-"&amp;$Q603,import_key,0),U$9),"")</f>
        <v/>
      </c>
      <c r="V603" s="300" t="str" cm="1">
        <f t="array" ref="V603">IFERROR(INDEX(import_data,MATCH($T$8&amp;"-"&amp;$Q603,import_key,0),V$9),"")</f>
        <v/>
      </c>
    </row>
    <row r="604" spans="2:22" x14ac:dyDescent="0.25">
      <c r="B604" s="141">
        <f t="shared" si="70"/>
        <v>592</v>
      </c>
      <c r="C604" s="278">
        <f t="shared" si="64"/>
        <v>610</v>
      </c>
      <c r="E604" s="282" cm="1">
        <f t="array" ref="E604">IF($C604="","",INDEX(import_data,$C604,E$9))</f>
        <v>1439</v>
      </c>
      <c r="F604" s="280" t="str" cm="1">
        <f t="array" ref="F604">IF($C604="","",INDEX(import_data,$C604,F$9))</f>
        <v>Laura</v>
      </c>
      <c r="G604" s="280" t="str" cm="1">
        <f t="array" ref="G604">IF($C604="","",INDEX(import_data,$C604,G$9))</f>
        <v>Kaniški</v>
      </c>
      <c r="H604" s="280" t="str" cm="1">
        <f t="array" ref="H604">IF($C604="","",IF(INDEX(import_data,$C604,H$9)="","",INDEX(import_data,$C604,H$9)))</f>
        <v>OK Maksimir</v>
      </c>
      <c r="I604" s="300" t="str" cm="1">
        <f t="array" ref="I604">IF($C604="","",IF(INDEX(import_data,$C604,I$9)="","",INDEX(import_data,$C604,I$9)))</f>
        <v>Ž20</v>
      </c>
      <c r="K604" s="312" t="str">
        <f t="shared" si="66"/>
        <v>Laura – Kaniški – OK Maksimir – Ž20</v>
      </c>
      <c r="L604" s="92" t="s">
        <v>0</v>
      </c>
      <c r="M604" s="312" t="str">
        <f t="shared" si="67"/>
        <v>Laura – Kaniški – OK Maksimir</v>
      </c>
      <c r="N604" s="92" t="s">
        <v>0</v>
      </c>
      <c r="O604" s="312" t="str">
        <f t="shared" si="68"/>
        <v>Laura – Kaniški</v>
      </c>
      <c r="P604" s="92" t="s">
        <v>0</v>
      </c>
      <c r="Q604" s="141">
        <f t="shared" si="69"/>
        <v>592</v>
      </c>
      <c r="R604" s="278" t="str">
        <f t="shared" si="65"/>
        <v/>
      </c>
      <c r="T604" s="282" t="str" cm="1">
        <f t="array" ref="T604">IFERROR(INDEX(import_data,MATCH($T$8&amp;"-"&amp;$Q604,import_key,0),T$9),"")</f>
        <v/>
      </c>
      <c r="U604" s="280" t="str" cm="1">
        <f t="array" ref="U604">IFERROR(INDEX(import_data,MATCH($T$8&amp;"-"&amp;$Q604,import_key,0),U$9),"")</f>
        <v/>
      </c>
      <c r="V604" s="300" t="str" cm="1">
        <f t="array" ref="V604">IFERROR(INDEX(import_data,MATCH($T$8&amp;"-"&amp;$Q604,import_key,0),V$9),"")</f>
        <v/>
      </c>
    </row>
    <row r="605" spans="2:22" x14ac:dyDescent="0.25">
      <c r="B605" s="141">
        <f t="shared" si="70"/>
        <v>593</v>
      </c>
      <c r="C605" s="278">
        <f t="shared" si="64"/>
        <v>611</v>
      </c>
      <c r="E605" s="282" cm="1">
        <f t="array" ref="E605">IF($C605="","",INDEX(import_data,$C605,E$9))</f>
        <v>2101</v>
      </c>
      <c r="F605" s="280" t="str" cm="1">
        <f t="array" ref="F605">IF($C605="","",INDEX(import_data,$C605,F$9))</f>
        <v>Laurent</v>
      </c>
      <c r="G605" s="280" t="str" cm="1">
        <f t="array" ref="G605">IF($C605="","",INDEX(import_data,$C605,G$9))</f>
        <v>Compere</v>
      </c>
      <c r="H605" s="280" t="str" cm="1">
        <f t="array" ref="H605">IF($C605="","",IF(INDEX(import_data,$C605,H$9)="","",INDEX(import_data,$C605,H$9)))</f>
        <v>O. Caennaise</v>
      </c>
      <c r="I605" s="300" t="str" cm="1">
        <f t="array" ref="I605">IF($C605="","",IF(INDEX(import_data,$C605,I$9)="","",INDEX(import_data,$C605,I$9)))</f>
        <v/>
      </c>
      <c r="K605" s="312" t="str">
        <f t="shared" si="66"/>
        <v>Laurent – Compere – O. Caennaise</v>
      </c>
      <c r="L605" s="92" t="s">
        <v>0</v>
      </c>
      <c r="M605" s="312" t="str">
        <f t="shared" si="67"/>
        <v>Laurent – Compere – O. Caennaise</v>
      </c>
      <c r="N605" s="92" t="s">
        <v>0</v>
      </c>
      <c r="O605" s="312" t="str">
        <f t="shared" si="68"/>
        <v>Laurent – Compere</v>
      </c>
      <c r="P605" s="92" t="s">
        <v>0</v>
      </c>
      <c r="Q605" s="141">
        <f t="shared" si="69"/>
        <v>593</v>
      </c>
      <c r="R605" s="278" t="str">
        <f t="shared" si="65"/>
        <v/>
      </c>
      <c r="T605" s="282" t="str" cm="1">
        <f t="array" ref="T605">IFERROR(INDEX(import_data,MATCH($T$8&amp;"-"&amp;$Q605,import_key,0),T$9),"")</f>
        <v/>
      </c>
      <c r="U605" s="280" t="str" cm="1">
        <f t="array" ref="U605">IFERROR(INDEX(import_data,MATCH($T$8&amp;"-"&amp;$Q605,import_key,0),U$9),"")</f>
        <v/>
      </c>
      <c r="V605" s="300" t="str" cm="1">
        <f t="array" ref="V605">IFERROR(INDEX(import_data,MATCH($T$8&amp;"-"&amp;$Q605,import_key,0),V$9),"")</f>
        <v/>
      </c>
    </row>
    <row r="606" spans="2:22" x14ac:dyDescent="0.25">
      <c r="B606" s="141">
        <f t="shared" si="70"/>
        <v>594</v>
      </c>
      <c r="C606" s="278">
        <f t="shared" si="64"/>
        <v>612</v>
      </c>
      <c r="E606" s="282" cm="1">
        <f t="array" ref="E606">IF($C606="","",INDEX(import_data,$C606,E$9))</f>
        <v>1841</v>
      </c>
      <c r="F606" s="280" t="str" cm="1">
        <f t="array" ref="F606">IF($C606="","",INDEX(import_data,$C606,F$9))</f>
        <v>Lea</v>
      </c>
      <c r="G606" s="280" t="str" cm="1">
        <f t="array" ref="G606">IF($C606="","",INDEX(import_data,$C606,G$9))</f>
        <v>Bošnjak</v>
      </c>
      <c r="H606" s="280" t="str" cm="1">
        <f t="array" ref="H606">IF($C606="","",IF(INDEX(import_data,$C606,H$9)="","",INDEX(import_data,$C606,H$9)))</f>
        <v>OK Japetić</v>
      </c>
      <c r="I606" s="300" t="str" cm="1">
        <f t="array" ref="I606">IF($C606="","",IF(INDEX(import_data,$C606,I$9)="","",INDEX(import_data,$C606,I$9)))</f>
        <v>Ž12</v>
      </c>
      <c r="K606" s="312" t="str">
        <f t="shared" si="66"/>
        <v>Lea – Bošnjak – OK Japetić – Ž12</v>
      </c>
      <c r="L606" s="92" t="s">
        <v>0</v>
      </c>
      <c r="M606" s="312" t="str">
        <f t="shared" si="67"/>
        <v>Lea – Bošnjak – OK Japetić</v>
      </c>
      <c r="N606" s="92" t="s">
        <v>0</v>
      </c>
      <c r="O606" s="312" t="str">
        <f t="shared" si="68"/>
        <v>Lea – Bošnjak</v>
      </c>
      <c r="P606" s="92" t="s">
        <v>0</v>
      </c>
      <c r="Q606" s="141">
        <f t="shared" si="69"/>
        <v>594</v>
      </c>
      <c r="R606" s="278" t="str">
        <f t="shared" si="65"/>
        <v/>
      </c>
      <c r="T606" s="282" t="str" cm="1">
        <f t="array" ref="T606">IFERROR(INDEX(import_data,MATCH($T$8&amp;"-"&amp;$Q606,import_key,0),T$9),"")</f>
        <v/>
      </c>
      <c r="U606" s="280" t="str" cm="1">
        <f t="array" ref="U606">IFERROR(INDEX(import_data,MATCH($T$8&amp;"-"&amp;$Q606,import_key,0),U$9),"")</f>
        <v/>
      </c>
      <c r="V606" s="300" t="str" cm="1">
        <f t="array" ref="V606">IFERROR(INDEX(import_data,MATCH($T$8&amp;"-"&amp;$Q606,import_key,0),V$9),"")</f>
        <v/>
      </c>
    </row>
    <row r="607" spans="2:22" x14ac:dyDescent="0.25">
      <c r="B607" s="141">
        <f t="shared" si="70"/>
        <v>595</v>
      </c>
      <c r="C607" s="278">
        <f t="shared" si="64"/>
        <v>613</v>
      </c>
      <c r="E607" s="282" cm="1">
        <f t="array" ref="E607">IF($C607="","",INDEX(import_data,$C607,E$9))</f>
        <v>1203</v>
      </c>
      <c r="F607" s="280" t="str" cm="1">
        <f t="array" ref="F607">IF($C607="","",INDEX(import_data,$C607,F$9))</f>
        <v>Lea Katarina</v>
      </c>
      <c r="G607" s="280" t="str" cm="1">
        <f t="array" ref="G607">IF($C607="","",INDEX(import_data,$C607,G$9))</f>
        <v>Gobec</v>
      </c>
      <c r="H607" s="280" t="str" cm="1">
        <f t="array" ref="H607">IF($C607="","",IF(INDEX(import_data,$C607,H$9)="","",INDEX(import_data,$C607,H$9)))</f>
        <v>OK Vihor</v>
      </c>
      <c r="I607" s="300" t="str" cm="1">
        <f t="array" ref="I607">IF($C607="","",IF(INDEX(import_data,$C607,I$9)="","",INDEX(import_data,$C607,I$9)))</f>
        <v>Ž21A</v>
      </c>
      <c r="K607" s="312" t="str">
        <f t="shared" si="66"/>
        <v>Lea Katarina – Gobec – OK Vihor – Ž21A</v>
      </c>
      <c r="L607" s="92" t="s">
        <v>0</v>
      </c>
      <c r="M607" s="312" t="str">
        <f t="shared" si="67"/>
        <v>Lea Katarina – Gobec – OK Vihor</v>
      </c>
      <c r="N607" s="92" t="s">
        <v>0</v>
      </c>
      <c r="O607" s="312" t="str">
        <f t="shared" si="68"/>
        <v>Lea Katarina – Gobec</v>
      </c>
      <c r="P607" s="92" t="s">
        <v>0</v>
      </c>
      <c r="Q607" s="141">
        <f t="shared" si="69"/>
        <v>595</v>
      </c>
      <c r="R607" s="278" t="str">
        <f t="shared" si="65"/>
        <v/>
      </c>
      <c r="T607" s="282" t="str" cm="1">
        <f t="array" ref="T607">IFERROR(INDEX(import_data,MATCH($T$8&amp;"-"&amp;$Q607,import_key,0),T$9),"")</f>
        <v/>
      </c>
      <c r="U607" s="280" t="str" cm="1">
        <f t="array" ref="U607">IFERROR(INDEX(import_data,MATCH($T$8&amp;"-"&amp;$Q607,import_key,0),U$9),"")</f>
        <v/>
      </c>
      <c r="V607" s="300" t="str" cm="1">
        <f t="array" ref="V607">IFERROR(INDEX(import_data,MATCH($T$8&amp;"-"&amp;$Q607,import_key,0),V$9),"")</f>
        <v/>
      </c>
    </row>
    <row r="608" spans="2:22" x14ac:dyDescent="0.25">
      <c r="B608" s="141">
        <f t="shared" si="70"/>
        <v>596</v>
      </c>
      <c r="C608" s="278">
        <f t="shared" si="64"/>
        <v>614</v>
      </c>
      <c r="E608" s="282" cm="1">
        <f t="array" ref="E608">IF($C608="","",INDEX(import_data,$C608,E$9))</f>
        <v>1229</v>
      </c>
      <c r="F608" s="280" t="str" cm="1">
        <f t="array" ref="F608">IF($C608="","",INDEX(import_data,$C608,F$9))</f>
        <v>Leire</v>
      </c>
      <c r="G608" s="280" t="str" cm="1">
        <f t="array" ref="G608">IF($C608="","",INDEX(import_data,$C608,G$9))</f>
        <v>Sršen Delgado</v>
      </c>
      <c r="H608" s="280" t="str" cm="1">
        <f t="array" ref="H608">IF($C608="","",IF(INDEX(import_data,$C608,H$9)="","",INDEX(import_data,$C608,H$9)))</f>
        <v>OK Vihor</v>
      </c>
      <c r="I608" s="300" t="str" cm="1">
        <f t="array" ref="I608">IF($C608="","",IF(INDEX(import_data,$C608,I$9)="","",INDEX(import_data,$C608,I$9)))</f>
        <v>Ž16</v>
      </c>
      <c r="K608" s="312" t="str">
        <f t="shared" si="66"/>
        <v>Leire – Sršen Delgado – OK Vihor – Ž16</v>
      </c>
      <c r="L608" s="92" t="s">
        <v>0</v>
      </c>
      <c r="M608" s="312" t="str">
        <f t="shared" si="67"/>
        <v>Leire – Sršen Delgado – OK Vihor</v>
      </c>
      <c r="N608" s="92" t="s">
        <v>0</v>
      </c>
      <c r="O608" s="312" t="str">
        <f t="shared" si="68"/>
        <v>Leire – Sršen Delgado</v>
      </c>
      <c r="P608" s="92" t="s">
        <v>0</v>
      </c>
      <c r="Q608" s="141">
        <f t="shared" si="69"/>
        <v>596</v>
      </c>
      <c r="R608" s="278" t="str">
        <f t="shared" si="65"/>
        <v/>
      </c>
      <c r="T608" s="282" t="str" cm="1">
        <f t="array" ref="T608">IFERROR(INDEX(import_data,MATCH($T$8&amp;"-"&amp;$Q608,import_key,0),T$9),"")</f>
        <v/>
      </c>
      <c r="U608" s="280" t="str" cm="1">
        <f t="array" ref="U608">IFERROR(INDEX(import_data,MATCH($T$8&amp;"-"&amp;$Q608,import_key,0),U$9),"")</f>
        <v/>
      </c>
      <c r="V608" s="300" t="str" cm="1">
        <f t="array" ref="V608">IFERROR(INDEX(import_data,MATCH($T$8&amp;"-"&amp;$Q608,import_key,0),V$9),"")</f>
        <v/>
      </c>
    </row>
    <row r="609" spans="2:22" x14ac:dyDescent="0.25">
      <c r="B609" s="141">
        <f t="shared" si="70"/>
        <v>597</v>
      </c>
      <c r="C609" s="278">
        <f t="shared" si="64"/>
        <v>615</v>
      </c>
      <c r="E609" s="282" cm="1">
        <f t="array" ref="E609">IF($C609="","",INDEX(import_data,$C609,E$9))</f>
        <v>2147</v>
      </c>
      <c r="F609" s="280" t="str" cm="1">
        <f t="array" ref="F609">IF($C609="","",INDEX(import_data,$C609,F$9))</f>
        <v>Leon</v>
      </c>
      <c r="G609" s="280" t="str" cm="1">
        <f t="array" ref="G609">IF($C609="","",INDEX(import_data,$C609,G$9))</f>
        <v>Itty</v>
      </c>
      <c r="H609" s="280" t="str" cm="1">
        <f t="array" ref="H609">IF($C609="","",IF(INDEX(import_data,$C609,H$9)="","",INDEX(import_data,$C609,H$9)))</f>
        <v/>
      </c>
      <c r="I609" s="300" t="str" cm="1">
        <f t="array" ref="I609">IF($C609="","",IF(INDEX(import_data,$C609,I$9)="","",INDEX(import_data,$C609,I$9)))</f>
        <v/>
      </c>
      <c r="K609" s="312" t="str">
        <f t="shared" si="66"/>
        <v>Leon – Itty</v>
      </c>
      <c r="L609" s="92" t="s">
        <v>0</v>
      </c>
      <c r="M609" s="312" t="str">
        <f t="shared" si="67"/>
        <v>Leon – Itty</v>
      </c>
      <c r="N609" s="92" t="s">
        <v>0</v>
      </c>
      <c r="O609" s="312" t="str">
        <f t="shared" si="68"/>
        <v>Leon – Itty</v>
      </c>
      <c r="P609" s="92" t="s">
        <v>0</v>
      </c>
      <c r="Q609" s="141">
        <f t="shared" si="69"/>
        <v>597</v>
      </c>
      <c r="R609" s="278" t="str">
        <f t="shared" si="65"/>
        <v/>
      </c>
      <c r="T609" s="282" t="str" cm="1">
        <f t="array" ref="T609">IFERROR(INDEX(import_data,MATCH($T$8&amp;"-"&amp;$Q609,import_key,0),T$9),"")</f>
        <v/>
      </c>
      <c r="U609" s="280" t="str" cm="1">
        <f t="array" ref="U609">IFERROR(INDEX(import_data,MATCH($T$8&amp;"-"&amp;$Q609,import_key,0),U$9),"")</f>
        <v/>
      </c>
      <c r="V609" s="300" t="str" cm="1">
        <f t="array" ref="V609">IFERROR(INDEX(import_data,MATCH($T$8&amp;"-"&amp;$Q609,import_key,0),V$9),"")</f>
        <v/>
      </c>
    </row>
    <row r="610" spans="2:22" x14ac:dyDescent="0.25">
      <c r="B610" s="141">
        <f t="shared" si="70"/>
        <v>598</v>
      </c>
      <c r="C610" s="278">
        <f t="shared" si="64"/>
        <v>616</v>
      </c>
      <c r="E610" s="282" cm="1">
        <f t="array" ref="E610">IF($C610="","",INDEX(import_data,$C610,E$9))</f>
        <v>1718</v>
      </c>
      <c r="F610" s="280" t="str" cm="1">
        <f t="array" ref="F610">IF($C610="","",INDEX(import_data,$C610,F$9))</f>
        <v>Leon</v>
      </c>
      <c r="G610" s="280" t="str" cm="1">
        <f t="array" ref="G610">IF($C610="","",INDEX(import_data,$C610,G$9))</f>
        <v>Pavliša</v>
      </c>
      <c r="H610" s="280" t="str" cm="1">
        <f t="array" ref="H610">IF($C610="","",IF(INDEX(import_data,$C610,H$9)="","",INDEX(import_data,$C610,H$9)))</f>
        <v>OK Vihor</v>
      </c>
      <c r="I610" s="300" t="str" cm="1">
        <f t="array" ref="I610">IF($C610="","",IF(INDEX(import_data,$C610,I$9)="","",INDEX(import_data,$C610,I$9)))</f>
        <v/>
      </c>
      <c r="K610" s="312" t="str">
        <f t="shared" si="66"/>
        <v>Leon – Pavliša – OK Vihor</v>
      </c>
      <c r="L610" s="92" t="s">
        <v>0</v>
      </c>
      <c r="M610" s="312" t="str">
        <f t="shared" si="67"/>
        <v>Leon – Pavliša – OK Vihor</v>
      </c>
      <c r="N610" s="92" t="s">
        <v>0</v>
      </c>
      <c r="O610" s="312" t="str">
        <f t="shared" si="68"/>
        <v>Leon – Pavliša</v>
      </c>
      <c r="P610" s="92" t="s">
        <v>0</v>
      </c>
      <c r="Q610" s="141">
        <f t="shared" si="69"/>
        <v>598</v>
      </c>
      <c r="R610" s="278" t="str">
        <f t="shared" si="65"/>
        <v/>
      </c>
      <c r="T610" s="282" t="str" cm="1">
        <f t="array" ref="T610">IFERROR(INDEX(import_data,MATCH($T$8&amp;"-"&amp;$Q610,import_key,0),T$9),"")</f>
        <v/>
      </c>
      <c r="U610" s="280" t="str" cm="1">
        <f t="array" ref="U610">IFERROR(INDEX(import_data,MATCH($T$8&amp;"-"&amp;$Q610,import_key,0),U$9),"")</f>
        <v/>
      </c>
      <c r="V610" s="300" t="str" cm="1">
        <f t="array" ref="V610">IFERROR(INDEX(import_data,MATCH($T$8&amp;"-"&amp;$Q610,import_key,0),V$9),"")</f>
        <v/>
      </c>
    </row>
    <row r="611" spans="2:22" x14ac:dyDescent="0.25">
      <c r="B611" s="141">
        <f t="shared" si="70"/>
        <v>599</v>
      </c>
      <c r="C611" s="278">
        <f t="shared" si="64"/>
        <v>617</v>
      </c>
      <c r="E611" s="282" cm="1">
        <f t="array" ref="E611">IF($C611="","",INDEX(import_data,$C611,E$9))</f>
        <v>1772</v>
      </c>
      <c r="F611" s="280" t="str" cm="1">
        <f t="array" ref="F611">IF($C611="","",INDEX(import_data,$C611,F$9))</f>
        <v>Leon</v>
      </c>
      <c r="G611" s="280" t="str" cm="1">
        <f t="array" ref="G611">IF($C611="","",INDEX(import_data,$C611,G$9))</f>
        <v>Hlad</v>
      </c>
      <c r="H611" s="280" t="str" cm="1">
        <f t="array" ref="H611">IF($C611="","",IF(INDEX(import_data,$C611,H$9)="","",INDEX(import_data,$C611,H$9)))</f>
        <v>OK Ivan Merz</v>
      </c>
      <c r="I611" s="300" t="str" cm="1">
        <f t="array" ref="I611">IF($C611="","",IF(INDEX(import_data,$C611,I$9)="","",INDEX(import_data,$C611,I$9)))</f>
        <v/>
      </c>
      <c r="K611" s="312" t="str">
        <f t="shared" si="66"/>
        <v>Leon – Hlad – OK Ivan Merz</v>
      </c>
      <c r="L611" s="92" t="s">
        <v>0</v>
      </c>
      <c r="M611" s="312" t="str">
        <f t="shared" si="67"/>
        <v>Leon – Hlad – OK Ivan Merz</v>
      </c>
      <c r="N611" s="92" t="s">
        <v>0</v>
      </c>
      <c r="O611" s="312" t="str">
        <f t="shared" si="68"/>
        <v>Leon – Hlad</v>
      </c>
      <c r="P611" s="92" t="s">
        <v>0</v>
      </c>
      <c r="Q611" s="141">
        <f t="shared" si="69"/>
        <v>599</v>
      </c>
      <c r="R611" s="278" t="str">
        <f t="shared" si="65"/>
        <v/>
      </c>
      <c r="T611" s="282" t="str" cm="1">
        <f t="array" ref="T611">IFERROR(INDEX(import_data,MATCH($T$8&amp;"-"&amp;$Q611,import_key,0),T$9),"")</f>
        <v/>
      </c>
      <c r="U611" s="280" t="str" cm="1">
        <f t="array" ref="U611">IFERROR(INDEX(import_data,MATCH($T$8&amp;"-"&amp;$Q611,import_key,0),U$9),"")</f>
        <v/>
      </c>
      <c r="V611" s="300" t="str" cm="1">
        <f t="array" ref="V611">IFERROR(INDEX(import_data,MATCH($T$8&amp;"-"&amp;$Q611,import_key,0),V$9),"")</f>
        <v/>
      </c>
    </row>
    <row r="612" spans="2:22" x14ac:dyDescent="0.25">
      <c r="B612" s="141">
        <f t="shared" si="70"/>
        <v>600</v>
      </c>
      <c r="C612" s="278">
        <f t="shared" si="64"/>
        <v>618</v>
      </c>
      <c r="E612" s="282" cm="1">
        <f t="array" ref="E612">IF($C612="","",INDEX(import_data,$C612,E$9))</f>
        <v>2266</v>
      </c>
      <c r="F612" s="280" t="str" cm="1">
        <f t="array" ref="F612">IF($C612="","",INDEX(import_data,$C612,F$9))</f>
        <v>Leon</v>
      </c>
      <c r="G612" s="280" t="str" cm="1">
        <f t="array" ref="G612">IF($C612="","",INDEX(import_data,$C612,G$9))</f>
        <v>Braniša</v>
      </c>
      <c r="H612" s="280" t="str" cm="1">
        <f t="array" ref="H612">IF($C612="","",IF(INDEX(import_data,$C612,H$9)="","",INDEX(import_data,$C612,H$9)))</f>
        <v>OK Međimurje</v>
      </c>
      <c r="I612" s="300" t="str" cm="1">
        <f t="array" ref="I612">IF($C612="","",IF(INDEX(import_data,$C612,I$9)="","",INDEX(import_data,$C612,I$9)))</f>
        <v/>
      </c>
      <c r="K612" s="312" t="str">
        <f t="shared" si="66"/>
        <v>Leon – Braniša – OK Međimurje</v>
      </c>
      <c r="L612" s="92" t="s">
        <v>0</v>
      </c>
      <c r="M612" s="312" t="str">
        <f t="shared" si="67"/>
        <v>Leon – Braniša – OK Međimurje</v>
      </c>
      <c r="N612" s="92" t="s">
        <v>0</v>
      </c>
      <c r="O612" s="312" t="str">
        <f t="shared" si="68"/>
        <v>Leon – Braniša</v>
      </c>
      <c r="P612" s="92" t="s">
        <v>0</v>
      </c>
      <c r="Q612" s="141">
        <f t="shared" si="69"/>
        <v>600</v>
      </c>
      <c r="R612" s="278" t="str">
        <f t="shared" si="65"/>
        <v/>
      </c>
      <c r="T612" s="282" t="str" cm="1">
        <f t="array" ref="T612">IFERROR(INDEX(import_data,MATCH($T$8&amp;"-"&amp;$Q612,import_key,0),T$9),"")</f>
        <v/>
      </c>
      <c r="U612" s="280" t="str" cm="1">
        <f t="array" ref="U612">IFERROR(INDEX(import_data,MATCH($T$8&amp;"-"&amp;$Q612,import_key,0),U$9),"")</f>
        <v/>
      </c>
      <c r="V612" s="300" t="str" cm="1">
        <f t="array" ref="V612">IFERROR(INDEX(import_data,MATCH($T$8&amp;"-"&amp;$Q612,import_key,0),V$9),"")</f>
        <v/>
      </c>
    </row>
    <row r="613" spans="2:22" x14ac:dyDescent="0.25">
      <c r="B613" s="141">
        <f t="shared" si="70"/>
        <v>601</v>
      </c>
      <c r="C613" s="278">
        <f t="shared" si="64"/>
        <v>619</v>
      </c>
      <c r="E613" s="282" cm="1">
        <f t="array" ref="E613">IF($C613="","",INDEX(import_data,$C613,E$9))</f>
        <v>2146</v>
      </c>
      <c r="F613" s="280" t="str" cm="1">
        <f t="array" ref="F613">IF($C613="","",INDEX(import_data,$C613,F$9))</f>
        <v>Leona</v>
      </c>
      <c r="G613" s="280" t="str" cm="1">
        <f t="array" ref="G613">IF($C613="","",INDEX(import_data,$C613,G$9))</f>
        <v>Biki</v>
      </c>
      <c r="H613" s="280" t="str" cm="1">
        <f t="array" ref="H613">IF($C613="","",IF(INDEX(import_data,$C613,H$9)="","",INDEX(import_data,$C613,H$9)))</f>
        <v/>
      </c>
      <c r="I613" s="300" t="str" cm="1">
        <f t="array" ref="I613">IF($C613="","",IF(INDEX(import_data,$C613,I$9)="","",INDEX(import_data,$C613,I$9)))</f>
        <v/>
      </c>
      <c r="K613" s="312" t="str">
        <f t="shared" si="66"/>
        <v>Leona – Biki</v>
      </c>
      <c r="L613" s="92" t="s">
        <v>0</v>
      </c>
      <c r="M613" s="312" t="str">
        <f t="shared" si="67"/>
        <v>Leona – Biki</v>
      </c>
      <c r="N613" s="92" t="s">
        <v>0</v>
      </c>
      <c r="O613" s="312" t="str">
        <f t="shared" si="68"/>
        <v>Leona – Biki</v>
      </c>
      <c r="P613" s="92" t="s">
        <v>0</v>
      </c>
      <c r="Q613" s="141">
        <f t="shared" si="69"/>
        <v>601</v>
      </c>
      <c r="R613" s="278" t="str">
        <f t="shared" si="65"/>
        <v/>
      </c>
      <c r="T613" s="282" t="str" cm="1">
        <f t="array" ref="T613">IFERROR(INDEX(import_data,MATCH($T$8&amp;"-"&amp;$Q613,import_key,0),T$9),"")</f>
        <v/>
      </c>
      <c r="U613" s="280" t="str" cm="1">
        <f t="array" ref="U613">IFERROR(INDEX(import_data,MATCH($T$8&amp;"-"&amp;$Q613,import_key,0),U$9),"")</f>
        <v/>
      </c>
      <c r="V613" s="300" t="str" cm="1">
        <f t="array" ref="V613">IFERROR(INDEX(import_data,MATCH($T$8&amp;"-"&amp;$Q613,import_key,0),V$9),"")</f>
        <v/>
      </c>
    </row>
    <row r="614" spans="2:22" x14ac:dyDescent="0.25">
      <c r="B614" s="141">
        <f t="shared" si="70"/>
        <v>602</v>
      </c>
      <c r="C614" s="278">
        <f t="shared" si="64"/>
        <v>620</v>
      </c>
      <c r="E614" s="282" cm="1">
        <f t="array" ref="E614">IF($C614="","",INDEX(import_data,$C614,E$9))</f>
        <v>1715</v>
      </c>
      <c r="F614" s="280" t="str" cm="1">
        <f t="array" ref="F614">IF($C614="","",INDEX(import_data,$C614,F$9))</f>
        <v>Leonard</v>
      </c>
      <c r="G614" s="280" t="str" cm="1">
        <f t="array" ref="G614">IF($C614="","",INDEX(import_data,$C614,G$9))</f>
        <v>Pajk</v>
      </c>
      <c r="H614" s="280" t="str" cm="1">
        <f t="array" ref="H614">IF($C614="","",IF(INDEX(import_data,$C614,H$9)="","",INDEX(import_data,$C614,H$9)))</f>
        <v>OK Vihor</v>
      </c>
      <c r="I614" s="300" t="str" cm="1">
        <f t="array" ref="I614">IF($C614="","",IF(INDEX(import_data,$C614,I$9)="","",INDEX(import_data,$C614,I$9)))</f>
        <v/>
      </c>
      <c r="K614" s="312" t="str">
        <f t="shared" si="66"/>
        <v>Leonard – Pajk – OK Vihor</v>
      </c>
      <c r="L614" s="92" t="s">
        <v>0</v>
      </c>
      <c r="M614" s="312" t="str">
        <f t="shared" si="67"/>
        <v>Leonard – Pajk – OK Vihor</v>
      </c>
      <c r="N614" s="92" t="s">
        <v>0</v>
      </c>
      <c r="O614" s="312" t="str">
        <f t="shared" si="68"/>
        <v>Leonard – Pajk</v>
      </c>
      <c r="P614" s="92" t="s">
        <v>0</v>
      </c>
      <c r="Q614" s="141">
        <f t="shared" si="69"/>
        <v>602</v>
      </c>
      <c r="R614" s="278" t="str">
        <f t="shared" si="65"/>
        <v/>
      </c>
      <c r="T614" s="282" t="str" cm="1">
        <f t="array" ref="T614">IFERROR(INDEX(import_data,MATCH($T$8&amp;"-"&amp;$Q614,import_key,0),T$9),"")</f>
        <v/>
      </c>
      <c r="U614" s="280" t="str" cm="1">
        <f t="array" ref="U614">IFERROR(INDEX(import_data,MATCH($T$8&amp;"-"&amp;$Q614,import_key,0),U$9),"")</f>
        <v/>
      </c>
      <c r="V614" s="300" t="str" cm="1">
        <f t="array" ref="V614">IFERROR(INDEX(import_data,MATCH($T$8&amp;"-"&amp;$Q614,import_key,0),V$9),"")</f>
        <v/>
      </c>
    </row>
    <row r="615" spans="2:22" x14ac:dyDescent="0.25">
      <c r="B615" s="141">
        <f t="shared" si="70"/>
        <v>603</v>
      </c>
      <c r="C615" s="278">
        <f t="shared" si="64"/>
        <v>621</v>
      </c>
      <c r="E615" s="282" cm="1">
        <f t="array" ref="E615">IF($C615="","",INDEX(import_data,$C615,E$9))</f>
        <v>1185</v>
      </c>
      <c r="F615" s="280" t="str" cm="1">
        <f t="array" ref="F615">IF($C615="","",INDEX(import_data,$C615,F$9))</f>
        <v>Leonard</v>
      </c>
      <c r="G615" s="280" t="str" cm="1">
        <f t="array" ref="G615">IF($C615="","",INDEX(import_data,$C615,G$9))</f>
        <v>Požgaj</v>
      </c>
      <c r="H615" s="280" t="str" cm="1">
        <f t="array" ref="H615">IF($C615="","",IF(INDEX(import_data,$C615,H$9)="","",INDEX(import_data,$C615,H$9)))</f>
        <v>OK Vihor</v>
      </c>
      <c r="I615" s="300" t="str" cm="1">
        <f t="array" ref="I615">IF($C615="","",IF(INDEX(import_data,$C615,I$9)="","",INDEX(import_data,$C615,I$9)))</f>
        <v/>
      </c>
      <c r="K615" s="312" t="str">
        <f t="shared" si="66"/>
        <v>Leonard – Požgaj – OK Vihor</v>
      </c>
      <c r="L615" s="92" t="s">
        <v>0</v>
      </c>
      <c r="M615" s="312" t="str">
        <f t="shared" si="67"/>
        <v>Leonard – Požgaj – OK Vihor</v>
      </c>
      <c r="N615" s="92" t="s">
        <v>0</v>
      </c>
      <c r="O615" s="312" t="str">
        <f t="shared" si="68"/>
        <v>Leonard – Požgaj</v>
      </c>
      <c r="P615" s="92" t="s">
        <v>0</v>
      </c>
      <c r="Q615" s="141">
        <f t="shared" si="69"/>
        <v>603</v>
      </c>
      <c r="R615" s="278" t="str">
        <f t="shared" si="65"/>
        <v/>
      </c>
      <c r="T615" s="282" t="str" cm="1">
        <f t="array" ref="T615">IFERROR(INDEX(import_data,MATCH($T$8&amp;"-"&amp;$Q615,import_key,0),T$9),"")</f>
        <v/>
      </c>
      <c r="U615" s="280" t="str" cm="1">
        <f t="array" ref="U615">IFERROR(INDEX(import_data,MATCH($T$8&amp;"-"&amp;$Q615,import_key,0),U$9),"")</f>
        <v/>
      </c>
      <c r="V615" s="300" t="str" cm="1">
        <f t="array" ref="V615">IFERROR(INDEX(import_data,MATCH($T$8&amp;"-"&amp;$Q615,import_key,0),V$9),"")</f>
        <v/>
      </c>
    </row>
    <row r="616" spans="2:22" x14ac:dyDescent="0.25">
      <c r="B616" s="141">
        <f t="shared" si="70"/>
        <v>604</v>
      </c>
      <c r="C616" s="278">
        <f t="shared" si="64"/>
        <v>622</v>
      </c>
      <c r="E616" s="282" cm="1">
        <f t="array" ref="E616">IF($C616="","",INDEX(import_data,$C616,E$9))</f>
        <v>2212</v>
      </c>
      <c r="F616" s="280" t="str" cm="1">
        <f t="array" ref="F616">IF($C616="","",INDEX(import_data,$C616,F$9))</f>
        <v>Leonardo</v>
      </c>
      <c r="G616" s="280" t="str" cm="1">
        <f t="array" ref="G616">IF($C616="","",INDEX(import_data,$C616,G$9))</f>
        <v>Vidović</v>
      </c>
      <c r="H616" s="280" t="str" cm="1">
        <f t="array" ref="H616">IF($C616="","",IF(INDEX(import_data,$C616,H$9)="","",INDEX(import_data,$C616,H$9)))</f>
        <v>OK Varaždin</v>
      </c>
      <c r="I616" s="300" t="str" cm="1">
        <f t="array" ref="I616">IF($C616="","",IF(INDEX(import_data,$C616,I$9)="","",INDEX(import_data,$C616,I$9)))</f>
        <v>M14</v>
      </c>
      <c r="K616" s="312" t="str">
        <f t="shared" si="66"/>
        <v>Leonardo – Vidović – OK Varaždin – M14</v>
      </c>
      <c r="L616" s="92" t="s">
        <v>0</v>
      </c>
      <c r="M616" s="312" t="str">
        <f t="shared" si="67"/>
        <v>Leonardo – Vidović – OK Varaždin</v>
      </c>
      <c r="N616" s="92" t="s">
        <v>0</v>
      </c>
      <c r="O616" s="312" t="str">
        <f t="shared" si="68"/>
        <v>Leonardo – Vidović</v>
      </c>
      <c r="P616" s="92" t="s">
        <v>0</v>
      </c>
      <c r="Q616" s="141">
        <f t="shared" si="69"/>
        <v>604</v>
      </c>
      <c r="R616" s="278" t="str">
        <f t="shared" si="65"/>
        <v/>
      </c>
      <c r="T616" s="282" t="str" cm="1">
        <f t="array" ref="T616">IFERROR(INDEX(import_data,MATCH($T$8&amp;"-"&amp;$Q616,import_key,0),T$9),"")</f>
        <v/>
      </c>
      <c r="U616" s="280" t="str" cm="1">
        <f t="array" ref="U616">IFERROR(INDEX(import_data,MATCH($T$8&amp;"-"&amp;$Q616,import_key,0),U$9),"")</f>
        <v/>
      </c>
      <c r="V616" s="300" t="str" cm="1">
        <f t="array" ref="V616">IFERROR(INDEX(import_data,MATCH($T$8&amp;"-"&amp;$Q616,import_key,0),V$9),"")</f>
        <v/>
      </c>
    </row>
    <row r="617" spans="2:22" x14ac:dyDescent="0.25">
      <c r="B617" s="141">
        <f t="shared" si="70"/>
        <v>605</v>
      </c>
      <c r="C617" s="278">
        <f t="shared" si="64"/>
        <v>623</v>
      </c>
      <c r="E617" s="282" cm="1">
        <f t="array" ref="E617">IF($C617="","",INDEX(import_data,$C617,E$9))</f>
        <v>2232</v>
      </c>
      <c r="F617" s="280" t="str" cm="1">
        <f t="array" ref="F617">IF($C617="","",INDEX(import_data,$C617,F$9))</f>
        <v>Leticija</v>
      </c>
      <c r="G617" s="280" t="str" cm="1">
        <f t="array" ref="G617">IF($C617="","",INDEX(import_data,$C617,G$9))</f>
        <v>Kranjc Kuček</v>
      </c>
      <c r="H617" s="280" t="str" cm="1">
        <f t="array" ref="H617">IF($C617="","",IF(INDEX(import_data,$C617,H$9)="","",INDEX(import_data,$C617,H$9)))</f>
        <v>OK Varaždin</v>
      </c>
      <c r="I617" s="300" t="str" cm="1">
        <f t="array" ref="I617">IF($C617="","",IF(INDEX(import_data,$C617,I$9)="","",INDEX(import_data,$C617,I$9)))</f>
        <v/>
      </c>
      <c r="K617" s="312" t="str">
        <f t="shared" si="66"/>
        <v>Leticija – Kranjc Kuček – OK Varaždin</v>
      </c>
      <c r="L617" s="92" t="s">
        <v>0</v>
      </c>
      <c r="M617" s="312" t="str">
        <f t="shared" si="67"/>
        <v>Leticija – Kranjc Kuček – OK Varaždin</v>
      </c>
      <c r="N617" s="92" t="s">
        <v>0</v>
      </c>
      <c r="O617" s="312" t="str">
        <f t="shared" si="68"/>
        <v>Leticija – Kranjc Kuček</v>
      </c>
      <c r="P617" s="92" t="s">
        <v>0</v>
      </c>
      <c r="Q617" s="141">
        <f t="shared" si="69"/>
        <v>605</v>
      </c>
      <c r="R617" s="278" t="str">
        <f t="shared" si="65"/>
        <v/>
      </c>
      <c r="T617" s="282" t="str" cm="1">
        <f t="array" ref="T617">IFERROR(INDEX(import_data,MATCH($T$8&amp;"-"&amp;$Q617,import_key,0),T$9),"")</f>
        <v/>
      </c>
      <c r="U617" s="280" t="str" cm="1">
        <f t="array" ref="U617">IFERROR(INDEX(import_data,MATCH($T$8&amp;"-"&amp;$Q617,import_key,0),U$9),"")</f>
        <v/>
      </c>
      <c r="V617" s="300" t="str" cm="1">
        <f t="array" ref="V617">IFERROR(INDEX(import_data,MATCH($T$8&amp;"-"&amp;$Q617,import_key,0),V$9),"")</f>
        <v/>
      </c>
    </row>
    <row r="618" spans="2:22" x14ac:dyDescent="0.25">
      <c r="B618" s="141">
        <f t="shared" si="70"/>
        <v>606</v>
      </c>
      <c r="C618" s="278">
        <f t="shared" si="64"/>
        <v>624</v>
      </c>
      <c r="E618" s="282" cm="1">
        <f t="array" ref="E618">IF($C618="","",INDEX(import_data,$C618,E$9))</f>
        <v>2175</v>
      </c>
      <c r="F618" s="280" t="str" cm="1">
        <f t="array" ref="F618">IF($C618="","",INDEX(import_data,$C618,F$9))</f>
        <v>Lidija</v>
      </c>
      <c r="G618" s="280" t="str" cm="1">
        <f t="array" ref="G618">IF($C618="","",INDEX(import_data,$C618,G$9))</f>
        <v>Perić</v>
      </c>
      <c r="H618" s="280" t="str" cm="1">
        <f t="array" ref="H618">IF($C618="","",IF(INDEX(import_data,$C618,H$9)="","",INDEX(import_data,$C618,H$9)))</f>
        <v>OK Vihor</v>
      </c>
      <c r="I618" s="300" t="str" cm="1">
        <f t="array" ref="I618">IF($C618="","",IF(INDEX(import_data,$C618,I$9)="","",INDEX(import_data,$C618,I$9)))</f>
        <v/>
      </c>
      <c r="K618" s="312" t="str">
        <f t="shared" si="66"/>
        <v>Lidija – Perić – OK Vihor</v>
      </c>
      <c r="L618" s="92" t="s">
        <v>0</v>
      </c>
      <c r="M618" s="312" t="str">
        <f t="shared" si="67"/>
        <v>Lidija – Perić – OK Vihor</v>
      </c>
      <c r="N618" s="92" t="s">
        <v>0</v>
      </c>
      <c r="O618" s="312" t="str">
        <f t="shared" si="68"/>
        <v>Lidija – Perić</v>
      </c>
      <c r="P618" s="92" t="s">
        <v>0</v>
      </c>
      <c r="Q618" s="141">
        <f t="shared" si="69"/>
        <v>606</v>
      </c>
      <c r="R618" s="278" t="str">
        <f t="shared" si="65"/>
        <v/>
      </c>
      <c r="T618" s="282" t="str" cm="1">
        <f t="array" ref="T618">IFERROR(INDEX(import_data,MATCH($T$8&amp;"-"&amp;$Q618,import_key,0),T$9),"")</f>
        <v/>
      </c>
      <c r="U618" s="280" t="str" cm="1">
        <f t="array" ref="U618">IFERROR(INDEX(import_data,MATCH($T$8&amp;"-"&amp;$Q618,import_key,0),U$9),"")</f>
        <v/>
      </c>
      <c r="V618" s="300" t="str" cm="1">
        <f t="array" ref="V618">IFERROR(INDEX(import_data,MATCH($T$8&amp;"-"&amp;$Q618,import_key,0),V$9),"")</f>
        <v/>
      </c>
    </row>
    <row r="619" spans="2:22" x14ac:dyDescent="0.25">
      <c r="B619" s="141">
        <f t="shared" si="70"/>
        <v>607</v>
      </c>
      <c r="C619" s="278">
        <f t="shared" si="64"/>
        <v>625</v>
      </c>
      <c r="E619" s="282" cm="1">
        <f t="array" ref="E619">IF($C619="","",INDEX(import_data,$C619,E$9))</f>
        <v>1854</v>
      </c>
      <c r="F619" s="280" t="str" cm="1">
        <f t="array" ref="F619">IF($C619="","",INDEX(import_data,$C619,F$9))</f>
        <v>Lidija</v>
      </c>
      <c r="G619" s="280" t="str" cm="1">
        <f t="array" ref="G619">IF($C619="","",INDEX(import_data,$C619,G$9))</f>
        <v>Vrdoljak</v>
      </c>
      <c r="H619" s="280" t="str" cm="1">
        <f t="array" ref="H619">IF($C619="","",IF(INDEX(import_data,$C619,H$9)="","",INDEX(import_data,$C619,H$9)))</f>
        <v>OK Japetić</v>
      </c>
      <c r="I619" s="300" t="str" cm="1">
        <f t="array" ref="I619">IF($C619="","",IF(INDEX(import_data,$C619,I$9)="","",INDEX(import_data,$C619,I$9)))</f>
        <v/>
      </c>
      <c r="K619" s="312" t="str">
        <f t="shared" si="66"/>
        <v>Lidija – Vrdoljak – OK Japetić</v>
      </c>
      <c r="L619" s="92" t="s">
        <v>0</v>
      </c>
      <c r="M619" s="312" t="str">
        <f t="shared" si="67"/>
        <v>Lidija – Vrdoljak – OK Japetić</v>
      </c>
      <c r="N619" s="92" t="s">
        <v>0</v>
      </c>
      <c r="O619" s="312" t="str">
        <f t="shared" si="68"/>
        <v>Lidija – Vrdoljak</v>
      </c>
      <c r="P619" s="92" t="s">
        <v>0</v>
      </c>
      <c r="Q619" s="141">
        <f t="shared" si="69"/>
        <v>607</v>
      </c>
      <c r="R619" s="278" t="str">
        <f t="shared" si="65"/>
        <v/>
      </c>
      <c r="T619" s="282" t="str" cm="1">
        <f t="array" ref="T619">IFERROR(INDEX(import_data,MATCH($T$8&amp;"-"&amp;$Q619,import_key,0),T$9),"")</f>
        <v/>
      </c>
      <c r="U619" s="280" t="str" cm="1">
        <f t="array" ref="U619">IFERROR(INDEX(import_data,MATCH($T$8&amp;"-"&amp;$Q619,import_key,0),U$9),"")</f>
        <v/>
      </c>
      <c r="V619" s="300" t="str" cm="1">
        <f t="array" ref="V619">IFERROR(INDEX(import_data,MATCH($T$8&amp;"-"&amp;$Q619,import_key,0),V$9),"")</f>
        <v/>
      </c>
    </row>
    <row r="620" spans="2:22" x14ac:dyDescent="0.25">
      <c r="B620" s="141">
        <f t="shared" si="70"/>
        <v>608</v>
      </c>
      <c r="C620" s="278">
        <f t="shared" si="64"/>
        <v>626</v>
      </c>
      <c r="E620" s="282" cm="1">
        <f t="array" ref="E620">IF($C620="","",INDEX(import_data,$C620,E$9))</f>
        <v>1194</v>
      </c>
      <c r="F620" s="280" t="str" cm="1">
        <f t="array" ref="F620">IF($C620="","",INDEX(import_data,$C620,F$9))</f>
        <v>Lidija</v>
      </c>
      <c r="G620" s="280" t="str" cm="1">
        <f t="array" ref="G620">IF($C620="","",INDEX(import_data,$C620,G$9))</f>
        <v>Detić</v>
      </c>
      <c r="H620" s="280" t="str" cm="1">
        <f t="array" ref="H620">IF($C620="","",IF(INDEX(import_data,$C620,H$9)="","",INDEX(import_data,$C620,H$9)))</f>
        <v>OK Varaždin</v>
      </c>
      <c r="I620" s="300" t="str" cm="1">
        <f t="array" ref="I620">IF($C620="","",IF(INDEX(import_data,$C620,I$9)="","",INDEX(import_data,$C620,I$9)))</f>
        <v>Ž35</v>
      </c>
      <c r="K620" s="312" t="str">
        <f t="shared" si="66"/>
        <v>Lidija – Detić – OK Varaždin – Ž35</v>
      </c>
      <c r="L620" s="92" t="s">
        <v>0</v>
      </c>
      <c r="M620" s="312" t="str">
        <f t="shared" si="67"/>
        <v>Lidija – Detić – OK Varaždin</v>
      </c>
      <c r="N620" s="92" t="s">
        <v>0</v>
      </c>
      <c r="O620" s="312" t="str">
        <f t="shared" si="68"/>
        <v>Lidija – Detić</v>
      </c>
      <c r="P620" s="92" t="s">
        <v>0</v>
      </c>
      <c r="Q620" s="141">
        <f t="shared" si="69"/>
        <v>608</v>
      </c>
      <c r="R620" s="278" t="str">
        <f t="shared" si="65"/>
        <v/>
      </c>
      <c r="T620" s="282" t="str" cm="1">
        <f t="array" ref="T620">IFERROR(INDEX(import_data,MATCH($T$8&amp;"-"&amp;$Q620,import_key,0),T$9),"")</f>
        <v/>
      </c>
      <c r="U620" s="280" t="str" cm="1">
        <f t="array" ref="U620">IFERROR(INDEX(import_data,MATCH($T$8&amp;"-"&amp;$Q620,import_key,0),U$9),"")</f>
        <v/>
      </c>
      <c r="V620" s="300" t="str" cm="1">
        <f t="array" ref="V620">IFERROR(INDEX(import_data,MATCH($T$8&amp;"-"&amp;$Q620,import_key,0),V$9),"")</f>
        <v/>
      </c>
    </row>
    <row r="621" spans="2:22" x14ac:dyDescent="0.25">
      <c r="B621" s="141">
        <f t="shared" si="70"/>
        <v>609</v>
      </c>
      <c r="C621" s="278">
        <f t="shared" si="64"/>
        <v>627</v>
      </c>
      <c r="E621" s="282" cm="1">
        <f t="array" ref="E621">IF($C621="","",INDEX(import_data,$C621,E$9))</f>
        <v>1784</v>
      </c>
      <c r="F621" s="280" t="str" cm="1">
        <f t="array" ref="F621">IF($C621="","",INDEX(import_data,$C621,F$9))</f>
        <v>Liliana</v>
      </c>
      <c r="G621" s="280" t="str" cm="1">
        <f t="array" ref="G621">IF($C621="","",INDEX(import_data,$C621,G$9))</f>
        <v>Božić</v>
      </c>
      <c r="H621" s="280" t="str" cm="1">
        <f t="array" ref="H621">IF($C621="","",IF(INDEX(import_data,$C621,H$9)="","",INDEX(import_data,$C621,H$9)))</f>
        <v>OK Kapela</v>
      </c>
      <c r="I621" s="300" t="str" cm="1">
        <f t="array" ref="I621">IF($C621="","",IF(INDEX(import_data,$C621,I$9)="","",INDEX(import_data,$C621,I$9)))</f>
        <v/>
      </c>
      <c r="K621" s="312" t="str">
        <f t="shared" si="66"/>
        <v>Liliana – Božić – OK Kapela</v>
      </c>
      <c r="L621" s="92" t="s">
        <v>0</v>
      </c>
      <c r="M621" s="312" t="str">
        <f t="shared" si="67"/>
        <v>Liliana – Božić – OK Kapela</v>
      </c>
      <c r="N621" s="92" t="s">
        <v>0</v>
      </c>
      <c r="O621" s="312" t="str">
        <f t="shared" si="68"/>
        <v>Liliana – Božić</v>
      </c>
      <c r="P621" s="92" t="s">
        <v>0</v>
      </c>
      <c r="Q621" s="141">
        <f t="shared" si="69"/>
        <v>609</v>
      </c>
      <c r="R621" s="278" t="str">
        <f t="shared" si="65"/>
        <v/>
      </c>
      <c r="T621" s="282" t="str" cm="1">
        <f t="array" ref="T621">IFERROR(INDEX(import_data,MATCH($T$8&amp;"-"&amp;$Q621,import_key,0),T$9),"")</f>
        <v/>
      </c>
      <c r="U621" s="301" t="str" cm="1">
        <f t="array" ref="U621">IFERROR(INDEX(import_data,MATCH($T$8&amp;"-"&amp;$Q621,import_key,0),U$9),"")</f>
        <v/>
      </c>
      <c r="V621" s="300" t="str" cm="1">
        <f t="array" ref="V621">IFERROR(INDEX(import_data,MATCH($T$8&amp;"-"&amp;$Q621,import_key,0),V$9),"")</f>
        <v/>
      </c>
    </row>
    <row r="622" spans="2:22" x14ac:dyDescent="0.25">
      <c r="B622" s="141">
        <f t="shared" si="70"/>
        <v>610</v>
      </c>
      <c r="C622" s="278">
        <f t="shared" si="64"/>
        <v>628</v>
      </c>
      <c r="E622" s="282" cm="1">
        <f t="array" ref="E622">IF($C622="","",INDEX(import_data,$C622,E$9))</f>
        <v>1370</v>
      </c>
      <c r="F622" s="280" t="str" cm="1">
        <f t="array" ref="F622">IF($C622="","",INDEX(import_data,$C622,F$9))</f>
        <v>Lino</v>
      </c>
      <c r="G622" s="280" t="str" cm="1">
        <f t="array" ref="G622">IF($C622="","",INDEX(import_data,$C622,G$9))</f>
        <v>Legac</v>
      </c>
      <c r="H622" s="280" t="str" cm="1">
        <f t="array" ref="H622">IF($C622="","",IF(INDEX(import_data,$C622,H$9)="","",INDEX(import_data,$C622,H$9)))</f>
        <v>OK Japetić</v>
      </c>
      <c r="I622" s="300" t="str" cm="1">
        <f t="array" ref="I622">IF($C622="","",IF(INDEX(import_data,$C622,I$9)="","",INDEX(import_data,$C622,I$9)))</f>
        <v>M35</v>
      </c>
      <c r="K622" s="312" t="str">
        <f t="shared" si="66"/>
        <v>Lino – Legac – OK Japetić – M35</v>
      </c>
      <c r="L622" s="92" t="s">
        <v>0</v>
      </c>
      <c r="M622" s="312" t="str">
        <f t="shared" si="67"/>
        <v>Lino – Legac – OK Japetić</v>
      </c>
      <c r="N622" s="92" t="s">
        <v>0</v>
      </c>
      <c r="O622" s="312" t="str">
        <f t="shared" si="68"/>
        <v>Lino – Legac</v>
      </c>
      <c r="P622" s="92" t="s">
        <v>0</v>
      </c>
      <c r="Q622" s="141">
        <f t="shared" si="69"/>
        <v>610</v>
      </c>
      <c r="R622" s="278" t="str">
        <f t="shared" si="65"/>
        <v/>
      </c>
      <c r="T622" s="282" t="str" cm="1">
        <f t="array" ref="T622">IFERROR(INDEX(import_data,MATCH($T$8&amp;"-"&amp;$Q622,import_key,0),T$9),"")</f>
        <v/>
      </c>
      <c r="U622" s="280" t="str" cm="1">
        <f t="array" ref="U622">IFERROR(INDEX(import_data,MATCH($T$8&amp;"-"&amp;$Q622,import_key,0),U$9),"")</f>
        <v/>
      </c>
      <c r="V622" s="300" t="str" cm="1">
        <f t="array" ref="V622">IFERROR(INDEX(import_data,MATCH($T$8&amp;"-"&amp;$Q622,import_key,0),V$9),"")</f>
        <v/>
      </c>
    </row>
    <row r="623" spans="2:22" x14ac:dyDescent="0.25">
      <c r="B623" s="141">
        <f t="shared" si="70"/>
        <v>611</v>
      </c>
      <c r="C623" s="278">
        <f t="shared" si="64"/>
        <v>629</v>
      </c>
      <c r="E623" s="282" cm="1">
        <f t="array" ref="E623">IF($C623="","",INDEX(import_data,$C623,E$9))</f>
        <v>2121</v>
      </c>
      <c r="F623" s="280" t="str" cm="1">
        <f t="array" ref="F623">IF($C623="","",INDEX(import_data,$C623,F$9))</f>
        <v>Liva</v>
      </c>
      <c r="G623" s="280" t="str" cm="1">
        <f t="array" ref="G623">IF($C623="","",INDEX(import_data,$C623,G$9))</f>
        <v>Velkere</v>
      </c>
      <c r="H623" s="280" t="str" cm="1">
        <f t="array" ref="H623">IF($C623="","",IF(INDEX(import_data,$C623,H$9)="","",INDEX(import_data,$C623,H$9)))</f>
        <v>Aluksne OK</v>
      </c>
      <c r="I623" s="300" t="str" cm="1">
        <f t="array" ref="I623">IF($C623="","",IF(INDEX(import_data,$C623,I$9)="","",INDEX(import_data,$C623,I$9)))</f>
        <v/>
      </c>
      <c r="K623" s="312" t="str">
        <f t="shared" si="66"/>
        <v>Liva – Velkere – Aluksne OK</v>
      </c>
      <c r="L623" s="92" t="s">
        <v>0</v>
      </c>
      <c r="M623" s="312" t="str">
        <f t="shared" si="67"/>
        <v>Liva – Velkere – Aluksne OK</v>
      </c>
      <c r="N623" s="92" t="s">
        <v>0</v>
      </c>
      <c r="O623" s="312" t="str">
        <f t="shared" si="68"/>
        <v>Liva – Velkere</v>
      </c>
      <c r="P623" s="92" t="s">
        <v>0</v>
      </c>
      <c r="Q623" s="141">
        <f t="shared" si="69"/>
        <v>611</v>
      </c>
      <c r="R623" s="278" t="str">
        <f t="shared" si="65"/>
        <v/>
      </c>
      <c r="T623" s="282" t="str" cm="1">
        <f t="array" ref="T623">IFERROR(INDEX(import_data,MATCH($T$8&amp;"-"&amp;$Q623,import_key,0),T$9),"")</f>
        <v/>
      </c>
      <c r="U623" s="280" t="str" cm="1">
        <f t="array" ref="U623">IFERROR(INDEX(import_data,MATCH($T$8&amp;"-"&amp;$Q623,import_key,0),U$9),"")</f>
        <v/>
      </c>
      <c r="V623" s="300" t="str" cm="1">
        <f t="array" ref="V623">IFERROR(INDEX(import_data,MATCH($T$8&amp;"-"&amp;$Q623,import_key,0),V$9),"")</f>
        <v/>
      </c>
    </row>
    <row r="624" spans="2:22" x14ac:dyDescent="0.25">
      <c r="B624" s="141">
        <f t="shared" si="70"/>
        <v>612</v>
      </c>
      <c r="C624" s="278">
        <f t="shared" si="64"/>
        <v>630</v>
      </c>
      <c r="E624" s="282" cm="1">
        <f t="array" ref="E624">IF($C624="","",INDEX(import_data,$C624,E$9))</f>
        <v>1924</v>
      </c>
      <c r="F624" s="280" t="str" cm="1">
        <f t="array" ref="F624">IF($C624="","",INDEX(import_data,$C624,F$9))</f>
        <v>Ljiljana</v>
      </c>
      <c r="G624" s="280" t="str" cm="1">
        <f t="array" ref="G624">IF($C624="","",INDEX(import_data,$C624,G$9))</f>
        <v>Oršulić</v>
      </c>
      <c r="H624" s="280" t="str" cm="1">
        <f t="array" ref="H624">IF($C624="","",IF(INDEX(import_data,$C624,H$9)="","",INDEX(import_data,$C624,H$9)))</f>
        <v>OK Vihor</v>
      </c>
      <c r="I624" s="300" t="str" cm="1">
        <f t="array" ref="I624">IF($C624="","",IF(INDEX(import_data,$C624,I$9)="","",INDEX(import_data,$C624,I$9)))</f>
        <v/>
      </c>
      <c r="K624" s="312" t="str">
        <f t="shared" si="66"/>
        <v>Ljiljana – Oršulić – OK Vihor</v>
      </c>
      <c r="L624" s="92" t="s">
        <v>0</v>
      </c>
      <c r="M624" s="312" t="str">
        <f t="shared" si="67"/>
        <v>Ljiljana – Oršulić – OK Vihor</v>
      </c>
      <c r="N624" s="92" t="s">
        <v>0</v>
      </c>
      <c r="O624" s="312" t="str">
        <f t="shared" si="68"/>
        <v>Ljiljana – Oršulić</v>
      </c>
      <c r="P624" s="92" t="s">
        <v>0</v>
      </c>
      <c r="Q624" s="141">
        <f t="shared" si="69"/>
        <v>612</v>
      </c>
      <c r="R624" s="278" t="str">
        <f t="shared" si="65"/>
        <v/>
      </c>
      <c r="T624" s="282" t="str" cm="1">
        <f t="array" ref="T624">IFERROR(INDEX(import_data,MATCH($T$8&amp;"-"&amp;$Q624,import_key,0),T$9),"")</f>
        <v/>
      </c>
      <c r="U624" s="280" t="str" cm="1">
        <f t="array" ref="U624">IFERROR(INDEX(import_data,MATCH($T$8&amp;"-"&amp;$Q624,import_key,0),U$9),"")</f>
        <v/>
      </c>
      <c r="V624" s="300" t="str" cm="1">
        <f t="array" ref="V624">IFERROR(INDEX(import_data,MATCH($T$8&amp;"-"&amp;$Q624,import_key,0),V$9),"")</f>
        <v/>
      </c>
    </row>
    <row r="625" spans="2:22" x14ac:dyDescent="0.25">
      <c r="B625" s="141">
        <f t="shared" si="70"/>
        <v>613</v>
      </c>
      <c r="C625" s="278">
        <f t="shared" si="64"/>
        <v>631</v>
      </c>
      <c r="E625" s="282" cm="1">
        <f t="array" ref="E625">IF($C625="","",INDEX(import_data,$C625,E$9))</f>
        <v>1130</v>
      </c>
      <c r="F625" s="280" t="str" cm="1">
        <f t="array" ref="F625">IF($C625="","",INDEX(import_data,$C625,F$9))</f>
        <v>Lobel</v>
      </c>
      <c r="G625" s="280" t="str" cm="1">
        <f t="array" ref="G625">IF($C625="","",INDEX(import_data,$C625,G$9))</f>
        <v>Horvat</v>
      </c>
      <c r="H625" s="280" t="str" cm="1">
        <f t="array" ref="H625">IF($C625="","",IF(INDEX(import_data,$C625,H$9)="","",INDEX(import_data,$C625,H$9)))</f>
        <v>OK Maksimir</v>
      </c>
      <c r="I625" s="300" t="str" cm="1">
        <f t="array" ref="I625">IF($C625="","",IF(INDEX(import_data,$C625,I$9)="","",INDEX(import_data,$C625,I$9)))</f>
        <v>M21A</v>
      </c>
      <c r="K625" s="312" t="str">
        <f t="shared" si="66"/>
        <v>Lobel – Horvat – OK Maksimir – M21A</v>
      </c>
      <c r="L625" s="92" t="s">
        <v>0</v>
      </c>
      <c r="M625" s="312" t="str">
        <f t="shared" si="67"/>
        <v>Lobel – Horvat – OK Maksimir</v>
      </c>
      <c r="N625" s="92" t="s">
        <v>0</v>
      </c>
      <c r="O625" s="312" t="str">
        <f t="shared" si="68"/>
        <v>Lobel – Horvat</v>
      </c>
      <c r="P625" s="92" t="s">
        <v>0</v>
      </c>
      <c r="Q625" s="141">
        <f t="shared" si="69"/>
        <v>613</v>
      </c>
      <c r="R625" s="278" t="str">
        <f t="shared" si="65"/>
        <v/>
      </c>
      <c r="T625" s="282" t="str" cm="1">
        <f t="array" ref="T625">IFERROR(INDEX(import_data,MATCH($T$8&amp;"-"&amp;$Q625,import_key,0),T$9),"")</f>
        <v/>
      </c>
      <c r="U625" s="280" t="str" cm="1">
        <f t="array" ref="U625">IFERROR(INDEX(import_data,MATCH($T$8&amp;"-"&amp;$Q625,import_key,0),U$9),"")</f>
        <v/>
      </c>
      <c r="V625" s="300" t="str" cm="1">
        <f t="array" ref="V625">IFERROR(INDEX(import_data,MATCH($T$8&amp;"-"&amp;$Q625,import_key,0),V$9),"")</f>
        <v/>
      </c>
    </row>
    <row r="626" spans="2:22" x14ac:dyDescent="0.25">
      <c r="B626" s="141">
        <f t="shared" si="70"/>
        <v>614</v>
      </c>
      <c r="C626" s="278">
        <f t="shared" si="64"/>
        <v>632</v>
      </c>
      <c r="E626" s="282" cm="1">
        <f t="array" ref="E626">IF($C626="","",INDEX(import_data,$C626,E$9))</f>
        <v>1351</v>
      </c>
      <c r="F626" s="280" t="str" cm="1">
        <f t="array" ref="F626">IF($C626="","",INDEX(import_data,$C626,F$9))</f>
        <v>Lorena</v>
      </c>
      <c r="G626" s="280" t="str" cm="1">
        <f t="array" ref="G626">IF($C626="","",INDEX(import_data,$C626,G$9))</f>
        <v>Orešković</v>
      </c>
      <c r="H626" s="280" t="str" cm="1">
        <f t="array" ref="H626">IF($C626="","",IF(INDEX(import_data,$C626,H$9)="","",INDEX(import_data,$C626,H$9)))</f>
        <v>OK Maksimir</v>
      </c>
      <c r="I626" s="300" t="str" cm="1">
        <f t="array" ref="I626">IF($C626="","",IF(INDEX(import_data,$C626,I$9)="","",INDEX(import_data,$C626,I$9)))</f>
        <v/>
      </c>
      <c r="K626" s="312" t="str">
        <f t="shared" si="66"/>
        <v>Lorena – Orešković – OK Maksimir</v>
      </c>
      <c r="L626" s="92" t="s">
        <v>0</v>
      </c>
      <c r="M626" s="312" t="str">
        <f t="shared" si="67"/>
        <v>Lorena – Orešković – OK Maksimir</v>
      </c>
      <c r="N626" s="92" t="s">
        <v>0</v>
      </c>
      <c r="O626" s="312" t="str">
        <f t="shared" si="68"/>
        <v>Lorena – Orešković</v>
      </c>
      <c r="P626" s="92" t="s">
        <v>0</v>
      </c>
      <c r="Q626" s="141">
        <f t="shared" si="69"/>
        <v>614</v>
      </c>
      <c r="R626" s="278" t="str">
        <f t="shared" si="65"/>
        <v/>
      </c>
      <c r="T626" s="282" t="str" cm="1">
        <f t="array" ref="T626">IFERROR(INDEX(import_data,MATCH($T$8&amp;"-"&amp;$Q626,import_key,0),T$9),"")</f>
        <v/>
      </c>
      <c r="U626" s="280" t="str" cm="1">
        <f t="array" ref="U626">IFERROR(INDEX(import_data,MATCH($T$8&amp;"-"&amp;$Q626,import_key,0),U$9),"")</f>
        <v/>
      </c>
      <c r="V626" s="300" t="str" cm="1">
        <f t="array" ref="V626">IFERROR(INDEX(import_data,MATCH($T$8&amp;"-"&amp;$Q626,import_key,0),V$9),"")</f>
        <v/>
      </c>
    </row>
    <row r="627" spans="2:22" x14ac:dyDescent="0.25">
      <c r="B627" s="141">
        <f t="shared" si="70"/>
        <v>615</v>
      </c>
      <c r="C627" s="278">
        <f t="shared" si="64"/>
        <v>633</v>
      </c>
      <c r="E627" s="282" cm="1">
        <f t="array" ref="E627">IF($C627="","",INDEX(import_data,$C627,E$9))</f>
        <v>1390</v>
      </c>
      <c r="F627" s="280" t="str" cm="1">
        <f t="array" ref="F627">IF($C627="","",INDEX(import_data,$C627,F$9))</f>
        <v>Lorena</v>
      </c>
      <c r="G627" s="280" t="str" cm="1">
        <f t="array" ref="G627">IF($C627="","",INDEX(import_data,$C627,G$9))</f>
        <v>Malec</v>
      </c>
      <c r="H627" s="280" t="str" cm="1">
        <f t="array" ref="H627">IF($C627="","",IF(INDEX(import_data,$C627,H$9)="","",INDEX(import_data,$C627,H$9)))</f>
        <v>OK Vihor</v>
      </c>
      <c r="I627" s="300" t="str" cm="1">
        <f t="array" ref="I627">IF($C627="","",IF(INDEX(import_data,$C627,I$9)="","",INDEX(import_data,$C627,I$9)))</f>
        <v>Ž21B</v>
      </c>
      <c r="K627" s="312" t="str">
        <f t="shared" si="66"/>
        <v>Lorena – Malec – OK Vihor – Ž21B</v>
      </c>
      <c r="L627" s="92" t="s">
        <v>0</v>
      </c>
      <c r="M627" s="312" t="str">
        <f t="shared" si="67"/>
        <v>Lorena – Malec – OK Vihor</v>
      </c>
      <c r="N627" s="92" t="s">
        <v>0</v>
      </c>
      <c r="O627" s="312" t="str">
        <f t="shared" si="68"/>
        <v>Lorena – Malec</v>
      </c>
      <c r="P627" s="92" t="s">
        <v>0</v>
      </c>
      <c r="Q627" s="141">
        <f t="shared" si="69"/>
        <v>615</v>
      </c>
      <c r="R627" s="278" t="str">
        <f t="shared" si="65"/>
        <v/>
      </c>
      <c r="T627" s="282" t="str" cm="1">
        <f t="array" ref="T627">IFERROR(INDEX(import_data,MATCH($T$8&amp;"-"&amp;$Q627,import_key,0),T$9),"")</f>
        <v/>
      </c>
      <c r="U627" s="280" t="str" cm="1">
        <f t="array" ref="U627">IFERROR(INDEX(import_data,MATCH($T$8&amp;"-"&amp;$Q627,import_key,0),U$9),"")</f>
        <v/>
      </c>
      <c r="V627" s="300" t="str" cm="1">
        <f t="array" ref="V627">IFERROR(INDEX(import_data,MATCH($T$8&amp;"-"&amp;$Q627,import_key,0),V$9),"")</f>
        <v/>
      </c>
    </row>
    <row r="628" spans="2:22" x14ac:dyDescent="0.25">
      <c r="B628" s="141">
        <f t="shared" si="70"/>
        <v>616</v>
      </c>
      <c r="C628" s="278">
        <f t="shared" si="64"/>
        <v>634</v>
      </c>
      <c r="E628" s="282" cm="1">
        <f t="array" ref="E628">IF($C628="","",INDEX(import_data,$C628,E$9))</f>
        <v>1063</v>
      </c>
      <c r="F628" s="280" t="str" cm="1">
        <f t="array" ref="F628">IF($C628="","",INDEX(import_data,$C628,F$9))</f>
        <v>Lovorka</v>
      </c>
      <c r="G628" s="280" t="str" cm="1">
        <f t="array" ref="G628">IF($C628="","",INDEX(import_data,$C628,G$9))</f>
        <v>Čaja</v>
      </c>
      <c r="H628" s="280" t="str" cm="1">
        <f t="array" ref="H628">IF($C628="","",IF(INDEX(import_data,$C628,H$9)="","",INDEX(import_data,$C628,H$9)))</f>
        <v>OK Vihor</v>
      </c>
      <c r="I628" s="300" t="str" cm="1">
        <f t="array" ref="I628">IF($C628="","",IF(INDEX(import_data,$C628,I$9)="","",INDEX(import_data,$C628,I$9)))</f>
        <v>Ž21A</v>
      </c>
      <c r="K628" s="312" t="str">
        <f t="shared" si="66"/>
        <v>Lovorka – Čaja – OK Vihor – Ž21A</v>
      </c>
      <c r="L628" s="92" t="s">
        <v>0</v>
      </c>
      <c r="M628" s="312" t="str">
        <f t="shared" si="67"/>
        <v>Lovorka – Čaja – OK Vihor</v>
      </c>
      <c r="N628" s="92" t="s">
        <v>0</v>
      </c>
      <c r="O628" s="312" t="str">
        <f t="shared" si="68"/>
        <v>Lovorka – Čaja</v>
      </c>
      <c r="P628" s="92" t="s">
        <v>0</v>
      </c>
      <c r="Q628" s="141">
        <f t="shared" si="69"/>
        <v>616</v>
      </c>
      <c r="R628" s="278" t="str">
        <f t="shared" si="65"/>
        <v/>
      </c>
      <c r="T628" s="282" t="str" cm="1">
        <f t="array" ref="T628">IFERROR(INDEX(import_data,MATCH($T$8&amp;"-"&amp;$Q628,import_key,0),T$9),"")</f>
        <v/>
      </c>
      <c r="U628" s="280" t="str" cm="1">
        <f t="array" ref="U628">IFERROR(INDEX(import_data,MATCH($T$8&amp;"-"&amp;$Q628,import_key,0),U$9),"")</f>
        <v/>
      </c>
      <c r="V628" s="300" t="str" cm="1">
        <f t="array" ref="V628">IFERROR(INDEX(import_data,MATCH($T$8&amp;"-"&amp;$Q628,import_key,0),V$9),"")</f>
        <v/>
      </c>
    </row>
    <row r="629" spans="2:22" x14ac:dyDescent="0.25">
      <c r="B629" s="141">
        <f t="shared" si="70"/>
        <v>617</v>
      </c>
      <c r="C629" s="278">
        <f t="shared" si="64"/>
        <v>635</v>
      </c>
      <c r="E629" s="282" cm="1">
        <f t="array" ref="E629">IF($C629="","",INDEX(import_data,$C629,E$9))</f>
        <v>1251</v>
      </c>
      <c r="F629" s="280" t="str" cm="1">
        <f t="array" ref="F629">IF($C629="","",INDEX(import_data,$C629,F$9))</f>
        <v>Lovre</v>
      </c>
      <c r="G629" s="280" t="str" cm="1">
        <f t="array" ref="G629">IF($C629="","",INDEX(import_data,$C629,G$9))</f>
        <v>Mazić</v>
      </c>
      <c r="H629" s="280" t="str" cm="1">
        <f t="array" ref="H629">IF($C629="","",IF(INDEX(import_data,$C629,H$9)="","",INDEX(import_data,$C629,H$9)))</f>
        <v>OK Vihor</v>
      </c>
      <c r="I629" s="300" t="str" cm="1">
        <f t="array" ref="I629">IF($C629="","",IF(INDEX(import_data,$C629,I$9)="","",INDEX(import_data,$C629,I$9)))</f>
        <v>M12</v>
      </c>
      <c r="K629" s="312" t="str">
        <f t="shared" si="66"/>
        <v>Lovre – Mazić – OK Vihor – M12</v>
      </c>
      <c r="L629" s="92" t="s">
        <v>0</v>
      </c>
      <c r="M629" s="312" t="str">
        <f t="shared" si="67"/>
        <v>Lovre – Mazić – OK Vihor</v>
      </c>
      <c r="N629" s="92" t="s">
        <v>0</v>
      </c>
      <c r="O629" s="312" t="str">
        <f t="shared" si="68"/>
        <v>Lovre – Mazić</v>
      </c>
      <c r="P629" s="92" t="s">
        <v>0</v>
      </c>
      <c r="Q629" s="141">
        <f t="shared" si="69"/>
        <v>617</v>
      </c>
      <c r="R629" s="278" t="str">
        <f t="shared" si="65"/>
        <v/>
      </c>
      <c r="T629" s="282" t="str" cm="1">
        <f t="array" ref="T629">IFERROR(INDEX(import_data,MATCH($T$8&amp;"-"&amp;$Q629,import_key,0),T$9),"")</f>
        <v/>
      </c>
      <c r="U629" s="280" t="str" cm="1">
        <f t="array" ref="U629">IFERROR(INDEX(import_data,MATCH($T$8&amp;"-"&amp;$Q629,import_key,0),U$9),"")</f>
        <v/>
      </c>
      <c r="V629" s="300" t="str" cm="1">
        <f t="array" ref="V629">IFERROR(INDEX(import_data,MATCH($T$8&amp;"-"&amp;$Q629,import_key,0),V$9),"")</f>
        <v/>
      </c>
    </row>
    <row r="630" spans="2:22" x14ac:dyDescent="0.25">
      <c r="B630" s="141">
        <f t="shared" si="70"/>
        <v>618</v>
      </c>
      <c r="C630" s="278">
        <f t="shared" si="64"/>
        <v>636</v>
      </c>
      <c r="E630" s="282" cm="1">
        <f t="array" ref="E630">IF($C630="","",INDEX(import_data,$C630,E$9))</f>
        <v>1856</v>
      </c>
      <c r="F630" s="280" t="str" cm="1">
        <f t="array" ref="F630">IF($C630="","",INDEX(import_data,$C630,F$9))</f>
        <v>Lovro</v>
      </c>
      <c r="G630" s="280" t="str" cm="1">
        <f t="array" ref="G630">IF($C630="","",INDEX(import_data,$C630,G$9))</f>
        <v>Berečki</v>
      </c>
      <c r="H630" s="280" t="str" cm="1">
        <f t="array" ref="H630">IF($C630="","",IF(INDEX(import_data,$C630,H$9)="","",INDEX(import_data,$C630,H$9)))</f>
        <v>OK Japetić</v>
      </c>
      <c r="I630" s="300" t="str" cm="1">
        <f t="array" ref="I630">IF($C630="","",IF(INDEX(import_data,$C630,I$9)="","",INDEX(import_data,$C630,I$9)))</f>
        <v/>
      </c>
      <c r="K630" s="312" t="str">
        <f t="shared" si="66"/>
        <v>Lovro – Berečki – OK Japetić</v>
      </c>
      <c r="L630" s="92" t="s">
        <v>0</v>
      </c>
      <c r="M630" s="312" t="str">
        <f t="shared" si="67"/>
        <v>Lovro – Berečki – OK Japetić</v>
      </c>
      <c r="N630" s="92" t="s">
        <v>0</v>
      </c>
      <c r="O630" s="312" t="str">
        <f t="shared" si="68"/>
        <v>Lovro – Berečki</v>
      </c>
      <c r="P630" s="92" t="s">
        <v>0</v>
      </c>
      <c r="Q630" s="141">
        <f t="shared" si="69"/>
        <v>618</v>
      </c>
      <c r="R630" s="278" t="str">
        <f t="shared" si="65"/>
        <v/>
      </c>
      <c r="T630" s="282" t="str" cm="1">
        <f t="array" ref="T630">IFERROR(INDEX(import_data,MATCH($T$8&amp;"-"&amp;$Q630,import_key,0),T$9),"")</f>
        <v/>
      </c>
      <c r="U630" s="280" t="str" cm="1">
        <f t="array" ref="U630">IFERROR(INDEX(import_data,MATCH($T$8&amp;"-"&amp;$Q630,import_key,0),U$9),"")</f>
        <v/>
      </c>
      <c r="V630" s="300" t="str" cm="1">
        <f t="array" ref="V630">IFERROR(INDEX(import_data,MATCH($T$8&amp;"-"&amp;$Q630,import_key,0),V$9),"")</f>
        <v/>
      </c>
    </row>
    <row r="631" spans="2:22" x14ac:dyDescent="0.25">
      <c r="B631" s="141">
        <f t="shared" si="70"/>
        <v>619</v>
      </c>
      <c r="C631" s="278">
        <f t="shared" si="64"/>
        <v>637</v>
      </c>
      <c r="E631" s="282" cm="1">
        <f t="array" ref="E631">IF($C631="","",INDEX(import_data,$C631,E$9))</f>
        <v>1507</v>
      </c>
      <c r="F631" s="280" t="str" cm="1">
        <f t="array" ref="F631">IF($C631="","",INDEX(import_data,$C631,F$9))</f>
        <v>Lovro</v>
      </c>
      <c r="G631" s="280" t="str" cm="1">
        <f t="array" ref="G631">IF($C631="","",INDEX(import_data,$C631,G$9))</f>
        <v>Janžek</v>
      </c>
      <c r="H631" s="280" t="str" cm="1">
        <f t="array" ref="H631">IF($C631="","",IF(INDEX(import_data,$C631,H$9)="","",INDEX(import_data,$C631,H$9)))</f>
        <v>OK Međimurje</v>
      </c>
      <c r="I631" s="300" t="str" cm="1">
        <f t="array" ref="I631">IF($C631="","",IF(INDEX(import_data,$C631,I$9)="","",INDEX(import_data,$C631,I$9)))</f>
        <v/>
      </c>
      <c r="K631" s="312" t="str">
        <f t="shared" si="66"/>
        <v>Lovro – Janžek – OK Međimurje</v>
      </c>
      <c r="L631" s="92" t="s">
        <v>0</v>
      </c>
      <c r="M631" s="312" t="str">
        <f t="shared" si="67"/>
        <v>Lovro – Janžek – OK Međimurje</v>
      </c>
      <c r="N631" s="92" t="s">
        <v>0</v>
      </c>
      <c r="O631" s="312" t="str">
        <f t="shared" si="68"/>
        <v>Lovro – Janžek</v>
      </c>
      <c r="P631" s="92" t="s">
        <v>0</v>
      </c>
      <c r="Q631" s="141">
        <f t="shared" si="69"/>
        <v>619</v>
      </c>
      <c r="R631" s="278" t="str">
        <f t="shared" si="65"/>
        <v/>
      </c>
      <c r="T631" s="282" t="str" cm="1">
        <f t="array" ref="T631">IFERROR(INDEX(import_data,MATCH($T$8&amp;"-"&amp;$Q631,import_key,0),T$9),"")</f>
        <v/>
      </c>
      <c r="U631" s="280" t="str" cm="1">
        <f t="array" ref="U631">IFERROR(INDEX(import_data,MATCH($T$8&amp;"-"&amp;$Q631,import_key,0),U$9),"")</f>
        <v/>
      </c>
      <c r="V631" s="300" t="str" cm="1">
        <f t="array" ref="V631">IFERROR(INDEX(import_data,MATCH($T$8&amp;"-"&amp;$Q631,import_key,0),V$9),"")</f>
        <v/>
      </c>
    </row>
    <row r="632" spans="2:22" x14ac:dyDescent="0.25">
      <c r="B632" s="141">
        <f t="shared" si="70"/>
        <v>620</v>
      </c>
      <c r="C632" s="278">
        <f t="shared" si="64"/>
        <v>638</v>
      </c>
      <c r="E632" s="282" cm="1">
        <f t="array" ref="E632">IF($C632="","",INDEX(import_data,$C632,E$9))</f>
        <v>1315</v>
      </c>
      <c r="F632" s="280" t="str" cm="1">
        <f t="array" ref="F632">IF($C632="","",INDEX(import_data,$C632,F$9))</f>
        <v>Lovro</v>
      </c>
      <c r="G632" s="280" t="str" cm="1">
        <f t="array" ref="G632">IF($C632="","",INDEX(import_data,$C632,G$9))</f>
        <v>Pinjušić</v>
      </c>
      <c r="H632" s="280" t="str" cm="1">
        <f t="array" ref="H632">IF($C632="","",IF(INDEX(import_data,$C632,H$9)="","",INDEX(import_data,$C632,H$9)))</f>
        <v>OK Japetić</v>
      </c>
      <c r="I632" s="300" t="str" cm="1">
        <f t="array" ref="I632">IF($C632="","",IF(INDEX(import_data,$C632,I$9)="","",INDEX(import_data,$C632,I$9)))</f>
        <v>M12</v>
      </c>
      <c r="K632" s="312" t="str">
        <f t="shared" si="66"/>
        <v>Lovro – Pinjušić – OK Japetić – M12</v>
      </c>
      <c r="L632" s="92" t="s">
        <v>0</v>
      </c>
      <c r="M632" s="312" t="str">
        <f t="shared" si="67"/>
        <v>Lovro – Pinjušić – OK Japetić</v>
      </c>
      <c r="N632" s="92" t="s">
        <v>0</v>
      </c>
      <c r="O632" s="312" t="str">
        <f t="shared" si="68"/>
        <v>Lovro – Pinjušić</v>
      </c>
      <c r="P632" s="92" t="s">
        <v>0</v>
      </c>
      <c r="Q632" s="141">
        <f t="shared" si="69"/>
        <v>620</v>
      </c>
      <c r="R632" s="278" t="str">
        <f t="shared" si="65"/>
        <v/>
      </c>
      <c r="T632" s="282" t="str" cm="1">
        <f t="array" ref="T632">IFERROR(INDEX(import_data,MATCH($T$8&amp;"-"&amp;$Q632,import_key,0),T$9),"")</f>
        <v/>
      </c>
      <c r="U632" s="280" t="str" cm="1">
        <f t="array" ref="U632">IFERROR(INDEX(import_data,MATCH($T$8&amp;"-"&amp;$Q632,import_key,0),U$9),"")</f>
        <v/>
      </c>
      <c r="V632" s="300" t="str" cm="1">
        <f t="array" ref="V632">IFERROR(INDEX(import_data,MATCH($T$8&amp;"-"&amp;$Q632,import_key,0),V$9),"")</f>
        <v/>
      </c>
    </row>
    <row r="633" spans="2:22" x14ac:dyDescent="0.25">
      <c r="B633" s="141">
        <f t="shared" si="70"/>
        <v>621</v>
      </c>
      <c r="C633" s="278">
        <f t="shared" si="64"/>
        <v>639</v>
      </c>
      <c r="E633" s="282" cm="1">
        <f t="array" ref="E633">IF($C633="","",INDEX(import_data,$C633,E$9))</f>
        <v>1888</v>
      </c>
      <c r="F633" s="280" t="str" cm="1">
        <f t="array" ref="F633">IF($C633="","",INDEX(import_data,$C633,F$9))</f>
        <v>Luana</v>
      </c>
      <c r="G633" s="280" t="str" cm="1">
        <f t="array" ref="G633">IF($C633="","",INDEX(import_data,$C633,G$9))</f>
        <v>Ivošević</v>
      </c>
      <c r="H633" s="280" t="str" cm="1">
        <f t="array" ref="H633">IF($C633="","",IF(INDEX(import_data,$C633,H$9)="","",INDEX(import_data,$C633,H$9)))</f>
        <v>OK Vihor</v>
      </c>
      <c r="I633" s="300" t="str" cm="1">
        <f t="array" ref="I633">IF($C633="","",IF(INDEX(import_data,$C633,I$9)="","",INDEX(import_data,$C633,I$9)))</f>
        <v>Ž21B</v>
      </c>
      <c r="K633" s="312" t="str">
        <f t="shared" si="66"/>
        <v>Luana – Ivošević – OK Vihor – Ž21B</v>
      </c>
      <c r="L633" s="92" t="s">
        <v>0</v>
      </c>
      <c r="M633" s="312" t="str">
        <f t="shared" si="67"/>
        <v>Luana – Ivošević – OK Vihor</v>
      </c>
      <c r="N633" s="92" t="s">
        <v>0</v>
      </c>
      <c r="O633" s="312" t="str">
        <f t="shared" si="68"/>
        <v>Luana – Ivošević</v>
      </c>
      <c r="P633" s="92" t="s">
        <v>0</v>
      </c>
      <c r="Q633" s="141">
        <f t="shared" si="69"/>
        <v>621</v>
      </c>
      <c r="R633" s="278" t="str">
        <f t="shared" si="65"/>
        <v/>
      </c>
      <c r="T633" s="282" t="str" cm="1">
        <f t="array" ref="T633">IFERROR(INDEX(import_data,MATCH($T$8&amp;"-"&amp;$Q633,import_key,0),T$9),"")</f>
        <v/>
      </c>
      <c r="U633" s="280" t="str" cm="1">
        <f t="array" ref="U633">IFERROR(INDEX(import_data,MATCH($T$8&amp;"-"&amp;$Q633,import_key,0),U$9),"")</f>
        <v/>
      </c>
      <c r="V633" s="300" t="str" cm="1">
        <f t="array" ref="V633">IFERROR(INDEX(import_data,MATCH($T$8&amp;"-"&amp;$Q633,import_key,0),V$9),"")</f>
        <v/>
      </c>
    </row>
    <row r="634" spans="2:22" x14ac:dyDescent="0.25">
      <c r="B634" s="141">
        <f t="shared" si="70"/>
        <v>622</v>
      </c>
      <c r="C634" s="278">
        <f t="shared" si="64"/>
        <v>640</v>
      </c>
      <c r="E634" s="282" cm="1">
        <f t="array" ref="E634">IF($C634="","",INDEX(import_data,$C634,E$9))</f>
        <v>1804</v>
      </c>
      <c r="F634" s="280" t="str" cm="1">
        <f t="array" ref="F634">IF($C634="","",INDEX(import_data,$C634,F$9))</f>
        <v>Lucas</v>
      </c>
      <c r="G634" s="280" t="str" cm="1">
        <f t="array" ref="G634">IF($C634="","",INDEX(import_data,$C634,G$9))</f>
        <v>Nežić</v>
      </c>
      <c r="H634" s="280" t="str" cm="1">
        <f t="array" ref="H634">IF($C634="","",IF(INDEX(import_data,$C634,H$9)="","",INDEX(import_data,$C634,H$9)))</f>
        <v>OK Vihor</v>
      </c>
      <c r="I634" s="300" t="str" cm="1">
        <f t="array" ref="I634">IF($C634="","",IF(INDEX(import_data,$C634,I$9)="","",INDEX(import_data,$C634,I$9)))</f>
        <v/>
      </c>
      <c r="K634" s="312" t="str">
        <f t="shared" si="66"/>
        <v>Lucas – Nežić – OK Vihor</v>
      </c>
      <c r="L634" s="92" t="s">
        <v>0</v>
      </c>
      <c r="M634" s="312" t="str">
        <f t="shared" si="67"/>
        <v>Lucas – Nežić – OK Vihor</v>
      </c>
      <c r="N634" s="92" t="s">
        <v>0</v>
      </c>
      <c r="O634" s="312" t="str">
        <f t="shared" si="68"/>
        <v>Lucas – Nežić</v>
      </c>
      <c r="P634" s="92" t="s">
        <v>0</v>
      </c>
      <c r="Q634" s="141">
        <f t="shared" si="69"/>
        <v>622</v>
      </c>
      <c r="R634" s="278" t="str">
        <f t="shared" si="65"/>
        <v/>
      </c>
      <c r="T634" s="282" t="str" cm="1">
        <f t="array" ref="T634">IFERROR(INDEX(import_data,MATCH($T$8&amp;"-"&amp;$Q634,import_key,0),T$9),"")</f>
        <v/>
      </c>
      <c r="U634" s="280" t="str" cm="1">
        <f t="array" ref="U634">IFERROR(INDEX(import_data,MATCH($T$8&amp;"-"&amp;$Q634,import_key,0),U$9),"")</f>
        <v/>
      </c>
      <c r="V634" s="300" t="str" cm="1">
        <f t="array" ref="V634">IFERROR(INDEX(import_data,MATCH($T$8&amp;"-"&amp;$Q634,import_key,0),V$9),"")</f>
        <v/>
      </c>
    </row>
    <row r="635" spans="2:22" x14ac:dyDescent="0.25">
      <c r="B635" s="141">
        <f t="shared" si="70"/>
        <v>623</v>
      </c>
      <c r="C635" s="278">
        <f t="shared" si="64"/>
        <v>641</v>
      </c>
      <c r="E635" s="282" cm="1">
        <f t="array" ref="E635">IF($C635="","",INDEX(import_data,$C635,E$9))</f>
        <v>1684</v>
      </c>
      <c r="F635" s="280" t="str" cm="1">
        <f t="array" ref="F635">IF($C635="","",INDEX(import_data,$C635,F$9))</f>
        <v>Lucia Gianna</v>
      </c>
      <c r="G635" s="280" t="str" cm="1">
        <f t="array" ref="G635">IF($C635="","",INDEX(import_data,$C635,G$9))</f>
        <v>Bašić</v>
      </c>
      <c r="H635" s="280" t="str" cm="1">
        <f t="array" ref="H635">IF($C635="","",IF(INDEX(import_data,$C635,H$9)="","",INDEX(import_data,$C635,H$9)))</f>
        <v>OK Orion</v>
      </c>
      <c r="I635" s="300" t="str" cm="1">
        <f t="array" ref="I635">IF($C635="","",IF(INDEX(import_data,$C635,I$9)="","",INDEX(import_data,$C635,I$9)))</f>
        <v/>
      </c>
      <c r="K635" s="312" t="str">
        <f t="shared" si="66"/>
        <v>Lucia Gianna – Bašić – OK Orion</v>
      </c>
      <c r="L635" s="92" t="s">
        <v>0</v>
      </c>
      <c r="M635" s="312" t="str">
        <f t="shared" si="67"/>
        <v>Lucia Gianna – Bašić – OK Orion</v>
      </c>
      <c r="N635" s="92" t="s">
        <v>0</v>
      </c>
      <c r="O635" s="312" t="str">
        <f t="shared" si="68"/>
        <v>Lucia Gianna – Bašić</v>
      </c>
      <c r="P635" s="92" t="s">
        <v>0</v>
      </c>
      <c r="Q635" s="141">
        <f t="shared" si="69"/>
        <v>623</v>
      </c>
      <c r="R635" s="278" t="str">
        <f t="shared" si="65"/>
        <v/>
      </c>
      <c r="T635" s="282" t="str" cm="1">
        <f t="array" ref="T635">IFERROR(INDEX(import_data,MATCH($T$8&amp;"-"&amp;$Q635,import_key,0),T$9),"")</f>
        <v/>
      </c>
      <c r="U635" s="280" t="str" cm="1">
        <f t="array" ref="U635">IFERROR(INDEX(import_data,MATCH($T$8&amp;"-"&amp;$Q635,import_key,0),U$9),"")</f>
        <v/>
      </c>
      <c r="V635" s="300" t="str" cm="1">
        <f t="array" ref="V635">IFERROR(INDEX(import_data,MATCH($T$8&amp;"-"&amp;$Q635,import_key,0),V$9),"")</f>
        <v/>
      </c>
    </row>
    <row r="636" spans="2:22" x14ac:dyDescent="0.25">
      <c r="B636" s="141">
        <f t="shared" si="70"/>
        <v>624</v>
      </c>
      <c r="C636" s="278">
        <f t="shared" si="64"/>
        <v>642</v>
      </c>
      <c r="E636" s="282" cm="1">
        <f t="array" ref="E636">IF($C636="","",INDEX(import_data,$C636,E$9))</f>
        <v>1996</v>
      </c>
      <c r="F636" s="280" t="str" cm="1">
        <f t="array" ref="F636">IF($C636="","",INDEX(import_data,$C636,F$9))</f>
        <v>Lucija</v>
      </c>
      <c r="G636" s="280" t="str" cm="1">
        <f t="array" ref="G636">IF($C636="","",INDEX(import_data,$C636,G$9))</f>
        <v>Velić</v>
      </c>
      <c r="H636" s="280" t="str" cm="1">
        <f t="array" ref="H636">IF($C636="","",IF(INDEX(import_data,$C636,H$9)="","",INDEX(import_data,$C636,H$9)))</f>
        <v>OK Japetić</v>
      </c>
      <c r="I636" s="300" t="str" cm="1">
        <f t="array" ref="I636">IF($C636="","",IF(INDEX(import_data,$C636,I$9)="","",INDEX(import_data,$C636,I$9)))</f>
        <v/>
      </c>
      <c r="K636" s="312" t="str">
        <f t="shared" si="66"/>
        <v>Lucija – Velić – OK Japetić</v>
      </c>
      <c r="L636" s="92" t="s">
        <v>0</v>
      </c>
      <c r="M636" s="312" t="str">
        <f t="shared" si="67"/>
        <v>Lucija – Velić – OK Japetić</v>
      </c>
      <c r="N636" s="92" t="s">
        <v>0</v>
      </c>
      <c r="O636" s="312" t="str">
        <f t="shared" si="68"/>
        <v>Lucija – Velić</v>
      </c>
      <c r="P636" s="92" t="s">
        <v>0</v>
      </c>
      <c r="Q636" s="141">
        <f t="shared" si="69"/>
        <v>624</v>
      </c>
      <c r="R636" s="278" t="str">
        <f t="shared" si="65"/>
        <v/>
      </c>
      <c r="T636" s="282" t="str" cm="1">
        <f t="array" ref="T636">IFERROR(INDEX(import_data,MATCH($T$8&amp;"-"&amp;$Q636,import_key,0),T$9),"")</f>
        <v/>
      </c>
      <c r="U636" s="280" t="str" cm="1">
        <f t="array" ref="U636">IFERROR(INDEX(import_data,MATCH($T$8&amp;"-"&amp;$Q636,import_key,0),U$9),"")</f>
        <v/>
      </c>
      <c r="V636" s="300" t="str" cm="1">
        <f t="array" ref="V636">IFERROR(INDEX(import_data,MATCH($T$8&amp;"-"&amp;$Q636,import_key,0),V$9),"")</f>
        <v/>
      </c>
    </row>
    <row r="637" spans="2:22" x14ac:dyDescent="0.25">
      <c r="B637" s="141">
        <f t="shared" si="70"/>
        <v>625</v>
      </c>
      <c r="C637" s="278">
        <f t="shared" si="64"/>
        <v>643</v>
      </c>
      <c r="E637" s="282" cm="1">
        <f t="array" ref="E637">IF($C637="","",INDEX(import_data,$C637,E$9))</f>
        <v>1932</v>
      </c>
      <c r="F637" s="280" t="str" cm="1">
        <f t="array" ref="F637">IF($C637="","",INDEX(import_data,$C637,F$9))</f>
        <v>Lucija</v>
      </c>
      <c r="G637" s="280" t="str" cm="1">
        <f t="array" ref="G637">IF($C637="","",INDEX(import_data,$C637,G$9))</f>
        <v>Šantek</v>
      </c>
      <c r="H637" s="280" t="str" cm="1">
        <f t="array" ref="H637">IF($C637="","",IF(INDEX(import_data,$C637,H$9)="","",INDEX(import_data,$C637,H$9)))</f>
        <v>OK Varaždin</v>
      </c>
      <c r="I637" s="300" t="str" cm="1">
        <f t="array" ref="I637">IF($C637="","",IF(INDEX(import_data,$C637,I$9)="","",INDEX(import_data,$C637,I$9)))</f>
        <v>Ž12</v>
      </c>
      <c r="K637" s="312" t="str">
        <f t="shared" si="66"/>
        <v>Lucija – Šantek – OK Varaždin – Ž12</v>
      </c>
      <c r="L637" s="92" t="s">
        <v>0</v>
      </c>
      <c r="M637" s="312" t="str">
        <f t="shared" si="67"/>
        <v>Lucija – Šantek – OK Varaždin</v>
      </c>
      <c r="N637" s="92" t="s">
        <v>0</v>
      </c>
      <c r="O637" s="312" t="str">
        <f t="shared" si="68"/>
        <v>Lucija – Šantek</v>
      </c>
      <c r="P637" s="92" t="s">
        <v>0</v>
      </c>
      <c r="Q637" s="141">
        <f t="shared" si="69"/>
        <v>625</v>
      </c>
      <c r="R637" s="278" t="str">
        <f t="shared" si="65"/>
        <v/>
      </c>
      <c r="T637" s="282" t="str" cm="1">
        <f t="array" ref="T637">IFERROR(INDEX(import_data,MATCH($T$8&amp;"-"&amp;$Q637,import_key,0),T$9),"")</f>
        <v/>
      </c>
      <c r="U637" s="280" t="str" cm="1">
        <f t="array" ref="U637">IFERROR(INDEX(import_data,MATCH($T$8&amp;"-"&amp;$Q637,import_key,0),U$9),"")</f>
        <v/>
      </c>
      <c r="V637" s="300" t="str" cm="1">
        <f t="array" ref="V637">IFERROR(INDEX(import_data,MATCH($T$8&amp;"-"&amp;$Q637,import_key,0),V$9),"")</f>
        <v/>
      </c>
    </row>
    <row r="638" spans="2:22" x14ac:dyDescent="0.25">
      <c r="B638" s="141">
        <f t="shared" si="70"/>
        <v>626</v>
      </c>
      <c r="C638" s="278">
        <f t="shared" si="64"/>
        <v>644</v>
      </c>
      <c r="E638" s="282" cm="1">
        <f t="array" ref="E638">IF($C638="","",INDEX(import_data,$C638,E$9))</f>
        <v>1658</v>
      </c>
      <c r="F638" s="280" t="str" cm="1">
        <f t="array" ref="F638">IF($C638="","",INDEX(import_data,$C638,F$9))</f>
        <v>Lucija</v>
      </c>
      <c r="G638" s="280" t="str" cm="1">
        <f t="array" ref="G638">IF($C638="","",INDEX(import_data,$C638,G$9))</f>
        <v>Jertec</v>
      </c>
      <c r="H638" s="280" t="str" cm="1">
        <f t="array" ref="H638">IF($C638="","",IF(INDEX(import_data,$C638,H$9)="","",INDEX(import_data,$C638,H$9)))</f>
        <v>OK Varaždin</v>
      </c>
      <c r="I638" s="300" t="str" cm="1">
        <f t="array" ref="I638">IF($C638="","",IF(INDEX(import_data,$C638,I$9)="","",INDEX(import_data,$C638,I$9)))</f>
        <v/>
      </c>
      <c r="K638" s="312" t="str">
        <f t="shared" si="66"/>
        <v>Lucija – Jertec – OK Varaždin</v>
      </c>
      <c r="L638" s="92" t="s">
        <v>0</v>
      </c>
      <c r="M638" s="312" t="str">
        <f t="shared" si="67"/>
        <v>Lucija – Jertec – OK Varaždin</v>
      </c>
      <c r="N638" s="92" t="s">
        <v>0</v>
      </c>
      <c r="O638" s="312" t="str">
        <f t="shared" si="68"/>
        <v>Lucija – Jertec</v>
      </c>
      <c r="P638" s="92" t="s">
        <v>0</v>
      </c>
      <c r="Q638" s="141">
        <f t="shared" si="69"/>
        <v>626</v>
      </c>
      <c r="R638" s="278" t="str">
        <f t="shared" si="65"/>
        <v/>
      </c>
      <c r="T638" s="282" t="str" cm="1">
        <f t="array" ref="T638">IFERROR(INDEX(import_data,MATCH($T$8&amp;"-"&amp;$Q638,import_key,0),T$9),"")</f>
        <v/>
      </c>
      <c r="U638" s="280" t="str" cm="1">
        <f t="array" ref="U638">IFERROR(INDEX(import_data,MATCH($T$8&amp;"-"&amp;$Q638,import_key,0),U$9),"")</f>
        <v/>
      </c>
      <c r="V638" s="300" t="str" cm="1">
        <f t="array" ref="V638">IFERROR(INDEX(import_data,MATCH($T$8&amp;"-"&amp;$Q638,import_key,0),V$9),"")</f>
        <v/>
      </c>
    </row>
    <row r="639" spans="2:22" x14ac:dyDescent="0.25">
      <c r="B639" s="141">
        <f t="shared" si="70"/>
        <v>627</v>
      </c>
      <c r="C639" s="278">
        <f t="shared" si="64"/>
        <v>645</v>
      </c>
      <c r="E639" s="282" cm="1">
        <f t="array" ref="E639">IF($C639="","",INDEX(import_data,$C639,E$9))</f>
        <v>2113</v>
      </c>
      <c r="F639" s="280" t="str" cm="1">
        <f t="array" ref="F639">IF($C639="","",INDEX(import_data,$C639,F$9))</f>
        <v>Lucija</v>
      </c>
      <c r="G639" s="280" t="str" cm="1">
        <f t="array" ref="G639">IF($C639="","",INDEX(import_data,$C639,G$9))</f>
        <v>Tot</v>
      </c>
      <c r="H639" s="280" t="str" cm="1">
        <f t="array" ref="H639">IF($C639="","",IF(INDEX(import_data,$C639,H$9)="","",INDEX(import_data,$C639,H$9)))</f>
        <v>OK Japetić</v>
      </c>
      <c r="I639" s="300" t="str" cm="1">
        <f t="array" ref="I639">IF($C639="","",IF(INDEX(import_data,$C639,I$9)="","",INDEX(import_data,$C639,I$9)))</f>
        <v/>
      </c>
      <c r="K639" s="312" t="str">
        <f t="shared" si="66"/>
        <v>Lucija – Tot – OK Japetić</v>
      </c>
      <c r="L639" s="92" t="s">
        <v>0</v>
      </c>
      <c r="M639" s="312" t="str">
        <f t="shared" si="67"/>
        <v>Lucija – Tot – OK Japetić</v>
      </c>
      <c r="N639" s="92" t="s">
        <v>0</v>
      </c>
      <c r="O639" s="312" t="str">
        <f t="shared" si="68"/>
        <v>Lucija – Tot</v>
      </c>
      <c r="P639" s="92" t="s">
        <v>0</v>
      </c>
      <c r="Q639" s="141">
        <f t="shared" si="69"/>
        <v>627</v>
      </c>
      <c r="R639" s="278" t="str">
        <f t="shared" si="65"/>
        <v/>
      </c>
      <c r="T639" s="282" t="str" cm="1">
        <f t="array" ref="T639">IFERROR(INDEX(import_data,MATCH($T$8&amp;"-"&amp;$Q639,import_key,0),T$9),"")</f>
        <v/>
      </c>
      <c r="U639" s="280" t="str" cm="1">
        <f t="array" ref="U639">IFERROR(INDEX(import_data,MATCH($T$8&amp;"-"&amp;$Q639,import_key,0),U$9),"")</f>
        <v/>
      </c>
      <c r="V639" s="300" t="str" cm="1">
        <f t="array" ref="V639">IFERROR(INDEX(import_data,MATCH($T$8&amp;"-"&amp;$Q639,import_key,0),V$9),"")</f>
        <v/>
      </c>
    </row>
    <row r="640" spans="2:22" x14ac:dyDescent="0.25">
      <c r="B640" s="141">
        <f t="shared" si="70"/>
        <v>628</v>
      </c>
      <c r="C640" s="278">
        <f t="shared" si="64"/>
        <v>646</v>
      </c>
      <c r="E640" s="282" cm="1">
        <f t="array" ref="E640">IF($C640="","",INDEX(import_data,$C640,E$9))</f>
        <v>1425</v>
      </c>
      <c r="F640" s="280" t="str" cm="1">
        <f t="array" ref="F640">IF($C640="","",INDEX(import_data,$C640,F$9))</f>
        <v>Lucija</v>
      </c>
      <c r="G640" s="280" t="str" cm="1">
        <f t="array" ref="G640">IF($C640="","",INDEX(import_data,$C640,G$9))</f>
        <v>Detić</v>
      </c>
      <c r="H640" s="280" t="str" cm="1">
        <f t="array" ref="H640">IF($C640="","",IF(INDEX(import_data,$C640,H$9)="","",INDEX(import_data,$C640,H$9)))</f>
        <v>OK Varaždin</v>
      </c>
      <c r="I640" s="300" t="str" cm="1">
        <f t="array" ref="I640">IF($C640="","",IF(INDEX(import_data,$C640,I$9)="","",INDEX(import_data,$C640,I$9)))</f>
        <v>Ž12</v>
      </c>
      <c r="K640" s="312" t="str">
        <f t="shared" si="66"/>
        <v>Lucija – Detić – OK Varaždin – Ž12</v>
      </c>
      <c r="L640" s="92" t="s">
        <v>0</v>
      </c>
      <c r="M640" s="312" t="str">
        <f t="shared" si="67"/>
        <v>Lucija – Detić – OK Varaždin</v>
      </c>
      <c r="N640" s="92" t="s">
        <v>0</v>
      </c>
      <c r="O640" s="312" t="str">
        <f t="shared" si="68"/>
        <v>Lucija – Detić</v>
      </c>
      <c r="P640" s="92" t="s">
        <v>0</v>
      </c>
      <c r="Q640" s="141">
        <f t="shared" si="69"/>
        <v>628</v>
      </c>
      <c r="R640" s="278" t="str">
        <f t="shared" si="65"/>
        <v/>
      </c>
      <c r="T640" s="282" t="str" cm="1">
        <f t="array" ref="T640">IFERROR(INDEX(import_data,MATCH($T$8&amp;"-"&amp;$Q640,import_key,0),T$9),"")</f>
        <v/>
      </c>
      <c r="U640" s="280" t="str" cm="1">
        <f t="array" ref="U640">IFERROR(INDEX(import_data,MATCH($T$8&amp;"-"&amp;$Q640,import_key,0),U$9),"")</f>
        <v/>
      </c>
      <c r="V640" s="300" t="str" cm="1">
        <f t="array" ref="V640">IFERROR(INDEX(import_data,MATCH($T$8&amp;"-"&amp;$Q640,import_key,0),V$9),"")</f>
        <v/>
      </c>
    </row>
    <row r="641" spans="2:22" x14ac:dyDescent="0.25">
      <c r="B641" s="141">
        <f t="shared" si="70"/>
        <v>629</v>
      </c>
      <c r="C641" s="278">
        <f t="shared" si="64"/>
        <v>647</v>
      </c>
      <c r="E641" s="282" cm="1">
        <f t="array" ref="E641">IF($C641="","",INDEX(import_data,$C641,E$9))</f>
        <v>1467</v>
      </c>
      <c r="F641" s="280" t="str" cm="1">
        <f t="array" ref="F641">IF($C641="","",INDEX(import_data,$C641,F$9))</f>
        <v>Lucija</v>
      </c>
      <c r="G641" s="280" t="str" cm="1">
        <f t="array" ref="G641">IF($C641="","",INDEX(import_data,$C641,G$9))</f>
        <v>Hercigonja</v>
      </c>
      <c r="H641" s="280" t="str" cm="1">
        <f t="array" ref="H641">IF($C641="","",IF(INDEX(import_data,$C641,H$9)="","",INDEX(import_data,$C641,H$9)))</f>
        <v>OK Kapela</v>
      </c>
      <c r="I641" s="300" t="str" cm="1">
        <f t="array" ref="I641">IF($C641="","",IF(INDEX(import_data,$C641,I$9)="","",INDEX(import_data,$C641,I$9)))</f>
        <v>Ž14</v>
      </c>
      <c r="K641" s="312" t="str">
        <f t="shared" si="66"/>
        <v>Lucija – Hercigonja – OK Kapela – Ž14</v>
      </c>
      <c r="L641" s="92" t="s">
        <v>0</v>
      </c>
      <c r="M641" s="312" t="str">
        <f t="shared" si="67"/>
        <v>Lucija – Hercigonja – OK Kapela</v>
      </c>
      <c r="N641" s="92" t="s">
        <v>0</v>
      </c>
      <c r="O641" s="312" t="str">
        <f t="shared" si="68"/>
        <v>Lucija – Hercigonja</v>
      </c>
      <c r="P641" s="92" t="s">
        <v>0</v>
      </c>
      <c r="Q641" s="141">
        <f t="shared" si="69"/>
        <v>629</v>
      </c>
      <c r="R641" s="278" t="str">
        <f t="shared" si="65"/>
        <v/>
      </c>
      <c r="T641" s="282" t="str" cm="1">
        <f t="array" ref="T641">IFERROR(INDEX(import_data,MATCH($T$8&amp;"-"&amp;$Q641,import_key,0),T$9),"")</f>
        <v/>
      </c>
      <c r="U641" s="280" t="str" cm="1">
        <f t="array" ref="U641">IFERROR(INDEX(import_data,MATCH($T$8&amp;"-"&amp;$Q641,import_key,0),U$9),"")</f>
        <v/>
      </c>
      <c r="V641" s="300" t="str" cm="1">
        <f t="array" ref="V641">IFERROR(INDEX(import_data,MATCH($T$8&amp;"-"&amp;$Q641,import_key,0),V$9),"")</f>
        <v/>
      </c>
    </row>
    <row r="642" spans="2:22" x14ac:dyDescent="0.25">
      <c r="B642" s="141">
        <f t="shared" si="70"/>
        <v>630</v>
      </c>
      <c r="C642" s="278">
        <f t="shared" si="64"/>
        <v>648</v>
      </c>
      <c r="E642" s="282" cm="1">
        <f t="array" ref="E642">IF($C642="","",INDEX(import_data,$C642,E$9))</f>
        <v>1092</v>
      </c>
      <c r="F642" s="280" t="str" cm="1">
        <f t="array" ref="F642">IF($C642="","",INDEX(import_data,$C642,F$9))</f>
        <v>Lucija</v>
      </c>
      <c r="G642" s="280" t="str" cm="1">
        <f t="array" ref="G642">IF($C642="","",INDEX(import_data,$C642,G$9))</f>
        <v>Milas</v>
      </c>
      <c r="H642" s="280" t="str" cm="1">
        <f t="array" ref="H642">IF($C642="","",IF(INDEX(import_data,$C642,H$9)="","",INDEX(import_data,$C642,H$9)))</f>
        <v>OK Kapela</v>
      </c>
      <c r="I642" s="300" t="str" cm="1">
        <f t="array" ref="I642">IF($C642="","",IF(INDEX(import_data,$C642,I$9)="","",INDEX(import_data,$C642,I$9)))</f>
        <v>Ž35</v>
      </c>
      <c r="K642" s="312" t="str">
        <f t="shared" si="66"/>
        <v>Lucija – Milas – OK Kapela – Ž35</v>
      </c>
      <c r="L642" s="92" t="s">
        <v>0</v>
      </c>
      <c r="M642" s="312" t="str">
        <f t="shared" si="67"/>
        <v>Lucija – Milas – OK Kapela</v>
      </c>
      <c r="N642" s="92" t="s">
        <v>0</v>
      </c>
      <c r="O642" s="312" t="str">
        <f t="shared" si="68"/>
        <v>Lucija – Milas</v>
      </c>
      <c r="P642" s="92" t="s">
        <v>0</v>
      </c>
      <c r="Q642" s="141">
        <f t="shared" si="69"/>
        <v>630</v>
      </c>
      <c r="R642" s="278" t="str">
        <f t="shared" si="65"/>
        <v/>
      </c>
      <c r="T642" s="282" t="str" cm="1">
        <f t="array" ref="T642">IFERROR(INDEX(import_data,MATCH($T$8&amp;"-"&amp;$Q642,import_key,0),T$9),"")</f>
        <v/>
      </c>
      <c r="U642" s="280" t="str" cm="1">
        <f t="array" ref="U642">IFERROR(INDEX(import_data,MATCH($T$8&amp;"-"&amp;$Q642,import_key,0),U$9),"")</f>
        <v/>
      </c>
      <c r="V642" s="300" t="str" cm="1">
        <f t="array" ref="V642">IFERROR(INDEX(import_data,MATCH($T$8&amp;"-"&amp;$Q642,import_key,0),V$9),"")</f>
        <v/>
      </c>
    </row>
    <row r="643" spans="2:22" x14ac:dyDescent="0.25">
      <c r="B643" s="141">
        <f t="shared" si="70"/>
        <v>631</v>
      </c>
      <c r="C643" s="278">
        <f t="shared" si="64"/>
        <v>649</v>
      </c>
      <c r="E643" s="282" cm="1">
        <f t="array" ref="E643">IF($C643="","",INDEX(import_data,$C643,E$9))</f>
        <v>1853</v>
      </c>
      <c r="F643" s="280" t="str" cm="1">
        <f t="array" ref="F643">IF($C643="","",INDEX(import_data,$C643,F$9))</f>
        <v>Lucija</v>
      </c>
      <c r="G643" s="280" t="str" cm="1">
        <f t="array" ref="G643">IF($C643="","",INDEX(import_data,$C643,G$9))</f>
        <v>Markić</v>
      </c>
      <c r="H643" s="280" t="str" cm="1">
        <f t="array" ref="H643">IF($C643="","",IF(INDEX(import_data,$C643,H$9)="","",INDEX(import_data,$C643,H$9)))</f>
        <v>OK Japetić</v>
      </c>
      <c r="I643" s="300" t="str" cm="1">
        <f t="array" ref="I643">IF($C643="","",IF(INDEX(import_data,$C643,I$9)="","",INDEX(import_data,$C643,I$9)))</f>
        <v/>
      </c>
      <c r="K643" s="312" t="str">
        <f t="shared" si="66"/>
        <v>Lucija – Markić – OK Japetić</v>
      </c>
      <c r="L643" s="92" t="s">
        <v>0</v>
      </c>
      <c r="M643" s="312" t="str">
        <f t="shared" si="67"/>
        <v>Lucija – Markić – OK Japetić</v>
      </c>
      <c r="N643" s="92" t="s">
        <v>0</v>
      </c>
      <c r="O643" s="312" t="str">
        <f t="shared" si="68"/>
        <v>Lucija – Markić</v>
      </c>
      <c r="P643" s="92" t="s">
        <v>0</v>
      </c>
      <c r="Q643" s="141">
        <f t="shared" si="69"/>
        <v>631</v>
      </c>
      <c r="R643" s="278" t="str">
        <f t="shared" si="65"/>
        <v/>
      </c>
      <c r="T643" s="282" t="str" cm="1">
        <f t="array" ref="T643">IFERROR(INDEX(import_data,MATCH($T$8&amp;"-"&amp;$Q643,import_key,0),T$9),"")</f>
        <v/>
      </c>
      <c r="U643" s="280" t="str" cm="1">
        <f t="array" ref="U643">IFERROR(INDEX(import_data,MATCH($T$8&amp;"-"&amp;$Q643,import_key,0),U$9),"")</f>
        <v/>
      </c>
      <c r="V643" s="300" t="str" cm="1">
        <f t="array" ref="V643">IFERROR(INDEX(import_data,MATCH($T$8&amp;"-"&amp;$Q643,import_key,0),V$9),"")</f>
        <v/>
      </c>
    </row>
    <row r="644" spans="2:22" x14ac:dyDescent="0.25">
      <c r="B644" s="141">
        <f t="shared" si="70"/>
        <v>632</v>
      </c>
      <c r="C644" s="278">
        <f t="shared" si="64"/>
        <v>650</v>
      </c>
      <c r="E644" s="282" cm="1">
        <f t="array" ref="E644">IF($C644="","",INDEX(import_data,$C644,E$9))</f>
        <v>1236</v>
      </c>
      <c r="F644" s="280" t="str" cm="1">
        <f t="array" ref="F644">IF($C644="","",INDEX(import_data,$C644,F$9))</f>
        <v>Lucija</v>
      </c>
      <c r="G644" s="280" t="str" cm="1">
        <f t="array" ref="G644">IF($C644="","",INDEX(import_data,$C644,G$9))</f>
        <v>Gojmerac</v>
      </c>
      <c r="H644" s="280" t="str" cm="1">
        <f t="array" ref="H644">IF($C644="","",IF(INDEX(import_data,$C644,H$9)="","",INDEX(import_data,$C644,H$9)))</f>
        <v>OK Ivan Merz</v>
      </c>
      <c r="I644" s="300" t="str" cm="1">
        <f t="array" ref="I644">IF($C644="","",IF(INDEX(import_data,$C644,I$9)="","",INDEX(import_data,$C644,I$9)))</f>
        <v/>
      </c>
      <c r="K644" s="312" t="str">
        <f t="shared" si="66"/>
        <v>Lucija – Gojmerac – OK Ivan Merz</v>
      </c>
      <c r="L644" s="92" t="s">
        <v>0</v>
      </c>
      <c r="M644" s="312" t="str">
        <f t="shared" si="67"/>
        <v>Lucija – Gojmerac – OK Ivan Merz</v>
      </c>
      <c r="N644" s="92" t="s">
        <v>0</v>
      </c>
      <c r="O644" s="312" t="str">
        <f t="shared" si="68"/>
        <v>Lucija – Gojmerac</v>
      </c>
      <c r="P644" s="92" t="s">
        <v>0</v>
      </c>
      <c r="Q644" s="141">
        <f t="shared" si="69"/>
        <v>632</v>
      </c>
      <c r="R644" s="278" t="str">
        <f t="shared" si="65"/>
        <v/>
      </c>
      <c r="T644" s="282" t="str" cm="1">
        <f t="array" ref="T644">IFERROR(INDEX(import_data,MATCH($T$8&amp;"-"&amp;$Q644,import_key,0),T$9),"")</f>
        <v/>
      </c>
      <c r="U644" s="280" t="str" cm="1">
        <f t="array" ref="U644">IFERROR(INDEX(import_data,MATCH($T$8&amp;"-"&amp;$Q644,import_key,0),U$9),"")</f>
        <v/>
      </c>
      <c r="V644" s="300" t="str" cm="1">
        <f t="array" ref="V644">IFERROR(INDEX(import_data,MATCH($T$8&amp;"-"&amp;$Q644,import_key,0),V$9),"")</f>
        <v/>
      </c>
    </row>
    <row r="645" spans="2:22" x14ac:dyDescent="0.25">
      <c r="B645" s="141">
        <f t="shared" si="70"/>
        <v>633</v>
      </c>
      <c r="C645" s="278">
        <f t="shared" si="64"/>
        <v>651</v>
      </c>
      <c r="E645" s="282" cm="1">
        <f t="array" ref="E645">IF($C645="","",INDEX(import_data,$C645,E$9))</f>
        <v>1493</v>
      </c>
      <c r="F645" s="280" t="str" cm="1">
        <f t="array" ref="F645">IF($C645="","",INDEX(import_data,$C645,F$9))</f>
        <v>Lucija Marijela</v>
      </c>
      <c r="G645" s="280" t="str" cm="1">
        <f t="array" ref="G645">IF($C645="","",INDEX(import_data,$C645,G$9))</f>
        <v>Štambuk</v>
      </c>
      <c r="H645" s="280" t="str" cm="1">
        <f t="array" ref="H645">IF($C645="","",IF(INDEX(import_data,$C645,H$9)="","",INDEX(import_data,$C645,H$9)))</f>
        <v>OK Ivan Merz</v>
      </c>
      <c r="I645" s="300" t="str" cm="1">
        <f t="array" ref="I645">IF($C645="","",IF(INDEX(import_data,$C645,I$9)="","",INDEX(import_data,$C645,I$9)))</f>
        <v>Ž16</v>
      </c>
      <c r="K645" s="312" t="str">
        <f t="shared" si="66"/>
        <v>Lucija Marijela – Štambuk – OK Ivan Merz – Ž16</v>
      </c>
      <c r="L645" s="92" t="s">
        <v>0</v>
      </c>
      <c r="M645" s="312" t="str">
        <f t="shared" si="67"/>
        <v>Lucija Marijela – Štambuk – OK Ivan Merz</v>
      </c>
      <c r="N645" s="92" t="s">
        <v>0</v>
      </c>
      <c r="O645" s="312" t="str">
        <f t="shared" si="68"/>
        <v>Lucija Marijela – Štambuk</v>
      </c>
      <c r="P645" s="92" t="s">
        <v>0</v>
      </c>
      <c r="Q645" s="141">
        <f t="shared" si="69"/>
        <v>633</v>
      </c>
      <c r="R645" s="278" t="str">
        <f t="shared" si="65"/>
        <v/>
      </c>
      <c r="T645" s="282" t="str" cm="1">
        <f t="array" ref="T645">IFERROR(INDEX(import_data,MATCH($T$8&amp;"-"&amp;$Q645,import_key,0),T$9),"")</f>
        <v/>
      </c>
      <c r="U645" s="280" t="str" cm="1">
        <f t="array" ref="U645">IFERROR(INDEX(import_data,MATCH($T$8&amp;"-"&amp;$Q645,import_key,0),U$9),"")</f>
        <v/>
      </c>
      <c r="V645" s="300" t="str" cm="1">
        <f t="array" ref="V645">IFERROR(INDEX(import_data,MATCH($T$8&amp;"-"&amp;$Q645,import_key,0),V$9),"")</f>
        <v/>
      </c>
    </row>
    <row r="646" spans="2:22" x14ac:dyDescent="0.25">
      <c r="B646" s="141">
        <f t="shared" si="70"/>
        <v>634</v>
      </c>
      <c r="C646" s="278">
        <f t="shared" si="64"/>
        <v>652</v>
      </c>
      <c r="E646" s="282" cm="1">
        <f t="array" ref="E646">IF($C646="","",INDEX(import_data,$C646,E$9))</f>
        <v>1356</v>
      </c>
      <c r="F646" s="280" t="str" cm="1">
        <f t="array" ref="F646">IF($C646="","",INDEX(import_data,$C646,F$9))</f>
        <v>Luka</v>
      </c>
      <c r="G646" s="280" t="str" cm="1">
        <f t="array" ref="G646">IF($C646="","",INDEX(import_data,$C646,G$9))</f>
        <v>Novak</v>
      </c>
      <c r="H646" s="280" t="str" cm="1">
        <f t="array" ref="H646">IF($C646="","",IF(INDEX(import_data,$C646,H$9)="","",INDEX(import_data,$C646,H$9)))</f>
        <v>OK Međimurje</v>
      </c>
      <c r="I646" s="300" t="str" cm="1">
        <f t="array" ref="I646">IF($C646="","",IF(INDEX(import_data,$C646,I$9)="","",INDEX(import_data,$C646,I$9)))</f>
        <v/>
      </c>
      <c r="K646" s="312" t="str">
        <f t="shared" si="66"/>
        <v>Luka – Novak – OK Međimurje</v>
      </c>
      <c r="L646" s="92" t="s">
        <v>0</v>
      </c>
      <c r="M646" s="312" t="str">
        <f t="shared" si="67"/>
        <v>Luka – Novak – OK Međimurje</v>
      </c>
      <c r="N646" s="92" t="s">
        <v>0</v>
      </c>
      <c r="O646" s="312" t="str">
        <f t="shared" si="68"/>
        <v>Luka – Novak</v>
      </c>
      <c r="P646" s="92" t="s">
        <v>0</v>
      </c>
      <c r="Q646" s="141">
        <f t="shared" si="69"/>
        <v>634</v>
      </c>
      <c r="R646" s="278" t="str">
        <f t="shared" si="65"/>
        <v/>
      </c>
      <c r="T646" s="282" t="str" cm="1">
        <f t="array" ref="T646">IFERROR(INDEX(import_data,MATCH($T$8&amp;"-"&amp;$Q646,import_key,0),T$9),"")</f>
        <v/>
      </c>
      <c r="U646" s="280" t="str" cm="1">
        <f t="array" ref="U646">IFERROR(INDEX(import_data,MATCH($T$8&amp;"-"&amp;$Q646,import_key,0),U$9),"")</f>
        <v/>
      </c>
      <c r="V646" s="300" t="str" cm="1">
        <f t="array" ref="V646">IFERROR(INDEX(import_data,MATCH($T$8&amp;"-"&amp;$Q646,import_key,0),V$9),"")</f>
        <v/>
      </c>
    </row>
    <row r="647" spans="2:22" x14ac:dyDescent="0.25">
      <c r="B647" s="141">
        <f t="shared" si="70"/>
        <v>635</v>
      </c>
      <c r="C647" s="278">
        <f t="shared" si="64"/>
        <v>653</v>
      </c>
      <c r="E647" s="282" cm="1">
        <f t="array" ref="E647">IF($C647="","",INDEX(import_data,$C647,E$9))</f>
        <v>1192</v>
      </c>
      <c r="F647" s="280" t="str" cm="1">
        <f t="array" ref="F647">IF($C647="","",INDEX(import_data,$C647,F$9))</f>
        <v>Luka</v>
      </c>
      <c r="G647" s="280" t="str" cm="1">
        <f t="array" ref="G647">IF($C647="","",INDEX(import_data,$C647,G$9))</f>
        <v>Bahun</v>
      </c>
      <c r="H647" s="280" t="str" cm="1">
        <f t="array" ref="H647">IF($C647="","",IF(INDEX(import_data,$C647,H$9)="","",INDEX(import_data,$C647,H$9)))</f>
        <v>OK Međimurje</v>
      </c>
      <c r="I647" s="300" t="str" cm="1">
        <f t="array" ref="I647">IF($C647="","",IF(INDEX(import_data,$C647,I$9)="","",INDEX(import_data,$C647,I$9)))</f>
        <v/>
      </c>
      <c r="K647" s="312" t="str">
        <f t="shared" si="66"/>
        <v>Luka – Bahun – OK Međimurje</v>
      </c>
      <c r="L647" s="92" t="s">
        <v>0</v>
      </c>
      <c r="M647" s="312" t="str">
        <f t="shared" si="67"/>
        <v>Luka – Bahun – OK Međimurje</v>
      </c>
      <c r="N647" s="92" t="s">
        <v>0</v>
      </c>
      <c r="O647" s="312" t="str">
        <f t="shared" si="68"/>
        <v>Luka – Bahun</v>
      </c>
      <c r="P647" s="92" t="s">
        <v>0</v>
      </c>
      <c r="Q647" s="141">
        <f t="shared" si="69"/>
        <v>635</v>
      </c>
      <c r="R647" s="278" t="str">
        <f t="shared" si="65"/>
        <v/>
      </c>
      <c r="T647" s="282" t="str" cm="1">
        <f t="array" ref="T647">IFERROR(INDEX(import_data,MATCH($T$8&amp;"-"&amp;$Q647,import_key,0),T$9),"")</f>
        <v/>
      </c>
      <c r="U647" s="280" t="str" cm="1">
        <f t="array" ref="U647">IFERROR(INDEX(import_data,MATCH($T$8&amp;"-"&amp;$Q647,import_key,0),U$9),"")</f>
        <v/>
      </c>
      <c r="V647" s="300" t="str" cm="1">
        <f t="array" ref="V647">IFERROR(INDEX(import_data,MATCH($T$8&amp;"-"&amp;$Q647,import_key,0),V$9),"")</f>
        <v/>
      </c>
    </row>
    <row r="648" spans="2:22" x14ac:dyDescent="0.25">
      <c r="B648" s="141">
        <f t="shared" si="70"/>
        <v>636</v>
      </c>
      <c r="C648" s="278">
        <f t="shared" si="64"/>
        <v>654</v>
      </c>
      <c r="E648" s="282" cm="1">
        <f t="array" ref="E648">IF($C648="","",INDEX(import_data,$C648,E$9))</f>
        <v>1213</v>
      </c>
      <c r="F648" s="280" t="str" cm="1">
        <f t="array" ref="F648">IF($C648="","",INDEX(import_data,$C648,F$9))</f>
        <v>Luka</v>
      </c>
      <c r="G648" s="280" t="str" cm="1">
        <f t="array" ref="G648">IF($C648="","",INDEX(import_data,$C648,G$9))</f>
        <v>Požgaj</v>
      </c>
      <c r="H648" s="280" t="str" cm="1">
        <f t="array" ref="H648">IF($C648="","",IF(INDEX(import_data,$C648,H$9)="","",INDEX(import_data,$C648,H$9)))</f>
        <v>OK Vihor</v>
      </c>
      <c r="I648" s="300" t="str" cm="1">
        <f t="array" ref="I648">IF($C648="","",IF(INDEX(import_data,$C648,I$9)="","",INDEX(import_data,$C648,I$9)))</f>
        <v/>
      </c>
      <c r="K648" s="312" t="str">
        <f t="shared" si="66"/>
        <v>Luka – Požgaj – OK Vihor</v>
      </c>
      <c r="L648" s="92" t="s">
        <v>0</v>
      </c>
      <c r="M648" s="312" t="str">
        <f t="shared" si="67"/>
        <v>Luka – Požgaj – OK Vihor</v>
      </c>
      <c r="N648" s="92" t="s">
        <v>0</v>
      </c>
      <c r="O648" s="312" t="str">
        <f t="shared" si="68"/>
        <v>Luka – Požgaj</v>
      </c>
      <c r="P648" s="92" t="s">
        <v>0</v>
      </c>
      <c r="Q648" s="141">
        <f t="shared" si="69"/>
        <v>636</v>
      </c>
      <c r="R648" s="278" t="str">
        <f t="shared" si="65"/>
        <v/>
      </c>
      <c r="T648" s="282" t="str" cm="1">
        <f t="array" ref="T648">IFERROR(INDEX(import_data,MATCH($T$8&amp;"-"&amp;$Q648,import_key,0),T$9),"")</f>
        <v/>
      </c>
      <c r="U648" s="280" t="str" cm="1">
        <f t="array" ref="U648">IFERROR(INDEX(import_data,MATCH($T$8&amp;"-"&amp;$Q648,import_key,0),U$9),"")</f>
        <v/>
      </c>
      <c r="V648" s="300" t="str" cm="1">
        <f t="array" ref="V648">IFERROR(INDEX(import_data,MATCH($T$8&amp;"-"&amp;$Q648,import_key,0),V$9),"")</f>
        <v/>
      </c>
    </row>
    <row r="649" spans="2:22" x14ac:dyDescent="0.25">
      <c r="B649" s="141">
        <f t="shared" si="70"/>
        <v>637</v>
      </c>
      <c r="C649" s="278">
        <f t="shared" si="64"/>
        <v>655</v>
      </c>
      <c r="E649" s="282" cm="1">
        <f t="array" ref="E649">IF($C649="","",INDEX(import_data,$C649,E$9))</f>
        <v>1233</v>
      </c>
      <c r="F649" s="280" t="str" cm="1">
        <f t="array" ref="F649">IF($C649="","",INDEX(import_data,$C649,F$9))</f>
        <v>Luka</v>
      </c>
      <c r="G649" s="280" t="str" cm="1">
        <f t="array" ref="G649">IF($C649="","",INDEX(import_data,$C649,G$9))</f>
        <v>Kosić</v>
      </c>
      <c r="H649" s="280" t="str" cm="1">
        <f t="array" ref="H649">IF($C649="","",IF(INDEX(import_data,$C649,H$9)="","",INDEX(import_data,$C649,H$9)))</f>
        <v>OK Japetić</v>
      </c>
      <c r="I649" s="300" t="str" cm="1">
        <f t="array" ref="I649">IF($C649="","",IF(INDEX(import_data,$C649,I$9)="","",INDEX(import_data,$C649,I$9)))</f>
        <v>M35</v>
      </c>
      <c r="K649" s="312" t="str">
        <f t="shared" si="66"/>
        <v>Luka – Kosić – OK Japetić – M35</v>
      </c>
      <c r="L649" s="92" t="s">
        <v>0</v>
      </c>
      <c r="M649" s="312" t="str">
        <f t="shared" si="67"/>
        <v>Luka – Kosić – OK Japetić</v>
      </c>
      <c r="N649" s="92" t="s">
        <v>0</v>
      </c>
      <c r="O649" s="312" t="str">
        <f t="shared" si="68"/>
        <v>Luka – Kosić</v>
      </c>
      <c r="P649" s="92" t="s">
        <v>0</v>
      </c>
      <c r="Q649" s="141">
        <f t="shared" si="69"/>
        <v>637</v>
      </c>
      <c r="R649" s="278" t="str">
        <f t="shared" si="65"/>
        <v/>
      </c>
      <c r="T649" s="282" t="str" cm="1">
        <f t="array" ref="T649">IFERROR(INDEX(import_data,MATCH($T$8&amp;"-"&amp;$Q649,import_key,0),T$9),"")</f>
        <v/>
      </c>
      <c r="U649" s="280" t="str" cm="1">
        <f t="array" ref="U649">IFERROR(INDEX(import_data,MATCH($T$8&amp;"-"&amp;$Q649,import_key,0),U$9),"")</f>
        <v/>
      </c>
      <c r="V649" s="300" t="str" cm="1">
        <f t="array" ref="V649">IFERROR(INDEX(import_data,MATCH($T$8&amp;"-"&amp;$Q649,import_key,0),V$9),"")</f>
        <v/>
      </c>
    </row>
    <row r="650" spans="2:22" x14ac:dyDescent="0.25">
      <c r="B650" s="141">
        <f t="shared" si="70"/>
        <v>638</v>
      </c>
      <c r="C650" s="278">
        <f t="shared" si="64"/>
        <v>656</v>
      </c>
      <c r="E650" s="282" cm="1">
        <f t="array" ref="E650">IF($C650="","",INDEX(import_data,$C650,E$9))</f>
        <v>2005</v>
      </c>
      <c r="F650" s="280" t="str" cm="1">
        <f t="array" ref="F650">IF($C650="","",INDEX(import_data,$C650,F$9))</f>
        <v>Luka</v>
      </c>
      <c r="G650" s="280" t="str" cm="1">
        <f t="array" ref="G650">IF($C650="","",INDEX(import_data,$C650,G$9))</f>
        <v>Tot</v>
      </c>
      <c r="H650" s="280" t="str" cm="1">
        <f t="array" ref="H650">IF($C650="","",IF(INDEX(import_data,$C650,H$9)="","",INDEX(import_data,$C650,H$9)))</f>
        <v>OK Japetić</v>
      </c>
      <c r="I650" s="300" t="str" cm="1">
        <f t="array" ref="I650">IF($C650="","",IF(INDEX(import_data,$C650,I$9)="","",INDEX(import_data,$C650,I$9)))</f>
        <v>M12</v>
      </c>
      <c r="K650" s="312" t="str">
        <f t="shared" si="66"/>
        <v>Luka – Tot – OK Japetić – M12</v>
      </c>
      <c r="L650" s="92" t="s">
        <v>0</v>
      </c>
      <c r="M650" s="312" t="str">
        <f t="shared" si="67"/>
        <v>Luka – Tot – OK Japetić</v>
      </c>
      <c r="N650" s="92" t="s">
        <v>0</v>
      </c>
      <c r="O650" s="312" t="str">
        <f t="shared" si="68"/>
        <v>Luka – Tot</v>
      </c>
      <c r="P650" s="92" t="s">
        <v>0</v>
      </c>
      <c r="Q650" s="141">
        <f t="shared" si="69"/>
        <v>638</v>
      </c>
      <c r="R650" s="278" t="str">
        <f t="shared" si="65"/>
        <v/>
      </c>
      <c r="T650" s="282" t="str" cm="1">
        <f t="array" ref="T650">IFERROR(INDEX(import_data,MATCH($T$8&amp;"-"&amp;$Q650,import_key,0),T$9),"")</f>
        <v/>
      </c>
      <c r="U650" s="280" t="str" cm="1">
        <f t="array" ref="U650">IFERROR(INDEX(import_data,MATCH($T$8&amp;"-"&amp;$Q650,import_key,0),U$9),"")</f>
        <v/>
      </c>
      <c r="V650" s="300" t="str" cm="1">
        <f t="array" ref="V650">IFERROR(INDEX(import_data,MATCH($T$8&amp;"-"&amp;$Q650,import_key,0),V$9),"")</f>
        <v/>
      </c>
    </row>
    <row r="651" spans="2:22" x14ac:dyDescent="0.25">
      <c r="B651" s="141">
        <f t="shared" si="70"/>
        <v>639</v>
      </c>
      <c r="C651" s="278">
        <f t="shared" si="64"/>
        <v>657</v>
      </c>
      <c r="E651" s="282" cm="1">
        <f t="array" ref="E651">IF($C651="","",INDEX(import_data,$C651,E$9))</f>
        <v>1426</v>
      </c>
      <c r="F651" s="280" t="str" cm="1">
        <f t="array" ref="F651">IF($C651="","",INDEX(import_data,$C651,F$9))</f>
        <v>Luka</v>
      </c>
      <c r="G651" s="280" t="str" cm="1">
        <f t="array" ref="G651">IF($C651="","",INDEX(import_data,$C651,G$9))</f>
        <v>Karavidović</v>
      </c>
      <c r="H651" s="280" t="str" cm="1">
        <f t="array" ref="H651">IF($C651="","",IF(INDEX(import_data,$C651,H$9)="","",INDEX(import_data,$C651,H$9)))</f>
        <v>OK Vihor</v>
      </c>
      <c r="I651" s="300" t="str" cm="1">
        <f t="array" ref="I651">IF($C651="","",IF(INDEX(import_data,$C651,I$9)="","",INDEX(import_data,$C651,I$9)))</f>
        <v/>
      </c>
      <c r="K651" s="312" t="str">
        <f t="shared" si="66"/>
        <v>Luka – Karavidović – OK Vihor</v>
      </c>
      <c r="L651" s="92" t="s">
        <v>0</v>
      </c>
      <c r="M651" s="312" t="str">
        <f t="shared" si="67"/>
        <v>Luka – Karavidović – OK Vihor</v>
      </c>
      <c r="N651" s="92" t="s">
        <v>0</v>
      </c>
      <c r="O651" s="312" t="str">
        <f t="shared" si="68"/>
        <v>Luka – Karavidović</v>
      </c>
      <c r="P651" s="92" t="s">
        <v>0</v>
      </c>
      <c r="Q651" s="141">
        <f t="shared" si="69"/>
        <v>639</v>
      </c>
      <c r="R651" s="278" t="str">
        <f t="shared" si="65"/>
        <v/>
      </c>
      <c r="T651" s="282" t="str" cm="1">
        <f t="array" ref="T651">IFERROR(INDEX(import_data,MATCH($T$8&amp;"-"&amp;$Q651,import_key,0),T$9),"")</f>
        <v/>
      </c>
      <c r="U651" s="280" t="str" cm="1">
        <f t="array" ref="U651">IFERROR(INDEX(import_data,MATCH($T$8&amp;"-"&amp;$Q651,import_key,0),U$9),"")</f>
        <v/>
      </c>
      <c r="V651" s="300" t="str" cm="1">
        <f t="array" ref="V651">IFERROR(INDEX(import_data,MATCH($T$8&amp;"-"&amp;$Q651,import_key,0),V$9),"")</f>
        <v/>
      </c>
    </row>
    <row r="652" spans="2:22" x14ac:dyDescent="0.25">
      <c r="B652" s="141">
        <f t="shared" si="70"/>
        <v>640</v>
      </c>
      <c r="C652" s="278">
        <f t="shared" si="64"/>
        <v>658</v>
      </c>
      <c r="E652" s="282" cm="1">
        <f t="array" ref="E652">IF($C652="","",INDEX(import_data,$C652,E$9))</f>
        <v>1635</v>
      </c>
      <c r="F652" s="280" t="str" cm="1">
        <f t="array" ref="F652">IF($C652="","",INDEX(import_data,$C652,F$9))</f>
        <v>Luka</v>
      </c>
      <c r="G652" s="280" t="str" cm="1">
        <f t="array" ref="G652">IF($C652="","",INDEX(import_data,$C652,G$9))</f>
        <v>Ivković</v>
      </c>
      <c r="H652" s="280" t="str" cm="1">
        <f t="array" ref="H652">IF($C652="","",IF(INDEX(import_data,$C652,H$9)="","",INDEX(import_data,$C652,H$9)))</f>
        <v>OK Sova</v>
      </c>
      <c r="I652" s="300" t="str" cm="1">
        <f t="array" ref="I652">IF($C652="","",IF(INDEX(import_data,$C652,I$9)="","",INDEX(import_data,$C652,I$9)))</f>
        <v>M21A</v>
      </c>
      <c r="K652" s="312" t="str">
        <f t="shared" si="66"/>
        <v>Luka – Ivković – OK Sova – M21A</v>
      </c>
      <c r="L652" s="92" t="s">
        <v>0</v>
      </c>
      <c r="M652" s="312" t="str">
        <f t="shared" si="67"/>
        <v>Luka – Ivković – OK Sova</v>
      </c>
      <c r="N652" s="92" t="s">
        <v>0</v>
      </c>
      <c r="O652" s="312" t="str">
        <f t="shared" si="68"/>
        <v>Luka – Ivković</v>
      </c>
      <c r="P652" s="92" t="s">
        <v>0</v>
      </c>
      <c r="Q652" s="141">
        <f t="shared" si="69"/>
        <v>640</v>
      </c>
      <c r="R652" s="278" t="str">
        <f t="shared" si="65"/>
        <v/>
      </c>
      <c r="T652" s="282" t="str" cm="1">
        <f t="array" ref="T652">IFERROR(INDEX(import_data,MATCH($T$8&amp;"-"&amp;$Q652,import_key,0),T$9),"")</f>
        <v/>
      </c>
      <c r="U652" s="280" t="str" cm="1">
        <f t="array" ref="U652">IFERROR(INDEX(import_data,MATCH($T$8&amp;"-"&amp;$Q652,import_key,0),U$9),"")</f>
        <v/>
      </c>
      <c r="V652" s="300" t="str" cm="1">
        <f t="array" ref="V652">IFERROR(INDEX(import_data,MATCH($T$8&amp;"-"&amp;$Q652,import_key,0),V$9),"")</f>
        <v/>
      </c>
    </row>
    <row r="653" spans="2:22" x14ac:dyDescent="0.25">
      <c r="B653" s="141">
        <f t="shared" si="70"/>
        <v>641</v>
      </c>
      <c r="C653" s="278">
        <f t="shared" ref="C653:C716" si="71">IFERROR(MATCH($E$8&amp;"-"&amp;B653,import_key,0),"")</f>
        <v>659</v>
      </c>
      <c r="E653" s="282" cm="1">
        <f t="array" ref="E653">IF($C653="","",INDEX(import_data,$C653,E$9))</f>
        <v>1969</v>
      </c>
      <c r="F653" s="280" t="str" cm="1">
        <f t="array" ref="F653">IF($C653="","",INDEX(import_data,$C653,F$9))</f>
        <v>Luka</v>
      </c>
      <c r="G653" s="280" t="str" cm="1">
        <f t="array" ref="G653">IF($C653="","",INDEX(import_data,$C653,G$9))</f>
        <v>Hajnić</v>
      </c>
      <c r="H653" s="280" t="str" cm="1">
        <f t="array" ref="H653">IF($C653="","",IF(INDEX(import_data,$C653,H$9)="","",INDEX(import_data,$C653,H$9)))</f>
        <v/>
      </c>
      <c r="I653" s="300" t="str" cm="1">
        <f t="array" ref="I653">IF($C653="","",IF(INDEX(import_data,$C653,I$9)="","",INDEX(import_data,$C653,I$9)))</f>
        <v/>
      </c>
      <c r="K653" s="312" t="str">
        <f t="shared" si="66"/>
        <v>Luka – Hajnić</v>
      </c>
      <c r="L653" s="92" t="s">
        <v>0</v>
      </c>
      <c r="M653" s="312" t="str">
        <f t="shared" si="67"/>
        <v>Luka – Hajnić</v>
      </c>
      <c r="N653" s="92" t="s">
        <v>0</v>
      </c>
      <c r="O653" s="312" t="str">
        <f t="shared" si="68"/>
        <v>Luka – Hajnić</v>
      </c>
      <c r="P653" s="92" t="s">
        <v>0</v>
      </c>
      <c r="Q653" s="141">
        <f t="shared" si="69"/>
        <v>641</v>
      </c>
      <c r="R653" s="278" t="str">
        <f t="shared" ref="R653:R716" si="72">IFERROR(MATCH($T$8&amp;"-"&amp;Q653,import_key,0),"")</f>
        <v/>
      </c>
      <c r="T653" s="282" t="str" cm="1">
        <f t="array" ref="T653">IFERROR(INDEX(import_data,MATCH($T$8&amp;"-"&amp;$Q653,import_key,0),T$9),"")</f>
        <v/>
      </c>
      <c r="U653" s="280" t="str" cm="1">
        <f t="array" ref="U653">IFERROR(INDEX(import_data,MATCH($T$8&amp;"-"&amp;$Q653,import_key,0),U$9),"")</f>
        <v/>
      </c>
      <c r="V653" s="300" t="str" cm="1">
        <f t="array" ref="V653">IFERROR(INDEX(import_data,MATCH($T$8&amp;"-"&amp;$Q653,import_key,0),V$9),"")</f>
        <v/>
      </c>
    </row>
    <row r="654" spans="2:22" x14ac:dyDescent="0.25">
      <c r="B654" s="141">
        <f t="shared" si="70"/>
        <v>642</v>
      </c>
      <c r="C654" s="278">
        <f t="shared" si="71"/>
        <v>660</v>
      </c>
      <c r="E654" s="282" cm="1">
        <f t="array" ref="E654">IF($C654="","",INDEX(import_data,$C654,E$9))</f>
        <v>1242</v>
      </c>
      <c r="F654" s="280" t="str" cm="1">
        <f t="array" ref="F654">IF($C654="","",INDEX(import_data,$C654,F$9))</f>
        <v>Luka</v>
      </c>
      <c r="G654" s="280" t="str" cm="1">
        <f t="array" ref="G654">IF($C654="","",INDEX(import_data,$C654,G$9))</f>
        <v>Relić</v>
      </c>
      <c r="H654" s="280" t="str" cm="1">
        <f t="array" ref="H654">IF($C654="","",IF(INDEX(import_data,$C654,H$9)="","",INDEX(import_data,$C654,H$9)))</f>
        <v>OK Vihor</v>
      </c>
      <c r="I654" s="300" t="str" cm="1">
        <f t="array" ref="I654">IF($C654="","",IF(INDEX(import_data,$C654,I$9)="","",INDEX(import_data,$C654,I$9)))</f>
        <v/>
      </c>
      <c r="K654" s="312" t="str">
        <f t="shared" ref="K654:K717" si="73">IF(F654="","",F654) &amp; IF(G654="",""," – " &amp; G654) &amp; IF(H654="",""," – " &amp; H654) &amp; IF(I654="",""," – " &amp; I654)</f>
        <v>Luka – Relić – OK Vihor</v>
      </c>
      <c r="L654" s="92" t="s">
        <v>0</v>
      </c>
      <c r="M654" s="312" t="str">
        <f t="shared" ref="M654:M717" si="74">IF(F654="","",F654) &amp; IF(G654="",""," – " &amp; G654) &amp; IF(H654="",""," – " &amp; H654)</f>
        <v>Luka – Relić – OK Vihor</v>
      </c>
      <c r="N654" s="92" t="s">
        <v>0</v>
      </c>
      <c r="O654" s="312" t="str">
        <f t="shared" ref="O654:O717" si="75">IF(F654="","",F654) &amp; IF(G654="",""," – " &amp; G654)</f>
        <v>Luka – Relić</v>
      </c>
      <c r="P654" s="92" t="s">
        <v>0</v>
      </c>
      <c r="Q654" s="141">
        <f t="shared" ref="Q654:Q717" si="76">Q653+1</f>
        <v>642</v>
      </c>
      <c r="R654" s="278" t="str">
        <f t="shared" si="72"/>
        <v/>
      </c>
      <c r="T654" s="282" t="str" cm="1">
        <f t="array" ref="T654">IFERROR(INDEX(import_data,MATCH($T$8&amp;"-"&amp;$Q654,import_key,0),T$9),"")</f>
        <v/>
      </c>
      <c r="U654" s="280" t="str" cm="1">
        <f t="array" ref="U654">IFERROR(INDEX(import_data,MATCH($T$8&amp;"-"&amp;$Q654,import_key,0),U$9),"")</f>
        <v/>
      </c>
      <c r="V654" s="300" t="str" cm="1">
        <f t="array" ref="V654">IFERROR(INDEX(import_data,MATCH($T$8&amp;"-"&amp;$Q654,import_key,0),V$9),"")</f>
        <v/>
      </c>
    </row>
    <row r="655" spans="2:22" x14ac:dyDescent="0.25">
      <c r="B655" s="141">
        <f t="shared" si="70"/>
        <v>643</v>
      </c>
      <c r="C655" s="278">
        <f t="shared" si="71"/>
        <v>661</v>
      </c>
      <c r="E655" s="282" cm="1">
        <f t="array" ref="E655">IF($C655="","",INDEX(import_data,$C655,E$9))</f>
        <v>2243</v>
      </c>
      <c r="F655" s="280" t="str" cm="1">
        <f t="array" ref="F655">IF($C655="","",INDEX(import_data,$C655,F$9))</f>
        <v>Luka</v>
      </c>
      <c r="G655" s="280" t="str" cm="1">
        <f t="array" ref="G655">IF($C655="","",INDEX(import_data,$C655,G$9))</f>
        <v>Valek Koren</v>
      </c>
      <c r="H655" s="280" t="str" cm="1">
        <f t="array" ref="H655">IF($C655="","",IF(INDEX(import_data,$C655,H$9)="","",INDEX(import_data,$C655,H$9)))</f>
        <v>OK Varaždin</v>
      </c>
      <c r="I655" s="300" t="str" cm="1">
        <f t="array" ref="I655">IF($C655="","",IF(INDEX(import_data,$C655,I$9)="","",INDEX(import_data,$C655,I$9)))</f>
        <v/>
      </c>
      <c r="K655" s="312" t="str">
        <f t="shared" si="73"/>
        <v>Luka – Valek Koren – OK Varaždin</v>
      </c>
      <c r="L655" s="92" t="s">
        <v>0</v>
      </c>
      <c r="M655" s="312" t="str">
        <f t="shared" si="74"/>
        <v>Luka – Valek Koren – OK Varaždin</v>
      </c>
      <c r="N655" s="92" t="s">
        <v>0</v>
      </c>
      <c r="O655" s="312" t="str">
        <f t="shared" si="75"/>
        <v>Luka – Valek Koren</v>
      </c>
      <c r="P655" s="92" t="s">
        <v>0</v>
      </c>
      <c r="Q655" s="141">
        <f t="shared" si="76"/>
        <v>643</v>
      </c>
      <c r="R655" s="278" t="str">
        <f t="shared" si="72"/>
        <v/>
      </c>
      <c r="T655" s="282" t="str" cm="1">
        <f t="array" ref="T655">IFERROR(INDEX(import_data,MATCH($T$8&amp;"-"&amp;$Q655,import_key,0),T$9),"")</f>
        <v/>
      </c>
      <c r="U655" s="280" t="str" cm="1">
        <f t="array" ref="U655">IFERROR(INDEX(import_data,MATCH($T$8&amp;"-"&amp;$Q655,import_key,0),U$9),"")</f>
        <v/>
      </c>
      <c r="V655" s="300" t="str" cm="1">
        <f t="array" ref="V655">IFERROR(INDEX(import_data,MATCH($T$8&amp;"-"&amp;$Q655,import_key,0),V$9),"")</f>
        <v/>
      </c>
    </row>
    <row r="656" spans="2:22" x14ac:dyDescent="0.25">
      <c r="B656" s="141">
        <f t="shared" si="70"/>
        <v>644</v>
      </c>
      <c r="C656" s="278">
        <f t="shared" si="71"/>
        <v>662</v>
      </c>
      <c r="E656" s="282" cm="1">
        <f t="array" ref="E656">IF($C656="","",INDEX(import_data,$C656,E$9))</f>
        <v>1285</v>
      </c>
      <c r="F656" s="280" t="str" cm="1">
        <f t="array" ref="F656">IF($C656="","",INDEX(import_data,$C656,F$9))</f>
        <v>Luka</v>
      </c>
      <c r="G656" s="280" t="str" cm="1">
        <f t="array" ref="G656">IF($C656="","",INDEX(import_data,$C656,G$9))</f>
        <v>Gojmerac</v>
      </c>
      <c r="H656" s="280" t="str" cm="1">
        <f t="array" ref="H656">IF($C656="","",IF(INDEX(import_data,$C656,H$9)="","",INDEX(import_data,$C656,H$9)))</f>
        <v>OK Ivan Merz</v>
      </c>
      <c r="I656" s="300" t="str" cm="1">
        <f t="array" ref="I656">IF($C656="","",IF(INDEX(import_data,$C656,I$9)="","",INDEX(import_data,$C656,I$9)))</f>
        <v>M16</v>
      </c>
      <c r="K656" s="312" t="str">
        <f t="shared" si="73"/>
        <v>Luka – Gojmerac – OK Ivan Merz – M16</v>
      </c>
      <c r="L656" s="92" t="s">
        <v>0</v>
      </c>
      <c r="M656" s="312" t="str">
        <f t="shared" si="74"/>
        <v>Luka – Gojmerac – OK Ivan Merz</v>
      </c>
      <c r="N656" s="92" t="s">
        <v>0</v>
      </c>
      <c r="O656" s="312" t="str">
        <f t="shared" si="75"/>
        <v>Luka – Gojmerac</v>
      </c>
      <c r="P656" s="92" t="s">
        <v>0</v>
      </c>
      <c r="Q656" s="141">
        <f t="shared" si="76"/>
        <v>644</v>
      </c>
      <c r="R656" s="278" t="str">
        <f t="shared" si="72"/>
        <v/>
      </c>
      <c r="T656" s="282" t="str" cm="1">
        <f t="array" ref="T656">IFERROR(INDEX(import_data,MATCH($T$8&amp;"-"&amp;$Q656,import_key,0),T$9),"")</f>
        <v/>
      </c>
      <c r="U656" s="280" t="str" cm="1">
        <f t="array" ref="U656">IFERROR(INDEX(import_data,MATCH($T$8&amp;"-"&amp;$Q656,import_key,0),U$9),"")</f>
        <v/>
      </c>
      <c r="V656" s="300" t="str" cm="1">
        <f t="array" ref="V656">IFERROR(INDEX(import_data,MATCH($T$8&amp;"-"&amp;$Q656,import_key,0),V$9),"")</f>
        <v/>
      </c>
    </row>
    <row r="657" spans="2:22" x14ac:dyDescent="0.25">
      <c r="B657" s="141">
        <f t="shared" si="70"/>
        <v>645</v>
      </c>
      <c r="C657" s="278">
        <f t="shared" si="71"/>
        <v>663</v>
      </c>
      <c r="E657" s="282" cm="1">
        <f t="array" ref="E657">IF($C657="","",INDEX(import_data,$C657,E$9))</f>
        <v>1497</v>
      </c>
      <c r="F657" s="280" t="str" cm="1">
        <f t="array" ref="F657">IF($C657="","",INDEX(import_data,$C657,F$9))</f>
        <v>Luka</v>
      </c>
      <c r="G657" s="280" t="str" cm="1">
        <f t="array" ref="G657">IF($C657="","",INDEX(import_data,$C657,G$9))</f>
        <v>Krajnović</v>
      </c>
      <c r="H657" s="280" t="str" cm="1">
        <f t="array" ref="H657">IF($C657="","",IF(INDEX(import_data,$C657,H$9)="","",INDEX(import_data,$C657,H$9)))</f>
        <v>OK Vihor</v>
      </c>
      <c r="I657" s="300" t="str" cm="1">
        <f t="array" ref="I657">IF($C657="","",IF(INDEX(import_data,$C657,I$9)="","",INDEX(import_data,$C657,I$9)))</f>
        <v>M20</v>
      </c>
      <c r="K657" s="312" t="str">
        <f t="shared" si="73"/>
        <v>Luka – Krajnović – OK Vihor – M20</v>
      </c>
      <c r="L657" s="92" t="s">
        <v>0</v>
      </c>
      <c r="M657" s="312" t="str">
        <f t="shared" si="74"/>
        <v>Luka – Krajnović – OK Vihor</v>
      </c>
      <c r="N657" s="92" t="s">
        <v>0</v>
      </c>
      <c r="O657" s="312" t="str">
        <f t="shared" si="75"/>
        <v>Luka – Krajnović</v>
      </c>
      <c r="P657" s="92" t="s">
        <v>0</v>
      </c>
      <c r="Q657" s="141">
        <f t="shared" si="76"/>
        <v>645</v>
      </c>
      <c r="R657" s="278" t="str">
        <f t="shared" si="72"/>
        <v/>
      </c>
      <c r="T657" s="282" t="str" cm="1">
        <f t="array" ref="T657">IFERROR(INDEX(import_data,MATCH($T$8&amp;"-"&amp;$Q657,import_key,0),T$9),"")</f>
        <v/>
      </c>
      <c r="U657" s="280" t="str" cm="1">
        <f t="array" ref="U657">IFERROR(INDEX(import_data,MATCH($T$8&amp;"-"&amp;$Q657,import_key,0),U$9),"")</f>
        <v/>
      </c>
      <c r="V657" s="300" t="str" cm="1">
        <f t="array" ref="V657">IFERROR(INDEX(import_data,MATCH($T$8&amp;"-"&amp;$Q657,import_key,0),V$9),"")</f>
        <v/>
      </c>
    </row>
    <row r="658" spans="2:22" x14ac:dyDescent="0.25">
      <c r="B658" s="141">
        <f t="shared" si="70"/>
        <v>646</v>
      </c>
      <c r="C658" s="278">
        <f t="shared" si="71"/>
        <v>664</v>
      </c>
      <c r="E658" s="282" cm="1">
        <f t="array" ref="E658">IF($C658="","",INDEX(import_data,$C658,E$9))</f>
        <v>1920</v>
      </c>
      <c r="F658" s="280" t="str" cm="1">
        <f t="array" ref="F658">IF($C658="","",INDEX(import_data,$C658,F$9))</f>
        <v>Luka</v>
      </c>
      <c r="G658" s="280" t="str" cm="1">
        <f t="array" ref="G658">IF($C658="","",INDEX(import_data,$C658,G$9))</f>
        <v>Jurić</v>
      </c>
      <c r="H658" s="280" t="str" cm="1">
        <f t="array" ref="H658">IF($C658="","",IF(INDEX(import_data,$C658,H$9)="","",INDEX(import_data,$C658,H$9)))</f>
        <v>OK Vihor</v>
      </c>
      <c r="I658" s="300" t="str" cm="1">
        <f t="array" ref="I658">IF($C658="","",IF(INDEX(import_data,$C658,I$9)="","",INDEX(import_data,$C658,I$9)))</f>
        <v/>
      </c>
      <c r="K658" s="312" t="str">
        <f t="shared" si="73"/>
        <v>Luka – Jurić – OK Vihor</v>
      </c>
      <c r="L658" s="92" t="s">
        <v>0</v>
      </c>
      <c r="M658" s="312" t="str">
        <f t="shared" si="74"/>
        <v>Luka – Jurić – OK Vihor</v>
      </c>
      <c r="N658" s="92" t="s">
        <v>0</v>
      </c>
      <c r="O658" s="312" t="str">
        <f t="shared" si="75"/>
        <v>Luka – Jurić</v>
      </c>
      <c r="P658" s="92" t="s">
        <v>0</v>
      </c>
      <c r="Q658" s="141">
        <f t="shared" si="76"/>
        <v>646</v>
      </c>
      <c r="R658" s="278" t="str">
        <f t="shared" si="72"/>
        <v/>
      </c>
      <c r="T658" s="282" t="str" cm="1">
        <f t="array" ref="T658">IFERROR(INDEX(import_data,MATCH($T$8&amp;"-"&amp;$Q658,import_key,0),T$9),"")</f>
        <v/>
      </c>
      <c r="U658" s="280" t="str" cm="1">
        <f t="array" ref="U658">IFERROR(INDEX(import_data,MATCH($T$8&amp;"-"&amp;$Q658,import_key,0),U$9),"")</f>
        <v/>
      </c>
      <c r="V658" s="300" t="str" cm="1">
        <f t="array" ref="V658">IFERROR(INDEX(import_data,MATCH($T$8&amp;"-"&amp;$Q658,import_key,0),V$9),"")</f>
        <v/>
      </c>
    </row>
    <row r="659" spans="2:22" x14ac:dyDescent="0.25">
      <c r="B659" s="141">
        <f t="shared" si="70"/>
        <v>647</v>
      </c>
      <c r="C659" s="278">
        <f t="shared" si="71"/>
        <v>665</v>
      </c>
      <c r="E659" s="282" cm="1">
        <f t="array" ref="E659">IF($C659="","",INDEX(import_data,$C659,E$9))</f>
        <v>1304</v>
      </c>
      <c r="F659" s="280" t="str" cm="1">
        <f t="array" ref="F659">IF($C659="","",INDEX(import_data,$C659,F$9))</f>
        <v>Luka</v>
      </c>
      <c r="G659" s="280" t="str" cm="1">
        <f t="array" ref="G659">IF($C659="","",INDEX(import_data,$C659,G$9))</f>
        <v>Sučić</v>
      </c>
      <c r="H659" s="280" t="str" cm="1">
        <f t="array" ref="H659">IF($C659="","",IF(INDEX(import_data,$C659,H$9)="","",INDEX(import_data,$C659,H$9)))</f>
        <v>OK Vihor</v>
      </c>
      <c r="I659" s="300" t="str" cm="1">
        <f t="array" ref="I659">IF($C659="","",IF(INDEX(import_data,$C659,I$9)="","",INDEX(import_data,$C659,I$9)))</f>
        <v>M14</v>
      </c>
      <c r="K659" s="312" t="str">
        <f t="shared" si="73"/>
        <v>Luka – Sučić – OK Vihor – M14</v>
      </c>
      <c r="L659" s="92" t="s">
        <v>0</v>
      </c>
      <c r="M659" s="312" t="str">
        <f t="shared" si="74"/>
        <v>Luka – Sučić – OK Vihor</v>
      </c>
      <c r="N659" s="92" t="s">
        <v>0</v>
      </c>
      <c r="O659" s="312" t="str">
        <f t="shared" si="75"/>
        <v>Luka – Sučić</v>
      </c>
      <c r="P659" s="92" t="s">
        <v>0</v>
      </c>
      <c r="Q659" s="141">
        <f t="shared" si="76"/>
        <v>647</v>
      </c>
      <c r="R659" s="278" t="str">
        <f t="shared" si="72"/>
        <v/>
      </c>
      <c r="T659" s="282" t="str" cm="1">
        <f t="array" ref="T659">IFERROR(INDEX(import_data,MATCH($T$8&amp;"-"&amp;$Q659,import_key,0),T$9),"")</f>
        <v/>
      </c>
      <c r="U659" s="280" t="str" cm="1">
        <f t="array" ref="U659">IFERROR(INDEX(import_data,MATCH($T$8&amp;"-"&amp;$Q659,import_key,0),U$9),"")</f>
        <v/>
      </c>
      <c r="V659" s="300" t="str" cm="1">
        <f t="array" ref="V659">IFERROR(INDEX(import_data,MATCH($T$8&amp;"-"&amp;$Q659,import_key,0),V$9),"")</f>
        <v/>
      </c>
    </row>
    <row r="660" spans="2:22" x14ac:dyDescent="0.25">
      <c r="B660" s="141">
        <f t="shared" si="70"/>
        <v>648</v>
      </c>
      <c r="C660" s="278">
        <f t="shared" si="71"/>
        <v>666</v>
      </c>
      <c r="E660" s="282" cm="1">
        <f t="array" ref="E660">IF($C660="","",INDEX(import_data,$C660,E$9))</f>
        <v>1464</v>
      </c>
      <c r="F660" s="280" t="str" cm="1">
        <f t="array" ref="F660">IF($C660="","",INDEX(import_data,$C660,F$9))</f>
        <v>Luka</v>
      </c>
      <c r="G660" s="280" t="str" cm="1">
        <f t="array" ref="G660">IF($C660="","",INDEX(import_data,$C660,G$9))</f>
        <v>Hofman</v>
      </c>
      <c r="H660" s="280" t="str" cm="1">
        <f t="array" ref="H660">IF($C660="","",IF(INDEX(import_data,$C660,H$9)="","",INDEX(import_data,$C660,H$9)))</f>
        <v>OK Varaždin</v>
      </c>
      <c r="I660" s="300" t="str" cm="1">
        <f t="array" ref="I660">IF($C660="","",IF(INDEX(import_data,$C660,I$9)="","",INDEX(import_data,$C660,I$9)))</f>
        <v/>
      </c>
      <c r="K660" s="312" t="str">
        <f t="shared" si="73"/>
        <v>Luka – Hofman – OK Varaždin</v>
      </c>
      <c r="L660" s="92" t="s">
        <v>0</v>
      </c>
      <c r="M660" s="312" t="str">
        <f t="shared" si="74"/>
        <v>Luka – Hofman – OK Varaždin</v>
      </c>
      <c r="N660" s="92" t="s">
        <v>0</v>
      </c>
      <c r="O660" s="312" t="str">
        <f t="shared" si="75"/>
        <v>Luka – Hofman</v>
      </c>
      <c r="P660" s="92" t="s">
        <v>0</v>
      </c>
      <c r="Q660" s="141">
        <f t="shared" si="76"/>
        <v>648</v>
      </c>
      <c r="R660" s="278" t="str">
        <f t="shared" si="72"/>
        <v/>
      </c>
      <c r="T660" s="282" t="str" cm="1">
        <f t="array" ref="T660">IFERROR(INDEX(import_data,MATCH($T$8&amp;"-"&amp;$Q660,import_key,0),T$9),"")</f>
        <v/>
      </c>
      <c r="U660" s="280" t="str" cm="1">
        <f t="array" ref="U660">IFERROR(INDEX(import_data,MATCH($T$8&amp;"-"&amp;$Q660,import_key,0),U$9),"")</f>
        <v/>
      </c>
      <c r="V660" s="300" t="str" cm="1">
        <f t="array" ref="V660">IFERROR(INDEX(import_data,MATCH($T$8&amp;"-"&amp;$Q660,import_key,0),V$9),"")</f>
        <v/>
      </c>
    </row>
    <row r="661" spans="2:22" x14ac:dyDescent="0.25">
      <c r="B661" s="141">
        <f t="shared" ref="B661:B724" si="77">B660+1</f>
        <v>649</v>
      </c>
      <c r="C661" s="278">
        <f t="shared" si="71"/>
        <v>667</v>
      </c>
      <c r="E661" s="282" cm="1">
        <f t="array" ref="E661">IF($C661="","",INDEX(import_data,$C661,E$9))</f>
        <v>1195</v>
      </c>
      <c r="F661" s="280" t="str" cm="1">
        <f t="array" ref="F661">IF($C661="","",INDEX(import_data,$C661,F$9))</f>
        <v>Luka</v>
      </c>
      <c r="G661" s="280" t="str" cm="1">
        <f t="array" ref="G661">IF($C661="","",INDEX(import_data,$C661,G$9))</f>
        <v>Filetin</v>
      </c>
      <c r="H661" s="280" t="str" cm="1">
        <f t="array" ref="H661">IF($C661="","",IF(INDEX(import_data,$C661,H$9)="","",INDEX(import_data,$C661,H$9)))</f>
        <v>OK Kapela</v>
      </c>
      <c r="I661" s="300" t="str" cm="1">
        <f t="array" ref="I661">IF($C661="","",IF(INDEX(import_data,$C661,I$9)="","",INDEX(import_data,$C661,I$9)))</f>
        <v>M21A</v>
      </c>
      <c r="K661" s="312" t="str">
        <f t="shared" si="73"/>
        <v>Luka – Filetin – OK Kapela – M21A</v>
      </c>
      <c r="L661" s="92" t="s">
        <v>0</v>
      </c>
      <c r="M661" s="312" t="str">
        <f t="shared" si="74"/>
        <v>Luka – Filetin – OK Kapela</v>
      </c>
      <c r="N661" s="92" t="s">
        <v>0</v>
      </c>
      <c r="O661" s="312" t="str">
        <f t="shared" si="75"/>
        <v>Luka – Filetin</v>
      </c>
      <c r="P661" s="92" t="s">
        <v>0</v>
      </c>
      <c r="Q661" s="141">
        <f t="shared" si="76"/>
        <v>649</v>
      </c>
      <c r="R661" s="278" t="str">
        <f t="shared" si="72"/>
        <v/>
      </c>
      <c r="T661" s="282" t="str" cm="1">
        <f t="array" ref="T661">IFERROR(INDEX(import_data,MATCH($T$8&amp;"-"&amp;$Q661,import_key,0),T$9),"")</f>
        <v/>
      </c>
      <c r="U661" s="280" t="str" cm="1">
        <f t="array" ref="U661">IFERROR(INDEX(import_data,MATCH($T$8&amp;"-"&amp;$Q661,import_key,0),U$9),"")</f>
        <v/>
      </c>
      <c r="V661" s="300" t="str" cm="1">
        <f t="array" ref="V661">IFERROR(INDEX(import_data,MATCH($T$8&amp;"-"&amp;$Q661,import_key,0),V$9),"")</f>
        <v/>
      </c>
    </row>
    <row r="662" spans="2:22" x14ac:dyDescent="0.25">
      <c r="B662" s="141">
        <f t="shared" si="77"/>
        <v>650</v>
      </c>
      <c r="C662" s="278">
        <f t="shared" si="71"/>
        <v>668</v>
      </c>
      <c r="E662" s="282" cm="1">
        <f t="array" ref="E662">IF($C662="","",INDEX(import_data,$C662,E$9))</f>
        <v>1110</v>
      </c>
      <c r="F662" s="280" t="str" cm="1">
        <f t="array" ref="F662">IF($C662="","",INDEX(import_data,$C662,F$9))</f>
        <v>Luka</v>
      </c>
      <c r="G662" s="280" t="str" cm="1">
        <f t="array" ref="G662">IF($C662="","",INDEX(import_data,$C662,G$9))</f>
        <v>Oslaković</v>
      </c>
      <c r="H662" s="280" t="str" cm="1">
        <f t="array" ref="H662">IF($C662="","",IF(INDEX(import_data,$C662,H$9)="","",INDEX(import_data,$C662,H$9)))</f>
        <v>OK Jelen</v>
      </c>
      <c r="I662" s="300" t="str" cm="1">
        <f t="array" ref="I662">IF($C662="","",IF(INDEX(import_data,$C662,I$9)="","",INDEX(import_data,$C662,I$9)))</f>
        <v>M14</v>
      </c>
      <c r="K662" s="312" t="str">
        <f t="shared" si="73"/>
        <v>Luka – Oslaković – OK Jelen – M14</v>
      </c>
      <c r="L662" s="92" t="s">
        <v>0</v>
      </c>
      <c r="M662" s="312" t="str">
        <f t="shared" si="74"/>
        <v>Luka – Oslaković – OK Jelen</v>
      </c>
      <c r="N662" s="92" t="s">
        <v>0</v>
      </c>
      <c r="O662" s="312" t="str">
        <f t="shared" si="75"/>
        <v>Luka – Oslaković</v>
      </c>
      <c r="P662" s="92" t="s">
        <v>0</v>
      </c>
      <c r="Q662" s="141">
        <f t="shared" si="76"/>
        <v>650</v>
      </c>
      <c r="R662" s="278" t="str">
        <f t="shared" si="72"/>
        <v/>
      </c>
      <c r="T662" s="282" t="str" cm="1">
        <f t="array" ref="T662">IFERROR(INDEX(import_data,MATCH($T$8&amp;"-"&amp;$Q662,import_key,0),T$9),"")</f>
        <v/>
      </c>
      <c r="U662" s="280" t="str" cm="1">
        <f t="array" ref="U662">IFERROR(INDEX(import_data,MATCH($T$8&amp;"-"&amp;$Q662,import_key,0),U$9),"")</f>
        <v/>
      </c>
      <c r="V662" s="300" t="str" cm="1">
        <f t="array" ref="V662">IFERROR(INDEX(import_data,MATCH($T$8&amp;"-"&amp;$Q662,import_key,0),V$9),"")</f>
        <v/>
      </c>
    </row>
    <row r="663" spans="2:22" x14ac:dyDescent="0.25">
      <c r="B663" s="141">
        <f t="shared" si="77"/>
        <v>651</v>
      </c>
      <c r="C663" s="278">
        <f t="shared" si="71"/>
        <v>669</v>
      </c>
      <c r="E663" s="282" cm="1">
        <f t="array" ref="E663">IF($C663="","",INDEX(import_data,$C663,E$9))</f>
        <v>1419</v>
      </c>
      <c r="F663" s="280" t="str" cm="1">
        <f t="array" ref="F663">IF($C663="","",INDEX(import_data,$C663,F$9))</f>
        <v>Luka</v>
      </c>
      <c r="G663" s="280" t="str" cm="1">
        <f t="array" ref="G663">IF($C663="","",INDEX(import_data,$C663,G$9))</f>
        <v>Kocijan</v>
      </c>
      <c r="H663" s="280" t="str" cm="1">
        <f t="array" ref="H663">IF($C663="","",IF(INDEX(import_data,$C663,H$9)="","",INDEX(import_data,$C663,H$9)))</f>
        <v>OK Varaždin</v>
      </c>
      <c r="I663" s="300" t="str" cm="1">
        <f t="array" ref="I663">IF($C663="","",IF(INDEX(import_data,$C663,I$9)="","",INDEX(import_data,$C663,I$9)))</f>
        <v/>
      </c>
      <c r="K663" s="312" t="str">
        <f t="shared" si="73"/>
        <v>Luka – Kocijan – OK Varaždin</v>
      </c>
      <c r="L663" s="92" t="s">
        <v>0</v>
      </c>
      <c r="M663" s="312" t="str">
        <f t="shared" si="74"/>
        <v>Luka – Kocijan – OK Varaždin</v>
      </c>
      <c r="N663" s="92" t="s">
        <v>0</v>
      </c>
      <c r="O663" s="312" t="str">
        <f t="shared" si="75"/>
        <v>Luka – Kocijan</v>
      </c>
      <c r="P663" s="92" t="s">
        <v>0</v>
      </c>
      <c r="Q663" s="141">
        <f t="shared" si="76"/>
        <v>651</v>
      </c>
      <c r="R663" s="278" t="str">
        <f t="shared" si="72"/>
        <v/>
      </c>
      <c r="T663" s="282" t="str" cm="1">
        <f t="array" ref="T663">IFERROR(INDEX(import_data,MATCH($T$8&amp;"-"&amp;$Q663,import_key,0),T$9),"")</f>
        <v/>
      </c>
      <c r="U663" s="280" t="str" cm="1">
        <f t="array" ref="U663">IFERROR(INDEX(import_data,MATCH($T$8&amp;"-"&amp;$Q663,import_key,0),U$9),"")</f>
        <v/>
      </c>
      <c r="V663" s="300" t="str" cm="1">
        <f t="array" ref="V663">IFERROR(INDEX(import_data,MATCH($T$8&amp;"-"&amp;$Q663,import_key,0),V$9),"")</f>
        <v/>
      </c>
    </row>
    <row r="664" spans="2:22" x14ac:dyDescent="0.25">
      <c r="B664" s="141">
        <f t="shared" si="77"/>
        <v>652</v>
      </c>
      <c r="C664" s="278">
        <f t="shared" si="71"/>
        <v>670</v>
      </c>
      <c r="E664" s="282" cm="1">
        <f t="array" ref="E664">IF($C664="","",INDEX(import_data,$C664,E$9))</f>
        <v>2068</v>
      </c>
      <c r="F664" s="280" t="str" cm="1">
        <f t="array" ref="F664">IF($C664="","",INDEX(import_data,$C664,F$9))</f>
        <v>Luky</v>
      </c>
      <c r="G664" s="280" t="str" cm="1">
        <f t="array" ref="G664">IF($C664="","",INDEX(import_data,$C664,G$9))</f>
        <v>Kapusta</v>
      </c>
      <c r="H664" s="280" t="str" cm="1">
        <f t="array" ref="H664">IF($C664="","",IF(INDEX(import_data,$C664,H$9)="","",INDEX(import_data,$C664,H$9)))</f>
        <v>KOB Sokol Pez.</v>
      </c>
      <c r="I664" s="300" t="str" cm="1">
        <f t="array" ref="I664">IF($C664="","",IF(INDEX(import_data,$C664,I$9)="","",INDEX(import_data,$C664,I$9)))</f>
        <v/>
      </c>
      <c r="K664" s="312" t="str">
        <f t="shared" si="73"/>
        <v>Luky – Kapusta – KOB Sokol Pez.</v>
      </c>
      <c r="L664" s="92" t="s">
        <v>0</v>
      </c>
      <c r="M664" s="312" t="str">
        <f t="shared" si="74"/>
        <v>Luky – Kapusta – KOB Sokol Pez.</v>
      </c>
      <c r="N664" s="92" t="s">
        <v>0</v>
      </c>
      <c r="O664" s="312" t="str">
        <f t="shared" si="75"/>
        <v>Luky – Kapusta</v>
      </c>
      <c r="P664" s="92" t="s">
        <v>0</v>
      </c>
      <c r="Q664" s="141">
        <f t="shared" si="76"/>
        <v>652</v>
      </c>
      <c r="R664" s="278" t="str">
        <f t="shared" si="72"/>
        <v/>
      </c>
      <c r="T664" s="282" t="str" cm="1">
        <f t="array" ref="T664">IFERROR(INDEX(import_data,MATCH($T$8&amp;"-"&amp;$Q664,import_key,0),T$9),"")</f>
        <v/>
      </c>
      <c r="U664" s="280" t="str" cm="1">
        <f t="array" ref="U664">IFERROR(INDEX(import_data,MATCH($T$8&amp;"-"&amp;$Q664,import_key,0),U$9),"")</f>
        <v/>
      </c>
      <c r="V664" s="300" t="str" cm="1">
        <f t="array" ref="V664">IFERROR(INDEX(import_data,MATCH($T$8&amp;"-"&amp;$Q664,import_key,0),V$9),"")</f>
        <v/>
      </c>
    </row>
    <row r="665" spans="2:22" x14ac:dyDescent="0.25">
      <c r="B665" s="141">
        <f t="shared" si="77"/>
        <v>653</v>
      </c>
      <c r="C665" s="278">
        <f t="shared" si="71"/>
        <v>671</v>
      </c>
      <c r="E665" s="282" cm="1">
        <f t="array" ref="E665">IF($C665="","",INDEX(import_data,$C665,E$9))</f>
        <v>1055</v>
      </c>
      <c r="F665" s="280" t="str" cm="1">
        <f t="array" ref="F665">IF($C665="","",INDEX(import_data,$C665,F$9))</f>
        <v>Luna</v>
      </c>
      <c r="G665" s="280" t="str" cm="1">
        <f t="array" ref="G665">IF($C665="","",INDEX(import_data,$C665,G$9))</f>
        <v>Bajrektarević</v>
      </c>
      <c r="H665" s="280" t="str" cm="1">
        <f t="array" ref="H665">IF($C665="","",IF(INDEX(import_data,$C665,H$9)="","",INDEX(import_data,$C665,H$9)))</f>
        <v>OK Vihor</v>
      </c>
      <c r="I665" s="300" t="str" cm="1">
        <f t="array" ref="I665">IF($C665="","",IF(INDEX(import_data,$C665,I$9)="","",INDEX(import_data,$C665,I$9)))</f>
        <v>Ž14</v>
      </c>
      <c r="K665" s="312" t="str">
        <f t="shared" si="73"/>
        <v>Luna – Bajrektarević – OK Vihor – Ž14</v>
      </c>
      <c r="L665" s="92" t="s">
        <v>0</v>
      </c>
      <c r="M665" s="312" t="str">
        <f t="shared" si="74"/>
        <v>Luna – Bajrektarević – OK Vihor</v>
      </c>
      <c r="N665" s="92" t="s">
        <v>0</v>
      </c>
      <c r="O665" s="312" t="str">
        <f t="shared" si="75"/>
        <v>Luna – Bajrektarević</v>
      </c>
      <c r="P665" s="92" t="s">
        <v>0</v>
      </c>
      <c r="Q665" s="141">
        <f t="shared" si="76"/>
        <v>653</v>
      </c>
      <c r="R665" s="278" t="str">
        <f t="shared" si="72"/>
        <v/>
      </c>
      <c r="T665" s="282" t="str" cm="1">
        <f t="array" ref="T665">IFERROR(INDEX(import_data,MATCH($T$8&amp;"-"&amp;$Q665,import_key,0),T$9),"")</f>
        <v/>
      </c>
      <c r="U665" s="280" t="str" cm="1">
        <f t="array" ref="U665">IFERROR(INDEX(import_data,MATCH($T$8&amp;"-"&amp;$Q665,import_key,0),U$9),"")</f>
        <v/>
      </c>
      <c r="V665" s="300" t="str" cm="1">
        <f t="array" ref="V665">IFERROR(INDEX(import_data,MATCH($T$8&amp;"-"&amp;$Q665,import_key,0),V$9),"")</f>
        <v/>
      </c>
    </row>
    <row r="666" spans="2:22" x14ac:dyDescent="0.25">
      <c r="B666" s="141">
        <f t="shared" si="77"/>
        <v>654</v>
      </c>
      <c r="C666" s="278">
        <f t="shared" si="71"/>
        <v>672</v>
      </c>
      <c r="E666" s="282" cm="1">
        <f t="array" ref="E666">IF($C666="","",INDEX(import_data,$C666,E$9))</f>
        <v>1694</v>
      </c>
      <c r="F666" s="280" t="str" cm="1">
        <f t="array" ref="F666">IF($C666="","",INDEX(import_data,$C666,F$9))</f>
        <v>Luna</v>
      </c>
      <c r="G666" s="280" t="str" cm="1">
        <f t="array" ref="G666">IF($C666="","",INDEX(import_data,$C666,G$9))</f>
        <v>Đokić</v>
      </c>
      <c r="H666" s="280" t="str" cm="1">
        <f t="array" ref="H666">IF($C666="","",IF(INDEX(import_data,$C666,H$9)="","",INDEX(import_data,$C666,H$9)))</f>
        <v>OK Vihor</v>
      </c>
      <c r="I666" s="300" t="str" cm="1">
        <f t="array" ref="I666">IF($C666="","",IF(INDEX(import_data,$C666,I$9)="","",INDEX(import_data,$C666,I$9)))</f>
        <v/>
      </c>
      <c r="K666" s="312" t="str">
        <f t="shared" si="73"/>
        <v>Luna – Đokić – OK Vihor</v>
      </c>
      <c r="L666" s="92" t="s">
        <v>0</v>
      </c>
      <c r="M666" s="312" t="str">
        <f t="shared" si="74"/>
        <v>Luna – Đokić – OK Vihor</v>
      </c>
      <c r="N666" s="92" t="s">
        <v>0</v>
      </c>
      <c r="O666" s="312" t="str">
        <f t="shared" si="75"/>
        <v>Luna – Đokić</v>
      </c>
      <c r="P666" s="92" t="s">
        <v>0</v>
      </c>
      <c r="Q666" s="141">
        <f t="shared" si="76"/>
        <v>654</v>
      </c>
      <c r="R666" s="278" t="str">
        <f t="shared" si="72"/>
        <v/>
      </c>
      <c r="T666" s="282" t="str" cm="1">
        <f t="array" ref="T666">IFERROR(INDEX(import_data,MATCH($T$8&amp;"-"&amp;$Q666,import_key,0),T$9),"")</f>
        <v/>
      </c>
      <c r="U666" s="280" t="str" cm="1">
        <f t="array" ref="U666">IFERROR(INDEX(import_data,MATCH($T$8&amp;"-"&amp;$Q666,import_key,0),U$9),"")</f>
        <v/>
      </c>
      <c r="V666" s="300" t="str" cm="1">
        <f t="array" ref="V666">IFERROR(INDEX(import_data,MATCH($T$8&amp;"-"&amp;$Q666,import_key,0),V$9),"")</f>
        <v/>
      </c>
    </row>
    <row r="667" spans="2:22" x14ac:dyDescent="0.25">
      <c r="B667" s="141">
        <f t="shared" si="77"/>
        <v>655</v>
      </c>
      <c r="C667" s="278">
        <f t="shared" si="71"/>
        <v>673</v>
      </c>
      <c r="E667" s="282" cm="1">
        <f t="array" ref="E667">IF($C667="","",INDEX(import_data,$C667,E$9))</f>
        <v>2119</v>
      </c>
      <c r="F667" s="280" t="str" cm="1">
        <f t="array" ref="F667">IF($C667="","",INDEX(import_data,$C667,F$9))</f>
        <v>Magali</v>
      </c>
      <c r="G667" s="280" t="str" cm="1">
        <f t="array" ref="G667">IF($C667="","",INDEX(import_data,$C667,G$9))</f>
        <v>Rauw</v>
      </c>
      <c r="H667" s="280" t="str" cm="1">
        <f t="array" ref="H667">IF($C667="","",IF(INDEX(import_data,$C667,H$9)="","",INDEX(import_data,$C667,H$9)))</f>
        <v>OLV Eifel</v>
      </c>
      <c r="I667" s="300" t="str" cm="1">
        <f t="array" ref="I667">IF($C667="","",IF(INDEX(import_data,$C667,I$9)="","",INDEX(import_data,$C667,I$9)))</f>
        <v/>
      </c>
      <c r="K667" s="312" t="str">
        <f t="shared" si="73"/>
        <v>Magali – Rauw – OLV Eifel</v>
      </c>
      <c r="L667" s="92" t="s">
        <v>0</v>
      </c>
      <c r="M667" s="312" t="str">
        <f t="shared" si="74"/>
        <v>Magali – Rauw – OLV Eifel</v>
      </c>
      <c r="N667" s="92" t="s">
        <v>0</v>
      </c>
      <c r="O667" s="312" t="str">
        <f t="shared" si="75"/>
        <v>Magali – Rauw</v>
      </c>
      <c r="P667" s="92" t="s">
        <v>0</v>
      </c>
      <c r="Q667" s="141">
        <f t="shared" si="76"/>
        <v>655</v>
      </c>
      <c r="R667" s="278" t="str">
        <f t="shared" si="72"/>
        <v/>
      </c>
      <c r="T667" s="282" t="str" cm="1">
        <f t="array" ref="T667">IFERROR(INDEX(import_data,MATCH($T$8&amp;"-"&amp;$Q667,import_key,0),T$9),"")</f>
        <v/>
      </c>
      <c r="U667" s="280" t="str" cm="1">
        <f t="array" ref="U667">IFERROR(INDEX(import_data,MATCH($T$8&amp;"-"&amp;$Q667,import_key,0),U$9),"")</f>
        <v/>
      </c>
      <c r="V667" s="300" t="str" cm="1">
        <f t="array" ref="V667">IFERROR(INDEX(import_data,MATCH($T$8&amp;"-"&amp;$Q667,import_key,0),V$9),"")</f>
        <v/>
      </c>
    </row>
    <row r="668" spans="2:22" x14ac:dyDescent="0.25">
      <c r="B668" s="141">
        <f t="shared" si="77"/>
        <v>656</v>
      </c>
      <c r="C668" s="278">
        <f t="shared" si="71"/>
        <v>674</v>
      </c>
      <c r="E668" s="282" cm="1">
        <f t="array" ref="E668">IF($C668="","",INDEX(import_data,$C668,E$9))</f>
        <v>1329</v>
      </c>
      <c r="F668" s="280" t="str" cm="1">
        <f t="array" ref="F668">IF($C668="","",INDEX(import_data,$C668,F$9))</f>
        <v>Magdalena</v>
      </c>
      <c r="G668" s="280" t="str" cm="1">
        <f t="array" ref="G668">IF($C668="","",INDEX(import_data,$C668,G$9))</f>
        <v>Težak</v>
      </c>
      <c r="H668" s="280" t="str" cm="1">
        <f t="array" ref="H668">IF($C668="","",IF(INDEX(import_data,$C668,H$9)="","",INDEX(import_data,$C668,H$9)))</f>
        <v>OK Vihor</v>
      </c>
      <c r="I668" s="300" t="str" cm="1">
        <f t="array" ref="I668">IF($C668="","",IF(INDEX(import_data,$C668,I$9)="","",INDEX(import_data,$C668,I$9)))</f>
        <v>Ž20</v>
      </c>
      <c r="K668" s="312" t="str">
        <f t="shared" si="73"/>
        <v>Magdalena – Težak – OK Vihor – Ž20</v>
      </c>
      <c r="L668" s="92" t="s">
        <v>0</v>
      </c>
      <c r="M668" s="312" t="str">
        <f t="shared" si="74"/>
        <v>Magdalena – Težak – OK Vihor</v>
      </c>
      <c r="N668" s="92" t="s">
        <v>0</v>
      </c>
      <c r="O668" s="312" t="str">
        <f t="shared" si="75"/>
        <v>Magdalena – Težak</v>
      </c>
      <c r="P668" s="92" t="s">
        <v>0</v>
      </c>
      <c r="Q668" s="141">
        <f t="shared" si="76"/>
        <v>656</v>
      </c>
      <c r="R668" s="278" t="str">
        <f t="shared" si="72"/>
        <v/>
      </c>
      <c r="T668" s="282" t="str" cm="1">
        <f t="array" ref="T668">IFERROR(INDEX(import_data,MATCH($T$8&amp;"-"&amp;$Q668,import_key,0),T$9),"")</f>
        <v/>
      </c>
      <c r="U668" s="280" t="str" cm="1">
        <f t="array" ref="U668">IFERROR(INDEX(import_data,MATCH($T$8&amp;"-"&amp;$Q668,import_key,0),U$9),"")</f>
        <v/>
      </c>
      <c r="V668" s="300" t="str" cm="1">
        <f t="array" ref="V668">IFERROR(INDEX(import_data,MATCH($T$8&amp;"-"&amp;$Q668,import_key,0),V$9),"")</f>
        <v/>
      </c>
    </row>
    <row r="669" spans="2:22" x14ac:dyDescent="0.25">
      <c r="B669" s="141">
        <f t="shared" si="77"/>
        <v>657</v>
      </c>
      <c r="C669" s="278">
        <f t="shared" si="71"/>
        <v>675</v>
      </c>
      <c r="E669" s="282" cm="1">
        <f t="array" ref="E669">IF($C669="","",INDEX(import_data,$C669,E$9))</f>
        <v>2010</v>
      </c>
      <c r="F669" s="280" t="str" cm="1">
        <f t="array" ref="F669">IF($C669="","",INDEX(import_data,$C669,F$9))</f>
        <v>Magdalena</v>
      </c>
      <c r="G669" s="280" t="str" cm="1">
        <f t="array" ref="G669">IF($C669="","",INDEX(import_data,$C669,G$9))</f>
        <v>Pavlović</v>
      </c>
      <c r="H669" s="280" t="str" cm="1">
        <f t="array" ref="H669">IF($C669="","",IF(INDEX(import_data,$C669,H$9)="","",INDEX(import_data,$C669,H$9)))</f>
        <v>OK Vihor</v>
      </c>
      <c r="I669" s="300" t="str" cm="1">
        <f t="array" ref="I669">IF($C669="","",IF(INDEX(import_data,$C669,I$9)="","",INDEX(import_data,$C669,I$9)))</f>
        <v/>
      </c>
      <c r="K669" s="312" t="str">
        <f t="shared" si="73"/>
        <v>Magdalena – Pavlović – OK Vihor</v>
      </c>
      <c r="L669" s="92" t="s">
        <v>0</v>
      </c>
      <c r="M669" s="312" t="str">
        <f t="shared" si="74"/>
        <v>Magdalena – Pavlović – OK Vihor</v>
      </c>
      <c r="N669" s="92" t="s">
        <v>0</v>
      </c>
      <c r="O669" s="312" t="str">
        <f t="shared" si="75"/>
        <v>Magdalena – Pavlović</v>
      </c>
      <c r="P669" s="92" t="s">
        <v>0</v>
      </c>
      <c r="Q669" s="141">
        <f t="shared" si="76"/>
        <v>657</v>
      </c>
      <c r="R669" s="278" t="str">
        <f t="shared" si="72"/>
        <v/>
      </c>
      <c r="T669" s="282" t="str" cm="1">
        <f t="array" ref="T669">IFERROR(INDEX(import_data,MATCH($T$8&amp;"-"&amp;$Q669,import_key,0),T$9),"")</f>
        <v/>
      </c>
      <c r="U669" s="280" t="str" cm="1">
        <f t="array" ref="U669">IFERROR(INDEX(import_data,MATCH($T$8&amp;"-"&amp;$Q669,import_key,0),U$9),"")</f>
        <v/>
      </c>
      <c r="V669" s="300" t="str" cm="1">
        <f t="array" ref="V669">IFERROR(INDEX(import_data,MATCH($T$8&amp;"-"&amp;$Q669,import_key,0),V$9),"")</f>
        <v/>
      </c>
    </row>
    <row r="670" spans="2:22" x14ac:dyDescent="0.25">
      <c r="B670" s="141">
        <f t="shared" si="77"/>
        <v>658</v>
      </c>
      <c r="C670" s="278">
        <f t="shared" si="71"/>
        <v>676</v>
      </c>
      <c r="E670" s="282" cm="1">
        <f t="array" ref="E670">IF($C670="","",INDEX(import_data,$C670,E$9))</f>
        <v>1123</v>
      </c>
      <c r="F670" s="280" t="str" cm="1">
        <f t="array" ref="F670">IF($C670="","",INDEX(import_data,$C670,F$9))</f>
        <v>Magdalena</v>
      </c>
      <c r="G670" s="280" t="str" cm="1">
        <f t="array" ref="G670">IF($C670="","",INDEX(import_data,$C670,G$9))</f>
        <v>Čečura</v>
      </c>
      <c r="H670" s="280" t="str" cm="1">
        <f t="array" ref="H670">IF($C670="","",IF(INDEX(import_data,$C670,H$9)="","",INDEX(import_data,$C670,H$9)))</f>
        <v>OK Vihor</v>
      </c>
      <c r="I670" s="300" t="str" cm="1">
        <f t="array" ref="I670">IF($C670="","",IF(INDEX(import_data,$C670,I$9)="","",INDEX(import_data,$C670,I$9)))</f>
        <v>Ž45</v>
      </c>
      <c r="K670" s="312" t="str">
        <f t="shared" si="73"/>
        <v>Magdalena – Čečura – OK Vihor – Ž45</v>
      </c>
      <c r="L670" s="92" t="s">
        <v>0</v>
      </c>
      <c r="M670" s="312" t="str">
        <f t="shared" si="74"/>
        <v>Magdalena – Čečura – OK Vihor</v>
      </c>
      <c r="N670" s="92" t="s">
        <v>0</v>
      </c>
      <c r="O670" s="312" t="str">
        <f t="shared" si="75"/>
        <v>Magdalena – Čečura</v>
      </c>
      <c r="P670" s="92" t="s">
        <v>0</v>
      </c>
      <c r="Q670" s="141">
        <f t="shared" si="76"/>
        <v>658</v>
      </c>
      <c r="R670" s="278" t="str">
        <f t="shared" si="72"/>
        <v/>
      </c>
      <c r="T670" s="282" t="str" cm="1">
        <f t="array" ref="T670">IFERROR(INDEX(import_data,MATCH($T$8&amp;"-"&amp;$Q670,import_key,0),T$9),"")</f>
        <v/>
      </c>
      <c r="U670" s="280" t="str" cm="1">
        <f t="array" ref="U670">IFERROR(INDEX(import_data,MATCH($T$8&amp;"-"&amp;$Q670,import_key,0),U$9),"")</f>
        <v/>
      </c>
      <c r="V670" s="300" t="str" cm="1">
        <f t="array" ref="V670">IFERROR(INDEX(import_data,MATCH($T$8&amp;"-"&amp;$Q670,import_key,0),V$9),"")</f>
        <v/>
      </c>
    </row>
    <row r="671" spans="2:22" x14ac:dyDescent="0.25">
      <c r="B671" s="141">
        <f t="shared" si="77"/>
        <v>659</v>
      </c>
      <c r="C671" s="278">
        <f t="shared" si="71"/>
        <v>677</v>
      </c>
      <c r="E671" s="282" cm="1">
        <f t="array" ref="E671">IF($C671="","",INDEX(import_data,$C671,E$9))</f>
        <v>1021</v>
      </c>
      <c r="F671" s="280" t="str" cm="1">
        <f t="array" ref="F671">IF($C671="","",INDEX(import_data,$C671,F$9))</f>
        <v>Maja</v>
      </c>
      <c r="G671" s="280" t="str" cm="1">
        <f t="array" ref="G671">IF($C671="","",INDEX(import_data,$C671,G$9))</f>
        <v>Flajsig</v>
      </c>
      <c r="H671" s="280" t="str" cm="1">
        <f t="array" ref="H671">IF($C671="","",IF(INDEX(import_data,$C671,H$9)="","",INDEX(import_data,$C671,H$9)))</f>
        <v>OK Vihor</v>
      </c>
      <c r="I671" s="300" t="str" cm="1">
        <f t="array" ref="I671">IF($C671="","",IF(INDEX(import_data,$C671,I$9)="","",INDEX(import_data,$C671,I$9)))</f>
        <v/>
      </c>
      <c r="K671" s="312" t="str">
        <f t="shared" si="73"/>
        <v>Maja – Flajsig – OK Vihor</v>
      </c>
      <c r="L671" s="92" t="s">
        <v>0</v>
      </c>
      <c r="M671" s="312" t="str">
        <f t="shared" si="74"/>
        <v>Maja – Flajsig – OK Vihor</v>
      </c>
      <c r="N671" s="92" t="s">
        <v>0</v>
      </c>
      <c r="O671" s="312" t="str">
        <f t="shared" si="75"/>
        <v>Maja – Flajsig</v>
      </c>
      <c r="P671" s="92" t="s">
        <v>0</v>
      </c>
      <c r="Q671" s="141">
        <f t="shared" si="76"/>
        <v>659</v>
      </c>
      <c r="R671" s="278" t="str">
        <f t="shared" si="72"/>
        <v/>
      </c>
      <c r="T671" s="282" t="str" cm="1">
        <f t="array" ref="T671">IFERROR(INDEX(import_data,MATCH($T$8&amp;"-"&amp;$Q671,import_key,0),T$9),"")</f>
        <v/>
      </c>
      <c r="U671" s="280" t="str" cm="1">
        <f t="array" ref="U671">IFERROR(INDEX(import_data,MATCH($T$8&amp;"-"&amp;$Q671,import_key,0),U$9),"")</f>
        <v/>
      </c>
      <c r="V671" s="300" t="str" cm="1">
        <f t="array" ref="V671">IFERROR(INDEX(import_data,MATCH($T$8&amp;"-"&amp;$Q671,import_key,0),V$9),"")</f>
        <v/>
      </c>
    </row>
    <row r="672" spans="2:22" x14ac:dyDescent="0.25">
      <c r="B672" s="141">
        <f t="shared" si="77"/>
        <v>660</v>
      </c>
      <c r="C672" s="278">
        <f t="shared" si="71"/>
        <v>678</v>
      </c>
      <c r="E672" s="282" cm="1">
        <f t="array" ref="E672">IF($C672="","",INDEX(import_data,$C672,E$9))</f>
        <v>1894</v>
      </c>
      <c r="F672" s="280" t="str" cm="1">
        <f t="array" ref="F672">IF($C672="","",INDEX(import_data,$C672,F$9))</f>
        <v>Maja</v>
      </c>
      <c r="G672" s="280" t="str" cm="1">
        <f t="array" ref="G672">IF($C672="","",INDEX(import_data,$C672,G$9))</f>
        <v>Katušić</v>
      </c>
      <c r="H672" s="280" t="str" cm="1">
        <f t="array" ref="H672">IF($C672="","",IF(INDEX(import_data,$C672,H$9)="","",INDEX(import_data,$C672,H$9)))</f>
        <v>OK Vihor</v>
      </c>
      <c r="I672" s="300" t="str" cm="1">
        <f t="array" ref="I672">IF($C672="","",IF(INDEX(import_data,$C672,I$9)="","",INDEX(import_data,$C672,I$9)))</f>
        <v/>
      </c>
      <c r="K672" s="312" t="str">
        <f t="shared" si="73"/>
        <v>Maja – Katušić – OK Vihor</v>
      </c>
      <c r="L672" s="92" t="s">
        <v>0</v>
      </c>
      <c r="M672" s="312" t="str">
        <f t="shared" si="74"/>
        <v>Maja – Katušić – OK Vihor</v>
      </c>
      <c r="N672" s="92" t="s">
        <v>0</v>
      </c>
      <c r="O672" s="312" t="str">
        <f t="shared" si="75"/>
        <v>Maja – Katušić</v>
      </c>
      <c r="P672" s="92" t="s">
        <v>0</v>
      </c>
      <c r="Q672" s="141">
        <f t="shared" si="76"/>
        <v>660</v>
      </c>
      <c r="R672" s="278" t="str">
        <f t="shared" si="72"/>
        <v/>
      </c>
      <c r="T672" s="282" t="str" cm="1">
        <f t="array" ref="T672">IFERROR(INDEX(import_data,MATCH($T$8&amp;"-"&amp;$Q672,import_key,0),T$9),"")</f>
        <v/>
      </c>
      <c r="U672" s="280" t="str" cm="1">
        <f t="array" ref="U672">IFERROR(INDEX(import_data,MATCH($T$8&amp;"-"&amp;$Q672,import_key,0),U$9),"")</f>
        <v/>
      </c>
      <c r="V672" s="300" t="str" cm="1">
        <f t="array" ref="V672">IFERROR(INDEX(import_data,MATCH($T$8&amp;"-"&amp;$Q672,import_key,0),V$9),"")</f>
        <v/>
      </c>
    </row>
    <row r="673" spans="2:22" x14ac:dyDescent="0.25">
      <c r="B673" s="141">
        <f t="shared" si="77"/>
        <v>661</v>
      </c>
      <c r="C673" s="278">
        <f t="shared" si="71"/>
        <v>679</v>
      </c>
      <c r="E673" s="282" cm="1">
        <f t="array" ref="E673">IF($C673="","",INDEX(import_data,$C673,E$9))</f>
        <v>1375</v>
      </c>
      <c r="F673" s="280" t="str" cm="1">
        <f t="array" ref="F673">IF($C673="","",INDEX(import_data,$C673,F$9))</f>
        <v>Maja</v>
      </c>
      <c r="G673" s="280" t="str" cm="1">
        <f t="array" ref="G673">IF($C673="","",INDEX(import_data,$C673,G$9))</f>
        <v>Kušt</v>
      </c>
      <c r="H673" s="280" t="str" cm="1">
        <f t="array" ref="H673">IF($C673="","",IF(INDEX(import_data,$C673,H$9)="","",INDEX(import_data,$C673,H$9)))</f>
        <v>OK Vihor</v>
      </c>
      <c r="I673" s="300" t="str" cm="1">
        <f t="array" ref="I673">IF($C673="","",IF(INDEX(import_data,$C673,I$9)="","",INDEX(import_data,$C673,I$9)))</f>
        <v>Ž35</v>
      </c>
      <c r="K673" s="312" t="str">
        <f t="shared" si="73"/>
        <v>Maja – Kušt – OK Vihor – Ž35</v>
      </c>
      <c r="L673" s="92" t="s">
        <v>0</v>
      </c>
      <c r="M673" s="312" t="str">
        <f t="shared" si="74"/>
        <v>Maja – Kušt – OK Vihor</v>
      </c>
      <c r="N673" s="92" t="s">
        <v>0</v>
      </c>
      <c r="O673" s="312" t="str">
        <f t="shared" si="75"/>
        <v>Maja – Kušt</v>
      </c>
      <c r="P673" s="92" t="s">
        <v>0</v>
      </c>
      <c r="Q673" s="141">
        <f t="shared" si="76"/>
        <v>661</v>
      </c>
      <c r="R673" s="278" t="str">
        <f t="shared" si="72"/>
        <v/>
      </c>
      <c r="T673" s="282" t="str" cm="1">
        <f t="array" ref="T673">IFERROR(INDEX(import_data,MATCH($T$8&amp;"-"&amp;$Q673,import_key,0),T$9),"")</f>
        <v/>
      </c>
      <c r="U673" s="280" t="str" cm="1">
        <f t="array" ref="U673">IFERROR(INDEX(import_data,MATCH($T$8&amp;"-"&amp;$Q673,import_key,0),U$9),"")</f>
        <v/>
      </c>
      <c r="V673" s="300" t="str" cm="1">
        <f t="array" ref="V673">IFERROR(INDEX(import_data,MATCH($T$8&amp;"-"&amp;$Q673,import_key,0),V$9),"")</f>
        <v/>
      </c>
    </row>
    <row r="674" spans="2:22" x14ac:dyDescent="0.25">
      <c r="B674" s="141">
        <f t="shared" si="77"/>
        <v>662</v>
      </c>
      <c r="C674" s="278">
        <f t="shared" si="71"/>
        <v>680</v>
      </c>
      <c r="E674" s="282" cm="1">
        <f t="array" ref="E674">IF($C674="","",INDEX(import_data,$C674,E$9))</f>
        <v>2178</v>
      </c>
      <c r="F674" s="280" t="str" cm="1">
        <f t="array" ref="F674">IF($C674="","",INDEX(import_data,$C674,F$9))</f>
        <v>Maja</v>
      </c>
      <c r="G674" s="280" t="str" cm="1">
        <f t="array" ref="G674">IF($C674="","",INDEX(import_data,$C674,G$9))</f>
        <v>Blejec</v>
      </c>
      <c r="H674" s="280" t="str" cm="1">
        <f t="array" ref="H674">IF($C674="","",IF(INDEX(import_data,$C674,H$9)="","",INDEX(import_data,$C674,H$9)))</f>
        <v>OK Tivoli</v>
      </c>
      <c r="I674" s="300" t="str" cm="1">
        <f t="array" ref="I674">IF($C674="","",IF(INDEX(import_data,$C674,I$9)="","",INDEX(import_data,$C674,I$9)))</f>
        <v/>
      </c>
      <c r="K674" s="312" t="str">
        <f t="shared" si="73"/>
        <v>Maja – Blejec – OK Tivoli</v>
      </c>
      <c r="L674" s="92" t="s">
        <v>0</v>
      </c>
      <c r="M674" s="312" t="str">
        <f t="shared" si="74"/>
        <v>Maja – Blejec – OK Tivoli</v>
      </c>
      <c r="N674" s="92" t="s">
        <v>0</v>
      </c>
      <c r="O674" s="312" t="str">
        <f t="shared" si="75"/>
        <v>Maja – Blejec</v>
      </c>
      <c r="P674" s="92" t="s">
        <v>0</v>
      </c>
      <c r="Q674" s="141">
        <f t="shared" si="76"/>
        <v>662</v>
      </c>
      <c r="R674" s="278" t="str">
        <f t="shared" si="72"/>
        <v/>
      </c>
      <c r="T674" s="282" t="str" cm="1">
        <f t="array" ref="T674">IFERROR(INDEX(import_data,MATCH($T$8&amp;"-"&amp;$Q674,import_key,0),T$9),"")</f>
        <v/>
      </c>
      <c r="U674" s="280" t="str" cm="1">
        <f t="array" ref="U674">IFERROR(INDEX(import_data,MATCH($T$8&amp;"-"&amp;$Q674,import_key,0),U$9),"")</f>
        <v/>
      </c>
      <c r="V674" s="300" t="str" cm="1">
        <f t="array" ref="V674">IFERROR(INDEX(import_data,MATCH($T$8&amp;"-"&amp;$Q674,import_key,0),V$9),"")</f>
        <v/>
      </c>
    </row>
    <row r="675" spans="2:22" x14ac:dyDescent="0.25">
      <c r="B675" s="141">
        <f t="shared" si="77"/>
        <v>663</v>
      </c>
      <c r="C675" s="278">
        <f t="shared" si="71"/>
        <v>681</v>
      </c>
      <c r="E675" s="282" cm="1">
        <f t="array" ref="E675">IF($C675="","",INDEX(import_data,$C675,E$9))</f>
        <v>1560</v>
      </c>
      <c r="F675" s="280" t="str" cm="1">
        <f t="array" ref="F675">IF($C675="","",INDEX(import_data,$C675,F$9))</f>
        <v>Maja</v>
      </c>
      <c r="G675" s="280" t="str" cm="1">
        <f t="array" ref="G675">IF($C675="","",INDEX(import_data,$C675,G$9))</f>
        <v>Pirija</v>
      </c>
      <c r="H675" s="280" t="str" cm="1">
        <f t="array" ref="H675">IF($C675="","",IF(INDEX(import_data,$C675,H$9)="","",INDEX(import_data,$C675,H$9)))</f>
        <v>OK Kapela</v>
      </c>
      <c r="I675" s="300" t="str" cm="1">
        <f t="array" ref="I675">IF($C675="","",IF(INDEX(import_data,$C675,I$9)="","",INDEX(import_data,$C675,I$9)))</f>
        <v/>
      </c>
      <c r="K675" s="312" t="str">
        <f t="shared" si="73"/>
        <v>Maja – Pirija – OK Kapela</v>
      </c>
      <c r="L675" s="92" t="s">
        <v>0</v>
      </c>
      <c r="M675" s="312" t="str">
        <f t="shared" si="74"/>
        <v>Maja – Pirija – OK Kapela</v>
      </c>
      <c r="N675" s="92" t="s">
        <v>0</v>
      </c>
      <c r="O675" s="312" t="str">
        <f t="shared" si="75"/>
        <v>Maja – Pirija</v>
      </c>
      <c r="P675" s="92" t="s">
        <v>0</v>
      </c>
      <c r="Q675" s="141">
        <f t="shared" si="76"/>
        <v>663</v>
      </c>
      <c r="R675" s="278" t="str">
        <f t="shared" si="72"/>
        <v/>
      </c>
      <c r="T675" s="282" t="str" cm="1">
        <f t="array" ref="T675">IFERROR(INDEX(import_data,MATCH($T$8&amp;"-"&amp;$Q675,import_key,0),T$9),"")</f>
        <v/>
      </c>
      <c r="U675" s="280" t="str" cm="1">
        <f t="array" ref="U675">IFERROR(INDEX(import_data,MATCH($T$8&amp;"-"&amp;$Q675,import_key,0),U$9),"")</f>
        <v/>
      </c>
      <c r="V675" s="300" t="str" cm="1">
        <f t="array" ref="V675">IFERROR(INDEX(import_data,MATCH($T$8&amp;"-"&amp;$Q675,import_key,0),V$9),"")</f>
        <v/>
      </c>
    </row>
    <row r="676" spans="2:22" x14ac:dyDescent="0.25">
      <c r="B676" s="141">
        <f t="shared" si="77"/>
        <v>664</v>
      </c>
      <c r="C676" s="278">
        <f t="shared" si="71"/>
        <v>682</v>
      </c>
      <c r="E676" s="282" cm="1">
        <f t="array" ref="E676">IF($C676="","",INDEX(import_data,$C676,E$9))</f>
        <v>1645</v>
      </c>
      <c r="F676" s="280" t="str" cm="1">
        <f t="array" ref="F676">IF($C676="","",INDEX(import_data,$C676,F$9))</f>
        <v>Maja</v>
      </c>
      <c r="G676" s="280" t="str" cm="1">
        <f t="array" ref="G676">IF($C676="","",INDEX(import_data,$C676,G$9))</f>
        <v>Pongrac</v>
      </c>
      <c r="H676" s="280" t="str" cm="1">
        <f t="array" ref="H676">IF($C676="","",IF(INDEX(import_data,$C676,H$9)="","",INDEX(import_data,$C676,H$9)))</f>
        <v>OK Japetić</v>
      </c>
      <c r="I676" s="300" t="str" cm="1">
        <f t="array" ref="I676">IF($C676="","",IF(INDEX(import_data,$C676,I$9)="","",INDEX(import_data,$C676,I$9)))</f>
        <v/>
      </c>
      <c r="K676" s="312" t="str">
        <f t="shared" si="73"/>
        <v>Maja – Pongrac – OK Japetić</v>
      </c>
      <c r="L676" s="92" t="s">
        <v>0</v>
      </c>
      <c r="M676" s="312" t="str">
        <f t="shared" si="74"/>
        <v>Maja – Pongrac – OK Japetić</v>
      </c>
      <c r="N676" s="92" t="s">
        <v>0</v>
      </c>
      <c r="O676" s="312" t="str">
        <f t="shared" si="75"/>
        <v>Maja – Pongrac</v>
      </c>
      <c r="P676" s="92" t="s">
        <v>0</v>
      </c>
      <c r="Q676" s="141">
        <f t="shared" si="76"/>
        <v>664</v>
      </c>
      <c r="R676" s="278" t="str">
        <f t="shared" si="72"/>
        <v/>
      </c>
      <c r="T676" s="282" t="str" cm="1">
        <f t="array" ref="T676">IFERROR(INDEX(import_data,MATCH($T$8&amp;"-"&amp;$Q676,import_key,0),T$9),"")</f>
        <v/>
      </c>
      <c r="U676" s="280" t="str" cm="1">
        <f t="array" ref="U676">IFERROR(INDEX(import_data,MATCH($T$8&amp;"-"&amp;$Q676,import_key,0),U$9),"")</f>
        <v/>
      </c>
      <c r="V676" s="300" t="str" cm="1">
        <f t="array" ref="V676">IFERROR(INDEX(import_data,MATCH($T$8&amp;"-"&amp;$Q676,import_key,0),V$9),"")</f>
        <v/>
      </c>
    </row>
    <row r="677" spans="2:22" x14ac:dyDescent="0.25">
      <c r="B677" s="141">
        <f t="shared" si="77"/>
        <v>665</v>
      </c>
      <c r="C677" s="278">
        <f t="shared" si="71"/>
        <v>683</v>
      </c>
      <c r="E677" s="282" cm="1">
        <f t="array" ref="E677">IF($C677="","",INDEX(import_data,$C677,E$9))</f>
        <v>1296</v>
      </c>
      <c r="F677" s="280" t="str" cm="1">
        <f t="array" ref="F677">IF($C677="","",INDEX(import_data,$C677,F$9))</f>
        <v>Maja</v>
      </c>
      <c r="G677" s="280" t="str" cm="1">
        <f t="array" ref="G677">IF($C677="","",INDEX(import_data,$C677,G$9))</f>
        <v>Cvitković</v>
      </c>
      <c r="H677" s="280" t="str" cm="1">
        <f t="array" ref="H677">IF($C677="","",IF(INDEX(import_data,$C677,H$9)="","",INDEX(import_data,$C677,H$9)))</f>
        <v>OK Vihor</v>
      </c>
      <c r="I677" s="300" t="str" cm="1">
        <f t="array" ref="I677">IF($C677="","",IF(INDEX(import_data,$C677,I$9)="","",INDEX(import_data,$C677,I$9)))</f>
        <v>Ž55</v>
      </c>
      <c r="K677" s="312" t="str">
        <f t="shared" si="73"/>
        <v>Maja – Cvitković – OK Vihor – Ž55</v>
      </c>
      <c r="L677" s="92" t="s">
        <v>0</v>
      </c>
      <c r="M677" s="312" t="str">
        <f t="shared" si="74"/>
        <v>Maja – Cvitković – OK Vihor</v>
      </c>
      <c r="N677" s="92" t="s">
        <v>0</v>
      </c>
      <c r="O677" s="312" t="str">
        <f t="shared" si="75"/>
        <v>Maja – Cvitković</v>
      </c>
      <c r="P677" s="92" t="s">
        <v>0</v>
      </c>
      <c r="Q677" s="141">
        <f t="shared" si="76"/>
        <v>665</v>
      </c>
      <c r="R677" s="278" t="str">
        <f t="shared" si="72"/>
        <v/>
      </c>
      <c r="T677" s="282" t="str" cm="1">
        <f t="array" ref="T677">IFERROR(INDEX(import_data,MATCH($T$8&amp;"-"&amp;$Q677,import_key,0),T$9),"")</f>
        <v/>
      </c>
      <c r="U677" s="280" t="str" cm="1">
        <f t="array" ref="U677">IFERROR(INDEX(import_data,MATCH($T$8&amp;"-"&amp;$Q677,import_key,0),U$9),"")</f>
        <v/>
      </c>
      <c r="V677" s="300" t="str" cm="1">
        <f t="array" ref="V677">IFERROR(INDEX(import_data,MATCH($T$8&amp;"-"&amp;$Q677,import_key,0),V$9),"")</f>
        <v/>
      </c>
    </row>
    <row r="678" spans="2:22" x14ac:dyDescent="0.25">
      <c r="B678" s="141">
        <f t="shared" si="77"/>
        <v>666</v>
      </c>
      <c r="C678" s="278">
        <f t="shared" si="71"/>
        <v>684</v>
      </c>
      <c r="E678" s="282" cm="1">
        <f t="array" ref="E678">IF($C678="","",INDEX(import_data,$C678,E$9))</f>
        <v>1746</v>
      </c>
      <c r="F678" s="280" t="str" cm="1">
        <f t="array" ref="F678">IF($C678="","",INDEX(import_data,$C678,F$9))</f>
        <v>Maja</v>
      </c>
      <c r="G678" s="280" t="str" cm="1">
        <f t="array" ref="G678">IF($C678="","",INDEX(import_data,$C678,G$9))</f>
        <v>Duvnjak</v>
      </c>
      <c r="H678" s="280" t="str" cm="1">
        <f t="array" ref="H678">IF($C678="","",IF(INDEX(import_data,$C678,H$9)="","",INDEX(import_data,$C678,H$9)))</f>
        <v>OK Vihor</v>
      </c>
      <c r="I678" s="300" t="str" cm="1">
        <f t="array" ref="I678">IF($C678="","",IF(INDEX(import_data,$C678,I$9)="","",INDEX(import_data,$C678,I$9)))</f>
        <v/>
      </c>
      <c r="K678" s="312" t="str">
        <f t="shared" si="73"/>
        <v>Maja – Duvnjak – OK Vihor</v>
      </c>
      <c r="L678" s="92" t="s">
        <v>0</v>
      </c>
      <c r="M678" s="312" t="str">
        <f t="shared" si="74"/>
        <v>Maja – Duvnjak – OK Vihor</v>
      </c>
      <c r="N678" s="92" t="s">
        <v>0</v>
      </c>
      <c r="O678" s="312" t="str">
        <f t="shared" si="75"/>
        <v>Maja – Duvnjak</v>
      </c>
      <c r="P678" s="92" t="s">
        <v>0</v>
      </c>
      <c r="Q678" s="141">
        <f t="shared" si="76"/>
        <v>666</v>
      </c>
      <c r="R678" s="278" t="str">
        <f t="shared" si="72"/>
        <v/>
      </c>
      <c r="T678" s="282" t="str" cm="1">
        <f t="array" ref="T678">IFERROR(INDEX(import_data,MATCH($T$8&amp;"-"&amp;$Q678,import_key,0),T$9),"")</f>
        <v/>
      </c>
      <c r="U678" s="280" t="str" cm="1">
        <f t="array" ref="U678">IFERROR(INDEX(import_data,MATCH($T$8&amp;"-"&amp;$Q678,import_key,0),U$9),"")</f>
        <v/>
      </c>
      <c r="V678" s="300" t="str" cm="1">
        <f t="array" ref="V678">IFERROR(INDEX(import_data,MATCH($T$8&amp;"-"&amp;$Q678,import_key,0),V$9),"")</f>
        <v/>
      </c>
    </row>
    <row r="679" spans="2:22" x14ac:dyDescent="0.25">
      <c r="B679" s="141">
        <f t="shared" si="77"/>
        <v>667</v>
      </c>
      <c r="C679" s="278">
        <f t="shared" si="71"/>
        <v>685</v>
      </c>
      <c r="E679" s="282" cm="1">
        <f t="array" ref="E679">IF($C679="","",INDEX(import_data,$C679,E$9))</f>
        <v>1663</v>
      </c>
      <c r="F679" s="280" t="str" cm="1">
        <f t="array" ref="F679">IF($C679="","",INDEX(import_data,$C679,F$9))</f>
        <v>Maja</v>
      </c>
      <c r="G679" s="280" t="str" cm="1">
        <f t="array" ref="G679">IF($C679="","",INDEX(import_data,$C679,G$9))</f>
        <v>Srebačić</v>
      </c>
      <c r="H679" s="280" t="str" cm="1">
        <f t="array" ref="H679">IF($C679="","",IF(INDEX(import_data,$C679,H$9)="","",INDEX(import_data,$C679,H$9)))</f>
        <v>OK Ivan Merz</v>
      </c>
      <c r="I679" s="300" t="str" cm="1">
        <f t="array" ref="I679">IF($C679="","",IF(INDEX(import_data,$C679,I$9)="","",INDEX(import_data,$C679,I$9)))</f>
        <v/>
      </c>
      <c r="K679" s="312" t="str">
        <f t="shared" si="73"/>
        <v>Maja – Srebačić – OK Ivan Merz</v>
      </c>
      <c r="L679" s="92" t="s">
        <v>0</v>
      </c>
      <c r="M679" s="312" t="str">
        <f t="shared" si="74"/>
        <v>Maja – Srebačić – OK Ivan Merz</v>
      </c>
      <c r="N679" s="92" t="s">
        <v>0</v>
      </c>
      <c r="O679" s="312" t="str">
        <f t="shared" si="75"/>
        <v>Maja – Srebačić</v>
      </c>
      <c r="P679" s="92" t="s">
        <v>0</v>
      </c>
      <c r="Q679" s="141">
        <f t="shared" si="76"/>
        <v>667</v>
      </c>
      <c r="R679" s="278" t="str">
        <f t="shared" si="72"/>
        <v/>
      </c>
      <c r="T679" s="282" t="str" cm="1">
        <f t="array" ref="T679">IFERROR(INDEX(import_data,MATCH($T$8&amp;"-"&amp;$Q679,import_key,0),T$9),"")</f>
        <v/>
      </c>
      <c r="U679" s="280" t="str" cm="1">
        <f t="array" ref="U679">IFERROR(INDEX(import_data,MATCH($T$8&amp;"-"&amp;$Q679,import_key,0),U$9),"")</f>
        <v/>
      </c>
      <c r="V679" s="300" t="str" cm="1">
        <f t="array" ref="V679">IFERROR(INDEX(import_data,MATCH($T$8&amp;"-"&amp;$Q679,import_key,0),V$9),"")</f>
        <v/>
      </c>
    </row>
    <row r="680" spans="2:22" x14ac:dyDescent="0.25">
      <c r="B680" s="141">
        <f t="shared" si="77"/>
        <v>668</v>
      </c>
      <c r="C680" s="278">
        <f t="shared" si="71"/>
        <v>686</v>
      </c>
      <c r="E680" s="282" cm="1">
        <f t="array" ref="E680">IF($C680="","",INDEX(import_data,$C680,E$9))</f>
        <v>1259</v>
      </c>
      <c r="F680" s="280" t="str" cm="1">
        <f t="array" ref="F680">IF($C680="","",INDEX(import_data,$C680,F$9))</f>
        <v>Majda</v>
      </c>
      <c r="G680" s="280" t="str" cm="1">
        <f t="array" ref="G680">IF($C680="","",INDEX(import_data,$C680,G$9))</f>
        <v>Vidaković</v>
      </c>
      <c r="H680" s="280" t="str" cm="1">
        <f t="array" ref="H680">IF($C680="","",IF(INDEX(import_data,$C680,H$9)="","",INDEX(import_data,$C680,H$9)))</f>
        <v>OK Kapela</v>
      </c>
      <c r="I680" s="300" t="str" cm="1">
        <f t="array" ref="I680">IF($C680="","",IF(INDEX(import_data,$C680,I$9)="","",INDEX(import_data,$C680,I$9)))</f>
        <v>Ž20</v>
      </c>
      <c r="K680" s="312" t="str">
        <f t="shared" si="73"/>
        <v>Majda – Vidaković – OK Kapela – Ž20</v>
      </c>
      <c r="L680" s="92" t="s">
        <v>0</v>
      </c>
      <c r="M680" s="312" t="str">
        <f t="shared" si="74"/>
        <v>Majda – Vidaković – OK Kapela</v>
      </c>
      <c r="N680" s="92" t="s">
        <v>0</v>
      </c>
      <c r="O680" s="312" t="str">
        <f t="shared" si="75"/>
        <v>Majda – Vidaković</v>
      </c>
      <c r="P680" s="92" t="s">
        <v>0</v>
      </c>
      <c r="Q680" s="141">
        <f t="shared" si="76"/>
        <v>668</v>
      </c>
      <c r="R680" s="278" t="str">
        <f t="shared" si="72"/>
        <v/>
      </c>
      <c r="T680" s="282" t="str" cm="1">
        <f t="array" ref="T680">IFERROR(INDEX(import_data,MATCH($T$8&amp;"-"&amp;$Q680,import_key,0),T$9),"")</f>
        <v/>
      </c>
      <c r="U680" s="280" t="str" cm="1">
        <f t="array" ref="U680">IFERROR(INDEX(import_data,MATCH($T$8&amp;"-"&amp;$Q680,import_key,0),U$9),"")</f>
        <v/>
      </c>
      <c r="V680" s="300" t="str" cm="1">
        <f t="array" ref="V680">IFERROR(INDEX(import_data,MATCH($T$8&amp;"-"&amp;$Q680,import_key,0),V$9),"")</f>
        <v/>
      </c>
    </row>
    <row r="681" spans="2:22" x14ac:dyDescent="0.25">
      <c r="B681" s="141">
        <f t="shared" si="77"/>
        <v>669</v>
      </c>
      <c r="C681" s="278">
        <f t="shared" si="71"/>
        <v>687</v>
      </c>
      <c r="E681" s="282" cm="1">
        <f t="array" ref="E681">IF($C681="","",INDEX(import_data,$C681,E$9))</f>
        <v>1373</v>
      </c>
      <c r="F681" s="280" t="str" cm="1">
        <f t="array" ref="F681">IF($C681="","",INDEX(import_data,$C681,F$9))</f>
        <v>Maks</v>
      </c>
      <c r="G681" s="280" t="str" cm="1">
        <f t="array" ref="G681">IF($C681="","",INDEX(import_data,$C681,G$9))</f>
        <v>Bjelajac</v>
      </c>
      <c r="H681" s="280" t="str" cm="1">
        <f t="array" ref="H681">IF($C681="","",IF(INDEX(import_data,$C681,H$9)="","",INDEX(import_data,$C681,H$9)))</f>
        <v>OK Vihor</v>
      </c>
      <c r="I681" s="300" t="str" cm="1">
        <f t="array" ref="I681">IF($C681="","",IF(INDEX(import_data,$C681,I$9)="","",INDEX(import_data,$C681,I$9)))</f>
        <v/>
      </c>
      <c r="K681" s="312" t="str">
        <f t="shared" si="73"/>
        <v>Maks – Bjelajac – OK Vihor</v>
      </c>
      <c r="L681" s="92" t="s">
        <v>0</v>
      </c>
      <c r="M681" s="312" t="str">
        <f t="shared" si="74"/>
        <v>Maks – Bjelajac – OK Vihor</v>
      </c>
      <c r="N681" s="92" t="s">
        <v>0</v>
      </c>
      <c r="O681" s="312" t="str">
        <f t="shared" si="75"/>
        <v>Maks – Bjelajac</v>
      </c>
      <c r="P681" s="92" t="s">
        <v>0</v>
      </c>
      <c r="Q681" s="141">
        <f t="shared" si="76"/>
        <v>669</v>
      </c>
      <c r="R681" s="278" t="str">
        <f t="shared" si="72"/>
        <v/>
      </c>
      <c r="T681" s="282" t="str" cm="1">
        <f t="array" ref="T681">IFERROR(INDEX(import_data,MATCH($T$8&amp;"-"&amp;$Q681,import_key,0),T$9),"")</f>
        <v/>
      </c>
      <c r="U681" s="280" t="str" cm="1">
        <f t="array" ref="U681">IFERROR(INDEX(import_data,MATCH($T$8&amp;"-"&amp;$Q681,import_key,0),U$9),"")</f>
        <v/>
      </c>
      <c r="V681" s="300" t="str" cm="1">
        <f t="array" ref="V681">IFERROR(INDEX(import_data,MATCH($T$8&amp;"-"&amp;$Q681,import_key,0),V$9),"")</f>
        <v/>
      </c>
    </row>
    <row r="682" spans="2:22" x14ac:dyDescent="0.25">
      <c r="B682" s="141">
        <f t="shared" si="77"/>
        <v>670</v>
      </c>
      <c r="C682" s="278">
        <f t="shared" si="71"/>
        <v>688</v>
      </c>
      <c r="E682" s="282" cm="1">
        <f t="array" ref="E682">IF($C682="","",INDEX(import_data,$C682,E$9))</f>
        <v>1740</v>
      </c>
      <c r="F682" s="280" t="str" cm="1">
        <f t="array" ref="F682">IF($C682="","",INDEX(import_data,$C682,F$9))</f>
        <v>Manuela</v>
      </c>
      <c r="G682" s="280" t="str" cm="1">
        <f t="array" ref="G682">IF($C682="","",INDEX(import_data,$C682,G$9))</f>
        <v>Crnković</v>
      </c>
      <c r="H682" s="280" t="str" cm="1">
        <f t="array" ref="H682">IF($C682="","",IF(INDEX(import_data,$C682,H$9)="","",INDEX(import_data,$C682,H$9)))</f>
        <v>OK Sova</v>
      </c>
      <c r="I682" s="300" t="str" cm="1">
        <f t="array" ref="I682">IF($C682="","",IF(INDEX(import_data,$C682,I$9)="","",INDEX(import_data,$C682,I$9)))</f>
        <v/>
      </c>
      <c r="K682" s="312" t="str">
        <f t="shared" si="73"/>
        <v>Manuela – Crnković – OK Sova</v>
      </c>
      <c r="L682" s="92" t="s">
        <v>0</v>
      </c>
      <c r="M682" s="312" t="str">
        <f t="shared" si="74"/>
        <v>Manuela – Crnković – OK Sova</v>
      </c>
      <c r="N682" s="92" t="s">
        <v>0</v>
      </c>
      <c r="O682" s="312" t="str">
        <f t="shared" si="75"/>
        <v>Manuela – Crnković</v>
      </c>
      <c r="P682" s="92" t="s">
        <v>0</v>
      </c>
      <c r="Q682" s="141">
        <f t="shared" si="76"/>
        <v>670</v>
      </c>
      <c r="R682" s="278" t="str">
        <f t="shared" si="72"/>
        <v/>
      </c>
      <c r="T682" s="282" t="str" cm="1">
        <f t="array" ref="T682">IFERROR(INDEX(import_data,MATCH($T$8&amp;"-"&amp;$Q682,import_key,0),T$9),"")</f>
        <v/>
      </c>
      <c r="U682" s="280" t="str" cm="1">
        <f t="array" ref="U682">IFERROR(INDEX(import_data,MATCH($T$8&amp;"-"&amp;$Q682,import_key,0),U$9),"")</f>
        <v/>
      </c>
      <c r="V682" s="300" t="str" cm="1">
        <f t="array" ref="V682">IFERROR(INDEX(import_data,MATCH($T$8&amp;"-"&amp;$Q682,import_key,0),V$9),"")</f>
        <v/>
      </c>
    </row>
    <row r="683" spans="2:22" x14ac:dyDescent="0.25">
      <c r="B683" s="141">
        <f t="shared" si="77"/>
        <v>671</v>
      </c>
      <c r="C683" s="278">
        <f t="shared" si="71"/>
        <v>689</v>
      </c>
      <c r="E683" s="282" cm="1">
        <f t="array" ref="E683">IF($C683="","",INDEX(import_data,$C683,E$9))</f>
        <v>1378</v>
      </c>
      <c r="F683" s="280" t="str" cm="1">
        <f t="array" ref="F683">IF($C683="","",INDEX(import_data,$C683,F$9))</f>
        <v>Mare</v>
      </c>
      <c r="G683" s="280" t="str" cm="1">
        <f t="array" ref="G683">IF($C683="","",INDEX(import_data,$C683,G$9))</f>
        <v>Gršković</v>
      </c>
      <c r="H683" s="280" t="str" cm="1">
        <f t="array" ref="H683">IF($C683="","",IF(INDEX(import_data,$C683,H$9)="","",INDEX(import_data,$C683,H$9)))</f>
        <v>OK Kapela</v>
      </c>
      <c r="I683" s="300" t="str" cm="1">
        <f t="array" ref="I683">IF($C683="","",IF(INDEX(import_data,$C683,I$9)="","",INDEX(import_data,$C683,I$9)))</f>
        <v>Ž21B</v>
      </c>
      <c r="K683" s="312" t="str">
        <f t="shared" si="73"/>
        <v>Mare – Gršković – OK Kapela – Ž21B</v>
      </c>
      <c r="L683" s="92" t="s">
        <v>0</v>
      </c>
      <c r="M683" s="312" t="str">
        <f t="shared" si="74"/>
        <v>Mare – Gršković – OK Kapela</v>
      </c>
      <c r="N683" s="92" t="s">
        <v>0</v>
      </c>
      <c r="O683" s="312" t="str">
        <f t="shared" si="75"/>
        <v>Mare – Gršković</v>
      </c>
      <c r="P683" s="92" t="s">
        <v>0</v>
      </c>
      <c r="Q683" s="141">
        <f t="shared" si="76"/>
        <v>671</v>
      </c>
      <c r="R683" s="278" t="str">
        <f t="shared" si="72"/>
        <v/>
      </c>
      <c r="T683" s="282" t="str" cm="1">
        <f t="array" ref="T683">IFERROR(INDEX(import_data,MATCH($T$8&amp;"-"&amp;$Q683,import_key,0),T$9),"")</f>
        <v/>
      </c>
      <c r="U683" s="280" t="str" cm="1">
        <f t="array" ref="U683">IFERROR(INDEX(import_data,MATCH($T$8&amp;"-"&amp;$Q683,import_key,0),U$9),"")</f>
        <v/>
      </c>
      <c r="V683" s="300" t="str" cm="1">
        <f t="array" ref="V683">IFERROR(INDEX(import_data,MATCH($T$8&amp;"-"&amp;$Q683,import_key,0),V$9),"")</f>
        <v/>
      </c>
    </row>
    <row r="684" spans="2:22" x14ac:dyDescent="0.25">
      <c r="B684" s="141">
        <f t="shared" si="77"/>
        <v>672</v>
      </c>
      <c r="C684" s="278">
        <f t="shared" si="71"/>
        <v>690</v>
      </c>
      <c r="E684" s="282" cm="1">
        <f t="array" ref="E684">IF($C684="","",INDEX(import_data,$C684,E$9))</f>
        <v>2095</v>
      </c>
      <c r="F684" s="280" t="str" cm="1">
        <f t="array" ref="F684">IF($C684="","",INDEX(import_data,$C684,F$9))</f>
        <v>Marek</v>
      </c>
      <c r="G684" s="280" t="str" cm="1">
        <f t="array" ref="G684">IF($C684="","",INDEX(import_data,$C684,G$9))</f>
        <v>Holik</v>
      </c>
      <c r="H684" s="280" t="str" cm="1">
        <f t="array" ref="H684">IF($C684="","",IF(INDEX(import_data,$C684,H$9)="","",INDEX(import_data,$C684,H$9)))</f>
        <v>KOS Tesla Brno</v>
      </c>
      <c r="I684" s="300" t="str" cm="1">
        <f t="array" ref="I684">IF($C684="","",IF(INDEX(import_data,$C684,I$9)="","",INDEX(import_data,$C684,I$9)))</f>
        <v/>
      </c>
      <c r="K684" s="312" t="str">
        <f t="shared" si="73"/>
        <v>Marek – Holik – KOS Tesla Brno</v>
      </c>
      <c r="L684" s="92" t="s">
        <v>0</v>
      </c>
      <c r="M684" s="312" t="str">
        <f t="shared" si="74"/>
        <v>Marek – Holik – KOS Tesla Brno</v>
      </c>
      <c r="N684" s="92" t="s">
        <v>0</v>
      </c>
      <c r="O684" s="312" t="str">
        <f t="shared" si="75"/>
        <v>Marek – Holik</v>
      </c>
      <c r="P684" s="92" t="s">
        <v>0</v>
      </c>
      <c r="Q684" s="141">
        <f t="shared" si="76"/>
        <v>672</v>
      </c>
      <c r="R684" s="278" t="str">
        <f t="shared" si="72"/>
        <v/>
      </c>
      <c r="T684" s="282" t="str" cm="1">
        <f t="array" ref="T684">IFERROR(INDEX(import_data,MATCH($T$8&amp;"-"&amp;$Q684,import_key,0),T$9),"")</f>
        <v/>
      </c>
      <c r="U684" s="280" t="str" cm="1">
        <f t="array" ref="U684">IFERROR(INDEX(import_data,MATCH($T$8&amp;"-"&amp;$Q684,import_key,0),U$9),"")</f>
        <v/>
      </c>
      <c r="V684" s="300" t="str" cm="1">
        <f t="array" ref="V684">IFERROR(INDEX(import_data,MATCH($T$8&amp;"-"&amp;$Q684,import_key,0),V$9),"")</f>
        <v/>
      </c>
    </row>
    <row r="685" spans="2:22" x14ac:dyDescent="0.25">
      <c r="B685" s="141">
        <f t="shared" si="77"/>
        <v>673</v>
      </c>
      <c r="C685" s="278">
        <f t="shared" si="71"/>
        <v>691</v>
      </c>
      <c r="E685" s="282" cm="1">
        <f t="array" ref="E685">IF($C685="","",INDEX(import_data,$C685,E$9))</f>
        <v>1813</v>
      </c>
      <c r="F685" s="280" t="str" cm="1">
        <f t="array" ref="F685">IF($C685="","",INDEX(import_data,$C685,F$9))</f>
        <v>Margareta</v>
      </c>
      <c r="G685" s="280" t="str" cm="1">
        <f t="array" ref="G685">IF($C685="","",INDEX(import_data,$C685,G$9))</f>
        <v>Pavić</v>
      </c>
      <c r="H685" s="280" t="str" cm="1">
        <f t="array" ref="H685">IF($C685="","",IF(INDEX(import_data,$C685,H$9)="","",INDEX(import_data,$C685,H$9)))</f>
        <v>OK Vihor</v>
      </c>
      <c r="I685" s="300" t="str" cm="1">
        <f t="array" ref="I685">IF($C685="","",IF(INDEX(import_data,$C685,I$9)="","",INDEX(import_data,$C685,I$9)))</f>
        <v/>
      </c>
      <c r="K685" s="312" t="str">
        <f t="shared" si="73"/>
        <v>Margareta – Pavić – OK Vihor</v>
      </c>
      <c r="L685" s="92" t="s">
        <v>0</v>
      </c>
      <c r="M685" s="312" t="str">
        <f t="shared" si="74"/>
        <v>Margareta – Pavić – OK Vihor</v>
      </c>
      <c r="N685" s="92" t="s">
        <v>0</v>
      </c>
      <c r="O685" s="312" t="str">
        <f t="shared" si="75"/>
        <v>Margareta – Pavić</v>
      </c>
      <c r="P685" s="92" t="s">
        <v>0</v>
      </c>
      <c r="Q685" s="141">
        <f t="shared" si="76"/>
        <v>673</v>
      </c>
      <c r="R685" s="278" t="str">
        <f t="shared" si="72"/>
        <v/>
      </c>
      <c r="T685" s="282" t="str" cm="1">
        <f t="array" ref="T685">IFERROR(INDEX(import_data,MATCH($T$8&amp;"-"&amp;$Q685,import_key,0),T$9),"")</f>
        <v/>
      </c>
      <c r="U685" s="280" t="str" cm="1">
        <f t="array" ref="U685">IFERROR(INDEX(import_data,MATCH($T$8&amp;"-"&amp;$Q685,import_key,0),U$9),"")</f>
        <v/>
      </c>
      <c r="V685" s="300" t="str" cm="1">
        <f t="array" ref="V685">IFERROR(INDEX(import_data,MATCH($T$8&amp;"-"&amp;$Q685,import_key,0),V$9),"")</f>
        <v/>
      </c>
    </row>
    <row r="686" spans="2:22" x14ac:dyDescent="0.25">
      <c r="B686" s="141">
        <f t="shared" si="77"/>
        <v>674</v>
      </c>
      <c r="C686" s="278">
        <f t="shared" si="71"/>
        <v>692</v>
      </c>
      <c r="E686" s="282" cm="1">
        <f t="array" ref="E686">IF($C686="","",INDEX(import_data,$C686,E$9))</f>
        <v>1202</v>
      </c>
      <c r="F686" s="280" t="str" cm="1">
        <f t="array" ref="F686">IF($C686="","",INDEX(import_data,$C686,F$9))</f>
        <v>Margaux Marthe Marie</v>
      </c>
      <c r="G686" s="280" t="str" cm="1">
        <f t="array" ref="G686">IF($C686="","",INDEX(import_data,$C686,G$9))</f>
        <v>Grioche</v>
      </c>
      <c r="H686" s="280" t="str" cm="1">
        <f t="array" ref="H686">IF($C686="","",IF(INDEX(import_data,$C686,H$9)="","",INDEX(import_data,$C686,H$9)))</f>
        <v>OK Maksimir</v>
      </c>
      <c r="I686" s="300" t="str" cm="1">
        <f t="array" ref="I686">IF($C686="","",IF(INDEX(import_data,$C686,I$9)="","",INDEX(import_data,$C686,I$9)))</f>
        <v>Ž21A</v>
      </c>
      <c r="K686" s="312" t="str">
        <f t="shared" si="73"/>
        <v>Margaux Marthe Marie – Grioche – OK Maksimir – Ž21A</v>
      </c>
      <c r="L686" s="92" t="s">
        <v>0</v>
      </c>
      <c r="M686" s="312" t="str">
        <f t="shared" si="74"/>
        <v>Margaux Marthe Marie – Grioche – OK Maksimir</v>
      </c>
      <c r="N686" s="92" t="s">
        <v>0</v>
      </c>
      <c r="O686" s="312" t="str">
        <f t="shared" si="75"/>
        <v>Margaux Marthe Marie – Grioche</v>
      </c>
      <c r="P686" s="92" t="s">
        <v>0</v>
      </c>
      <c r="Q686" s="141">
        <f t="shared" si="76"/>
        <v>674</v>
      </c>
      <c r="R686" s="278" t="str">
        <f t="shared" si="72"/>
        <v/>
      </c>
      <c r="T686" s="282" t="str" cm="1">
        <f t="array" ref="T686">IFERROR(INDEX(import_data,MATCH($T$8&amp;"-"&amp;$Q686,import_key,0),T$9),"")</f>
        <v/>
      </c>
      <c r="U686" s="280" t="str" cm="1">
        <f t="array" ref="U686">IFERROR(INDEX(import_data,MATCH($T$8&amp;"-"&amp;$Q686,import_key,0),U$9),"")</f>
        <v/>
      </c>
      <c r="V686" s="300" t="str" cm="1">
        <f t="array" ref="V686">IFERROR(INDEX(import_data,MATCH($T$8&amp;"-"&amp;$Q686,import_key,0),V$9),"")</f>
        <v/>
      </c>
    </row>
    <row r="687" spans="2:22" x14ac:dyDescent="0.25">
      <c r="B687" s="141">
        <f t="shared" si="77"/>
        <v>675</v>
      </c>
      <c r="C687" s="278">
        <f t="shared" si="71"/>
        <v>693</v>
      </c>
      <c r="E687" s="282" cm="1">
        <f t="array" ref="E687">IF($C687="","",INDEX(import_data,$C687,E$9))</f>
        <v>2134</v>
      </c>
      <c r="F687" s="280" t="str" cm="1">
        <f t="array" ref="F687">IF($C687="","",INDEX(import_data,$C687,F$9))</f>
        <v>Maria</v>
      </c>
      <c r="G687" s="280" t="str" cm="1">
        <f t="array" ref="G687">IF($C687="","",INDEX(import_data,$C687,G$9))</f>
        <v>Manova</v>
      </c>
      <c r="H687" s="280" t="str" cm="1">
        <f t="array" ref="H687">IF($C687="","",IF(INDEX(import_data,$C687,H$9)="","",INDEX(import_data,$C687,H$9)))</f>
        <v>Omega Russia</v>
      </c>
      <c r="I687" s="300" t="str" cm="1">
        <f t="array" ref="I687">IF($C687="","",IF(INDEX(import_data,$C687,I$9)="","",INDEX(import_data,$C687,I$9)))</f>
        <v/>
      </c>
      <c r="K687" s="312" t="str">
        <f t="shared" si="73"/>
        <v>Maria – Manova – Omega Russia</v>
      </c>
      <c r="L687" s="92" t="s">
        <v>0</v>
      </c>
      <c r="M687" s="312" t="str">
        <f t="shared" si="74"/>
        <v>Maria – Manova – Omega Russia</v>
      </c>
      <c r="N687" s="92" t="s">
        <v>0</v>
      </c>
      <c r="O687" s="312" t="str">
        <f t="shared" si="75"/>
        <v>Maria – Manova</v>
      </c>
      <c r="P687" s="92" t="s">
        <v>0</v>
      </c>
      <c r="Q687" s="141">
        <f t="shared" si="76"/>
        <v>675</v>
      </c>
      <c r="R687" s="278" t="str">
        <f t="shared" si="72"/>
        <v/>
      </c>
      <c r="T687" s="282" t="str" cm="1">
        <f t="array" ref="T687">IFERROR(INDEX(import_data,MATCH($T$8&amp;"-"&amp;$Q687,import_key,0),T$9),"")</f>
        <v/>
      </c>
      <c r="U687" s="280" t="str" cm="1">
        <f t="array" ref="U687">IFERROR(INDEX(import_data,MATCH($T$8&amp;"-"&amp;$Q687,import_key,0),U$9),"")</f>
        <v/>
      </c>
      <c r="V687" s="300" t="str" cm="1">
        <f t="array" ref="V687">IFERROR(INDEX(import_data,MATCH($T$8&amp;"-"&amp;$Q687,import_key,0),V$9),"")</f>
        <v/>
      </c>
    </row>
    <row r="688" spans="2:22" x14ac:dyDescent="0.25">
      <c r="B688" s="141">
        <f t="shared" si="77"/>
        <v>676</v>
      </c>
      <c r="C688" s="278">
        <f t="shared" si="71"/>
        <v>694</v>
      </c>
      <c r="E688" s="282" cm="1">
        <f t="array" ref="E688">IF($C688="","",INDEX(import_data,$C688,E$9))</f>
        <v>1829</v>
      </c>
      <c r="F688" s="280" t="str" cm="1">
        <f t="array" ref="F688">IF($C688="","",INDEX(import_data,$C688,F$9))</f>
        <v>Marija</v>
      </c>
      <c r="G688" s="280" t="str" cm="1">
        <f t="array" ref="G688">IF($C688="","",INDEX(import_data,$C688,G$9))</f>
        <v>Vida</v>
      </c>
      <c r="H688" s="280" t="str" cm="1">
        <f t="array" ref="H688">IF($C688="","",IF(INDEX(import_data,$C688,H$9)="","",INDEX(import_data,$C688,H$9)))</f>
        <v>OK Sova</v>
      </c>
      <c r="I688" s="300" t="str" cm="1">
        <f t="array" ref="I688">IF($C688="","",IF(INDEX(import_data,$C688,I$9)="","",INDEX(import_data,$C688,I$9)))</f>
        <v/>
      </c>
      <c r="K688" s="312" t="str">
        <f t="shared" si="73"/>
        <v>Marija – Vida – OK Sova</v>
      </c>
      <c r="L688" s="92" t="s">
        <v>0</v>
      </c>
      <c r="M688" s="312" t="str">
        <f t="shared" si="74"/>
        <v>Marija – Vida – OK Sova</v>
      </c>
      <c r="N688" s="92" t="s">
        <v>0</v>
      </c>
      <c r="O688" s="312" t="str">
        <f t="shared" si="75"/>
        <v>Marija – Vida</v>
      </c>
      <c r="P688" s="92" t="s">
        <v>0</v>
      </c>
      <c r="Q688" s="141">
        <f t="shared" si="76"/>
        <v>676</v>
      </c>
      <c r="R688" s="278" t="str">
        <f t="shared" si="72"/>
        <v/>
      </c>
      <c r="T688" s="282" t="str" cm="1">
        <f t="array" ref="T688">IFERROR(INDEX(import_data,MATCH($T$8&amp;"-"&amp;$Q688,import_key,0),T$9),"")</f>
        <v/>
      </c>
      <c r="U688" s="280" t="str" cm="1">
        <f t="array" ref="U688">IFERROR(INDEX(import_data,MATCH($T$8&amp;"-"&amp;$Q688,import_key,0),U$9),"")</f>
        <v/>
      </c>
      <c r="V688" s="300" t="str" cm="1">
        <f t="array" ref="V688">IFERROR(INDEX(import_data,MATCH($T$8&amp;"-"&amp;$Q688,import_key,0),V$9),"")</f>
        <v/>
      </c>
    </row>
    <row r="689" spans="2:22" x14ac:dyDescent="0.25">
      <c r="B689" s="141">
        <f t="shared" si="77"/>
        <v>677</v>
      </c>
      <c r="C689" s="278">
        <f t="shared" si="71"/>
        <v>695</v>
      </c>
      <c r="E689" s="282" cm="1">
        <f t="array" ref="E689">IF($C689="","",INDEX(import_data,$C689,E$9))</f>
        <v>1751</v>
      </c>
      <c r="F689" s="280" t="str" cm="1">
        <f t="array" ref="F689">IF($C689="","",INDEX(import_data,$C689,F$9))</f>
        <v>Marija</v>
      </c>
      <c r="G689" s="280" t="str" cm="1">
        <f t="array" ref="G689">IF($C689="","",INDEX(import_data,$C689,G$9))</f>
        <v>Herceg</v>
      </c>
      <c r="H689" s="280" t="str" cm="1">
        <f t="array" ref="H689">IF($C689="","",IF(INDEX(import_data,$C689,H$9)="","",INDEX(import_data,$C689,H$9)))</f>
        <v>OK Vihor</v>
      </c>
      <c r="I689" s="300" t="str" cm="1">
        <f t="array" ref="I689">IF($C689="","",IF(INDEX(import_data,$C689,I$9)="","",INDEX(import_data,$C689,I$9)))</f>
        <v/>
      </c>
      <c r="K689" s="312" t="str">
        <f t="shared" si="73"/>
        <v>Marija – Herceg – OK Vihor</v>
      </c>
      <c r="L689" s="92" t="s">
        <v>0</v>
      </c>
      <c r="M689" s="312" t="str">
        <f t="shared" si="74"/>
        <v>Marija – Herceg – OK Vihor</v>
      </c>
      <c r="N689" s="92" t="s">
        <v>0</v>
      </c>
      <c r="O689" s="312" t="str">
        <f t="shared" si="75"/>
        <v>Marija – Herceg</v>
      </c>
      <c r="P689" s="92" t="s">
        <v>0</v>
      </c>
      <c r="Q689" s="141">
        <f t="shared" si="76"/>
        <v>677</v>
      </c>
      <c r="R689" s="278" t="str">
        <f t="shared" si="72"/>
        <v/>
      </c>
      <c r="T689" s="282" t="str" cm="1">
        <f t="array" ref="T689">IFERROR(INDEX(import_data,MATCH($T$8&amp;"-"&amp;$Q689,import_key,0),T$9),"")</f>
        <v/>
      </c>
      <c r="U689" s="280" t="str" cm="1">
        <f t="array" ref="U689">IFERROR(INDEX(import_data,MATCH($T$8&amp;"-"&amp;$Q689,import_key,0),U$9),"")</f>
        <v/>
      </c>
      <c r="V689" s="300" t="str" cm="1">
        <f t="array" ref="V689">IFERROR(INDEX(import_data,MATCH($T$8&amp;"-"&amp;$Q689,import_key,0),V$9),"")</f>
        <v/>
      </c>
    </row>
    <row r="690" spans="2:22" x14ac:dyDescent="0.25">
      <c r="B690" s="141">
        <f t="shared" si="77"/>
        <v>678</v>
      </c>
      <c r="C690" s="278">
        <f t="shared" si="71"/>
        <v>696</v>
      </c>
      <c r="E690" s="282" cm="1">
        <f t="array" ref="E690">IF($C690="","",INDEX(import_data,$C690,E$9))</f>
        <v>2006</v>
      </c>
      <c r="F690" s="280" t="str" cm="1">
        <f t="array" ref="F690">IF($C690="","",INDEX(import_data,$C690,F$9))</f>
        <v>Marija</v>
      </c>
      <c r="G690" s="280" t="str" cm="1">
        <f t="array" ref="G690">IF($C690="","",INDEX(import_data,$C690,G$9))</f>
        <v>Stamać Ožanić</v>
      </c>
      <c r="H690" s="280" t="str" cm="1">
        <f t="array" ref="H690">IF($C690="","",IF(INDEX(import_data,$C690,H$9)="","",INDEX(import_data,$C690,H$9)))</f>
        <v>OK Kapela</v>
      </c>
      <c r="I690" s="300" t="str" cm="1">
        <f t="array" ref="I690">IF($C690="","",IF(INDEX(import_data,$C690,I$9)="","",INDEX(import_data,$C690,I$9)))</f>
        <v/>
      </c>
      <c r="K690" s="312" t="str">
        <f t="shared" si="73"/>
        <v>Marija – Stamać Ožanić – OK Kapela</v>
      </c>
      <c r="L690" s="92" t="s">
        <v>0</v>
      </c>
      <c r="M690" s="312" t="str">
        <f t="shared" si="74"/>
        <v>Marija – Stamać Ožanić – OK Kapela</v>
      </c>
      <c r="N690" s="92" t="s">
        <v>0</v>
      </c>
      <c r="O690" s="312" t="str">
        <f t="shared" si="75"/>
        <v>Marija – Stamać Ožanić</v>
      </c>
      <c r="P690" s="92" t="s">
        <v>0</v>
      </c>
      <c r="Q690" s="141">
        <f t="shared" si="76"/>
        <v>678</v>
      </c>
      <c r="R690" s="278" t="str">
        <f t="shared" si="72"/>
        <v/>
      </c>
      <c r="T690" s="282" t="str" cm="1">
        <f t="array" ref="T690">IFERROR(INDEX(import_data,MATCH($T$8&amp;"-"&amp;$Q690,import_key,0),T$9),"")</f>
        <v/>
      </c>
      <c r="U690" s="280" t="str" cm="1">
        <f t="array" ref="U690">IFERROR(INDEX(import_data,MATCH($T$8&amp;"-"&amp;$Q690,import_key,0),U$9),"")</f>
        <v/>
      </c>
      <c r="V690" s="300" t="str" cm="1">
        <f t="array" ref="V690">IFERROR(INDEX(import_data,MATCH($T$8&amp;"-"&amp;$Q690,import_key,0),V$9),"")</f>
        <v/>
      </c>
    </row>
    <row r="691" spans="2:22" x14ac:dyDescent="0.25">
      <c r="B691" s="141">
        <f t="shared" si="77"/>
        <v>679</v>
      </c>
      <c r="C691" s="278">
        <f t="shared" si="71"/>
        <v>697</v>
      </c>
      <c r="E691" s="282" cm="1">
        <f t="array" ref="E691">IF($C691="","",INDEX(import_data,$C691,E$9))</f>
        <v>1659</v>
      </c>
      <c r="F691" s="280" t="str" cm="1">
        <f t="array" ref="F691">IF($C691="","",INDEX(import_data,$C691,F$9))</f>
        <v>Marija</v>
      </c>
      <c r="G691" s="280" t="str" cm="1">
        <f t="array" ref="G691">IF($C691="","",INDEX(import_data,$C691,G$9))</f>
        <v>Kirić</v>
      </c>
      <c r="H691" s="280" t="str" cm="1">
        <f t="array" ref="H691">IF($C691="","",IF(INDEX(import_data,$C691,H$9)="","",INDEX(import_data,$C691,H$9)))</f>
        <v>OK Varaždin</v>
      </c>
      <c r="I691" s="300" t="str" cm="1">
        <f t="array" ref="I691">IF($C691="","",IF(INDEX(import_data,$C691,I$9)="","",INDEX(import_data,$C691,I$9)))</f>
        <v/>
      </c>
      <c r="K691" s="312" t="str">
        <f t="shared" si="73"/>
        <v>Marija – Kirić – OK Varaždin</v>
      </c>
      <c r="L691" s="92" t="s">
        <v>0</v>
      </c>
      <c r="M691" s="312" t="str">
        <f t="shared" si="74"/>
        <v>Marija – Kirić – OK Varaždin</v>
      </c>
      <c r="N691" s="92" t="s">
        <v>0</v>
      </c>
      <c r="O691" s="312" t="str">
        <f t="shared" si="75"/>
        <v>Marija – Kirić</v>
      </c>
      <c r="P691" s="92" t="s">
        <v>0</v>
      </c>
      <c r="Q691" s="141">
        <f t="shared" si="76"/>
        <v>679</v>
      </c>
      <c r="R691" s="278" t="str">
        <f t="shared" si="72"/>
        <v/>
      </c>
      <c r="T691" s="282" t="str" cm="1">
        <f t="array" ref="T691">IFERROR(INDEX(import_data,MATCH($T$8&amp;"-"&amp;$Q691,import_key,0),T$9),"")</f>
        <v/>
      </c>
      <c r="U691" s="280" t="str" cm="1">
        <f t="array" ref="U691">IFERROR(INDEX(import_data,MATCH($T$8&amp;"-"&amp;$Q691,import_key,0),U$9),"")</f>
        <v/>
      </c>
      <c r="V691" s="300" t="str" cm="1">
        <f t="array" ref="V691">IFERROR(INDEX(import_data,MATCH($T$8&amp;"-"&amp;$Q691,import_key,0),V$9),"")</f>
        <v/>
      </c>
    </row>
    <row r="692" spans="2:22" x14ac:dyDescent="0.25">
      <c r="B692" s="141">
        <f t="shared" si="77"/>
        <v>680</v>
      </c>
      <c r="C692" s="278">
        <f t="shared" si="71"/>
        <v>698</v>
      </c>
      <c r="E692" s="282" cm="1">
        <f t="array" ref="E692">IF($C692="","",INDEX(import_data,$C692,E$9))</f>
        <v>1501</v>
      </c>
      <c r="F692" s="280" t="str" cm="1">
        <f t="array" ref="F692">IF($C692="","",INDEX(import_data,$C692,F$9))</f>
        <v>Marija</v>
      </c>
      <c r="G692" s="280" t="str" cm="1">
        <f t="array" ref="G692">IF($C692="","",INDEX(import_data,$C692,G$9))</f>
        <v>Gobec</v>
      </c>
      <c r="H692" s="280" t="str" cm="1">
        <f t="array" ref="H692">IF($C692="","",IF(INDEX(import_data,$C692,H$9)="","",INDEX(import_data,$C692,H$9)))</f>
        <v>OK Vihor</v>
      </c>
      <c r="I692" s="300" t="str" cm="1">
        <f t="array" ref="I692">IF($C692="","",IF(INDEX(import_data,$C692,I$9)="","",INDEX(import_data,$C692,I$9)))</f>
        <v>Ž70</v>
      </c>
      <c r="K692" s="312" t="str">
        <f t="shared" si="73"/>
        <v>Marija – Gobec – OK Vihor – Ž70</v>
      </c>
      <c r="L692" s="92" t="s">
        <v>0</v>
      </c>
      <c r="M692" s="312" t="str">
        <f t="shared" si="74"/>
        <v>Marija – Gobec – OK Vihor</v>
      </c>
      <c r="N692" s="92" t="s">
        <v>0</v>
      </c>
      <c r="O692" s="312" t="str">
        <f t="shared" si="75"/>
        <v>Marija – Gobec</v>
      </c>
      <c r="P692" s="92" t="s">
        <v>0</v>
      </c>
      <c r="Q692" s="141">
        <f t="shared" si="76"/>
        <v>680</v>
      </c>
      <c r="R692" s="278" t="str">
        <f t="shared" si="72"/>
        <v/>
      </c>
      <c r="T692" s="282" t="str" cm="1">
        <f t="array" ref="T692">IFERROR(INDEX(import_data,MATCH($T$8&amp;"-"&amp;$Q692,import_key,0),T$9),"")</f>
        <v/>
      </c>
      <c r="U692" s="280" t="str" cm="1">
        <f t="array" ref="U692">IFERROR(INDEX(import_data,MATCH($T$8&amp;"-"&amp;$Q692,import_key,0),U$9),"")</f>
        <v/>
      </c>
      <c r="V692" s="300" t="str" cm="1">
        <f t="array" ref="V692">IFERROR(INDEX(import_data,MATCH($T$8&amp;"-"&amp;$Q692,import_key,0),V$9),"")</f>
        <v/>
      </c>
    </row>
    <row r="693" spans="2:22" x14ac:dyDescent="0.25">
      <c r="B693" s="141">
        <f t="shared" si="77"/>
        <v>681</v>
      </c>
      <c r="C693" s="278">
        <f t="shared" si="71"/>
        <v>699</v>
      </c>
      <c r="E693" s="282" cm="1">
        <f t="array" ref="E693">IF($C693="","",INDEX(import_data,$C693,E$9))</f>
        <v>1826</v>
      </c>
      <c r="F693" s="280" t="str" cm="1">
        <f t="array" ref="F693">IF($C693="","",INDEX(import_data,$C693,F$9))</f>
        <v>Marija</v>
      </c>
      <c r="G693" s="280" t="str" cm="1">
        <f t="array" ref="G693">IF($C693="","",INDEX(import_data,$C693,G$9))</f>
        <v>Kaučić Perković</v>
      </c>
      <c r="H693" s="280" t="str" cm="1">
        <f t="array" ref="H693">IF($C693="","",IF(INDEX(import_data,$C693,H$9)="","",INDEX(import_data,$C693,H$9)))</f>
        <v>OK Bjelovar</v>
      </c>
      <c r="I693" s="300" t="str" cm="1">
        <f t="array" ref="I693">IF($C693="","",IF(INDEX(import_data,$C693,I$9)="","",INDEX(import_data,$C693,I$9)))</f>
        <v/>
      </c>
      <c r="K693" s="312" t="str">
        <f t="shared" si="73"/>
        <v>Marija – Kaučić Perković – OK Bjelovar</v>
      </c>
      <c r="L693" s="92" t="s">
        <v>0</v>
      </c>
      <c r="M693" s="312" t="str">
        <f t="shared" si="74"/>
        <v>Marija – Kaučić Perković – OK Bjelovar</v>
      </c>
      <c r="N693" s="92" t="s">
        <v>0</v>
      </c>
      <c r="O693" s="312" t="str">
        <f t="shared" si="75"/>
        <v>Marija – Kaučić Perković</v>
      </c>
      <c r="P693" s="92" t="s">
        <v>0</v>
      </c>
      <c r="Q693" s="141">
        <f t="shared" si="76"/>
        <v>681</v>
      </c>
      <c r="R693" s="278" t="str">
        <f t="shared" si="72"/>
        <v/>
      </c>
      <c r="T693" s="282" t="str" cm="1">
        <f t="array" ref="T693">IFERROR(INDEX(import_data,MATCH($T$8&amp;"-"&amp;$Q693,import_key,0),T$9),"")</f>
        <v/>
      </c>
      <c r="U693" s="280" t="str" cm="1">
        <f t="array" ref="U693">IFERROR(INDEX(import_data,MATCH($T$8&amp;"-"&amp;$Q693,import_key,0),U$9),"")</f>
        <v/>
      </c>
      <c r="V693" s="300" t="str" cm="1">
        <f t="array" ref="V693">IFERROR(INDEX(import_data,MATCH($T$8&amp;"-"&amp;$Q693,import_key,0),V$9),"")</f>
        <v/>
      </c>
    </row>
    <row r="694" spans="2:22" x14ac:dyDescent="0.25">
      <c r="B694" s="141">
        <f t="shared" si="77"/>
        <v>682</v>
      </c>
      <c r="C694" s="278">
        <f t="shared" si="71"/>
        <v>700</v>
      </c>
      <c r="E694" s="282" cm="1">
        <f t="array" ref="E694">IF($C694="","",INDEX(import_data,$C694,E$9))</f>
        <v>1128</v>
      </c>
      <c r="F694" s="280" t="str" cm="1">
        <f t="array" ref="F694">IF($C694="","",INDEX(import_data,$C694,F$9))</f>
        <v>Marija</v>
      </c>
      <c r="G694" s="280" t="str" cm="1">
        <f t="array" ref="G694">IF($C694="","",INDEX(import_data,$C694,G$9))</f>
        <v>Jazvić Mioković</v>
      </c>
      <c r="H694" s="280" t="str" cm="1">
        <f t="array" ref="H694">IF($C694="","",IF(INDEX(import_data,$C694,H$9)="","",INDEX(import_data,$C694,H$9)))</f>
        <v>OK Kapela</v>
      </c>
      <c r="I694" s="300" t="str" cm="1">
        <f t="array" ref="I694">IF($C694="","",IF(INDEX(import_data,$C694,I$9)="","",INDEX(import_data,$C694,I$9)))</f>
        <v>Ž45</v>
      </c>
      <c r="K694" s="312" t="str">
        <f t="shared" si="73"/>
        <v>Marija – Jazvić Mioković – OK Kapela – Ž45</v>
      </c>
      <c r="L694" s="92" t="s">
        <v>0</v>
      </c>
      <c r="M694" s="312" t="str">
        <f t="shared" si="74"/>
        <v>Marija – Jazvić Mioković – OK Kapela</v>
      </c>
      <c r="N694" s="92" t="s">
        <v>0</v>
      </c>
      <c r="O694" s="312" t="str">
        <f t="shared" si="75"/>
        <v>Marija – Jazvić Mioković</v>
      </c>
      <c r="P694" s="92" t="s">
        <v>0</v>
      </c>
      <c r="Q694" s="141">
        <f t="shared" si="76"/>
        <v>682</v>
      </c>
      <c r="R694" s="278" t="str">
        <f t="shared" si="72"/>
        <v/>
      </c>
      <c r="T694" s="282" t="str" cm="1">
        <f t="array" ref="T694">IFERROR(INDEX(import_data,MATCH($T$8&amp;"-"&amp;$Q694,import_key,0),T$9),"")</f>
        <v/>
      </c>
      <c r="U694" s="280" t="str" cm="1">
        <f t="array" ref="U694">IFERROR(INDEX(import_data,MATCH($T$8&amp;"-"&amp;$Q694,import_key,0),U$9),"")</f>
        <v/>
      </c>
      <c r="V694" s="300" t="str" cm="1">
        <f t="array" ref="V694">IFERROR(INDEX(import_data,MATCH($T$8&amp;"-"&amp;$Q694,import_key,0),V$9),"")</f>
        <v/>
      </c>
    </row>
    <row r="695" spans="2:22" x14ac:dyDescent="0.25">
      <c r="B695" s="141">
        <f t="shared" si="77"/>
        <v>683</v>
      </c>
      <c r="C695" s="278">
        <f t="shared" si="71"/>
        <v>701</v>
      </c>
      <c r="E695" s="282" cm="1">
        <f t="array" ref="E695">IF($C695="","",INDEX(import_data,$C695,E$9))</f>
        <v>1117</v>
      </c>
      <c r="F695" s="280" t="str" cm="1">
        <f t="array" ref="F695">IF($C695="","",INDEX(import_data,$C695,F$9))</f>
        <v>Marija</v>
      </c>
      <c r="G695" s="280" t="str" cm="1">
        <f t="array" ref="G695">IF($C695="","",INDEX(import_data,$C695,G$9))</f>
        <v>Štambuk</v>
      </c>
      <c r="H695" s="280" t="str" cm="1">
        <f t="array" ref="H695">IF($C695="","",IF(INDEX(import_data,$C695,H$9)="","",INDEX(import_data,$C695,H$9)))</f>
        <v>OK Ivan Merz</v>
      </c>
      <c r="I695" s="300" t="str" cm="1">
        <f t="array" ref="I695">IF($C695="","",IF(INDEX(import_data,$C695,I$9)="","",INDEX(import_data,$C695,I$9)))</f>
        <v>Ž21B</v>
      </c>
      <c r="K695" s="312" t="str">
        <f t="shared" si="73"/>
        <v>Marija – Štambuk – OK Ivan Merz – Ž21B</v>
      </c>
      <c r="L695" s="92" t="s">
        <v>0</v>
      </c>
      <c r="M695" s="312" t="str">
        <f t="shared" si="74"/>
        <v>Marija – Štambuk – OK Ivan Merz</v>
      </c>
      <c r="N695" s="92" t="s">
        <v>0</v>
      </c>
      <c r="O695" s="312" t="str">
        <f t="shared" si="75"/>
        <v>Marija – Štambuk</v>
      </c>
      <c r="P695" s="92" t="s">
        <v>0</v>
      </c>
      <c r="Q695" s="141">
        <f t="shared" si="76"/>
        <v>683</v>
      </c>
      <c r="R695" s="278" t="str">
        <f t="shared" si="72"/>
        <v/>
      </c>
      <c r="T695" s="282" t="str" cm="1">
        <f t="array" ref="T695">IFERROR(INDEX(import_data,MATCH($T$8&amp;"-"&amp;$Q695,import_key,0),T$9),"")</f>
        <v/>
      </c>
      <c r="U695" s="280" t="str" cm="1">
        <f t="array" ref="U695">IFERROR(INDEX(import_data,MATCH($T$8&amp;"-"&amp;$Q695,import_key,0),U$9),"")</f>
        <v/>
      </c>
      <c r="V695" s="300" t="str" cm="1">
        <f t="array" ref="V695">IFERROR(INDEX(import_data,MATCH($T$8&amp;"-"&amp;$Q695,import_key,0),V$9),"")</f>
        <v/>
      </c>
    </row>
    <row r="696" spans="2:22" x14ac:dyDescent="0.25">
      <c r="B696" s="141">
        <f t="shared" si="77"/>
        <v>684</v>
      </c>
      <c r="C696" s="278">
        <f t="shared" si="71"/>
        <v>702</v>
      </c>
      <c r="E696" s="282" cm="1">
        <f t="array" ref="E696">IF($C696="","",INDEX(import_data,$C696,E$9))</f>
        <v>1457</v>
      </c>
      <c r="F696" s="280" t="str" cm="1">
        <f t="array" ref="F696">IF($C696="","",INDEX(import_data,$C696,F$9))</f>
        <v>Marija</v>
      </c>
      <c r="G696" s="280" t="str" cm="1">
        <f t="array" ref="G696">IF($C696="","",INDEX(import_data,$C696,G$9))</f>
        <v>Sirovec</v>
      </c>
      <c r="H696" s="280" t="str" cm="1">
        <f t="array" ref="H696">IF($C696="","",IF(INDEX(import_data,$C696,H$9)="","",INDEX(import_data,$C696,H$9)))</f>
        <v>OK Vihor</v>
      </c>
      <c r="I696" s="300" t="str" cm="1">
        <f t="array" ref="I696">IF($C696="","",IF(INDEX(import_data,$C696,I$9)="","",INDEX(import_data,$C696,I$9)))</f>
        <v>Ž55</v>
      </c>
      <c r="K696" s="312" t="str">
        <f t="shared" si="73"/>
        <v>Marija – Sirovec – OK Vihor – Ž55</v>
      </c>
      <c r="L696" s="92" t="s">
        <v>0</v>
      </c>
      <c r="M696" s="312" t="str">
        <f t="shared" si="74"/>
        <v>Marija – Sirovec – OK Vihor</v>
      </c>
      <c r="N696" s="92" t="s">
        <v>0</v>
      </c>
      <c r="O696" s="312" t="str">
        <f t="shared" si="75"/>
        <v>Marija – Sirovec</v>
      </c>
      <c r="P696" s="92" t="s">
        <v>0</v>
      </c>
      <c r="Q696" s="141">
        <f t="shared" si="76"/>
        <v>684</v>
      </c>
      <c r="R696" s="278" t="str">
        <f t="shared" si="72"/>
        <v/>
      </c>
      <c r="T696" s="282" t="str" cm="1">
        <f t="array" ref="T696">IFERROR(INDEX(import_data,MATCH($T$8&amp;"-"&amp;$Q696,import_key,0),T$9),"")</f>
        <v/>
      </c>
      <c r="U696" s="280" t="str" cm="1">
        <f t="array" ref="U696">IFERROR(INDEX(import_data,MATCH($T$8&amp;"-"&amp;$Q696,import_key,0),U$9),"")</f>
        <v/>
      </c>
      <c r="V696" s="300" t="str" cm="1">
        <f t="array" ref="V696">IFERROR(INDEX(import_data,MATCH($T$8&amp;"-"&amp;$Q696,import_key,0),V$9),"")</f>
        <v/>
      </c>
    </row>
    <row r="697" spans="2:22" x14ac:dyDescent="0.25">
      <c r="B697" s="141">
        <f t="shared" si="77"/>
        <v>685</v>
      </c>
      <c r="C697" s="278">
        <f t="shared" si="71"/>
        <v>703</v>
      </c>
      <c r="E697" s="282" cm="1">
        <f t="array" ref="E697">IF($C697="","",INDEX(import_data,$C697,E$9))</f>
        <v>1681</v>
      </c>
      <c r="F697" s="280" t="str" cm="1">
        <f t="array" ref="F697">IF($C697="","",INDEX(import_data,$C697,F$9))</f>
        <v>Marija</v>
      </c>
      <c r="G697" s="280" t="str" cm="1">
        <f t="array" ref="G697">IF($C697="","",INDEX(import_data,$C697,G$9))</f>
        <v>Tišljar</v>
      </c>
      <c r="H697" s="280" t="str" cm="1">
        <f t="array" ref="H697">IF($C697="","",IF(INDEX(import_data,$C697,H$9)="","",INDEX(import_data,$C697,H$9)))</f>
        <v>OK Orion</v>
      </c>
      <c r="I697" s="300" t="str" cm="1">
        <f t="array" ref="I697">IF($C697="","",IF(INDEX(import_data,$C697,I$9)="","",INDEX(import_data,$C697,I$9)))</f>
        <v>Ž21B</v>
      </c>
      <c r="K697" s="312" t="str">
        <f t="shared" si="73"/>
        <v>Marija – Tišljar – OK Orion – Ž21B</v>
      </c>
      <c r="L697" s="92" t="s">
        <v>0</v>
      </c>
      <c r="M697" s="312" t="str">
        <f t="shared" si="74"/>
        <v>Marija – Tišljar – OK Orion</v>
      </c>
      <c r="N697" s="92" t="s">
        <v>0</v>
      </c>
      <c r="O697" s="312" t="str">
        <f t="shared" si="75"/>
        <v>Marija – Tišljar</v>
      </c>
      <c r="P697" s="92" t="s">
        <v>0</v>
      </c>
      <c r="Q697" s="141">
        <f t="shared" si="76"/>
        <v>685</v>
      </c>
      <c r="R697" s="278" t="str">
        <f t="shared" si="72"/>
        <v/>
      </c>
      <c r="T697" s="282" t="str" cm="1">
        <f t="array" ref="T697">IFERROR(INDEX(import_data,MATCH($T$8&amp;"-"&amp;$Q697,import_key,0),T$9),"")</f>
        <v/>
      </c>
      <c r="U697" s="280" t="str" cm="1">
        <f t="array" ref="U697">IFERROR(INDEX(import_data,MATCH($T$8&amp;"-"&amp;$Q697,import_key,0),U$9),"")</f>
        <v/>
      </c>
      <c r="V697" s="300" t="str" cm="1">
        <f t="array" ref="V697">IFERROR(INDEX(import_data,MATCH($T$8&amp;"-"&amp;$Q697,import_key,0),V$9),"")</f>
        <v/>
      </c>
    </row>
    <row r="698" spans="2:22" x14ac:dyDescent="0.25">
      <c r="B698" s="141">
        <f t="shared" si="77"/>
        <v>686</v>
      </c>
      <c r="C698" s="278">
        <f t="shared" si="71"/>
        <v>704</v>
      </c>
      <c r="E698" s="282" cm="1">
        <f t="array" ref="E698">IF($C698="","",INDEX(import_data,$C698,E$9))</f>
        <v>1270</v>
      </c>
      <c r="F698" s="280" t="str" cm="1">
        <f t="array" ref="F698">IF($C698="","",INDEX(import_data,$C698,F$9))</f>
        <v>Marija</v>
      </c>
      <c r="G698" s="280" t="str" cm="1">
        <f t="array" ref="G698">IF($C698="","",INDEX(import_data,$C698,G$9))</f>
        <v>Schubert</v>
      </c>
      <c r="H698" s="280" t="str" cm="1">
        <f t="array" ref="H698">IF($C698="","",IF(INDEX(import_data,$C698,H$9)="","",INDEX(import_data,$C698,H$9)))</f>
        <v>OK Varaždin</v>
      </c>
      <c r="I698" s="300" t="str" cm="1">
        <f t="array" ref="I698">IF($C698="","",IF(INDEX(import_data,$C698,I$9)="","",INDEX(import_data,$C698,I$9)))</f>
        <v>Ž45</v>
      </c>
      <c r="K698" s="312" t="str">
        <f t="shared" si="73"/>
        <v>Marija – Schubert – OK Varaždin – Ž45</v>
      </c>
      <c r="L698" s="92" t="s">
        <v>0</v>
      </c>
      <c r="M698" s="312" t="str">
        <f t="shared" si="74"/>
        <v>Marija – Schubert – OK Varaždin</v>
      </c>
      <c r="N698" s="92" t="s">
        <v>0</v>
      </c>
      <c r="O698" s="312" t="str">
        <f t="shared" si="75"/>
        <v>Marija – Schubert</v>
      </c>
      <c r="P698" s="92" t="s">
        <v>0</v>
      </c>
      <c r="Q698" s="141">
        <f t="shared" si="76"/>
        <v>686</v>
      </c>
      <c r="R698" s="278" t="str">
        <f t="shared" si="72"/>
        <v/>
      </c>
      <c r="T698" s="282" t="str" cm="1">
        <f t="array" ref="T698">IFERROR(INDEX(import_data,MATCH($T$8&amp;"-"&amp;$Q698,import_key,0),T$9),"")</f>
        <v/>
      </c>
      <c r="U698" s="280" t="str" cm="1">
        <f t="array" ref="U698">IFERROR(INDEX(import_data,MATCH($T$8&amp;"-"&amp;$Q698,import_key,0),U$9),"")</f>
        <v/>
      </c>
      <c r="V698" s="300" t="str" cm="1">
        <f t="array" ref="V698">IFERROR(INDEX(import_data,MATCH($T$8&amp;"-"&amp;$Q698,import_key,0),V$9),"")</f>
        <v/>
      </c>
    </row>
    <row r="699" spans="2:22" x14ac:dyDescent="0.25">
      <c r="B699" s="141">
        <f t="shared" si="77"/>
        <v>687</v>
      </c>
      <c r="C699" s="278">
        <f t="shared" si="71"/>
        <v>705</v>
      </c>
      <c r="E699" s="282" cm="1">
        <f t="array" ref="E699">IF($C699="","",INDEX(import_data,$C699,E$9))</f>
        <v>1268</v>
      </c>
      <c r="F699" s="280" t="str" cm="1">
        <f t="array" ref="F699">IF($C699="","",INDEX(import_data,$C699,F$9))</f>
        <v>Marija</v>
      </c>
      <c r="G699" s="280" t="str" cm="1">
        <f t="array" ref="G699">IF($C699="","",INDEX(import_data,$C699,G$9))</f>
        <v>Gradečak Galović</v>
      </c>
      <c r="H699" s="280" t="str" cm="1">
        <f t="array" ref="H699">IF($C699="","",IF(INDEX(import_data,$C699,H$9)="","",INDEX(import_data,$C699,H$9)))</f>
        <v>OK Kapela</v>
      </c>
      <c r="I699" s="300" t="str" cm="1">
        <f t="array" ref="I699">IF($C699="","",IF(INDEX(import_data,$C699,I$9)="","",INDEX(import_data,$C699,I$9)))</f>
        <v>Ž45</v>
      </c>
      <c r="K699" s="312" t="str">
        <f t="shared" si="73"/>
        <v>Marija – Gradečak Galović – OK Kapela – Ž45</v>
      </c>
      <c r="L699" s="92" t="s">
        <v>0</v>
      </c>
      <c r="M699" s="312" t="str">
        <f t="shared" si="74"/>
        <v>Marija – Gradečak Galović – OK Kapela</v>
      </c>
      <c r="N699" s="92" t="s">
        <v>0</v>
      </c>
      <c r="O699" s="312" t="str">
        <f t="shared" si="75"/>
        <v>Marija – Gradečak Galović</v>
      </c>
      <c r="P699" s="92" t="s">
        <v>0</v>
      </c>
      <c r="Q699" s="141">
        <f t="shared" si="76"/>
        <v>687</v>
      </c>
      <c r="R699" s="278" t="str">
        <f t="shared" si="72"/>
        <v/>
      </c>
      <c r="T699" s="282" t="str" cm="1">
        <f t="array" ref="T699">IFERROR(INDEX(import_data,MATCH($T$8&amp;"-"&amp;$Q699,import_key,0),T$9),"")</f>
        <v/>
      </c>
      <c r="U699" s="280" t="str" cm="1">
        <f t="array" ref="U699">IFERROR(INDEX(import_data,MATCH($T$8&amp;"-"&amp;$Q699,import_key,0),U$9),"")</f>
        <v/>
      </c>
      <c r="V699" s="300" t="str" cm="1">
        <f t="array" ref="V699">IFERROR(INDEX(import_data,MATCH($T$8&amp;"-"&amp;$Q699,import_key,0),V$9),"")</f>
        <v/>
      </c>
    </row>
    <row r="700" spans="2:22" x14ac:dyDescent="0.25">
      <c r="B700" s="141">
        <f t="shared" si="77"/>
        <v>688</v>
      </c>
      <c r="C700" s="278">
        <f t="shared" si="71"/>
        <v>706</v>
      </c>
      <c r="E700" s="282" cm="1">
        <f t="array" ref="E700">IF($C700="","",INDEX(import_data,$C700,E$9))</f>
        <v>1224</v>
      </c>
      <c r="F700" s="280" t="str" cm="1">
        <f t="array" ref="F700">IF($C700="","",INDEX(import_data,$C700,F$9))</f>
        <v>Marijan</v>
      </c>
      <c r="G700" s="280" t="str" cm="1">
        <f t="array" ref="G700">IF($C700="","",INDEX(import_data,$C700,G$9))</f>
        <v>Mirković</v>
      </c>
      <c r="H700" s="280" t="str" cm="1">
        <f t="array" ref="H700">IF($C700="","",IF(INDEX(import_data,$C700,H$9)="","",INDEX(import_data,$C700,H$9)))</f>
        <v>OK Vihor</v>
      </c>
      <c r="I700" s="300" t="str" cm="1">
        <f t="array" ref="I700">IF($C700="","",IF(INDEX(import_data,$C700,I$9)="","",INDEX(import_data,$C700,I$9)))</f>
        <v>M45</v>
      </c>
      <c r="K700" s="312" t="str">
        <f t="shared" si="73"/>
        <v>Marijan – Mirković – OK Vihor – M45</v>
      </c>
      <c r="L700" s="92" t="s">
        <v>0</v>
      </c>
      <c r="M700" s="312" t="str">
        <f t="shared" si="74"/>
        <v>Marijan – Mirković – OK Vihor</v>
      </c>
      <c r="N700" s="92" t="s">
        <v>0</v>
      </c>
      <c r="O700" s="312" t="str">
        <f t="shared" si="75"/>
        <v>Marijan – Mirković</v>
      </c>
      <c r="P700" s="92" t="s">
        <v>0</v>
      </c>
      <c r="Q700" s="141">
        <f t="shared" si="76"/>
        <v>688</v>
      </c>
      <c r="R700" s="278" t="str">
        <f t="shared" si="72"/>
        <v/>
      </c>
      <c r="T700" s="282" t="str" cm="1">
        <f t="array" ref="T700">IFERROR(INDEX(import_data,MATCH($T$8&amp;"-"&amp;$Q700,import_key,0),T$9),"")</f>
        <v/>
      </c>
      <c r="U700" s="280" t="str" cm="1">
        <f t="array" ref="U700">IFERROR(INDEX(import_data,MATCH($T$8&amp;"-"&amp;$Q700,import_key,0),U$9),"")</f>
        <v/>
      </c>
      <c r="V700" s="300" t="str" cm="1">
        <f t="array" ref="V700">IFERROR(INDEX(import_data,MATCH($T$8&amp;"-"&amp;$Q700,import_key,0),V$9),"")</f>
        <v/>
      </c>
    </row>
    <row r="701" spans="2:22" x14ac:dyDescent="0.25">
      <c r="B701" s="141">
        <f t="shared" si="77"/>
        <v>689</v>
      </c>
      <c r="C701" s="278">
        <f t="shared" si="71"/>
        <v>707</v>
      </c>
      <c r="E701" s="282" cm="1">
        <f t="array" ref="E701">IF($C701="","",INDEX(import_data,$C701,E$9))</f>
        <v>1559</v>
      </c>
      <c r="F701" s="280" t="str" cm="1">
        <f t="array" ref="F701">IF($C701="","",INDEX(import_data,$C701,F$9))</f>
        <v>Marijan</v>
      </c>
      <c r="G701" s="280" t="str" cm="1">
        <f t="array" ref="G701">IF($C701="","",INDEX(import_data,$C701,G$9))</f>
        <v>Bogović</v>
      </c>
      <c r="H701" s="280" t="str" cm="1">
        <f t="array" ref="H701">IF($C701="","",IF(INDEX(import_data,$C701,H$9)="","",INDEX(import_data,$C701,H$9)))</f>
        <v>OK Jelen</v>
      </c>
      <c r="I701" s="300" t="str" cm="1">
        <f t="array" ref="I701">IF($C701="","",IF(INDEX(import_data,$C701,I$9)="","",INDEX(import_data,$C701,I$9)))</f>
        <v>M45</v>
      </c>
      <c r="K701" s="312" t="str">
        <f t="shared" si="73"/>
        <v>Marijan – Bogović – OK Jelen – M45</v>
      </c>
      <c r="L701" s="92" t="s">
        <v>0</v>
      </c>
      <c r="M701" s="312" t="str">
        <f t="shared" si="74"/>
        <v>Marijan – Bogović – OK Jelen</v>
      </c>
      <c r="N701" s="92" t="s">
        <v>0</v>
      </c>
      <c r="O701" s="312" t="str">
        <f t="shared" si="75"/>
        <v>Marijan – Bogović</v>
      </c>
      <c r="P701" s="92" t="s">
        <v>0</v>
      </c>
      <c r="Q701" s="141">
        <f t="shared" si="76"/>
        <v>689</v>
      </c>
      <c r="R701" s="278" t="str">
        <f t="shared" si="72"/>
        <v/>
      </c>
      <c r="T701" s="282" t="str" cm="1">
        <f t="array" ref="T701">IFERROR(INDEX(import_data,MATCH($T$8&amp;"-"&amp;$Q701,import_key,0),T$9),"")</f>
        <v/>
      </c>
      <c r="U701" s="280" t="str" cm="1">
        <f t="array" ref="U701">IFERROR(INDEX(import_data,MATCH($T$8&amp;"-"&amp;$Q701,import_key,0),U$9),"")</f>
        <v/>
      </c>
      <c r="V701" s="300" t="str" cm="1">
        <f t="array" ref="V701">IFERROR(INDEX(import_data,MATCH($T$8&amp;"-"&amp;$Q701,import_key,0),V$9),"")</f>
        <v/>
      </c>
    </row>
    <row r="702" spans="2:22" x14ac:dyDescent="0.25">
      <c r="B702" s="141">
        <f t="shared" si="77"/>
        <v>690</v>
      </c>
      <c r="C702" s="278">
        <f t="shared" si="71"/>
        <v>708</v>
      </c>
      <c r="E702" s="282" cm="1">
        <f t="array" ref="E702">IF($C702="","",INDEX(import_data,$C702,E$9))</f>
        <v>1517</v>
      </c>
      <c r="F702" s="280" t="str" cm="1">
        <f t="array" ref="F702">IF($C702="","",INDEX(import_data,$C702,F$9))</f>
        <v>Marijan</v>
      </c>
      <c r="G702" s="280" t="str" cm="1">
        <f t="array" ref="G702">IF($C702="","",INDEX(import_data,$C702,G$9))</f>
        <v>Mulig</v>
      </c>
      <c r="H702" s="280" t="str" cm="1">
        <f t="array" ref="H702">IF($C702="","",IF(INDEX(import_data,$C702,H$9)="","",INDEX(import_data,$C702,H$9)))</f>
        <v>OK Jelen</v>
      </c>
      <c r="I702" s="300" t="str" cm="1">
        <f t="array" ref="I702">IF($C702="","",IF(INDEX(import_data,$C702,I$9)="","",INDEX(import_data,$C702,I$9)))</f>
        <v>M35</v>
      </c>
      <c r="K702" s="312" t="str">
        <f t="shared" si="73"/>
        <v>Marijan – Mulig – OK Jelen – M35</v>
      </c>
      <c r="L702" s="92" t="s">
        <v>0</v>
      </c>
      <c r="M702" s="312" t="str">
        <f t="shared" si="74"/>
        <v>Marijan – Mulig – OK Jelen</v>
      </c>
      <c r="N702" s="92" t="s">
        <v>0</v>
      </c>
      <c r="O702" s="312" t="str">
        <f t="shared" si="75"/>
        <v>Marijan – Mulig</v>
      </c>
      <c r="P702" s="92" t="s">
        <v>0</v>
      </c>
      <c r="Q702" s="141">
        <f t="shared" si="76"/>
        <v>690</v>
      </c>
      <c r="R702" s="278" t="str">
        <f t="shared" si="72"/>
        <v/>
      </c>
      <c r="T702" s="282" t="str" cm="1">
        <f t="array" ref="T702">IFERROR(INDEX(import_data,MATCH($T$8&amp;"-"&amp;$Q702,import_key,0),T$9),"")</f>
        <v/>
      </c>
      <c r="U702" s="280" t="str" cm="1">
        <f t="array" ref="U702">IFERROR(INDEX(import_data,MATCH($T$8&amp;"-"&amp;$Q702,import_key,0),U$9),"")</f>
        <v/>
      </c>
      <c r="V702" s="300" t="str" cm="1">
        <f t="array" ref="V702">IFERROR(INDEX(import_data,MATCH($T$8&amp;"-"&amp;$Q702,import_key,0),V$9),"")</f>
        <v/>
      </c>
    </row>
    <row r="703" spans="2:22" x14ac:dyDescent="0.25">
      <c r="B703" s="141">
        <f t="shared" si="77"/>
        <v>691</v>
      </c>
      <c r="C703" s="278">
        <f t="shared" si="71"/>
        <v>709</v>
      </c>
      <c r="E703" s="282" cm="1">
        <f t="array" ref="E703">IF($C703="","",INDEX(import_data,$C703,E$9))</f>
        <v>1336</v>
      </c>
      <c r="F703" s="280" t="str" cm="1">
        <f t="array" ref="F703">IF($C703="","",INDEX(import_data,$C703,F$9))</f>
        <v>Marijan</v>
      </c>
      <c r="G703" s="280" t="str" cm="1">
        <f t="array" ref="G703">IF($C703="","",INDEX(import_data,$C703,G$9))</f>
        <v>Turkalj</v>
      </c>
      <c r="H703" s="280" t="str" cm="1">
        <f t="array" ref="H703">IF($C703="","",IF(INDEX(import_data,$C703,H$9)="","",INDEX(import_data,$C703,H$9)))</f>
        <v>OK Vihor</v>
      </c>
      <c r="I703" s="300" t="str" cm="1">
        <f t="array" ref="I703">IF($C703="","",IF(INDEX(import_data,$C703,I$9)="","",INDEX(import_data,$C703,I$9)))</f>
        <v>M21A</v>
      </c>
      <c r="K703" s="312" t="str">
        <f t="shared" si="73"/>
        <v>Marijan – Turkalj – OK Vihor – M21A</v>
      </c>
      <c r="L703" s="92" t="s">
        <v>0</v>
      </c>
      <c r="M703" s="312" t="str">
        <f t="shared" si="74"/>
        <v>Marijan – Turkalj – OK Vihor</v>
      </c>
      <c r="N703" s="92" t="s">
        <v>0</v>
      </c>
      <c r="O703" s="312" t="str">
        <f t="shared" si="75"/>
        <v>Marijan – Turkalj</v>
      </c>
      <c r="P703" s="92" t="s">
        <v>0</v>
      </c>
      <c r="Q703" s="141">
        <f t="shared" si="76"/>
        <v>691</v>
      </c>
      <c r="R703" s="278" t="str">
        <f t="shared" si="72"/>
        <v/>
      </c>
      <c r="T703" s="282" t="str" cm="1">
        <f t="array" ref="T703">IFERROR(INDEX(import_data,MATCH($T$8&amp;"-"&amp;$Q703,import_key,0),T$9),"")</f>
        <v/>
      </c>
      <c r="U703" s="280" t="str" cm="1">
        <f t="array" ref="U703">IFERROR(INDEX(import_data,MATCH($T$8&amp;"-"&amp;$Q703,import_key,0),U$9),"")</f>
        <v/>
      </c>
      <c r="V703" s="300" t="str" cm="1">
        <f t="array" ref="V703">IFERROR(INDEX(import_data,MATCH($T$8&amp;"-"&amp;$Q703,import_key,0),V$9),"")</f>
        <v/>
      </c>
    </row>
    <row r="704" spans="2:22" x14ac:dyDescent="0.25">
      <c r="B704" s="141">
        <f t="shared" si="77"/>
        <v>692</v>
      </c>
      <c r="C704" s="278">
        <f t="shared" si="71"/>
        <v>710</v>
      </c>
      <c r="E704" s="282" cm="1">
        <f t="array" ref="E704">IF($C704="","",INDEX(import_data,$C704,E$9))</f>
        <v>1648</v>
      </c>
      <c r="F704" s="280" t="str" cm="1">
        <f t="array" ref="F704">IF($C704="","",INDEX(import_data,$C704,F$9))</f>
        <v>Marijana</v>
      </c>
      <c r="G704" s="280" t="str" cm="1">
        <f t="array" ref="G704">IF($C704="","",INDEX(import_data,$C704,G$9))</f>
        <v>Čerkezović</v>
      </c>
      <c r="H704" s="280" t="str" cm="1">
        <f t="array" ref="H704">IF($C704="","",IF(INDEX(import_data,$C704,H$9)="","",INDEX(import_data,$C704,H$9)))</f>
        <v>OK Sova</v>
      </c>
      <c r="I704" s="300" t="str" cm="1">
        <f t="array" ref="I704">IF($C704="","",IF(INDEX(import_data,$C704,I$9)="","",INDEX(import_data,$C704,I$9)))</f>
        <v/>
      </c>
      <c r="K704" s="312" t="str">
        <f t="shared" si="73"/>
        <v>Marijana – Čerkezović – OK Sova</v>
      </c>
      <c r="L704" s="92" t="s">
        <v>0</v>
      </c>
      <c r="M704" s="312" t="str">
        <f t="shared" si="74"/>
        <v>Marijana – Čerkezović – OK Sova</v>
      </c>
      <c r="N704" s="92" t="s">
        <v>0</v>
      </c>
      <c r="O704" s="312" t="str">
        <f t="shared" si="75"/>
        <v>Marijana – Čerkezović</v>
      </c>
      <c r="P704" s="92" t="s">
        <v>0</v>
      </c>
      <c r="Q704" s="141">
        <f t="shared" si="76"/>
        <v>692</v>
      </c>
      <c r="R704" s="278" t="str">
        <f t="shared" si="72"/>
        <v/>
      </c>
      <c r="T704" s="282" t="str" cm="1">
        <f t="array" ref="T704">IFERROR(INDEX(import_data,MATCH($T$8&amp;"-"&amp;$Q704,import_key,0),T$9),"")</f>
        <v/>
      </c>
      <c r="U704" s="280" t="str" cm="1">
        <f t="array" ref="U704">IFERROR(INDEX(import_data,MATCH($T$8&amp;"-"&amp;$Q704,import_key,0),U$9),"")</f>
        <v/>
      </c>
      <c r="V704" s="300" t="str" cm="1">
        <f t="array" ref="V704">IFERROR(INDEX(import_data,MATCH($T$8&amp;"-"&amp;$Q704,import_key,0),V$9),"")</f>
        <v/>
      </c>
    </row>
    <row r="705" spans="2:22" x14ac:dyDescent="0.25">
      <c r="B705" s="141">
        <f t="shared" si="77"/>
        <v>693</v>
      </c>
      <c r="C705" s="278">
        <f t="shared" si="71"/>
        <v>711</v>
      </c>
      <c r="E705" s="282" cm="1">
        <f t="array" ref="E705">IF($C705="","",INDEX(import_data,$C705,E$9))</f>
        <v>1275</v>
      </c>
      <c r="F705" s="280" t="str" cm="1">
        <f t="array" ref="F705">IF($C705="","",INDEX(import_data,$C705,F$9))</f>
        <v>Marijana</v>
      </c>
      <c r="G705" s="280" t="str" cm="1">
        <f t="array" ref="G705">IF($C705="","",INDEX(import_data,$C705,G$9))</f>
        <v>Žgela Putniković</v>
      </c>
      <c r="H705" s="280" t="str" cm="1">
        <f t="array" ref="H705">IF($C705="","",IF(INDEX(import_data,$C705,H$9)="","",INDEX(import_data,$C705,H$9)))</f>
        <v>OK Kapela</v>
      </c>
      <c r="I705" s="300" t="str" cm="1">
        <f t="array" ref="I705">IF($C705="","",IF(INDEX(import_data,$C705,I$9)="","",INDEX(import_data,$C705,I$9)))</f>
        <v>Ž35</v>
      </c>
      <c r="K705" s="312" t="str">
        <f t="shared" si="73"/>
        <v>Marijana – Žgela Putniković – OK Kapela – Ž35</v>
      </c>
      <c r="L705" s="92" t="s">
        <v>0</v>
      </c>
      <c r="M705" s="312" t="str">
        <f t="shared" si="74"/>
        <v>Marijana – Žgela Putniković – OK Kapela</v>
      </c>
      <c r="N705" s="92" t="s">
        <v>0</v>
      </c>
      <c r="O705" s="312" t="str">
        <f t="shared" si="75"/>
        <v>Marijana – Žgela Putniković</v>
      </c>
      <c r="P705" s="92" t="s">
        <v>0</v>
      </c>
      <c r="Q705" s="141">
        <f t="shared" si="76"/>
        <v>693</v>
      </c>
      <c r="R705" s="278" t="str">
        <f t="shared" si="72"/>
        <v/>
      </c>
      <c r="T705" s="282" t="str" cm="1">
        <f t="array" ref="T705">IFERROR(INDEX(import_data,MATCH($T$8&amp;"-"&amp;$Q705,import_key,0),T$9),"")</f>
        <v/>
      </c>
      <c r="U705" s="280" t="str" cm="1">
        <f t="array" ref="U705">IFERROR(INDEX(import_data,MATCH($T$8&amp;"-"&amp;$Q705,import_key,0),U$9),"")</f>
        <v/>
      </c>
      <c r="V705" s="300" t="str" cm="1">
        <f t="array" ref="V705">IFERROR(INDEX(import_data,MATCH($T$8&amp;"-"&amp;$Q705,import_key,0),V$9),"")</f>
        <v/>
      </c>
    </row>
    <row r="706" spans="2:22" x14ac:dyDescent="0.25">
      <c r="B706" s="141">
        <f t="shared" si="77"/>
        <v>694</v>
      </c>
      <c r="C706" s="278">
        <f t="shared" si="71"/>
        <v>712</v>
      </c>
      <c r="E706" s="282" cm="1">
        <f t="array" ref="E706">IF($C706="","",INDEX(import_data,$C706,E$9))</f>
        <v>2048</v>
      </c>
      <c r="F706" s="280" t="str" cm="1">
        <f t="array" ref="F706">IF($C706="","",INDEX(import_data,$C706,F$9))</f>
        <v>Marijana</v>
      </c>
      <c r="G706" s="280" t="str" cm="1">
        <f t="array" ref="G706">IF($C706="","",INDEX(import_data,$C706,G$9))</f>
        <v>Kidrić</v>
      </c>
      <c r="H706" s="280" t="str" cm="1">
        <f t="array" ref="H706">IF($C706="","",IF(INDEX(import_data,$C706,H$9)="","",INDEX(import_data,$C706,H$9)))</f>
        <v/>
      </c>
      <c r="I706" s="300" t="str" cm="1">
        <f t="array" ref="I706">IF($C706="","",IF(INDEX(import_data,$C706,I$9)="","",INDEX(import_data,$C706,I$9)))</f>
        <v/>
      </c>
      <c r="K706" s="312" t="str">
        <f t="shared" si="73"/>
        <v>Marijana – Kidrić</v>
      </c>
      <c r="L706" s="92" t="s">
        <v>0</v>
      </c>
      <c r="M706" s="312" t="str">
        <f t="shared" si="74"/>
        <v>Marijana – Kidrić</v>
      </c>
      <c r="N706" s="92" t="s">
        <v>0</v>
      </c>
      <c r="O706" s="312" t="str">
        <f t="shared" si="75"/>
        <v>Marijana – Kidrić</v>
      </c>
      <c r="P706" s="92" t="s">
        <v>0</v>
      </c>
      <c r="Q706" s="141">
        <f t="shared" si="76"/>
        <v>694</v>
      </c>
      <c r="R706" s="278" t="str">
        <f t="shared" si="72"/>
        <v/>
      </c>
      <c r="T706" s="282" t="str" cm="1">
        <f t="array" ref="T706">IFERROR(INDEX(import_data,MATCH($T$8&amp;"-"&amp;$Q706,import_key,0),T$9),"")</f>
        <v/>
      </c>
      <c r="U706" s="280" t="str" cm="1">
        <f t="array" ref="U706">IFERROR(INDEX(import_data,MATCH($T$8&amp;"-"&amp;$Q706,import_key,0),U$9),"")</f>
        <v/>
      </c>
      <c r="V706" s="300" t="str" cm="1">
        <f t="array" ref="V706">IFERROR(INDEX(import_data,MATCH($T$8&amp;"-"&amp;$Q706,import_key,0),V$9),"")</f>
        <v/>
      </c>
    </row>
    <row r="707" spans="2:22" x14ac:dyDescent="0.25">
      <c r="B707" s="141">
        <f t="shared" si="77"/>
        <v>695</v>
      </c>
      <c r="C707" s="278">
        <f t="shared" si="71"/>
        <v>713</v>
      </c>
      <c r="E707" s="282" cm="1">
        <f t="array" ref="E707">IF($C707="","",INDEX(import_data,$C707,E$9))</f>
        <v>1977</v>
      </c>
      <c r="F707" s="280" t="str" cm="1">
        <f t="array" ref="F707">IF($C707="","",INDEX(import_data,$C707,F$9))</f>
        <v>Marijana</v>
      </c>
      <c r="G707" s="280" t="str" cm="1">
        <f t="array" ref="G707">IF($C707="","",INDEX(import_data,$C707,G$9))</f>
        <v>Petrešević</v>
      </c>
      <c r="H707" s="280" t="str" cm="1">
        <f t="array" ref="H707">IF($C707="","",IF(INDEX(import_data,$C707,H$9)="","",INDEX(import_data,$C707,H$9)))</f>
        <v>OK Vihor</v>
      </c>
      <c r="I707" s="300" t="str" cm="1">
        <f t="array" ref="I707">IF($C707="","",IF(INDEX(import_data,$C707,I$9)="","",INDEX(import_data,$C707,I$9)))</f>
        <v/>
      </c>
      <c r="K707" s="312" t="str">
        <f t="shared" si="73"/>
        <v>Marijana – Petrešević – OK Vihor</v>
      </c>
      <c r="L707" s="92" t="s">
        <v>0</v>
      </c>
      <c r="M707" s="312" t="str">
        <f t="shared" si="74"/>
        <v>Marijana – Petrešević – OK Vihor</v>
      </c>
      <c r="N707" s="92" t="s">
        <v>0</v>
      </c>
      <c r="O707" s="312" t="str">
        <f t="shared" si="75"/>
        <v>Marijana – Petrešević</v>
      </c>
      <c r="P707" s="92" t="s">
        <v>0</v>
      </c>
      <c r="Q707" s="141">
        <f t="shared" si="76"/>
        <v>695</v>
      </c>
      <c r="R707" s="278" t="str">
        <f t="shared" si="72"/>
        <v/>
      </c>
      <c r="T707" s="282" t="str" cm="1">
        <f t="array" ref="T707">IFERROR(INDEX(import_data,MATCH($T$8&amp;"-"&amp;$Q707,import_key,0),T$9),"")</f>
        <v/>
      </c>
      <c r="U707" s="280" t="str" cm="1">
        <f t="array" ref="U707">IFERROR(INDEX(import_data,MATCH($T$8&amp;"-"&amp;$Q707,import_key,0),U$9),"")</f>
        <v/>
      </c>
      <c r="V707" s="300" t="str" cm="1">
        <f t="array" ref="V707">IFERROR(INDEX(import_data,MATCH($T$8&amp;"-"&amp;$Q707,import_key,0),V$9),"")</f>
        <v/>
      </c>
    </row>
    <row r="708" spans="2:22" x14ac:dyDescent="0.25">
      <c r="B708" s="141">
        <f t="shared" si="77"/>
        <v>696</v>
      </c>
      <c r="C708" s="278">
        <f t="shared" si="71"/>
        <v>714</v>
      </c>
      <c r="E708" s="282" cm="1">
        <f t="array" ref="E708">IF($C708="","",INDEX(import_data,$C708,E$9))</f>
        <v>2251</v>
      </c>
      <c r="F708" s="280" t="str" cm="1">
        <f t="array" ref="F708">IF($C708="","",INDEX(import_data,$C708,F$9))</f>
        <v>Marijana</v>
      </c>
      <c r="G708" s="280" t="str" cm="1">
        <f t="array" ref="G708">IF($C708="","",INDEX(import_data,$C708,G$9))</f>
        <v>Kruhoberec</v>
      </c>
      <c r="H708" s="280" t="str" cm="1">
        <f t="array" ref="H708">IF($C708="","",IF(INDEX(import_data,$C708,H$9)="","",INDEX(import_data,$C708,H$9)))</f>
        <v>OK Varaždin</v>
      </c>
      <c r="I708" s="300" t="str" cm="1">
        <f t="array" ref="I708">IF($C708="","",IF(INDEX(import_data,$C708,I$9)="","",INDEX(import_data,$C708,I$9)))</f>
        <v/>
      </c>
      <c r="K708" s="312" t="str">
        <f t="shared" si="73"/>
        <v>Marijana – Kruhoberec – OK Varaždin</v>
      </c>
      <c r="L708" s="92" t="s">
        <v>0</v>
      </c>
      <c r="M708" s="312" t="str">
        <f t="shared" si="74"/>
        <v>Marijana – Kruhoberec – OK Varaždin</v>
      </c>
      <c r="N708" s="92" t="s">
        <v>0</v>
      </c>
      <c r="O708" s="312" t="str">
        <f t="shared" si="75"/>
        <v>Marijana – Kruhoberec</v>
      </c>
      <c r="P708" s="92" t="s">
        <v>0</v>
      </c>
      <c r="Q708" s="141">
        <f t="shared" si="76"/>
        <v>696</v>
      </c>
      <c r="R708" s="278" t="str">
        <f t="shared" si="72"/>
        <v/>
      </c>
      <c r="T708" s="282" t="str" cm="1">
        <f t="array" ref="T708">IFERROR(INDEX(import_data,MATCH($T$8&amp;"-"&amp;$Q708,import_key,0),T$9),"")</f>
        <v/>
      </c>
      <c r="U708" s="280" t="str" cm="1">
        <f t="array" ref="U708">IFERROR(INDEX(import_data,MATCH($T$8&amp;"-"&amp;$Q708,import_key,0),U$9),"")</f>
        <v/>
      </c>
      <c r="V708" s="300" t="str" cm="1">
        <f t="array" ref="V708">IFERROR(INDEX(import_data,MATCH($T$8&amp;"-"&amp;$Q708,import_key,0),V$9),"")</f>
        <v/>
      </c>
    </row>
    <row r="709" spans="2:22" x14ac:dyDescent="0.25">
      <c r="B709" s="141">
        <f t="shared" si="77"/>
        <v>697</v>
      </c>
      <c r="C709" s="278">
        <f t="shared" si="71"/>
        <v>715</v>
      </c>
      <c r="E709" s="282" cm="1">
        <f t="array" ref="E709">IF($C709="","",INDEX(import_data,$C709,E$9))</f>
        <v>1421</v>
      </c>
      <c r="F709" s="280" t="str" cm="1">
        <f t="array" ref="F709">IF($C709="","",INDEX(import_data,$C709,F$9))</f>
        <v>Marijeta</v>
      </c>
      <c r="G709" s="280" t="str" cm="1">
        <f t="array" ref="G709">IF($C709="","",INDEX(import_data,$C709,G$9))</f>
        <v>Radman</v>
      </c>
      <c r="H709" s="280" t="str" cm="1">
        <f t="array" ref="H709">IF($C709="","",IF(INDEX(import_data,$C709,H$9)="","",INDEX(import_data,$C709,H$9)))</f>
        <v>OK Vihor</v>
      </c>
      <c r="I709" s="300" t="str" cm="1">
        <f t="array" ref="I709">IF($C709="","",IF(INDEX(import_data,$C709,I$9)="","",INDEX(import_data,$C709,I$9)))</f>
        <v/>
      </c>
      <c r="K709" s="312" t="str">
        <f t="shared" si="73"/>
        <v>Marijeta – Radman – OK Vihor</v>
      </c>
      <c r="L709" s="92" t="s">
        <v>0</v>
      </c>
      <c r="M709" s="312" t="str">
        <f t="shared" si="74"/>
        <v>Marijeta – Radman – OK Vihor</v>
      </c>
      <c r="N709" s="92" t="s">
        <v>0</v>
      </c>
      <c r="O709" s="312" t="str">
        <f t="shared" si="75"/>
        <v>Marijeta – Radman</v>
      </c>
      <c r="P709" s="92" t="s">
        <v>0</v>
      </c>
      <c r="Q709" s="141">
        <f t="shared" si="76"/>
        <v>697</v>
      </c>
      <c r="R709" s="278" t="str">
        <f t="shared" si="72"/>
        <v/>
      </c>
      <c r="T709" s="282" t="str" cm="1">
        <f t="array" ref="T709">IFERROR(INDEX(import_data,MATCH($T$8&amp;"-"&amp;$Q709,import_key,0),T$9),"")</f>
        <v/>
      </c>
      <c r="U709" s="280" t="str" cm="1">
        <f t="array" ref="U709">IFERROR(INDEX(import_data,MATCH($T$8&amp;"-"&amp;$Q709,import_key,0),U$9),"")</f>
        <v/>
      </c>
      <c r="V709" s="300" t="str" cm="1">
        <f t="array" ref="V709">IFERROR(INDEX(import_data,MATCH($T$8&amp;"-"&amp;$Q709,import_key,0),V$9),"")</f>
        <v/>
      </c>
    </row>
    <row r="710" spans="2:22" x14ac:dyDescent="0.25">
      <c r="B710" s="141">
        <f t="shared" si="77"/>
        <v>698</v>
      </c>
      <c r="C710" s="278">
        <f t="shared" si="71"/>
        <v>716</v>
      </c>
      <c r="E710" s="282" cm="1">
        <f t="array" ref="E710">IF($C710="","",INDEX(import_data,$C710,E$9))</f>
        <v>2047</v>
      </c>
      <c r="F710" s="280" t="str" cm="1">
        <f t="array" ref="F710">IF($C710="","",INDEX(import_data,$C710,F$9))</f>
        <v>Marin</v>
      </c>
      <c r="G710" s="280" t="str" cm="1">
        <f t="array" ref="G710">IF($C710="","",INDEX(import_data,$C710,G$9))</f>
        <v>Amidžić</v>
      </c>
      <c r="H710" s="280" t="str" cm="1">
        <f t="array" ref="H710">IF($C710="","",IF(INDEX(import_data,$C710,H$9)="","",INDEX(import_data,$C710,H$9)))</f>
        <v/>
      </c>
      <c r="I710" s="300" t="str" cm="1">
        <f t="array" ref="I710">IF($C710="","",IF(INDEX(import_data,$C710,I$9)="","",INDEX(import_data,$C710,I$9)))</f>
        <v/>
      </c>
      <c r="K710" s="312" t="str">
        <f t="shared" si="73"/>
        <v>Marin – Amidžić</v>
      </c>
      <c r="L710" s="92" t="s">
        <v>0</v>
      </c>
      <c r="M710" s="312" t="str">
        <f t="shared" si="74"/>
        <v>Marin – Amidžić</v>
      </c>
      <c r="N710" s="92" t="s">
        <v>0</v>
      </c>
      <c r="O710" s="312" t="str">
        <f t="shared" si="75"/>
        <v>Marin – Amidžić</v>
      </c>
      <c r="P710" s="92" t="s">
        <v>0</v>
      </c>
      <c r="Q710" s="141">
        <f t="shared" si="76"/>
        <v>698</v>
      </c>
      <c r="R710" s="278" t="str">
        <f t="shared" si="72"/>
        <v/>
      </c>
      <c r="T710" s="282" t="str" cm="1">
        <f t="array" ref="T710">IFERROR(INDEX(import_data,MATCH($T$8&amp;"-"&amp;$Q710,import_key,0),T$9),"")</f>
        <v/>
      </c>
      <c r="U710" s="280" t="str" cm="1">
        <f t="array" ref="U710">IFERROR(INDEX(import_data,MATCH($T$8&amp;"-"&amp;$Q710,import_key,0),U$9),"")</f>
        <v/>
      </c>
      <c r="V710" s="300" t="str" cm="1">
        <f t="array" ref="V710">IFERROR(INDEX(import_data,MATCH($T$8&amp;"-"&amp;$Q710,import_key,0),V$9),"")</f>
        <v/>
      </c>
    </row>
    <row r="711" spans="2:22" x14ac:dyDescent="0.25">
      <c r="B711" s="141">
        <f t="shared" si="77"/>
        <v>699</v>
      </c>
      <c r="C711" s="278">
        <f t="shared" si="71"/>
        <v>717</v>
      </c>
      <c r="E711" s="282" cm="1">
        <f t="array" ref="E711">IF($C711="","",INDEX(import_data,$C711,E$9))</f>
        <v>2186</v>
      </c>
      <c r="F711" s="280" t="str" cm="1">
        <f t="array" ref="F711">IF($C711="","",INDEX(import_data,$C711,F$9))</f>
        <v>Marin</v>
      </c>
      <c r="G711" s="280" t="str" cm="1">
        <f t="array" ref="G711">IF($C711="","",INDEX(import_data,$C711,G$9))</f>
        <v>Jović</v>
      </c>
      <c r="H711" s="280" t="str" cm="1">
        <f t="array" ref="H711">IF($C711="","",IF(INDEX(import_data,$C711,H$9)="","",INDEX(import_data,$C711,H$9)))</f>
        <v>Dr. inf. Zadar</v>
      </c>
      <c r="I711" s="300" t="str" cm="1">
        <f t="array" ref="I711">IF($C711="","",IF(INDEX(import_data,$C711,I$9)="","",INDEX(import_data,$C711,I$9)))</f>
        <v/>
      </c>
      <c r="K711" s="312" t="str">
        <f t="shared" si="73"/>
        <v>Marin – Jović – Dr. inf. Zadar</v>
      </c>
      <c r="L711" s="92" t="s">
        <v>0</v>
      </c>
      <c r="M711" s="312" t="str">
        <f t="shared" si="74"/>
        <v>Marin – Jović – Dr. inf. Zadar</v>
      </c>
      <c r="N711" s="92" t="s">
        <v>0</v>
      </c>
      <c r="O711" s="312" t="str">
        <f t="shared" si="75"/>
        <v>Marin – Jović</v>
      </c>
      <c r="P711" s="92" t="s">
        <v>0</v>
      </c>
      <c r="Q711" s="141">
        <f t="shared" si="76"/>
        <v>699</v>
      </c>
      <c r="R711" s="278" t="str">
        <f t="shared" si="72"/>
        <v/>
      </c>
      <c r="T711" s="282" t="str" cm="1">
        <f t="array" ref="T711">IFERROR(INDEX(import_data,MATCH($T$8&amp;"-"&amp;$Q711,import_key,0),T$9),"")</f>
        <v/>
      </c>
      <c r="U711" s="280" t="str" cm="1">
        <f t="array" ref="U711">IFERROR(INDEX(import_data,MATCH($T$8&amp;"-"&amp;$Q711,import_key,0),U$9),"")</f>
        <v/>
      </c>
      <c r="V711" s="300" t="str" cm="1">
        <f t="array" ref="V711">IFERROR(INDEX(import_data,MATCH($T$8&amp;"-"&amp;$Q711,import_key,0),V$9),"")</f>
        <v/>
      </c>
    </row>
    <row r="712" spans="2:22" x14ac:dyDescent="0.25">
      <c r="B712" s="141">
        <f t="shared" si="77"/>
        <v>700</v>
      </c>
      <c r="C712" s="278">
        <f t="shared" si="71"/>
        <v>718</v>
      </c>
      <c r="E712" s="282" cm="1">
        <f t="array" ref="E712">IF($C712="","",INDEX(import_data,$C712,E$9))</f>
        <v>2231</v>
      </c>
      <c r="F712" s="280" t="str" cm="1">
        <f t="array" ref="F712">IF($C712="","",INDEX(import_data,$C712,F$9))</f>
        <v>Marin</v>
      </c>
      <c r="G712" s="280" t="str" cm="1">
        <f t="array" ref="G712">IF($C712="","",INDEX(import_data,$C712,G$9))</f>
        <v>Galić</v>
      </c>
      <c r="H712" s="280" t="str" cm="1">
        <f t="array" ref="H712">IF($C712="","",IF(INDEX(import_data,$C712,H$9)="","",INDEX(import_data,$C712,H$9)))</f>
        <v>OK Varaždin</v>
      </c>
      <c r="I712" s="300" t="str" cm="1">
        <f t="array" ref="I712">IF($C712="","",IF(INDEX(import_data,$C712,I$9)="","",INDEX(import_data,$C712,I$9)))</f>
        <v/>
      </c>
      <c r="K712" s="312" t="str">
        <f t="shared" si="73"/>
        <v>Marin – Galić – OK Varaždin</v>
      </c>
      <c r="L712" s="92" t="s">
        <v>0</v>
      </c>
      <c r="M712" s="312" t="str">
        <f t="shared" si="74"/>
        <v>Marin – Galić – OK Varaždin</v>
      </c>
      <c r="N712" s="92" t="s">
        <v>0</v>
      </c>
      <c r="O712" s="312" t="str">
        <f t="shared" si="75"/>
        <v>Marin – Galić</v>
      </c>
      <c r="P712" s="92" t="s">
        <v>0</v>
      </c>
      <c r="Q712" s="141">
        <f t="shared" si="76"/>
        <v>700</v>
      </c>
      <c r="R712" s="278" t="str">
        <f t="shared" si="72"/>
        <v/>
      </c>
      <c r="T712" s="282" t="str" cm="1">
        <f t="array" ref="T712">IFERROR(INDEX(import_data,MATCH($T$8&amp;"-"&amp;$Q712,import_key,0),T$9),"")</f>
        <v/>
      </c>
      <c r="U712" s="280" t="str" cm="1">
        <f t="array" ref="U712">IFERROR(INDEX(import_data,MATCH($T$8&amp;"-"&amp;$Q712,import_key,0),U$9),"")</f>
        <v/>
      </c>
      <c r="V712" s="300" t="str" cm="1">
        <f t="array" ref="V712">IFERROR(INDEX(import_data,MATCH($T$8&amp;"-"&amp;$Q712,import_key,0),V$9),"")</f>
        <v/>
      </c>
    </row>
    <row r="713" spans="2:22" x14ac:dyDescent="0.25">
      <c r="B713" s="141">
        <f t="shared" si="77"/>
        <v>701</v>
      </c>
      <c r="C713" s="278">
        <f t="shared" si="71"/>
        <v>719</v>
      </c>
      <c r="E713" s="282" cm="1">
        <f t="array" ref="E713">IF($C713="","",INDEX(import_data,$C713,E$9))</f>
        <v>1432</v>
      </c>
      <c r="F713" s="280" t="str" cm="1">
        <f t="array" ref="F713">IF($C713="","",INDEX(import_data,$C713,F$9))</f>
        <v>Marin</v>
      </c>
      <c r="G713" s="280" t="str" cm="1">
        <f t="array" ref="G713">IF($C713="","",INDEX(import_data,$C713,G$9))</f>
        <v>Mihinjač</v>
      </c>
      <c r="H713" s="280" t="str" cm="1">
        <f t="array" ref="H713">IF($C713="","",IF(INDEX(import_data,$C713,H$9)="","",INDEX(import_data,$C713,H$9)))</f>
        <v>OK Varaždin</v>
      </c>
      <c r="I713" s="300" t="str" cm="1">
        <f t="array" ref="I713">IF($C713="","",IF(INDEX(import_data,$C713,I$9)="","",INDEX(import_data,$C713,I$9)))</f>
        <v>M14</v>
      </c>
      <c r="K713" s="312" t="str">
        <f t="shared" si="73"/>
        <v>Marin – Mihinjač – OK Varaždin – M14</v>
      </c>
      <c r="L713" s="92" t="s">
        <v>0</v>
      </c>
      <c r="M713" s="312" t="str">
        <f t="shared" si="74"/>
        <v>Marin – Mihinjač – OK Varaždin</v>
      </c>
      <c r="N713" s="92" t="s">
        <v>0</v>
      </c>
      <c r="O713" s="312" t="str">
        <f t="shared" si="75"/>
        <v>Marin – Mihinjač</v>
      </c>
      <c r="P713" s="92" t="s">
        <v>0</v>
      </c>
      <c r="Q713" s="141">
        <f t="shared" si="76"/>
        <v>701</v>
      </c>
      <c r="R713" s="278" t="str">
        <f t="shared" si="72"/>
        <v/>
      </c>
      <c r="T713" s="282" t="str" cm="1">
        <f t="array" ref="T713">IFERROR(INDEX(import_data,MATCH($T$8&amp;"-"&amp;$Q713,import_key,0),T$9),"")</f>
        <v/>
      </c>
      <c r="U713" s="280" t="str" cm="1">
        <f t="array" ref="U713">IFERROR(INDEX(import_data,MATCH($T$8&amp;"-"&amp;$Q713,import_key,0),U$9),"")</f>
        <v/>
      </c>
      <c r="V713" s="300" t="str" cm="1">
        <f t="array" ref="V713">IFERROR(INDEX(import_data,MATCH($T$8&amp;"-"&amp;$Q713,import_key,0),V$9),"")</f>
        <v/>
      </c>
    </row>
    <row r="714" spans="2:22" x14ac:dyDescent="0.25">
      <c r="B714" s="141">
        <f t="shared" si="77"/>
        <v>702</v>
      </c>
      <c r="C714" s="278">
        <f t="shared" si="71"/>
        <v>720</v>
      </c>
      <c r="E714" s="282" cm="1">
        <f t="array" ref="E714">IF($C714="","",INDEX(import_data,$C714,E$9))</f>
        <v>1068</v>
      </c>
      <c r="F714" s="280" t="str" cm="1">
        <f t="array" ref="F714">IF($C714="","",INDEX(import_data,$C714,F$9))</f>
        <v>Marin</v>
      </c>
      <c r="G714" s="280" t="str" cm="1">
        <f t="array" ref="G714">IF($C714="","",INDEX(import_data,$C714,G$9))</f>
        <v>Rogulj</v>
      </c>
      <c r="H714" s="280" t="str" cm="1">
        <f t="array" ref="H714">IF($C714="","",IF(INDEX(import_data,$C714,H$9)="","",INDEX(import_data,$C714,H$9)))</f>
        <v>OK Vihor</v>
      </c>
      <c r="I714" s="300" t="str" cm="1">
        <f t="array" ref="I714">IF($C714="","",IF(INDEX(import_data,$C714,I$9)="","",INDEX(import_data,$C714,I$9)))</f>
        <v/>
      </c>
      <c r="K714" s="312" t="str">
        <f t="shared" si="73"/>
        <v>Marin – Rogulj – OK Vihor</v>
      </c>
      <c r="L714" s="92" t="s">
        <v>0</v>
      </c>
      <c r="M714" s="312" t="str">
        <f t="shared" si="74"/>
        <v>Marin – Rogulj – OK Vihor</v>
      </c>
      <c r="N714" s="92" t="s">
        <v>0</v>
      </c>
      <c r="O714" s="312" t="str">
        <f t="shared" si="75"/>
        <v>Marin – Rogulj</v>
      </c>
      <c r="P714" s="92" t="s">
        <v>0</v>
      </c>
      <c r="Q714" s="141">
        <f t="shared" si="76"/>
        <v>702</v>
      </c>
      <c r="R714" s="278" t="str">
        <f t="shared" si="72"/>
        <v/>
      </c>
      <c r="T714" s="282" t="str" cm="1">
        <f t="array" ref="T714">IFERROR(INDEX(import_data,MATCH($T$8&amp;"-"&amp;$Q714,import_key,0),T$9),"")</f>
        <v/>
      </c>
      <c r="U714" s="280" t="str" cm="1">
        <f t="array" ref="U714">IFERROR(INDEX(import_data,MATCH($T$8&amp;"-"&amp;$Q714,import_key,0),U$9),"")</f>
        <v/>
      </c>
      <c r="V714" s="300" t="str" cm="1">
        <f t="array" ref="V714">IFERROR(INDEX(import_data,MATCH($T$8&amp;"-"&amp;$Q714,import_key,0),V$9),"")</f>
        <v/>
      </c>
    </row>
    <row r="715" spans="2:22" x14ac:dyDescent="0.25">
      <c r="B715" s="141">
        <f t="shared" si="77"/>
        <v>703</v>
      </c>
      <c r="C715" s="278">
        <f t="shared" si="71"/>
        <v>721</v>
      </c>
      <c r="E715" s="282" cm="1">
        <f t="array" ref="E715">IF($C715="","",INDEX(import_data,$C715,E$9))</f>
        <v>1162</v>
      </c>
      <c r="F715" s="280" t="str" cm="1">
        <f t="array" ref="F715">IF($C715="","",INDEX(import_data,$C715,F$9))</f>
        <v>Marin</v>
      </c>
      <c r="G715" s="280" t="str" cm="1">
        <f t="array" ref="G715">IF($C715="","",INDEX(import_data,$C715,G$9))</f>
        <v>Tanković</v>
      </c>
      <c r="H715" s="280" t="str" cm="1">
        <f t="array" ref="H715">IF($C715="","",IF(INDEX(import_data,$C715,H$9)="","",INDEX(import_data,$C715,H$9)))</f>
        <v>OK Jelen</v>
      </c>
      <c r="I715" s="300" t="str" cm="1">
        <f t="array" ref="I715">IF($C715="","",IF(INDEX(import_data,$C715,I$9)="","",INDEX(import_data,$C715,I$9)))</f>
        <v>M12</v>
      </c>
      <c r="K715" s="312" t="str">
        <f t="shared" si="73"/>
        <v>Marin – Tanković – OK Jelen – M12</v>
      </c>
      <c r="L715" s="92" t="s">
        <v>0</v>
      </c>
      <c r="M715" s="312" t="str">
        <f t="shared" si="74"/>
        <v>Marin – Tanković – OK Jelen</v>
      </c>
      <c r="N715" s="92" t="s">
        <v>0</v>
      </c>
      <c r="O715" s="312" t="str">
        <f t="shared" si="75"/>
        <v>Marin – Tanković</v>
      </c>
      <c r="P715" s="92" t="s">
        <v>0</v>
      </c>
      <c r="Q715" s="141">
        <f t="shared" si="76"/>
        <v>703</v>
      </c>
      <c r="R715" s="278" t="str">
        <f t="shared" si="72"/>
        <v/>
      </c>
      <c r="T715" s="282" t="str" cm="1">
        <f t="array" ref="T715">IFERROR(INDEX(import_data,MATCH($T$8&amp;"-"&amp;$Q715,import_key,0),T$9),"")</f>
        <v/>
      </c>
      <c r="U715" s="280" t="str" cm="1">
        <f t="array" ref="U715">IFERROR(INDEX(import_data,MATCH($T$8&amp;"-"&amp;$Q715,import_key,0),U$9),"")</f>
        <v/>
      </c>
      <c r="V715" s="300" t="str" cm="1">
        <f t="array" ref="V715">IFERROR(INDEX(import_data,MATCH($T$8&amp;"-"&amp;$Q715,import_key,0),V$9),"")</f>
        <v/>
      </c>
    </row>
    <row r="716" spans="2:22" x14ac:dyDescent="0.25">
      <c r="B716" s="141">
        <f t="shared" si="77"/>
        <v>704</v>
      </c>
      <c r="C716" s="278">
        <f t="shared" si="71"/>
        <v>722</v>
      </c>
      <c r="E716" s="282" cm="1">
        <f t="array" ref="E716">IF($C716="","",INDEX(import_data,$C716,E$9))</f>
        <v>1417</v>
      </c>
      <c r="F716" s="280" t="str" cm="1">
        <f t="array" ref="F716">IF($C716="","",INDEX(import_data,$C716,F$9))</f>
        <v>Marina</v>
      </c>
      <c r="G716" s="280" t="str" cm="1">
        <f t="array" ref="G716">IF($C716="","",INDEX(import_data,$C716,G$9))</f>
        <v>Šojat</v>
      </c>
      <c r="H716" s="280" t="str" cm="1">
        <f t="array" ref="H716">IF($C716="","",IF(INDEX(import_data,$C716,H$9)="","",INDEX(import_data,$C716,H$9)))</f>
        <v>OK Kapela</v>
      </c>
      <c r="I716" s="300" t="str" cm="1">
        <f t="array" ref="I716">IF($C716="","",IF(INDEX(import_data,$C716,I$9)="","",INDEX(import_data,$C716,I$9)))</f>
        <v/>
      </c>
      <c r="K716" s="312" t="str">
        <f t="shared" si="73"/>
        <v>Marina – Šojat – OK Kapela</v>
      </c>
      <c r="L716" s="92" t="s">
        <v>0</v>
      </c>
      <c r="M716" s="312" t="str">
        <f t="shared" si="74"/>
        <v>Marina – Šojat – OK Kapela</v>
      </c>
      <c r="N716" s="92" t="s">
        <v>0</v>
      </c>
      <c r="O716" s="312" t="str">
        <f t="shared" si="75"/>
        <v>Marina – Šojat</v>
      </c>
      <c r="P716" s="92" t="s">
        <v>0</v>
      </c>
      <c r="Q716" s="141">
        <f t="shared" si="76"/>
        <v>704</v>
      </c>
      <c r="R716" s="278" t="str">
        <f t="shared" si="72"/>
        <v/>
      </c>
      <c r="T716" s="282" t="str" cm="1">
        <f t="array" ref="T716">IFERROR(INDEX(import_data,MATCH($T$8&amp;"-"&amp;$Q716,import_key,0),T$9),"")</f>
        <v/>
      </c>
      <c r="U716" s="280" t="str" cm="1">
        <f t="array" ref="U716">IFERROR(INDEX(import_data,MATCH($T$8&amp;"-"&amp;$Q716,import_key,0),U$9),"")</f>
        <v/>
      </c>
      <c r="V716" s="300" t="str" cm="1">
        <f t="array" ref="V716">IFERROR(INDEX(import_data,MATCH($T$8&amp;"-"&amp;$Q716,import_key,0),V$9),"")</f>
        <v/>
      </c>
    </row>
    <row r="717" spans="2:22" x14ac:dyDescent="0.25">
      <c r="B717" s="141">
        <f t="shared" si="77"/>
        <v>705</v>
      </c>
      <c r="C717" s="278">
        <f t="shared" ref="C717:C780" si="78">IFERROR(MATCH($E$8&amp;"-"&amp;B717,import_key,0),"")</f>
        <v>723</v>
      </c>
      <c r="E717" s="282" cm="1">
        <f t="array" ref="E717">IF($C717="","",INDEX(import_data,$C717,E$9))</f>
        <v>2002</v>
      </c>
      <c r="F717" s="280" t="str" cm="1">
        <f t="array" ref="F717">IF($C717="","",INDEX(import_data,$C717,F$9))</f>
        <v>Marina</v>
      </c>
      <c r="G717" s="280" t="str" cm="1">
        <f t="array" ref="G717">IF($C717="","",INDEX(import_data,$C717,G$9))</f>
        <v>Mihaljević</v>
      </c>
      <c r="H717" s="280" t="str" cm="1">
        <f t="array" ref="H717">IF($C717="","",IF(INDEX(import_data,$C717,H$9)="","",INDEX(import_data,$C717,H$9)))</f>
        <v>OK Vihor</v>
      </c>
      <c r="I717" s="300" t="str" cm="1">
        <f t="array" ref="I717">IF($C717="","",IF(INDEX(import_data,$C717,I$9)="","",INDEX(import_data,$C717,I$9)))</f>
        <v/>
      </c>
      <c r="K717" s="312" t="str">
        <f t="shared" si="73"/>
        <v>Marina – Mihaljević – OK Vihor</v>
      </c>
      <c r="L717" s="92" t="s">
        <v>0</v>
      </c>
      <c r="M717" s="312" t="str">
        <f t="shared" si="74"/>
        <v>Marina – Mihaljević – OK Vihor</v>
      </c>
      <c r="N717" s="92" t="s">
        <v>0</v>
      </c>
      <c r="O717" s="312" t="str">
        <f t="shared" si="75"/>
        <v>Marina – Mihaljević</v>
      </c>
      <c r="P717" s="92" t="s">
        <v>0</v>
      </c>
      <c r="Q717" s="141">
        <f t="shared" si="76"/>
        <v>705</v>
      </c>
      <c r="R717" s="278" t="str">
        <f t="shared" ref="R717:R780" si="79">IFERROR(MATCH($T$8&amp;"-"&amp;Q717,import_key,0),"")</f>
        <v/>
      </c>
      <c r="T717" s="282" t="str" cm="1">
        <f t="array" ref="T717">IFERROR(INDEX(import_data,MATCH($T$8&amp;"-"&amp;$Q717,import_key,0),T$9),"")</f>
        <v/>
      </c>
      <c r="U717" s="280" t="str" cm="1">
        <f t="array" ref="U717">IFERROR(INDEX(import_data,MATCH($T$8&amp;"-"&amp;$Q717,import_key,0),U$9),"")</f>
        <v/>
      </c>
      <c r="V717" s="300" t="str" cm="1">
        <f t="array" ref="V717">IFERROR(INDEX(import_data,MATCH($T$8&amp;"-"&amp;$Q717,import_key,0),V$9),"")</f>
        <v/>
      </c>
    </row>
    <row r="718" spans="2:22" x14ac:dyDescent="0.25">
      <c r="B718" s="141">
        <f t="shared" si="77"/>
        <v>706</v>
      </c>
      <c r="C718" s="278">
        <f t="shared" si="78"/>
        <v>724</v>
      </c>
      <c r="E718" s="282" cm="1">
        <f t="array" ref="E718">IF($C718="","",INDEX(import_data,$C718,E$9))</f>
        <v>1587</v>
      </c>
      <c r="F718" s="280" t="str" cm="1">
        <f t="array" ref="F718">IF($C718="","",INDEX(import_data,$C718,F$9))</f>
        <v>Marina</v>
      </c>
      <c r="G718" s="280" t="str" cm="1">
        <f t="array" ref="G718">IF($C718="","",INDEX(import_data,$C718,G$9))</f>
        <v>Kopjar</v>
      </c>
      <c r="H718" s="280" t="str" cm="1">
        <f t="array" ref="H718">IF($C718="","",IF(INDEX(import_data,$C718,H$9)="","",INDEX(import_data,$C718,H$9)))</f>
        <v>OK Ivan Merz</v>
      </c>
      <c r="I718" s="300" t="str" cm="1">
        <f t="array" ref="I718">IF($C718="","",IF(INDEX(import_data,$C718,I$9)="","",INDEX(import_data,$C718,I$9)))</f>
        <v/>
      </c>
      <c r="K718" s="312" t="str">
        <f t="shared" ref="K718:K781" si="80">IF(F718="","",F718) &amp; IF(G718="",""," – " &amp; G718) &amp; IF(H718="",""," – " &amp; H718) &amp; IF(I718="",""," – " &amp; I718)</f>
        <v>Marina – Kopjar – OK Ivan Merz</v>
      </c>
      <c r="L718" s="92" t="s">
        <v>0</v>
      </c>
      <c r="M718" s="312" t="str">
        <f t="shared" ref="M718:M781" si="81">IF(F718="","",F718) &amp; IF(G718="",""," – " &amp; G718) &amp; IF(H718="",""," – " &amp; H718)</f>
        <v>Marina – Kopjar – OK Ivan Merz</v>
      </c>
      <c r="N718" s="92" t="s">
        <v>0</v>
      </c>
      <c r="O718" s="312" t="str">
        <f t="shared" ref="O718:O781" si="82">IF(F718="","",F718) &amp; IF(G718="",""," – " &amp; G718)</f>
        <v>Marina – Kopjar</v>
      </c>
      <c r="P718" s="92" t="s">
        <v>0</v>
      </c>
      <c r="Q718" s="141">
        <f t="shared" ref="Q718:Q781" si="83">Q717+1</f>
        <v>706</v>
      </c>
      <c r="R718" s="278" t="str">
        <f t="shared" si="79"/>
        <v/>
      </c>
      <c r="T718" s="282" t="str" cm="1">
        <f t="array" ref="T718">IFERROR(INDEX(import_data,MATCH($T$8&amp;"-"&amp;$Q718,import_key,0),T$9),"")</f>
        <v/>
      </c>
      <c r="U718" s="280" t="str" cm="1">
        <f t="array" ref="U718">IFERROR(INDEX(import_data,MATCH($T$8&amp;"-"&amp;$Q718,import_key,0),U$9),"")</f>
        <v/>
      </c>
      <c r="V718" s="300" t="str" cm="1">
        <f t="array" ref="V718">IFERROR(INDEX(import_data,MATCH($T$8&amp;"-"&amp;$Q718,import_key,0),V$9),"")</f>
        <v/>
      </c>
    </row>
    <row r="719" spans="2:22" x14ac:dyDescent="0.25">
      <c r="B719" s="141">
        <f t="shared" si="77"/>
        <v>707</v>
      </c>
      <c r="C719" s="278">
        <f t="shared" si="78"/>
        <v>725</v>
      </c>
      <c r="E719" s="282" cm="1">
        <f t="array" ref="E719">IF($C719="","",INDEX(import_data,$C719,E$9))</f>
        <v>1928</v>
      </c>
      <c r="F719" s="280" t="str" cm="1">
        <f t="array" ref="F719">IF($C719="","",INDEX(import_data,$C719,F$9))</f>
        <v>Marina</v>
      </c>
      <c r="G719" s="280" t="str" cm="1">
        <f t="array" ref="G719">IF($C719="","",INDEX(import_data,$C719,G$9))</f>
        <v>Tomac-Rojčević</v>
      </c>
      <c r="H719" s="280" t="str" cm="1">
        <f t="array" ref="H719">IF($C719="","",IF(INDEX(import_data,$C719,H$9)="","",INDEX(import_data,$C719,H$9)))</f>
        <v>OK Vihor</v>
      </c>
      <c r="I719" s="300" t="str" cm="1">
        <f t="array" ref="I719">IF($C719="","",IF(INDEX(import_data,$C719,I$9)="","",INDEX(import_data,$C719,I$9)))</f>
        <v/>
      </c>
      <c r="K719" s="312" t="str">
        <f t="shared" si="80"/>
        <v>Marina – Tomac-Rojčević – OK Vihor</v>
      </c>
      <c r="L719" s="92" t="s">
        <v>0</v>
      </c>
      <c r="M719" s="312" t="str">
        <f t="shared" si="81"/>
        <v>Marina – Tomac-Rojčević – OK Vihor</v>
      </c>
      <c r="N719" s="92" t="s">
        <v>0</v>
      </c>
      <c r="O719" s="312" t="str">
        <f t="shared" si="82"/>
        <v>Marina – Tomac-Rojčević</v>
      </c>
      <c r="P719" s="92" t="s">
        <v>0</v>
      </c>
      <c r="Q719" s="141">
        <f t="shared" si="83"/>
        <v>707</v>
      </c>
      <c r="R719" s="278" t="str">
        <f t="shared" si="79"/>
        <v/>
      </c>
      <c r="T719" s="282" t="str" cm="1">
        <f t="array" ref="T719">IFERROR(INDEX(import_data,MATCH($T$8&amp;"-"&amp;$Q719,import_key,0),T$9),"")</f>
        <v/>
      </c>
      <c r="U719" s="280" t="str" cm="1">
        <f t="array" ref="U719">IFERROR(INDEX(import_data,MATCH($T$8&amp;"-"&amp;$Q719,import_key,0),U$9),"")</f>
        <v/>
      </c>
      <c r="V719" s="300" t="str" cm="1">
        <f t="array" ref="V719">IFERROR(INDEX(import_data,MATCH($T$8&amp;"-"&amp;$Q719,import_key,0),V$9),"")</f>
        <v/>
      </c>
    </row>
    <row r="720" spans="2:22" x14ac:dyDescent="0.25">
      <c r="B720" s="141">
        <f t="shared" si="77"/>
        <v>708</v>
      </c>
      <c r="C720" s="278">
        <f t="shared" si="78"/>
        <v>726</v>
      </c>
      <c r="E720" s="282" cm="1">
        <f t="array" ref="E720">IF($C720="","",INDEX(import_data,$C720,E$9))</f>
        <v>1518</v>
      </c>
      <c r="F720" s="280" t="str" cm="1">
        <f t="array" ref="F720">IF($C720="","",INDEX(import_data,$C720,F$9))</f>
        <v>Marinka</v>
      </c>
      <c r="G720" s="280" t="str" cm="1">
        <f t="array" ref="G720">IF($C720="","",INDEX(import_data,$C720,G$9))</f>
        <v>Mak</v>
      </c>
      <c r="H720" s="280" t="str" cm="1">
        <f t="array" ref="H720">IF($C720="","",IF(INDEX(import_data,$C720,H$9)="","",INDEX(import_data,$C720,H$9)))</f>
        <v>OK Varaždin</v>
      </c>
      <c r="I720" s="300" t="str" cm="1">
        <f t="array" ref="I720">IF($C720="","",IF(INDEX(import_data,$C720,I$9)="","",INDEX(import_data,$C720,I$9)))</f>
        <v/>
      </c>
      <c r="K720" s="312" t="str">
        <f t="shared" si="80"/>
        <v>Marinka – Mak – OK Varaždin</v>
      </c>
      <c r="L720" s="92" t="s">
        <v>0</v>
      </c>
      <c r="M720" s="312" t="str">
        <f t="shared" si="81"/>
        <v>Marinka – Mak – OK Varaždin</v>
      </c>
      <c r="N720" s="92" t="s">
        <v>0</v>
      </c>
      <c r="O720" s="312" t="str">
        <f t="shared" si="82"/>
        <v>Marinka – Mak</v>
      </c>
      <c r="P720" s="92" t="s">
        <v>0</v>
      </c>
      <c r="Q720" s="141">
        <f t="shared" si="83"/>
        <v>708</v>
      </c>
      <c r="R720" s="278" t="str">
        <f t="shared" si="79"/>
        <v/>
      </c>
      <c r="T720" s="282" t="str" cm="1">
        <f t="array" ref="T720">IFERROR(INDEX(import_data,MATCH($T$8&amp;"-"&amp;$Q720,import_key,0),T$9),"")</f>
        <v/>
      </c>
      <c r="U720" s="280" t="str" cm="1">
        <f t="array" ref="U720">IFERROR(INDEX(import_data,MATCH($T$8&amp;"-"&amp;$Q720,import_key,0),U$9),"")</f>
        <v/>
      </c>
      <c r="V720" s="300" t="str" cm="1">
        <f t="array" ref="V720">IFERROR(INDEX(import_data,MATCH($T$8&amp;"-"&amp;$Q720,import_key,0),V$9),"")</f>
        <v/>
      </c>
    </row>
    <row r="721" spans="2:22" x14ac:dyDescent="0.25">
      <c r="B721" s="141">
        <f t="shared" si="77"/>
        <v>709</v>
      </c>
      <c r="C721" s="278">
        <f t="shared" si="78"/>
        <v>727</v>
      </c>
      <c r="E721" s="282" cm="1">
        <f t="array" ref="E721">IF($C721="","",INDEX(import_data,$C721,E$9))</f>
        <v>1839</v>
      </c>
      <c r="F721" s="280" t="str" cm="1">
        <f t="array" ref="F721">IF($C721="","",INDEX(import_data,$C721,F$9))</f>
        <v>Mario</v>
      </c>
      <c r="G721" s="280" t="str" cm="1">
        <f t="array" ref="G721">IF($C721="","",INDEX(import_data,$C721,G$9))</f>
        <v>Bilandžija</v>
      </c>
      <c r="H721" s="280" t="str" cm="1">
        <f t="array" ref="H721">IF($C721="","",IF(INDEX(import_data,$C721,H$9)="","",INDEX(import_data,$C721,H$9)))</f>
        <v>OK Sova</v>
      </c>
      <c r="I721" s="300" t="str" cm="1">
        <f t="array" ref="I721">IF($C721="","",IF(INDEX(import_data,$C721,I$9)="","",INDEX(import_data,$C721,I$9)))</f>
        <v/>
      </c>
      <c r="K721" s="312" t="str">
        <f t="shared" si="80"/>
        <v>Mario – Bilandžija – OK Sova</v>
      </c>
      <c r="L721" s="92" t="s">
        <v>0</v>
      </c>
      <c r="M721" s="312" t="str">
        <f t="shared" si="81"/>
        <v>Mario – Bilandžija – OK Sova</v>
      </c>
      <c r="N721" s="92" t="s">
        <v>0</v>
      </c>
      <c r="O721" s="312" t="str">
        <f t="shared" si="82"/>
        <v>Mario – Bilandžija</v>
      </c>
      <c r="P721" s="92" t="s">
        <v>0</v>
      </c>
      <c r="Q721" s="141">
        <f t="shared" si="83"/>
        <v>709</v>
      </c>
      <c r="R721" s="278" t="str">
        <f t="shared" si="79"/>
        <v/>
      </c>
      <c r="T721" s="282" t="str" cm="1">
        <f t="array" ref="T721">IFERROR(INDEX(import_data,MATCH($T$8&amp;"-"&amp;$Q721,import_key,0),T$9),"")</f>
        <v/>
      </c>
      <c r="U721" s="301" t="str" cm="1">
        <f t="array" ref="U721">IFERROR(INDEX(import_data,MATCH($T$8&amp;"-"&amp;$Q721,import_key,0),U$9),"")</f>
        <v/>
      </c>
      <c r="V721" s="300" t="str" cm="1">
        <f t="array" ref="V721">IFERROR(INDEX(import_data,MATCH($T$8&amp;"-"&amp;$Q721,import_key,0),V$9),"")</f>
        <v/>
      </c>
    </row>
    <row r="722" spans="2:22" x14ac:dyDescent="0.25">
      <c r="B722" s="141">
        <f t="shared" si="77"/>
        <v>710</v>
      </c>
      <c r="C722" s="278">
        <f t="shared" si="78"/>
        <v>728</v>
      </c>
      <c r="E722" s="282" cm="1">
        <f t="array" ref="E722">IF($C722="","",INDEX(import_data,$C722,E$9))</f>
        <v>1604</v>
      </c>
      <c r="F722" s="280" t="str" cm="1">
        <f t="array" ref="F722">IF($C722="","",INDEX(import_data,$C722,F$9))</f>
        <v>Mario</v>
      </c>
      <c r="G722" s="280" t="str" cm="1">
        <f t="array" ref="G722">IF($C722="","",INDEX(import_data,$C722,G$9))</f>
        <v>Gabrić</v>
      </c>
      <c r="H722" s="280" t="str" cm="1">
        <f t="array" ref="H722">IF($C722="","",IF(INDEX(import_data,$C722,H$9)="","",INDEX(import_data,$C722,H$9)))</f>
        <v>OK Sova</v>
      </c>
      <c r="I722" s="300" t="str" cm="1">
        <f t="array" ref="I722">IF($C722="","",IF(INDEX(import_data,$C722,I$9)="","",INDEX(import_data,$C722,I$9)))</f>
        <v/>
      </c>
      <c r="K722" s="312" t="str">
        <f t="shared" si="80"/>
        <v>Mario – Gabrić – OK Sova</v>
      </c>
      <c r="L722" s="92" t="s">
        <v>0</v>
      </c>
      <c r="M722" s="312" t="str">
        <f t="shared" si="81"/>
        <v>Mario – Gabrić – OK Sova</v>
      </c>
      <c r="N722" s="92" t="s">
        <v>0</v>
      </c>
      <c r="O722" s="312" t="str">
        <f t="shared" si="82"/>
        <v>Mario – Gabrić</v>
      </c>
      <c r="P722" s="92" t="s">
        <v>0</v>
      </c>
      <c r="Q722" s="141">
        <f t="shared" si="83"/>
        <v>710</v>
      </c>
      <c r="R722" s="278" t="str">
        <f t="shared" si="79"/>
        <v/>
      </c>
      <c r="T722" s="282" t="str" cm="1">
        <f t="array" ref="T722">IFERROR(INDEX(import_data,MATCH($T$8&amp;"-"&amp;$Q722,import_key,0),T$9),"")</f>
        <v/>
      </c>
      <c r="U722" s="280" t="str" cm="1">
        <f t="array" ref="U722">IFERROR(INDEX(import_data,MATCH($T$8&amp;"-"&amp;$Q722,import_key,0),U$9),"")</f>
        <v/>
      </c>
      <c r="V722" s="300" t="str" cm="1">
        <f t="array" ref="V722">IFERROR(INDEX(import_data,MATCH($T$8&amp;"-"&amp;$Q722,import_key,0),V$9),"")</f>
        <v/>
      </c>
    </row>
    <row r="723" spans="2:22" x14ac:dyDescent="0.25">
      <c r="B723" s="141">
        <f t="shared" si="77"/>
        <v>711</v>
      </c>
      <c r="C723" s="278">
        <f t="shared" si="78"/>
        <v>729</v>
      </c>
      <c r="E723" s="282" cm="1">
        <f t="array" ref="E723">IF($C723="","",INDEX(import_data,$C723,E$9))</f>
        <v>1603</v>
      </c>
      <c r="F723" s="280" t="str" cm="1">
        <f t="array" ref="F723">IF($C723="","",INDEX(import_data,$C723,F$9))</f>
        <v>Mario</v>
      </c>
      <c r="G723" s="280" t="str" cm="1">
        <f t="array" ref="G723">IF($C723="","",INDEX(import_data,$C723,G$9))</f>
        <v>Gotal</v>
      </c>
      <c r="H723" s="280" t="str" cm="1">
        <f t="array" ref="H723">IF($C723="","",IF(INDEX(import_data,$C723,H$9)="","",INDEX(import_data,$C723,H$9)))</f>
        <v>OK Sova</v>
      </c>
      <c r="I723" s="300" t="str" cm="1">
        <f t="array" ref="I723">IF($C723="","",IF(INDEX(import_data,$C723,I$9)="","",INDEX(import_data,$C723,I$9)))</f>
        <v/>
      </c>
      <c r="K723" s="312" t="str">
        <f t="shared" si="80"/>
        <v>Mario – Gotal – OK Sova</v>
      </c>
      <c r="L723" s="92" t="s">
        <v>0</v>
      </c>
      <c r="M723" s="312" t="str">
        <f t="shared" si="81"/>
        <v>Mario – Gotal – OK Sova</v>
      </c>
      <c r="N723" s="92" t="s">
        <v>0</v>
      </c>
      <c r="O723" s="312" t="str">
        <f t="shared" si="82"/>
        <v>Mario – Gotal</v>
      </c>
      <c r="P723" s="92" t="s">
        <v>0</v>
      </c>
      <c r="Q723" s="141">
        <f t="shared" si="83"/>
        <v>711</v>
      </c>
      <c r="R723" s="278" t="str">
        <f t="shared" si="79"/>
        <v/>
      </c>
      <c r="T723" s="282" t="str" cm="1">
        <f t="array" ref="T723">IFERROR(INDEX(import_data,MATCH($T$8&amp;"-"&amp;$Q723,import_key,0),T$9),"")</f>
        <v/>
      </c>
      <c r="U723" s="280" t="str" cm="1">
        <f t="array" ref="U723">IFERROR(INDEX(import_data,MATCH($T$8&amp;"-"&amp;$Q723,import_key,0),U$9),"")</f>
        <v/>
      </c>
      <c r="V723" s="300" t="str" cm="1">
        <f t="array" ref="V723">IFERROR(INDEX(import_data,MATCH($T$8&amp;"-"&amp;$Q723,import_key,0),V$9),"")</f>
        <v/>
      </c>
    </row>
    <row r="724" spans="2:22" x14ac:dyDescent="0.25">
      <c r="B724" s="141">
        <f t="shared" si="77"/>
        <v>712</v>
      </c>
      <c r="C724" s="278">
        <f t="shared" si="78"/>
        <v>730</v>
      </c>
      <c r="E724" s="282" cm="1">
        <f t="array" ref="E724">IF($C724="","",INDEX(import_data,$C724,E$9))</f>
        <v>2024</v>
      </c>
      <c r="F724" s="280" t="str" cm="1">
        <f t="array" ref="F724">IF($C724="","",INDEX(import_data,$C724,F$9))</f>
        <v>Mario</v>
      </c>
      <c r="G724" s="280" t="str" cm="1">
        <f t="array" ref="G724">IF($C724="","",INDEX(import_data,$C724,G$9))</f>
        <v>Goljak</v>
      </c>
      <c r="H724" s="280" t="str" cm="1">
        <f t="array" ref="H724">IF($C724="","",IF(INDEX(import_data,$C724,H$9)="","",INDEX(import_data,$C724,H$9)))</f>
        <v/>
      </c>
      <c r="I724" s="300" t="str" cm="1">
        <f t="array" ref="I724">IF($C724="","",IF(INDEX(import_data,$C724,I$9)="","",INDEX(import_data,$C724,I$9)))</f>
        <v/>
      </c>
      <c r="K724" s="312" t="str">
        <f t="shared" si="80"/>
        <v>Mario – Goljak</v>
      </c>
      <c r="L724" s="92" t="s">
        <v>0</v>
      </c>
      <c r="M724" s="312" t="str">
        <f t="shared" si="81"/>
        <v>Mario – Goljak</v>
      </c>
      <c r="N724" s="92" t="s">
        <v>0</v>
      </c>
      <c r="O724" s="312" t="str">
        <f t="shared" si="82"/>
        <v>Mario – Goljak</v>
      </c>
      <c r="P724" s="92" t="s">
        <v>0</v>
      </c>
      <c r="Q724" s="141">
        <f t="shared" si="83"/>
        <v>712</v>
      </c>
      <c r="R724" s="278" t="str">
        <f t="shared" si="79"/>
        <v/>
      </c>
      <c r="T724" s="282" t="str" cm="1">
        <f t="array" ref="T724">IFERROR(INDEX(import_data,MATCH($T$8&amp;"-"&amp;$Q724,import_key,0),T$9),"")</f>
        <v/>
      </c>
      <c r="U724" s="280" t="str" cm="1">
        <f t="array" ref="U724">IFERROR(INDEX(import_data,MATCH($T$8&amp;"-"&amp;$Q724,import_key,0),U$9),"")</f>
        <v/>
      </c>
      <c r="V724" s="300" t="str" cm="1">
        <f t="array" ref="V724">IFERROR(INDEX(import_data,MATCH($T$8&amp;"-"&amp;$Q724,import_key,0),V$9),"")</f>
        <v/>
      </c>
    </row>
    <row r="725" spans="2:22" x14ac:dyDescent="0.25">
      <c r="B725" s="141">
        <f t="shared" ref="B725:B788" si="84">B724+1</f>
        <v>713</v>
      </c>
      <c r="C725" s="278">
        <f t="shared" si="78"/>
        <v>731</v>
      </c>
      <c r="E725" s="282" cm="1">
        <f t="array" ref="E725">IF($C725="","",INDEX(import_data,$C725,E$9))</f>
        <v>1103</v>
      </c>
      <c r="F725" s="280" t="str" cm="1">
        <f t="array" ref="F725">IF($C725="","",INDEX(import_data,$C725,F$9))</f>
        <v>Mario</v>
      </c>
      <c r="G725" s="280" t="str" cm="1">
        <f t="array" ref="G725">IF($C725="","",INDEX(import_data,$C725,G$9))</f>
        <v>Salgado Vinter</v>
      </c>
      <c r="H725" s="280" t="str" cm="1">
        <f t="array" ref="H725">IF($C725="","",IF(INDEX(import_data,$C725,H$9)="","",INDEX(import_data,$C725,H$9)))</f>
        <v>OK Vihor</v>
      </c>
      <c r="I725" s="300" t="str" cm="1">
        <f t="array" ref="I725">IF($C725="","",IF(INDEX(import_data,$C725,I$9)="","",INDEX(import_data,$C725,I$9)))</f>
        <v/>
      </c>
      <c r="K725" s="312" t="str">
        <f t="shared" si="80"/>
        <v>Mario – Salgado Vinter – OK Vihor</v>
      </c>
      <c r="L725" s="92" t="s">
        <v>0</v>
      </c>
      <c r="M725" s="312" t="str">
        <f t="shared" si="81"/>
        <v>Mario – Salgado Vinter – OK Vihor</v>
      </c>
      <c r="N725" s="92" t="s">
        <v>0</v>
      </c>
      <c r="O725" s="312" t="str">
        <f t="shared" si="82"/>
        <v>Mario – Salgado Vinter</v>
      </c>
      <c r="P725" s="92" t="s">
        <v>0</v>
      </c>
      <c r="Q725" s="141">
        <f t="shared" si="83"/>
        <v>713</v>
      </c>
      <c r="R725" s="278" t="str">
        <f t="shared" si="79"/>
        <v/>
      </c>
      <c r="T725" s="282" t="str" cm="1">
        <f t="array" ref="T725">IFERROR(INDEX(import_data,MATCH($T$8&amp;"-"&amp;$Q725,import_key,0),T$9),"")</f>
        <v/>
      </c>
      <c r="U725" s="280" t="str" cm="1">
        <f t="array" ref="U725">IFERROR(INDEX(import_data,MATCH($T$8&amp;"-"&amp;$Q725,import_key,0),U$9),"")</f>
        <v/>
      </c>
      <c r="V725" s="300" t="str" cm="1">
        <f t="array" ref="V725">IFERROR(INDEX(import_data,MATCH($T$8&amp;"-"&amp;$Q725,import_key,0),V$9),"")</f>
        <v/>
      </c>
    </row>
    <row r="726" spans="2:22" x14ac:dyDescent="0.25">
      <c r="B726" s="141">
        <f t="shared" si="84"/>
        <v>714</v>
      </c>
      <c r="C726" s="278">
        <f t="shared" si="78"/>
        <v>732</v>
      </c>
      <c r="E726" s="282" cm="1">
        <f t="array" ref="E726">IF($C726="","",INDEX(import_data,$C726,E$9))</f>
        <v>1349</v>
      </c>
      <c r="F726" s="280" t="str" cm="1">
        <f t="array" ref="F726">IF($C726="","",INDEX(import_data,$C726,F$9))</f>
        <v>Mario</v>
      </c>
      <c r="G726" s="280" t="str" cm="1">
        <f t="array" ref="G726">IF($C726="","",INDEX(import_data,$C726,G$9))</f>
        <v>Štambuk</v>
      </c>
      <c r="H726" s="280" t="str" cm="1">
        <f t="array" ref="H726">IF($C726="","",IF(INDEX(import_data,$C726,H$9)="","",INDEX(import_data,$C726,H$9)))</f>
        <v>OK Maksimir</v>
      </c>
      <c r="I726" s="300" t="str" cm="1">
        <f t="array" ref="I726">IF($C726="","",IF(INDEX(import_data,$C726,I$9)="","",INDEX(import_data,$C726,I$9)))</f>
        <v>M21A</v>
      </c>
      <c r="K726" s="312" t="str">
        <f t="shared" si="80"/>
        <v>Mario – Štambuk – OK Maksimir – M21A</v>
      </c>
      <c r="L726" s="92" t="s">
        <v>0</v>
      </c>
      <c r="M726" s="312" t="str">
        <f t="shared" si="81"/>
        <v>Mario – Štambuk – OK Maksimir</v>
      </c>
      <c r="N726" s="92" t="s">
        <v>0</v>
      </c>
      <c r="O726" s="312" t="str">
        <f t="shared" si="82"/>
        <v>Mario – Štambuk</v>
      </c>
      <c r="P726" s="92" t="s">
        <v>0</v>
      </c>
      <c r="Q726" s="141">
        <f t="shared" si="83"/>
        <v>714</v>
      </c>
      <c r="R726" s="278" t="str">
        <f t="shared" si="79"/>
        <v/>
      </c>
      <c r="T726" s="282" t="str" cm="1">
        <f t="array" ref="T726">IFERROR(INDEX(import_data,MATCH($T$8&amp;"-"&amp;$Q726,import_key,0),T$9),"")</f>
        <v/>
      </c>
      <c r="U726" s="280" t="str" cm="1">
        <f t="array" ref="U726">IFERROR(INDEX(import_data,MATCH($T$8&amp;"-"&amp;$Q726,import_key,0),U$9),"")</f>
        <v/>
      </c>
      <c r="V726" s="300" t="str" cm="1">
        <f t="array" ref="V726">IFERROR(INDEX(import_data,MATCH($T$8&amp;"-"&amp;$Q726,import_key,0),V$9),"")</f>
        <v/>
      </c>
    </row>
    <row r="727" spans="2:22" x14ac:dyDescent="0.25">
      <c r="B727" s="141">
        <f t="shared" si="84"/>
        <v>715</v>
      </c>
      <c r="C727" s="278">
        <f t="shared" si="78"/>
        <v>733</v>
      </c>
      <c r="E727" s="282" cm="1">
        <f t="array" ref="E727">IF($C727="","",INDEX(import_data,$C727,E$9))</f>
        <v>1174</v>
      </c>
      <c r="F727" s="280" t="str" cm="1">
        <f t="array" ref="F727">IF($C727="","",INDEX(import_data,$C727,F$9))</f>
        <v>Mario</v>
      </c>
      <c r="G727" s="280" t="str" cm="1">
        <f t="array" ref="G727">IF($C727="","",INDEX(import_data,$C727,G$9))</f>
        <v>Lah</v>
      </c>
      <c r="H727" s="280" t="str" cm="1">
        <f t="array" ref="H727">IF($C727="","",IF(INDEX(import_data,$C727,H$9)="","",INDEX(import_data,$C727,H$9)))</f>
        <v>OK Varaždin</v>
      </c>
      <c r="I727" s="300" t="str" cm="1">
        <f t="array" ref="I727">IF($C727="","",IF(INDEX(import_data,$C727,I$9)="","",INDEX(import_data,$C727,I$9)))</f>
        <v>M14</v>
      </c>
      <c r="K727" s="312" t="str">
        <f t="shared" si="80"/>
        <v>Mario – Lah – OK Varaždin – M14</v>
      </c>
      <c r="L727" s="92" t="s">
        <v>0</v>
      </c>
      <c r="M727" s="312" t="str">
        <f t="shared" si="81"/>
        <v>Mario – Lah – OK Varaždin</v>
      </c>
      <c r="N727" s="92" t="s">
        <v>0</v>
      </c>
      <c r="O727" s="312" t="str">
        <f t="shared" si="82"/>
        <v>Mario – Lah</v>
      </c>
      <c r="P727" s="92" t="s">
        <v>0</v>
      </c>
      <c r="Q727" s="141">
        <f t="shared" si="83"/>
        <v>715</v>
      </c>
      <c r="R727" s="278" t="str">
        <f t="shared" si="79"/>
        <v/>
      </c>
      <c r="T727" s="282" t="str" cm="1">
        <f t="array" ref="T727">IFERROR(INDEX(import_data,MATCH($T$8&amp;"-"&amp;$Q727,import_key,0),T$9),"")</f>
        <v/>
      </c>
      <c r="U727" s="280" t="str" cm="1">
        <f t="array" ref="U727">IFERROR(INDEX(import_data,MATCH($T$8&amp;"-"&amp;$Q727,import_key,0),U$9),"")</f>
        <v/>
      </c>
      <c r="V727" s="300" t="str" cm="1">
        <f t="array" ref="V727">IFERROR(INDEX(import_data,MATCH($T$8&amp;"-"&amp;$Q727,import_key,0),V$9),"")</f>
        <v/>
      </c>
    </row>
    <row r="728" spans="2:22" x14ac:dyDescent="0.25">
      <c r="B728" s="141">
        <f t="shared" si="84"/>
        <v>716</v>
      </c>
      <c r="C728" s="278">
        <f t="shared" si="78"/>
        <v>734</v>
      </c>
      <c r="E728" s="282" cm="1">
        <f t="array" ref="E728">IF($C728="","",INDEX(import_data,$C728,E$9))</f>
        <v>1516</v>
      </c>
      <c r="F728" s="280" t="str" cm="1">
        <f t="array" ref="F728">IF($C728="","",INDEX(import_data,$C728,F$9))</f>
        <v>Mario</v>
      </c>
      <c r="G728" s="280" t="str" cm="1">
        <f t="array" ref="G728">IF($C728="","",INDEX(import_data,$C728,G$9))</f>
        <v>Nimac</v>
      </c>
      <c r="H728" s="280" t="str" cm="1">
        <f t="array" ref="H728">IF($C728="","",IF(INDEX(import_data,$C728,H$9)="","",INDEX(import_data,$C728,H$9)))</f>
        <v>OK Kapela</v>
      </c>
      <c r="I728" s="300" t="str" cm="1">
        <f t="array" ref="I728">IF($C728="","",IF(INDEX(import_data,$C728,I$9)="","",INDEX(import_data,$C728,I$9)))</f>
        <v>M45</v>
      </c>
      <c r="K728" s="312" t="str">
        <f t="shared" si="80"/>
        <v>Mario – Nimac – OK Kapela – M45</v>
      </c>
      <c r="L728" s="92" t="s">
        <v>0</v>
      </c>
      <c r="M728" s="312" t="str">
        <f t="shared" si="81"/>
        <v>Mario – Nimac – OK Kapela</v>
      </c>
      <c r="N728" s="92" t="s">
        <v>0</v>
      </c>
      <c r="O728" s="312" t="str">
        <f t="shared" si="82"/>
        <v>Mario – Nimac</v>
      </c>
      <c r="P728" s="92" t="s">
        <v>0</v>
      </c>
      <c r="Q728" s="141">
        <f t="shared" si="83"/>
        <v>716</v>
      </c>
      <c r="R728" s="278" t="str">
        <f t="shared" si="79"/>
        <v/>
      </c>
      <c r="T728" s="282" t="str" cm="1">
        <f t="array" ref="T728">IFERROR(INDEX(import_data,MATCH($T$8&amp;"-"&amp;$Q728,import_key,0),T$9),"")</f>
        <v/>
      </c>
      <c r="U728" s="280" t="str" cm="1">
        <f t="array" ref="U728">IFERROR(INDEX(import_data,MATCH($T$8&amp;"-"&amp;$Q728,import_key,0),U$9),"")</f>
        <v/>
      </c>
      <c r="V728" s="300" t="str" cm="1">
        <f t="array" ref="V728">IFERROR(INDEX(import_data,MATCH($T$8&amp;"-"&amp;$Q728,import_key,0),V$9),"")</f>
        <v/>
      </c>
    </row>
    <row r="729" spans="2:22" x14ac:dyDescent="0.25">
      <c r="B729" s="141">
        <f t="shared" si="84"/>
        <v>717</v>
      </c>
      <c r="C729" s="278">
        <f t="shared" si="78"/>
        <v>735</v>
      </c>
      <c r="E729" s="282" cm="1">
        <f t="array" ref="E729">IF($C729="","",INDEX(import_data,$C729,E$9))</f>
        <v>1665</v>
      </c>
      <c r="F729" s="280" t="str" cm="1">
        <f t="array" ref="F729">IF($C729="","",INDEX(import_data,$C729,F$9))</f>
        <v>Mark</v>
      </c>
      <c r="G729" s="280" t="str" cm="1">
        <f t="array" ref="G729">IF($C729="","",INDEX(import_data,$C729,G$9))</f>
        <v>Jelinić</v>
      </c>
      <c r="H729" s="280" t="str" cm="1">
        <f t="array" ref="H729">IF($C729="","",IF(INDEX(import_data,$C729,H$9)="","",INDEX(import_data,$C729,H$9)))</f>
        <v>OK Japetić</v>
      </c>
      <c r="I729" s="300" t="str" cm="1">
        <f t="array" ref="I729">IF($C729="","",IF(INDEX(import_data,$C729,I$9)="","",INDEX(import_data,$C729,I$9)))</f>
        <v/>
      </c>
      <c r="K729" s="312" t="str">
        <f t="shared" si="80"/>
        <v>Mark – Jelinić – OK Japetić</v>
      </c>
      <c r="L729" s="92" t="s">
        <v>0</v>
      </c>
      <c r="M729" s="312" t="str">
        <f t="shared" si="81"/>
        <v>Mark – Jelinić – OK Japetić</v>
      </c>
      <c r="N729" s="92" t="s">
        <v>0</v>
      </c>
      <c r="O729" s="312" t="str">
        <f t="shared" si="82"/>
        <v>Mark – Jelinić</v>
      </c>
      <c r="P729" s="92" t="s">
        <v>0</v>
      </c>
      <c r="Q729" s="141">
        <f t="shared" si="83"/>
        <v>717</v>
      </c>
      <c r="R729" s="278" t="str">
        <f t="shared" si="79"/>
        <v/>
      </c>
      <c r="T729" s="282" t="str" cm="1">
        <f t="array" ref="T729">IFERROR(INDEX(import_data,MATCH($T$8&amp;"-"&amp;$Q729,import_key,0),T$9),"")</f>
        <v/>
      </c>
      <c r="U729" s="280" t="str" cm="1">
        <f t="array" ref="U729">IFERROR(INDEX(import_data,MATCH($T$8&amp;"-"&amp;$Q729,import_key,0),U$9),"")</f>
        <v/>
      </c>
      <c r="V729" s="300" t="str" cm="1">
        <f t="array" ref="V729">IFERROR(INDEX(import_data,MATCH($T$8&amp;"-"&amp;$Q729,import_key,0),V$9),"")</f>
        <v/>
      </c>
    </row>
    <row r="730" spans="2:22" x14ac:dyDescent="0.25">
      <c r="B730" s="141">
        <f t="shared" si="84"/>
        <v>718</v>
      </c>
      <c r="C730" s="278">
        <f t="shared" si="78"/>
        <v>736</v>
      </c>
      <c r="E730" s="282" cm="1">
        <f t="array" ref="E730">IF($C730="","",INDEX(import_data,$C730,E$9))</f>
        <v>1819</v>
      </c>
      <c r="F730" s="280" t="str" cm="1">
        <f t="array" ref="F730">IF($C730="","",INDEX(import_data,$C730,F$9))</f>
        <v>Marko</v>
      </c>
      <c r="G730" s="280" t="str" cm="1">
        <f t="array" ref="G730">IF($C730="","",INDEX(import_data,$C730,G$9))</f>
        <v>Klarić</v>
      </c>
      <c r="H730" s="280" t="str" cm="1">
        <f t="array" ref="H730">IF($C730="","",IF(INDEX(import_data,$C730,H$9)="","",INDEX(import_data,$C730,H$9)))</f>
        <v>OK Međimurje</v>
      </c>
      <c r="I730" s="300" t="str" cm="1">
        <f t="array" ref="I730">IF($C730="","",IF(INDEX(import_data,$C730,I$9)="","",INDEX(import_data,$C730,I$9)))</f>
        <v/>
      </c>
      <c r="K730" s="312" t="str">
        <f t="shared" si="80"/>
        <v>Marko – Klarić – OK Međimurje</v>
      </c>
      <c r="L730" s="92" t="s">
        <v>0</v>
      </c>
      <c r="M730" s="312" t="str">
        <f t="shared" si="81"/>
        <v>Marko – Klarić – OK Međimurje</v>
      </c>
      <c r="N730" s="92" t="s">
        <v>0</v>
      </c>
      <c r="O730" s="312" t="str">
        <f t="shared" si="82"/>
        <v>Marko – Klarić</v>
      </c>
      <c r="P730" s="92" t="s">
        <v>0</v>
      </c>
      <c r="Q730" s="141">
        <f t="shared" si="83"/>
        <v>718</v>
      </c>
      <c r="R730" s="278" t="str">
        <f t="shared" si="79"/>
        <v/>
      </c>
      <c r="T730" s="282" t="str" cm="1">
        <f t="array" ref="T730">IFERROR(INDEX(import_data,MATCH($T$8&amp;"-"&amp;$Q730,import_key,0),T$9),"")</f>
        <v/>
      </c>
      <c r="U730" s="280" t="str" cm="1">
        <f t="array" ref="U730">IFERROR(INDEX(import_data,MATCH($T$8&amp;"-"&amp;$Q730,import_key,0),U$9),"")</f>
        <v/>
      </c>
      <c r="V730" s="300" t="str" cm="1">
        <f t="array" ref="V730">IFERROR(INDEX(import_data,MATCH($T$8&amp;"-"&amp;$Q730,import_key,0),V$9),"")</f>
        <v/>
      </c>
    </row>
    <row r="731" spans="2:22" x14ac:dyDescent="0.25">
      <c r="B731" s="141">
        <f t="shared" si="84"/>
        <v>719</v>
      </c>
      <c r="C731" s="278">
        <f t="shared" si="78"/>
        <v>737</v>
      </c>
      <c r="E731" s="282" cm="1">
        <f t="array" ref="E731">IF($C731="","",INDEX(import_data,$C731,E$9))</f>
        <v>1161</v>
      </c>
      <c r="F731" s="280" t="str" cm="1">
        <f t="array" ref="F731">IF($C731="","",INDEX(import_data,$C731,F$9))</f>
        <v>Marko</v>
      </c>
      <c r="G731" s="280" t="str" cm="1">
        <f t="array" ref="G731">IF($C731="","",INDEX(import_data,$C731,G$9))</f>
        <v>Leljak</v>
      </c>
      <c r="H731" s="280" t="str" cm="1">
        <f t="array" ref="H731">IF($C731="","",IF(INDEX(import_data,$C731,H$9)="","",INDEX(import_data,$C731,H$9)))</f>
        <v>OK Međimurje</v>
      </c>
      <c r="I731" s="300" t="str" cm="1">
        <f t="array" ref="I731">IF($C731="","",IF(INDEX(import_data,$C731,I$9)="","",INDEX(import_data,$C731,I$9)))</f>
        <v>M35</v>
      </c>
      <c r="K731" s="312" t="str">
        <f t="shared" si="80"/>
        <v>Marko – Leljak – OK Međimurje – M35</v>
      </c>
      <c r="L731" s="92" t="s">
        <v>0</v>
      </c>
      <c r="M731" s="312" t="str">
        <f t="shared" si="81"/>
        <v>Marko – Leljak – OK Međimurje</v>
      </c>
      <c r="N731" s="92" t="s">
        <v>0</v>
      </c>
      <c r="O731" s="312" t="str">
        <f t="shared" si="82"/>
        <v>Marko – Leljak</v>
      </c>
      <c r="P731" s="92" t="s">
        <v>0</v>
      </c>
      <c r="Q731" s="141">
        <f t="shared" si="83"/>
        <v>719</v>
      </c>
      <c r="R731" s="278" t="str">
        <f t="shared" si="79"/>
        <v/>
      </c>
      <c r="T731" s="282" t="str" cm="1">
        <f t="array" ref="T731">IFERROR(INDEX(import_data,MATCH($T$8&amp;"-"&amp;$Q731,import_key,0),T$9),"")</f>
        <v/>
      </c>
      <c r="U731" s="280" t="str" cm="1">
        <f t="array" ref="U731">IFERROR(INDEX(import_data,MATCH($T$8&amp;"-"&amp;$Q731,import_key,0),U$9),"")</f>
        <v/>
      </c>
      <c r="V731" s="300" t="str" cm="1">
        <f t="array" ref="V731">IFERROR(INDEX(import_data,MATCH($T$8&amp;"-"&amp;$Q731,import_key,0),V$9),"")</f>
        <v/>
      </c>
    </row>
    <row r="732" spans="2:22" x14ac:dyDescent="0.25">
      <c r="B732" s="141">
        <f t="shared" si="84"/>
        <v>720</v>
      </c>
      <c r="C732" s="278">
        <f t="shared" si="78"/>
        <v>738</v>
      </c>
      <c r="E732" s="282" cm="1">
        <f t="array" ref="E732">IF($C732="","",INDEX(import_data,$C732,E$9))</f>
        <v>2051</v>
      </c>
      <c r="F732" s="280" t="str" cm="1">
        <f t="array" ref="F732">IF($C732="","",INDEX(import_data,$C732,F$9))</f>
        <v>Marko</v>
      </c>
      <c r="G732" s="280" t="str" cm="1">
        <f t="array" ref="G732">IF($C732="","",INDEX(import_data,$C732,G$9))</f>
        <v>Pađan</v>
      </c>
      <c r="H732" s="280" t="str" cm="1">
        <f t="array" ref="H732">IF($C732="","",IF(INDEX(import_data,$C732,H$9)="","",INDEX(import_data,$C732,H$9)))</f>
        <v>OK Bjelovar</v>
      </c>
      <c r="I732" s="300" t="str" cm="1">
        <f t="array" ref="I732">IF($C732="","",IF(INDEX(import_data,$C732,I$9)="","",INDEX(import_data,$C732,I$9)))</f>
        <v/>
      </c>
      <c r="K732" s="312" t="str">
        <f t="shared" si="80"/>
        <v>Marko – Pađan – OK Bjelovar</v>
      </c>
      <c r="L732" s="92" t="s">
        <v>0</v>
      </c>
      <c r="M732" s="312" t="str">
        <f t="shared" si="81"/>
        <v>Marko – Pađan – OK Bjelovar</v>
      </c>
      <c r="N732" s="92" t="s">
        <v>0</v>
      </c>
      <c r="O732" s="312" t="str">
        <f t="shared" si="82"/>
        <v>Marko – Pađan</v>
      </c>
      <c r="P732" s="92" t="s">
        <v>0</v>
      </c>
      <c r="Q732" s="141">
        <f t="shared" si="83"/>
        <v>720</v>
      </c>
      <c r="R732" s="278" t="str">
        <f t="shared" si="79"/>
        <v/>
      </c>
      <c r="T732" s="282" t="str" cm="1">
        <f t="array" ref="T732">IFERROR(INDEX(import_data,MATCH($T$8&amp;"-"&amp;$Q732,import_key,0),T$9),"")</f>
        <v/>
      </c>
      <c r="U732" s="280" t="str" cm="1">
        <f t="array" ref="U732">IFERROR(INDEX(import_data,MATCH($T$8&amp;"-"&amp;$Q732,import_key,0),U$9),"")</f>
        <v/>
      </c>
      <c r="V732" s="300" t="str" cm="1">
        <f t="array" ref="V732">IFERROR(INDEX(import_data,MATCH($T$8&amp;"-"&amp;$Q732,import_key,0),V$9),"")</f>
        <v/>
      </c>
    </row>
    <row r="733" spans="2:22" x14ac:dyDescent="0.25">
      <c r="B733" s="141">
        <f t="shared" si="84"/>
        <v>721</v>
      </c>
      <c r="C733" s="278">
        <f t="shared" si="78"/>
        <v>739</v>
      </c>
      <c r="E733" s="282" cm="1">
        <f t="array" ref="E733">IF($C733="","",INDEX(import_data,$C733,E$9))</f>
        <v>1972</v>
      </c>
      <c r="F733" s="280" t="str" cm="1">
        <f t="array" ref="F733">IF($C733="","",INDEX(import_data,$C733,F$9))</f>
        <v>Marko</v>
      </c>
      <c r="G733" s="280" t="str" cm="1">
        <f t="array" ref="G733">IF($C733="","",INDEX(import_data,$C733,G$9))</f>
        <v>Dudić</v>
      </c>
      <c r="H733" s="280" t="str" cm="1">
        <f t="array" ref="H733">IF($C733="","",IF(INDEX(import_data,$C733,H$9)="","",INDEX(import_data,$C733,H$9)))</f>
        <v>OK Slo. Gradec</v>
      </c>
      <c r="I733" s="300" t="str" cm="1">
        <f t="array" ref="I733">IF($C733="","",IF(INDEX(import_data,$C733,I$9)="","",INDEX(import_data,$C733,I$9)))</f>
        <v/>
      </c>
      <c r="K733" s="312" t="str">
        <f t="shared" si="80"/>
        <v>Marko – Dudić – OK Slo. Gradec</v>
      </c>
      <c r="L733" s="92" t="s">
        <v>0</v>
      </c>
      <c r="M733" s="312" t="str">
        <f t="shared" si="81"/>
        <v>Marko – Dudić – OK Slo. Gradec</v>
      </c>
      <c r="N733" s="92" t="s">
        <v>0</v>
      </c>
      <c r="O733" s="312" t="str">
        <f t="shared" si="82"/>
        <v>Marko – Dudić</v>
      </c>
      <c r="P733" s="92" t="s">
        <v>0</v>
      </c>
      <c r="Q733" s="141">
        <f t="shared" si="83"/>
        <v>721</v>
      </c>
      <c r="R733" s="278" t="str">
        <f t="shared" si="79"/>
        <v/>
      </c>
      <c r="T733" s="282" t="str" cm="1">
        <f t="array" ref="T733">IFERROR(INDEX(import_data,MATCH($T$8&amp;"-"&amp;$Q733,import_key,0),T$9),"")</f>
        <v/>
      </c>
      <c r="U733" s="280" t="str" cm="1">
        <f t="array" ref="U733">IFERROR(INDEX(import_data,MATCH($T$8&amp;"-"&amp;$Q733,import_key,0),U$9),"")</f>
        <v/>
      </c>
      <c r="V733" s="300" t="str" cm="1">
        <f t="array" ref="V733">IFERROR(INDEX(import_data,MATCH($T$8&amp;"-"&amp;$Q733,import_key,0),V$9),"")</f>
        <v/>
      </c>
    </row>
    <row r="734" spans="2:22" x14ac:dyDescent="0.25">
      <c r="B734" s="141">
        <f t="shared" si="84"/>
        <v>722</v>
      </c>
      <c r="C734" s="278">
        <f t="shared" si="78"/>
        <v>740</v>
      </c>
      <c r="E734" s="282" cm="1">
        <f t="array" ref="E734">IF($C734="","",INDEX(import_data,$C734,E$9))</f>
        <v>1119</v>
      </c>
      <c r="F734" s="280" t="str" cm="1">
        <f t="array" ref="F734">IF($C734="","",INDEX(import_data,$C734,F$9))</f>
        <v>Marko</v>
      </c>
      <c r="G734" s="280" t="str" cm="1">
        <f t="array" ref="G734">IF($C734="","",INDEX(import_data,$C734,G$9))</f>
        <v>Tanković</v>
      </c>
      <c r="H734" s="280" t="str" cm="1">
        <f t="array" ref="H734">IF($C734="","",IF(INDEX(import_data,$C734,H$9)="","",INDEX(import_data,$C734,H$9)))</f>
        <v>OK Jelen</v>
      </c>
      <c r="I734" s="300" t="str" cm="1">
        <f t="array" ref="I734">IF($C734="","",IF(INDEX(import_data,$C734,I$9)="","",INDEX(import_data,$C734,I$9)))</f>
        <v>M16</v>
      </c>
      <c r="K734" s="312" t="str">
        <f t="shared" si="80"/>
        <v>Marko – Tanković – OK Jelen – M16</v>
      </c>
      <c r="L734" s="92" t="s">
        <v>0</v>
      </c>
      <c r="M734" s="312" t="str">
        <f t="shared" si="81"/>
        <v>Marko – Tanković – OK Jelen</v>
      </c>
      <c r="N734" s="92" t="s">
        <v>0</v>
      </c>
      <c r="O734" s="312" t="str">
        <f t="shared" si="82"/>
        <v>Marko – Tanković</v>
      </c>
      <c r="P734" s="92" t="s">
        <v>0</v>
      </c>
      <c r="Q734" s="141">
        <f t="shared" si="83"/>
        <v>722</v>
      </c>
      <c r="R734" s="278" t="str">
        <f t="shared" si="79"/>
        <v/>
      </c>
      <c r="T734" s="282" t="str" cm="1">
        <f t="array" ref="T734">IFERROR(INDEX(import_data,MATCH($T$8&amp;"-"&amp;$Q734,import_key,0),T$9),"")</f>
        <v/>
      </c>
      <c r="U734" s="280" t="str" cm="1">
        <f t="array" ref="U734">IFERROR(INDEX(import_data,MATCH($T$8&amp;"-"&amp;$Q734,import_key,0),U$9),"")</f>
        <v/>
      </c>
      <c r="V734" s="300" t="str" cm="1">
        <f t="array" ref="V734">IFERROR(INDEX(import_data,MATCH($T$8&amp;"-"&amp;$Q734,import_key,0),V$9),"")</f>
        <v/>
      </c>
    </row>
    <row r="735" spans="2:22" x14ac:dyDescent="0.25">
      <c r="B735" s="141">
        <f t="shared" si="84"/>
        <v>723</v>
      </c>
      <c r="C735" s="278">
        <f t="shared" si="78"/>
        <v>741</v>
      </c>
      <c r="E735" s="282" cm="1">
        <f t="array" ref="E735">IF($C735="","",INDEX(import_data,$C735,E$9))</f>
        <v>1849</v>
      </c>
      <c r="F735" s="280" t="str" cm="1">
        <f t="array" ref="F735">IF($C735="","",INDEX(import_data,$C735,F$9))</f>
        <v>Marko</v>
      </c>
      <c r="G735" s="280" t="str" cm="1">
        <f t="array" ref="G735">IF($C735="","",INDEX(import_data,$C735,G$9))</f>
        <v>Bunčić</v>
      </c>
      <c r="H735" s="280" t="str" cm="1">
        <f t="array" ref="H735">IF($C735="","",IF(INDEX(import_data,$C735,H$9)="","",INDEX(import_data,$C735,H$9)))</f>
        <v>OK Kapela</v>
      </c>
      <c r="I735" s="300" t="str" cm="1">
        <f t="array" ref="I735">IF($C735="","",IF(INDEX(import_data,$C735,I$9)="","",INDEX(import_data,$C735,I$9)))</f>
        <v>M35</v>
      </c>
      <c r="K735" s="312" t="str">
        <f t="shared" si="80"/>
        <v>Marko – Bunčić – OK Kapela – M35</v>
      </c>
      <c r="L735" s="92" t="s">
        <v>0</v>
      </c>
      <c r="M735" s="312" t="str">
        <f t="shared" si="81"/>
        <v>Marko – Bunčić – OK Kapela</v>
      </c>
      <c r="N735" s="92" t="s">
        <v>0</v>
      </c>
      <c r="O735" s="312" t="str">
        <f t="shared" si="82"/>
        <v>Marko – Bunčić</v>
      </c>
      <c r="P735" s="92" t="s">
        <v>0</v>
      </c>
      <c r="Q735" s="141">
        <f t="shared" si="83"/>
        <v>723</v>
      </c>
      <c r="R735" s="278" t="str">
        <f t="shared" si="79"/>
        <v/>
      </c>
      <c r="T735" s="282" t="str" cm="1">
        <f t="array" ref="T735">IFERROR(INDEX(import_data,MATCH($T$8&amp;"-"&amp;$Q735,import_key,0),T$9),"")</f>
        <v/>
      </c>
      <c r="U735" s="280" t="str" cm="1">
        <f t="array" ref="U735">IFERROR(INDEX(import_data,MATCH($T$8&amp;"-"&amp;$Q735,import_key,0),U$9),"")</f>
        <v/>
      </c>
      <c r="V735" s="300" t="str" cm="1">
        <f t="array" ref="V735">IFERROR(INDEX(import_data,MATCH($T$8&amp;"-"&amp;$Q735,import_key,0),V$9),"")</f>
        <v/>
      </c>
    </row>
    <row r="736" spans="2:22" x14ac:dyDescent="0.25">
      <c r="B736" s="141">
        <f t="shared" si="84"/>
        <v>724</v>
      </c>
      <c r="C736" s="278">
        <f t="shared" si="78"/>
        <v>742</v>
      </c>
      <c r="E736" s="282" cm="1">
        <f t="array" ref="E736">IF($C736="","",INDEX(import_data,$C736,E$9))</f>
        <v>1685</v>
      </c>
      <c r="F736" s="280" t="str" cm="1">
        <f t="array" ref="F736">IF($C736="","",INDEX(import_data,$C736,F$9))</f>
        <v>Marko</v>
      </c>
      <c r="G736" s="280" t="str" cm="1">
        <f t="array" ref="G736">IF($C736="","",INDEX(import_data,$C736,G$9))</f>
        <v>Renić</v>
      </c>
      <c r="H736" s="280" t="str" cm="1">
        <f t="array" ref="H736">IF($C736="","",IF(INDEX(import_data,$C736,H$9)="","",INDEX(import_data,$C736,H$9)))</f>
        <v>OK Orion</v>
      </c>
      <c r="I736" s="300" t="str" cm="1">
        <f t="array" ref="I736">IF($C736="","",IF(INDEX(import_data,$C736,I$9)="","",INDEX(import_data,$C736,I$9)))</f>
        <v>M21B</v>
      </c>
      <c r="K736" s="312" t="str">
        <f t="shared" si="80"/>
        <v>Marko – Renić – OK Orion – M21B</v>
      </c>
      <c r="L736" s="92" t="s">
        <v>0</v>
      </c>
      <c r="M736" s="312" t="str">
        <f t="shared" si="81"/>
        <v>Marko – Renić – OK Orion</v>
      </c>
      <c r="N736" s="92" t="s">
        <v>0</v>
      </c>
      <c r="O736" s="312" t="str">
        <f t="shared" si="82"/>
        <v>Marko – Renić</v>
      </c>
      <c r="P736" s="92" t="s">
        <v>0</v>
      </c>
      <c r="Q736" s="141">
        <f t="shared" si="83"/>
        <v>724</v>
      </c>
      <c r="R736" s="278" t="str">
        <f t="shared" si="79"/>
        <v/>
      </c>
      <c r="T736" s="282" t="str" cm="1">
        <f t="array" ref="T736">IFERROR(INDEX(import_data,MATCH($T$8&amp;"-"&amp;$Q736,import_key,0),T$9),"")</f>
        <v/>
      </c>
      <c r="U736" s="280" t="str" cm="1">
        <f t="array" ref="U736">IFERROR(INDEX(import_data,MATCH($T$8&amp;"-"&amp;$Q736,import_key,0),U$9),"")</f>
        <v/>
      </c>
      <c r="V736" s="300" t="str" cm="1">
        <f t="array" ref="V736">IFERROR(INDEX(import_data,MATCH($T$8&amp;"-"&amp;$Q736,import_key,0),V$9),"")</f>
        <v/>
      </c>
    </row>
    <row r="737" spans="2:22" x14ac:dyDescent="0.25">
      <c r="B737" s="141">
        <f t="shared" si="84"/>
        <v>725</v>
      </c>
      <c r="C737" s="278">
        <f t="shared" si="78"/>
        <v>743</v>
      </c>
      <c r="E737" s="282" cm="1">
        <f t="array" ref="E737">IF($C737="","",INDEX(import_data,$C737,E$9))</f>
        <v>1264</v>
      </c>
      <c r="F737" s="280" t="str" cm="1">
        <f t="array" ref="F737">IF($C737="","",INDEX(import_data,$C737,F$9))</f>
        <v>Marko</v>
      </c>
      <c r="G737" s="280" t="str" cm="1">
        <f t="array" ref="G737">IF($C737="","",INDEX(import_data,$C737,G$9))</f>
        <v>Košturić</v>
      </c>
      <c r="H737" s="280" t="str" cm="1">
        <f t="array" ref="H737">IF($C737="","",IF(INDEX(import_data,$C737,H$9)="","",INDEX(import_data,$C737,H$9)))</f>
        <v>OK Jelen</v>
      </c>
      <c r="I737" s="300" t="str" cm="1">
        <f t="array" ref="I737">IF($C737="","",IF(INDEX(import_data,$C737,I$9)="","",INDEX(import_data,$C737,I$9)))</f>
        <v>M35</v>
      </c>
      <c r="K737" s="312" t="str">
        <f t="shared" si="80"/>
        <v>Marko – Košturić – OK Jelen – M35</v>
      </c>
      <c r="L737" s="92" t="s">
        <v>0</v>
      </c>
      <c r="M737" s="312" t="str">
        <f t="shared" si="81"/>
        <v>Marko – Košturić – OK Jelen</v>
      </c>
      <c r="N737" s="92" t="s">
        <v>0</v>
      </c>
      <c r="O737" s="312" t="str">
        <f t="shared" si="82"/>
        <v>Marko – Košturić</v>
      </c>
      <c r="P737" s="92" t="s">
        <v>0</v>
      </c>
      <c r="Q737" s="141">
        <f t="shared" si="83"/>
        <v>725</v>
      </c>
      <c r="R737" s="278" t="str">
        <f t="shared" si="79"/>
        <v/>
      </c>
      <c r="T737" s="282" t="str" cm="1">
        <f t="array" ref="T737">IFERROR(INDEX(import_data,MATCH($T$8&amp;"-"&amp;$Q737,import_key,0),T$9),"")</f>
        <v/>
      </c>
      <c r="U737" s="280" t="str" cm="1">
        <f t="array" ref="U737">IFERROR(INDEX(import_data,MATCH($T$8&amp;"-"&amp;$Q737,import_key,0),U$9),"")</f>
        <v/>
      </c>
      <c r="V737" s="300" t="str" cm="1">
        <f t="array" ref="V737">IFERROR(INDEX(import_data,MATCH($T$8&amp;"-"&amp;$Q737,import_key,0),V$9),"")</f>
        <v/>
      </c>
    </row>
    <row r="738" spans="2:22" x14ac:dyDescent="0.25">
      <c r="B738" s="141">
        <f t="shared" si="84"/>
        <v>726</v>
      </c>
      <c r="C738" s="278">
        <f t="shared" si="78"/>
        <v>744</v>
      </c>
      <c r="E738" s="282" cm="1">
        <f t="array" ref="E738">IF($C738="","",INDEX(import_data,$C738,E$9))</f>
        <v>1534</v>
      </c>
      <c r="F738" s="280" t="str" cm="1">
        <f t="array" ref="F738">IF($C738="","",INDEX(import_data,$C738,F$9))</f>
        <v>Marko</v>
      </c>
      <c r="G738" s="280" t="str" cm="1">
        <f t="array" ref="G738">IF($C738="","",INDEX(import_data,$C738,G$9))</f>
        <v>Gamberger</v>
      </c>
      <c r="H738" s="280" t="str" cm="1">
        <f t="array" ref="H738">IF($C738="","",IF(INDEX(import_data,$C738,H$9)="","",INDEX(import_data,$C738,H$9)))</f>
        <v>OK Vihor</v>
      </c>
      <c r="I738" s="300" t="str" cm="1">
        <f t="array" ref="I738">IF($C738="","",IF(INDEX(import_data,$C738,I$9)="","",INDEX(import_data,$C738,I$9)))</f>
        <v>M45</v>
      </c>
      <c r="K738" s="312" t="str">
        <f t="shared" si="80"/>
        <v>Marko – Gamberger – OK Vihor – M45</v>
      </c>
      <c r="L738" s="92" t="s">
        <v>0</v>
      </c>
      <c r="M738" s="312" t="str">
        <f t="shared" si="81"/>
        <v>Marko – Gamberger – OK Vihor</v>
      </c>
      <c r="N738" s="92" t="s">
        <v>0</v>
      </c>
      <c r="O738" s="312" t="str">
        <f t="shared" si="82"/>
        <v>Marko – Gamberger</v>
      </c>
      <c r="P738" s="92" t="s">
        <v>0</v>
      </c>
      <c r="Q738" s="141">
        <f t="shared" si="83"/>
        <v>726</v>
      </c>
      <c r="R738" s="278" t="str">
        <f t="shared" si="79"/>
        <v/>
      </c>
      <c r="T738" s="282" t="str" cm="1">
        <f t="array" ref="T738">IFERROR(INDEX(import_data,MATCH($T$8&amp;"-"&amp;$Q738,import_key,0),T$9),"")</f>
        <v/>
      </c>
      <c r="U738" s="280" t="str" cm="1">
        <f t="array" ref="U738">IFERROR(INDEX(import_data,MATCH($T$8&amp;"-"&amp;$Q738,import_key,0),U$9),"")</f>
        <v/>
      </c>
      <c r="V738" s="300" t="str" cm="1">
        <f t="array" ref="V738">IFERROR(INDEX(import_data,MATCH($T$8&amp;"-"&amp;$Q738,import_key,0),V$9),"")</f>
        <v/>
      </c>
    </row>
    <row r="739" spans="2:22" x14ac:dyDescent="0.25">
      <c r="B739" s="141">
        <f t="shared" si="84"/>
        <v>727</v>
      </c>
      <c r="C739" s="278">
        <f t="shared" si="78"/>
        <v>745</v>
      </c>
      <c r="E739" s="282" cm="1">
        <f t="array" ref="E739">IF($C739="","",INDEX(import_data,$C739,E$9))</f>
        <v>1521</v>
      </c>
      <c r="F739" s="280" t="str" cm="1">
        <f t="array" ref="F739">IF($C739="","",INDEX(import_data,$C739,F$9))</f>
        <v>Marko</v>
      </c>
      <c r="G739" s="280" t="str" cm="1">
        <f t="array" ref="G739">IF($C739="","",INDEX(import_data,$C739,G$9))</f>
        <v>Jurač</v>
      </c>
      <c r="H739" s="280" t="str" cm="1">
        <f t="array" ref="H739">IF($C739="","",IF(INDEX(import_data,$C739,H$9)="","",INDEX(import_data,$C739,H$9)))</f>
        <v>OK Vihor</v>
      </c>
      <c r="I739" s="300" t="str" cm="1">
        <f t="array" ref="I739">IF($C739="","",IF(INDEX(import_data,$C739,I$9)="","",INDEX(import_data,$C739,I$9)))</f>
        <v>M20</v>
      </c>
      <c r="K739" s="312" t="str">
        <f t="shared" si="80"/>
        <v>Marko – Jurač – OK Vihor – M20</v>
      </c>
      <c r="L739" s="92" t="s">
        <v>0</v>
      </c>
      <c r="M739" s="312" t="str">
        <f t="shared" si="81"/>
        <v>Marko – Jurač – OK Vihor</v>
      </c>
      <c r="N739" s="92" t="s">
        <v>0</v>
      </c>
      <c r="O739" s="312" t="str">
        <f t="shared" si="82"/>
        <v>Marko – Jurač</v>
      </c>
      <c r="P739" s="92" t="s">
        <v>0</v>
      </c>
      <c r="Q739" s="141">
        <f t="shared" si="83"/>
        <v>727</v>
      </c>
      <c r="R739" s="278" t="str">
        <f t="shared" si="79"/>
        <v/>
      </c>
      <c r="T739" s="282" t="str" cm="1">
        <f t="array" ref="T739">IFERROR(INDEX(import_data,MATCH($T$8&amp;"-"&amp;$Q739,import_key,0),T$9),"")</f>
        <v/>
      </c>
      <c r="U739" s="280" t="str" cm="1">
        <f t="array" ref="U739">IFERROR(INDEX(import_data,MATCH($T$8&amp;"-"&amp;$Q739,import_key,0),U$9),"")</f>
        <v/>
      </c>
      <c r="V739" s="300" t="str" cm="1">
        <f t="array" ref="V739">IFERROR(INDEX(import_data,MATCH($T$8&amp;"-"&amp;$Q739,import_key,0),V$9),"")</f>
        <v/>
      </c>
    </row>
    <row r="740" spans="2:22" x14ac:dyDescent="0.25">
      <c r="B740" s="141">
        <f t="shared" si="84"/>
        <v>728</v>
      </c>
      <c r="C740" s="278">
        <f t="shared" si="78"/>
        <v>746</v>
      </c>
      <c r="E740" s="282" cm="1">
        <f t="array" ref="E740">IF($C740="","",INDEX(import_data,$C740,E$9))</f>
        <v>1726</v>
      </c>
      <c r="F740" s="280" t="str" cm="1">
        <f t="array" ref="F740">IF($C740="","",INDEX(import_data,$C740,F$9))</f>
        <v>Marko</v>
      </c>
      <c r="G740" s="280" t="str" cm="1">
        <f t="array" ref="G740">IF($C740="","",INDEX(import_data,$C740,G$9))</f>
        <v>Žabčić</v>
      </c>
      <c r="H740" s="280" t="str" cm="1">
        <f t="array" ref="H740">IF($C740="","",IF(INDEX(import_data,$C740,H$9)="","",INDEX(import_data,$C740,H$9)))</f>
        <v>OK Vihor</v>
      </c>
      <c r="I740" s="300" t="str" cm="1">
        <f t="array" ref="I740">IF($C740="","",IF(INDEX(import_data,$C740,I$9)="","",INDEX(import_data,$C740,I$9)))</f>
        <v/>
      </c>
      <c r="K740" s="312" t="str">
        <f t="shared" si="80"/>
        <v>Marko – Žabčić – OK Vihor</v>
      </c>
      <c r="L740" s="92" t="s">
        <v>0</v>
      </c>
      <c r="M740" s="312" t="str">
        <f t="shared" si="81"/>
        <v>Marko – Žabčić – OK Vihor</v>
      </c>
      <c r="N740" s="92" t="s">
        <v>0</v>
      </c>
      <c r="O740" s="312" t="str">
        <f t="shared" si="82"/>
        <v>Marko – Žabčić</v>
      </c>
      <c r="P740" s="92" t="s">
        <v>0</v>
      </c>
      <c r="Q740" s="141">
        <f t="shared" si="83"/>
        <v>728</v>
      </c>
      <c r="R740" s="278" t="str">
        <f t="shared" si="79"/>
        <v/>
      </c>
      <c r="T740" s="282" t="str" cm="1">
        <f t="array" ref="T740">IFERROR(INDEX(import_data,MATCH($T$8&amp;"-"&amp;$Q740,import_key,0),T$9),"")</f>
        <v/>
      </c>
      <c r="U740" s="280" t="str" cm="1">
        <f t="array" ref="U740">IFERROR(INDEX(import_data,MATCH($T$8&amp;"-"&amp;$Q740,import_key,0),U$9),"")</f>
        <v/>
      </c>
      <c r="V740" s="300" t="str" cm="1">
        <f t="array" ref="V740">IFERROR(INDEX(import_data,MATCH($T$8&amp;"-"&amp;$Q740,import_key,0),V$9),"")</f>
        <v/>
      </c>
    </row>
    <row r="741" spans="2:22" x14ac:dyDescent="0.25">
      <c r="B741" s="141">
        <f t="shared" si="84"/>
        <v>729</v>
      </c>
      <c r="C741" s="278">
        <f t="shared" si="78"/>
        <v>747</v>
      </c>
      <c r="E741" s="282" cm="1">
        <f t="array" ref="E741">IF($C741="","",INDEX(import_data,$C741,E$9))</f>
        <v>1396</v>
      </c>
      <c r="F741" s="280" t="str" cm="1">
        <f t="array" ref="F741">IF($C741="","",INDEX(import_data,$C741,F$9))</f>
        <v>Marko</v>
      </c>
      <c r="G741" s="280" t="str" cm="1">
        <f t="array" ref="G741">IF($C741="","",INDEX(import_data,$C741,G$9))</f>
        <v>Omazić</v>
      </c>
      <c r="H741" s="280" t="str" cm="1">
        <f t="array" ref="H741">IF($C741="","",IF(INDEX(import_data,$C741,H$9)="","",INDEX(import_data,$C741,H$9)))</f>
        <v>OK Ivan Merz</v>
      </c>
      <c r="I741" s="300" t="str" cm="1">
        <f t="array" ref="I741">IF($C741="","",IF(INDEX(import_data,$C741,I$9)="","",INDEX(import_data,$C741,I$9)))</f>
        <v/>
      </c>
      <c r="K741" s="312" t="str">
        <f t="shared" si="80"/>
        <v>Marko – Omazić – OK Ivan Merz</v>
      </c>
      <c r="L741" s="92" t="s">
        <v>0</v>
      </c>
      <c r="M741" s="312" t="str">
        <f t="shared" si="81"/>
        <v>Marko – Omazić – OK Ivan Merz</v>
      </c>
      <c r="N741" s="92" t="s">
        <v>0</v>
      </c>
      <c r="O741" s="312" t="str">
        <f t="shared" si="82"/>
        <v>Marko – Omazić</v>
      </c>
      <c r="P741" s="92" t="s">
        <v>0</v>
      </c>
      <c r="Q741" s="141">
        <f t="shared" si="83"/>
        <v>729</v>
      </c>
      <c r="R741" s="278" t="str">
        <f t="shared" si="79"/>
        <v/>
      </c>
      <c r="T741" s="282" t="str" cm="1">
        <f t="array" ref="T741">IFERROR(INDEX(import_data,MATCH($T$8&amp;"-"&amp;$Q741,import_key,0),T$9),"")</f>
        <v/>
      </c>
      <c r="U741" s="280" t="str" cm="1">
        <f t="array" ref="U741">IFERROR(INDEX(import_data,MATCH($T$8&amp;"-"&amp;$Q741,import_key,0),U$9),"")</f>
        <v/>
      </c>
      <c r="V741" s="300" t="str" cm="1">
        <f t="array" ref="V741">IFERROR(INDEX(import_data,MATCH($T$8&amp;"-"&amp;$Q741,import_key,0),V$9),"")</f>
        <v/>
      </c>
    </row>
    <row r="742" spans="2:22" x14ac:dyDescent="0.25">
      <c r="B742" s="141">
        <f t="shared" si="84"/>
        <v>730</v>
      </c>
      <c r="C742" s="278">
        <f t="shared" si="78"/>
        <v>748</v>
      </c>
      <c r="E742" s="282" cm="1">
        <f t="array" ref="E742">IF($C742="","",INDEX(import_data,$C742,E$9))</f>
        <v>1733</v>
      </c>
      <c r="F742" s="280" t="str" cm="1">
        <f t="array" ref="F742">IF($C742="","",INDEX(import_data,$C742,F$9))</f>
        <v>Marko</v>
      </c>
      <c r="G742" s="280" t="str" cm="1">
        <f t="array" ref="G742">IF($C742="","",INDEX(import_data,$C742,G$9))</f>
        <v>Mirković</v>
      </c>
      <c r="H742" s="280" t="str" cm="1">
        <f t="array" ref="H742">IF($C742="","",IF(INDEX(import_data,$C742,H$9)="","",INDEX(import_data,$C742,H$9)))</f>
        <v>OK Sova</v>
      </c>
      <c r="I742" s="300" t="str" cm="1">
        <f t="array" ref="I742">IF($C742="","",IF(INDEX(import_data,$C742,I$9)="","",INDEX(import_data,$C742,I$9)))</f>
        <v/>
      </c>
      <c r="K742" s="312" t="str">
        <f t="shared" si="80"/>
        <v>Marko – Mirković – OK Sova</v>
      </c>
      <c r="L742" s="92" t="s">
        <v>0</v>
      </c>
      <c r="M742" s="312" t="str">
        <f t="shared" si="81"/>
        <v>Marko – Mirković – OK Sova</v>
      </c>
      <c r="N742" s="92" t="s">
        <v>0</v>
      </c>
      <c r="O742" s="312" t="str">
        <f t="shared" si="82"/>
        <v>Marko – Mirković</v>
      </c>
      <c r="P742" s="92" t="s">
        <v>0</v>
      </c>
      <c r="Q742" s="141">
        <f t="shared" si="83"/>
        <v>730</v>
      </c>
      <c r="R742" s="278" t="str">
        <f t="shared" si="79"/>
        <v/>
      </c>
      <c r="T742" s="282" t="str" cm="1">
        <f t="array" ref="T742">IFERROR(INDEX(import_data,MATCH($T$8&amp;"-"&amp;$Q742,import_key,0),T$9),"")</f>
        <v/>
      </c>
      <c r="U742" s="280" t="str" cm="1">
        <f t="array" ref="U742">IFERROR(INDEX(import_data,MATCH($T$8&amp;"-"&amp;$Q742,import_key,0),U$9),"")</f>
        <v/>
      </c>
      <c r="V742" s="300" t="str" cm="1">
        <f t="array" ref="V742">IFERROR(INDEX(import_data,MATCH($T$8&amp;"-"&amp;$Q742,import_key,0),V$9),"")</f>
        <v/>
      </c>
    </row>
    <row r="743" spans="2:22" x14ac:dyDescent="0.25">
      <c r="B743" s="141">
        <f t="shared" si="84"/>
        <v>731</v>
      </c>
      <c r="C743" s="278">
        <f t="shared" si="78"/>
        <v>749</v>
      </c>
      <c r="E743" s="282" cm="1">
        <f t="array" ref="E743">IF($C743="","",INDEX(import_data,$C743,E$9))</f>
        <v>1598</v>
      </c>
      <c r="F743" s="280" t="str" cm="1">
        <f t="array" ref="F743">IF($C743="","",INDEX(import_data,$C743,F$9))</f>
        <v>Marko</v>
      </c>
      <c r="G743" s="280" t="str" cm="1">
        <f t="array" ref="G743">IF($C743="","",INDEX(import_data,$C743,G$9))</f>
        <v>Vrabec</v>
      </c>
      <c r="H743" s="280" t="str" cm="1">
        <f t="array" ref="H743">IF($C743="","",IF(INDEX(import_data,$C743,H$9)="","",INDEX(import_data,$C743,H$9)))</f>
        <v>OK Sova</v>
      </c>
      <c r="I743" s="300" t="str" cm="1">
        <f t="array" ref="I743">IF($C743="","",IF(INDEX(import_data,$C743,I$9)="","",INDEX(import_data,$C743,I$9)))</f>
        <v/>
      </c>
      <c r="K743" s="312" t="str">
        <f t="shared" si="80"/>
        <v>Marko – Vrabec – OK Sova</v>
      </c>
      <c r="L743" s="92" t="s">
        <v>0</v>
      </c>
      <c r="M743" s="312" t="str">
        <f t="shared" si="81"/>
        <v>Marko – Vrabec – OK Sova</v>
      </c>
      <c r="N743" s="92" t="s">
        <v>0</v>
      </c>
      <c r="O743" s="312" t="str">
        <f t="shared" si="82"/>
        <v>Marko – Vrabec</v>
      </c>
      <c r="P743" s="92" t="s">
        <v>0</v>
      </c>
      <c r="Q743" s="141">
        <f t="shared" si="83"/>
        <v>731</v>
      </c>
      <c r="R743" s="278" t="str">
        <f t="shared" si="79"/>
        <v/>
      </c>
      <c r="T743" s="282" t="str" cm="1">
        <f t="array" ref="T743">IFERROR(INDEX(import_data,MATCH($T$8&amp;"-"&amp;$Q743,import_key,0),T$9),"")</f>
        <v/>
      </c>
      <c r="U743" s="280" t="str" cm="1">
        <f t="array" ref="U743">IFERROR(INDEX(import_data,MATCH($T$8&amp;"-"&amp;$Q743,import_key,0),U$9),"")</f>
        <v/>
      </c>
      <c r="V743" s="300" t="str" cm="1">
        <f t="array" ref="V743">IFERROR(INDEX(import_data,MATCH($T$8&amp;"-"&amp;$Q743,import_key,0),V$9),"")</f>
        <v/>
      </c>
    </row>
    <row r="744" spans="2:22" x14ac:dyDescent="0.25">
      <c r="B744" s="141">
        <f t="shared" si="84"/>
        <v>732</v>
      </c>
      <c r="C744" s="278">
        <f t="shared" si="78"/>
        <v>750</v>
      </c>
      <c r="E744" s="282" cm="1">
        <f t="array" ref="E744">IF($C744="","",INDEX(import_data,$C744,E$9))</f>
        <v>1673</v>
      </c>
      <c r="F744" s="280" t="str" cm="1">
        <f t="array" ref="F744">IF($C744="","",INDEX(import_data,$C744,F$9))</f>
        <v>Marko</v>
      </c>
      <c r="G744" s="280" t="str" cm="1">
        <f t="array" ref="G744">IF($C744="","",INDEX(import_data,$C744,G$9))</f>
        <v>Mlinac</v>
      </c>
      <c r="H744" s="280" t="str" cm="1">
        <f t="array" ref="H744">IF($C744="","",IF(INDEX(import_data,$C744,H$9)="","",INDEX(import_data,$C744,H$9)))</f>
        <v>OK Jelen</v>
      </c>
      <c r="I744" s="300" t="str" cm="1">
        <f t="array" ref="I744">IF($C744="","",IF(INDEX(import_data,$C744,I$9)="","",INDEX(import_data,$C744,I$9)))</f>
        <v>M21B</v>
      </c>
      <c r="K744" s="312" t="str">
        <f t="shared" si="80"/>
        <v>Marko – Mlinac – OK Jelen – M21B</v>
      </c>
      <c r="L744" s="92" t="s">
        <v>0</v>
      </c>
      <c r="M744" s="312" t="str">
        <f t="shared" si="81"/>
        <v>Marko – Mlinac – OK Jelen</v>
      </c>
      <c r="N744" s="92" t="s">
        <v>0</v>
      </c>
      <c r="O744" s="312" t="str">
        <f t="shared" si="82"/>
        <v>Marko – Mlinac</v>
      </c>
      <c r="P744" s="92" t="s">
        <v>0</v>
      </c>
      <c r="Q744" s="141">
        <f t="shared" si="83"/>
        <v>732</v>
      </c>
      <c r="R744" s="278" t="str">
        <f t="shared" si="79"/>
        <v/>
      </c>
      <c r="T744" s="282" t="str" cm="1">
        <f t="array" ref="T744">IFERROR(INDEX(import_data,MATCH($T$8&amp;"-"&amp;$Q744,import_key,0),T$9),"")</f>
        <v/>
      </c>
      <c r="U744" s="280" t="str" cm="1">
        <f t="array" ref="U744">IFERROR(INDEX(import_data,MATCH($T$8&amp;"-"&amp;$Q744,import_key,0),U$9),"")</f>
        <v/>
      </c>
      <c r="V744" s="300" t="str" cm="1">
        <f t="array" ref="V744">IFERROR(INDEX(import_data,MATCH($T$8&amp;"-"&amp;$Q744,import_key,0),V$9),"")</f>
        <v/>
      </c>
    </row>
    <row r="745" spans="2:22" x14ac:dyDescent="0.25">
      <c r="B745" s="141">
        <f t="shared" si="84"/>
        <v>733</v>
      </c>
      <c r="C745" s="278">
        <f t="shared" si="78"/>
        <v>751</v>
      </c>
      <c r="E745" s="282" cm="1">
        <f t="array" ref="E745">IF($C745="","",INDEX(import_data,$C745,E$9))</f>
        <v>2030</v>
      </c>
      <c r="F745" s="280" t="str" cm="1">
        <f t="array" ref="F745">IF($C745="","",INDEX(import_data,$C745,F$9))</f>
        <v>Marko</v>
      </c>
      <c r="G745" s="280" t="str" cm="1">
        <f t="array" ref="G745">IF($C745="","",INDEX(import_data,$C745,G$9))</f>
        <v>Vuković</v>
      </c>
      <c r="H745" s="280" t="str" cm="1">
        <f t="array" ref="H745">IF($C745="","",IF(INDEX(import_data,$C745,H$9)="","",INDEX(import_data,$C745,H$9)))</f>
        <v>OK Međimurje</v>
      </c>
      <c r="I745" s="300" t="str" cm="1">
        <f t="array" ref="I745">IF($C745="","",IF(INDEX(import_data,$C745,I$9)="","",INDEX(import_data,$C745,I$9)))</f>
        <v/>
      </c>
      <c r="K745" s="312" t="str">
        <f t="shared" si="80"/>
        <v>Marko – Vuković – OK Međimurje</v>
      </c>
      <c r="L745" s="92" t="s">
        <v>0</v>
      </c>
      <c r="M745" s="312" t="str">
        <f t="shared" si="81"/>
        <v>Marko – Vuković – OK Međimurje</v>
      </c>
      <c r="N745" s="92" t="s">
        <v>0</v>
      </c>
      <c r="O745" s="312" t="str">
        <f t="shared" si="82"/>
        <v>Marko – Vuković</v>
      </c>
      <c r="P745" s="92" t="s">
        <v>0</v>
      </c>
      <c r="Q745" s="141">
        <f t="shared" si="83"/>
        <v>733</v>
      </c>
      <c r="R745" s="278" t="str">
        <f t="shared" si="79"/>
        <v/>
      </c>
      <c r="T745" s="282" t="str" cm="1">
        <f t="array" ref="T745">IFERROR(INDEX(import_data,MATCH($T$8&amp;"-"&amp;$Q745,import_key,0),T$9),"")</f>
        <v/>
      </c>
      <c r="U745" s="280" t="str" cm="1">
        <f t="array" ref="U745">IFERROR(INDEX(import_data,MATCH($T$8&amp;"-"&amp;$Q745,import_key,0),U$9),"")</f>
        <v/>
      </c>
      <c r="V745" s="300" t="str" cm="1">
        <f t="array" ref="V745">IFERROR(INDEX(import_data,MATCH($T$8&amp;"-"&amp;$Q745,import_key,0),V$9),"")</f>
        <v/>
      </c>
    </row>
    <row r="746" spans="2:22" x14ac:dyDescent="0.25">
      <c r="B746" s="141">
        <f t="shared" si="84"/>
        <v>734</v>
      </c>
      <c r="C746" s="278">
        <f t="shared" si="78"/>
        <v>752</v>
      </c>
      <c r="E746" s="282" cm="1">
        <f t="array" ref="E746">IF($C746="","",INDEX(import_data,$C746,E$9))</f>
        <v>1742</v>
      </c>
      <c r="F746" s="280" t="str" cm="1">
        <f t="array" ref="F746">IF($C746="","",INDEX(import_data,$C746,F$9))</f>
        <v>Marko</v>
      </c>
      <c r="G746" s="280" t="str" cm="1">
        <f t="array" ref="G746">IF($C746="","",INDEX(import_data,$C746,G$9))</f>
        <v>Luketić</v>
      </c>
      <c r="H746" s="280" t="str" cm="1">
        <f t="array" ref="H746">IF($C746="","",IF(INDEX(import_data,$C746,H$9)="","",INDEX(import_data,$C746,H$9)))</f>
        <v>OK Sova</v>
      </c>
      <c r="I746" s="300" t="str" cm="1">
        <f t="array" ref="I746">IF($C746="","",IF(INDEX(import_data,$C746,I$9)="","",INDEX(import_data,$C746,I$9)))</f>
        <v/>
      </c>
      <c r="K746" s="312" t="str">
        <f t="shared" si="80"/>
        <v>Marko – Luketić – OK Sova</v>
      </c>
      <c r="L746" s="92" t="s">
        <v>0</v>
      </c>
      <c r="M746" s="312" t="str">
        <f t="shared" si="81"/>
        <v>Marko – Luketić – OK Sova</v>
      </c>
      <c r="N746" s="92" t="s">
        <v>0</v>
      </c>
      <c r="O746" s="312" t="str">
        <f t="shared" si="82"/>
        <v>Marko – Luketić</v>
      </c>
      <c r="P746" s="92" t="s">
        <v>0</v>
      </c>
      <c r="Q746" s="141">
        <f t="shared" si="83"/>
        <v>734</v>
      </c>
      <c r="R746" s="278" t="str">
        <f t="shared" si="79"/>
        <v/>
      </c>
      <c r="T746" s="282" t="str" cm="1">
        <f t="array" ref="T746">IFERROR(INDEX(import_data,MATCH($T$8&amp;"-"&amp;$Q746,import_key,0),T$9),"")</f>
        <v/>
      </c>
      <c r="U746" s="280" t="str" cm="1">
        <f t="array" ref="U746">IFERROR(INDEX(import_data,MATCH($T$8&amp;"-"&amp;$Q746,import_key,0),U$9),"")</f>
        <v/>
      </c>
      <c r="V746" s="300" t="str" cm="1">
        <f t="array" ref="V746">IFERROR(INDEX(import_data,MATCH($T$8&amp;"-"&amp;$Q746,import_key,0),V$9),"")</f>
        <v/>
      </c>
    </row>
    <row r="747" spans="2:22" x14ac:dyDescent="0.25">
      <c r="B747" s="141">
        <f t="shared" si="84"/>
        <v>735</v>
      </c>
      <c r="C747" s="278">
        <f t="shared" si="78"/>
        <v>753</v>
      </c>
      <c r="E747" s="282" cm="1">
        <f t="array" ref="E747">IF($C747="","",INDEX(import_data,$C747,E$9))</f>
        <v>1763</v>
      </c>
      <c r="F747" s="280" t="str" cm="1">
        <f t="array" ref="F747">IF($C747="","",INDEX(import_data,$C747,F$9))</f>
        <v>Marta</v>
      </c>
      <c r="G747" s="280" t="str" cm="1">
        <f t="array" ref="G747">IF($C747="","",INDEX(import_data,$C747,G$9))</f>
        <v>Petak</v>
      </c>
      <c r="H747" s="280" t="str" cm="1">
        <f t="array" ref="H747">IF($C747="","",IF(INDEX(import_data,$C747,H$9)="","",INDEX(import_data,$C747,H$9)))</f>
        <v>OK Ivan Merz</v>
      </c>
      <c r="I747" s="300" t="str" cm="1">
        <f t="array" ref="I747">IF($C747="","",IF(INDEX(import_data,$C747,I$9)="","",INDEX(import_data,$C747,I$9)))</f>
        <v/>
      </c>
      <c r="K747" s="312" t="str">
        <f t="shared" si="80"/>
        <v>Marta – Petak – OK Ivan Merz</v>
      </c>
      <c r="L747" s="92" t="s">
        <v>0</v>
      </c>
      <c r="M747" s="312" t="str">
        <f t="shared" si="81"/>
        <v>Marta – Petak – OK Ivan Merz</v>
      </c>
      <c r="N747" s="92" t="s">
        <v>0</v>
      </c>
      <c r="O747" s="312" t="str">
        <f t="shared" si="82"/>
        <v>Marta – Petak</v>
      </c>
      <c r="P747" s="92" t="s">
        <v>0</v>
      </c>
      <c r="Q747" s="141">
        <f t="shared" si="83"/>
        <v>735</v>
      </c>
      <c r="R747" s="278" t="str">
        <f t="shared" si="79"/>
        <v/>
      </c>
      <c r="T747" s="282" t="str" cm="1">
        <f t="array" ref="T747">IFERROR(INDEX(import_data,MATCH($T$8&amp;"-"&amp;$Q747,import_key,0),T$9),"")</f>
        <v/>
      </c>
      <c r="U747" s="280" t="str" cm="1">
        <f t="array" ref="U747">IFERROR(INDEX(import_data,MATCH($T$8&amp;"-"&amp;$Q747,import_key,0),U$9),"")</f>
        <v/>
      </c>
      <c r="V747" s="300" t="str" cm="1">
        <f t="array" ref="V747">IFERROR(INDEX(import_data,MATCH($T$8&amp;"-"&amp;$Q747,import_key,0),V$9),"")</f>
        <v/>
      </c>
    </row>
    <row r="748" spans="2:22" x14ac:dyDescent="0.25">
      <c r="B748" s="141">
        <f t="shared" si="84"/>
        <v>736</v>
      </c>
      <c r="C748" s="278">
        <f t="shared" si="78"/>
        <v>754</v>
      </c>
      <c r="E748" s="282" cm="1">
        <f t="array" ref="E748">IF($C748="","",INDEX(import_data,$C748,E$9))</f>
        <v>1512</v>
      </c>
      <c r="F748" s="280" t="str" cm="1">
        <f t="array" ref="F748">IF($C748="","",INDEX(import_data,$C748,F$9))</f>
        <v>Marta</v>
      </c>
      <c r="G748" s="280" t="str" cm="1">
        <f t="array" ref="G748">IF($C748="","",INDEX(import_data,$C748,G$9))</f>
        <v>Kukec</v>
      </c>
      <c r="H748" s="280" t="str" cm="1">
        <f t="array" ref="H748">IF($C748="","",IF(INDEX(import_data,$C748,H$9)="","",INDEX(import_data,$C748,H$9)))</f>
        <v>OK Vihor</v>
      </c>
      <c r="I748" s="300" t="str" cm="1">
        <f t="array" ref="I748">IF($C748="","",IF(INDEX(import_data,$C748,I$9)="","",INDEX(import_data,$C748,I$9)))</f>
        <v>Ž20</v>
      </c>
      <c r="K748" s="312" t="str">
        <f t="shared" si="80"/>
        <v>Marta – Kukec – OK Vihor – Ž20</v>
      </c>
      <c r="L748" s="92" t="s">
        <v>0</v>
      </c>
      <c r="M748" s="312" t="str">
        <f t="shared" si="81"/>
        <v>Marta – Kukec – OK Vihor</v>
      </c>
      <c r="N748" s="92" t="s">
        <v>0</v>
      </c>
      <c r="O748" s="312" t="str">
        <f t="shared" si="82"/>
        <v>Marta – Kukec</v>
      </c>
      <c r="P748" s="92" t="s">
        <v>0</v>
      </c>
      <c r="Q748" s="141">
        <f t="shared" si="83"/>
        <v>736</v>
      </c>
      <c r="R748" s="278" t="str">
        <f t="shared" si="79"/>
        <v/>
      </c>
      <c r="T748" s="282" t="str" cm="1">
        <f t="array" ref="T748">IFERROR(INDEX(import_data,MATCH($T$8&amp;"-"&amp;$Q748,import_key,0),T$9),"")</f>
        <v/>
      </c>
      <c r="U748" s="280" t="str" cm="1">
        <f t="array" ref="U748">IFERROR(INDEX(import_data,MATCH($T$8&amp;"-"&amp;$Q748,import_key,0),U$9),"")</f>
        <v/>
      </c>
      <c r="V748" s="300" t="str" cm="1">
        <f t="array" ref="V748">IFERROR(INDEX(import_data,MATCH($T$8&amp;"-"&amp;$Q748,import_key,0),V$9),"")</f>
        <v/>
      </c>
    </row>
    <row r="749" spans="2:22" x14ac:dyDescent="0.25">
      <c r="B749" s="141">
        <f t="shared" si="84"/>
        <v>737</v>
      </c>
      <c r="C749" s="278">
        <f t="shared" si="78"/>
        <v>755</v>
      </c>
      <c r="E749" s="282" cm="1">
        <f t="array" ref="E749">IF($C749="","",INDEX(import_data,$C749,E$9))</f>
        <v>1041</v>
      </c>
      <c r="F749" s="280" t="str" cm="1">
        <f t="array" ref="F749">IF($C749="","",INDEX(import_data,$C749,F$9))</f>
        <v>Marta</v>
      </c>
      <c r="G749" s="280" t="str" cm="1">
        <f t="array" ref="G749">IF($C749="","",INDEX(import_data,$C749,G$9))</f>
        <v>Nikolić</v>
      </c>
      <c r="H749" s="280" t="str" cm="1">
        <f t="array" ref="H749">IF($C749="","",IF(INDEX(import_data,$C749,H$9)="","",INDEX(import_data,$C749,H$9)))</f>
        <v>OK Vihor</v>
      </c>
      <c r="I749" s="300" t="str" cm="1">
        <f t="array" ref="I749">IF($C749="","",IF(INDEX(import_data,$C749,I$9)="","",INDEX(import_data,$C749,I$9)))</f>
        <v>Ž20</v>
      </c>
      <c r="K749" s="312" t="str">
        <f t="shared" si="80"/>
        <v>Marta – Nikolić – OK Vihor – Ž20</v>
      </c>
      <c r="L749" s="92" t="s">
        <v>0</v>
      </c>
      <c r="M749" s="312" t="str">
        <f t="shared" si="81"/>
        <v>Marta – Nikolić – OK Vihor</v>
      </c>
      <c r="N749" s="92" t="s">
        <v>0</v>
      </c>
      <c r="O749" s="312" t="str">
        <f t="shared" si="82"/>
        <v>Marta – Nikolić</v>
      </c>
      <c r="P749" s="92" t="s">
        <v>0</v>
      </c>
      <c r="Q749" s="141">
        <f t="shared" si="83"/>
        <v>737</v>
      </c>
      <c r="R749" s="278" t="str">
        <f t="shared" si="79"/>
        <v/>
      </c>
      <c r="T749" s="282" t="str" cm="1">
        <f t="array" ref="T749">IFERROR(INDEX(import_data,MATCH($T$8&amp;"-"&amp;$Q749,import_key,0),T$9),"")</f>
        <v/>
      </c>
      <c r="U749" s="280" t="str" cm="1">
        <f t="array" ref="U749">IFERROR(INDEX(import_data,MATCH($T$8&amp;"-"&amp;$Q749,import_key,0),U$9),"")</f>
        <v/>
      </c>
      <c r="V749" s="300" t="str" cm="1">
        <f t="array" ref="V749">IFERROR(INDEX(import_data,MATCH($T$8&amp;"-"&amp;$Q749,import_key,0),V$9),"")</f>
        <v/>
      </c>
    </row>
    <row r="750" spans="2:22" x14ac:dyDescent="0.25">
      <c r="B750" s="141">
        <f t="shared" si="84"/>
        <v>738</v>
      </c>
      <c r="C750" s="278">
        <f t="shared" si="78"/>
        <v>756</v>
      </c>
      <c r="E750" s="282" cm="1">
        <f t="array" ref="E750">IF($C750="","",INDEX(import_data,$C750,E$9))</f>
        <v>1260</v>
      </c>
      <c r="F750" s="280" t="str" cm="1">
        <f t="array" ref="F750">IF($C750="","",INDEX(import_data,$C750,F$9))</f>
        <v>Marta</v>
      </c>
      <c r="G750" s="280" t="str" cm="1">
        <f t="array" ref="G750">IF($C750="","",INDEX(import_data,$C750,G$9))</f>
        <v>Kiš</v>
      </c>
      <c r="H750" s="280" t="str" cm="1">
        <f t="array" ref="H750">IF($C750="","",IF(INDEX(import_data,$C750,H$9)="","",INDEX(import_data,$C750,H$9)))</f>
        <v>OK Vihor</v>
      </c>
      <c r="I750" s="300" t="str" cm="1">
        <f t="array" ref="I750">IF($C750="","",IF(INDEX(import_data,$C750,I$9)="","",INDEX(import_data,$C750,I$9)))</f>
        <v>Ž35</v>
      </c>
      <c r="K750" s="312" t="str">
        <f t="shared" si="80"/>
        <v>Marta – Kiš – OK Vihor – Ž35</v>
      </c>
      <c r="L750" s="92" t="s">
        <v>0</v>
      </c>
      <c r="M750" s="312" t="str">
        <f t="shared" si="81"/>
        <v>Marta – Kiš – OK Vihor</v>
      </c>
      <c r="N750" s="92" t="s">
        <v>0</v>
      </c>
      <c r="O750" s="312" t="str">
        <f t="shared" si="82"/>
        <v>Marta – Kiš</v>
      </c>
      <c r="P750" s="92" t="s">
        <v>0</v>
      </c>
      <c r="Q750" s="141">
        <f t="shared" si="83"/>
        <v>738</v>
      </c>
      <c r="R750" s="278" t="str">
        <f t="shared" si="79"/>
        <v/>
      </c>
      <c r="T750" s="282" t="str" cm="1">
        <f t="array" ref="T750">IFERROR(INDEX(import_data,MATCH($T$8&amp;"-"&amp;$Q750,import_key,0),T$9),"")</f>
        <v/>
      </c>
      <c r="U750" s="280" t="str" cm="1">
        <f t="array" ref="U750">IFERROR(INDEX(import_data,MATCH($T$8&amp;"-"&amp;$Q750,import_key,0),U$9),"")</f>
        <v/>
      </c>
      <c r="V750" s="300" t="str" cm="1">
        <f t="array" ref="V750">IFERROR(INDEX(import_data,MATCH($T$8&amp;"-"&amp;$Q750,import_key,0),V$9),"")</f>
        <v/>
      </c>
    </row>
    <row r="751" spans="2:22" x14ac:dyDescent="0.25">
      <c r="B751" s="141">
        <f t="shared" si="84"/>
        <v>739</v>
      </c>
      <c r="C751" s="278">
        <f t="shared" si="78"/>
        <v>757</v>
      </c>
      <c r="E751" s="282" cm="1">
        <f t="array" ref="E751">IF($C751="","",INDEX(import_data,$C751,E$9))</f>
        <v>1215</v>
      </c>
      <c r="F751" s="280" t="str" cm="1">
        <f t="array" ref="F751">IF($C751="","",INDEX(import_data,$C751,F$9))</f>
        <v>Marta</v>
      </c>
      <c r="G751" s="280" t="str" cm="1">
        <f t="array" ref="G751">IF($C751="","",INDEX(import_data,$C751,G$9))</f>
        <v>Gojmerac</v>
      </c>
      <c r="H751" s="280" t="str" cm="1">
        <f t="array" ref="H751">IF($C751="","",IF(INDEX(import_data,$C751,H$9)="","",INDEX(import_data,$C751,H$9)))</f>
        <v>OK Ivan Merz</v>
      </c>
      <c r="I751" s="300" t="str" cm="1">
        <f t="array" ref="I751">IF($C751="","",IF(INDEX(import_data,$C751,I$9)="","",INDEX(import_data,$C751,I$9)))</f>
        <v/>
      </c>
      <c r="K751" s="312" t="str">
        <f t="shared" si="80"/>
        <v>Marta – Gojmerac – OK Ivan Merz</v>
      </c>
      <c r="L751" s="92" t="s">
        <v>0</v>
      </c>
      <c r="M751" s="312" t="str">
        <f t="shared" si="81"/>
        <v>Marta – Gojmerac – OK Ivan Merz</v>
      </c>
      <c r="N751" s="92" t="s">
        <v>0</v>
      </c>
      <c r="O751" s="312" t="str">
        <f t="shared" si="82"/>
        <v>Marta – Gojmerac</v>
      </c>
      <c r="P751" s="92" t="s">
        <v>0</v>
      </c>
      <c r="Q751" s="141">
        <f t="shared" si="83"/>
        <v>739</v>
      </c>
      <c r="R751" s="278" t="str">
        <f t="shared" si="79"/>
        <v/>
      </c>
      <c r="T751" s="282" t="str" cm="1">
        <f t="array" ref="T751">IFERROR(INDEX(import_data,MATCH($T$8&amp;"-"&amp;$Q751,import_key,0),T$9),"")</f>
        <v/>
      </c>
      <c r="U751" s="280" t="str" cm="1">
        <f t="array" ref="U751">IFERROR(INDEX(import_data,MATCH($T$8&amp;"-"&amp;$Q751,import_key,0),U$9),"")</f>
        <v/>
      </c>
      <c r="V751" s="300" t="str" cm="1">
        <f t="array" ref="V751">IFERROR(INDEX(import_data,MATCH($T$8&amp;"-"&amp;$Q751,import_key,0),V$9),"")</f>
        <v/>
      </c>
    </row>
    <row r="752" spans="2:22" x14ac:dyDescent="0.25">
      <c r="B752" s="141">
        <f t="shared" si="84"/>
        <v>740</v>
      </c>
      <c r="C752" s="278">
        <f t="shared" si="78"/>
        <v>758</v>
      </c>
      <c r="E752" s="282" cm="1">
        <f t="array" ref="E752">IF($C752="","",INDEX(import_data,$C752,E$9))</f>
        <v>1946</v>
      </c>
      <c r="F752" s="280" t="str" cm="1">
        <f t="array" ref="F752">IF($C752="","",INDEX(import_data,$C752,F$9))</f>
        <v>Marta</v>
      </c>
      <c r="G752" s="280" t="str" cm="1">
        <f t="array" ref="G752">IF($C752="","",INDEX(import_data,$C752,G$9))</f>
        <v>Tkalec</v>
      </c>
      <c r="H752" s="280" t="str" cm="1">
        <f t="array" ref="H752">IF($C752="","",IF(INDEX(import_data,$C752,H$9)="","",INDEX(import_data,$C752,H$9)))</f>
        <v>OK Međimurje</v>
      </c>
      <c r="I752" s="300" t="str" cm="1">
        <f t="array" ref="I752">IF($C752="","",IF(INDEX(import_data,$C752,I$9)="","",INDEX(import_data,$C752,I$9)))</f>
        <v/>
      </c>
      <c r="K752" s="312" t="str">
        <f t="shared" si="80"/>
        <v>Marta – Tkalec – OK Međimurje</v>
      </c>
      <c r="L752" s="92" t="s">
        <v>0</v>
      </c>
      <c r="M752" s="312" t="str">
        <f t="shared" si="81"/>
        <v>Marta – Tkalec – OK Međimurje</v>
      </c>
      <c r="N752" s="92" t="s">
        <v>0</v>
      </c>
      <c r="O752" s="312" t="str">
        <f t="shared" si="82"/>
        <v>Marta – Tkalec</v>
      </c>
      <c r="P752" s="92" t="s">
        <v>0</v>
      </c>
      <c r="Q752" s="141">
        <f t="shared" si="83"/>
        <v>740</v>
      </c>
      <c r="R752" s="278" t="str">
        <f t="shared" si="79"/>
        <v/>
      </c>
      <c r="T752" s="282" t="str" cm="1">
        <f t="array" ref="T752">IFERROR(INDEX(import_data,MATCH($T$8&amp;"-"&amp;$Q752,import_key,0),T$9),"")</f>
        <v/>
      </c>
      <c r="U752" s="280" t="str" cm="1">
        <f t="array" ref="U752">IFERROR(INDEX(import_data,MATCH($T$8&amp;"-"&amp;$Q752,import_key,0),U$9),"")</f>
        <v/>
      </c>
      <c r="V752" s="300" t="str" cm="1">
        <f t="array" ref="V752">IFERROR(INDEX(import_data,MATCH($T$8&amp;"-"&amp;$Q752,import_key,0),V$9),"")</f>
        <v/>
      </c>
    </row>
    <row r="753" spans="2:22" x14ac:dyDescent="0.25">
      <c r="B753" s="141">
        <f t="shared" si="84"/>
        <v>741</v>
      </c>
      <c r="C753" s="278">
        <f t="shared" si="78"/>
        <v>759</v>
      </c>
      <c r="E753" s="282" cm="1">
        <f t="array" ref="E753">IF($C753="","",INDEX(import_data,$C753,E$9))</f>
        <v>2052</v>
      </c>
      <c r="F753" s="280" t="str" cm="1">
        <f t="array" ref="F753">IF($C753="","",INDEX(import_data,$C753,F$9))</f>
        <v>Marta</v>
      </c>
      <c r="G753" s="280" t="str" cm="1">
        <f t="array" ref="G753">IF($C753="","",INDEX(import_data,$C753,G$9))</f>
        <v>Pađan</v>
      </c>
      <c r="H753" s="280" t="str" cm="1">
        <f t="array" ref="H753">IF($C753="","",IF(INDEX(import_data,$C753,H$9)="","",INDEX(import_data,$C753,H$9)))</f>
        <v>OK Bjelovar</v>
      </c>
      <c r="I753" s="300" t="str" cm="1">
        <f t="array" ref="I753">IF($C753="","",IF(INDEX(import_data,$C753,I$9)="","",INDEX(import_data,$C753,I$9)))</f>
        <v/>
      </c>
      <c r="K753" s="312" t="str">
        <f t="shared" si="80"/>
        <v>Marta – Pađan – OK Bjelovar</v>
      </c>
      <c r="L753" s="92" t="s">
        <v>0</v>
      </c>
      <c r="M753" s="312" t="str">
        <f t="shared" si="81"/>
        <v>Marta – Pađan – OK Bjelovar</v>
      </c>
      <c r="N753" s="92" t="s">
        <v>0</v>
      </c>
      <c r="O753" s="312" t="str">
        <f t="shared" si="82"/>
        <v>Marta – Pađan</v>
      </c>
      <c r="P753" s="92" t="s">
        <v>0</v>
      </c>
      <c r="Q753" s="141">
        <f t="shared" si="83"/>
        <v>741</v>
      </c>
      <c r="R753" s="278" t="str">
        <f t="shared" si="79"/>
        <v/>
      </c>
      <c r="T753" s="282" t="str" cm="1">
        <f t="array" ref="T753">IFERROR(INDEX(import_data,MATCH($T$8&amp;"-"&amp;$Q753,import_key,0),T$9),"")</f>
        <v/>
      </c>
      <c r="U753" s="280" t="str" cm="1">
        <f t="array" ref="U753">IFERROR(INDEX(import_data,MATCH($T$8&amp;"-"&amp;$Q753,import_key,0),U$9),"")</f>
        <v/>
      </c>
      <c r="V753" s="300" t="str" cm="1">
        <f t="array" ref="V753">IFERROR(INDEX(import_data,MATCH($T$8&amp;"-"&amp;$Q753,import_key,0),V$9),"")</f>
        <v/>
      </c>
    </row>
    <row r="754" spans="2:22" x14ac:dyDescent="0.25">
      <c r="B754" s="141">
        <f t="shared" si="84"/>
        <v>742</v>
      </c>
      <c r="C754" s="278">
        <f t="shared" si="78"/>
        <v>760</v>
      </c>
      <c r="E754" s="282" cm="1">
        <f t="array" ref="E754">IF($C754="","",INDEX(import_data,$C754,E$9))</f>
        <v>2107</v>
      </c>
      <c r="F754" s="280" t="str" cm="1">
        <f t="array" ref="F754">IF($C754="","",INDEX(import_data,$C754,F$9))</f>
        <v>Marten</v>
      </c>
      <c r="G754" s="280" t="str" cm="1">
        <f t="array" ref="G754">IF($C754="","",INDEX(import_data,$C754,G$9))</f>
        <v>Lindroos</v>
      </c>
      <c r="H754" s="280" t="str" cm="1">
        <f t="array" ref="H754">IF($C754="","",IF(INDEX(import_data,$C754,H$9)="","",INDEX(import_data,$C754,H$9)))</f>
        <v>Kimito SF</v>
      </c>
      <c r="I754" s="300" t="str" cm="1">
        <f t="array" ref="I754">IF($C754="","",IF(INDEX(import_data,$C754,I$9)="","",INDEX(import_data,$C754,I$9)))</f>
        <v/>
      </c>
      <c r="K754" s="312" t="str">
        <f t="shared" si="80"/>
        <v>Marten – Lindroos – Kimito SF</v>
      </c>
      <c r="L754" s="92" t="s">
        <v>0</v>
      </c>
      <c r="M754" s="312" t="str">
        <f t="shared" si="81"/>
        <v>Marten – Lindroos – Kimito SF</v>
      </c>
      <c r="N754" s="92" t="s">
        <v>0</v>
      </c>
      <c r="O754" s="312" t="str">
        <f t="shared" si="82"/>
        <v>Marten – Lindroos</v>
      </c>
      <c r="P754" s="92" t="s">
        <v>0</v>
      </c>
      <c r="Q754" s="141">
        <f t="shared" si="83"/>
        <v>742</v>
      </c>
      <c r="R754" s="278" t="str">
        <f t="shared" si="79"/>
        <v/>
      </c>
      <c r="T754" s="282" t="str" cm="1">
        <f t="array" ref="T754">IFERROR(INDEX(import_data,MATCH($T$8&amp;"-"&amp;$Q754,import_key,0),T$9),"")</f>
        <v/>
      </c>
      <c r="U754" s="280" t="str" cm="1">
        <f t="array" ref="U754">IFERROR(INDEX(import_data,MATCH($T$8&amp;"-"&amp;$Q754,import_key,0),U$9),"")</f>
        <v/>
      </c>
      <c r="V754" s="300" t="str" cm="1">
        <f t="array" ref="V754">IFERROR(INDEX(import_data,MATCH($T$8&amp;"-"&amp;$Q754,import_key,0),V$9),"")</f>
        <v/>
      </c>
    </row>
    <row r="755" spans="2:22" x14ac:dyDescent="0.25">
      <c r="B755" s="141">
        <f t="shared" si="84"/>
        <v>743</v>
      </c>
      <c r="C755" s="278">
        <f t="shared" si="78"/>
        <v>761</v>
      </c>
      <c r="E755" s="282" cm="1">
        <f t="array" ref="E755">IF($C755="","",INDEX(import_data,$C755,E$9))</f>
        <v>1108</v>
      </c>
      <c r="F755" s="280" t="str" cm="1">
        <f t="array" ref="F755">IF($C755="","",INDEX(import_data,$C755,F$9))</f>
        <v>Martin</v>
      </c>
      <c r="G755" s="280" t="str" cm="1">
        <f t="array" ref="G755">IF($C755="","",INDEX(import_data,$C755,G$9))</f>
        <v>Meštrović</v>
      </c>
      <c r="H755" s="280" t="str" cm="1">
        <f t="array" ref="H755">IF($C755="","",IF(INDEX(import_data,$C755,H$9)="","",INDEX(import_data,$C755,H$9)))</f>
        <v>OK Kapela</v>
      </c>
      <c r="I755" s="300" t="str" cm="1">
        <f t="array" ref="I755">IF($C755="","",IF(INDEX(import_data,$C755,I$9)="","",INDEX(import_data,$C755,I$9)))</f>
        <v>M14</v>
      </c>
      <c r="K755" s="312" t="str">
        <f t="shared" si="80"/>
        <v>Martin – Meštrović – OK Kapela – M14</v>
      </c>
      <c r="L755" s="92" t="s">
        <v>0</v>
      </c>
      <c r="M755" s="312" t="str">
        <f t="shared" si="81"/>
        <v>Martin – Meštrović – OK Kapela</v>
      </c>
      <c r="N755" s="92" t="s">
        <v>0</v>
      </c>
      <c r="O755" s="312" t="str">
        <f t="shared" si="82"/>
        <v>Martin – Meštrović</v>
      </c>
      <c r="P755" s="92" t="s">
        <v>0</v>
      </c>
      <c r="Q755" s="141">
        <f t="shared" si="83"/>
        <v>743</v>
      </c>
      <c r="R755" s="278" t="str">
        <f t="shared" si="79"/>
        <v/>
      </c>
      <c r="T755" s="282" t="str" cm="1">
        <f t="array" ref="T755">IFERROR(INDEX(import_data,MATCH($T$8&amp;"-"&amp;$Q755,import_key,0),T$9),"")</f>
        <v/>
      </c>
      <c r="U755" s="280" t="str" cm="1">
        <f t="array" ref="U755">IFERROR(INDEX(import_data,MATCH($T$8&amp;"-"&amp;$Q755,import_key,0),U$9),"")</f>
        <v/>
      </c>
      <c r="V755" s="300" t="str" cm="1">
        <f t="array" ref="V755">IFERROR(INDEX(import_data,MATCH($T$8&amp;"-"&amp;$Q755,import_key,0),V$9),"")</f>
        <v/>
      </c>
    </row>
    <row r="756" spans="2:22" x14ac:dyDescent="0.25">
      <c r="B756" s="141">
        <f t="shared" si="84"/>
        <v>744</v>
      </c>
      <c r="C756" s="278">
        <f t="shared" si="78"/>
        <v>762</v>
      </c>
      <c r="E756" s="282" cm="1">
        <f t="array" ref="E756">IF($C756="","",INDEX(import_data,$C756,E$9))</f>
        <v>1624</v>
      </c>
      <c r="F756" s="280" t="str" cm="1">
        <f t="array" ref="F756">IF($C756="","",INDEX(import_data,$C756,F$9))</f>
        <v>Martin</v>
      </c>
      <c r="G756" s="280" t="str" cm="1">
        <f t="array" ref="G756">IF($C756="","",INDEX(import_data,$C756,G$9))</f>
        <v>Grivić</v>
      </c>
      <c r="H756" s="280" t="str" cm="1">
        <f t="array" ref="H756">IF($C756="","",IF(INDEX(import_data,$C756,H$9)="","",INDEX(import_data,$C756,H$9)))</f>
        <v>OK Varaždin</v>
      </c>
      <c r="I756" s="300" t="str" cm="1">
        <f t="array" ref="I756">IF($C756="","",IF(INDEX(import_data,$C756,I$9)="","",INDEX(import_data,$C756,I$9)))</f>
        <v/>
      </c>
      <c r="K756" s="312" t="str">
        <f t="shared" si="80"/>
        <v>Martin – Grivić – OK Varaždin</v>
      </c>
      <c r="L756" s="92" t="s">
        <v>0</v>
      </c>
      <c r="M756" s="312" t="str">
        <f t="shared" si="81"/>
        <v>Martin – Grivić – OK Varaždin</v>
      </c>
      <c r="N756" s="92" t="s">
        <v>0</v>
      </c>
      <c r="O756" s="312" t="str">
        <f t="shared" si="82"/>
        <v>Martin – Grivić</v>
      </c>
      <c r="P756" s="92" t="s">
        <v>0</v>
      </c>
      <c r="Q756" s="141">
        <f t="shared" si="83"/>
        <v>744</v>
      </c>
      <c r="R756" s="278" t="str">
        <f t="shared" si="79"/>
        <v/>
      </c>
      <c r="T756" s="282" t="str" cm="1">
        <f t="array" ref="T756">IFERROR(INDEX(import_data,MATCH($T$8&amp;"-"&amp;$Q756,import_key,0),T$9),"")</f>
        <v/>
      </c>
      <c r="U756" s="280" t="str" cm="1">
        <f t="array" ref="U756">IFERROR(INDEX(import_data,MATCH($T$8&amp;"-"&amp;$Q756,import_key,0),U$9),"")</f>
        <v/>
      </c>
      <c r="V756" s="300" t="str" cm="1">
        <f t="array" ref="V756">IFERROR(INDEX(import_data,MATCH($T$8&amp;"-"&amp;$Q756,import_key,0),V$9),"")</f>
        <v/>
      </c>
    </row>
    <row r="757" spans="2:22" x14ac:dyDescent="0.25">
      <c r="B757" s="141">
        <f t="shared" si="84"/>
        <v>745</v>
      </c>
      <c r="C757" s="278">
        <f t="shared" si="78"/>
        <v>763</v>
      </c>
      <c r="E757" s="282" cm="1">
        <f t="array" ref="E757">IF($C757="","",INDEX(import_data,$C757,E$9))</f>
        <v>2208</v>
      </c>
      <c r="F757" s="280" t="str" cm="1">
        <f t="array" ref="F757">IF($C757="","",INDEX(import_data,$C757,F$9))</f>
        <v>Martin</v>
      </c>
      <c r="G757" s="280" t="str" cm="1">
        <f t="array" ref="G757">IF($C757="","",INDEX(import_data,$C757,G$9))</f>
        <v>Vukmanović</v>
      </c>
      <c r="H757" s="280" t="str" cm="1">
        <f t="array" ref="H757">IF($C757="","",IF(INDEX(import_data,$C757,H$9)="","",INDEX(import_data,$C757,H$9)))</f>
        <v>OK Kapela</v>
      </c>
      <c r="I757" s="300" t="str" cm="1">
        <f t="array" ref="I757">IF($C757="","",IF(INDEX(import_data,$C757,I$9)="","",INDEX(import_data,$C757,I$9)))</f>
        <v>M12</v>
      </c>
      <c r="K757" s="312" t="str">
        <f t="shared" si="80"/>
        <v>Martin – Vukmanović – OK Kapela – M12</v>
      </c>
      <c r="L757" s="92" t="s">
        <v>0</v>
      </c>
      <c r="M757" s="312" t="str">
        <f t="shared" si="81"/>
        <v>Martin – Vukmanović – OK Kapela</v>
      </c>
      <c r="N757" s="92" t="s">
        <v>0</v>
      </c>
      <c r="O757" s="312" t="str">
        <f t="shared" si="82"/>
        <v>Martin – Vukmanović</v>
      </c>
      <c r="P757" s="92" t="s">
        <v>0</v>
      </c>
      <c r="Q757" s="141">
        <f t="shared" si="83"/>
        <v>745</v>
      </c>
      <c r="R757" s="278" t="str">
        <f t="shared" si="79"/>
        <v/>
      </c>
      <c r="T757" s="282" t="str" cm="1">
        <f t="array" ref="T757">IFERROR(INDEX(import_data,MATCH($T$8&amp;"-"&amp;$Q757,import_key,0),T$9),"")</f>
        <v/>
      </c>
      <c r="U757" s="280" t="str" cm="1">
        <f t="array" ref="U757">IFERROR(INDEX(import_data,MATCH($T$8&amp;"-"&amp;$Q757,import_key,0),U$9),"")</f>
        <v/>
      </c>
      <c r="V757" s="300" t="str" cm="1">
        <f t="array" ref="V757">IFERROR(INDEX(import_data,MATCH($T$8&amp;"-"&amp;$Q757,import_key,0),V$9),"")</f>
        <v/>
      </c>
    </row>
    <row r="758" spans="2:22" x14ac:dyDescent="0.25">
      <c r="B758" s="141">
        <f t="shared" si="84"/>
        <v>746</v>
      </c>
      <c r="C758" s="278">
        <f t="shared" si="78"/>
        <v>764</v>
      </c>
      <c r="E758" s="282" cm="1">
        <f t="array" ref="E758">IF($C758="","",INDEX(import_data,$C758,E$9))</f>
        <v>2143</v>
      </c>
      <c r="F758" s="280" t="str" cm="1">
        <f t="array" ref="F758">IF($C758="","",INDEX(import_data,$C758,F$9))</f>
        <v>Martin</v>
      </c>
      <c r="G758" s="280" t="str" cm="1">
        <f t="array" ref="G758">IF($C758="","",INDEX(import_data,$C758,G$9))</f>
        <v>Krešan</v>
      </c>
      <c r="H758" s="280" t="str" cm="1">
        <f t="array" ref="H758">IF($C758="","",IF(INDEX(import_data,$C758,H$9)="","",INDEX(import_data,$C758,H$9)))</f>
        <v/>
      </c>
      <c r="I758" s="300" t="str" cm="1">
        <f t="array" ref="I758">IF($C758="","",IF(INDEX(import_data,$C758,I$9)="","",INDEX(import_data,$C758,I$9)))</f>
        <v/>
      </c>
      <c r="K758" s="312" t="str">
        <f t="shared" si="80"/>
        <v>Martin – Krešan</v>
      </c>
      <c r="L758" s="92" t="s">
        <v>0</v>
      </c>
      <c r="M758" s="312" t="str">
        <f t="shared" si="81"/>
        <v>Martin – Krešan</v>
      </c>
      <c r="N758" s="92" t="s">
        <v>0</v>
      </c>
      <c r="O758" s="312" t="str">
        <f t="shared" si="82"/>
        <v>Martin – Krešan</v>
      </c>
      <c r="P758" s="92" t="s">
        <v>0</v>
      </c>
      <c r="Q758" s="141">
        <f t="shared" si="83"/>
        <v>746</v>
      </c>
      <c r="R758" s="278" t="str">
        <f t="shared" si="79"/>
        <v/>
      </c>
      <c r="T758" s="282" t="str" cm="1">
        <f t="array" ref="T758">IFERROR(INDEX(import_data,MATCH($T$8&amp;"-"&amp;$Q758,import_key,0),T$9),"")</f>
        <v/>
      </c>
      <c r="U758" s="280" t="str" cm="1">
        <f t="array" ref="U758">IFERROR(INDEX(import_data,MATCH($T$8&amp;"-"&amp;$Q758,import_key,0),U$9),"")</f>
        <v/>
      </c>
      <c r="V758" s="300" t="str" cm="1">
        <f t="array" ref="V758">IFERROR(INDEX(import_data,MATCH($T$8&amp;"-"&amp;$Q758,import_key,0),V$9),"")</f>
        <v/>
      </c>
    </row>
    <row r="759" spans="2:22" x14ac:dyDescent="0.25">
      <c r="B759" s="141">
        <f t="shared" si="84"/>
        <v>747</v>
      </c>
      <c r="C759" s="278">
        <f t="shared" si="78"/>
        <v>765</v>
      </c>
      <c r="E759" s="282" cm="1">
        <f t="array" ref="E759">IF($C759="","",INDEX(import_data,$C759,E$9))</f>
        <v>2087</v>
      </c>
      <c r="F759" s="280" t="str" cm="1">
        <f t="array" ref="F759">IF($C759="","",INDEX(import_data,$C759,F$9))</f>
        <v>Martin</v>
      </c>
      <c r="G759" s="280" t="str" cm="1">
        <f t="array" ref="G759">IF($C759="","",INDEX(import_data,$C759,G$9))</f>
        <v>Waldhauser</v>
      </c>
      <c r="H759" s="280" t="str" cm="1">
        <f t="array" ref="H759">IF($C759="","",IF(INDEX(import_data,$C759,H$9)="","",INDEX(import_data,$C759,H$9)))</f>
        <v>OK Jiskra N. B.</v>
      </c>
      <c r="I759" s="300" t="str" cm="1">
        <f t="array" ref="I759">IF($C759="","",IF(INDEX(import_data,$C759,I$9)="","",INDEX(import_data,$C759,I$9)))</f>
        <v/>
      </c>
      <c r="K759" s="312" t="str">
        <f t="shared" si="80"/>
        <v>Martin – Waldhauser – OK Jiskra N. B.</v>
      </c>
      <c r="L759" s="92" t="s">
        <v>0</v>
      </c>
      <c r="M759" s="312" t="str">
        <f t="shared" si="81"/>
        <v>Martin – Waldhauser – OK Jiskra N. B.</v>
      </c>
      <c r="N759" s="92" t="s">
        <v>0</v>
      </c>
      <c r="O759" s="312" t="str">
        <f t="shared" si="82"/>
        <v>Martin – Waldhauser</v>
      </c>
      <c r="P759" s="92" t="s">
        <v>0</v>
      </c>
      <c r="Q759" s="141">
        <f t="shared" si="83"/>
        <v>747</v>
      </c>
      <c r="R759" s="278" t="str">
        <f t="shared" si="79"/>
        <v/>
      </c>
      <c r="T759" s="282" t="str" cm="1">
        <f t="array" ref="T759">IFERROR(INDEX(import_data,MATCH($T$8&amp;"-"&amp;$Q759,import_key,0),T$9),"")</f>
        <v/>
      </c>
      <c r="U759" s="280" t="str" cm="1">
        <f t="array" ref="U759">IFERROR(INDEX(import_data,MATCH($T$8&amp;"-"&amp;$Q759,import_key,0),U$9),"")</f>
        <v/>
      </c>
      <c r="V759" s="300" t="str" cm="1">
        <f t="array" ref="V759">IFERROR(INDEX(import_data,MATCH($T$8&amp;"-"&amp;$Q759,import_key,0),V$9),"")</f>
        <v/>
      </c>
    </row>
    <row r="760" spans="2:22" x14ac:dyDescent="0.25">
      <c r="B760" s="141">
        <f t="shared" si="84"/>
        <v>748</v>
      </c>
      <c r="C760" s="278">
        <f t="shared" si="78"/>
        <v>766</v>
      </c>
      <c r="E760" s="282" cm="1">
        <f t="array" ref="E760">IF($C760="","",INDEX(import_data,$C760,E$9))</f>
        <v>1154</v>
      </c>
      <c r="F760" s="280" t="str" cm="1">
        <f t="array" ref="F760">IF($C760="","",INDEX(import_data,$C760,F$9))</f>
        <v>Martina</v>
      </c>
      <c r="G760" s="280" t="str" cm="1">
        <f t="array" ref="G760">IF($C760="","",INDEX(import_data,$C760,G$9))</f>
        <v>Tutić</v>
      </c>
      <c r="H760" s="280" t="str" cm="1">
        <f t="array" ref="H760">IF($C760="","",IF(INDEX(import_data,$C760,H$9)="","",INDEX(import_data,$C760,H$9)))</f>
        <v>OK Vihor</v>
      </c>
      <c r="I760" s="300" t="str" cm="1">
        <f t="array" ref="I760">IF($C760="","",IF(INDEX(import_data,$C760,I$9)="","",INDEX(import_data,$C760,I$9)))</f>
        <v/>
      </c>
      <c r="K760" s="312" t="str">
        <f t="shared" si="80"/>
        <v>Martina – Tutić – OK Vihor</v>
      </c>
      <c r="L760" s="92" t="s">
        <v>0</v>
      </c>
      <c r="M760" s="312" t="str">
        <f t="shared" si="81"/>
        <v>Martina – Tutić – OK Vihor</v>
      </c>
      <c r="N760" s="92" t="s">
        <v>0</v>
      </c>
      <c r="O760" s="312" t="str">
        <f t="shared" si="82"/>
        <v>Martina – Tutić</v>
      </c>
      <c r="P760" s="92" t="s">
        <v>0</v>
      </c>
      <c r="Q760" s="141">
        <f t="shared" si="83"/>
        <v>748</v>
      </c>
      <c r="R760" s="278" t="str">
        <f t="shared" si="79"/>
        <v/>
      </c>
      <c r="T760" s="282" t="str" cm="1">
        <f t="array" ref="T760">IFERROR(INDEX(import_data,MATCH($T$8&amp;"-"&amp;$Q760,import_key,0),T$9),"")</f>
        <v/>
      </c>
      <c r="U760" s="280" t="str" cm="1">
        <f t="array" ref="U760">IFERROR(INDEX(import_data,MATCH($T$8&amp;"-"&amp;$Q760,import_key,0),U$9),"")</f>
        <v/>
      </c>
      <c r="V760" s="300" t="str" cm="1">
        <f t="array" ref="V760">IFERROR(INDEX(import_data,MATCH($T$8&amp;"-"&amp;$Q760,import_key,0),V$9),"")</f>
        <v/>
      </c>
    </row>
    <row r="761" spans="2:22" x14ac:dyDescent="0.25">
      <c r="B761" s="141">
        <f t="shared" si="84"/>
        <v>749</v>
      </c>
      <c r="C761" s="278">
        <f t="shared" si="78"/>
        <v>767</v>
      </c>
      <c r="E761" s="282" cm="1">
        <f t="array" ref="E761">IF($C761="","",INDEX(import_data,$C761,E$9))</f>
        <v>1719</v>
      </c>
      <c r="F761" s="280" t="str" cm="1">
        <f t="array" ref="F761">IF($C761="","",INDEX(import_data,$C761,F$9))</f>
        <v>Martina</v>
      </c>
      <c r="G761" s="280" t="str" cm="1">
        <f t="array" ref="G761">IF($C761="","",INDEX(import_data,$C761,G$9))</f>
        <v>Ružić</v>
      </c>
      <c r="H761" s="280" t="str" cm="1">
        <f t="array" ref="H761">IF($C761="","",IF(INDEX(import_data,$C761,H$9)="","",INDEX(import_data,$C761,H$9)))</f>
        <v>OK Vihor</v>
      </c>
      <c r="I761" s="300" t="str" cm="1">
        <f t="array" ref="I761">IF($C761="","",IF(INDEX(import_data,$C761,I$9)="","",INDEX(import_data,$C761,I$9)))</f>
        <v/>
      </c>
      <c r="K761" s="312" t="str">
        <f t="shared" si="80"/>
        <v>Martina – Ružić – OK Vihor</v>
      </c>
      <c r="L761" s="92" t="s">
        <v>0</v>
      </c>
      <c r="M761" s="312" t="str">
        <f t="shared" si="81"/>
        <v>Martina – Ružić – OK Vihor</v>
      </c>
      <c r="N761" s="92" t="s">
        <v>0</v>
      </c>
      <c r="O761" s="312" t="str">
        <f t="shared" si="82"/>
        <v>Martina – Ružić</v>
      </c>
      <c r="P761" s="92" t="s">
        <v>0</v>
      </c>
      <c r="Q761" s="141">
        <f t="shared" si="83"/>
        <v>749</v>
      </c>
      <c r="R761" s="278" t="str">
        <f t="shared" si="79"/>
        <v/>
      </c>
      <c r="T761" s="282" t="str" cm="1">
        <f t="array" ref="T761">IFERROR(INDEX(import_data,MATCH($T$8&amp;"-"&amp;$Q761,import_key,0),T$9),"")</f>
        <v/>
      </c>
      <c r="U761" s="280" t="str" cm="1">
        <f t="array" ref="U761">IFERROR(INDEX(import_data,MATCH($T$8&amp;"-"&amp;$Q761,import_key,0),U$9),"")</f>
        <v/>
      </c>
      <c r="V761" s="300" t="str" cm="1">
        <f t="array" ref="V761">IFERROR(INDEX(import_data,MATCH($T$8&amp;"-"&amp;$Q761,import_key,0),V$9),"")</f>
        <v/>
      </c>
    </row>
    <row r="762" spans="2:22" x14ac:dyDescent="0.25">
      <c r="B762" s="141">
        <f t="shared" si="84"/>
        <v>750</v>
      </c>
      <c r="C762" s="278">
        <f t="shared" si="78"/>
        <v>768</v>
      </c>
      <c r="E762" s="282" cm="1">
        <f t="array" ref="E762">IF($C762="","",INDEX(import_data,$C762,E$9))</f>
        <v>1749</v>
      </c>
      <c r="F762" s="280" t="str" cm="1">
        <f t="array" ref="F762">IF($C762="","",INDEX(import_data,$C762,F$9))</f>
        <v>Martina</v>
      </c>
      <c r="G762" s="280" t="str" cm="1">
        <f t="array" ref="G762">IF($C762="","",INDEX(import_data,$C762,G$9))</f>
        <v>Knezović</v>
      </c>
      <c r="H762" s="280" t="str" cm="1">
        <f t="array" ref="H762">IF($C762="","",IF(INDEX(import_data,$C762,H$9)="","",INDEX(import_data,$C762,H$9)))</f>
        <v>OK Vihor</v>
      </c>
      <c r="I762" s="300" t="str" cm="1">
        <f t="array" ref="I762">IF($C762="","",IF(INDEX(import_data,$C762,I$9)="","",INDEX(import_data,$C762,I$9)))</f>
        <v/>
      </c>
      <c r="K762" s="312" t="str">
        <f t="shared" si="80"/>
        <v>Martina – Knezović – OK Vihor</v>
      </c>
      <c r="L762" s="92" t="s">
        <v>0</v>
      </c>
      <c r="M762" s="312" t="str">
        <f t="shared" si="81"/>
        <v>Martina – Knezović – OK Vihor</v>
      </c>
      <c r="N762" s="92" t="s">
        <v>0</v>
      </c>
      <c r="O762" s="312" t="str">
        <f t="shared" si="82"/>
        <v>Martina – Knezović</v>
      </c>
      <c r="P762" s="92" t="s">
        <v>0</v>
      </c>
      <c r="Q762" s="141">
        <f t="shared" si="83"/>
        <v>750</v>
      </c>
      <c r="R762" s="278" t="str">
        <f t="shared" si="79"/>
        <v/>
      </c>
      <c r="T762" s="282" t="str" cm="1">
        <f t="array" ref="T762">IFERROR(INDEX(import_data,MATCH($T$8&amp;"-"&amp;$Q762,import_key,0),T$9),"")</f>
        <v/>
      </c>
      <c r="U762" s="280" t="str" cm="1">
        <f t="array" ref="U762">IFERROR(INDEX(import_data,MATCH($T$8&amp;"-"&amp;$Q762,import_key,0),U$9),"")</f>
        <v/>
      </c>
      <c r="V762" s="300" t="str" cm="1">
        <f t="array" ref="V762">IFERROR(INDEX(import_data,MATCH($T$8&amp;"-"&amp;$Q762,import_key,0),V$9),"")</f>
        <v/>
      </c>
    </row>
    <row r="763" spans="2:22" x14ac:dyDescent="0.25">
      <c r="B763" s="141">
        <f t="shared" si="84"/>
        <v>751</v>
      </c>
      <c r="C763" s="278">
        <f t="shared" si="78"/>
        <v>769</v>
      </c>
      <c r="E763" s="282" cm="1">
        <f t="array" ref="E763">IF($C763="","",INDEX(import_data,$C763,E$9))</f>
        <v>1866</v>
      </c>
      <c r="F763" s="280" t="str" cm="1">
        <f t="array" ref="F763">IF($C763="","",INDEX(import_data,$C763,F$9))</f>
        <v>Martina</v>
      </c>
      <c r="G763" s="280" t="str" cm="1">
        <f t="array" ref="G763">IF($C763="","",INDEX(import_data,$C763,G$9))</f>
        <v>Martin</v>
      </c>
      <c r="H763" s="280" t="str" cm="1">
        <f t="array" ref="H763">IF($C763="","",IF(INDEX(import_data,$C763,H$9)="","",INDEX(import_data,$C763,H$9)))</f>
        <v>OK Kapela</v>
      </c>
      <c r="I763" s="300" t="str" cm="1">
        <f t="array" ref="I763">IF($C763="","",IF(INDEX(import_data,$C763,I$9)="","",INDEX(import_data,$C763,I$9)))</f>
        <v>Ž21B</v>
      </c>
      <c r="K763" s="312" t="str">
        <f t="shared" si="80"/>
        <v>Martina – Martin – OK Kapela – Ž21B</v>
      </c>
      <c r="L763" s="92" t="s">
        <v>0</v>
      </c>
      <c r="M763" s="312" t="str">
        <f t="shared" si="81"/>
        <v>Martina – Martin – OK Kapela</v>
      </c>
      <c r="N763" s="92" t="s">
        <v>0</v>
      </c>
      <c r="O763" s="312" t="str">
        <f t="shared" si="82"/>
        <v>Martina – Martin</v>
      </c>
      <c r="P763" s="92" t="s">
        <v>0</v>
      </c>
      <c r="Q763" s="141">
        <f t="shared" si="83"/>
        <v>751</v>
      </c>
      <c r="R763" s="278" t="str">
        <f t="shared" si="79"/>
        <v/>
      </c>
      <c r="T763" s="282" t="str" cm="1">
        <f t="array" ref="T763">IFERROR(INDEX(import_data,MATCH($T$8&amp;"-"&amp;$Q763,import_key,0),T$9),"")</f>
        <v/>
      </c>
      <c r="U763" s="280" t="str" cm="1">
        <f t="array" ref="U763">IFERROR(INDEX(import_data,MATCH($T$8&amp;"-"&amp;$Q763,import_key,0),U$9),"")</f>
        <v/>
      </c>
      <c r="V763" s="300" t="str" cm="1">
        <f t="array" ref="V763">IFERROR(INDEX(import_data,MATCH($T$8&amp;"-"&amp;$Q763,import_key,0),V$9),"")</f>
        <v/>
      </c>
    </row>
    <row r="764" spans="2:22" x14ac:dyDescent="0.25">
      <c r="B764" s="141">
        <f t="shared" si="84"/>
        <v>752</v>
      </c>
      <c r="C764" s="278">
        <f t="shared" si="78"/>
        <v>770</v>
      </c>
      <c r="E764" s="282" cm="1">
        <f t="array" ref="E764">IF($C764="","",INDEX(import_data,$C764,E$9))</f>
        <v>1100</v>
      </c>
      <c r="F764" s="280" t="str" cm="1">
        <f t="array" ref="F764">IF($C764="","",INDEX(import_data,$C764,F$9))</f>
        <v>Martina</v>
      </c>
      <c r="G764" s="280" t="str" cm="1">
        <f t="array" ref="G764">IF($C764="","",INDEX(import_data,$C764,G$9))</f>
        <v>Triplat Horvat</v>
      </c>
      <c r="H764" s="280" t="str" cm="1">
        <f t="array" ref="H764">IF($C764="","",IF(INDEX(import_data,$C764,H$9)="","",INDEX(import_data,$C764,H$9)))</f>
        <v>OK Vihor</v>
      </c>
      <c r="I764" s="300" t="str" cm="1">
        <f t="array" ref="I764">IF($C764="","",IF(INDEX(import_data,$C764,I$9)="","",INDEX(import_data,$C764,I$9)))</f>
        <v>Ž21B</v>
      </c>
      <c r="K764" s="312" t="str">
        <f t="shared" si="80"/>
        <v>Martina – Triplat Horvat – OK Vihor – Ž21B</v>
      </c>
      <c r="L764" s="92" t="s">
        <v>0</v>
      </c>
      <c r="M764" s="312" t="str">
        <f t="shared" si="81"/>
        <v>Martina – Triplat Horvat – OK Vihor</v>
      </c>
      <c r="N764" s="92" t="s">
        <v>0</v>
      </c>
      <c r="O764" s="312" t="str">
        <f t="shared" si="82"/>
        <v>Martina – Triplat Horvat</v>
      </c>
      <c r="P764" s="92" t="s">
        <v>0</v>
      </c>
      <c r="Q764" s="141">
        <f t="shared" si="83"/>
        <v>752</v>
      </c>
      <c r="R764" s="278" t="str">
        <f t="shared" si="79"/>
        <v/>
      </c>
      <c r="T764" s="282" t="str" cm="1">
        <f t="array" ref="T764">IFERROR(INDEX(import_data,MATCH($T$8&amp;"-"&amp;$Q764,import_key,0),T$9),"")</f>
        <v/>
      </c>
      <c r="U764" s="280" t="str" cm="1">
        <f t="array" ref="U764">IFERROR(INDEX(import_data,MATCH($T$8&amp;"-"&amp;$Q764,import_key,0),U$9),"")</f>
        <v/>
      </c>
      <c r="V764" s="300" t="str" cm="1">
        <f t="array" ref="V764">IFERROR(INDEX(import_data,MATCH($T$8&amp;"-"&amp;$Q764,import_key,0),V$9),"")</f>
        <v/>
      </c>
    </row>
    <row r="765" spans="2:22" x14ac:dyDescent="0.25">
      <c r="B765" s="141">
        <f t="shared" si="84"/>
        <v>753</v>
      </c>
      <c r="C765" s="278">
        <f t="shared" si="78"/>
        <v>771</v>
      </c>
      <c r="E765" s="282" cm="1">
        <f t="array" ref="E765">IF($C765="","",INDEX(import_data,$C765,E$9))</f>
        <v>1473</v>
      </c>
      <c r="F765" s="280" t="str" cm="1">
        <f t="array" ref="F765">IF($C765="","",INDEX(import_data,$C765,F$9))</f>
        <v>Martina</v>
      </c>
      <c r="G765" s="280" t="str" cm="1">
        <f t="array" ref="G765">IF($C765="","",INDEX(import_data,$C765,G$9))</f>
        <v>Bedeković Tanković</v>
      </c>
      <c r="H765" s="280" t="str" cm="1">
        <f t="array" ref="H765">IF($C765="","",IF(INDEX(import_data,$C765,H$9)="","",INDEX(import_data,$C765,H$9)))</f>
        <v>OK Jelen</v>
      </c>
      <c r="I765" s="300" t="str" cm="1">
        <f t="array" ref="I765">IF($C765="","",IF(INDEX(import_data,$C765,I$9)="","",INDEX(import_data,$C765,I$9)))</f>
        <v>Ž35</v>
      </c>
      <c r="K765" s="312" t="str">
        <f t="shared" si="80"/>
        <v>Martina – Bedeković Tanković – OK Jelen – Ž35</v>
      </c>
      <c r="L765" s="92" t="s">
        <v>0</v>
      </c>
      <c r="M765" s="312" t="str">
        <f t="shared" si="81"/>
        <v>Martina – Bedeković Tanković – OK Jelen</v>
      </c>
      <c r="N765" s="92" t="s">
        <v>0</v>
      </c>
      <c r="O765" s="312" t="str">
        <f t="shared" si="82"/>
        <v>Martina – Bedeković Tanković</v>
      </c>
      <c r="P765" s="92" t="s">
        <v>0</v>
      </c>
      <c r="Q765" s="141">
        <f t="shared" si="83"/>
        <v>753</v>
      </c>
      <c r="R765" s="278" t="str">
        <f t="shared" si="79"/>
        <v/>
      </c>
      <c r="T765" s="282" t="str" cm="1">
        <f t="array" ref="T765">IFERROR(INDEX(import_data,MATCH($T$8&amp;"-"&amp;$Q765,import_key,0),T$9),"")</f>
        <v/>
      </c>
      <c r="U765" s="280" t="str" cm="1">
        <f t="array" ref="U765">IFERROR(INDEX(import_data,MATCH($T$8&amp;"-"&amp;$Q765,import_key,0),U$9),"")</f>
        <v/>
      </c>
      <c r="V765" s="300" t="str" cm="1">
        <f t="array" ref="V765">IFERROR(INDEX(import_data,MATCH($T$8&amp;"-"&amp;$Q765,import_key,0),V$9),"")</f>
        <v/>
      </c>
    </row>
    <row r="766" spans="2:22" x14ac:dyDescent="0.25">
      <c r="B766" s="141">
        <f t="shared" si="84"/>
        <v>754</v>
      </c>
      <c r="C766" s="278">
        <f t="shared" si="78"/>
        <v>772</v>
      </c>
      <c r="E766" s="282" cm="1">
        <f t="array" ref="E766">IF($C766="","",INDEX(import_data,$C766,E$9))</f>
        <v>1959</v>
      </c>
      <c r="F766" s="280" t="str" cm="1">
        <f t="array" ref="F766">IF($C766="","",INDEX(import_data,$C766,F$9))</f>
        <v>Martina</v>
      </c>
      <c r="G766" s="280" t="str" cm="1">
        <f t="array" ref="G766">IF($C766="","",INDEX(import_data,$C766,G$9))</f>
        <v>Horvat</v>
      </c>
      <c r="H766" s="280" t="str" cm="1">
        <f t="array" ref="H766">IF($C766="","",IF(INDEX(import_data,$C766,H$9)="","",INDEX(import_data,$C766,H$9)))</f>
        <v>OK Maksimir</v>
      </c>
      <c r="I766" s="300" t="str" cm="1">
        <f t="array" ref="I766">IF($C766="","",IF(INDEX(import_data,$C766,I$9)="","",INDEX(import_data,$C766,I$9)))</f>
        <v/>
      </c>
      <c r="K766" s="312" t="str">
        <f t="shared" si="80"/>
        <v>Martina – Horvat – OK Maksimir</v>
      </c>
      <c r="L766" s="92" t="s">
        <v>0</v>
      </c>
      <c r="M766" s="312" t="str">
        <f t="shared" si="81"/>
        <v>Martina – Horvat – OK Maksimir</v>
      </c>
      <c r="N766" s="92" t="s">
        <v>0</v>
      </c>
      <c r="O766" s="312" t="str">
        <f t="shared" si="82"/>
        <v>Martina – Horvat</v>
      </c>
      <c r="P766" s="92" t="s">
        <v>0</v>
      </c>
      <c r="Q766" s="141">
        <f t="shared" si="83"/>
        <v>754</v>
      </c>
      <c r="R766" s="278" t="str">
        <f t="shared" si="79"/>
        <v/>
      </c>
      <c r="T766" s="282" t="str" cm="1">
        <f t="array" ref="T766">IFERROR(INDEX(import_data,MATCH($T$8&amp;"-"&amp;$Q766,import_key,0),T$9),"")</f>
        <v/>
      </c>
      <c r="U766" s="280" t="str" cm="1">
        <f t="array" ref="U766">IFERROR(INDEX(import_data,MATCH($T$8&amp;"-"&amp;$Q766,import_key,0),U$9),"")</f>
        <v/>
      </c>
      <c r="V766" s="300" t="str" cm="1">
        <f t="array" ref="V766">IFERROR(INDEX(import_data,MATCH($T$8&amp;"-"&amp;$Q766,import_key,0),V$9),"")</f>
        <v/>
      </c>
    </row>
    <row r="767" spans="2:22" x14ac:dyDescent="0.25">
      <c r="B767" s="141">
        <f t="shared" si="84"/>
        <v>755</v>
      </c>
      <c r="C767" s="278">
        <f t="shared" si="78"/>
        <v>773</v>
      </c>
      <c r="E767" s="282" cm="1">
        <f t="array" ref="E767">IF($C767="","",INDEX(import_data,$C767,E$9))</f>
        <v>2081</v>
      </c>
      <c r="F767" s="280" t="str" cm="1">
        <f t="array" ref="F767">IF($C767="","",INDEX(import_data,$C767,F$9))</f>
        <v>Martins</v>
      </c>
      <c r="G767" s="280" t="str" cm="1">
        <f t="array" ref="G767">IF($C767="","",INDEX(import_data,$C767,G$9))</f>
        <v>Sijats</v>
      </c>
      <c r="H767" s="280" t="str" cm="1">
        <f t="array" ref="H767">IF($C767="","",IF(INDEX(import_data,$C767,H$9)="","",INDEX(import_data,$C767,H$9)))</f>
        <v>Aluksne OK</v>
      </c>
      <c r="I767" s="300" t="str" cm="1">
        <f t="array" ref="I767">IF($C767="","",IF(INDEX(import_data,$C767,I$9)="","",INDEX(import_data,$C767,I$9)))</f>
        <v/>
      </c>
      <c r="K767" s="312" t="str">
        <f t="shared" si="80"/>
        <v>Martins – Sijats – Aluksne OK</v>
      </c>
      <c r="L767" s="92" t="s">
        <v>0</v>
      </c>
      <c r="M767" s="312" t="str">
        <f t="shared" si="81"/>
        <v>Martins – Sijats – Aluksne OK</v>
      </c>
      <c r="N767" s="92" t="s">
        <v>0</v>
      </c>
      <c r="O767" s="312" t="str">
        <f t="shared" si="82"/>
        <v>Martins – Sijats</v>
      </c>
      <c r="P767" s="92" t="s">
        <v>0</v>
      </c>
      <c r="Q767" s="141">
        <f t="shared" si="83"/>
        <v>755</v>
      </c>
      <c r="R767" s="278" t="str">
        <f t="shared" si="79"/>
        <v/>
      </c>
      <c r="T767" s="282" t="str" cm="1">
        <f t="array" ref="T767">IFERROR(INDEX(import_data,MATCH($T$8&amp;"-"&amp;$Q767,import_key,0),T$9),"")</f>
        <v/>
      </c>
      <c r="U767" s="280" t="str" cm="1">
        <f t="array" ref="U767">IFERROR(INDEX(import_data,MATCH($T$8&amp;"-"&amp;$Q767,import_key,0),U$9),"")</f>
        <v/>
      </c>
      <c r="V767" s="300" t="str" cm="1">
        <f t="array" ref="V767">IFERROR(INDEX(import_data,MATCH($T$8&amp;"-"&amp;$Q767,import_key,0),V$9),"")</f>
        <v/>
      </c>
    </row>
    <row r="768" spans="2:22" x14ac:dyDescent="0.25">
      <c r="B768" s="141">
        <f t="shared" si="84"/>
        <v>756</v>
      </c>
      <c r="C768" s="278">
        <f t="shared" si="78"/>
        <v>774</v>
      </c>
      <c r="E768" s="282" cm="1">
        <f t="array" ref="E768">IF($C768="","",INDEX(import_data,$C768,E$9))</f>
        <v>1902</v>
      </c>
      <c r="F768" s="280" t="str" cm="1">
        <f t="array" ref="F768">IF($C768="","",INDEX(import_data,$C768,F$9))</f>
        <v>Maša</v>
      </c>
      <c r="G768" s="280" t="str" cm="1">
        <f t="array" ref="G768">IF($C768="","",INDEX(import_data,$C768,G$9))</f>
        <v>Miščević</v>
      </c>
      <c r="H768" s="280" t="str" cm="1">
        <f t="array" ref="H768">IF($C768="","",IF(INDEX(import_data,$C768,H$9)="","",INDEX(import_data,$C768,H$9)))</f>
        <v>OK Vihor</v>
      </c>
      <c r="I768" s="300" t="str" cm="1">
        <f t="array" ref="I768">IF($C768="","",IF(INDEX(import_data,$C768,I$9)="","",INDEX(import_data,$C768,I$9)))</f>
        <v/>
      </c>
      <c r="K768" s="312" t="str">
        <f t="shared" si="80"/>
        <v>Maša – Miščević – OK Vihor</v>
      </c>
      <c r="L768" s="92" t="s">
        <v>0</v>
      </c>
      <c r="M768" s="312" t="str">
        <f t="shared" si="81"/>
        <v>Maša – Miščević – OK Vihor</v>
      </c>
      <c r="N768" s="92" t="s">
        <v>0</v>
      </c>
      <c r="O768" s="312" t="str">
        <f t="shared" si="82"/>
        <v>Maša – Miščević</v>
      </c>
      <c r="P768" s="92" t="s">
        <v>0</v>
      </c>
      <c r="Q768" s="141">
        <f t="shared" si="83"/>
        <v>756</v>
      </c>
      <c r="R768" s="278" t="str">
        <f t="shared" si="79"/>
        <v/>
      </c>
      <c r="T768" s="282" t="str" cm="1">
        <f t="array" ref="T768">IFERROR(INDEX(import_data,MATCH($T$8&amp;"-"&amp;$Q768,import_key,0),T$9),"")</f>
        <v/>
      </c>
      <c r="U768" s="280" t="str" cm="1">
        <f t="array" ref="U768">IFERROR(INDEX(import_data,MATCH($T$8&amp;"-"&amp;$Q768,import_key,0),U$9),"")</f>
        <v/>
      </c>
      <c r="V768" s="300" t="str" cm="1">
        <f t="array" ref="V768">IFERROR(INDEX(import_data,MATCH($T$8&amp;"-"&amp;$Q768,import_key,0),V$9),"")</f>
        <v/>
      </c>
    </row>
    <row r="769" spans="2:22" x14ac:dyDescent="0.25">
      <c r="B769" s="141">
        <f t="shared" si="84"/>
        <v>757</v>
      </c>
      <c r="C769" s="278">
        <f t="shared" si="78"/>
        <v>775</v>
      </c>
      <c r="E769" s="282" cm="1">
        <f t="array" ref="E769">IF($C769="","",INDEX(import_data,$C769,E$9))</f>
        <v>1136</v>
      </c>
      <c r="F769" s="280" t="str" cm="1">
        <f t="array" ref="F769">IF($C769="","",INDEX(import_data,$C769,F$9))</f>
        <v>Maša</v>
      </c>
      <c r="G769" s="280" t="str" cm="1">
        <f t="array" ref="G769">IF($C769="","",INDEX(import_data,$C769,G$9))</f>
        <v>Mesić</v>
      </c>
      <c r="H769" s="280" t="str" cm="1">
        <f t="array" ref="H769">IF($C769="","",IF(INDEX(import_data,$C769,H$9)="","",INDEX(import_data,$C769,H$9)))</f>
        <v>OK Vihor</v>
      </c>
      <c r="I769" s="300" t="str" cm="1">
        <f t="array" ref="I769">IF($C769="","",IF(INDEX(import_data,$C769,I$9)="","",INDEX(import_data,$C769,I$9)))</f>
        <v>Ž21B</v>
      </c>
      <c r="K769" s="312" t="str">
        <f t="shared" si="80"/>
        <v>Maša – Mesić – OK Vihor – Ž21B</v>
      </c>
      <c r="L769" s="92" t="s">
        <v>0</v>
      </c>
      <c r="M769" s="312" t="str">
        <f t="shared" si="81"/>
        <v>Maša – Mesić – OK Vihor</v>
      </c>
      <c r="N769" s="92" t="s">
        <v>0</v>
      </c>
      <c r="O769" s="312" t="str">
        <f t="shared" si="82"/>
        <v>Maša – Mesić</v>
      </c>
      <c r="P769" s="92" t="s">
        <v>0</v>
      </c>
      <c r="Q769" s="141">
        <f t="shared" si="83"/>
        <v>757</v>
      </c>
      <c r="R769" s="278" t="str">
        <f t="shared" si="79"/>
        <v/>
      </c>
      <c r="T769" s="282" t="str" cm="1">
        <f t="array" ref="T769">IFERROR(INDEX(import_data,MATCH($T$8&amp;"-"&amp;$Q769,import_key,0),T$9),"")</f>
        <v/>
      </c>
      <c r="U769" s="280" t="str" cm="1">
        <f t="array" ref="U769">IFERROR(INDEX(import_data,MATCH($T$8&amp;"-"&amp;$Q769,import_key,0),U$9),"")</f>
        <v/>
      </c>
      <c r="V769" s="300" t="str" cm="1">
        <f t="array" ref="V769">IFERROR(INDEX(import_data,MATCH($T$8&amp;"-"&amp;$Q769,import_key,0),V$9),"")</f>
        <v/>
      </c>
    </row>
    <row r="770" spans="2:22" x14ac:dyDescent="0.25">
      <c r="B770" s="141">
        <f t="shared" si="84"/>
        <v>758</v>
      </c>
      <c r="C770" s="278">
        <f t="shared" si="78"/>
        <v>776</v>
      </c>
      <c r="E770" s="282" cm="1">
        <f t="array" ref="E770">IF($C770="","",INDEX(import_data,$C770,E$9))</f>
        <v>1708</v>
      </c>
      <c r="F770" s="280" t="str" cm="1">
        <f t="array" ref="F770">IF($C770="","",INDEX(import_data,$C770,F$9))</f>
        <v>Matea</v>
      </c>
      <c r="G770" s="280" t="str" cm="1">
        <f t="array" ref="G770">IF($C770="","",INDEX(import_data,$C770,G$9))</f>
        <v>Kulušić</v>
      </c>
      <c r="H770" s="280" t="str" cm="1">
        <f t="array" ref="H770">IF($C770="","",IF(INDEX(import_data,$C770,H$9)="","",INDEX(import_data,$C770,H$9)))</f>
        <v>OK Vihor</v>
      </c>
      <c r="I770" s="300" t="str" cm="1">
        <f t="array" ref="I770">IF($C770="","",IF(INDEX(import_data,$C770,I$9)="","",INDEX(import_data,$C770,I$9)))</f>
        <v/>
      </c>
      <c r="K770" s="312" t="str">
        <f t="shared" si="80"/>
        <v>Matea – Kulušić – OK Vihor</v>
      </c>
      <c r="L770" s="92" t="s">
        <v>0</v>
      </c>
      <c r="M770" s="312" t="str">
        <f t="shared" si="81"/>
        <v>Matea – Kulušić – OK Vihor</v>
      </c>
      <c r="N770" s="92" t="s">
        <v>0</v>
      </c>
      <c r="O770" s="312" t="str">
        <f t="shared" si="82"/>
        <v>Matea – Kulušić</v>
      </c>
      <c r="P770" s="92" t="s">
        <v>0</v>
      </c>
      <c r="Q770" s="141">
        <f t="shared" si="83"/>
        <v>758</v>
      </c>
      <c r="R770" s="278" t="str">
        <f t="shared" si="79"/>
        <v/>
      </c>
      <c r="T770" s="282" t="str" cm="1">
        <f t="array" ref="T770">IFERROR(INDEX(import_data,MATCH($T$8&amp;"-"&amp;$Q770,import_key,0),T$9),"")</f>
        <v/>
      </c>
      <c r="U770" s="280" t="str" cm="1">
        <f t="array" ref="U770">IFERROR(INDEX(import_data,MATCH($T$8&amp;"-"&amp;$Q770,import_key,0),U$9),"")</f>
        <v/>
      </c>
      <c r="V770" s="300" t="str" cm="1">
        <f t="array" ref="V770">IFERROR(INDEX(import_data,MATCH($T$8&amp;"-"&amp;$Q770,import_key,0),V$9),"")</f>
        <v/>
      </c>
    </row>
    <row r="771" spans="2:22" x14ac:dyDescent="0.25">
      <c r="B771" s="141">
        <f t="shared" si="84"/>
        <v>759</v>
      </c>
      <c r="C771" s="278">
        <f t="shared" si="78"/>
        <v>777</v>
      </c>
      <c r="E771" s="282" cm="1">
        <f t="array" ref="E771">IF($C771="","",INDEX(import_data,$C771,E$9))</f>
        <v>1086</v>
      </c>
      <c r="F771" s="280" t="str" cm="1">
        <f t="array" ref="F771">IF($C771="","",INDEX(import_data,$C771,F$9))</f>
        <v>Matea</v>
      </c>
      <c r="G771" s="280" t="str" cm="1">
        <f t="array" ref="G771">IF($C771="","",INDEX(import_data,$C771,G$9))</f>
        <v>Sršen</v>
      </c>
      <c r="H771" s="280" t="str" cm="1">
        <f t="array" ref="H771">IF($C771="","",IF(INDEX(import_data,$C771,H$9)="","",INDEX(import_data,$C771,H$9)))</f>
        <v>OK Vihor</v>
      </c>
      <c r="I771" s="300" t="str" cm="1">
        <f t="array" ref="I771">IF($C771="","",IF(INDEX(import_data,$C771,I$9)="","",INDEX(import_data,$C771,I$9)))</f>
        <v>Ž35</v>
      </c>
      <c r="K771" s="312" t="str">
        <f t="shared" si="80"/>
        <v>Matea – Sršen – OK Vihor – Ž35</v>
      </c>
      <c r="L771" s="92" t="s">
        <v>0</v>
      </c>
      <c r="M771" s="312" t="str">
        <f t="shared" si="81"/>
        <v>Matea – Sršen – OK Vihor</v>
      </c>
      <c r="N771" s="92" t="s">
        <v>0</v>
      </c>
      <c r="O771" s="312" t="str">
        <f t="shared" si="82"/>
        <v>Matea – Sršen</v>
      </c>
      <c r="P771" s="92" t="s">
        <v>0</v>
      </c>
      <c r="Q771" s="141">
        <f t="shared" si="83"/>
        <v>759</v>
      </c>
      <c r="R771" s="278" t="str">
        <f t="shared" si="79"/>
        <v/>
      </c>
      <c r="T771" s="282" t="str" cm="1">
        <f t="array" ref="T771">IFERROR(INDEX(import_data,MATCH($T$8&amp;"-"&amp;$Q771,import_key,0),T$9),"")</f>
        <v/>
      </c>
      <c r="U771" s="280" t="str" cm="1">
        <f t="array" ref="U771">IFERROR(INDEX(import_data,MATCH($T$8&amp;"-"&amp;$Q771,import_key,0),U$9),"")</f>
        <v/>
      </c>
      <c r="V771" s="300" t="str" cm="1">
        <f t="array" ref="V771">IFERROR(INDEX(import_data,MATCH($T$8&amp;"-"&amp;$Q771,import_key,0),V$9),"")</f>
        <v/>
      </c>
    </row>
    <row r="772" spans="2:22" x14ac:dyDescent="0.25">
      <c r="B772" s="141">
        <f t="shared" si="84"/>
        <v>760</v>
      </c>
      <c r="C772" s="278">
        <f t="shared" si="78"/>
        <v>778</v>
      </c>
      <c r="E772" s="282" cm="1">
        <f t="array" ref="E772">IF($C772="","",INDEX(import_data,$C772,E$9))</f>
        <v>1593</v>
      </c>
      <c r="F772" s="280" t="str" cm="1">
        <f t="array" ref="F772">IF($C772="","",INDEX(import_data,$C772,F$9))</f>
        <v>Matej</v>
      </c>
      <c r="G772" s="280" t="str" cm="1">
        <f t="array" ref="G772">IF($C772="","",INDEX(import_data,$C772,G$9))</f>
        <v>Čović</v>
      </c>
      <c r="H772" s="280" t="str" cm="1">
        <f t="array" ref="H772">IF($C772="","",IF(INDEX(import_data,$C772,H$9)="","",INDEX(import_data,$C772,H$9)))</f>
        <v>OK Maksimir</v>
      </c>
      <c r="I772" s="300" t="str" cm="1">
        <f t="array" ref="I772">IF($C772="","",IF(INDEX(import_data,$C772,I$9)="","",INDEX(import_data,$C772,I$9)))</f>
        <v/>
      </c>
      <c r="K772" s="312" t="str">
        <f t="shared" si="80"/>
        <v>Matej – Čović – OK Maksimir</v>
      </c>
      <c r="L772" s="92" t="s">
        <v>0</v>
      </c>
      <c r="M772" s="312" t="str">
        <f t="shared" si="81"/>
        <v>Matej – Čović – OK Maksimir</v>
      </c>
      <c r="N772" s="92" t="s">
        <v>0</v>
      </c>
      <c r="O772" s="312" t="str">
        <f t="shared" si="82"/>
        <v>Matej – Čović</v>
      </c>
      <c r="P772" s="92" t="s">
        <v>0</v>
      </c>
      <c r="Q772" s="141">
        <f t="shared" si="83"/>
        <v>760</v>
      </c>
      <c r="R772" s="278" t="str">
        <f t="shared" si="79"/>
        <v/>
      </c>
      <c r="T772" s="282" t="str" cm="1">
        <f t="array" ref="T772">IFERROR(INDEX(import_data,MATCH($T$8&amp;"-"&amp;$Q772,import_key,0),T$9),"")</f>
        <v/>
      </c>
      <c r="U772" s="280" t="str" cm="1">
        <f t="array" ref="U772">IFERROR(INDEX(import_data,MATCH($T$8&amp;"-"&amp;$Q772,import_key,0),U$9),"")</f>
        <v/>
      </c>
      <c r="V772" s="300" t="str" cm="1">
        <f t="array" ref="V772">IFERROR(INDEX(import_data,MATCH($T$8&amp;"-"&amp;$Q772,import_key,0),V$9),"")</f>
        <v/>
      </c>
    </row>
    <row r="773" spans="2:22" x14ac:dyDescent="0.25">
      <c r="B773" s="141">
        <f t="shared" si="84"/>
        <v>761</v>
      </c>
      <c r="C773" s="278">
        <f t="shared" si="78"/>
        <v>779</v>
      </c>
      <c r="E773" s="282" cm="1">
        <f t="array" ref="E773">IF($C773="","",INDEX(import_data,$C773,E$9))</f>
        <v>1580</v>
      </c>
      <c r="F773" s="280" t="str" cm="1">
        <f t="array" ref="F773">IF($C773="","",INDEX(import_data,$C773,F$9))</f>
        <v>Matej</v>
      </c>
      <c r="G773" s="280" t="str" cm="1">
        <f t="array" ref="G773">IF($C773="","",INDEX(import_data,$C773,G$9))</f>
        <v>Štambuk</v>
      </c>
      <c r="H773" s="280" t="str" cm="1">
        <f t="array" ref="H773">IF($C773="","",IF(INDEX(import_data,$C773,H$9)="","",INDEX(import_data,$C773,H$9)))</f>
        <v>OK Ivan Merz</v>
      </c>
      <c r="I773" s="300" t="str" cm="1">
        <f t="array" ref="I773">IF($C773="","",IF(INDEX(import_data,$C773,I$9)="","",INDEX(import_data,$C773,I$9)))</f>
        <v>M21B</v>
      </c>
      <c r="K773" s="312" t="str">
        <f t="shared" si="80"/>
        <v>Matej – Štambuk – OK Ivan Merz – M21B</v>
      </c>
      <c r="L773" s="92" t="s">
        <v>0</v>
      </c>
      <c r="M773" s="312" t="str">
        <f t="shared" si="81"/>
        <v>Matej – Štambuk – OK Ivan Merz</v>
      </c>
      <c r="N773" s="92" t="s">
        <v>0</v>
      </c>
      <c r="O773" s="312" t="str">
        <f t="shared" si="82"/>
        <v>Matej – Štambuk</v>
      </c>
      <c r="P773" s="92" t="s">
        <v>0</v>
      </c>
      <c r="Q773" s="141">
        <f t="shared" si="83"/>
        <v>761</v>
      </c>
      <c r="R773" s="278" t="str">
        <f t="shared" si="79"/>
        <v/>
      </c>
      <c r="T773" s="282" t="str" cm="1">
        <f t="array" ref="T773">IFERROR(INDEX(import_data,MATCH($T$8&amp;"-"&amp;$Q773,import_key,0),T$9),"")</f>
        <v/>
      </c>
      <c r="U773" s="280" t="str" cm="1">
        <f t="array" ref="U773">IFERROR(INDEX(import_data,MATCH($T$8&amp;"-"&amp;$Q773,import_key,0),U$9),"")</f>
        <v/>
      </c>
      <c r="V773" s="300" t="str" cm="1">
        <f t="array" ref="V773">IFERROR(INDEX(import_data,MATCH($T$8&amp;"-"&amp;$Q773,import_key,0),V$9),"")</f>
        <v/>
      </c>
    </row>
    <row r="774" spans="2:22" x14ac:dyDescent="0.25">
      <c r="B774" s="141">
        <f t="shared" si="84"/>
        <v>762</v>
      </c>
      <c r="C774" s="278">
        <f t="shared" si="78"/>
        <v>780</v>
      </c>
      <c r="E774" s="282" cm="1">
        <f t="array" ref="E774">IF($C774="","",INDEX(import_data,$C774,E$9))</f>
        <v>1824</v>
      </c>
      <c r="F774" s="280" t="str" cm="1">
        <f t="array" ref="F774">IF($C774="","",INDEX(import_data,$C774,F$9))</f>
        <v>Matej</v>
      </c>
      <c r="G774" s="280" t="str" cm="1">
        <f t="array" ref="G774">IF($C774="","",INDEX(import_data,$C774,G$9))</f>
        <v>Drmanović</v>
      </c>
      <c r="H774" s="280" t="str" cm="1">
        <f t="array" ref="H774">IF($C774="","",IF(INDEX(import_data,$C774,H$9)="","",INDEX(import_data,$C774,H$9)))</f>
        <v>OK Bjelovar</v>
      </c>
      <c r="I774" s="300" t="str" cm="1">
        <f t="array" ref="I774">IF($C774="","",IF(INDEX(import_data,$C774,I$9)="","",INDEX(import_data,$C774,I$9)))</f>
        <v/>
      </c>
      <c r="K774" s="312" t="str">
        <f t="shared" si="80"/>
        <v>Matej – Drmanović – OK Bjelovar</v>
      </c>
      <c r="L774" s="92" t="s">
        <v>0</v>
      </c>
      <c r="M774" s="312" t="str">
        <f t="shared" si="81"/>
        <v>Matej – Drmanović – OK Bjelovar</v>
      </c>
      <c r="N774" s="92" t="s">
        <v>0</v>
      </c>
      <c r="O774" s="312" t="str">
        <f t="shared" si="82"/>
        <v>Matej – Drmanović</v>
      </c>
      <c r="P774" s="92" t="s">
        <v>0</v>
      </c>
      <c r="Q774" s="141">
        <f t="shared" si="83"/>
        <v>762</v>
      </c>
      <c r="R774" s="278" t="str">
        <f t="shared" si="79"/>
        <v/>
      </c>
      <c r="T774" s="282" t="str" cm="1">
        <f t="array" ref="T774">IFERROR(INDEX(import_data,MATCH($T$8&amp;"-"&amp;$Q774,import_key,0),T$9),"")</f>
        <v/>
      </c>
      <c r="U774" s="280" t="str" cm="1">
        <f t="array" ref="U774">IFERROR(INDEX(import_data,MATCH($T$8&amp;"-"&amp;$Q774,import_key,0),U$9),"")</f>
        <v/>
      </c>
      <c r="V774" s="300" t="str" cm="1">
        <f t="array" ref="V774">IFERROR(INDEX(import_data,MATCH($T$8&amp;"-"&amp;$Q774,import_key,0),V$9),"")</f>
        <v/>
      </c>
    </row>
    <row r="775" spans="2:22" x14ac:dyDescent="0.25">
      <c r="B775" s="141">
        <f t="shared" si="84"/>
        <v>763</v>
      </c>
      <c r="C775" s="278">
        <f t="shared" si="78"/>
        <v>781</v>
      </c>
      <c r="E775" s="282" cm="1">
        <f t="array" ref="E775">IF($C775="","",INDEX(import_data,$C775,E$9))</f>
        <v>2065</v>
      </c>
      <c r="F775" s="280" t="str" cm="1">
        <f t="array" ref="F775">IF($C775="","",INDEX(import_data,$C775,F$9))</f>
        <v>Matej</v>
      </c>
      <c r="G775" s="280" t="str" cm="1">
        <f t="array" ref="G775">IF($C775="","",INDEX(import_data,$C775,G$9))</f>
        <v>Balogh</v>
      </c>
      <c r="H775" s="280" t="str" cm="1">
        <f t="array" ref="H775">IF($C775="","",IF(INDEX(import_data,$C775,H$9)="","",INDEX(import_data,$C775,H$9)))</f>
        <v>KOB Sokol Pez.</v>
      </c>
      <c r="I775" s="300" t="str" cm="1">
        <f t="array" ref="I775">IF($C775="","",IF(INDEX(import_data,$C775,I$9)="","",INDEX(import_data,$C775,I$9)))</f>
        <v/>
      </c>
      <c r="K775" s="312" t="str">
        <f t="shared" si="80"/>
        <v>Matej – Balogh – KOB Sokol Pez.</v>
      </c>
      <c r="L775" s="92" t="s">
        <v>0</v>
      </c>
      <c r="M775" s="312" t="str">
        <f t="shared" si="81"/>
        <v>Matej – Balogh – KOB Sokol Pez.</v>
      </c>
      <c r="N775" s="92" t="s">
        <v>0</v>
      </c>
      <c r="O775" s="312" t="str">
        <f t="shared" si="82"/>
        <v>Matej – Balogh</v>
      </c>
      <c r="P775" s="92" t="s">
        <v>0</v>
      </c>
      <c r="Q775" s="141">
        <f t="shared" si="83"/>
        <v>763</v>
      </c>
      <c r="R775" s="278" t="str">
        <f t="shared" si="79"/>
        <v/>
      </c>
      <c r="T775" s="282" t="str" cm="1">
        <f t="array" ref="T775">IFERROR(INDEX(import_data,MATCH($T$8&amp;"-"&amp;$Q775,import_key,0),T$9),"")</f>
        <v/>
      </c>
      <c r="U775" s="280" t="str" cm="1">
        <f t="array" ref="U775">IFERROR(INDEX(import_data,MATCH($T$8&amp;"-"&amp;$Q775,import_key,0),U$9),"")</f>
        <v/>
      </c>
      <c r="V775" s="300" t="str" cm="1">
        <f t="array" ref="V775">IFERROR(INDEX(import_data,MATCH($T$8&amp;"-"&amp;$Q775,import_key,0),V$9),"")</f>
        <v/>
      </c>
    </row>
    <row r="776" spans="2:22" x14ac:dyDescent="0.25">
      <c r="B776" s="141">
        <f t="shared" si="84"/>
        <v>764</v>
      </c>
      <c r="C776" s="278">
        <f t="shared" si="78"/>
        <v>782</v>
      </c>
      <c r="E776" s="282" cm="1">
        <f t="array" ref="E776">IF($C776="","",INDEX(import_data,$C776,E$9))</f>
        <v>1636</v>
      </c>
      <c r="F776" s="280" t="str" cm="1">
        <f t="array" ref="F776">IF($C776="","",INDEX(import_data,$C776,F$9))</f>
        <v>Mateo</v>
      </c>
      <c r="G776" s="280" t="str" cm="1">
        <f t="array" ref="G776">IF($C776="","",INDEX(import_data,$C776,G$9))</f>
        <v>Bojo</v>
      </c>
      <c r="H776" s="280" t="str" cm="1">
        <f t="array" ref="H776">IF($C776="","",IF(INDEX(import_data,$C776,H$9)="","",INDEX(import_data,$C776,H$9)))</f>
        <v>OK Sova</v>
      </c>
      <c r="I776" s="300" t="str" cm="1">
        <f t="array" ref="I776">IF($C776="","",IF(INDEX(import_data,$C776,I$9)="","",INDEX(import_data,$C776,I$9)))</f>
        <v/>
      </c>
      <c r="K776" s="312" t="str">
        <f t="shared" si="80"/>
        <v>Mateo – Bojo – OK Sova</v>
      </c>
      <c r="L776" s="92" t="s">
        <v>0</v>
      </c>
      <c r="M776" s="312" t="str">
        <f t="shared" si="81"/>
        <v>Mateo – Bojo – OK Sova</v>
      </c>
      <c r="N776" s="92" t="s">
        <v>0</v>
      </c>
      <c r="O776" s="312" t="str">
        <f t="shared" si="82"/>
        <v>Mateo – Bojo</v>
      </c>
      <c r="P776" s="92" t="s">
        <v>0</v>
      </c>
      <c r="Q776" s="141">
        <f t="shared" si="83"/>
        <v>764</v>
      </c>
      <c r="R776" s="278" t="str">
        <f t="shared" si="79"/>
        <v/>
      </c>
      <c r="T776" s="282" t="str" cm="1">
        <f t="array" ref="T776">IFERROR(INDEX(import_data,MATCH($T$8&amp;"-"&amp;$Q776,import_key,0),T$9),"")</f>
        <v/>
      </c>
      <c r="U776" s="280" t="str" cm="1">
        <f t="array" ref="U776">IFERROR(INDEX(import_data,MATCH($T$8&amp;"-"&amp;$Q776,import_key,0),U$9),"")</f>
        <v/>
      </c>
      <c r="V776" s="300" t="str" cm="1">
        <f t="array" ref="V776">IFERROR(INDEX(import_data,MATCH($T$8&amp;"-"&amp;$Q776,import_key,0),V$9),"")</f>
        <v/>
      </c>
    </row>
    <row r="777" spans="2:22" x14ac:dyDescent="0.25">
      <c r="B777" s="141">
        <f t="shared" si="84"/>
        <v>765</v>
      </c>
      <c r="C777" s="278">
        <f t="shared" si="78"/>
        <v>783</v>
      </c>
      <c r="E777" s="282" cm="1">
        <f t="array" ref="E777">IF($C777="","",INDEX(import_data,$C777,E$9))</f>
        <v>1773</v>
      </c>
      <c r="F777" s="280" t="str" cm="1">
        <f t="array" ref="F777">IF($C777="","",INDEX(import_data,$C777,F$9))</f>
        <v>Matija</v>
      </c>
      <c r="G777" s="280" t="str" cm="1">
        <f t="array" ref="G777">IF($C777="","",INDEX(import_data,$C777,G$9))</f>
        <v>Hlad</v>
      </c>
      <c r="H777" s="280" t="str" cm="1">
        <f t="array" ref="H777">IF($C777="","",IF(INDEX(import_data,$C777,H$9)="","",INDEX(import_data,$C777,H$9)))</f>
        <v>OK Ivan Merz</v>
      </c>
      <c r="I777" s="300" t="str" cm="1">
        <f t="array" ref="I777">IF($C777="","",IF(INDEX(import_data,$C777,I$9)="","",INDEX(import_data,$C777,I$9)))</f>
        <v/>
      </c>
      <c r="K777" s="312" t="str">
        <f t="shared" si="80"/>
        <v>Matija – Hlad – OK Ivan Merz</v>
      </c>
      <c r="L777" s="92" t="s">
        <v>0</v>
      </c>
      <c r="M777" s="312" t="str">
        <f t="shared" si="81"/>
        <v>Matija – Hlad – OK Ivan Merz</v>
      </c>
      <c r="N777" s="92" t="s">
        <v>0</v>
      </c>
      <c r="O777" s="312" t="str">
        <f t="shared" si="82"/>
        <v>Matija – Hlad</v>
      </c>
      <c r="P777" s="92" t="s">
        <v>0</v>
      </c>
      <c r="Q777" s="141">
        <f t="shared" si="83"/>
        <v>765</v>
      </c>
      <c r="R777" s="278" t="str">
        <f t="shared" si="79"/>
        <v/>
      </c>
      <c r="T777" s="282" t="str" cm="1">
        <f t="array" ref="T777">IFERROR(INDEX(import_data,MATCH($T$8&amp;"-"&amp;$Q777,import_key,0),T$9),"")</f>
        <v/>
      </c>
      <c r="U777" s="280" t="str" cm="1">
        <f t="array" ref="U777">IFERROR(INDEX(import_data,MATCH($T$8&amp;"-"&amp;$Q777,import_key,0),U$9),"")</f>
        <v/>
      </c>
      <c r="V777" s="300" t="str" cm="1">
        <f t="array" ref="V777">IFERROR(INDEX(import_data,MATCH($T$8&amp;"-"&amp;$Q777,import_key,0),V$9),"")</f>
        <v/>
      </c>
    </row>
    <row r="778" spans="2:22" x14ac:dyDescent="0.25">
      <c r="B778" s="141">
        <f t="shared" si="84"/>
        <v>766</v>
      </c>
      <c r="C778" s="278">
        <f t="shared" si="78"/>
        <v>784</v>
      </c>
      <c r="E778" s="282" cm="1">
        <f t="array" ref="E778">IF($C778="","",INDEX(import_data,$C778,E$9))</f>
        <v>1459</v>
      </c>
      <c r="F778" s="280" t="str" cm="1">
        <f t="array" ref="F778">IF($C778="","",INDEX(import_data,$C778,F$9))</f>
        <v>Matija</v>
      </c>
      <c r="G778" s="280" t="str" cm="1">
        <f t="array" ref="G778">IF($C778="","",INDEX(import_data,$C778,G$9))</f>
        <v>Razum</v>
      </c>
      <c r="H778" s="280" t="str" cm="1">
        <f t="array" ref="H778">IF($C778="","",IF(INDEX(import_data,$C778,H$9)="","",INDEX(import_data,$C778,H$9)))</f>
        <v>OK Japetić</v>
      </c>
      <c r="I778" s="300" t="str" cm="1">
        <f t="array" ref="I778">IF($C778="","",IF(INDEX(import_data,$C778,I$9)="","",INDEX(import_data,$C778,I$9)))</f>
        <v>M21A</v>
      </c>
      <c r="K778" s="312" t="str">
        <f t="shared" si="80"/>
        <v>Matija – Razum – OK Japetić – M21A</v>
      </c>
      <c r="L778" s="92" t="s">
        <v>0</v>
      </c>
      <c r="M778" s="312" t="str">
        <f t="shared" si="81"/>
        <v>Matija – Razum – OK Japetić</v>
      </c>
      <c r="N778" s="92" t="s">
        <v>0</v>
      </c>
      <c r="O778" s="312" t="str">
        <f t="shared" si="82"/>
        <v>Matija – Razum</v>
      </c>
      <c r="P778" s="92" t="s">
        <v>0</v>
      </c>
      <c r="Q778" s="141">
        <f t="shared" si="83"/>
        <v>766</v>
      </c>
      <c r="R778" s="278" t="str">
        <f t="shared" si="79"/>
        <v/>
      </c>
      <c r="T778" s="282" t="str" cm="1">
        <f t="array" ref="T778">IFERROR(INDEX(import_data,MATCH($T$8&amp;"-"&amp;$Q778,import_key,0),T$9),"")</f>
        <v/>
      </c>
      <c r="U778" s="280" t="str" cm="1">
        <f t="array" ref="U778">IFERROR(INDEX(import_data,MATCH($T$8&amp;"-"&amp;$Q778,import_key,0),U$9),"")</f>
        <v/>
      </c>
      <c r="V778" s="300" t="str" cm="1">
        <f t="array" ref="V778">IFERROR(INDEX(import_data,MATCH($T$8&amp;"-"&amp;$Q778,import_key,0),V$9),"")</f>
        <v/>
      </c>
    </row>
    <row r="779" spans="2:22" x14ac:dyDescent="0.25">
      <c r="B779" s="141">
        <f t="shared" si="84"/>
        <v>767</v>
      </c>
      <c r="C779" s="278">
        <f t="shared" si="78"/>
        <v>785</v>
      </c>
      <c r="E779" s="282" cm="1">
        <f t="array" ref="E779">IF($C779="","",INDEX(import_data,$C779,E$9))</f>
        <v>1489</v>
      </c>
      <c r="F779" s="280" t="str" cm="1">
        <f t="array" ref="F779">IF($C779="","",INDEX(import_data,$C779,F$9))</f>
        <v>Matija</v>
      </c>
      <c r="G779" s="280" t="str" cm="1">
        <f t="array" ref="G779">IF($C779="","",INDEX(import_data,$C779,G$9))</f>
        <v>Kučinac</v>
      </c>
      <c r="H779" s="280" t="str" cm="1">
        <f t="array" ref="H779">IF($C779="","",IF(INDEX(import_data,$C779,H$9)="","",INDEX(import_data,$C779,H$9)))</f>
        <v>OK Vihor</v>
      </c>
      <c r="I779" s="300" t="str" cm="1">
        <f t="array" ref="I779">IF($C779="","",IF(INDEX(import_data,$C779,I$9)="","",INDEX(import_data,$C779,I$9)))</f>
        <v>M21B</v>
      </c>
      <c r="K779" s="312" t="str">
        <f t="shared" si="80"/>
        <v>Matija – Kučinac – OK Vihor – M21B</v>
      </c>
      <c r="L779" s="92" t="s">
        <v>0</v>
      </c>
      <c r="M779" s="312" t="str">
        <f t="shared" si="81"/>
        <v>Matija – Kučinac – OK Vihor</v>
      </c>
      <c r="N779" s="92" t="s">
        <v>0</v>
      </c>
      <c r="O779" s="312" t="str">
        <f t="shared" si="82"/>
        <v>Matija – Kučinac</v>
      </c>
      <c r="P779" s="92" t="s">
        <v>0</v>
      </c>
      <c r="Q779" s="141">
        <f t="shared" si="83"/>
        <v>767</v>
      </c>
      <c r="R779" s="278" t="str">
        <f t="shared" si="79"/>
        <v/>
      </c>
      <c r="T779" s="282" t="str" cm="1">
        <f t="array" ref="T779">IFERROR(INDEX(import_data,MATCH($T$8&amp;"-"&amp;$Q779,import_key,0),T$9),"")</f>
        <v/>
      </c>
      <c r="U779" s="280" t="str" cm="1">
        <f t="array" ref="U779">IFERROR(INDEX(import_data,MATCH($T$8&amp;"-"&amp;$Q779,import_key,0),U$9),"")</f>
        <v/>
      </c>
      <c r="V779" s="300" t="str" cm="1">
        <f t="array" ref="V779">IFERROR(INDEX(import_data,MATCH($T$8&amp;"-"&amp;$Q779,import_key,0),V$9),"")</f>
        <v/>
      </c>
    </row>
    <row r="780" spans="2:22" x14ac:dyDescent="0.25">
      <c r="B780" s="141">
        <f t="shared" si="84"/>
        <v>768</v>
      </c>
      <c r="C780" s="278">
        <f t="shared" si="78"/>
        <v>786</v>
      </c>
      <c r="E780" s="282" cm="1">
        <f t="array" ref="E780">IF($C780="","",INDEX(import_data,$C780,E$9))</f>
        <v>1167</v>
      </c>
      <c r="F780" s="280" t="str" cm="1">
        <f t="array" ref="F780">IF($C780="","",INDEX(import_data,$C780,F$9))</f>
        <v>Matija</v>
      </c>
      <c r="G780" s="280" t="str" cm="1">
        <f t="array" ref="G780">IF($C780="","",INDEX(import_data,$C780,G$9))</f>
        <v>Mesić</v>
      </c>
      <c r="H780" s="280" t="str" cm="1">
        <f t="array" ref="H780">IF($C780="","",IF(INDEX(import_data,$C780,H$9)="","",INDEX(import_data,$C780,H$9)))</f>
        <v>OK Vihor</v>
      </c>
      <c r="I780" s="300" t="str" cm="1">
        <f t="array" ref="I780">IF($C780="","",IF(INDEX(import_data,$C780,I$9)="","",INDEX(import_data,$C780,I$9)))</f>
        <v>M21B</v>
      </c>
      <c r="K780" s="312" t="str">
        <f t="shared" si="80"/>
        <v>Matija – Mesić – OK Vihor – M21B</v>
      </c>
      <c r="L780" s="92" t="s">
        <v>0</v>
      </c>
      <c r="M780" s="312" t="str">
        <f t="shared" si="81"/>
        <v>Matija – Mesić – OK Vihor</v>
      </c>
      <c r="N780" s="92" t="s">
        <v>0</v>
      </c>
      <c r="O780" s="312" t="str">
        <f t="shared" si="82"/>
        <v>Matija – Mesić</v>
      </c>
      <c r="P780" s="92" t="s">
        <v>0</v>
      </c>
      <c r="Q780" s="141">
        <f t="shared" si="83"/>
        <v>768</v>
      </c>
      <c r="R780" s="278" t="str">
        <f t="shared" si="79"/>
        <v/>
      </c>
      <c r="T780" s="282" t="str" cm="1">
        <f t="array" ref="T780">IFERROR(INDEX(import_data,MATCH($T$8&amp;"-"&amp;$Q780,import_key,0),T$9),"")</f>
        <v/>
      </c>
      <c r="U780" s="280" t="str" cm="1">
        <f t="array" ref="U780">IFERROR(INDEX(import_data,MATCH($T$8&amp;"-"&amp;$Q780,import_key,0),U$9),"")</f>
        <v/>
      </c>
      <c r="V780" s="300" t="str" cm="1">
        <f t="array" ref="V780">IFERROR(INDEX(import_data,MATCH($T$8&amp;"-"&amp;$Q780,import_key,0),V$9),"")</f>
        <v/>
      </c>
    </row>
    <row r="781" spans="2:22" x14ac:dyDescent="0.25">
      <c r="B781" s="141">
        <f t="shared" si="84"/>
        <v>769</v>
      </c>
      <c r="C781" s="278">
        <f t="shared" ref="C781:C844" si="85">IFERROR(MATCH($E$8&amp;"-"&amp;B781,import_key,0),"")</f>
        <v>787</v>
      </c>
      <c r="E781" s="282" cm="1">
        <f t="array" ref="E781">IF($C781="","",INDEX(import_data,$C781,E$9))</f>
        <v>2219</v>
      </c>
      <c r="F781" s="280" t="str" cm="1">
        <f t="array" ref="F781">IF($C781="","",INDEX(import_data,$C781,F$9))</f>
        <v>Matija</v>
      </c>
      <c r="G781" s="280" t="str" cm="1">
        <f t="array" ref="G781">IF($C781="","",INDEX(import_data,$C781,G$9))</f>
        <v>Bajlo Lučić</v>
      </c>
      <c r="H781" s="280" t="str" cm="1">
        <f t="array" ref="H781">IF($C781="","",IF(INDEX(import_data,$C781,H$9)="","",INDEX(import_data,$C781,H$9)))</f>
        <v>OK Kapela</v>
      </c>
      <c r="I781" s="300" t="str" cm="1">
        <f t="array" ref="I781">IF($C781="","",IF(INDEX(import_data,$C781,I$9)="","",INDEX(import_data,$C781,I$9)))</f>
        <v>M12</v>
      </c>
      <c r="K781" s="312" t="str">
        <f t="shared" si="80"/>
        <v>Matija – Bajlo Lučić – OK Kapela – M12</v>
      </c>
      <c r="L781" s="92" t="s">
        <v>0</v>
      </c>
      <c r="M781" s="312" t="str">
        <f t="shared" si="81"/>
        <v>Matija – Bajlo Lučić – OK Kapela</v>
      </c>
      <c r="N781" s="92" t="s">
        <v>0</v>
      </c>
      <c r="O781" s="312" t="str">
        <f t="shared" si="82"/>
        <v>Matija – Bajlo Lučić</v>
      </c>
      <c r="P781" s="92" t="s">
        <v>0</v>
      </c>
      <c r="Q781" s="141">
        <f t="shared" si="83"/>
        <v>769</v>
      </c>
      <c r="R781" s="278" t="str">
        <f t="shared" ref="R781:R844" si="86">IFERROR(MATCH($T$8&amp;"-"&amp;Q781,import_key,0),"")</f>
        <v/>
      </c>
      <c r="T781" s="282" t="str" cm="1">
        <f t="array" ref="T781">IFERROR(INDEX(import_data,MATCH($T$8&amp;"-"&amp;$Q781,import_key,0),T$9),"")</f>
        <v/>
      </c>
      <c r="U781" s="280" t="str" cm="1">
        <f t="array" ref="U781">IFERROR(INDEX(import_data,MATCH($T$8&amp;"-"&amp;$Q781,import_key,0),U$9),"")</f>
        <v/>
      </c>
      <c r="V781" s="300" t="str" cm="1">
        <f t="array" ref="V781">IFERROR(INDEX(import_data,MATCH($T$8&amp;"-"&amp;$Q781,import_key,0),V$9),"")</f>
        <v/>
      </c>
    </row>
    <row r="782" spans="2:22" x14ac:dyDescent="0.25">
      <c r="B782" s="141">
        <f t="shared" si="84"/>
        <v>770</v>
      </c>
      <c r="C782" s="278">
        <f t="shared" si="85"/>
        <v>788</v>
      </c>
      <c r="E782" s="282" cm="1">
        <f t="array" ref="E782">IF($C782="","",INDEX(import_data,$C782,E$9))</f>
        <v>2171</v>
      </c>
      <c r="F782" s="280" t="str" cm="1">
        <f t="array" ref="F782">IF($C782="","",INDEX(import_data,$C782,F$9))</f>
        <v>Matija</v>
      </c>
      <c r="G782" s="280" t="str" cm="1">
        <f t="array" ref="G782">IF($C782="","",INDEX(import_data,$C782,G$9))</f>
        <v>Drvenkar</v>
      </c>
      <c r="H782" s="280" t="str" cm="1">
        <f t="array" ref="H782">IF($C782="","",IF(INDEX(import_data,$C782,H$9)="","",INDEX(import_data,$C782,H$9)))</f>
        <v>OK Japetić</v>
      </c>
      <c r="I782" s="300" t="str" cm="1">
        <f t="array" ref="I782">IF($C782="","",IF(INDEX(import_data,$C782,I$9)="","",INDEX(import_data,$C782,I$9)))</f>
        <v>M14</v>
      </c>
      <c r="K782" s="312" t="str">
        <f t="shared" ref="K782:K845" si="87">IF(F782="","",F782) &amp; IF(G782="",""," – " &amp; G782) &amp; IF(H782="",""," – " &amp; H782) &amp; IF(I782="",""," – " &amp; I782)</f>
        <v>Matija – Drvenkar – OK Japetić – M14</v>
      </c>
      <c r="L782" s="92" t="s">
        <v>0</v>
      </c>
      <c r="M782" s="312" t="str">
        <f t="shared" ref="M782:M845" si="88">IF(F782="","",F782) &amp; IF(G782="",""," – " &amp; G782) &amp; IF(H782="",""," – " &amp; H782)</f>
        <v>Matija – Drvenkar – OK Japetić</v>
      </c>
      <c r="N782" s="92" t="s">
        <v>0</v>
      </c>
      <c r="O782" s="312" t="str">
        <f t="shared" ref="O782:O845" si="89">IF(F782="","",F782) &amp; IF(G782="",""," – " &amp; G782)</f>
        <v>Matija – Drvenkar</v>
      </c>
      <c r="P782" s="92" t="s">
        <v>0</v>
      </c>
      <c r="Q782" s="141">
        <f t="shared" ref="Q782:Q845" si="90">Q781+1</f>
        <v>770</v>
      </c>
      <c r="R782" s="278" t="str">
        <f t="shared" si="86"/>
        <v/>
      </c>
      <c r="T782" s="282" t="str" cm="1">
        <f t="array" ref="T782">IFERROR(INDEX(import_data,MATCH($T$8&amp;"-"&amp;$Q782,import_key,0),T$9),"")</f>
        <v/>
      </c>
      <c r="U782" s="280" t="str" cm="1">
        <f t="array" ref="U782">IFERROR(INDEX(import_data,MATCH($T$8&amp;"-"&amp;$Q782,import_key,0),U$9),"")</f>
        <v/>
      </c>
      <c r="V782" s="300" t="str" cm="1">
        <f t="array" ref="V782">IFERROR(INDEX(import_data,MATCH($T$8&amp;"-"&amp;$Q782,import_key,0),V$9),"")</f>
        <v/>
      </c>
    </row>
    <row r="783" spans="2:22" x14ac:dyDescent="0.25">
      <c r="B783" s="141">
        <f t="shared" si="84"/>
        <v>771</v>
      </c>
      <c r="C783" s="278">
        <f t="shared" si="85"/>
        <v>789</v>
      </c>
      <c r="E783" s="282" cm="1">
        <f t="array" ref="E783">IF($C783="","",INDEX(import_data,$C783,E$9))</f>
        <v>1629</v>
      </c>
      <c r="F783" s="280" t="str" cm="1">
        <f t="array" ref="F783">IF($C783="","",INDEX(import_data,$C783,F$9))</f>
        <v>Matjaž</v>
      </c>
      <c r="G783" s="280" t="str" cm="1">
        <f t="array" ref="G783">IF($C783="","",INDEX(import_data,$C783,G$9))</f>
        <v>Štanfel</v>
      </c>
      <c r="H783" s="280" t="str" cm="1">
        <f t="array" ref="H783">IF($C783="","",IF(INDEX(import_data,$C783,H$9)="","",INDEX(import_data,$C783,H$9)))</f>
        <v>OK Sova</v>
      </c>
      <c r="I783" s="300" t="str" cm="1">
        <f t="array" ref="I783">IF($C783="","",IF(INDEX(import_data,$C783,I$9)="","",INDEX(import_data,$C783,I$9)))</f>
        <v>M21A</v>
      </c>
      <c r="K783" s="312" t="str">
        <f t="shared" si="87"/>
        <v>Matjaž – Štanfel – OK Sova – M21A</v>
      </c>
      <c r="L783" s="92" t="s">
        <v>0</v>
      </c>
      <c r="M783" s="312" t="str">
        <f t="shared" si="88"/>
        <v>Matjaž – Štanfel – OK Sova</v>
      </c>
      <c r="N783" s="92" t="s">
        <v>0</v>
      </c>
      <c r="O783" s="312" t="str">
        <f t="shared" si="89"/>
        <v>Matjaž – Štanfel</v>
      </c>
      <c r="P783" s="92" t="s">
        <v>0</v>
      </c>
      <c r="Q783" s="141">
        <f t="shared" si="90"/>
        <v>771</v>
      </c>
      <c r="R783" s="278" t="str">
        <f t="shared" si="86"/>
        <v/>
      </c>
      <c r="T783" s="282" t="str" cm="1">
        <f t="array" ref="T783">IFERROR(INDEX(import_data,MATCH($T$8&amp;"-"&amp;$Q783,import_key,0),T$9),"")</f>
        <v/>
      </c>
      <c r="U783" s="280" t="str" cm="1">
        <f t="array" ref="U783">IFERROR(INDEX(import_data,MATCH($T$8&amp;"-"&amp;$Q783,import_key,0),U$9),"")</f>
        <v/>
      </c>
      <c r="V783" s="300" t="str" cm="1">
        <f t="array" ref="V783">IFERROR(INDEX(import_data,MATCH($T$8&amp;"-"&amp;$Q783,import_key,0),V$9),"")</f>
        <v/>
      </c>
    </row>
    <row r="784" spans="2:22" x14ac:dyDescent="0.25">
      <c r="B784" s="141">
        <f t="shared" si="84"/>
        <v>772</v>
      </c>
      <c r="C784" s="278">
        <f t="shared" si="85"/>
        <v>790</v>
      </c>
      <c r="E784" s="282" cm="1">
        <f t="array" ref="E784">IF($C784="","",INDEX(import_data,$C784,E$9))</f>
        <v>1054</v>
      </c>
      <c r="F784" s="280" t="str" cm="1">
        <f t="array" ref="F784">IF($C784="","",INDEX(import_data,$C784,F$9))</f>
        <v>Matko</v>
      </c>
      <c r="G784" s="280" t="str" cm="1">
        <f t="array" ref="G784">IF($C784="","",INDEX(import_data,$C784,G$9))</f>
        <v>Nikolić</v>
      </c>
      <c r="H784" s="280" t="str" cm="1">
        <f t="array" ref="H784">IF($C784="","",IF(INDEX(import_data,$C784,H$9)="","",INDEX(import_data,$C784,H$9)))</f>
        <v>OK Vihor</v>
      </c>
      <c r="I784" s="300" t="str" cm="1">
        <f t="array" ref="I784">IF($C784="","",IF(INDEX(import_data,$C784,I$9)="","",INDEX(import_data,$C784,I$9)))</f>
        <v>M16</v>
      </c>
      <c r="K784" s="312" t="str">
        <f t="shared" si="87"/>
        <v>Matko – Nikolić – OK Vihor – M16</v>
      </c>
      <c r="L784" s="92" t="s">
        <v>0</v>
      </c>
      <c r="M784" s="312" t="str">
        <f t="shared" si="88"/>
        <v>Matko – Nikolić – OK Vihor</v>
      </c>
      <c r="N784" s="92" t="s">
        <v>0</v>
      </c>
      <c r="O784" s="312" t="str">
        <f t="shared" si="89"/>
        <v>Matko – Nikolić</v>
      </c>
      <c r="P784" s="92" t="s">
        <v>0</v>
      </c>
      <c r="Q784" s="141">
        <f t="shared" si="90"/>
        <v>772</v>
      </c>
      <c r="R784" s="278" t="str">
        <f t="shared" si="86"/>
        <v/>
      </c>
      <c r="T784" s="282" t="str" cm="1">
        <f t="array" ref="T784">IFERROR(INDEX(import_data,MATCH($T$8&amp;"-"&amp;$Q784,import_key,0),T$9),"")</f>
        <v/>
      </c>
      <c r="U784" s="280" t="str" cm="1">
        <f t="array" ref="U784">IFERROR(INDEX(import_data,MATCH($T$8&amp;"-"&amp;$Q784,import_key,0),U$9),"")</f>
        <v/>
      </c>
      <c r="V784" s="300" t="str" cm="1">
        <f t="array" ref="V784">IFERROR(INDEX(import_data,MATCH($T$8&amp;"-"&amp;$Q784,import_key,0),V$9),"")</f>
        <v/>
      </c>
    </row>
    <row r="785" spans="2:22" x14ac:dyDescent="0.25">
      <c r="B785" s="141">
        <f t="shared" si="84"/>
        <v>773</v>
      </c>
      <c r="C785" s="278">
        <f t="shared" si="85"/>
        <v>791</v>
      </c>
      <c r="E785" s="282" cm="1">
        <f t="array" ref="E785">IF($C785="","",INDEX(import_data,$C785,E$9))</f>
        <v>2062</v>
      </c>
      <c r="F785" s="280" t="str" cm="1">
        <f t="array" ref="F785">IF($C785="","",INDEX(import_data,$C785,F$9))</f>
        <v>Mátyás</v>
      </c>
      <c r="G785" s="280" t="str" cm="1">
        <f t="array" ref="G785">IF($C785="","",INDEX(import_data,$C785,G$9))</f>
        <v>Pavlovics</v>
      </c>
      <c r="H785" s="280" t="str" cm="1">
        <f t="array" ref="H785">IF($C785="","",IF(INDEX(import_data,$C785,H$9)="","",INDEX(import_data,$C785,H$9)))</f>
        <v>Pécsi Vas. SK</v>
      </c>
      <c r="I785" s="300" t="str" cm="1">
        <f t="array" ref="I785">IF($C785="","",IF(INDEX(import_data,$C785,I$9)="","",INDEX(import_data,$C785,I$9)))</f>
        <v/>
      </c>
      <c r="K785" s="312" t="str">
        <f t="shared" si="87"/>
        <v>Mátyás – Pavlovics – Pécsi Vas. SK</v>
      </c>
      <c r="L785" s="92" t="s">
        <v>0</v>
      </c>
      <c r="M785" s="312" t="str">
        <f t="shared" si="88"/>
        <v>Mátyás – Pavlovics – Pécsi Vas. SK</v>
      </c>
      <c r="N785" s="92" t="s">
        <v>0</v>
      </c>
      <c r="O785" s="312" t="str">
        <f t="shared" si="89"/>
        <v>Mátyás – Pavlovics</v>
      </c>
      <c r="P785" s="92" t="s">
        <v>0</v>
      </c>
      <c r="Q785" s="141">
        <f t="shared" si="90"/>
        <v>773</v>
      </c>
      <c r="R785" s="278" t="str">
        <f t="shared" si="86"/>
        <v/>
      </c>
      <c r="T785" s="282" t="str" cm="1">
        <f t="array" ref="T785">IFERROR(INDEX(import_data,MATCH($T$8&amp;"-"&amp;$Q785,import_key,0),T$9),"")</f>
        <v/>
      </c>
      <c r="U785" s="280" t="str" cm="1">
        <f t="array" ref="U785">IFERROR(INDEX(import_data,MATCH($T$8&amp;"-"&amp;$Q785,import_key,0),U$9),"")</f>
        <v/>
      </c>
      <c r="V785" s="300" t="str" cm="1">
        <f t="array" ref="V785">IFERROR(INDEX(import_data,MATCH($T$8&amp;"-"&amp;$Q785,import_key,0),V$9),"")</f>
        <v/>
      </c>
    </row>
    <row r="786" spans="2:22" x14ac:dyDescent="0.25">
      <c r="B786" s="141">
        <f t="shared" si="84"/>
        <v>774</v>
      </c>
      <c r="C786" s="278">
        <f t="shared" si="85"/>
        <v>792</v>
      </c>
      <c r="E786" s="282" cm="1">
        <f t="array" ref="E786">IF($C786="","",INDEX(import_data,$C786,E$9))</f>
        <v>2183</v>
      </c>
      <c r="F786" s="280" t="str" cm="1">
        <f t="array" ref="F786">IF($C786="","",INDEX(import_data,$C786,F$9))</f>
        <v>Mátyás</v>
      </c>
      <c r="G786" s="280" t="str" cm="1">
        <f t="array" ref="G786">IF($C786="","",INDEX(import_data,$C786,G$9))</f>
        <v>Paskuj</v>
      </c>
      <c r="H786" s="280" t="str" cm="1">
        <f t="array" ref="H786">IF($C786="","",IF(INDEX(import_data,$C786,H$9)="","",INDEX(import_data,$C786,H$9)))</f>
        <v>Offline SSE</v>
      </c>
      <c r="I786" s="300" t="str" cm="1">
        <f t="array" ref="I786">IF($C786="","",IF(INDEX(import_data,$C786,I$9)="","",INDEX(import_data,$C786,I$9)))</f>
        <v/>
      </c>
      <c r="K786" s="312" t="str">
        <f t="shared" si="87"/>
        <v>Mátyás – Paskuj – Offline SSE</v>
      </c>
      <c r="L786" s="92" t="s">
        <v>0</v>
      </c>
      <c r="M786" s="312" t="str">
        <f t="shared" si="88"/>
        <v>Mátyás – Paskuj – Offline SSE</v>
      </c>
      <c r="N786" s="92" t="s">
        <v>0</v>
      </c>
      <c r="O786" s="312" t="str">
        <f t="shared" si="89"/>
        <v>Mátyás – Paskuj</v>
      </c>
      <c r="P786" s="92" t="s">
        <v>0</v>
      </c>
      <c r="Q786" s="141">
        <f t="shared" si="90"/>
        <v>774</v>
      </c>
      <c r="R786" s="278" t="str">
        <f t="shared" si="86"/>
        <v/>
      </c>
      <c r="T786" s="282" t="str" cm="1">
        <f t="array" ref="T786">IFERROR(INDEX(import_data,MATCH($T$8&amp;"-"&amp;$Q786,import_key,0),T$9),"")</f>
        <v/>
      </c>
      <c r="U786" s="280" t="str" cm="1">
        <f t="array" ref="U786">IFERROR(INDEX(import_data,MATCH($T$8&amp;"-"&amp;$Q786,import_key,0),U$9),"")</f>
        <v/>
      </c>
      <c r="V786" s="300" t="str" cm="1">
        <f t="array" ref="V786">IFERROR(INDEX(import_data,MATCH($T$8&amp;"-"&amp;$Q786,import_key,0),V$9),"")</f>
        <v/>
      </c>
    </row>
    <row r="787" spans="2:22" x14ac:dyDescent="0.25">
      <c r="B787" s="141">
        <f t="shared" si="84"/>
        <v>775</v>
      </c>
      <c r="C787" s="278">
        <f t="shared" si="85"/>
        <v>793</v>
      </c>
      <c r="E787" s="282" cm="1">
        <f t="array" ref="E787">IF($C787="","",INDEX(import_data,$C787,E$9))</f>
        <v>1022</v>
      </c>
      <c r="F787" s="280" t="str" cm="1">
        <f t="array" ref="F787">IF($C787="","",INDEX(import_data,$C787,F$9))</f>
        <v>Max</v>
      </c>
      <c r="G787" s="280" t="str" cm="1">
        <f t="array" ref="G787">IF($C787="","",INDEX(import_data,$C787,G$9))</f>
        <v>Omerzu</v>
      </c>
      <c r="H787" s="280" t="str" cm="1">
        <f t="array" ref="H787">IF($C787="","",IF(INDEX(import_data,$C787,H$9)="","",INDEX(import_data,$C787,H$9)))</f>
        <v>OK Vihor</v>
      </c>
      <c r="I787" s="300" t="str" cm="1">
        <f t="array" ref="I787">IF($C787="","",IF(INDEX(import_data,$C787,I$9)="","",INDEX(import_data,$C787,I$9)))</f>
        <v/>
      </c>
      <c r="K787" s="312" t="str">
        <f t="shared" si="87"/>
        <v>Max – Omerzu – OK Vihor</v>
      </c>
      <c r="L787" s="92" t="s">
        <v>0</v>
      </c>
      <c r="M787" s="312" t="str">
        <f t="shared" si="88"/>
        <v>Max – Omerzu – OK Vihor</v>
      </c>
      <c r="N787" s="92" t="s">
        <v>0</v>
      </c>
      <c r="O787" s="312" t="str">
        <f t="shared" si="89"/>
        <v>Max – Omerzu</v>
      </c>
      <c r="P787" s="92" t="s">
        <v>0</v>
      </c>
      <c r="Q787" s="141">
        <f t="shared" si="90"/>
        <v>775</v>
      </c>
      <c r="R787" s="278" t="str">
        <f t="shared" si="86"/>
        <v/>
      </c>
      <c r="T787" s="282" t="str" cm="1">
        <f t="array" ref="T787">IFERROR(INDEX(import_data,MATCH($T$8&amp;"-"&amp;$Q787,import_key,0),T$9),"")</f>
        <v/>
      </c>
      <c r="U787" s="280" t="str" cm="1">
        <f t="array" ref="U787">IFERROR(INDEX(import_data,MATCH($T$8&amp;"-"&amp;$Q787,import_key,0),U$9),"")</f>
        <v/>
      </c>
      <c r="V787" s="300" t="str" cm="1">
        <f t="array" ref="V787">IFERROR(INDEX(import_data,MATCH($T$8&amp;"-"&amp;$Q787,import_key,0),V$9),"")</f>
        <v/>
      </c>
    </row>
    <row r="788" spans="2:22" x14ac:dyDescent="0.25">
      <c r="B788" s="141">
        <f t="shared" si="84"/>
        <v>776</v>
      </c>
      <c r="C788" s="278">
        <f t="shared" si="85"/>
        <v>794</v>
      </c>
      <c r="E788" s="282" cm="1">
        <f t="array" ref="E788">IF($C788="","",INDEX(import_data,$C788,E$9))</f>
        <v>1463</v>
      </c>
      <c r="F788" s="280" t="str" cm="1">
        <f t="array" ref="F788">IF($C788="","",INDEX(import_data,$C788,F$9))</f>
        <v>Melanija</v>
      </c>
      <c r="G788" s="280" t="str" cm="1">
        <f t="array" ref="G788">IF($C788="","",INDEX(import_data,$C788,G$9))</f>
        <v>Majer</v>
      </c>
      <c r="H788" s="280" t="str" cm="1">
        <f t="array" ref="H788">IF($C788="","",IF(INDEX(import_data,$C788,H$9)="","",INDEX(import_data,$C788,H$9)))</f>
        <v>OK Varaždin</v>
      </c>
      <c r="I788" s="300" t="str" cm="1">
        <f t="array" ref="I788">IF($C788="","",IF(INDEX(import_data,$C788,I$9)="","",INDEX(import_data,$C788,I$9)))</f>
        <v/>
      </c>
      <c r="K788" s="312" t="str">
        <f t="shared" si="87"/>
        <v>Melanija – Majer – OK Varaždin</v>
      </c>
      <c r="L788" s="92" t="s">
        <v>0</v>
      </c>
      <c r="M788" s="312" t="str">
        <f t="shared" si="88"/>
        <v>Melanija – Majer – OK Varaždin</v>
      </c>
      <c r="N788" s="92" t="s">
        <v>0</v>
      </c>
      <c r="O788" s="312" t="str">
        <f t="shared" si="89"/>
        <v>Melanija – Majer</v>
      </c>
      <c r="P788" s="92" t="s">
        <v>0</v>
      </c>
      <c r="Q788" s="141">
        <f t="shared" si="90"/>
        <v>776</v>
      </c>
      <c r="R788" s="278" t="str">
        <f t="shared" si="86"/>
        <v/>
      </c>
      <c r="T788" s="282" t="str" cm="1">
        <f t="array" ref="T788">IFERROR(INDEX(import_data,MATCH($T$8&amp;"-"&amp;$Q788,import_key,0),T$9),"")</f>
        <v/>
      </c>
      <c r="U788" s="280" t="str" cm="1">
        <f t="array" ref="U788">IFERROR(INDEX(import_data,MATCH($T$8&amp;"-"&amp;$Q788,import_key,0),U$9),"")</f>
        <v/>
      </c>
      <c r="V788" s="300" t="str" cm="1">
        <f t="array" ref="V788">IFERROR(INDEX(import_data,MATCH($T$8&amp;"-"&amp;$Q788,import_key,0),V$9),"")</f>
        <v/>
      </c>
    </row>
    <row r="789" spans="2:22" x14ac:dyDescent="0.25">
      <c r="B789" s="141">
        <f t="shared" ref="B789:B852" si="91">B788+1</f>
        <v>777</v>
      </c>
      <c r="C789" s="278">
        <f t="shared" si="85"/>
        <v>795</v>
      </c>
      <c r="E789" s="282" cm="1">
        <f t="array" ref="E789">IF($C789="","",INDEX(import_data,$C789,E$9))</f>
        <v>1178</v>
      </c>
      <c r="F789" s="280" t="str" cm="1">
        <f t="array" ref="F789">IF($C789="","",INDEX(import_data,$C789,F$9))</f>
        <v>Melissa</v>
      </c>
      <c r="G789" s="280" t="str" cm="1">
        <f t="array" ref="G789">IF($C789="","",INDEX(import_data,$C789,G$9))</f>
        <v>Drobić</v>
      </c>
      <c r="H789" s="280" t="str" cm="1">
        <f t="array" ref="H789">IF($C789="","",IF(INDEX(import_data,$C789,H$9)="","",INDEX(import_data,$C789,H$9)))</f>
        <v>OK Kapela</v>
      </c>
      <c r="I789" s="300" t="str" cm="1">
        <f t="array" ref="I789">IF($C789="","",IF(INDEX(import_data,$C789,I$9)="","",INDEX(import_data,$C789,I$9)))</f>
        <v>Ž16</v>
      </c>
      <c r="K789" s="312" t="str">
        <f t="shared" si="87"/>
        <v>Melissa – Drobić – OK Kapela – Ž16</v>
      </c>
      <c r="L789" s="92" t="s">
        <v>0</v>
      </c>
      <c r="M789" s="312" t="str">
        <f t="shared" si="88"/>
        <v>Melissa – Drobić – OK Kapela</v>
      </c>
      <c r="N789" s="92" t="s">
        <v>0</v>
      </c>
      <c r="O789" s="312" t="str">
        <f t="shared" si="89"/>
        <v>Melissa – Drobić</v>
      </c>
      <c r="P789" s="92" t="s">
        <v>0</v>
      </c>
      <c r="Q789" s="141">
        <f t="shared" si="90"/>
        <v>777</v>
      </c>
      <c r="R789" s="278" t="str">
        <f t="shared" si="86"/>
        <v/>
      </c>
      <c r="T789" s="282" t="str" cm="1">
        <f t="array" ref="T789">IFERROR(INDEX(import_data,MATCH($T$8&amp;"-"&amp;$Q789,import_key,0),T$9),"")</f>
        <v/>
      </c>
      <c r="U789" s="280" t="str" cm="1">
        <f t="array" ref="U789">IFERROR(INDEX(import_data,MATCH($T$8&amp;"-"&amp;$Q789,import_key,0),U$9),"")</f>
        <v/>
      </c>
      <c r="V789" s="300" t="str" cm="1">
        <f t="array" ref="V789">IFERROR(INDEX(import_data,MATCH($T$8&amp;"-"&amp;$Q789,import_key,0),V$9),"")</f>
        <v/>
      </c>
    </row>
    <row r="790" spans="2:22" x14ac:dyDescent="0.25">
      <c r="B790" s="141">
        <f t="shared" si="91"/>
        <v>778</v>
      </c>
      <c r="C790" s="278">
        <f t="shared" si="85"/>
        <v>796</v>
      </c>
      <c r="E790" s="282" cm="1">
        <f t="array" ref="E790">IF($C790="","",INDEX(import_data,$C790,E$9))</f>
        <v>1141</v>
      </c>
      <c r="F790" s="280" t="str" cm="1">
        <f t="array" ref="F790">IF($C790="","",INDEX(import_data,$C790,F$9))</f>
        <v>Melita</v>
      </c>
      <c r="G790" s="280" t="str" cm="1">
        <f t="array" ref="G790">IF($C790="","",INDEX(import_data,$C790,G$9))</f>
        <v>Sučić</v>
      </c>
      <c r="H790" s="280" t="str" cm="1">
        <f t="array" ref="H790">IF($C790="","",IF(INDEX(import_data,$C790,H$9)="","",INDEX(import_data,$C790,H$9)))</f>
        <v>OK Vihor</v>
      </c>
      <c r="I790" s="300" t="str" cm="1">
        <f t="array" ref="I790">IF($C790="","",IF(INDEX(import_data,$C790,I$9)="","",INDEX(import_data,$C790,I$9)))</f>
        <v>Ž45</v>
      </c>
      <c r="K790" s="312" t="str">
        <f t="shared" si="87"/>
        <v>Melita – Sučić – OK Vihor – Ž45</v>
      </c>
      <c r="L790" s="92" t="s">
        <v>0</v>
      </c>
      <c r="M790" s="312" t="str">
        <f t="shared" si="88"/>
        <v>Melita – Sučić – OK Vihor</v>
      </c>
      <c r="N790" s="92" t="s">
        <v>0</v>
      </c>
      <c r="O790" s="312" t="str">
        <f t="shared" si="89"/>
        <v>Melita – Sučić</v>
      </c>
      <c r="P790" s="92" t="s">
        <v>0</v>
      </c>
      <c r="Q790" s="141">
        <f t="shared" si="90"/>
        <v>778</v>
      </c>
      <c r="R790" s="278" t="str">
        <f t="shared" si="86"/>
        <v/>
      </c>
      <c r="T790" s="282" t="str" cm="1">
        <f t="array" ref="T790">IFERROR(INDEX(import_data,MATCH($T$8&amp;"-"&amp;$Q790,import_key,0),T$9),"")</f>
        <v/>
      </c>
      <c r="U790" s="280" t="str" cm="1">
        <f t="array" ref="U790">IFERROR(INDEX(import_data,MATCH($T$8&amp;"-"&amp;$Q790,import_key,0),U$9),"")</f>
        <v/>
      </c>
      <c r="V790" s="300" t="str" cm="1">
        <f t="array" ref="V790">IFERROR(INDEX(import_data,MATCH($T$8&amp;"-"&amp;$Q790,import_key,0),V$9),"")</f>
        <v/>
      </c>
    </row>
    <row r="791" spans="2:22" x14ac:dyDescent="0.25">
      <c r="B791" s="141">
        <f t="shared" si="91"/>
        <v>779</v>
      </c>
      <c r="C791" s="278">
        <f t="shared" si="85"/>
        <v>797</v>
      </c>
      <c r="E791" s="282" cm="1">
        <f t="array" ref="E791">IF($C791="","",INDEX(import_data,$C791,E$9))</f>
        <v>1532</v>
      </c>
      <c r="F791" s="280" t="str" cm="1">
        <f t="array" ref="F791">IF($C791="","",INDEX(import_data,$C791,F$9))</f>
        <v>Mia</v>
      </c>
      <c r="G791" s="280" t="str" cm="1">
        <f t="array" ref="G791">IF($C791="","",INDEX(import_data,$C791,G$9))</f>
        <v>Lovrec</v>
      </c>
      <c r="H791" s="280" t="str" cm="1">
        <f t="array" ref="H791">IF($C791="","",IF(INDEX(import_data,$C791,H$9)="","",INDEX(import_data,$C791,H$9)))</f>
        <v>OK Vihor</v>
      </c>
      <c r="I791" s="300" t="str" cm="1">
        <f t="array" ref="I791">IF($C791="","",IF(INDEX(import_data,$C791,I$9)="","",INDEX(import_data,$C791,I$9)))</f>
        <v>Ž21B</v>
      </c>
      <c r="K791" s="312" t="str">
        <f t="shared" si="87"/>
        <v>Mia – Lovrec – OK Vihor – Ž21B</v>
      </c>
      <c r="L791" s="92" t="s">
        <v>0</v>
      </c>
      <c r="M791" s="312" t="str">
        <f t="shared" si="88"/>
        <v>Mia – Lovrec – OK Vihor</v>
      </c>
      <c r="N791" s="92" t="s">
        <v>0</v>
      </c>
      <c r="O791" s="312" t="str">
        <f t="shared" si="89"/>
        <v>Mia – Lovrec</v>
      </c>
      <c r="P791" s="92" t="s">
        <v>0</v>
      </c>
      <c r="Q791" s="141">
        <f t="shared" si="90"/>
        <v>779</v>
      </c>
      <c r="R791" s="278" t="str">
        <f t="shared" si="86"/>
        <v/>
      </c>
      <c r="T791" s="282" t="str" cm="1">
        <f t="array" ref="T791">IFERROR(INDEX(import_data,MATCH($T$8&amp;"-"&amp;$Q791,import_key,0),T$9),"")</f>
        <v/>
      </c>
      <c r="U791" s="280" t="str" cm="1">
        <f t="array" ref="U791">IFERROR(INDEX(import_data,MATCH($T$8&amp;"-"&amp;$Q791,import_key,0),U$9),"")</f>
        <v/>
      </c>
      <c r="V791" s="300" t="str" cm="1">
        <f t="array" ref="V791">IFERROR(INDEX(import_data,MATCH($T$8&amp;"-"&amp;$Q791,import_key,0),V$9),"")</f>
        <v/>
      </c>
    </row>
    <row r="792" spans="2:22" x14ac:dyDescent="0.25">
      <c r="B792" s="141">
        <f t="shared" si="91"/>
        <v>780</v>
      </c>
      <c r="C792" s="278">
        <f t="shared" si="85"/>
        <v>798</v>
      </c>
      <c r="E792" s="282" cm="1">
        <f t="array" ref="E792">IF($C792="","",INDEX(import_data,$C792,E$9))</f>
        <v>1768</v>
      </c>
      <c r="F792" s="280" t="str" cm="1">
        <f t="array" ref="F792">IF($C792="","",INDEX(import_data,$C792,F$9))</f>
        <v>Mia</v>
      </c>
      <c r="G792" s="280" t="str" cm="1">
        <f t="array" ref="G792">IF($C792="","",INDEX(import_data,$C792,G$9))</f>
        <v>Kovačić</v>
      </c>
      <c r="H792" s="280" t="str" cm="1">
        <f t="array" ref="H792">IF($C792="","",IF(INDEX(import_data,$C792,H$9)="","",INDEX(import_data,$C792,H$9)))</f>
        <v>OK Ivan Merz</v>
      </c>
      <c r="I792" s="300" t="str" cm="1">
        <f t="array" ref="I792">IF($C792="","",IF(INDEX(import_data,$C792,I$9)="","",INDEX(import_data,$C792,I$9)))</f>
        <v/>
      </c>
      <c r="K792" s="312" t="str">
        <f t="shared" si="87"/>
        <v>Mia – Kovačić – OK Ivan Merz</v>
      </c>
      <c r="L792" s="92" t="s">
        <v>0</v>
      </c>
      <c r="M792" s="312" t="str">
        <f t="shared" si="88"/>
        <v>Mia – Kovačić – OK Ivan Merz</v>
      </c>
      <c r="N792" s="92" t="s">
        <v>0</v>
      </c>
      <c r="O792" s="312" t="str">
        <f t="shared" si="89"/>
        <v>Mia – Kovačić</v>
      </c>
      <c r="P792" s="92" t="s">
        <v>0</v>
      </c>
      <c r="Q792" s="141">
        <f t="shared" si="90"/>
        <v>780</v>
      </c>
      <c r="R792" s="278" t="str">
        <f t="shared" si="86"/>
        <v/>
      </c>
      <c r="T792" s="282" t="str" cm="1">
        <f t="array" ref="T792">IFERROR(INDEX(import_data,MATCH($T$8&amp;"-"&amp;$Q792,import_key,0),T$9),"")</f>
        <v/>
      </c>
      <c r="U792" s="280" t="str" cm="1">
        <f t="array" ref="U792">IFERROR(INDEX(import_data,MATCH($T$8&amp;"-"&amp;$Q792,import_key,0),U$9),"")</f>
        <v/>
      </c>
      <c r="V792" s="300" t="str" cm="1">
        <f t="array" ref="V792">IFERROR(INDEX(import_data,MATCH($T$8&amp;"-"&amp;$Q792,import_key,0),V$9),"")</f>
        <v/>
      </c>
    </row>
    <row r="793" spans="2:22" x14ac:dyDescent="0.25">
      <c r="B793" s="141">
        <f t="shared" si="91"/>
        <v>781</v>
      </c>
      <c r="C793" s="278">
        <f t="shared" si="85"/>
        <v>799</v>
      </c>
      <c r="E793" s="282" cm="1">
        <f t="array" ref="E793">IF($C793="","",INDEX(import_data,$C793,E$9))</f>
        <v>1702</v>
      </c>
      <c r="F793" s="280" t="str" cm="1">
        <f t="array" ref="F793">IF($C793="","",INDEX(import_data,$C793,F$9))</f>
        <v>Mia</v>
      </c>
      <c r="G793" s="280" t="str" cm="1">
        <f t="array" ref="G793">IF($C793="","",INDEX(import_data,$C793,G$9))</f>
        <v>Kamenjarin</v>
      </c>
      <c r="H793" s="280" t="str" cm="1">
        <f t="array" ref="H793">IF($C793="","",IF(INDEX(import_data,$C793,H$9)="","",INDEX(import_data,$C793,H$9)))</f>
        <v>OK Vihor</v>
      </c>
      <c r="I793" s="300" t="str" cm="1">
        <f t="array" ref="I793">IF($C793="","",IF(INDEX(import_data,$C793,I$9)="","",INDEX(import_data,$C793,I$9)))</f>
        <v/>
      </c>
      <c r="K793" s="312" t="str">
        <f t="shared" si="87"/>
        <v>Mia – Kamenjarin – OK Vihor</v>
      </c>
      <c r="L793" s="92" t="s">
        <v>0</v>
      </c>
      <c r="M793" s="312" t="str">
        <f t="shared" si="88"/>
        <v>Mia – Kamenjarin – OK Vihor</v>
      </c>
      <c r="N793" s="92" t="s">
        <v>0</v>
      </c>
      <c r="O793" s="312" t="str">
        <f t="shared" si="89"/>
        <v>Mia – Kamenjarin</v>
      </c>
      <c r="P793" s="92" t="s">
        <v>0</v>
      </c>
      <c r="Q793" s="141">
        <f t="shared" si="90"/>
        <v>781</v>
      </c>
      <c r="R793" s="278" t="str">
        <f t="shared" si="86"/>
        <v/>
      </c>
      <c r="T793" s="282" t="str" cm="1">
        <f t="array" ref="T793">IFERROR(INDEX(import_data,MATCH($T$8&amp;"-"&amp;$Q793,import_key,0),T$9),"")</f>
        <v/>
      </c>
      <c r="U793" s="280" t="str" cm="1">
        <f t="array" ref="U793">IFERROR(INDEX(import_data,MATCH($T$8&amp;"-"&amp;$Q793,import_key,0),U$9),"")</f>
        <v/>
      </c>
      <c r="V793" s="300" t="str" cm="1">
        <f t="array" ref="V793">IFERROR(INDEX(import_data,MATCH($T$8&amp;"-"&amp;$Q793,import_key,0),V$9),"")</f>
        <v/>
      </c>
    </row>
    <row r="794" spans="2:22" x14ac:dyDescent="0.25">
      <c r="B794" s="141">
        <f t="shared" si="91"/>
        <v>782</v>
      </c>
      <c r="C794" s="278">
        <f t="shared" si="85"/>
        <v>800</v>
      </c>
      <c r="E794" s="282" cm="1">
        <f t="array" ref="E794">IF($C794="","",INDEX(import_data,$C794,E$9))</f>
        <v>2073</v>
      </c>
      <c r="F794" s="280" t="str" cm="1">
        <f t="array" ref="F794">IF($C794="","",INDEX(import_data,$C794,F$9))</f>
        <v>Michal</v>
      </c>
      <c r="G794" s="280" t="str" cm="1">
        <f t="array" ref="G794">IF($C794="","",INDEX(import_data,$C794,G$9))</f>
        <v>Šrubař</v>
      </c>
      <c r="H794" s="280" t="str" cm="1">
        <f t="array" ref="H794">IF($C794="","",IF(INDEX(import_data,$C794,H$9)="","",INDEX(import_data,$C794,H$9)))</f>
        <v>SK Zabovresky B.</v>
      </c>
      <c r="I794" s="300" t="str" cm="1">
        <f t="array" ref="I794">IF($C794="","",IF(INDEX(import_data,$C794,I$9)="","",INDEX(import_data,$C794,I$9)))</f>
        <v/>
      </c>
      <c r="K794" s="312" t="str">
        <f t="shared" si="87"/>
        <v>Michal – Šrubař – SK Zabovresky B.</v>
      </c>
      <c r="L794" s="92" t="s">
        <v>0</v>
      </c>
      <c r="M794" s="312" t="str">
        <f t="shared" si="88"/>
        <v>Michal – Šrubař – SK Zabovresky B.</v>
      </c>
      <c r="N794" s="92" t="s">
        <v>0</v>
      </c>
      <c r="O794" s="312" t="str">
        <f t="shared" si="89"/>
        <v>Michal – Šrubař</v>
      </c>
      <c r="P794" s="92" t="s">
        <v>0</v>
      </c>
      <c r="Q794" s="141">
        <f t="shared" si="90"/>
        <v>782</v>
      </c>
      <c r="R794" s="278" t="str">
        <f t="shared" si="86"/>
        <v/>
      </c>
      <c r="T794" s="282" t="str" cm="1">
        <f t="array" ref="T794">IFERROR(INDEX(import_data,MATCH($T$8&amp;"-"&amp;$Q794,import_key,0),T$9),"")</f>
        <v/>
      </c>
      <c r="U794" s="280" t="str" cm="1">
        <f t="array" ref="U794">IFERROR(INDEX(import_data,MATCH($T$8&amp;"-"&amp;$Q794,import_key,0),U$9),"")</f>
        <v/>
      </c>
      <c r="V794" s="300" t="str" cm="1">
        <f t="array" ref="V794">IFERROR(INDEX(import_data,MATCH($T$8&amp;"-"&amp;$Q794,import_key,0),V$9),"")</f>
        <v/>
      </c>
    </row>
    <row r="795" spans="2:22" x14ac:dyDescent="0.25">
      <c r="B795" s="141">
        <f t="shared" si="91"/>
        <v>783</v>
      </c>
      <c r="C795" s="278">
        <f t="shared" si="85"/>
        <v>801</v>
      </c>
      <c r="E795" s="282" cm="1">
        <f t="array" ref="E795">IF($C795="","",INDEX(import_data,$C795,E$9))</f>
        <v>1825</v>
      </c>
      <c r="F795" s="280" t="str" cm="1">
        <f t="array" ref="F795">IF($C795="","",INDEX(import_data,$C795,F$9))</f>
        <v>Mihael</v>
      </c>
      <c r="G795" s="280" t="str" cm="1">
        <f t="array" ref="G795">IF($C795="","",INDEX(import_data,$C795,G$9))</f>
        <v>Grgić</v>
      </c>
      <c r="H795" s="280" t="str" cm="1">
        <f t="array" ref="H795">IF($C795="","",IF(INDEX(import_data,$C795,H$9)="","",INDEX(import_data,$C795,H$9)))</f>
        <v>OK Bjelovar</v>
      </c>
      <c r="I795" s="300" t="str" cm="1">
        <f t="array" ref="I795">IF($C795="","",IF(INDEX(import_data,$C795,I$9)="","",INDEX(import_data,$C795,I$9)))</f>
        <v/>
      </c>
      <c r="K795" s="312" t="str">
        <f t="shared" si="87"/>
        <v>Mihael – Grgić – OK Bjelovar</v>
      </c>
      <c r="L795" s="92" t="s">
        <v>0</v>
      </c>
      <c r="M795" s="312" t="str">
        <f t="shared" si="88"/>
        <v>Mihael – Grgić – OK Bjelovar</v>
      </c>
      <c r="N795" s="92" t="s">
        <v>0</v>
      </c>
      <c r="O795" s="312" t="str">
        <f t="shared" si="89"/>
        <v>Mihael – Grgić</v>
      </c>
      <c r="P795" s="92" t="s">
        <v>0</v>
      </c>
      <c r="Q795" s="141">
        <f t="shared" si="90"/>
        <v>783</v>
      </c>
      <c r="R795" s="278" t="str">
        <f t="shared" si="86"/>
        <v/>
      </c>
      <c r="T795" s="282" t="str" cm="1">
        <f t="array" ref="T795">IFERROR(INDEX(import_data,MATCH($T$8&amp;"-"&amp;$Q795,import_key,0),T$9),"")</f>
        <v/>
      </c>
      <c r="U795" s="280" t="str" cm="1">
        <f t="array" ref="U795">IFERROR(INDEX(import_data,MATCH($T$8&amp;"-"&amp;$Q795,import_key,0),U$9),"")</f>
        <v/>
      </c>
      <c r="V795" s="300" t="str" cm="1">
        <f t="array" ref="V795">IFERROR(INDEX(import_data,MATCH($T$8&amp;"-"&amp;$Q795,import_key,0),V$9),"")</f>
        <v/>
      </c>
    </row>
    <row r="796" spans="2:22" x14ac:dyDescent="0.25">
      <c r="B796" s="141">
        <f t="shared" si="91"/>
        <v>784</v>
      </c>
      <c r="C796" s="278">
        <f t="shared" si="85"/>
        <v>802</v>
      </c>
      <c r="E796" s="282" cm="1">
        <f t="array" ref="E796">IF($C796="","",INDEX(import_data,$C796,E$9))</f>
        <v>2115</v>
      </c>
      <c r="F796" s="280" t="str" cm="1">
        <f t="array" ref="F796">IF($C796="","",INDEX(import_data,$C796,F$9))</f>
        <v>Mihaela</v>
      </c>
      <c r="G796" s="280" t="str" cm="1">
        <f t="array" ref="G796">IF($C796="","",INDEX(import_data,$C796,G$9))</f>
        <v>Beroš</v>
      </c>
      <c r="H796" s="280" t="str" cm="1">
        <f t="array" ref="H796">IF($C796="","",IF(INDEX(import_data,$C796,H$9)="","",INDEX(import_data,$C796,H$9)))</f>
        <v>OK Japetić</v>
      </c>
      <c r="I796" s="300" t="str" cm="1">
        <f t="array" ref="I796">IF($C796="","",IF(INDEX(import_data,$C796,I$9)="","",INDEX(import_data,$C796,I$9)))</f>
        <v/>
      </c>
      <c r="K796" s="312" t="str">
        <f t="shared" si="87"/>
        <v>Mihaela – Beroš – OK Japetić</v>
      </c>
      <c r="L796" s="92" t="s">
        <v>0</v>
      </c>
      <c r="M796" s="312" t="str">
        <f t="shared" si="88"/>
        <v>Mihaela – Beroš – OK Japetić</v>
      </c>
      <c r="N796" s="92" t="s">
        <v>0</v>
      </c>
      <c r="O796" s="312" t="str">
        <f t="shared" si="89"/>
        <v>Mihaela – Beroš</v>
      </c>
      <c r="P796" s="92" t="s">
        <v>0</v>
      </c>
      <c r="Q796" s="141">
        <f t="shared" si="90"/>
        <v>784</v>
      </c>
      <c r="R796" s="278" t="str">
        <f t="shared" si="86"/>
        <v/>
      </c>
      <c r="T796" s="282" t="str" cm="1">
        <f t="array" ref="T796">IFERROR(INDEX(import_data,MATCH($T$8&amp;"-"&amp;$Q796,import_key,0),T$9),"")</f>
        <v/>
      </c>
      <c r="U796" s="280" t="str" cm="1">
        <f t="array" ref="U796">IFERROR(INDEX(import_data,MATCH($T$8&amp;"-"&amp;$Q796,import_key,0),U$9),"")</f>
        <v/>
      </c>
      <c r="V796" s="300" t="str" cm="1">
        <f t="array" ref="V796">IFERROR(INDEX(import_data,MATCH($T$8&amp;"-"&amp;$Q796,import_key,0),V$9),"")</f>
        <v/>
      </c>
    </row>
    <row r="797" spans="2:22" x14ac:dyDescent="0.25">
      <c r="B797" s="141">
        <f t="shared" si="91"/>
        <v>785</v>
      </c>
      <c r="C797" s="278">
        <f t="shared" si="85"/>
        <v>803</v>
      </c>
      <c r="E797" s="282" cm="1">
        <f t="array" ref="E797">IF($C797="","",INDEX(import_data,$C797,E$9))</f>
        <v>1564</v>
      </c>
      <c r="F797" s="280" t="str" cm="1">
        <f t="array" ref="F797">IF($C797="","",INDEX(import_data,$C797,F$9))</f>
        <v>Mihaela</v>
      </c>
      <c r="G797" s="280" t="str" cm="1">
        <f t="array" ref="G797">IF($C797="","",INDEX(import_data,$C797,G$9))</f>
        <v>Kočila Petković</v>
      </c>
      <c r="H797" s="280" t="str" cm="1">
        <f t="array" ref="H797">IF($C797="","",IF(INDEX(import_data,$C797,H$9)="","",INDEX(import_data,$C797,H$9)))</f>
        <v>OK Međimurje</v>
      </c>
      <c r="I797" s="300" t="str" cm="1">
        <f t="array" ref="I797">IF($C797="","",IF(INDEX(import_data,$C797,I$9)="","",INDEX(import_data,$C797,I$9)))</f>
        <v/>
      </c>
      <c r="K797" s="312" t="str">
        <f t="shared" si="87"/>
        <v>Mihaela – Kočila Petković – OK Međimurje</v>
      </c>
      <c r="L797" s="92" t="s">
        <v>0</v>
      </c>
      <c r="M797" s="312" t="str">
        <f t="shared" si="88"/>
        <v>Mihaela – Kočila Petković – OK Međimurje</v>
      </c>
      <c r="N797" s="92" t="s">
        <v>0</v>
      </c>
      <c r="O797" s="312" t="str">
        <f t="shared" si="89"/>
        <v>Mihaela – Kočila Petković</v>
      </c>
      <c r="P797" s="92" t="s">
        <v>0</v>
      </c>
      <c r="Q797" s="141">
        <f t="shared" si="90"/>
        <v>785</v>
      </c>
      <c r="R797" s="278" t="str">
        <f t="shared" si="86"/>
        <v/>
      </c>
      <c r="T797" s="282" t="str" cm="1">
        <f t="array" ref="T797">IFERROR(INDEX(import_data,MATCH($T$8&amp;"-"&amp;$Q797,import_key,0),T$9),"")</f>
        <v/>
      </c>
      <c r="U797" s="280" t="str" cm="1">
        <f t="array" ref="U797">IFERROR(INDEX(import_data,MATCH($T$8&amp;"-"&amp;$Q797,import_key,0),U$9),"")</f>
        <v/>
      </c>
      <c r="V797" s="300" t="str" cm="1">
        <f t="array" ref="V797">IFERROR(INDEX(import_data,MATCH($T$8&amp;"-"&amp;$Q797,import_key,0),V$9),"")</f>
        <v/>
      </c>
    </row>
    <row r="798" spans="2:22" x14ac:dyDescent="0.25">
      <c r="B798" s="141">
        <f t="shared" si="91"/>
        <v>786</v>
      </c>
      <c r="C798" s="278">
        <f t="shared" si="85"/>
        <v>804</v>
      </c>
      <c r="E798" s="282" cm="1">
        <f t="array" ref="E798">IF($C798="","",INDEX(import_data,$C798,E$9))</f>
        <v>1361</v>
      </c>
      <c r="F798" s="280" t="str" cm="1">
        <f t="array" ref="F798">IF($C798="","",INDEX(import_data,$C798,F$9))</f>
        <v>Mihaela Marija</v>
      </c>
      <c r="G798" s="280" t="str" cm="1">
        <f t="array" ref="G798">IF($C798="","",INDEX(import_data,$C798,G$9))</f>
        <v>Perković</v>
      </c>
      <c r="H798" s="280" t="str" cm="1">
        <f t="array" ref="H798">IF($C798="","",IF(INDEX(import_data,$C798,H$9)="","",INDEX(import_data,$C798,H$9)))</f>
        <v>OK Vihor</v>
      </c>
      <c r="I798" s="300" t="str" cm="1">
        <f t="array" ref="I798">IF($C798="","",IF(INDEX(import_data,$C798,I$9)="","",INDEX(import_data,$C798,I$9)))</f>
        <v>Ž21B</v>
      </c>
      <c r="K798" s="312" t="str">
        <f t="shared" si="87"/>
        <v>Mihaela Marija – Perković – OK Vihor – Ž21B</v>
      </c>
      <c r="L798" s="92" t="s">
        <v>0</v>
      </c>
      <c r="M798" s="312" t="str">
        <f t="shared" si="88"/>
        <v>Mihaela Marija – Perković – OK Vihor</v>
      </c>
      <c r="N798" s="92" t="s">
        <v>0</v>
      </c>
      <c r="O798" s="312" t="str">
        <f t="shared" si="89"/>
        <v>Mihaela Marija – Perković</v>
      </c>
      <c r="P798" s="92" t="s">
        <v>0</v>
      </c>
      <c r="Q798" s="141">
        <f t="shared" si="90"/>
        <v>786</v>
      </c>
      <c r="R798" s="278" t="str">
        <f t="shared" si="86"/>
        <v/>
      </c>
      <c r="T798" s="282" t="str" cm="1">
        <f t="array" ref="T798">IFERROR(INDEX(import_data,MATCH($T$8&amp;"-"&amp;$Q798,import_key,0),T$9),"")</f>
        <v/>
      </c>
      <c r="U798" s="280" t="str" cm="1">
        <f t="array" ref="U798">IFERROR(INDEX(import_data,MATCH($T$8&amp;"-"&amp;$Q798,import_key,0),U$9),"")</f>
        <v/>
      </c>
      <c r="V798" s="300" t="str" cm="1">
        <f t="array" ref="V798">IFERROR(INDEX(import_data,MATCH($T$8&amp;"-"&amp;$Q798,import_key,0),V$9),"")</f>
        <v/>
      </c>
    </row>
    <row r="799" spans="2:22" x14ac:dyDescent="0.25">
      <c r="B799" s="141">
        <f t="shared" si="91"/>
        <v>787</v>
      </c>
      <c r="C799" s="278">
        <f t="shared" si="85"/>
        <v>805</v>
      </c>
      <c r="E799" s="282" cm="1">
        <f t="array" ref="E799">IF($C799="","",INDEX(import_data,$C799,E$9))</f>
        <v>1802</v>
      </c>
      <c r="F799" s="280" t="str" cm="1">
        <f t="array" ref="F799">IF($C799="","",INDEX(import_data,$C799,F$9))</f>
        <v>Mihej</v>
      </c>
      <c r="G799" s="280" t="str" cm="1">
        <f t="array" ref="G799">IF($C799="","",INDEX(import_data,$C799,G$9))</f>
        <v>Ivančan</v>
      </c>
      <c r="H799" s="280" t="str" cm="1">
        <f t="array" ref="H799">IF($C799="","",IF(INDEX(import_data,$C799,H$9)="","",INDEX(import_data,$C799,H$9)))</f>
        <v>OK Vihor</v>
      </c>
      <c r="I799" s="300" t="str" cm="1">
        <f t="array" ref="I799">IF($C799="","",IF(INDEX(import_data,$C799,I$9)="","",INDEX(import_data,$C799,I$9)))</f>
        <v/>
      </c>
      <c r="K799" s="312" t="str">
        <f t="shared" si="87"/>
        <v>Mihej – Ivančan – OK Vihor</v>
      </c>
      <c r="L799" s="92" t="s">
        <v>0</v>
      </c>
      <c r="M799" s="312" t="str">
        <f t="shared" si="88"/>
        <v>Mihej – Ivančan – OK Vihor</v>
      </c>
      <c r="N799" s="92" t="s">
        <v>0</v>
      </c>
      <c r="O799" s="312" t="str">
        <f t="shared" si="89"/>
        <v>Mihej – Ivančan</v>
      </c>
      <c r="P799" s="92" t="s">
        <v>0</v>
      </c>
      <c r="Q799" s="141">
        <f t="shared" si="90"/>
        <v>787</v>
      </c>
      <c r="R799" s="278" t="str">
        <f t="shared" si="86"/>
        <v/>
      </c>
      <c r="T799" s="282" t="str" cm="1">
        <f t="array" ref="T799">IFERROR(INDEX(import_data,MATCH($T$8&amp;"-"&amp;$Q799,import_key,0),T$9),"")</f>
        <v/>
      </c>
      <c r="U799" s="280" t="str" cm="1">
        <f t="array" ref="U799">IFERROR(INDEX(import_data,MATCH($T$8&amp;"-"&amp;$Q799,import_key,0),U$9),"")</f>
        <v/>
      </c>
      <c r="V799" s="300" t="str" cm="1">
        <f t="array" ref="V799">IFERROR(INDEX(import_data,MATCH($T$8&amp;"-"&amp;$Q799,import_key,0),V$9),"")</f>
        <v/>
      </c>
    </row>
    <row r="800" spans="2:22" x14ac:dyDescent="0.25">
      <c r="B800" s="141">
        <f t="shared" si="91"/>
        <v>788</v>
      </c>
      <c r="C800" s="278">
        <f t="shared" si="85"/>
        <v>806</v>
      </c>
      <c r="E800" s="282" cm="1">
        <f t="array" ref="E800">IF($C800="","",INDEX(import_data,$C800,E$9))</f>
        <v>2214</v>
      </c>
      <c r="F800" s="280" t="str" cm="1">
        <f t="array" ref="F800">IF($C800="","",INDEX(import_data,$C800,F$9))</f>
        <v>Mihovil</v>
      </c>
      <c r="G800" s="280" t="str" cm="1">
        <f t="array" ref="G800">IF($C800="","",INDEX(import_data,$C800,G$9))</f>
        <v>Stamičar</v>
      </c>
      <c r="H800" s="280" t="str" cm="1">
        <f t="array" ref="H800">IF($C800="","",IF(INDEX(import_data,$C800,H$9)="","",INDEX(import_data,$C800,H$9)))</f>
        <v>OK Kapela</v>
      </c>
      <c r="I800" s="300" t="str" cm="1">
        <f t="array" ref="I800">IF($C800="","",IF(INDEX(import_data,$C800,I$9)="","",INDEX(import_data,$C800,I$9)))</f>
        <v>M21B</v>
      </c>
      <c r="K800" s="312" t="str">
        <f t="shared" si="87"/>
        <v>Mihovil – Stamičar – OK Kapela – M21B</v>
      </c>
      <c r="L800" s="92" t="s">
        <v>0</v>
      </c>
      <c r="M800" s="312" t="str">
        <f t="shared" si="88"/>
        <v>Mihovil – Stamičar – OK Kapela</v>
      </c>
      <c r="N800" s="92" t="s">
        <v>0</v>
      </c>
      <c r="O800" s="312" t="str">
        <f t="shared" si="89"/>
        <v>Mihovil – Stamičar</v>
      </c>
      <c r="P800" s="92" t="s">
        <v>0</v>
      </c>
      <c r="Q800" s="141">
        <f t="shared" si="90"/>
        <v>788</v>
      </c>
      <c r="R800" s="278" t="str">
        <f t="shared" si="86"/>
        <v/>
      </c>
      <c r="T800" s="282" t="str" cm="1">
        <f t="array" ref="T800">IFERROR(INDEX(import_data,MATCH($T$8&amp;"-"&amp;$Q800,import_key,0),T$9),"")</f>
        <v/>
      </c>
      <c r="U800" s="280" t="str" cm="1">
        <f t="array" ref="U800">IFERROR(INDEX(import_data,MATCH($T$8&amp;"-"&amp;$Q800,import_key,0),U$9),"")</f>
        <v/>
      </c>
      <c r="V800" s="300" t="str" cm="1">
        <f t="array" ref="V800">IFERROR(INDEX(import_data,MATCH($T$8&amp;"-"&amp;$Q800,import_key,0),V$9),"")</f>
        <v/>
      </c>
    </row>
    <row r="801" spans="2:22" x14ac:dyDescent="0.25">
      <c r="B801" s="141">
        <f t="shared" si="91"/>
        <v>789</v>
      </c>
      <c r="C801" s="278">
        <f t="shared" si="85"/>
        <v>807</v>
      </c>
      <c r="E801" s="282" cm="1">
        <f t="array" ref="E801">IF($C801="","",INDEX(import_data,$C801,E$9))</f>
        <v>2288</v>
      </c>
      <c r="F801" s="280" t="str" cm="1">
        <f t="array" ref="F801">IF($C801="","",INDEX(import_data,$C801,F$9))</f>
        <v>Mija</v>
      </c>
      <c r="G801" s="280" t="str" cm="1">
        <f t="array" ref="G801">IF($C801="","",INDEX(import_data,$C801,G$9))</f>
        <v>Jagnjić</v>
      </c>
      <c r="H801" s="280" t="str" cm="1">
        <f t="array" ref="H801">IF($C801="","",IF(INDEX(import_data,$C801,H$9)="","",INDEX(import_data,$C801,H$9)))</f>
        <v>OK Varaždin</v>
      </c>
      <c r="I801" s="300" t="str" cm="1">
        <f t="array" ref="I801">IF($C801="","",IF(INDEX(import_data,$C801,I$9)="","",INDEX(import_data,$C801,I$9)))</f>
        <v/>
      </c>
      <c r="K801" s="312" t="str">
        <f t="shared" si="87"/>
        <v>Mija – Jagnjić – OK Varaždin</v>
      </c>
      <c r="L801" s="92" t="s">
        <v>0</v>
      </c>
      <c r="M801" s="312" t="str">
        <f t="shared" si="88"/>
        <v>Mija – Jagnjić – OK Varaždin</v>
      </c>
      <c r="N801" s="92" t="s">
        <v>0</v>
      </c>
      <c r="O801" s="312" t="str">
        <f t="shared" si="89"/>
        <v>Mija – Jagnjić</v>
      </c>
      <c r="P801" s="92" t="s">
        <v>0</v>
      </c>
      <c r="Q801" s="141">
        <f t="shared" si="90"/>
        <v>789</v>
      </c>
      <c r="R801" s="278" t="str">
        <f t="shared" si="86"/>
        <v/>
      </c>
      <c r="T801" s="282" t="str" cm="1">
        <f t="array" ref="T801">IFERROR(INDEX(import_data,MATCH($T$8&amp;"-"&amp;$Q801,import_key,0),T$9),"")</f>
        <v/>
      </c>
      <c r="U801" s="280" t="str" cm="1">
        <f t="array" ref="U801">IFERROR(INDEX(import_data,MATCH($T$8&amp;"-"&amp;$Q801,import_key,0),U$9),"")</f>
        <v/>
      </c>
      <c r="V801" s="300" t="str" cm="1">
        <f t="array" ref="V801">IFERROR(INDEX(import_data,MATCH($T$8&amp;"-"&amp;$Q801,import_key,0),V$9),"")</f>
        <v/>
      </c>
    </row>
    <row r="802" spans="2:22" x14ac:dyDescent="0.25">
      <c r="B802" s="141">
        <f t="shared" si="91"/>
        <v>790</v>
      </c>
      <c r="C802" s="278">
        <f t="shared" si="85"/>
        <v>808</v>
      </c>
      <c r="E802" s="282" cm="1">
        <f t="array" ref="E802">IF($C802="","",INDEX(import_data,$C802,E$9))</f>
        <v>1674</v>
      </c>
      <c r="F802" s="280" t="str" cm="1">
        <f t="array" ref="F802">IF($C802="","",INDEX(import_data,$C802,F$9))</f>
        <v>Mijat</v>
      </c>
      <c r="G802" s="280" t="str" cm="1">
        <f t="array" ref="G802">IF($C802="","",INDEX(import_data,$C802,G$9))</f>
        <v>Perić</v>
      </c>
      <c r="H802" s="280" t="str" cm="1">
        <f t="array" ref="H802">IF($C802="","",IF(INDEX(import_data,$C802,H$9)="","",INDEX(import_data,$C802,H$9)))</f>
        <v>OK Jelen</v>
      </c>
      <c r="I802" s="300" t="str" cm="1">
        <f t="array" ref="I802">IF($C802="","",IF(INDEX(import_data,$C802,I$9)="","",INDEX(import_data,$C802,I$9)))</f>
        <v>M21B</v>
      </c>
      <c r="K802" s="312" t="str">
        <f t="shared" si="87"/>
        <v>Mijat – Perić – OK Jelen – M21B</v>
      </c>
      <c r="L802" s="92" t="s">
        <v>0</v>
      </c>
      <c r="M802" s="312" t="str">
        <f t="shared" si="88"/>
        <v>Mijat – Perić – OK Jelen</v>
      </c>
      <c r="N802" s="92" t="s">
        <v>0</v>
      </c>
      <c r="O802" s="312" t="str">
        <f t="shared" si="89"/>
        <v>Mijat – Perić</v>
      </c>
      <c r="P802" s="92" t="s">
        <v>0</v>
      </c>
      <c r="Q802" s="141">
        <f t="shared" si="90"/>
        <v>790</v>
      </c>
      <c r="R802" s="278" t="str">
        <f t="shared" si="86"/>
        <v/>
      </c>
      <c r="T802" s="282" t="str" cm="1">
        <f t="array" ref="T802">IFERROR(INDEX(import_data,MATCH($T$8&amp;"-"&amp;$Q802,import_key,0),T$9),"")</f>
        <v/>
      </c>
      <c r="U802" s="280" t="str" cm="1">
        <f t="array" ref="U802">IFERROR(INDEX(import_data,MATCH($T$8&amp;"-"&amp;$Q802,import_key,0),U$9),"")</f>
        <v/>
      </c>
      <c r="V802" s="300" t="str" cm="1">
        <f t="array" ref="V802">IFERROR(INDEX(import_data,MATCH($T$8&amp;"-"&amp;$Q802,import_key,0),V$9),"")</f>
        <v/>
      </c>
    </row>
    <row r="803" spans="2:22" x14ac:dyDescent="0.25">
      <c r="B803" s="141">
        <f t="shared" si="91"/>
        <v>791</v>
      </c>
      <c r="C803" s="278">
        <f t="shared" si="85"/>
        <v>809</v>
      </c>
      <c r="E803" s="282" cm="1">
        <f t="array" ref="E803">IF($C803="","",INDEX(import_data,$C803,E$9))</f>
        <v>1503</v>
      </c>
      <c r="F803" s="280" t="str" cm="1">
        <f t="array" ref="F803">IF($C803="","",INDEX(import_data,$C803,F$9))</f>
        <v>Mika</v>
      </c>
      <c r="G803" s="280" t="str" cm="1">
        <f t="array" ref="G803">IF($C803="","",INDEX(import_data,$C803,G$9))</f>
        <v>Smital</v>
      </c>
      <c r="H803" s="280" t="str" cm="1">
        <f t="array" ref="H803">IF($C803="","",IF(INDEX(import_data,$C803,H$9)="","",INDEX(import_data,$C803,H$9)))</f>
        <v>OK Vihor</v>
      </c>
      <c r="I803" s="300" t="str" cm="1">
        <f t="array" ref="I803">IF($C803="","",IF(INDEX(import_data,$C803,I$9)="","",INDEX(import_data,$C803,I$9)))</f>
        <v>M16</v>
      </c>
      <c r="K803" s="312" t="str">
        <f t="shared" si="87"/>
        <v>Mika – Smital – OK Vihor – M16</v>
      </c>
      <c r="L803" s="92" t="s">
        <v>0</v>
      </c>
      <c r="M803" s="312" t="str">
        <f t="shared" si="88"/>
        <v>Mika – Smital – OK Vihor</v>
      </c>
      <c r="N803" s="92" t="s">
        <v>0</v>
      </c>
      <c r="O803" s="312" t="str">
        <f t="shared" si="89"/>
        <v>Mika – Smital</v>
      </c>
      <c r="P803" s="92" t="s">
        <v>0</v>
      </c>
      <c r="Q803" s="141">
        <f t="shared" si="90"/>
        <v>791</v>
      </c>
      <c r="R803" s="278" t="str">
        <f t="shared" si="86"/>
        <v/>
      </c>
      <c r="T803" s="282" t="str" cm="1">
        <f t="array" ref="T803">IFERROR(INDEX(import_data,MATCH($T$8&amp;"-"&amp;$Q803,import_key,0),T$9),"")</f>
        <v/>
      </c>
      <c r="U803" s="280" t="str" cm="1">
        <f t="array" ref="U803">IFERROR(INDEX(import_data,MATCH($T$8&amp;"-"&amp;$Q803,import_key,0),U$9),"")</f>
        <v/>
      </c>
      <c r="V803" s="300" t="str" cm="1">
        <f t="array" ref="V803">IFERROR(INDEX(import_data,MATCH($T$8&amp;"-"&amp;$Q803,import_key,0),V$9),"")</f>
        <v/>
      </c>
    </row>
    <row r="804" spans="2:22" x14ac:dyDescent="0.25">
      <c r="B804" s="141">
        <f t="shared" si="91"/>
        <v>792</v>
      </c>
      <c r="C804" s="278">
        <f t="shared" si="85"/>
        <v>810</v>
      </c>
      <c r="E804" s="282" cm="1">
        <f t="array" ref="E804">IF($C804="","",INDEX(import_data,$C804,E$9))</f>
        <v>1057</v>
      </c>
      <c r="F804" s="280" t="str" cm="1">
        <f t="array" ref="F804">IF($C804="","",INDEX(import_data,$C804,F$9))</f>
        <v>Mikula</v>
      </c>
      <c r="G804" s="280" t="str" cm="1">
        <f t="array" ref="G804">IF($C804="","",INDEX(import_data,$C804,G$9))</f>
        <v>Mazić</v>
      </c>
      <c r="H804" s="280" t="str" cm="1">
        <f t="array" ref="H804">IF($C804="","",IF(INDEX(import_data,$C804,H$9)="","",INDEX(import_data,$C804,H$9)))</f>
        <v>OK Vihor</v>
      </c>
      <c r="I804" s="300" t="str" cm="1">
        <f t="array" ref="I804">IF($C804="","",IF(INDEX(import_data,$C804,I$9)="","",INDEX(import_data,$C804,I$9)))</f>
        <v>M16</v>
      </c>
      <c r="K804" s="312" t="str">
        <f t="shared" si="87"/>
        <v>Mikula – Mazić – OK Vihor – M16</v>
      </c>
      <c r="L804" s="92" t="s">
        <v>0</v>
      </c>
      <c r="M804" s="312" t="str">
        <f t="shared" si="88"/>
        <v>Mikula – Mazić – OK Vihor</v>
      </c>
      <c r="N804" s="92" t="s">
        <v>0</v>
      </c>
      <c r="O804" s="312" t="str">
        <f t="shared" si="89"/>
        <v>Mikula – Mazić</v>
      </c>
      <c r="P804" s="92" t="s">
        <v>0</v>
      </c>
      <c r="Q804" s="141">
        <f t="shared" si="90"/>
        <v>792</v>
      </c>
      <c r="R804" s="278" t="str">
        <f t="shared" si="86"/>
        <v/>
      </c>
      <c r="T804" s="282" t="str" cm="1">
        <f t="array" ref="T804">IFERROR(INDEX(import_data,MATCH($T$8&amp;"-"&amp;$Q804,import_key,0),T$9),"")</f>
        <v/>
      </c>
      <c r="U804" s="280" t="str" cm="1">
        <f t="array" ref="U804">IFERROR(INDEX(import_data,MATCH($T$8&amp;"-"&amp;$Q804,import_key,0),U$9),"")</f>
        <v/>
      </c>
      <c r="V804" s="300" t="str" cm="1">
        <f t="array" ref="V804">IFERROR(INDEX(import_data,MATCH($T$8&amp;"-"&amp;$Q804,import_key,0),V$9),"")</f>
        <v/>
      </c>
    </row>
    <row r="805" spans="2:22" x14ac:dyDescent="0.25">
      <c r="B805" s="141">
        <f t="shared" si="91"/>
        <v>793</v>
      </c>
      <c r="C805" s="278">
        <f t="shared" si="85"/>
        <v>811</v>
      </c>
      <c r="E805" s="282" cm="1">
        <f t="array" ref="E805">IF($C805="","",INDEX(import_data,$C805,E$9))</f>
        <v>1490</v>
      </c>
      <c r="F805" s="280" t="str" cm="1">
        <f t="array" ref="F805">IF($C805="","",INDEX(import_data,$C805,F$9))</f>
        <v>Milan</v>
      </c>
      <c r="G805" s="280" t="str" cm="1">
        <f t="array" ref="G805">IF($C805="","",INDEX(import_data,$C805,G$9))</f>
        <v>Radočaj</v>
      </c>
      <c r="H805" s="280" t="str" cm="1">
        <f t="array" ref="H805">IF($C805="","",IF(INDEX(import_data,$C805,H$9)="","",INDEX(import_data,$C805,H$9)))</f>
        <v>OK Bjelovar</v>
      </c>
      <c r="I805" s="300" t="str" cm="1">
        <f t="array" ref="I805">IF($C805="","",IF(INDEX(import_data,$C805,I$9)="","",INDEX(import_data,$C805,I$9)))</f>
        <v>M55</v>
      </c>
      <c r="K805" s="312" t="str">
        <f t="shared" si="87"/>
        <v>Milan – Radočaj – OK Bjelovar – M55</v>
      </c>
      <c r="L805" s="92" t="s">
        <v>0</v>
      </c>
      <c r="M805" s="312" t="str">
        <f t="shared" si="88"/>
        <v>Milan – Radočaj – OK Bjelovar</v>
      </c>
      <c r="N805" s="92" t="s">
        <v>0</v>
      </c>
      <c r="O805" s="312" t="str">
        <f t="shared" si="89"/>
        <v>Milan – Radočaj</v>
      </c>
      <c r="P805" s="92" t="s">
        <v>0</v>
      </c>
      <c r="Q805" s="141">
        <f t="shared" si="90"/>
        <v>793</v>
      </c>
      <c r="R805" s="278" t="str">
        <f t="shared" si="86"/>
        <v/>
      </c>
      <c r="T805" s="282" t="str" cm="1">
        <f t="array" ref="T805">IFERROR(INDEX(import_data,MATCH($T$8&amp;"-"&amp;$Q805,import_key,0),T$9),"")</f>
        <v/>
      </c>
      <c r="U805" s="280" t="str" cm="1">
        <f t="array" ref="U805">IFERROR(INDEX(import_data,MATCH($T$8&amp;"-"&amp;$Q805,import_key,0),U$9),"")</f>
        <v/>
      </c>
      <c r="V805" s="300" t="str" cm="1">
        <f t="array" ref="V805">IFERROR(INDEX(import_data,MATCH($T$8&amp;"-"&amp;$Q805,import_key,0),V$9),"")</f>
        <v/>
      </c>
    </row>
    <row r="806" spans="2:22" x14ac:dyDescent="0.25">
      <c r="B806" s="141">
        <f t="shared" si="91"/>
        <v>794</v>
      </c>
      <c r="C806" s="278">
        <f t="shared" si="85"/>
        <v>812</v>
      </c>
      <c r="E806" s="282" cm="1">
        <f t="array" ref="E806">IF($C806="","",INDEX(import_data,$C806,E$9))</f>
        <v>1568</v>
      </c>
      <c r="F806" s="280" t="str" cm="1">
        <f t="array" ref="F806">IF($C806="","",INDEX(import_data,$C806,F$9))</f>
        <v>Milan</v>
      </c>
      <c r="G806" s="280" t="str" cm="1">
        <f t="array" ref="G806">IF($C806="","",INDEX(import_data,$C806,G$9))</f>
        <v>Turkalj</v>
      </c>
      <c r="H806" s="280" t="str" cm="1">
        <f t="array" ref="H806">IF($C806="","",IF(INDEX(import_data,$C806,H$9)="","",INDEX(import_data,$C806,H$9)))</f>
        <v>OK Varaždin</v>
      </c>
      <c r="I806" s="300" t="str" cm="1">
        <f t="array" ref="I806">IF($C806="","",IF(INDEX(import_data,$C806,I$9)="","",INDEX(import_data,$C806,I$9)))</f>
        <v>M70</v>
      </c>
      <c r="K806" s="312" t="str">
        <f t="shared" si="87"/>
        <v>Milan – Turkalj – OK Varaždin – M70</v>
      </c>
      <c r="L806" s="92" t="s">
        <v>0</v>
      </c>
      <c r="M806" s="312" t="str">
        <f t="shared" si="88"/>
        <v>Milan – Turkalj – OK Varaždin</v>
      </c>
      <c r="N806" s="92" t="s">
        <v>0</v>
      </c>
      <c r="O806" s="312" t="str">
        <f t="shared" si="89"/>
        <v>Milan – Turkalj</v>
      </c>
      <c r="P806" s="92" t="s">
        <v>0</v>
      </c>
      <c r="Q806" s="141">
        <f t="shared" si="90"/>
        <v>794</v>
      </c>
      <c r="R806" s="278" t="str">
        <f t="shared" si="86"/>
        <v/>
      </c>
      <c r="T806" s="282" t="str" cm="1">
        <f t="array" ref="T806">IFERROR(INDEX(import_data,MATCH($T$8&amp;"-"&amp;$Q806,import_key,0),T$9),"")</f>
        <v/>
      </c>
      <c r="U806" s="280" t="str" cm="1">
        <f t="array" ref="U806">IFERROR(INDEX(import_data,MATCH($T$8&amp;"-"&amp;$Q806,import_key,0),U$9),"")</f>
        <v/>
      </c>
      <c r="V806" s="300" t="str" cm="1">
        <f t="array" ref="V806">IFERROR(INDEX(import_data,MATCH($T$8&amp;"-"&amp;$Q806,import_key,0),V$9),"")</f>
        <v/>
      </c>
    </row>
    <row r="807" spans="2:22" x14ac:dyDescent="0.25">
      <c r="B807" s="141">
        <f t="shared" si="91"/>
        <v>795</v>
      </c>
      <c r="C807" s="278">
        <f t="shared" si="85"/>
        <v>813</v>
      </c>
      <c r="E807" s="282" cm="1">
        <f t="array" ref="E807">IF($C807="","",INDEX(import_data,$C807,E$9))</f>
        <v>1427</v>
      </c>
      <c r="F807" s="280" t="str" cm="1">
        <f t="array" ref="F807">IF($C807="","",INDEX(import_data,$C807,F$9))</f>
        <v>Mile</v>
      </c>
      <c r="G807" s="280" t="str" cm="1">
        <f t="array" ref="G807">IF($C807="","",INDEX(import_data,$C807,G$9))</f>
        <v>Boban</v>
      </c>
      <c r="H807" s="280" t="str" cm="1">
        <f t="array" ref="H807">IF($C807="","",IF(INDEX(import_data,$C807,H$9)="","",INDEX(import_data,$C807,H$9)))</f>
        <v>OK Ivan Merz</v>
      </c>
      <c r="I807" s="300" t="str" cm="1">
        <f t="array" ref="I807">IF($C807="","",IF(INDEX(import_data,$C807,I$9)="","",INDEX(import_data,$C807,I$9)))</f>
        <v>M55</v>
      </c>
      <c r="K807" s="312" t="str">
        <f t="shared" si="87"/>
        <v>Mile – Boban – OK Ivan Merz – M55</v>
      </c>
      <c r="L807" s="92" t="s">
        <v>0</v>
      </c>
      <c r="M807" s="312" t="str">
        <f t="shared" si="88"/>
        <v>Mile – Boban – OK Ivan Merz</v>
      </c>
      <c r="N807" s="92" t="s">
        <v>0</v>
      </c>
      <c r="O807" s="312" t="str">
        <f t="shared" si="89"/>
        <v>Mile – Boban</v>
      </c>
      <c r="P807" s="92" t="s">
        <v>0</v>
      </c>
      <c r="Q807" s="141">
        <f t="shared" si="90"/>
        <v>795</v>
      </c>
      <c r="R807" s="278" t="str">
        <f t="shared" si="86"/>
        <v/>
      </c>
      <c r="T807" s="282" t="str" cm="1">
        <f t="array" ref="T807">IFERROR(INDEX(import_data,MATCH($T$8&amp;"-"&amp;$Q807,import_key,0),T$9),"")</f>
        <v/>
      </c>
      <c r="U807" s="280" t="str" cm="1">
        <f t="array" ref="U807">IFERROR(INDEX(import_data,MATCH($T$8&amp;"-"&amp;$Q807,import_key,0),U$9),"")</f>
        <v/>
      </c>
      <c r="V807" s="300" t="str" cm="1">
        <f t="array" ref="V807">IFERROR(INDEX(import_data,MATCH($T$8&amp;"-"&amp;$Q807,import_key,0),V$9),"")</f>
        <v/>
      </c>
    </row>
    <row r="808" spans="2:22" x14ac:dyDescent="0.25">
      <c r="B808" s="141">
        <f t="shared" si="91"/>
        <v>796</v>
      </c>
      <c r="C808" s="278">
        <f t="shared" si="85"/>
        <v>814</v>
      </c>
      <c r="E808" s="282" cm="1">
        <f t="array" ref="E808">IF($C808="","",INDEX(import_data,$C808,E$9))</f>
        <v>1430</v>
      </c>
      <c r="F808" s="280" t="str" cm="1">
        <f t="array" ref="F808">IF($C808="","",INDEX(import_data,$C808,F$9))</f>
        <v>Mile</v>
      </c>
      <c r="G808" s="280" t="str" cm="1">
        <f t="array" ref="G808">IF($C808="","",INDEX(import_data,$C808,G$9))</f>
        <v>Mioković</v>
      </c>
      <c r="H808" s="280" t="str" cm="1">
        <f t="array" ref="H808">IF($C808="","",IF(INDEX(import_data,$C808,H$9)="","",INDEX(import_data,$C808,H$9)))</f>
        <v>OK Kapela</v>
      </c>
      <c r="I808" s="300" t="str" cm="1">
        <f t="array" ref="I808">IF($C808="","",IF(INDEX(import_data,$C808,I$9)="","",INDEX(import_data,$C808,I$9)))</f>
        <v>M55</v>
      </c>
      <c r="K808" s="312" t="str">
        <f t="shared" si="87"/>
        <v>Mile – Mioković – OK Kapela – M55</v>
      </c>
      <c r="L808" s="92" t="s">
        <v>0</v>
      </c>
      <c r="M808" s="312" t="str">
        <f t="shared" si="88"/>
        <v>Mile – Mioković – OK Kapela</v>
      </c>
      <c r="N808" s="92" t="s">
        <v>0</v>
      </c>
      <c r="O808" s="312" t="str">
        <f t="shared" si="89"/>
        <v>Mile – Mioković</v>
      </c>
      <c r="P808" s="92" t="s">
        <v>0</v>
      </c>
      <c r="Q808" s="141">
        <f t="shared" si="90"/>
        <v>796</v>
      </c>
      <c r="R808" s="278" t="str">
        <f t="shared" si="86"/>
        <v/>
      </c>
      <c r="T808" s="282" t="str" cm="1">
        <f t="array" ref="T808">IFERROR(INDEX(import_data,MATCH($T$8&amp;"-"&amp;$Q808,import_key,0),T$9),"")</f>
        <v/>
      </c>
      <c r="U808" s="280" t="str" cm="1">
        <f t="array" ref="U808">IFERROR(INDEX(import_data,MATCH($T$8&amp;"-"&amp;$Q808,import_key,0),U$9),"")</f>
        <v/>
      </c>
      <c r="V808" s="300" t="str" cm="1">
        <f t="array" ref="V808">IFERROR(INDEX(import_data,MATCH($T$8&amp;"-"&amp;$Q808,import_key,0),V$9),"")</f>
        <v/>
      </c>
    </row>
    <row r="809" spans="2:22" x14ac:dyDescent="0.25">
      <c r="B809" s="141">
        <f t="shared" si="91"/>
        <v>797</v>
      </c>
      <c r="C809" s="278">
        <f t="shared" si="85"/>
        <v>815</v>
      </c>
      <c r="E809" s="282" cm="1">
        <f t="array" ref="E809">IF($C809="","",INDEX(import_data,$C809,E$9))</f>
        <v>1407</v>
      </c>
      <c r="F809" s="280" t="str" cm="1">
        <f t="array" ref="F809">IF($C809="","",INDEX(import_data,$C809,F$9))</f>
        <v>Milivoj</v>
      </c>
      <c r="G809" s="280" t="str" cm="1">
        <f t="array" ref="G809">IF($C809="","",INDEX(import_data,$C809,G$9))</f>
        <v>Uroić</v>
      </c>
      <c r="H809" s="280" t="str" cm="1">
        <f t="array" ref="H809">IF($C809="","",IF(INDEX(import_data,$C809,H$9)="","",INDEX(import_data,$C809,H$9)))</f>
        <v>OK Maksimir</v>
      </c>
      <c r="I809" s="300" t="str" cm="1">
        <f t="array" ref="I809">IF($C809="","",IF(INDEX(import_data,$C809,I$9)="","",INDEX(import_data,$C809,I$9)))</f>
        <v>M45</v>
      </c>
      <c r="K809" s="312" t="str">
        <f t="shared" si="87"/>
        <v>Milivoj – Uroić – OK Maksimir – M45</v>
      </c>
      <c r="L809" s="92" t="s">
        <v>0</v>
      </c>
      <c r="M809" s="312" t="str">
        <f t="shared" si="88"/>
        <v>Milivoj – Uroić – OK Maksimir</v>
      </c>
      <c r="N809" s="92" t="s">
        <v>0</v>
      </c>
      <c r="O809" s="312" t="str">
        <f t="shared" si="89"/>
        <v>Milivoj – Uroić</v>
      </c>
      <c r="P809" s="92" t="s">
        <v>0</v>
      </c>
      <c r="Q809" s="141">
        <f t="shared" si="90"/>
        <v>797</v>
      </c>
      <c r="R809" s="278" t="str">
        <f t="shared" si="86"/>
        <v/>
      </c>
      <c r="T809" s="282" t="str" cm="1">
        <f t="array" ref="T809">IFERROR(INDEX(import_data,MATCH($T$8&amp;"-"&amp;$Q809,import_key,0),T$9),"")</f>
        <v/>
      </c>
      <c r="U809" s="280" t="str" cm="1">
        <f t="array" ref="U809">IFERROR(INDEX(import_data,MATCH($T$8&amp;"-"&amp;$Q809,import_key,0),U$9),"")</f>
        <v/>
      </c>
      <c r="V809" s="300" t="str" cm="1">
        <f t="array" ref="V809">IFERROR(INDEX(import_data,MATCH($T$8&amp;"-"&amp;$Q809,import_key,0),V$9),"")</f>
        <v/>
      </c>
    </row>
    <row r="810" spans="2:22" x14ac:dyDescent="0.25">
      <c r="B810" s="141">
        <f t="shared" si="91"/>
        <v>798</v>
      </c>
      <c r="C810" s="278">
        <f t="shared" si="85"/>
        <v>816</v>
      </c>
      <c r="E810" s="282" cm="1">
        <f t="array" ref="E810">IF($C810="","",INDEX(import_data,$C810,E$9))</f>
        <v>1545</v>
      </c>
      <c r="F810" s="280" t="str" cm="1">
        <f t="array" ref="F810">IF($C810="","",INDEX(import_data,$C810,F$9))</f>
        <v>Miodrag</v>
      </c>
      <c r="G810" s="280" t="str" cm="1">
        <f t="array" ref="G810">IF($C810="","",INDEX(import_data,$C810,G$9))</f>
        <v>Truhlaž</v>
      </c>
      <c r="H810" s="280" t="str" cm="1">
        <f t="array" ref="H810">IF($C810="","",IF(INDEX(import_data,$C810,H$9)="","",INDEX(import_data,$C810,H$9)))</f>
        <v>OK Bjelovar</v>
      </c>
      <c r="I810" s="300" t="str" cm="1">
        <f t="array" ref="I810">IF($C810="","",IF(INDEX(import_data,$C810,I$9)="","",INDEX(import_data,$C810,I$9)))</f>
        <v>M45</v>
      </c>
      <c r="K810" s="312" t="str">
        <f t="shared" si="87"/>
        <v>Miodrag – Truhlaž – OK Bjelovar – M45</v>
      </c>
      <c r="L810" s="92" t="s">
        <v>0</v>
      </c>
      <c r="M810" s="312" t="str">
        <f t="shared" si="88"/>
        <v>Miodrag – Truhlaž – OK Bjelovar</v>
      </c>
      <c r="N810" s="92" t="s">
        <v>0</v>
      </c>
      <c r="O810" s="312" t="str">
        <f t="shared" si="89"/>
        <v>Miodrag – Truhlaž</v>
      </c>
      <c r="P810" s="92" t="s">
        <v>0</v>
      </c>
      <c r="Q810" s="141">
        <f t="shared" si="90"/>
        <v>798</v>
      </c>
      <c r="R810" s="278" t="str">
        <f t="shared" si="86"/>
        <v/>
      </c>
      <c r="T810" s="282" t="str" cm="1">
        <f t="array" ref="T810">IFERROR(INDEX(import_data,MATCH($T$8&amp;"-"&amp;$Q810,import_key,0),T$9),"")</f>
        <v/>
      </c>
      <c r="U810" s="280" t="str" cm="1">
        <f t="array" ref="U810">IFERROR(INDEX(import_data,MATCH($T$8&amp;"-"&amp;$Q810,import_key,0),U$9),"")</f>
        <v/>
      </c>
      <c r="V810" s="300" t="str" cm="1">
        <f t="array" ref="V810">IFERROR(INDEX(import_data,MATCH($T$8&amp;"-"&amp;$Q810,import_key,0),V$9),"")</f>
        <v/>
      </c>
    </row>
    <row r="811" spans="2:22" x14ac:dyDescent="0.25">
      <c r="B811" s="141">
        <f t="shared" si="91"/>
        <v>799</v>
      </c>
      <c r="C811" s="278">
        <f t="shared" si="85"/>
        <v>817</v>
      </c>
      <c r="E811" s="282" cm="1">
        <f t="array" ref="E811">IF($C811="","",INDEX(import_data,$C811,E$9))</f>
        <v>1082</v>
      </c>
      <c r="F811" s="280" t="str" cm="1">
        <f t="array" ref="F811">IF($C811="","",INDEX(import_data,$C811,F$9))</f>
        <v>Miran</v>
      </c>
      <c r="G811" s="280" t="str" cm="1">
        <f t="array" ref="G811">IF($C811="","",INDEX(import_data,$C811,G$9))</f>
        <v>Košćica</v>
      </c>
      <c r="H811" s="280" t="str" cm="1">
        <f t="array" ref="H811">IF($C811="","",IF(INDEX(import_data,$C811,H$9)="","",INDEX(import_data,$C811,H$9)))</f>
        <v>OK Jelen</v>
      </c>
      <c r="I811" s="300" t="str" cm="1">
        <f t="array" ref="I811">IF($C811="","",IF(INDEX(import_data,$C811,I$9)="","",INDEX(import_data,$C811,I$9)))</f>
        <v>M21A</v>
      </c>
      <c r="K811" s="312" t="str">
        <f t="shared" si="87"/>
        <v>Miran – Košćica – OK Jelen – M21A</v>
      </c>
      <c r="L811" s="92" t="s">
        <v>0</v>
      </c>
      <c r="M811" s="312" t="str">
        <f t="shared" si="88"/>
        <v>Miran – Košćica – OK Jelen</v>
      </c>
      <c r="N811" s="92" t="s">
        <v>0</v>
      </c>
      <c r="O811" s="312" t="str">
        <f t="shared" si="89"/>
        <v>Miran – Košćica</v>
      </c>
      <c r="P811" s="92" t="s">
        <v>0</v>
      </c>
      <c r="Q811" s="141">
        <f t="shared" si="90"/>
        <v>799</v>
      </c>
      <c r="R811" s="278" t="str">
        <f t="shared" si="86"/>
        <v/>
      </c>
      <c r="T811" s="282" t="str" cm="1">
        <f t="array" ref="T811">IFERROR(INDEX(import_data,MATCH($T$8&amp;"-"&amp;$Q811,import_key,0),T$9),"")</f>
        <v/>
      </c>
      <c r="U811" s="280" t="str" cm="1">
        <f t="array" ref="U811">IFERROR(INDEX(import_data,MATCH($T$8&amp;"-"&amp;$Q811,import_key,0),U$9),"")</f>
        <v/>
      </c>
      <c r="V811" s="300" t="str" cm="1">
        <f t="array" ref="V811">IFERROR(INDEX(import_data,MATCH($T$8&amp;"-"&amp;$Q811,import_key,0),V$9),"")</f>
        <v/>
      </c>
    </row>
    <row r="812" spans="2:22" x14ac:dyDescent="0.25">
      <c r="B812" s="141">
        <f t="shared" si="91"/>
        <v>800</v>
      </c>
      <c r="C812" s="278">
        <f t="shared" si="85"/>
        <v>818</v>
      </c>
      <c r="E812" s="282" cm="1">
        <f t="array" ref="E812">IF($C812="","",INDEX(import_data,$C812,E$9))</f>
        <v>2023</v>
      </c>
      <c r="F812" s="280" t="str" cm="1">
        <f t="array" ref="F812">IF($C812="","",INDEX(import_data,$C812,F$9))</f>
        <v>Miran</v>
      </c>
      <c r="G812" s="280" t="str" cm="1">
        <f t="array" ref="G812">IF($C812="","",INDEX(import_data,$C812,G$9))</f>
        <v>Hauser</v>
      </c>
      <c r="H812" s="280" t="str" cm="1">
        <f t="array" ref="H812">IF($C812="","",IF(INDEX(import_data,$C812,H$9)="","",INDEX(import_data,$C812,H$9)))</f>
        <v/>
      </c>
      <c r="I812" s="300" t="str" cm="1">
        <f t="array" ref="I812">IF($C812="","",IF(INDEX(import_data,$C812,I$9)="","",INDEX(import_data,$C812,I$9)))</f>
        <v/>
      </c>
      <c r="K812" s="312" t="str">
        <f t="shared" si="87"/>
        <v>Miran – Hauser</v>
      </c>
      <c r="L812" s="92" t="s">
        <v>0</v>
      </c>
      <c r="M812" s="312" t="str">
        <f t="shared" si="88"/>
        <v>Miran – Hauser</v>
      </c>
      <c r="N812" s="92" t="s">
        <v>0</v>
      </c>
      <c r="O812" s="312" t="str">
        <f t="shared" si="89"/>
        <v>Miran – Hauser</v>
      </c>
      <c r="P812" s="92" t="s">
        <v>0</v>
      </c>
      <c r="Q812" s="141">
        <f t="shared" si="90"/>
        <v>800</v>
      </c>
      <c r="R812" s="278" t="str">
        <f t="shared" si="86"/>
        <v/>
      </c>
      <c r="T812" s="282" t="str" cm="1">
        <f t="array" ref="T812">IFERROR(INDEX(import_data,MATCH($T$8&amp;"-"&amp;$Q812,import_key,0),T$9),"")</f>
        <v/>
      </c>
      <c r="U812" s="280" t="str" cm="1">
        <f t="array" ref="U812">IFERROR(INDEX(import_data,MATCH($T$8&amp;"-"&amp;$Q812,import_key,0),U$9),"")</f>
        <v/>
      </c>
      <c r="V812" s="300" t="str" cm="1">
        <f t="array" ref="V812">IFERROR(INDEX(import_data,MATCH($T$8&amp;"-"&amp;$Q812,import_key,0),V$9),"")</f>
        <v/>
      </c>
    </row>
    <row r="813" spans="2:22" x14ac:dyDescent="0.25">
      <c r="B813" s="141">
        <f t="shared" si="91"/>
        <v>801</v>
      </c>
      <c r="C813" s="278">
        <f t="shared" si="85"/>
        <v>819</v>
      </c>
      <c r="E813" s="282" cm="1">
        <f t="array" ref="E813">IF($C813="","",INDEX(import_data,$C813,E$9))</f>
        <v>1699</v>
      </c>
      <c r="F813" s="280" t="str" cm="1">
        <f t="array" ref="F813">IF($C813="","",INDEX(import_data,$C813,F$9))</f>
        <v>Mirela</v>
      </c>
      <c r="G813" s="280" t="str" cm="1">
        <f t="array" ref="G813">IF($C813="","",INDEX(import_data,$C813,G$9))</f>
        <v>Josipović</v>
      </c>
      <c r="H813" s="280" t="str" cm="1">
        <f t="array" ref="H813">IF($C813="","",IF(INDEX(import_data,$C813,H$9)="","",INDEX(import_data,$C813,H$9)))</f>
        <v>OK Vihor</v>
      </c>
      <c r="I813" s="300" t="str" cm="1">
        <f t="array" ref="I813">IF($C813="","",IF(INDEX(import_data,$C813,I$9)="","",INDEX(import_data,$C813,I$9)))</f>
        <v/>
      </c>
      <c r="K813" s="312" t="str">
        <f t="shared" si="87"/>
        <v>Mirela – Josipović – OK Vihor</v>
      </c>
      <c r="L813" s="92" t="s">
        <v>0</v>
      </c>
      <c r="M813" s="312" t="str">
        <f t="shared" si="88"/>
        <v>Mirela – Josipović – OK Vihor</v>
      </c>
      <c r="N813" s="92" t="s">
        <v>0</v>
      </c>
      <c r="O813" s="312" t="str">
        <f t="shared" si="89"/>
        <v>Mirela – Josipović</v>
      </c>
      <c r="P813" s="92" t="s">
        <v>0</v>
      </c>
      <c r="Q813" s="141">
        <f t="shared" si="90"/>
        <v>801</v>
      </c>
      <c r="R813" s="278" t="str">
        <f t="shared" si="86"/>
        <v/>
      </c>
      <c r="T813" s="282" t="str" cm="1">
        <f t="array" ref="T813">IFERROR(INDEX(import_data,MATCH($T$8&amp;"-"&amp;$Q813,import_key,0),T$9),"")</f>
        <v/>
      </c>
      <c r="U813" s="280" t="str" cm="1">
        <f t="array" ref="U813">IFERROR(INDEX(import_data,MATCH($T$8&amp;"-"&amp;$Q813,import_key,0),U$9),"")</f>
        <v/>
      </c>
      <c r="V813" s="300" t="str" cm="1">
        <f t="array" ref="V813">IFERROR(INDEX(import_data,MATCH($T$8&amp;"-"&amp;$Q813,import_key,0),V$9),"")</f>
        <v/>
      </c>
    </row>
    <row r="814" spans="2:22" x14ac:dyDescent="0.25">
      <c r="B814" s="141">
        <f t="shared" si="91"/>
        <v>802</v>
      </c>
      <c r="C814" s="278">
        <f t="shared" si="85"/>
        <v>820</v>
      </c>
      <c r="E814" s="282" cm="1">
        <f t="array" ref="E814">IF($C814="","",INDEX(import_data,$C814,E$9))</f>
        <v>1940</v>
      </c>
      <c r="F814" s="280" t="str" cm="1">
        <f t="array" ref="F814">IF($C814="","",INDEX(import_data,$C814,F$9))</f>
        <v>Mirela</v>
      </c>
      <c r="G814" s="280" t="str" cm="1">
        <f t="array" ref="G814">IF($C814="","",INDEX(import_data,$C814,G$9))</f>
        <v>Obranić</v>
      </c>
      <c r="H814" s="280" t="str" cm="1">
        <f t="array" ref="H814">IF($C814="","",IF(INDEX(import_data,$C814,H$9)="","",INDEX(import_data,$C814,H$9)))</f>
        <v>OK Japetić</v>
      </c>
      <c r="I814" s="300" t="str" cm="1">
        <f t="array" ref="I814">IF($C814="","",IF(INDEX(import_data,$C814,I$9)="","",INDEX(import_data,$C814,I$9)))</f>
        <v>Ž16</v>
      </c>
      <c r="K814" s="312" t="str">
        <f t="shared" si="87"/>
        <v>Mirela – Obranić – OK Japetić – Ž16</v>
      </c>
      <c r="L814" s="92" t="s">
        <v>0</v>
      </c>
      <c r="M814" s="312" t="str">
        <f t="shared" si="88"/>
        <v>Mirela – Obranić – OK Japetić</v>
      </c>
      <c r="N814" s="92" t="s">
        <v>0</v>
      </c>
      <c r="O814" s="312" t="str">
        <f t="shared" si="89"/>
        <v>Mirela – Obranić</v>
      </c>
      <c r="P814" s="92" t="s">
        <v>0</v>
      </c>
      <c r="Q814" s="141">
        <f t="shared" si="90"/>
        <v>802</v>
      </c>
      <c r="R814" s="278" t="str">
        <f t="shared" si="86"/>
        <v/>
      </c>
      <c r="T814" s="282" t="str" cm="1">
        <f t="array" ref="T814">IFERROR(INDEX(import_data,MATCH($T$8&amp;"-"&amp;$Q814,import_key,0),T$9),"")</f>
        <v/>
      </c>
      <c r="U814" s="280" t="str" cm="1">
        <f t="array" ref="U814">IFERROR(INDEX(import_data,MATCH($T$8&amp;"-"&amp;$Q814,import_key,0),U$9),"")</f>
        <v/>
      </c>
      <c r="V814" s="300" t="str" cm="1">
        <f t="array" ref="V814">IFERROR(INDEX(import_data,MATCH($T$8&amp;"-"&amp;$Q814,import_key,0),V$9),"")</f>
        <v/>
      </c>
    </row>
    <row r="815" spans="2:22" x14ac:dyDescent="0.25">
      <c r="B815" s="141">
        <f t="shared" si="91"/>
        <v>803</v>
      </c>
      <c r="C815" s="278">
        <f t="shared" si="85"/>
        <v>821</v>
      </c>
      <c r="E815" s="282" cm="1">
        <f t="array" ref="E815">IF($C815="","",INDEX(import_data,$C815,E$9))</f>
        <v>1039</v>
      </c>
      <c r="F815" s="280" t="str" cm="1">
        <f t="array" ref="F815">IF($C815="","",INDEX(import_data,$C815,F$9))</f>
        <v>Mirja</v>
      </c>
      <c r="G815" s="280" t="str" cm="1">
        <f t="array" ref="G815">IF($C815="","",INDEX(import_data,$C815,G$9))</f>
        <v>Pavić</v>
      </c>
      <c r="H815" s="280" t="str" cm="1">
        <f t="array" ref="H815">IF($C815="","",IF(INDEX(import_data,$C815,H$9)="","",INDEX(import_data,$C815,H$9)))</f>
        <v>OK Japetić</v>
      </c>
      <c r="I815" s="300" t="str" cm="1">
        <f t="array" ref="I815">IF($C815="","",IF(INDEX(import_data,$C815,I$9)="","",INDEX(import_data,$C815,I$9)))</f>
        <v>Ž21A</v>
      </c>
      <c r="K815" s="312" t="str">
        <f t="shared" si="87"/>
        <v>Mirja – Pavić – OK Japetić – Ž21A</v>
      </c>
      <c r="L815" s="92" t="s">
        <v>0</v>
      </c>
      <c r="M815" s="312" t="str">
        <f t="shared" si="88"/>
        <v>Mirja – Pavić – OK Japetić</v>
      </c>
      <c r="N815" s="92" t="s">
        <v>0</v>
      </c>
      <c r="O815" s="312" t="str">
        <f t="shared" si="89"/>
        <v>Mirja – Pavić</v>
      </c>
      <c r="P815" s="92" t="s">
        <v>0</v>
      </c>
      <c r="Q815" s="141">
        <f t="shared" si="90"/>
        <v>803</v>
      </c>
      <c r="R815" s="278" t="str">
        <f t="shared" si="86"/>
        <v/>
      </c>
      <c r="T815" s="282" t="str" cm="1">
        <f t="array" ref="T815">IFERROR(INDEX(import_data,MATCH($T$8&amp;"-"&amp;$Q815,import_key,0),T$9),"")</f>
        <v/>
      </c>
      <c r="U815" s="280" t="str" cm="1">
        <f t="array" ref="U815">IFERROR(INDEX(import_data,MATCH($T$8&amp;"-"&amp;$Q815,import_key,0),U$9),"")</f>
        <v/>
      </c>
      <c r="V815" s="300" t="str" cm="1">
        <f t="array" ref="V815">IFERROR(INDEX(import_data,MATCH($T$8&amp;"-"&amp;$Q815,import_key,0),V$9),"")</f>
        <v/>
      </c>
    </row>
    <row r="816" spans="2:22" x14ac:dyDescent="0.25">
      <c r="B816" s="141">
        <f t="shared" si="91"/>
        <v>804</v>
      </c>
      <c r="C816" s="278">
        <f t="shared" si="85"/>
        <v>822</v>
      </c>
      <c r="E816" s="282" cm="1">
        <f t="array" ref="E816">IF($C816="","",INDEX(import_data,$C816,E$9))</f>
        <v>1045</v>
      </c>
      <c r="F816" s="280" t="str" cm="1">
        <f t="array" ref="F816">IF($C816="","",INDEX(import_data,$C816,F$9))</f>
        <v>Mirjana</v>
      </c>
      <c r="G816" s="280" t="str" cm="1">
        <f t="array" ref="G816">IF($C816="","",INDEX(import_data,$C816,G$9))</f>
        <v>Gojmerac</v>
      </c>
      <c r="H816" s="280" t="str" cm="1">
        <f t="array" ref="H816">IF($C816="","",IF(INDEX(import_data,$C816,H$9)="","",INDEX(import_data,$C816,H$9)))</f>
        <v>OK Ivan Merz</v>
      </c>
      <c r="I816" s="300" t="str" cm="1">
        <f t="array" ref="I816">IF($C816="","",IF(INDEX(import_data,$C816,I$9)="","",INDEX(import_data,$C816,I$9)))</f>
        <v/>
      </c>
      <c r="K816" s="312" t="str">
        <f t="shared" si="87"/>
        <v>Mirjana – Gojmerac – OK Ivan Merz</v>
      </c>
      <c r="L816" s="92" t="s">
        <v>0</v>
      </c>
      <c r="M816" s="312" t="str">
        <f t="shared" si="88"/>
        <v>Mirjana – Gojmerac – OK Ivan Merz</v>
      </c>
      <c r="N816" s="92" t="s">
        <v>0</v>
      </c>
      <c r="O816" s="312" t="str">
        <f t="shared" si="89"/>
        <v>Mirjana – Gojmerac</v>
      </c>
      <c r="P816" s="92" t="s">
        <v>0</v>
      </c>
      <c r="Q816" s="141">
        <f t="shared" si="90"/>
        <v>804</v>
      </c>
      <c r="R816" s="278" t="str">
        <f t="shared" si="86"/>
        <v/>
      </c>
      <c r="T816" s="282" t="str" cm="1">
        <f t="array" ref="T816">IFERROR(INDEX(import_data,MATCH($T$8&amp;"-"&amp;$Q816,import_key,0),T$9),"")</f>
        <v/>
      </c>
      <c r="U816" s="280" t="str" cm="1">
        <f t="array" ref="U816">IFERROR(INDEX(import_data,MATCH($T$8&amp;"-"&amp;$Q816,import_key,0),U$9),"")</f>
        <v/>
      </c>
      <c r="V816" s="300" t="str" cm="1">
        <f t="array" ref="V816">IFERROR(INDEX(import_data,MATCH($T$8&amp;"-"&amp;$Q816,import_key,0),V$9),"")</f>
        <v/>
      </c>
    </row>
    <row r="817" spans="2:22" x14ac:dyDescent="0.25">
      <c r="B817" s="141">
        <f t="shared" si="91"/>
        <v>805</v>
      </c>
      <c r="C817" s="278">
        <f t="shared" si="85"/>
        <v>823</v>
      </c>
      <c r="E817" s="282" cm="1">
        <f t="array" ref="E817">IF($C817="","",INDEX(import_data,$C817,E$9))</f>
        <v>1200</v>
      </c>
      <c r="F817" s="280" t="str" cm="1">
        <f t="array" ref="F817">IF($C817="","",INDEX(import_data,$C817,F$9))</f>
        <v>Mirjana</v>
      </c>
      <c r="G817" s="280" t="str" cm="1">
        <f t="array" ref="G817">IF($C817="","",INDEX(import_data,$C817,G$9))</f>
        <v>Mandić</v>
      </c>
      <c r="H817" s="280" t="str" cm="1">
        <f t="array" ref="H817">IF($C817="","",IF(INDEX(import_data,$C817,H$9)="","",INDEX(import_data,$C817,H$9)))</f>
        <v>OK Japetić</v>
      </c>
      <c r="I817" s="300" t="str" cm="1">
        <f t="array" ref="I817">IF($C817="","",IF(INDEX(import_data,$C817,I$9)="","",INDEX(import_data,$C817,I$9)))</f>
        <v>Ž45</v>
      </c>
      <c r="K817" s="312" t="str">
        <f t="shared" si="87"/>
        <v>Mirjana – Mandić – OK Japetić – Ž45</v>
      </c>
      <c r="L817" s="92" t="s">
        <v>0</v>
      </c>
      <c r="M817" s="312" t="str">
        <f t="shared" si="88"/>
        <v>Mirjana – Mandić – OK Japetić</v>
      </c>
      <c r="N817" s="92" t="s">
        <v>0</v>
      </c>
      <c r="O817" s="312" t="str">
        <f t="shared" si="89"/>
        <v>Mirjana – Mandić</v>
      </c>
      <c r="P817" s="92" t="s">
        <v>0</v>
      </c>
      <c r="Q817" s="141">
        <f t="shared" si="90"/>
        <v>805</v>
      </c>
      <c r="R817" s="278" t="str">
        <f t="shared" si="86"/>
        <v/>
      </c>
      <c r="T817" s="282" t="str" cm="1">
        <f t="array" ref="T817">IFERROR(INDEX(import_data,MATCH($T$8&amp;"-"&amp;$Q817,import_key,0),T$9),"")</f>
        <v/>
      </c>
      <c r="U817" s="280" t="str" cm="1">
        <f t="array" ref="U817">IFERROR(INDEX(import_data,MATCH($T$8&amp;"-"&amp;$Q817,import_key,0),U$9),"")</f>
        <v/>
      </c>
      <c r="V817" s="300" t="str" cm="1">
        <f t="array" ref="V817">IFERROR(INDEX(import_data,MATCH($T$8&amp;"-"&amp;$Q817,import_key,0),V$9),"")</f>
        <v/>
      </c>
    </row>
    <row r="818" spans="2:22" x14ac:dyDescent="0.25">
      <c r="B818" s="141">
        <f t="shared" si="91"/>
        <v>806</v>
      </c>
      <c r="C818" s="278">
        <f t="shared" si="85"/>
        <v>824</v>
      </c>
      <c r="E818" s="282" cm="1">
        <f t="array" ref="E818">IF($C818="","",INDEX(import_data,$C818,E$9))</f>
        <v>1891</v>
      </c>
      <c r="F818" s="280" t="str" cm="1">
        <f t="array" ref="F818">IF($C818="","",INDEX(import_data,$C818,F$9))</f>
        <v>Mirjana</v>
      </c>
      <c r="G818" s="280" t="str" cm="1">
        <f t="array" ref="G818">IF($C818="","",INDEX(import_data,$C818,G$9))</f>
        <v>Jurić</v>
      </c>
      <c r="H818" s="280" t="str" cm="1">
        <f t="array" ref="H818">IF($C818="","",IF(INDEX(import_data,$C818,H$9)="","",INDEX(import_data,$C818,H$9)))</f>
        <v>OK Vihor</v>
      </c>
      <c r="I818" s="300" t="str" cm="1">
        <f t="array" ref="I818">IF($C818="","",IF(INDEX(import_data,$C818,I$9)="","",INDEX(import_data,$C818,I$9)))</f>
        <v>Ž21B</v>
      </c>
      <c r="K818" s="312" t="str">
        <f t="shared" si="87"/>
        <v>Mirjana – Jurić – OK Vihor – Ž21B</v>
      </c>
      <c r="L818" s="92" t="s">
        <v>0</v>
      </c>
      <c r="M818" s="312" t="str">
        <f t="shared" si="88"/>
        <v>Mirjana – Jurić – OK Vihor</v>
      </c>
      <c r="N818" s="92" t="s">
        <v>0</v>
      </c>
      <c r="O818" s="312" t="str">
        <f t="shared" si="89"/>
        <v>Mirjana – Jurić</v>
      </c>
      <c r="P818" s="92" t="s">
        <v>0</v>
      </c>
      <c r="Q818" s="141">
        <f t="shared" si="90"/>
        <v>806</v>
      </c>
      <c r="R818" s="278" t="str">
        <f t="shared" si="86"/>
        <v/>
      </c>
      <c r="T818" s="282" t="str" cm="1">
        <f t="array" ref="T818">IFERROR(INDEX(import_data,MATCH($T$8&amp;"-"&amp;$Q818,import_key,0),T$9),"")</f>
        <v/>
      </c>
      <c r="U818" s="280" t="str" cm="1">
        <f t="array" ref="U818">IFERROR(INDEX(import_data,MATCH($T$8&amp;"-"&amp;$Q818,import_key,0),U$9),"")</f>
        <v/>
      </c>
      <c r="V818" s="300" t="str" cm="1">
        <f t="array" ref="V818">IFERROR(INDEX(import_data,MATCH($T$8&amp;"-"&amp;$Q818,import_key,0),V$9),"")</f>
        <v/>
      </c>
    </row>
    <row r="819" spans="2:22" x14ac:dyDescent="0.25">
      <c r="B819" s="141">
        <f t="shared" si="91"/>
        <v>807</v>
      </c>
      <c r="C819" s="278">
        <f t="shared" si="85"/>
        <v>825</v>
      </c>
      <c r="E819" s="282" cm="1">
        <f t="array" ref="E819">IF($C819="","",INDEX(import_data,$C819,E$9))</f>
        <v>1655</v>
      </c>
      <c r="F819" s="280" t="str" cm="1">
        <f t="array" ref="F819">IF($C819="","",INDEX(import_data,$C819,F$9))</f>
        <v>Mirjana</v>
      </c>
      <c r="G819" s="280" t="str" cm="1">
        <f t="array" ref="G819">IF($C819="","",INDEX(import_data,$C819,G$9))</f>
        <v>Marchiotti</v>
      </c>
      <c r="H819" s="280" t="str" cm="1">
        <f t="array" ref="H819">IF($C819="","",IF(INDEX(import_data,$C819,H$9)="","",INDEX(import_data,$C819,H$9)))</f>
        <v>OK Maksimir</v>
      </c>
      <c r="I819" s="300" t="str" cm="1">
        <f t="array" ref="I819">IF($C819="","",IF(INDEX(import_data,$C819,I$9)="","",INDEX(import_data,$C819,I$9)))</f>
        <v>Ž65</v>
      </c>
      <c r="K819" s="312" t="str">
        <f t="shared" si="87"/>
        <v>Mirjana – Marchiotti – OK Maksimir – Ž65</v>
      </c>
      <c r="L819" s="92" t="s">
        <v>0</v>
      </c>
      <c r="M819" s="312" t="str">
        <f t="shared" si="88"/>
        <v>Mirjana – Marchiotti – OK Maksimir</v>
      </c>
      <c r="N819" s="92" t="s">
        <v>0</v>
      </c>
      <c r="O819" s="312" t="str">
        <f t="shared" si="89"/>
        <v>Mirjana – Marchiotti</v>
      </c>
      <c r="P819" s="92" t="s">
        <v>0</v>
      </c>
      <c r="Q819" s="141">
        <f t="shared" si="90"/>
        <v>807</v>
      </c>
      <c r="R819" s="278" t="str">
        <f t="shared" si="86"/>
        <v/>
      </c>
      <c r="T819" s="282" t="str" cm="1">
        <f t="array" ref="T819">IFERROR(INDEX(import_data,MATCH($T$8&amp;"-"&amp;$Q819,import_key,0),T$9),"")</f>
        <v/>
      </c>
      <c r="U819" s="280" t="str" cm="1">
        <f t="array" ref="U819">IFERROR(INDEX(import_data,MATCH($T$8&amp;"-"&amp;$Q819,import_key,0),U$9),"")</f>
        <v/>
      </c>
      <c r="V819" s="300" t="str" cm="1">
        <f t="array" ref="V819">IFERROR(INDEX(import_data,MATCH($T$8&amp;"-"&amp;$Q819,import_key,0),V$9),"")</f>
        <v/>
      </c>
    </row>
    <row r="820" spans="2:22" x14ac:dyDescent="0.25">
      <c r="B820" s="141">
        <f t="shared" si="91"/>
        <v>808</v>
      </c>
      <c r="C820" s="278">
        <f t="shared" si="85"/>
        <v>826</v>
      </c>
      <c r="E820" s="282" cm="1">
        <f t="array" ref="E820">IF($C820="","",INDEX(import_data,$C820,E$9))</f>
        <v>1023</v>
      </c>
      <c r="F820" s="280" t="str" cm="1">
        <f t="array" ref="F820">IF($C820="","",INDEX(import_data,$C820,F$9))</f>
        <v>Mirjana</v>
      </c>
      <c r="G820" s="280" t="str" cm="1">
        <f t="array" ref="G820">IF($C820="","",INDEX(import_data,$C820,G$9))</f>
        <v>Čavlina</v>
      </c>
      <c r="H820" s="280" t="str" cm="1">
        <f t="array" ref="H820">IF($C820="","",IF(INDEX(import_data,$C820,H$9)="","",INDEX(import_data,$C820,H$9)))</f>
        <v>OK Vihor</v>
      </c>
      <c r="I820" s="300" t="str" cm="1">
        <f t="array" ref="I820">IF($C820="","",IF(INDEX(import_data,$C820,I$9)="","",INDEX(import_data,$C820,I$9)))</f>
        <v/>
      </c>
      <c r="K820" s="312" t="str">
        <f t="shared" si="87"/>
        <v>Mirjana – Čavlina – OK Vihor</v>
      </c>
      <c r="L820" s="92" t="s">
        <v>0</v>
      </c>
      <c r="M820" s="312" t="str">
        <f t="shared" si="88"/>
        <v>Mirjana – Čavlina – OK Vihor</v>
      </c>
      <c r="N820" s="92" t="s">
        <v>0</v>
      </c>
      <c r="O820" s="312" t="str">
        <f t="shared" si="89"/>
        <v>Mirjana – Čavlina</v>
      </c>
      <c r="P820" s="92" t="s">
        <v>0</v>
      </c>
      <c r="Q820" s="141">
        <f t="shared" si="90"/>
        <v>808</v>
      </c>
      <c r="R820" s="278" t="str">
        <f t="shared" si="86"/>
        <v/>
      </c>
      <c r="T820" s="282" t="str" cm="1">
        <f t="array" ref="T820">IFERROR(INDEX(import_data,MATCH($T$8&amp;"-"&amp;$Q820,import_key,0),T$9),"")</f>
        <v/>
      </c>
      <c r="U820" s="280" t="str" cm="1">
        <f t="array" ref="U820">IFERROR(INDEX(import_data,MATCH($T$8&amp;"-"&amp;$Q820,import_key,0),U$9),"")</f>
        <v/>
      </c>
      <c r="V820" s="300" t="str" cm="1">
        <f t="array" ref="V820">IFERROR(INDEX(import_data,MATCH($T$8&amp;"-"&amp;$Q820,import_key,0),V$9),"")</f>
        <v/>
      </c>
    </row>
    <row r="821" spans="2:22" x14ac:dyDescent="0.25">
      <c r="B821" s="141">
        <f t="shared" si="91"/>
        <v>809</v>
      </c>
      <c r="C821" s="278">
        <f t="shared" si="85"/>
        <v>827</v>
      </c>
      <c r="E821" s="282" cm="1">
        <f t="array" ref="E821">IF($C821="","",INDEX(import_data,$C821,E$9))</f>
        <v>1515</v>
      </c>
      <c r="F821" s="280" t="str" cm="1">
        <f t="array" ref="F821">IF($C821="","",INDEX(import_data,$C821,F$9))</f>
        <v>Mirjana</v>
      </c>
      <c r="G821" s="280" t="str" cm="1">
        <f t="array" ref="G821">IF($C821="","",INDEX(import_data,$C821,G$9))</f>
        <v>Horvat</v>
      </c>
      <c r="H821" s="280" t="str" cm="1">
        <f t="array" ref="H821">IF($C821="","",IF(INDEX(import_data,$C821,H$9)="","",INDEX(import_data,$C821,H$9)))</f>
        <v>OK Maksimir</v>
      </c>
      <c r="I821" s="300" t="str" cm="1">
        <f t="array" ref="I821">IF($C821="","",IF(INDEX(import_data,$C821,I$9)="","",INDEX(import_data,$C821,I$9)))</f>
        <v>Ž45</v>
      </c>
      <c r="K821" s="312" t="str">
        <f t="shared" si="87"/>
        <v>Mirjana – Horvat – OK Maksimir – Ž45</v>
      </c>
      <c r="L821" s="92" t="s">
        <v>0</v>
      </c>
      <c r="M821" s="312" t="str">
        <f t="shared" si="88"/>
        <v>Mirjana – Horvat – OK Maksimir</v>
      </c>
      <c r="N821" s="92" t="s">
        <v>0</v>
      </c>
      <c r="O821" s="312" t="str">
        <f t="shared" si="89"/>
        <v>Mirjana – Horvat</v>
      </c>
      <c r="P821" s="92" t="s">
        <v>0</v>
      </c>
      <c r="Q821" s="141">
        <f t="shared" si="90"/>
        <v>809</v>
      </c>
      <c r="R821" s="278" t="str">
        <f t="shared" si="86"/>
        <v/>
      </c>
      <c r="T821" s="282" t="str" cm="1">
        <f t="array" ref="T821">IFERROR(INDEX(import_data,MATCH($T$8&amp;"-"&amp;$Q821,import_key,0),T$9),"")</f>
        <v/>
      </c>
      <c r="U821" s="301" t="str" cm="1">
        <f t="array" ref="U821">IFERROR(INDEX(import_data,MATCH($T$8&amp;"-"&amp;$Q821,import_key,0),U$9),"")</f>
        <v/>
      </c>
      <c r="V821" s="300" t="str" cm="1">
        <f t="array" ref="V821">IFERROR(INDEX(import_data,MATCH($T$8&amp;"-"&amp;$Q821,import_key,0),V$9),"")</f>
        <v/>
      </c>
    </row>
    <row r="822" spans="2:22" x14ac:dyDescent="0.25">
      <c r="B822" s="141">
        <f t="shared" si="91"/>
        <v>810</v>
      </c>
      <c r="C822" s="278">
        <f t="shared" si="85"/>
        <v>828</v>
      </c>
      <c r="E822" s="282" cm="1">
        <f t="array" ref="E822">IF($C822="","",INDEX(import_data,$C822,E$9))</f>
        <v>1372</v>
      </c>
      <c r="F822" s="280" t="str" cm="1">
        <f t="array" ref="F822">IF($C822="","",INDEX(import_data,$C822,F$9))</f>
        <v>Mirka</v>
      </c>
      <c r="G822" s="280" t="str" cm="1">
        <f t="array" ref="G822">IF($C822="","",INDEX(import_data,$C822,G$9))</f>
        <v>Jakšić</v>
      </c>
      <c r="H822" s="280" t="str" cm="1">
        <f t="array" ref="H822">IF($C822="","",IF(INDEX(import_data,$C822,H$9)="","",INDEX(import_data,$C822,H$9)))</f>
        <v>OK Maksimir</v>
      </c>
      <c r="I822" s="300" t="str" cm="1">
        <f t="array" ref="I822">IF($C822="","",IF(INDEX(import_data,$C822,I$9)="","",INDEX(import_data,$C822,I$9)))</f>
        <v>Ž45</v>
      </c>
      <c r="K822" s="312" t="str">
        <f t="shared" si="87"/>
        <v>Mirka – Jakšić – OK Maksimir – Ž45</v>
      </c>
      <c r="L822" s="92" t="s">
        <v>0</v>
      </c>
      <c r="M822" s="312" t="str">
        <f t="shared" si="88"/>
        <v>Mirka – Jakšić – OK Maksimir</v>
      </c>
      <c r="N822" s="92" t="s">
        <v>0</v>
      </c>
      <c r="O822" s="312" t="str">
        <f t="shared" si="89"/>
        <v>Mirka – Jakšić</v>
      </c>
      <c r="P822" s="92" t="s">
        <v>0</v>
      </c>
      <c r="Q822" s="141">
        <f t="shared" si="90"/>
        <v>810</v>
      </c>
      <c r="R822" s="278" t="str">
        <f t="shared" si="86"/>
        <v/>
      </c>
      <c r="T822" s="282" t="str" cm="1">
        <f t="array" ref="T822">IFERROR(INDEX(import_data,MATCH($T$8&amp;"-"&amp;$Q822,import_key,0),T$9),"")</f>
        <v/>
      </c>
      <c r="U822" s="280" t="str" cm="1">
        <f t="array" ref="U822">IFERROR(INDEX(import_data,MATCH($T$8&amp;"-"&amp;$Q822,import_key,0),U$9),"")</f>
        <v/>
      </c>
      <c r="V822" s="300" t="str" cm="1">
        <f t="array" ref="V822">IFERROR(INDEX(import_data,MATCH($T$8&amp;"-"&amp;$Q822,import_key,0),V$9),"")</f>
        <v/>
      </c>
    </row>
    <row r="823" spans="2:22" x14ac:dyDescent="0.25">
      <c r="B823" s="141">
        <f t="shared" si="91"/>
        <v>811</v>
      </c>
      <c r="C823" s="278">
        <f t="shared" si="85"/>
        <v>829</v>
      </c>
      <c r="E823" s="282" cm="1">
        <f t="array" ref="E823">IF($C823="","",INDEX(import_data,$C823,E$9))</f>
        <v>1155</v>
      </c>
      <c r="F823" s="280" t="str" cm="1">
        <f t="array" ref="F823">IF($C823="","",INDEX(import_data,$C823,F$9))</f>
        <v>Mirko</v>
      </c>
      <c r="G823" s="280" t="str" cm="1">
        <f t="array" ref="G823">IF($C823="","",INDEX(import_data,$C823,G$9))</f>
        <v>Tišljar</v>
      </c>
      <c r="H823" s="280" t="str" cm="1">
        <f t="array" ref="H823">IF($C823="","",IF(INDEX(import_data,$C823,H$9)="","",INDEX(import_data,$C823,H$9)))</f>
        <v>OK Orion</v>
      </c>
      <c r="I823" s="300" t="str" cm="1">
        <f t="array" ref="I823">IF($C823="","",IF(INDEX(import_data,$C823,I$9)="","",INDEX(import_data,$C823,I$9)))</f>
        <v>M20</v>
      </c>
      <c r="K823" s="312" t="str">
        <f t="shared" si="87"/>
        <v>Mirko – Tišljar – OK Orion – M20</v>
      </c>
      <c r="L823" s="92" t="s">
        <v>0</v>
      </c>
      <c r="M823" s="312" t="str">
        <f t="shared" si="88"/>
        <v>Mirko – Tišljar – OK Orion</v>
      </c>
      <c r="N823" s="92" t="s">
        <v>0</v>
      </c>
      <c r="O823" s="312" t="str">
        <f t="shared" si="89"/>
        <v>Mirko – Tišljar</v>
      </c>
      <c r="P823" s="92" t="s">
        <v>0</v>
      </c>
      <c r="Q823" s="141">
        <f t="shared" si="90"/>
        <v>811</v>
      </c>
      <c r="R823" s="278" t="str">
        <f t="shared" si="86"/>
        <v/>
      </c>
      <c r="T823" s="282" t="str" cm="1">
        <f t="array" ref="T823">IFERROR(INDEX(import_data,MATCH($T$8&amp;"-"&amp;$Q823,import_key,0),T$9),"")</f>
        <v/>
      </c>
      <c r="U823" s="280" t="str" cm="1">
        <f t="array" ref="U823">IFERROR(INDEX(import_data,MATCH($T$8&amp;"-"&amp;$Q823,import_key,0),U$9),"")</f>
        <v/>
      </c>
      <c r="V823" s="300" t="str" cm="1">
        <f t="array" ref="V823">IFERROR(INDEX(import_data,MATCH($T$8&amp;"-"&amp;$Q823,import_key,0),V$9),"")</f>
        <v/>
      </c>
    </row>
    <row r="824" spans="2:22" x14ac:dyDescent="0.25">
      <c r="B824" s="141">
        <f t="shared" si="91"/>
        <v>812</v>
      </c>
      <c r="C824" s="278">
        <f t="shared" si="85"/>
        <v>830</v>
      </c>
      <c r="E824" s="282" cm="1">
        <f t="array" ref="E824">IF($C824="","",INDEX(import_data,$C824,E$9))</f>
        <v>1812</v>
      </c>
      <c r="F824" s="280" t="str" cm="1">
        <f t="array" ref="F824">IF($C824="","",INDEX(import_data,$C824,F$9))</f>
        <v>Mirna</v>
      </c>
      <c r="G824" s="280" t="str" cm="1">
        <f t="array" ref="G824">IF($C824="","",INDEX(import_data,$C824,G$9))</f>
        <v>Grgurić</v>
      </c>
      <c r="H824" s="280" t="str" cm="1">
        <f t="array" ref="H824">IF($C824="","",IF(INDEX(import_data,$C824,H$9)="","",INDEX(import_data,$C824,H$9)))</f>
        <v>OK Vihor</v>
      </c>
      <c r="I824" s="300" t="str" cm="1">
        <f t="array" ref="I824">IF($C824="","",IF(INDEX(import_data,$C824,I$9)="","",INDEX(import_data,$C824,I$9)))</f>
        <v/>
      </c>
      <c r="K824" s="312" t="str">
        <f t="shared" si="87"/>
        <v>Mirna – Grgurić – OK Vihor</v>
      </c>
      <c r="L824" s="92" t="s">
        <v>0</v>
      </c>
      <c r="M824" s="312" t="str">
        <f t="shared" si="88"/>
        <v>Mirna – Grgurić – OK Vihor</v>
      </c>
      <c r="N824" s="92" t="s">
        <v>0</v>
      </c>
      <c r="O824" s="312" t="str">
        <f t="shared" si="89"/>
        <v>Mirna – Grgurić</v>
      </c>
      <c r="P824" s="92" t="s">
        <v>0</v>
      </c>
      <c r="Q824" s="141">
        <f t="shared" si="90"/>
        <v>812</v>
      </c>
      <c r="R824" s="278" t="str">
        <f t="shared" si="86"/>
        <v/>
      </c>
      <c r="T824" s="282" t="str" cm="1">
        <f t="array" ref="T824">IFERROR(INDEX(import_data,MATCH($T$8&amp;"-"&amp;$Q824,import_key,0),T$9),"")</f>
        <v/>
      </c>
      <c r="U824" s="280" t="str" cm="1">
        <f t="array" ref="U824">IFERROR(INDEX(import_data,MATCH($T$8&amp;"-"&amp;$Q824,import_key,0),U$9),"")</f>
        <v/>
      </c>
      <c r="V824" s="300" t="str" cm="1">
        <f t="array" ref="V824">IFERROR(INDEX(import_data,MATCH($T$8&amp;"-"&amp;$Q824,import_key,0),V$9),"")</f>
        <v/>
      </c>
    </row>
    <row r="825" spans="2:22" x14ac:dyDescent="0.25">
      <c r="B825" s="141">
        <f t="shared" si="91"/>
        <v>813</v>
      </c>
      <c r="C825" s="278">
        <f t="shared" si="85"/>
        <v>831</v>
      </c>
      <c r="E825" s="282" cm="1">
        <f t="array" ref="E825">IF($C825="","",INDEX(import_data,$C825,E$9))</f>
        <v>1096</v>
      </c>
      <c r="F825" s="280" t="str" cm="1">
        <f t="array" ref="F825">IF($C825="","",INDEX(import_data,$C825,F$9))</f>
        <v>Miro</v>
      </c>
      <c r="G825" s="280" t="str" cm="1">
        <f t="array" ref="G825">IF($C825="","",INDEX(import_data,$C825,G$9))</f>
        <v>Borček</v>
      </c>
      <c r="H825" s="280" t="str" cm="1">
        <f t="array" ref="H825">IF($C825="","",IF(INDEX(import_data,$C825,H$9)="","",INDEX(import_data,$C825,H$9)))</f>
        <v>OK Varaždin</v>
      </c>
      <c r="I825" s="300" t="str" cm="1">
        <f t="array" ref="I825">IF($C825="","",IF(INDEX(import_data,$C825,I$9)="","",INDEX(import_data,$C825,I$9)))</f>
        <v>M55</v>
      </c>
      <c r="K825" s="312" t="str">
        <f t="shared" si="87"/>
        <v>Miro – Borček – OK Varaždin – M55</v>
      </c>
      <c r="L825" s="92" t="s">
        <v>0</v>
      </c>
      <c r="M825" s="312" t="str">
        <f t="shared" si="88"/>
        <v>Miro – Borček – OK Varaždin</v>
      </c>
      <c r="N825" s="92" t="s">
        <v>0</v>
      </c>
      <c r="O825" s="312" t="str">
        <f t="shared" si="89"/>
        <v>Miro – Borček</v>
      </c>
      <c r="P825" s="92" t="s">
        <v>0</v>
      </c>
      <c r="Q825" s="141">
        <f t="shared" si="90"/>
        <v>813</v>
      </c>
      <c r="R825" s="278" t="str">
        <f t="shared" si="86"/>
        <v/>
      </c>
      <c r="T825" s="282" t="str" cm="1">
        <f t="array" ref="T825">IFERROR(INDEX(import_data,MATCH($T$8&amp;"-"&amp;$Q825,import_key,0),T$9),"")</f>
        <v/>
      </c>
      <c r="U825" s="280" t="str" cm="1">
        <f t="array" ref="U825">IFERROR(INDEX(import_data,MATCH($T$8&amp;"-"&amp;$Q825,import_key,0),U$9),"")</f>
        <v/>
      </c>
      <c r="V825" s="300" t="str" cm="1">
        <f t="array" ref="V825">IFERROR(INDEX(import_data,MATCH($T$8&amp;"-"&amp;$Q825,import_key,0),V$9),"")</f>
        <v/>
      </c>
    </row>
    <row r="826" spans="2:22" x14ac:dyDescent="0.25">
      <c r="B826" s="141">
        <f t="shared" si="91"/>
        <v>814</v>
      </c>
      <c r="C826" s="278">
        <f t="shared" si="85"/>
        <v>832</v>
      </c>
      <c r="E826" s="282" cm="1">
        <f t="array" ref="E826">IF($C826="","",INDEX(import_data,$C826,E$9))</f>
        <v>1151</v>
      </c>
      <c r="F826" s="280" t="str" cm="1">
        <f t="array" ref="F826">IF($C826="","",INDEX(import_data,$C826,F$9))</f>
        <v>Miroslav</v>
      </c>
      <c r="G826" s="280" t="str" cm="1">
        <f t="array" ref="G826">IF($C826="","",INDEX(import_data,$C826,G$9))</f>
        <v>Hainž</v>
      </c>
      <c r="H826" s="280" t="str" cm="1">
        <f t="array" ref="H826">IF($C826="","",IF(INDEX(import_data,$C826,H$9)="","",INDEX(import_data,$C826,H$9)))</f>
        <v>OK Varaždin</v>
      </c>
      <c r="I826" s="300" t="str" cm="1">
        <f t="array" ref="I826">IF($C826="","",IF(INDEX(import_data,$C826,I$9)="","",INDEX(import_data,$C826,I$9)))</f>
        <v>M35</v>
      </c>
      <c r="K826" s="312" t="str">
        <f t="shared" si="87"/>
        <v>Miroslav – Hainž – OK Varaždin – M35</v>
      </c>
      <c r="L826" s="92" t="s">
        <v>0</v>
      </c>
      <c r="M826" s="312" t="str">
        <f t="shared" si="88"/>
        <v>Miroslav – Hainž – OK Varaždin</v>
      </c>
      <c r="N826" s="92" t="s">
        <v>0</v>
      </c>
      <c r="O826" s="312" t="str">
        <f t="shared" si="89"/>
        <v>Miroslav – Hainž</v>
      </c>
      <c r="P826" s="92" t="s">
        <v>0</v>
      </c>
      <c r="Q826" s="141">
        <f t="shared" si="90"/>
        <v>814</v>
      </c>
      <c r="R826" s="278" t="str">
        <f t="shared" si="86"/>
        <v/>
      </c>
      <c r="T826" s="282" t="str" cm="1">
        <f t="array" ref="T826">IFERROR(INDEX(import_data,MATCH($T$8&amp;"-"&amp;$Q826,import_key,0),T$9),"")</f>
        <v/>
      </c>
      <c r="U826" s="280" t="str" cm="1">
        <f t="array" ref="U826">IFERROR(INDEX(import_data,MATCH($T$8&amp;"-"&amp;$Q826,import_key,0),U$9),"")</f>
        <v/>
      </c>
      <c r="V826" s="300" t="str" cm="1">
        <f t="array" ref="V826">IFERROR(INDEX(import_data,MATCH($T$8&amp;"-"&amp;$Q826,import_key,0),V$9),"")</f>
        <v/>
      </c>
    </row>
    <row r="827" spans="2:22" x14ac:dyDescent="0.25">
      <c r="B827" s="141">
        <f t="shared" si="91"/>
        <v>815</v>
      </c>
      <c r="C827" s="278">
        <f t="shared" si="85"/>
        <v>833</v>
      </c>
      <c r="E827" s="282" cm="1">
        <f t="array" ref="E827">IF($C827="","",INDEX(import_data,$C827,E$9))</f>
        <v>1641</v>
      </c>
      <c r="F827" s="280" t="str" cm="1">
        <f t="array" ref="F827">IF($C827="","",INDEX(import_data,$C827,F$9))</f>
        <v>Miroslav</v>
      </c>
      <c r="G827" s="280" t="str" cm="1">
        <f t="array" ref="G827">IF($C827="","",INDEX(import_data,$C827,G$9))</f>
        <v>Priher</v>
      </c>
      <c r="H827" s="280" t="str" cm="1">
        <f t="array" ref="H827">IF($C827="","",IF(INDEX(import_data,$C827,H$9)="","",INDEX(import_data,$C827,H$9)))</f>
        <v>OK Ivan Merz</v>
      </c>
      <c r="I827" s="300" t="str" cm="1">
        <f t="array" ref="I827">IF($C827="","",IF(INDEX(import_data,$C827,I$9)="","",INDEX(import_data,$C827,I$9)))</f>
        <v/>
      </c>
      <c r="K827" s="312" t="str">
        <f t="shared" si="87"/>
        <v>Miroslav – Priher – OK Ivan Merz</v>
      </c>
      <c r="L827" s="92" t="s">
        <v>0</v>
      </c>
      <c r="M827" s="312" t="str">
        <f t="shared" si="88"/>
        <v>Miroslav – Priher – OK Ivan Merz</v>
      </c>
      <c r="N827" s="92" t="s">
        <v>0</v>
      </c>
      <c r="O827" s="312" t="str">
        <f t="shared" si="89"/>
        <v>Miroslav – Priher</v>
      </c>
      <c r="P827" s="92" t="s">
        <v>0</v>
      </c>
      <c r="Q827" s="141">
        <f t="shared" si="90"/>
        <v>815</v>
      </c>
      <c r="R827" s="278" t="str">
        <f t="shared" si="86"/>
        <v/>
      </c>
      <c r="T827" s="282" t="str" cm="1">
        <f t="array" ref="T827">IFERROR(INDEX(import_data,MATCH($T$8&amp;"-"&amp;$Q827,import_key,0),T$9),"")</f>
        <v/>
      </c>
      <c r="U827" s="280" t="str" cm="1">
        <f t="array" ref="U827">IFERROR(INDEX(import_data,MATCH($T$8&amp;"-"&amp;$Q827,import_key,0),U$9),"")</f>
        <v/>
      </c>
      <c r="V827" s="300" t="str" cm="1">
        <f t="array" ref="V827">IFERROR(INDEX(import_data,MATCH($T$8&amp;"-"&amp;$Q827,import_key,0),V$9),"")</f>
        <v/>
      </c>
    </row>
    <row r="828" spans="2:22" x14ac:dyDescent="0.25">
      <c r="B828" s="141">
        <f t="shared" si="91"/>
        <v>816</v>
      </c>
      <c r="C828" s="278">
        <f t="shared" si="85"/>
        <v>834</v>
      </c>
      <c r="E828" s="282" cm="1">
        <f t="array" ref="E828">IF($C828="","",INDEX(import_data,$C828,E$9))</f>
        <v>1609</v>
      </c>
      <c r="F828" s="280" t="str" cm="1">
        <f t="array" ref="F828">IF($C828="","",INDEX(import_data,$C828,F$9))</f>
        <v>Miroslav</v>
      </c>
      <c r="G828" s="280" t="str" cm="1">
        <f t="array" ref="G828">IF($C828="","",INDEX(import_data,$C828,G$9))</f>
        <v>Smuđ</v>
      </c>
      <c r="H828" s="280" t="str" cm="1">
        <f t="array" ref="H828">IF($C828="","",IF(INDEX(import_data,$C828,H$9)="","",INDEX(import_data,$C828,H$9)))</f>
        <v>OK Varaždin</v>
      </c>
      <c r="I828" s="300" t="str" cm="1">
        <f t="array" ref="I828">IF($C828="","",IF(INDEX(import_data,$C828,I$9)="","",INDEX(import_data,$C828,I$9)))</f>
        <v/>
      </c>
      <c r="K828" s="312" t="str">
        <f t="shared" si="87"/>
        <v>Miroslav – Smuđ – OK Varaždin</v>
      </c>
      <c r="L828" s="92" t="s">
        <v>0</v>
      </c>
      <c r="M828" s="312" t="str">
        <f t="shared" si="88"/>
        <v>Miroslav – Smuđ – OK Varaždin</v>
      </c>
      <c r="N828" s="92" t="s">
        <v>0</v>
      </c>
      <c r="O828" s="312" t="str">
        <f t="shared" si="89"/>
        <v>Miroslav – Smuđ</v>
      </c>
      <c r="P828" s="92" t="s">
        <v>0</v>
      </c>
      <c r="Q828" s="141">
        <f t="shared" si="90"/>
        <v>816</v>
      </c>
      <c r="R828" s="278" t="str">
        <f t="shared" si="86"/>
        <v/>
      </c>
      <c r="T828" s="282" t="str" cm="1">
        <f t="array" ref="T828">IFERROR(INDEX(import_data,MATCH($T$8&amp;"-"&amp;$Q828,import_key,0),T$9),"")</f>
        <v/>
      </c>
      <c r="U828" s="280" t="str" cm="1">
        <f t="array" ref="U828">IFERROR(INDEX(import_data,MATCH($T$8&amp;"-"&amp;$Q828,import_key,0),U$9),"")</f>
        <v/>
      </c>
      <c r="V828" s="300" t="str" cm="1">
        <f t="array" ref="V828">IFERROR(INDEX(import_data,MATCH($T$8&amp;"-"&amp;$Q828,import_key,0),V$9),"")</f>
        <v/>
      </c>
    </row>
    <row r="829" spans="2:22" x14ac:dyDescent="0.25">
      <c r="B829" s="141">
        <f t="shared" si="91"/>
        <v>817</v>
      </c>
      <c r="C829" s="278">
        <f t="shared" si="85"/>
        <v>835</v>
      </c>
      <c r="E829" s="282" cm="1">
        <f t="array" ref="E829">IF($C829="","",INDEX(import_data,$C829,E$9))</f>
        <v>1495</v>
      </c>
      <c r="F829" s="280" t="str" cm="1">
        <f t="array" ref="F829">IF($C829="","",INDEX(import_data,$C829,F$9))</f>
        <v>Miroslav</v>
      </c>
      <c r="G829" s="280" t="str" cm="1">
        <f t="array" ref="G829">IF($C829="","",INDEX(import_data,$C829,G$9))</f>
        <v>Kralj</v>
      </c>
      <c r="H829" s="280" t="str" cm="1">
        <f t="array" ref="H829">IF($C829="","",IF(INDEX(import_data,$C829,H$9)="","",INDEX(import_data,$C829,H$9)))</f>
        <v>OK Vihor</v>
      </c>
      <c r="I829" s="300" t="str" cm="1">
        <f t="array" ref="I829">IF($C829="","",IF(INDEX(import_data,$C829,I$9)="","",INDEX(import_data,$C829,I$9)))</f>
        <v>M21A</v>
      </c>
      <c r="K829" s="312" t="str">
        <f t="shared" si="87"/>
        <v>Miroslav – Kralj – OK Vihor – M21A</v>
      </c>
      <c r="L829" s="92" t="s">
        <v>0</v>
      </c>
      <c r="M829" s="312" t="str">
        <f t="shared" si="88"/>
        <v>Miroslav – Kralj – OK Vihor</v>
      </c>
      <c r="N829" s="92" t="s">
        <v>0</v>
      </c>
      <c r="O829" s="312" t="str">
        <f t="shared" si="89"/>
        <v>Miroslav – Kralj</v>
      </c>
      <c r="P829" s="92" t="s">
        <v>0</v>
      </c>
      <c r="Q829" s="141">
        <f t="shared" si="90"/>
        <v>817</v>
      </c>
      <c r="R829" s="278" t="str">
        <f t="shared" si="86"/>
        <v/>
      </c>
      <c r="T829" s="282" t="str" cm="1">
        <f t="array" ref="T829">IFERROR(INDEX(import_data,MATCH($T$8&amp;"-"&amp;$Q829,import_key,0),T$9),"")</f>
        <v/>
      </c>
      <c r="U829" s="280" t="str" cm="1">
        <f t="array" ref="U829">IFERROR(INDEX(import_data,MATCH($T$8&amp;"-"&amp;$Q829,import_key,0),U$9),"")</f>
        <v/>
      </c>
      <c r="V829" s="300" t="str" cm="1">
        <f t="array" ref="V829">IFERROR(INDEX(import_data,MATCH($T$8&amp;"-"&amp;$Q829,import_key,0),V$9),"")</f>
        <v/>
      </c>
    </row>
    <row r="830" spans="2:22" x14ac:dyDescent="0.25">
      <c r="B830" s="141">
        <f t="shared" si="91"/>
        <v>818</v>
      </c>
      <c r="C830" s="278">
        <f t="shared" si="85"/>
        <v>836</v>
      </c>
      <c r="E830" s="282" cm="1">
        <f t="array" ref="E830">IF($C830="","",INDEX(import_data,$C830,E$9))</f>
        <v>1133</v>
      </c>
      <c r="F830" s="280" t="str" cm="1">
        <f t="array" ref="F830">IF($C830="","",INDEX(import_data,$C830,F$9))</f>
        <v>Miroslav</v>
      </c>
      <c r="G830" s="280" t="str" cm="1">
        <f t="array" ref="G830">IF($C830="","",INDEX(import_data,$C830,G$9))</f>
        <v>Besten</v>
      </c>
      <c r="H830" s="280" t="str" cm="1">
        <f t="array" ref="H830">IF($C830="","",IF(INDEX(import_data,$C830,H$9)="","",INDEX(import_data,$C830,H$9)))</f>
        <v>OK Jelen</v>
      </c>
      <c r="I830" s="300" t="str" cm="1">
        <f t="array" ref="I830">IF($C830="","",IF(INDEX(import_data,$C830,I$9)="","",INDEX(import_data,$C830,I$9)))</f>
        <v>M55</v>
      </c>
      <c r="K830" s="312" t="str">
        <f t="shared" si="87"/>
        <v>Miroslav – Besten – OK Jelen – M55</v>
      </c>
      <c r="L830" s="92" t="s">
        <v>0</v>
      </c>
      <c r="M830" s="312" t="str">
        <f t="shared" si="88"/>
        <v>Miroslav – Besten – OK Jelen</v>
      </c>
      <c r="N830" s="92" t="s">
        <v>0</v>
      </c>
      <c r="O830" s="312" t="str">
        <f t="shared" si="89"/>
        <v>Miroslav – Besten</v>
      </c>
      <c r="P830" s="92" t="s">
        <v>0</v>
      </c>
      <c r="Q830" s="141">
        <f t="shared" si="90"/>
        <v>818</v>
      </c>
      <c r="R830" s="278" t="str">
        <f t="shared" si="86"/>
        <v/>
      </c>
      <c r="T830" s="282" t="str" cm="1">
        <f t="array" ref="T830">IFERROR(INDEX(import_data,MATCH($T$8&amp;"-"&amp;$Q830,import_key,0),T$9),"")</f>
        <v/>
      </c>
      <c r="U830" s="280" t="str" cm="1">
        <f t="array" ref="U830">IFERROR(INDEX(import_data,MATCH($T$8&amp;"-"&amp;$Q830,import_key,0),U$9),"")</f>
        <v/>
      </c>
      <c r="V830" s="300" t="str" cm="1">
        <f t="array" ref="V830">IFERROR(INDEX(import_data,MATCH($T$8&amp;"-"&amp;$Q830,import_key,0),V$9),"")</f>
        <v/>
      </c>
    </row>
    <row r="831" spans="2:22" x14ac:dyDescent="0.25">
      <c r="B831" s="141">
        <f t="shared" si="91"/>
        <v>819</v>
      </c>
      <c r="C831" s="278">
        <f t="shared" si="85"/>
        <v>837</v>
      </c>
      <c r="E831" s="282" cm="1">
        <f t="array" ref="E831">IF($C831="","",INDEX(import_data,$C831,E$9))</f>
        <v>1414</v>
      </c>
      <c r="F831" s="280" t="str" cm="1">
        <f t="array" ref="F831">IF($C831="","",INDEX(import_data,$C831,F$9))</f>
        <v>Mirta</v>
      </c>
      <c r="G831" s="280" t="str" cm="1">
        <f t="array" ref="G831">IF($C831="","",INDEX(import_data,$C831,G$9))</f>
        <v>Boban</v>
      </c>
      <c r="H831" s="280" t="str" cm="1">
        <f t="array" ref="H831">IF($C831="","",IF(INDEX(import_data,$C831,H$9)="","",INDEX(import_data,$C831,H$9)))</f>
        <v>OK Ivan Merz</v>
      </c>
      <c r="I831" s="300" t="str" cm="1">
        <f t="array" ref="I831">IF($C831="","",IF(INDEX(import_data,$C831,I$9)="","",INDEX(import_data,$C831,I$9)))</f>
        <v>Ž55</v>
      </c>
      <c r="K831" s="312" t="str">
        <f t="shared" si="87"/>
        <v>Mirta – Boban – OK Ivan Merz – Ž55</v>
      </c>
      <c r="L831" s="92" t="s">
        <v>0</v>
      </c>
      <c r="M831" s="312" t="str">
        <f t="shared" si="88"/>
        <v>Mirta – Boban – OK Ivan Merz</v>
      </c>
      <c r="N831" s="92" t="s">
        <v>0</v>
      </c>
      <c r="O831" s="312" t="str">
        <f t="shared" si="89"/>
        <v>Mirta – Boban</v>
      </c>
      <c r="P831" s="92" t="s">
        <v>0</v>
      </c>
      <c r="Q831" s="141">
        <f t="shared" si="90"/>
        <v>819</v>
      </c>
      <c r="R831" s="278" t="str">
        <f t="shared" si="86"/>
        <v/>
      </c>
      <c r="T831" s="282" t="str" cm="1">
        <f t="array" ref="T831">IFERROR(INDEX(import_data,MATCH($T$8&amp;"-"&amp;$Q831,import_key,0),T$9),"")</f>
        <v/>
      </c>
      <c r="U831" s="280" t="str" cm="1">
        <f t="array" ref="U831">IFERROR(INDEX(import_data,MATCH($T$8&amp;"-"&amp;$Q831,import_key,0),U$9),"")</f>
        <v/>
      </c>
      <c r="V831" s="300" t="str" cm="1">
        <f t="array" ref="V831">IFERROR(INDEX(import_data,MATCH($T$8&amp;"-"&amp;$Q831,import_key,0),V$9),"")</f>
        <v/>
      </c>
    </row>
    <row r="832" spans="2:22" x14ac:dyDescent="0.25">
      <c r="B832" s="141">
        <f t="shared" si="91"/>
        <v>820</v>
      </c>
      <c r="C832" s="278">
        <f t="shared" si="85"/>
        <v>838</v>
      </c>
      <c r="E832" s="282" cm="1">
        <f t="array" ref="E832">IF($C832="","",INDEX(import_data,$C832,E$9))</f>
        <v>1371</v>
      </c>
      <c r="F832" s="280" t="str" cm="1">
        <f t="array" ref="F832">IF($C832="","",INDEX(import_data,$C832,F$9))</f>
        <v>Mirta</v>
      </c>
      <c r="G832" s="280" t="str" cm="1">
        <f t="array" ref="G832">IF($C832="","",INDEX(import_data,$C832,G$9))</f>
        <v>Hodak</v>
      </c>
      <c r="H832" s="280" t="str" cm="1">
        <f t="array" ref="H832">IF($C832="","",IF(INDEX(import_data,$C832,H$9)="","",INDEX(import_data,$C832,H$9)))</f>
        <v>OK Vihor</v>
      </c>
      <c r="I832" s="300" t="str" cm="1">
        <f t="array" ref="I832">IF($C832="","",IF(INDEX(import_data,$C832,I$9)="","",INDEX(import_data,$C832,I$9)))</f>
        <v>Ž20</v>
      </c>
      <c r="K832" s="312" t="str">
        <f t="shared" si="87"/>
        <v>Mirta – Hodak – OK Vihor – Ž20</v>
      </c>
      <c r="L832" s="92" t="s">
        <v>0</v>
      </c>
      <c r="M832" s="312" t="str">
        <f t="shared" si="88"/>
        <v>Mirta – Hodak – OK Vihor</v>
      </c>
      <c r="N832" s="92" t="s">
        <v>0</v>
      </c>
      <c r="O832" s="312" t="str">
        <f t="shared" si="89"/>
        <v>Mirta – Hodak</v>
      </c>
      <c r="P832" s="92" t="s">
        <v>0</v>
      </c>
      <c r="Q832" s="141">
        <f t="shared" si="90"/>
        <v>820</v>
      </c>
      <c r="R832" s="278" t="str">
        <f t="shared" si="86"/>
        <v/>
      </c>
      <c r="T832" s="282" t="str" cm="1">
        <f t="array" ref="T832">IFERROR(INDEX(import_data,MATCH($T$8&amp;"-"&amp;$Q832,import_key,0),T$9),"")</f>
        <v/>
      </c>
      <c r="U832" s="280" t="str" cm="1">
        <f t="array" ref="U832">IFERROR(INDEX(import_data,MATCH($T$8&amp;"-"&amp;$Q832,import_key,0),U$9),"")</f>
        <v/>
      </c>
      <c r="V832" s="300" t="str" cm="1">
        <f t="array" ref="V832">IFERROR(INDEX(import_data,MATCH($T$8&amp;"-"&amp;$Q832,import_key,0),V$9),"")</f>
        <v/>
      </c>
    </row>
    <row r="833" spans="2:22" x14ac:dyDescent="0.25">
      <c r="B833" s="141">
        <f t="shared" si="91"/>
        <v>821</v>
      </c>
      <c r="C833" s="278">
        <f t="shared" si="85"/>
        <v>839</v>
      </c>
      <c r="E833" s="282" cm="1">
        <f t="array" ref="E833">IF($C833="","",INDEX(import_data,$C833,E$9))</f>
        <v>1644</v>
      </c>
      <c r="F833" s="280" t="str" cm="1">
        <f t="array" ref="F833">IF($C833="","",INDEX(import_data,$C833,F$9))</f>
        <v>Mislav</v>
      </c>
      <c r="G833" s="280" t="str" cm="1">
        <f t="array" ref="G833">IF($C833="","",INDEX(import_data,$C833,G$9))</f>
        <v>Putarek</v>
      </c>
      <c r="H833" s="280" t="str" cm="1">
        <f t="array" ref="H833">IF($C833="","",IF(INDEX(import_data,$C833,H$9)="","",INDEX(import_data,$C833,H$9)))</f>
        <v>OK Varaždin</v>
      </c>
      <c r="I833" s="300" t="str" cm="1">
        <f t="array" ref="I833">IF($C833="","",IF(INDEX(import_data,$C833,I$9)="","",INDEX(import_data,$C833,I$9)))</f>
        <v/>
      </c>
      <c r="K833" s="312" t="str">
        <f t="shared" si="87"/>
        <v>Mislav – Putarek – OK Varaždin</v>
      </c>
      <c r="L833" s="92" t="s">
        <v>0</v>
      </c>
      <c r="M833" s="312" t="str">
        <f t="shared" si="88"/>
        <v>Mislav – Putarek – OK Varaždin</v>
      </c>
      <c r="N833" s="92" t="s">
        <v>0</v>
      </c>
      <c r="O833" s="312" t="str">
        <f t="shared" si="89"/>
        <v>Mislav – Putarek</v>
      </c>
      <c r="P833" s="92" t="s">
        <v>0</v>
      </c>
      <c r="Q833" s="141">
        <f t="shared" si="90"/>
        <v>821</v>
      </c>
      <c r="R833" s="278" t="str">
        <f t="shared" si="86"/>
        <v/>
      </c>
      <c r="T833" s="282" t="str" cm="1">
        <f t="array" ref="T833">IFERROR(INDEX(import_data,MATCH($T$8&amp;"-"&amp;$Q833,import_key,0),T$9),"")</f>
        <v/>
      </c>
      <c r="U833" s="280" t="str" cm="1">
        <f t="array" ref="U833">IFERROR(INDEX(import_data,MATCH($T$8&amp;"-"&amp;$Q833,import_key,0),U$9),"")</f>
        <v/>
      </c>
      <c r="V833" s="300" t="str" cm="1">
        <f t="array" ref="V833">IFERROR(INDEX(import_data,MATCH($T$8&amp;"-"&amp;$Q833,import_key,0),V$9),"")</f>
        <v/>
      </c>
    </row>
    <row r="834" spans="2:22" x14ac:dyDescent="0.25">
      <c r="B834" s="141">
        <f t="shared" si="91"/>
        <v>822</v>
      </c>
      <c r="C834" s="278">
        <f t="shared" si="85"/>
        <v>840</v>
      </c>
      <c r="E834" s="282" cm="1">
        <f t="array" ref="E834">IF($C834="","",INDEX(import_data,$C834,E$9))</f>
        <v>1876</v>
      </c>
      <c r="F834" s="280" t="str" cm="1">
        <f t="array" ref="F834">IF($C834="","",INDEX(import_data,$C834,F$9))</f>
        <v>Mislav</v>
      </c>
      <c r="G834" s="280" t="str" cm="1">
        <f t="array" ref="G834">IF($C834="","",INDEX(import_data,$C834,G$9))</f>
        <v>Mirković</v>
      </c>
      <c r="H834" s="280" t="str" cm="1">
        <f t="array" ref="H834">IF($C834="","",IF(INDEX(import_data,$C834,H$9)="","",INDEX(import_data,$C834,H$9)))</f>
        <v>OK Vihor</v>
      </c>
      <c r="I834" s="300" t="str" cm="1">
        <f t="array" ref="I834">IF($C834="","",IF(INDEX(import_data,$C834,I$9)="","",INDEX(import_data,$C834,I$9)))</f>
        <v/>
      </c>
      <c r="K834" s="312" t="str">
        <f t="shared" si="87"/>
        <v>Mislav – Mirković – OK Vihor</v>
      </c>
      <c r="L834" s="92" t="s">
        <v>0</v>
      </c>
      <c r="M834" s="312" t="str">
        <f t="shared" si="88"/>
        <v>Mislav – Mirković – OK Vihor</v>
      </c>
      <c r="N834" s="92" t="s">
        <v>0</v>
      </c>
      <c r="O834" s="312" t="str">
        <f t="shared" si="89"/>
        <v>Mislav – Mirković</v>
      </c>
      <c r="P834" s="92" t="s">
        <v>0</v>
      </c>
      <c r="Q834" s="141">
        <f t="shared" si="90"/>
        <v>822</v>
      </c>
      <c r="R834" s="278" t="str">
        <f t="shared" si="86"/>
        <v/>
      </c>
      <c r="T834" s="282" t="str" cm="1">
        <f t="array" ref="T834">IFERROR(INDEX(import_data,MATCH($T$8&amp;"-"&amp;$Q834,import_key,0),T$9),"")</f>
        <v/>
      </c>
      <c r="U834" s="280" t="str" cm="1">
        <f t="array" ref="U834">IFERROR(INDEX(import_data,MATCH($T$8&amp;"-"&amp;$Q834,import_key,0),U$9),"")</f>
        <v/>
      </c>
      <c r="V834" s="300" t="str" cm="1">
        <f t="array" ref="V834">IFERROR(INDEX(import_data,MATCH($T$8&amp;"-"&amp;$Q834,import_key,0),V$9),"")</f>
        <v/>
      </c>
    </row>
    <row r="835" spans="2:22" x14ac:dyDescent="0.25">
      <c r="B835" s="141">
        <f t="shared" si="91"/>
        <v>823</v>
      </c>
      <c r="C835" s="278">
        <f t="shared" si="85"/>
        <v>841</v>
      </c>
      <c r="E835" s="282" cm="1">
        <f t="array" ref="E835">IF($C835="","",INDEX(import_data,$C835,E$9))</f>
        <v>1766</v>
      </c>
      <c r="F835" s="280" t="str" cm="1">
        <f t="array" ref="F835">IF($C835="","",INDEX(import_data,$C835,F$9))</f>
        <v>Mislav</v>
      </c>
      <c r="G835" s="280" t="str" cm="1">
        <f t="array" ref="G835">IF($C835="","",INDEX(import_data,$C835,G$9))</f>
        <v>Radovanović</v>
      </c>
      <c r="H835" s="280" t="str" cm="1">
        <f t="array" ref="H835">IF($C835="","",IF(INDEX(import_data,$C835,H$9)="","",INDEX(import_data,$C835,H$9)))</f>
        <v>OK Ivan Merz</v>
      </c>
      <c r="I835" s="300" t="str" cm="1">
        <f t="array" ref="I835">IF($C835="","",IF(INDEX(import_data,$C835,I$9)="","",INDEX(import_data,$C835,I$9)))</f>
        <v/>
      </c>
      <c r="K835" s="312" t="str">
        <f t="shared" si="87"/>
        <v>Mislav – Radovanović – OK Ivan Merz</v>
      </c>
      <c r="L835" s="92" t="s">
        <v>0</v>
      </c>
      <c r="M835" s="312" t="str">
        <f t="shared" si="88"/>
        <v>Mislav – Radovanović – OK Ivan Merz</v>
      </c>
      <c r="N835" s="92" t="s">
        <v>0</v>
      </c>
      <c r="O835" s="312" t="str">
        <f t="shared" si="89"/>
        <v>Mislav – Radovanović</v>
      </c>
      <c r="P835" s="92" t="s">
        <v>0</v>
      </c>
      <c r="Q835" s="141">
        <f t="shared" si="90"/>
        <v>823</v>
      </c>
      <c r="R835" s="278" t="str">
        <f t="shared" si="86"/>
        <v/>
      </c>
      <c r="T835" s="282" t="str" cm="1">
        <f t="array" ref="T835">IFERROR(INDEX(import_data,MATCH($T$8&amp;"-"&amp;$Q835,import_key,0),T$9),"")</f>
        <v/>
      </c>
      <c r="U835" s="280" t="str" cm="1">
        <f t="array" ref="U835">IFERROR(INDEX(import_data,MATCH($T$8&amp;"-"&amp;$Q835,import_key,0),U$9),"")</f>
        <v/>
      </c>
      <c r="V835" s="300" t="str" cm="1">
        <f t="array" ref="V835">IFERROR(INDEX(import_data,MATCH($T$8&amp;"-"&amp;$Q835,import_key,0),V$9),"")</f>
        <v/>
      </c>
    </row>
    <row r="836" spans="2:22" x14ac:dyDescent="0.25">
      <c r="B836" s="141">
        <f t="shared" si="91"/>
        <v>824</v>
      </c>
      <c r="C836" s="278">
        <f t="shared" si="85"/>
        <v>842</v>
      </c>
      <c r="E836" s="282" cm="1">
        <f t="array" ref="E836">IF($C836="","",INDEX(import_data,$C836,E$9))</f>
        <v>1926</v>
      </c>
      <c r="F836" s="280" t="str" cm="1">
        <f t="array" ref="F836">IF($C836="","",INDEX(import_data,$C836,F$9))</f>
        <v>Mladen</v>
      </c>
      <c r="G836" s="280" t="str" cm="1">
        <f t="array" ref="G836">IF($C836="","",INDEX(import_data,$C836,G$9))</f>
        <v>Prekrat</v>
      </c>
      <c r="H836" s="280" t="str" cm="1">
        <f t="array" ref="H836">IF($C836="","",IF(INDEX(import_data,$C836,H$9)="","",INDEX(import_data,$C836,H$9)))</f>
        <v>OK Vihor</v>
      </c>
      <c r="I836" s="300" t="str" cm="1">
        <f t="array" ref="I836">IF($C836="","",IF(INDEX(import_data,$C836,I$9)="","",INDEX(import_data,$C836,I$9)))</f>
        <v/>
      </c>
      <c r="K836" s="312" t="str">
        <f t="shared" si="87"/>
        <v>Mladen – Prekrat – OK Vihor</v>
      </c>
      <c r="L836" s="92" t="s">
        <v>0</v>
      </c>
      <c r="M836" s="312" t="str">
        <f t="shared" si="88"/>
        <v>Mladen – Prekrat – OK Vihor</v>
      </c>
      <c r="N836" s="92" t="s">
        <v>0</v>
      </c>
      <c r="O836" s="312" t="str">
        <f t="shared" si="89"/>
        <v>Mladen – Prekrat</v>
      </c>
      <c r="P836" s="92" t="s">
        <v>0</v>
      </c>
      <c r="Q836" s="141">
        <f t="shared" si="90"/>
        <v>824</v>
      </c>
      <c r="R836" s="278" t="str">
        <f t="shared" si="86"/>
        <v/>
      </c>
      <c r="T836" s="282" t="str" cm="1">
        <f t="array" ref="T836">IFERROR(INDEX(import_data,MATCH($T$8&amp;"-"&amp;$Q836,import_key,0),T$9),"")</f>
        <v/>
      </c>
      <c r="U836" s="280" t="str" cm="1">
        <f t="array" ref="U836">IFERROR(INDEX(import_data,MATCH($T$8&amp;"-"&amp;$Q836,import_key,0),U$9),"")</f>
        <v/>
      </c>
      <c r="V836" s="300" t="str" cm="1">
        <f t="array" ref="V836">IFERROR(INDEX(import_data,MATCH($T$8&amp;"-"&amp;$Q836,import_key,0),V$9),"")</f>
        <v/>
      </c>
    </row>
    <row r="837" spans="2:22" x14ac:dyDescent="0.25">
      <c r="B837" s="141">
        <f t="shared" si="91"/>
        <v>825</v>
      </c>
      <c r="C837" s="278">
        <f t="shared" si="85"/>
        <v>843</v>
      </c>
      <c r="E837" s="282" cm="1">
        <f t="array" ref="E837">IF($C837="","",INDEX(import_data,$C837,E$9))</f>
        <v>1075</v>
      </c>
      <c r="F837" s="280" t="str" cm="1">
        <f t="array" ref="F837">IF($C837="","",INDEX(import_data,$C837,F$9))</f>
        <v>Mladen</v>
      </c>
      <c r="G837" s="280" t="str" cm="1">
        <f t="array" ref="G837">IF($C837="","",INDEX(import_data,$C837,G$9))</f>
        <v>Vukmanović</v>
      </c>
      <c r="H837" s="280" t="str" cm="1">
        <f t="array" ref="H837">IF($C837="","",IF(INDEX(import_data,$C837,H$9)="","",INDEX(import_data,$C837,H$9)))</f>
        <v>OK Kapela</v>
      </c>
      <c r="I837" s="300" t="str" cm="1">
        <f t="array" ref="I837">IF($C837="","",IF(INDEX(import_data,$C837,I$9)="","",INDEX(import_data,$C837,I$9)))</f>
        <v>M45</v>
      </c>
      <c r="K837" s="312" t="str">
        <f t="shared" si="87"/>
        <v>Mladen – Vukmanović – OK Kapela – M45</v>
      </c>
      <c r="L837" s="92" t="s">
        <v>0</v>
      </c>
      <c r="M837" s="312" t="str">
        <f t="shared" si="88"/>
        <v>Mladen – Vukmanović – OK Kapela</v>
      </c>
      <c r="N837" s="92" t="s">
        <v>0</v>
      </c>
      <c r="O837" s="312" t="str">
        <f t="shared" si="89"/>
        <v>Mladen – Vukmanović</v>
      </c>
      <c r="P837" s="92" t="s">
        <v>0</v>
      </c>
      <c r="Q837" s="141">
        <f t="shared" si="90"/>
        <v>825</v>
      </c>
      <c r="R837" s="278" t="str">
        <f t="shared" si="86"/>
        <v/>
      </c>
      <c r="T837" s="282" t="str" cm="1">
        <f t="array" ref="T837">IFERROR(INDEX(import_data,MATCH($T$8&amp;"-"&amp;$Q837,import_key,0),T$9),"")</f>
        <v/>
      </c>
      <c r="U837" s="280" t="str" cm="1">
        <f t="array" ref="U837">IFERROR(INDEX(import_data,MATCH($T$8&amp;"-"&amp;$Q837,import_key,0),U$9),"")</f>
        <v/>
      </c>
      <c r="V837" s="300" t="str" cm="1">
        <f t="array" ref="V837">IFERROR(INDEX(import_data,MATCH($T$8&amp;"-"&amp;$Q837,import_key,0),V$9),"")</f>
        <v/>
      </c>
    </row>
    <row r="838" spans="2:22" x14ac:dyDescent="0.25">
      <c r="B838" s="141">
        <f t="shared" si="91"/>
        <v>826</v>
      </c>
      <c r="C838" s="278">
        <f t="shared" si="85"/>
        <v>844</v>
      </c>
      <c r="E838" s="282" cm="1">
        <f t="array" ref="E838">IF($C838="","",INDEX(import_data,$C838,E$9))</f>
        <v>1354</v>
      </c>
      <c r="F838" s="280" t="str" cm="1">
        <f t="array" ref="F838">IF($C838="","",INDEX(import_data,$C838,F$9))</f>
        <v>Mladen</v>
      </c>
      <c r="G838" s="280" t="str" cm="1">
        <f t="array" ref="G838">IF($C838="","",INDEX(import_data,$C838,G$9))</f>
        <v>Debić</v>
      </c>
      <c r="H838" s="280" t="str" cm="1">
        <f t="array" ref="H838">IF($C838="","",IF(INDEX(import_data,$C838,H$9)="","",INDEX(import_data,$C838,H$9)))</f>
        <v>OK Maksimir</v>
      </c>
      <c r="I838" s="300" t="str" cm="1">
        <f t="array" ref="I838">IF($C838="","",IF(INDEX(import_data,$C838,I$9)="","",INDEX(import_data,$C838,I$9)))</f>
        <v>M70</v>
      </c>
      <c r="K838" s="312" t="str">
        <f t="shared" si="87"/>
        <v>Mladen – Debić – OK Maksimir – M70</v>
      </c>
      <c r="L838" s="92" t="s">
        <v>0</v>
      </c>
      <c r="M838" s="312" t="str">
        <f t="shared" si="88"/>
        <v>Mladen – Debić – OK Maksimir</v>
      </c>
      <c r="N838" s="92" t="s">
        <v>0</v>
      </c>
      <c r="O838" s="312" t="str">
        <f t="shared" si="89"/>
        <v>Mladen – Debić</v>
      </c>
      <c r="P838" s="92" t="s">
        <v>0</v>
      </c>
      <c r="Q838" s="141">
        <f t="shared" si="90"/>
        <v>826</v>
      </c>
      <c r="R838" s="278" t="str">
        <f t="shared" si="86"/>
        <v/>
      </c>
      <c r="T838" s="282" t="str" cm="1">
        <f t="array" ref="T838">IFERROR(INDEX(import_data,MATCH($T$8&amp;"-"&amp;$Q838,import_key,0),T$9),"")</f>
        <v/>
      </c>
      <c r="U838" s="280" t="str" cm="1">
        <f t="array" ref="U838">IFERROR(INDEX(import_data,MATCH($T$8&amp;"-"&amp;$Q838,import_key,0),U$9),"")</f>
        <v/>
      </c>
      <c r="V838" s="300" t="str" cm="1">
        <f t="array" ref="V838">IFERROR(INDEX(import_data,MATCH($T$8&amp;"-"&amp;$Q838,import_key,0),V$9),"")</f>
        <v/>
      </c>
    </row>
    <row r="839" spans="2:22" x14ac:dyDescent="0.25">
      <c r="B839" s="141">
        <f t="shared" si="91"/>
        <v>827</v>
      </c>
      <c r="C839" s="278">
        <f t="shared" si="85"/>
        <v>845</v>
      </c>
      <c r="E839" s="282" cm="1">
        <f t="array" ref="E839">IF($C839="","",INDEX(import_data,$C839,E$9))</f>
        <v>1923</v>
      </c>
      <c r="F839" s="280" t="str" cm="1">
        <f t="array" ref="F839">IF($C839="","",INDEX(import_data,$C839,F$9))</f>
        <v>Mladen</v>
      </c>
      <c r="G839" s="280" t="str" cm="1">
        <f t="array" ref="G839">IF($C839="","",INDEX(import_data,$C839,G$9))</f>
        <v>Nikšić</v>
      </c>
      <c r="H839" s="280" t="str" cm="1">
        <f t="array" ref="H839">IF($C839="","",IF(INDEX(import_data,$C839,H$9)="","",INDEX(import_data,$C839,H$9)))</f>
        <v>OK Vihor</v>
      </c>
      <c r="I839" s="300" t="str" cm="1">
        <f t="array" ref="I839">IF($C839="","",IF(INDEX(import_data,$C839,I$9)="","",INDEX(import_data,$C839,I$9)))</f>
        <v/>
      </c>
      <c r="K839" s="312" t="str">
        <f t="shared" si="87"/>
        <v>Mladen – Nikšić – OK Vihor</v>
      </c>
      <c r="L839" s="92" t="s">
        <v>0</v>
      </c>
      <c r="M839" s="312" t="str">
        <f t="shared" si="88"/>
        <v>Mladen – Nikšić – OK Vihor</v>
      </c>
      <c r="N839" s="92" t="s">
        <v>0</v>
      </c>
      <c r="O839" s="312" t="str">
        <f t="shared" si="89"/>
        <v>Mladen – Nikšić</v>
      </c>
      <c r="P839" s="92" t="s">
        <v>0</v>
      </c>
      <c r="Q839" s="141">
        <f t="shared" si="90"/>
        <v>827</v>
      </c>
      <c r="R839" s="278" t="str">
        <f t="shared" si="86"/>
        <v/>
      </c>
      <c r="T839" s="282" t="str" cm="1">
        <f t="array" ref="T839">IFERROR(INDEX(import_data,MATCH($T$8&amp;"-"&amp;$Q839,import_key,0),T$9),"")</f>
        <v/>
      </c>
      <c r="U839" s="280" t="str" cm="1">
        <f t="array" ref="U839">IFERROR(INDEX(import_data,MATCH($T$8&amp;"-"&amp;$Q839,import_key,0),U$9),"")</f>
        <v/>
      </c>
      <c r="V839" s="300" t="str" cm="1">
        <f t="array" ref="V839">IFERROR(INDEX(import_data,MATCH($T$8&amp;"-"&amp;$Q839,import_key,0),V$9),"")</f>
        <v/>
      </c>
    </row>
    <row r="840" spans="2:22" x14ac:dyDescent="0.25">
      <c r="B840" s="141">
        <f t="shared" si="91"/>
        <v>828</v>
      </c>
      <c r="C840" s="278">
        <f t="shared" si="85"/>
        <v>846</v>
      </c>
      <c r="E840" s="282" cm="1">
        <f t="array" ref="E840">IF($C840="","",INDEX(import_data,$C840,E$9))</f>
        <v>1188</v>
      </c>
      <c r="F840" s="280" t="str" cm="1">
        <f t="array" ref="F840">IF($C840="","",INDEX(import_data,$C840,F$9))</f>
        <v>Mladen</v>
      </c>
      <c r="G840" s="280" t="str" cm="1">
        <f t="array" ref="G840">IF($C840="","",INDEX(import_data,$C840,G$9))</f>
        <v>Jelić</v>
      </c>
      <c r="H840" s="280" t="str" cm="1">
        <f t="array" ref="H840">IF($C840="","",IF(INDEX(import_data,$C840,H$9)="","",INDEX(import_data,$C840,H$9)))</f>
        <v>OK Kapela</v>
      </c>
      <c r="I840" s="300" t="str" cm="1">
        <f t="array" ref="I840">IF($C840="","",IF(INDEX(import_data,$C840,I$9)="","",INDEX(import_data,$C840,I$9)))</f>
        <v>M55</v>
      </c>
      <c r="K840" s="312" t="str">
        <f t="shared" si="87"/>
        <v>Mladen – Jelić – OK Kapela – M55</v>
      </c>
      <c r="L840" s="92" t="s">
        <v>0</v>
      </c>
      <c r="M840" s="312" t="str">
        <f t="shared" si="88"/>
        <v>Mladen – Jelić – OK Kapela</v>
      </c>
      <c r="N840" s="92" t="s">
        <v>0</v>
      </c>
      <c r="O840" s="312" t="str">
        <f t="shared" si="89"/>
        <v>Mladen – Jelić</v>
      </c>
      <c r="P840" s="92" t="s">
        <v>0</v>
      </c>
      <c r="Q840" s="141">
        <f t="shared" si="90"/>
        <v>828</v>
      </c>
      <c r="R840" s="278" t="str">
        <f t="shared" si="86"/>
        <v/>
      </c>
      <c r="T840" s="282" t="str" cm="1">
        <f t="array" ref="T840">IFERROR(INDEX(import_data,MATCH($T$8&amp;"-"&amp;$Q840,import_key,0),T$9),"")</f>
        <v/>
      </c>
      <c r="U840" s="280" t="str" cm="1">
        <f t="array" ref="U840">IFERROR(INDEX(import_data,MATCH($T$8&amp;"-"&amp;$Q840,import_key,0),U$9),"")</f>
        <v/>
      </c>
      <c r="V840" s="300" t="str" cm="1">
        <f t="array" ref="V840">IFERROR(INDEX(import_data,MATCH($T$8&amp;"-"&amp;$Q840,import_key,0),V$9),"")</f>
        <v/>
      </c>
    </row>
    <row r="841" spans="2:22" x14ac:dyDescent="0.25">
      <c r="B841" s="141">
        <f t="shared" si="91"/>
        <v>829</v>
      </c>
      <c r="C841" s="278">
        <f t="shared" si="85"/>
        <v>847</v>
      </c>
      <c r="E841" s="282" cm="1">
        <f t="array" ref="E841">IF($C841="","",INDEX(import_data,$C841,E$9))</f>
        <v>1677</v>
      </c>
      <c r="F841" s="280" t="str" cm="1">
        <f t="array" ref="F841">IF($C841="","",INDEX(import_data,$C841,F$9))</f>
        <v>Mladen</v>
      </c>
      <c r="G841" s="280" t="str" cm="1">
        <f t="array" ref="G841">IF($C841="","",INDEX(import_data,$C841,G$9))</f>
        <v>Perica</v>
      </c>
      <c r="H841" s="280" t="str" cm="1">
        <f t="array" ref="H841">IF($C841="","",IF(INDEX(import_data,$C841,H$9)="","",INDEX(import_data,$C841,H$9)))</f>
        <v>OK Bjelovar</v>
      </c>
      <c r="I841" s="300" t="str" cm="1">
        <f t="array" ref="I841">IF($C841="","",IF(INDEX(import_data,$C841,I$9)="","",INDEX(import_data,$C841,I$9)))</f>
        <v/>
      </c>
      <c r="K841" s="312" t="str">
        <f t="shared" si="87"/>
        <v>Mladen – Perica – OK Bjelovar</v>
      </c>
      <c r="L841" s="92" t="s">
        <v>0</v>
      </c>
      <c r="M841" s="312" t="str">
        <f t="shared" si="88"/>
        <v>Mladen – Perica – OK Bjelovar</v>
      </c>
      <c r="N841" s="92" t="s">
        <v>0</v>
      </c>
      <c r="O841" s="312" t="str">
        <f t="shared" si="89"/>
        <v>Mladen – Perica</v>
      </c>
      <c r="P841" s="92" t="s">
        <v>0</v>
      </c>
      <c r="Q841" s="141">
        <f t="shared" si="90"/>
        <v>829</v>
      </c>
      <c r="R841" s="278" t="str">
        <f t="shared" si="86"/>
        <v/>
      </c>
      <c r="T841" s="282" t="str" cm="1">
        <f t="array" ref="T841">IFERROR(INDEX(import_data,MATCH($T$8&amp;"-"&amp;$Q841,import_key,0),T$9),"")</f>
        <v/>
      </c>
      <c r="U841" s="280" t="str" cm="1">
        <f t="array" ref="U841">IFERROR(INDEX(import_data,MATCH($T$8&amp;"-"&amp;$Q841,import_key,0),U$9),"")</f>
        <v/>
      </c>
      <c r="V841" s="300" t="str" cm="1">
        <f t="array" ref="V841">IFERROR(INDEX(import_data,MATCH($T$8&amp;"-"&amp;$Q841,import_key,0),V$9),"")</f>
        <v/>
      </c>
    </row>
    <row r="842" spans="2:22" x14ac:dyDescent="0.25">
      <c r="B842" s="141">
        <f t="shared" si="91"/>
        <v>830</v>
      </c>
      <c r="C842" s="278">
        <f t="shared" si="85"/>
        <v>848</v>
      </c>
      <c r="E842" s="282" cm="1">
        <f t="array" ref="E842">IF($C842="","",INDEX(import_data,$C842,E$9))</f>
        <v>1166</v>
      </c>
      <c r="F842" s="280" t="str" cm="1">
        <f t="array" ref="F842">IF($C842="","",INDEX(import_data,$C842,F$9))</f>
        <v>Mladenka</v>
      </c>
      <c r="G842" s="280" t="str" cm="1">
        <f t="array" ref="G842">IF($C842="","",INDEX(import_data,$C842,G$9))</f>
        <v>Čuljak Gross</v>
      </c>
      <c r="H842" s="280" t="str" cm="1">
        <f t="array" ref="H842">IF($C842="","",IF(INDEX(import_data,$C842,H$9)="","",INDEX(import_data,$C842,H$9)))</f>
        <v>OK Kapela</v>
      </c>
      <c r="I842" s="300" t="str" cm="1">
        <f t="array" ref="I842">IF($C842="","",IF(INDEX(import_data,$C842,I$9)="","",INDEX(import_data,$C842,I$9)))</f>
        <v>Ž55</v>
      </c>
      <c r="K842" s="312" t="str">
        <f t="shared" si="87"/>
        <v>Mladenka – Čuljak Gross – OK Kapela – Ž55</v>
      </c>
      <c r="L842" s="92" t="s">
        <v>0</v>
      </c>
      <c r="M842" s="312" t="str">
        <f t="shared" si="88"/>
        <v>Mladenka – Čuljak Gross – OK Kapela</v>
      </c>
      <c r="N842" s="92" t="s">
        <v>0</v>
      </c>
      <c r="O842" s="312" t="str">
        <f t="shared" si="89"/>
        <v>Mladenka – Čuljak Gross</v>
      </c>
      <c r="P842" s="92" t="s">
        <v>0</v>
      </c>
      <c r="Q842" s="141">
        <f t="shared" si="90"/>
        <v>830</v>
      </c>
      <c r="R842" s="278" t="str">
        <f t="shared" si="86"/>
        <v/>
      </c>
      <c r="T842" s="282" t="str" cm="1">
        <f t="array" ref="T842">IFERROR(INDEX(import_data,MATCH($T$8&amp;"-"&amp;$Q842,import_key,0),T$9),"")</f>
        <v/>
      </c>
      <c r="U842" s="280" t="str" cm="1">
        <f t="array" ref="U842">IFERROR(INDEX(import_data,MATCH($T$8&amp;"-"&amp;$Q842,import_key,0),U$9),"")</f>
        <v/>
      </c>
      <c r="V842" s="300" t="str" cm="1">
        <f t="array" ref="V842">IFERROR(INDEX(import_data,MATCH($T$8&amp;"-"&amp;$Q842,import_key,0),V$9),"")</f>
        <v/>
      </c>
    </row>
    <row r="843" spans="2:22" x14ac:dyDescent="0.25">
      <c r="B843" s="141">
        <f t="shared" si="91"/>
        <v>831</v>
      </c>
      <c r="C843" s="278">
        <f t="shared" si="85"/>
        <v>849</v>
      </c>
      <c r="E843" s="282" cm="1">
        <f t="array" ref="E843">IF($C843="","",INDEX(import_data,$C843,E$9))</f>
        <v>2177</v>
      </c>
      <c r="F843" s="280" t="str" cm="1">
        <f t="array" ref="F843">IF($C843="","",INDEX(import_data,$C843,F$9))</f>
        <v>Mojca</v>
      </c>
      <c r="G843" s="280" t="str" cm="1">
        <f t="array" ref="G843">IF($C843="","",INDEX(import_data,$C843,G$9))</f>
        <v>Flerin Drevenšek</v>
      </c>
      <c r="H843" s="280" t="str" cm="1">
        <f t="array" ref="H843">IF($C843="","",IF(INDEX(import_data,$C843,H$9)="","",INDEX(import_data,$C843,H$9)))</f>
        <v>Kamniški OK</v>
      </c>
      <c r="I843" s="300" t="str" cm="1">
        <f t="array" ref="I843">IF($C843="","",IF(INDEX(import_data,$C843,I$9)="","",INDEX(import_data,$C843,I$9)))</f>
        <v/>
      </c>
      <c r="K843" s="312" t="str">
        <f t="shared" si="87"/>
        <v>Mojca – Flerin Drevenšek – Kamniški OK</v>
      </c>
      <c r="L843" s="92" t="s">
        <v>0</v>
      </c>
      <c r="M843" s="312" t="str">
        <f t="shared" si="88"/>
        <v>Mojca – Flerin Drevenšek – Kamniški OK</v>
      </c>
      <c r="N843" s="92" t="s">
        <v>0</v>
      </c>
      <c r="O843" s="312" t="str">
        <f t="shared" si="89"/>
        <v>Mojca – Flerin Drevenšek</v>
      </c>
      <c r="P843" s="92" t="s">
        <v>0</v>
      </c>
      <c r="Q843" s="141">
        <f t="shared" si="90"/>
        <v>831</v>
      </c>
      <c r="R843" s="278" t="str">
        <f t="shared" si="86"/>
        <v/>
      </c>
      <c r="T843" s="282" t="str" cm="1">
        <f t="array" ref="T843">IFERROR(INDEX(import_data,MATCH($T$8&amp;"-"&amp;$Q843,import_key,0),T$9),"")</f>
        <v/>
      </c>
      <c r="U843" s="280" t="str" cm="1">
        <f t="array" ref="U843">IFERROR(INDEX(import_data,MATCH($T$8&amp;"-"&amp;$Q843,import_key,0),U$9),"")</f>
        <v/>
      </c>
      <c r="V843" s="300" t="str" cm="1">
        <f t="array" ref="V843">IFERROR(INDEX(import_data,MATCH($T$8&amp;"-"&amp;$Q843,import_key,0),V$9),"")</f>
        <v/>
      </c>
    </row>
    <row r="844" spans="2:22" x14ac:dyDescent="0.25">
      <c r="B844" s="141">
        <f t="shared" si="91"/>
        <v>832</v>
      </c>
      <c r="C844" s="278">
        <f t="shared" si="85"/>
        <v>850</v>
      </c>
      <c r="E844" s="282" cm="1">
        <f t="array" ref="E844">IF($C844="","",INDEX(import_data,$C844,E$9))</f>
        <v>1541</v>
      </c>
      <c r="F844" s="280" t="str" cm="1">
        <f t="array" ref="F844">IF($C844="","",INDEX(import_data,$C844,F$9))</f>
        <v>Monika</v>
      </c>
      <c r="G844" s="280" t="str" cm="1">
        <f t="array" ref="G844">IF($C844="","",INDEX(import_data,$C844,G$9))</f>
        <v>Kovaljesko</v>
      </c>
      <c r="H844" s="280" t="str" cm="1">
        <f t="array" ref="H844">IF($C844="","",IF(INDEX(import_data,$C844,H$9)="","",INDEX(import_data,$C844,H$9)))</f>
        <v>OK Kapela</v>
      </c>
      <c r="I844" s="300" t="str" cm="1">
        <f t="array" ref="I844">IF($C844="","",IF(INDEX(import_data,$C844,I$9)="","",INDEX(import_data,$C844,I$9)))</f>
        <v>Ž35</v>
      </c>
      <c r="K844" s="312" t="str">
        <f t="shared" si="87"/>
        <v>Monika – Kovaljesko – OK Kapela – Ž35</v>
      </c>
      <c r="L844" s="92" t="s">
        <v>0</v>
      </c>
      <c r="M844" s="312" t="str">
        <f t="shared" si="88"/>
        <v>Monika – Kovaljesko – OK Kapela</v>
      </c>
      <c r="N844" s="92" t="s">
        <v>0</v>
      </c>
      <c r="O844" s="312" t="str">
        <f t="shared" si="89"/>
        <v>Monika – Kovaljesko</v>
      </c>
      <c r="P844" s="92" t="s">
        <v>0</v>
      </c>
      <c r="Q844" s="141">
        <f t="shared" si="90"/>
        <v>832</v>
      </c>
      <c r="R844" s="278" t="str">
        <f t="shared" si="86"/>
        <v/>
      </c>
      <c r="T844" s="282" t="str" cm="1">
        <f t="array" ref="T844">IFERROR(INDEX(import_data,MATCH($T$8&amp;"-"&amp;$Q844,import_key,0),T$9),"")</f>
        <v/>
      </c>
      <c r="U844" s="280" t="str" cm="1">
        <f t="array" ref="U844">IFERROR(INDEX(import_data,MATCH($T$8&amp;"-"&amp;$Q844,import_key,0),U$9),"")</f>
        <v/>
      </c>
      <c r="V844" s="300" t="str" cm="1">
        <f t="array" ref="V844">IFERROR(INDEX(import_data,MATCH($T$8&amp;"-"&amp;$Q844,import_key,0),V$9),"")</f>
        <v/>
      </c>
    </row>
    <row r="845" spans="2:22" x14ac:dyDescent="0.25">
      <c r="B845" s="141">
        <f t="shared" si="91"/>
        <v>833</v>
      </c>
      <c r="C845" s="278">
        <f t="shared" ref="C845:C908" si="92">IFERROR(MATCH($E$8&amp;"-"&amp;B845,import_key,0),"")</f>
        <v>851</v>
      </c>
      <c r="E845" s="282" cm="1">
        <f t="array" ref="E845">IF($C845="","",INDEX(import_data,$C845,E$9))</f>
        <v>1530</v>
      </c>
      <c r="F845" s="280" t="str" cm="1">
        <f t="array" ref="F845">IF($C845="","",INDEX(import_data,$C845,F$9))</f>
        <v>Monika</v>
      </c>
      <c r="G845" s="280" t="str" cm="1">
        <f t="array" ref="G845">IF($C845="","",INDEX(import_data,$C845,G$9))</f>
        <v>Pavić</v>
      </c>
      <c r="H845" s="280" t="str" cm="1">
        <f t="array" ref="H845">IF($C845="","",IF(INDEX(import_data,$C845,H$9)="","",INDEX(import_data,$C845,H$9)))</f>
        <v>OK Vihor</v>
      </c>
      <c r="I845" s="300" t="str" cm="1">
        <f t="array" ref="I845">IF($C845="","",IF(INDEX(import_data,$C845,I$9)="","",INDEX(import_data,$C845,I$9)))</f>
        <v>Ž16</v>
      </c>
      <c r="K845" s="312" t="str">
        <f t="shared" si="87"/>
        <v>Monika – Pavić – OK Vihor – Ž16</v>
      </c>
      <c r="L845" s="92" t="s">
        <v>0</v>
      </c>
      <c r="M845" s="312" t="str">
        <f t="shared" si="88"/>
        <v>Monika – Pavić – OK Vihor</v>
      </c>
      <c r="N845" s="92" t="s">
        <v>0</v>
      </c>
      <c r="O845" s="312" t="str">
        <f t="shared" si="89"/>
        <v>Monika – Pavić</v>
      </c>
      <c r="P845" s="92" t="s">
        <v>0</v>
      </c>
      <c r="Q845" s="141">
        <f t="shared" si="90"/>
        <v>833</v>
      </c>
      <c r="R845" s="278" t="str">
        <f t="shared" ref="R845:R908" si="93">IFERROR(MATCH($T$8&amp;"-"&amp;Q845,import_key,0),"")</f>
        <v/>
      </c>
      <c r="T845" s="282" t="str" cm="1">
        <f t="array" ref="T845">IFERROR(INDEX(import_data,MATCH($T$8&amp;"-"&amp;$Q845,import_key,0),T$9),"")</f>
        <v/>
      </c>
      <c r="U845" s="280" t="str" cm="1">
        <f t="array" ref="U845">IFERROR(INDEX(import_data,MATCH($T$8&amp;"-"&amp;$Q845,import_key,0),U$9),"")</f>
        <v/>
      </c>
      <c r="V845" s="300" t="str" cm="1">
        <f t="array" ref="V845">IFERROR(INDEX(import_data,MATCH($T$8&amp;"-"&amp;$Q845,import_key,0),V$9),"")</f>
        <v/>
      </c>
    </row>
    <row r="846" spans="2:22" x14ac:dyDescent="0.25">
      <c r="B846" s="141">
        <f t="shared" si="91"/>
        <v>834</v>
      </c>
      <c r="C846" s="278">
        <f t="shared" si="92"/>
        <v>852</v>
      </c>
      <c r="E846" s="282" cm="1">
        <f t="array" ref="E846">IF($C846="","",INDEX(import_data,$C846,E$9))</f>
        <v>1214</v>
      </c>
      <c r="F846" s="280" t="str" cm="1">
        <f t="array" ref="F846">IF($C846="","",INDEX(import_data,$C846,F$9))</f>
        <v>Monika Martina</v>
      </c>
      <c r="G846" s="280" t="str" cm="1">
        <f t="array" ref="G846">IF($C846="","",INDEX(import_data,$C846,G$9))</f>
        <v>Sipina Halper</v>
      </c>
      <c r="H846" s="280" t="str" cm="1">
        <f t="array" ref="H846">IF($C846="","",IF(INDEX(import_data,$C846,H$9)="","",INDEX(import_data,$C846,H$9)))</f>
        <v>OK Jelen</v>
      </c>
      <c r="I846" s="300" t="str" cm="1">
        <f t="array" ref="I846">IF($C846="","",IF(INDEX(import_data,$C846,I$9)="","",INDEX(import_data,$C846,I$9)))</f>
        <v>Ž21A</v>
      </c>
      <c r="K846" s="312" t="str">
        <f t="shared" ref="K846:K907" si="94">IF(F846="","",F846) &amp; IF(G846="",""," – " &amp; G846) &amp; IF(H846="",""," – " &amp; H846) &amp; IF(I846="",""," – " &amp; I846)</f>
        <v>Monika Martina – Sipina Halper – OK Jelen – Ž21A</v>
      </c>
      <c r="L846" s="92" t="s">
        <v>0</v>
      </c>
      <c r="M846" s="312" t="str">
        <f t="shared" ref="M846:M907" si="95">IF(F846="","",F846) &amp; IF(G846="",""," – " &amp; G846) &amp; IF(H846="",""," – " &amp; H846)</f>
        <v>Monika Martina – Sipina Halper – OK Jelen</v>
      </c>
      <c r="N846" s="92" t="s">
        <v>0</v>
      </c>
      <c r="O846" s="312" t="str">
        <f t="shared" ref="O846:O907" si="96">IF(F846="","",F846) &amp; IF(G846="",""," – " &amp; G846)</f>
        <v>Monika Martina – Sipina Halper</v>
      </c>
      <c r="P846" s="92" t="s">
        <v>0</v>
      </c>
      <c r="Q846" s="141">
        <f t="shared" ref="Q846:Q909" si="97">Q845+1</f>
        <v>834</v>
      </c>
      <c r="R846" s="278" t="str">
        <f t="shared" si="93"/>
        <v/>
      </c>
      <c r="T846" s="282" t="str" cm="1">
        <f t="array" ref="T846">IFERROR(INDEX(import_data,MATCH($T$8&amp;"-"&amp;$Q846,import_key,0),T$9),"")</f>
        <v/>
      </c>
      <c r="U846" s="280" t="str" cm="1">
        <f t="array" ref="U846">IFERROR(INDEX(import_data,MATCH($T$8&amp;"-"&amp;$Q846,import_key,0),U$9),"")</f>
        <v/>
      </c>
      <c r="V846" s="300" t="str" cm="1">
        <f t="array" ref="V846">IFERROR(INDEX(import_data,MATCH($T$8&amp;"-"&amp;$Q846,import_key,0),V$9),"")</f>
        <v/>
      </c>
    </row>
    <row r="847" spans="2:22" x14ac:dyDescent="0.25">
      <c r="B847" s="141">
        <f t="shared" si="91"/>
        <v>835</v>
      </c>
      <c r="C847" s="278">
        <f t="shared" si="92"/>
        <v>853</v>
      </c>
      <c r="E847" s="282" cm="1">
        <f t="array" ref="E847">IF($C847="","",INDEX(import_data,$C847,E$9))</f>
        <v>1121</v>
      </c>
      <c r="F847" s="280" t="str" cm="1">
        <f t="array" ref="F847">IF($C847="","",INDEX(import_data,$C847,F$9))</f>
        <v>Morana</v>
      </c>
      <c r="G847" s="280" t="str" cm="1">
        <f t="array" ref="G847">IF($C847="","",INDEX(import_data,$C847,G$9))</f>
        <v>Ćuzela</v>
      </c>
      <c r="H847" s="280" t="str" cm="1">
        <f t="array" ref="H847">IF($C847="","",IF(INDEX(import_data,$C847,H$9)="","",INDEX(import_data,$C847,H$9)))</f>
        <v>OK Kapela</v>
      </c>
      <c r="I847" s="300" t="str" cm="1">
        <f t="array" ref="I847">IF($C847="","",IF(INDEX(import_data,$C847,I$9)="","",INDEX(import_data,$C847,I$9)))</f>
        <v/>
      </c>
      <c r="K847" s="312" t="str">
        <f t="shared" si="94"/>
        <v>Morana – Ćuzela – OK Kapela</v>
      </c>
      <c r="L847" s="92" t="s">
        <v>0</v>
      </c>
      <c r="M847" s="312" t="str">
        <f t="shared" si="95"/>
        <v>Morana – Ćuzela – OK Kapela</v>
      </c>
      <c r="N847" s="92" t="s">
        <v>0</v>
      </c>
      <c r="O847" s="312" t="str">
        <f t="shared" si="96"/>
        <v>Morana – Ćuzela</v>
      </c>
      <c r="P847" s="92" t="s">
        <v>0</v>
      </c>
      <c r="Q847" s="141">
        <f t="shared" si="97"/>
        <v>835</v>
      </c>
      <c r="R847" s="278" t="str">
        <f t="shared" si="93"/>
        <v/>
      </c>
      <c r="T847" s="282" t="str" cm="1">
        <f t="array" ref="T847">IFERROR(INDEX(import_data,MATCH($T$8&amp;"-"&amp;$Q847,import_key,0),T$9),"")</f>
        <v/>
      </c>
      <c r="U847" s="280" t="str" cm="1">
        <f t="array" ref="U847">IFERROR(INDEX(import_data,MATCH($T$8&amp;"-"&amp;$Q847,import_key,0),U$9),"")</f>
        <v/>
      </c>
      <c r="V847" s="300" t="str" cm="1">
        <f t="array" ref="V847">IFERROR(INDEX(import_data,MATCH($T$8&amp;"-"&amp;$Q847,import_key,0),V$9),"")</f>
        <v/>
      </c>
    </row>
    <row r="848" spans="2:22" x14ac:dyDescent="0.25">
      <c r="B848" s="141">
        <f t="shared" si="91"/>
        <v>836</v>
      </c>
      <c r="C848" s="278">
        <f t="shared" si="92"/>
        <v>854</v>
      </c>
      <c r="E848" s="282" cm="1">
        <f t="array" ref="E848">IF($C848="","",INDEX(import_data,$C848,E$9))</f>
        <v>1087</v>
      </c>
      <c r="F848" s="280" t="str" cm="1">
        <f t="array" ref="F848">IF($C848="","",INDEX(import_data,$C848,F$9))</f>
        <v>Nada</v>
      </c>
      <c r="G848" s="280" t="str" cm="1">
        <f t="array" ref="G848">IF($C848="","",INDEX(import_data,$C848,G$9))</f>
        <v>Baturina</v>
      </c>
      <c r="H848" s="280" t="str" cm="1">
        <f t="array" ref="H848">IF($C848="","",IF(INDEX(import_data,$C848,H$9)="","",INDEX(import_data,$C848,H$9)))</f>
        <v>OK Kapela</v>
      </c>
      <c r="I848" s="300" t="str" cm="1">
        <f t="array" ref="I848">IF($C848="","",IF(INDEX(import_data,$C848,I$9)="","",INDEX(import_data,$C848,I$9)))</f>
        <v>Ž45</v>
      </c>
      <c r="K848" s="312" t="str">
        <f t="shared" si="94"/>
        <v>Nada – Baturina – OK Kapela – Ž45</v>
      </c>
      <c r="L848" s="92" t="s">
        <v>0</v>
      </c>
      <c r="M848" s="312" t="str">
        <f t="shared" si="95"/>
        <v>Nada – Baturina – OK Kapela</v>
      </c>
      <c r="N848" s="92" t="s">
        <v>0</v>
      </c>
      <c r="O848" s="312" t="str">
        <f t="shared" si="96"/>
        <v>Nada – Baturina</v>
      </c>
      <c r="P848" s="92" t="s">
        <v>0</v>
      </c>
      <c r="Q848" s="141">
        <f t="shared" si="97"/>
        <v>836</v>
      </c>
      <c r="R848" s="278" t="str">
        <f t="shared" si="93"/>
        <v/>
      </c>
      <c r="T848" s="282" t="str" cm="1">
        <f t="array" ref="T848">IFERROR(INDEX(import_data,MATCH($T$8&amp;"-"&amp;$Q848,import_key,0),T$9),"")</f>
        <v/>
      </c>
      <c r="U848" s="280" t="str" cm="1">
        <f t="array" ref="U848">IFERROR(INDEX(import_data,MATCH($T$8&amp;"-"&amp;$Q848,import_key,0),U$9),"")</f>
        <v/>
      </c>
      <c r="V848" s="300" t="str" cm="1">
        <f t="array" ref="V848">IFERROR(INDEX(import_data,MATCH($T$8&amp;"-"&amp;$Q848,import_key,0),V$9),"")</f>
        <v/>
      </c>
    </row>
    <row r="849" spans="2:22" x14ac:dyDescent="0.25">
      <c r="B849" s="141">
        <f t="shared" si="91"/>
        <v>837</v>
      </c>
      <c r="C849" s="278">
        <f t="shared" si="92"/>
        <v>855</v>
      </c>
      <c r="E849" s="282" cm="1">
        <f t="array" ref="E849">IF($C849="","",INDEX(import_data,$C849,E$9))</f>
        <v>1782</v>
      </c>
      <c r="F849" s="280" t="str" cm="1">
        <f t="array" ref="F849">IF($C849="","",INDEX(import_data,$C849,F$9))</f>
        <v>Nada</v>
      </c>
      <c r="G849" s="280" t="str" cm="1">
        <f t="array" ref="G849">IF($C849="","",INDEX(import_data,$C849,G$9))</f>
        <v>Bilobrk</v>
      </c>
      <c r="H849" s="280" t="str" cm="1">
        <f t="array" ref="H849">IF($C849="","",IF(INDEX(import_data,$C849,H$9)="","",INDEX(import_data,$C849,H$9)))</f>
        <v>OK Kapela</v>
      </c>
      <c r="I849" s="300" t="str" cm="1">
        <f t="array" ref="I849">IF($C849="","",IF(INDEX(import_data,$C849,I$9)="","",INDEX(import_data,$C849,I$9)))</f>
        <v>Ž35</v>
      </c>
      <c r="K849" s="312" t="str">
        <f t="shared" si="94"/>
        <v>Nada – Bilobrk – OK Kapela – Ž35</v>
      </c>
      <c r="L849" s="92" t="s">
        <v>0</v>
      </c>
      <c r="M849" s="312" t="str">
        <f t="shared" si="95"/>
        <v>Nada – Bilobrk – OK Kapela</v>
      </c>
      <c r="N849" s="92" t="s">
        <v>0</v>
      </c>
      <c r="O849" s="312" t="str">
        <f t="shared" si="96"/>
        <v>Nada – Bilobrk</v>
      </c>
      <c r="P849" s="92" t="s">
        <v>0</v>
      </c>
      <c r="Q849" s="141">
        <f t="shared" si="97"/>
        <v>837</v>
      </c>
      <c r="R849" s="278" t="str">
        <f t="shared" si="93"/>
        <v/>
      </c>
      <c r="T849" s="282" t="str" cm="1">
        <f t="array" ref="T849">IFERROR(INDEX(import_data,MATCH($T$8&amp;"-"&amp;$Q849,import_key,0),T$9),"")</f>
        <v/>
      </c>
      <c r="U849" s="280" t="str" cm="1">
        <f t="array" ref="U849">IFERROR(INDEX(import_data,MATCH($T$8&amp;"-"&amp;$Q849,import_key,0),U$9),"")</f>
        <v/>
      </c>
      <c r="V849" s="300" t="str" cm="1">
        <f t="array" ref="V849">IFERROR(INDEX(import_data,MATCH($T$8&amp;"-"&amp;$Q849,import_key,0),V$9),"")</f>
        <v/>
      </c>
    </row>
    <row r="850" spans="2:22" x14ac:dyDescent="0.25">
      <c r="B850" s="141">
        <f t="shared" si="91"/>
        <v>838</v>
      </c>
      <c r="C850" s="278">
        <f t="shared" si="92"/>
        <v>856</v>
      </c>
      <c r="E850" s="282" cm="1">
        <f t="array" ref="E850">IF($C850="","",INDEX(import_data,$C850,E$9))</f>
        <v>1990</v>
      </c>
      <c r="F850" s="280" t="str" cm="1">
        <f t="array" ref="F850">IF($C850="","",INDEX(import_data,$C850,F$9))</f>
        <v>Nada</v>
      </c>
      <c r="G850" s="280" t="str" cm="1">
        <f t="array" ref="G850">IF($C850="","",INDEX(import_data,$C850,G$9))</f>
        <v>Duhović</v>
      </c>
      <c r="H850" s="280" t="str" cm="1">
        <f t="array" ref="H850">IF($C850="","",IF(INDEX(import_data,$C850,H$9)="","",INDEX(import_data,$C850,H$9)))</f>
        <v>OK Međimurje</v>
      </c>
      <c r="I850" s="300" t="str" cm="1">
        <f t="array" ref="I850">IF($C850="","",IF(INDEX(import_data,$C850,I$9)="","",INDEX(import_data,$C850,I$9)))</f>
        <v/>
      </c>
      <c r="K850" s="312" t="str">
        <f t="shared" si="94"/>
        <v>Nada – Duhović – OK Međimurje</v>
      </c>
      <c r="L850" s="92" t="s">
        <v>0</v>
      </c>
      <c r="M850" s="312" t="str">
        <f t="shared" si="95"/>
        <v>Nada – Duhović – OK Međimurje</v>
      </c>
      <c r="N850" s="92" t="s">
        <v>0</v>
      </c>
      <c r="O850" s="312" t="str">
        <f t="shared" si="96"/>
        <v>Nada – Duhović</v>
      </c>
      <c r="P850" s="92" t="s">
        <v>0</v>
      </c>
      <c r="Q850" s="141">
        <f t="shared" si="97"/>
        <v>838</v>
      </c>
      <c r="R850" s="278" t="str">
        <f t="shared" si="93"/>
        <v/>
      </c>
      <c r="T850" s="282" t="str" cm="1">
        <f t="array" ref="T850">IFERROR(INDEX(import_data,MATCH($T$8&amp;"-"&amp;$Q850,import_key,0),T$9),"")</f>
        <v/>
      </c>
      <c r="U850" s="280" t="str" cm="1">
        <f t="array" ref="U850">IFERROR(INDEX(import_data,MATCH($T$8&amp;"-"&amp;$Q850,import_key,0),U$9),"")</f>
        <v/>
      </c>
      <c r="V850" s="300" t="str" cm="1">
        <f t="array" ref="V850">IFERROR(INDEX(import_data,MATCH($T$8&amp;"-"&amp;$Q850,import_key,0),V$9),"")</f>
        <v/>
      </c>
    </row>
    <row r="851" spans="2:22" x14ac:dyDescent="0.25">
      <c r="B851" s="141">
        <f t="shared" si="91"/>
        <v>839</v>
      </c>
      <c r="C851" s="278">
        <f t="shared" si="92"/>
        <v>857</v>
      </c>
      <c r="E851" s="282" cm="1">
        <f t="array" ref="E851">IF($C851="","",INDEX(import_data,$C851,E$9))</f>
        <v>1589</v>
      </c>
      <c r="F851" s="280" t="str" cm="1">
        <f t="array" ref="F851">IF($C851="","",INDEX(import_data,$C851,F$9))</f>
        <v>Nastasia</v>
      </c>
      <c r="G851" s="280" t="str" cm="1">
        <f t="array" ref="G851">IF($C851="","",INDEX(import_data,$C851,G$9))</f>
        <v>Melmajer</v>
      </c>
      <c r="H851" s="280" t="str" cm="1">
        <f t="array" ref="H851">IF($C851="","",IF(INDEX(import_data,$C851,H$9)="","",INDEX(import_data,$C851,H$9)))</f>
        <v>OK Sova</v>
      </c>
      <c r="I851" s="300" t="str" cm="1">
        <f t="array" ref="I851">IF($C851="","",IF(INDEX(import_data,$C851,I$9)="","",INDEX(import_data,$C851,I$9)))</f>
        <v/>
      </c>
      <c r="K851" s="312" t="str">
        <f t="shared" si="94"/>
        <v>Nastasia – Melmajer – OK Sova</v>
      </c>
      <c r="L851" s="92" t="s">
        <v>0</v>
      </c>
      <c r="M851" s="312" t="str">
        <f t="shared" si="95"/>
        <v>Nastasia – Melmajer – OK Sova</v>
      </c>
      <c r="N851" s="92" t="s">
        <v>0</v>
      </c>
      <c r="O851" s="312" t="str">
        <f t="shared" si="96"/>
        <v>Nastasia – Melmajer</v>
      </c>
      <c r="P851" s="92" t="s">
        <v>0</v>
      </c>
      <c r="Q851" s="141">
        <f t="shared" si="97"/>
        <v>839</v>
      </c>
      <c r="R851" s="278" t="str">
        <f t="shared" si="93"/>
        <v/>
      </c>
      <c r="T851" s="282" t="str" cm="1">
        <f t="array" ref="T851">IFERROR(INDEX(import_data,MATCH($T$8&amp;"-"&amp;$Q851,import_key,0),T$9),"")</f>
        <v/>
      </c>
      <c r="U851" s="280" t="str" cm="1">
        <f t="array" ref="U851">IFERROR(INDEX(import_data,MATCH($T$8&amp;"-"&amp;$Q851,import_key,0),U$9),"")</f>
        <v/>
      </c>
      <c r="V851" s="300" t="str" cm="1">
        <f t="array" ref="V851">IFERROR(INDEX(import_data,MATCH($T$8&amp;"-"&amp;$Q851,import_key,0),V$9),"")</f>
        <v/>
      </c>
    </row>
    <row r="852" spans="2:22" x14ac:dyDescent="0.25">
      <c r="B852" s="141">
        <f t="shared" si="91"/>
        <v>840</v>
      </c>
      <c r="C852" s="278">
        <f t="shared" si="92"/>
        <v>858</v>
      </c>
      <c r="E852" s="282" cm="1">
        <f t="array" ref="E852">IF($C852="","",INDEX(import_data,$C852,E$9))</f>
        <v>1869</v>
      </c>
      <c r="F852" s="280" t="str" cm="1">
        <f t="array" ref="F852">IF($C852="","",INDEX(import_data,$C852,F$9))</f>
        <v>Nataša</v>
      </c>
      <c r="G852" s="280" t="str" cm="1">
        <f t="array" ref="G852">IF($C852="","",INDEX(import_data,$C852,G$9))</f>
        <v>Preis-Bedenik</v>
      </c>
      <c r="H852" s="280" t="str" cm="1">
        <f t="array" ref="H852">IF($C852="","",IF(INDEX(import_data,$C852,H$9)="","",INDEX(import_data,$C852,H$9)))</f>
        <v>OK Kapela</v>
      </c>
      <c r="I852" s="300" t="str" cm="1">
        <f t="array" ref="I852">IF($C852="","",IF(INDEX(import_data,$C852,I$9)="","",INDEX(import_data,$C852,I$9)))</f>
        <v>Ž21B</v>
      </c>
      <c r="K852" s="312" t="str">
        <f t="shared" si="94"/>
        <v>Nataša – Preis-Bedenik – OK Kapela – Ž21B</v>
      </c>
      <c r="L852" s="92" t="s">
        <v>0</v>
      </c>
      <c r="M852" s="312" t="str">
        <f t="shared" si="95"/>
        <v>Nataša – Preis-Bedenik – OK Kapela</v>
      </c>
      <c r="N852" s="92" t="s">
        <v>0</v>
      </c>
      <c r="O852" s="312" t="str">
        <f t="shared" si="96"/>
        <v>Nataša – Preis-Bedenik</v>
      </c>
      <c r="P852" s="92" t="s">
        <v>0</v>
      </c>
      <c r="Q852" s="141">
        <f t="shared" si="97"/>
        <v>840</v>
      </c>
      <c r="R852" s="278" t="str">
        <f t="shared" si="93"/>
        <v/>
      </c>
      <c r="T852" s="282" t="str" cm="1">
        <f t="array" ref="T852">IFERROR(INDEX(import_data,MATCH($T$8&amp;"-"&amp;$Q852,import_key,0),T$9),"")</f>
        <v/>
      </c>
      <c r="U852" s="280" t="str" cm="1">
        <f t="array" ref="U852">IFERROR(INDEX(import_data,MATCH($T$8&amp;"-"&amp;$Q852,import_key,0),U$9),"")</f>
        <v/>
      </c>
      <c r="V852" s="300" t="str" cm="1">
        <f t="array" ref="V852">IFERROR(INDEX(import_data,MATCH($T$8&amp;"-"&amp;$Q852,import_key,0),V$9),"")</f>
        <v/>
      </c>
    </row>
    <row r="853" spans="2:22" x14ac:dyDescent="0.25">
      <c r="B853" s="141">
        <f t="shared" ref="B853:B916" si="98">B852+1</f>
        <v>841</v>
      </c>
      <c r="C853" s="278">
        <f t="shared" si="92"/>
        <v>859</v>
      </c>
      <c r="E853" s="282" cm="1">
        <f t="array" ref="E853">IF($C853="","",INDEX(import_data,$C853,E$9))</f>
        <v>1070</v>
      </c>
      <c r="F853" s="280" t="str" cm="1">
        <f t="array" ref="F853">IF($C853="","",INDEX(import_data,$C853,F$9))</f>
        <v>Nataša</v>
      </c>
      <c r="G853" s="280" t="str" cm="1">
        <f t="array" ref="G853">IF($C853="","",INDEX(import_data,$C853,G$9))</f>
        <v>Kolarek</v>
      </c>
      <c r="H853" s="280" t="str" cm="1">
        <f t="array" ref="H853">IF($C853="","",IF(INDEX(import_data,$C853,H$9)="","",INDEX(import_data,$C853,H$9)))</f>
        <v>OK Vihor</v>
      </c>
      <c r="I853" s="300" t="str" cm="1">
        <f t="array" ref="I853">IF($C853="","",IF(INDEX(import_data,$C853,I$9)="","",INDEX(import_data,$C853,I$9)))</f>
        <v>Ž45</v>
      </c>
      <c r="K853" s="312" t="str">
        <f t="shared" si="94"/>
        <v>Nataša – Kolarek – OK Vihor – Ž45</v>
      </c>
      <c r="L853" s="92" t="s">
        <v>0</v>
      </c>
      <c r="M853" s="312" t="str">
        <f t="shared" si="95"/>
        <v>Nataša – Kolarek – OK Vihor</v>
      </c>
      <c r="N853" s="92" t="s">
        <v>0</v>
      </c>
      <c r="O853" s="312" t="str">
        <f t="shared" si="96"/>
        <v>Nataša – Kolarek</v>
      </c>
      <c r="P853" s="92" t="s">
        <v>0</v>
      </c>
      <c r="Q853" s="141">
        <f t="shared" si="97"/>
        <v>841</v>
      </c>
      <c r="R853" s="278" t="str">
        <f t="shared" si="93"/>
        <v/>
      </c>
      <c r="T853" s="282" t="str" cm="1">
        <f t="array" ref="T853">IFERROR(INDEX(import_data,MATCH($T$8&amp;"-"&amp;$Q853,import_key,0),T$9),"")</f>
        <v/>
      </c>
      <c r="U853" s="280" t="str" cm="1">
        <f t="array" ref="U853">IFERROR(INDEX(import_data,MATCH($T$8&amp;"-"&amp;$Q853,import_key,0),U$9),"")</f>
        <v/>
      </c>
      <c r="V853" s="300" t="str" cm="1">
        <f t="array" ref="V853">IFERROR(INDEX(import_data,MATCH($T$8&amp;"-"&amp;$Q853,import_key,0),V$9),"")</f>
        <v/>
      </c>
    </row>
    <row r="854" spans="2:22" x14ac:dyDescent="0.25">
      <c r="B854" s="141">
        <f t="shared" si="98"/>
        <v>842</v>
      </c>
      <c r="C854" s="278">
        <f t="shared" si="92"/>
        <v>860</v>
      </c>
      <c r="E854" s="282" cm="1">
        <f t="array" ref="E854">IF($C854="","",INDEX(import_data,$C854,E$9))</f>
        <v>1711</v>
      </c>
      <c r="F854" s="280" t="str" cm="1">
        <f t="array" ref="F854">IF($C854="","",INDEX(import_data,$C854,F$9))</f>
        <v>Nataša</v>
      </c>
      <c r="G854" s="280" t="str" cm="1">
        <f t="array" ref="G854">IF($C854="","",INDEX(import_data,$C854,G$9))</f>
        <v>Odak</v>
      </c>
      <c r="H854" s="280" t="str" cm="1">
        <f t="array" ref="H854">IF($C854="","",IF(INDEX(import_data,$C854,H$9)="","",INDEX(import_data,$C854,H$9)))</f>
        <v>OK Vihor</v>
      </c>
      <c r="I854" s="300" t="str" cm="1">
        <f t="array" ref="I854">IF($C854="","",IF(INDEX(import_data,$C854,I$9)="","",INDEX(import_data,$C854,I$9)))</f>
        <v/>
      </c>
      <c r="K854" s="312" t="str">
        <f t="shared" si="94"/>
        <v>Nataša – Odak – OK Vihor</v>
      </c>
      <c r="L854" s="92" t="s">
        <v>0</v>
      </c>
      <c r="M854" s="312" t="str">
        <f t="shared" si="95"/>
        <v>Nataša – Odak – OK Vihor</v>
      </c>
      <c r="N854" s="92" t="s">
        <v>0</v>
      </c>
      <c r="O854" s="312" t="str">
        <f t="shared" si="96"/>
        <v>Nataša – Odak</v>
      </c>
      <c r="P854" s="92" t="s">
        <v>0</v>
      </c>
      <c r="Q854" s="141">
        <f t="shared" si="97"/>
        <v>842</v>
      </c>
      <c r="R854" s="278" t="str">
        <f t="shared" si="93"/>
        <v/>
      </c>
      <c r="T854" s="282" t="str" cm="1">
        <f t="array" ref="T854">IFERROR(INDEX(import_data,MATCH($T$8&amp;"-"&amp;$Q854,import_key,0),T$9),"")</f>
        <v/>
      </c>
      <c r="U854" s="280" t="str" cm="1">
        <f t="array" ref="U854">IFERROR(INDEX(import_data,MATCH($T$8&amp;"-"&amp;$Q854,import_key,0),U$9),"")</f>
        <v/>
      </c>
      <c r="V854" s="300" t="str" cm="1">
        <f t="array" ref="V854">IFERROR(INDEX(import_data,MATCH($T$8&amp;"-"&amp;$Q854,import_key,0),V$9),"")</f>
        <v/>
      </c>
    </row>
    <row r="855" spans="2:22" x14ac:dyDescent="0.25">
      <c r="B855" s="141">
        <f t="shared" si="98"/>
        <v>843</v>
      </c>
      <c r="C855" s="278">
        <f t="shared" si="92"/>
        <v>861</v>
      </c>
      <c r="E855" s="282" cm="1">
        <f t="array" ref="E855">IF($C855="","",INDEX(import_data,$C855,E$9))</f>
        <v>1570</v>
      </c>
      <c r="F855" s="280" t="str" cm="1">
        <f t="array" ref="F855">IF($C855="","",INDEX(import_data,$C855,F$9))</f>
        <v>Nebojša</v>
      </c>
      <c r="G855" s="280" t="str" cm="1">
        <f t="array" ref="G855">IF($C855="","",INDEX(import_data,$C855,G$9))</f>
        <v>Čubra</v>
      </c>
      <c r="H855" s="280" t="str" cm="1">
        <f t="array" ref="H855">IF($C855="","",IF(INDEX(import_data,$C855,H$9)="","",INDEX(import_data,$C855,H$9)))</f>
        <v>OK Sova</v>
      </c>
      <c r="I855" s="300" t="str" cm="1">
        <f t="array" ref="I855">IF($C855="","",IF(INDEX(import_data,$C855,I$9)="","",INDEX(import_data,$C855,I$9)))</f>
        <v/>
      </c>
      <c r="K855" s="312" t="str">
        <f t="shared" si="94"/>
        <v>Nebojša – Čubra – OK Sova</v>
      </c>
      <c r="L855" s="92" t="s">
        <v>0</v>
      </c>
      <c r="M855" s="312" t="str">
        <f t="shared" si="95"/>
        <v>Nebojša – Čubra – OK Sova</v>
      </c>
      <c r="N855" s="92" t="s">
        <v>0</v>
      </c>
      <c r="O855" s="312" t="str">
        <f t="shared" si="96"/>
        <v>Nebojša – Čubra</v>
      </c>
      <c r="P855" s="92" t="s">
        <v>0</v>
      </c>
      <c r="Q855" s="141">
        <f t="shared" si="97"/>
        <v>843</v>
      </c>
      <c r="R855" s="278" t="str">
        <f t="shared" si="93"/>
        <v/>
      </c>
      <c r="T855" s="282" t="str" cm="1">
        <f t="array" ref="T855">IFERROR(INDEX(import_data,MATCH($T$8&amp;"-"&amp;$Q855,import_key,0),T$9),"")</f>
        <v/>
      </c>
      <c r="U855" s="280" t="str" cm="1">
        <f t="array" ref="U855">IFERROR(INDEX(import_data,MATCH($T$8&amp;"-"&amp;$Q855,import_key,0),U$9),"")</f>
        <v/>
      </c>
      <c r="V855" s="300" t="str" cm="1">
        <f t="array" ref="V855">IFERROR(INDEX(import_data,MATCH($T$8&amp;"-"&amp;$Q855,import_key,0),V$9),"")</f>
        <v/>
      </c>
    </row>
    <row r="856" spans="2:22" x14ac:dyDescent="0.25">
      <c r="B856" s="141">
        <f t="shared" si="98"/>
        <v>844</v>
      </c>
      <c r="C856" s="278">
        <f t="shared" si="92"/>
        <v>862</v>
      </c>
      <c r="E856" s="282" cm="1">
        <f t="array" ref="E856">IF($C856="","",INDEX(import_data,$C856,E$9))</f>
        <v>1913</v>
      </c>
      <c r="F856" s="280" t="str" cm="1">
        <f t="array" ref="F856">IF($C856="","",INDEX(import_data,$C856,F$9))</f>
        <v>Neda</v>
      </c>
      <c r="G856" s="280" t="str" cm="1">
        <f t="array" ref="G856">IF($C856="","",INDEX(import_data,$C856,G$9))</f>
        <v>Gobec</v>
      </c>
      <c r="H856" s="280" t="str" cm="1">
        <f t="array" ref="H856">IF($C856="","",IF(INDEX(import_data,$C856,H$9)="","",INDEX(import_data,$C856,H$9)))</f>
        <v>OK Vihor</v>
      </c>
      <c r="I856" s="300" t="str" cm="1">
        <f t="array" ref="I856">IF($C856="","",IF(INDEX(import_data,$C856,I$9)="","",INDEX(import_data,$C856,I$9)))</f>
        <v>Ž45</v>
      </c>
      <c r="K856" s="312" t="str">
        <f t="shared" si="94"/>
        <v>Neda – Gobec – OK Vihor – Ž45</v>
      </c>
      <c r="L856" s="92" t="s">
        <v>0</v>
      </c>
      <c r="M856" s="312" t="str">
        <f t="shared" si="95"/>
        <v>Neda – Gobec – OK Vihor</v>
      </c>
      <c r="N856" s="92" t="s">
        <v>0</v>
      </c>
      <c r="O856" s="312" t="str">
        <f t="shared" si="96"/>
        <v>Neda – Gobec</v>
      </c>
      <c r="P856" s="92" t="s">
        <v>0</v>
      </c>
      <c r="Q856" s="141">
        <f t="shared" si="97"/>
        <v>844</v>
      </c>
      <c r="R856" s="278" t="str">
        <f t="shared" si="93"/>
        <v/>
      </c>
      <c r="T856" s="282" t="str" cm="1">
        <f t="array" ref="T856">IFERROR(INDEX(import_data,MATCH($T$8&amp;"-"&amp;$Q856,import_key,0),T$9),"")</f>
        <v/>
      </c>
      <c r="U856" s="280" t="str" cm="1">
        <f t="array" ref="U856">IFERROR(INDEX(import_data,MATCH($T$8&amp;"-"&amp;$Q856,import_key,0),U$9),"")</f>
        <v/>
      </c>
      <c r="V856" s="300" t="str" cm="1">
        <f t="array" ref="V856">IFERROR(INDEX(import_data,MATCH($T$8&amp;"-"&amp;$Q856,import_key,0),V$9),"")</f>
        <v/>
      </c>
    </row>
    <row r="857" spans="2:22" x14ac:dyDescent="0.25">
      <c r="B857" s="141">
        <f t="shared" si="98"/>
        <v>845</v>
      </c>
      <c r="C857" s="278">
        <f t="shared" si="92"/>
        <v>863</v>
      </c>
      <c r="E857" s="282" cm="1">
        <f t="array" ref="E857">IF($C857="","",INDEX(import_data,$C857,E$9))</f>
        <v>1815</v>
      </c>
      <c r="F857" s="280" t="str" cm="1">
        <f t="array" ref="F857">IF($C857="","",INDEX(import_data,$C857,F$9))</f>
        <v>Nediljko</v>
      </c>
      <c r="G857" s="280" t="str" cm="1">
        <f t="array" ref="G857">IF($C857="","",INDEX(import_data,$C857,G$9))</f>
        <v>Kovač</v>
      </c>
      <c r="H857" s="280" t="str" cm="1">
        <f t="array" ref="H857">IF($C857="","",IF(INDEX(import_data,$C857,H$9)="","",INDEX(import_data,$C857,H$9)))</f>
        <v>OK Vihor</v>
      </c>
      <c r="I857" s="300" t="str" cm="1">
        <f t="array" ref="I857">IF($C857="","",IF(INDEX(import_data,$C857,I$9)="","",INDEX(import_data,$C857,I$9)))</f>
        <v/>
      </c>
      <c r="K857" s="312" t="str">
        <f t="shared" si="94"/>
        <v>Nediljko – Kovač – OK Vihor</v>
      </c>
      <c r="L857" s="92" t="s">
        <v>0</v>
      </c>
      <c r="M857" s="312" t="str">
        <f t="shared" si="95"/>
        <v>Nediljko – Kovač – OK Vihor</v>
      </c>
      <c r="N857" s="92" t="s">
        <v>0</v>
      </c>
      <c r="O857" s="312" t="str">
        <f t="shared" si="96"/>
        <v>Nediljko – Kovač</v>
      </c>
      <c r="P857" s="92" t="s">
        <v>0</v>
      </c>
      <c r="Q857" s="141">
        <f t="shared" si="97"/>
        <v>845</v>
      </c>
      <c r="R857" s="278" t="str">
        <f t="shared" si="93"/>
        <v/>
      </c>
      <c r="T857" s="282" t="str" cm="1">
        <f t="array" ref="T857">IFERROR(INDEX(import_data,MATCH($T$8&amp;"-"&amp;$Q857,import_key,0),T$9),"")</f>
        <v/>
      </c>
      <c r="U857" s="280" t="str" cm="1">
        <f t="array" ref="U857">IFERROR(INDEX(import_data,MATCH($T$8&amp;"-"&amp;$Q857,import_key,0),U$9),"")</f>
        <v/>
      </c>
      <c r="V857" s="300" t="str" cm="1">
        <f t="array" ref="V857">IFERROR(INDEX(import_data,MATCH($T$8&amp;"-"&amp;$Q857,import_key,0),V$9),"")</f>
        <v/>
      </c>
    </row>
    <row r="858" spans="2:22" x14ac:dyDescent="0.25">
      <c r="B858" s="141">
        <f t="shared" si="98"/>
        <v>846</v>
      </c>
      <c r="C858" s="278">
        <f t="shared" si="92"/>
        <v>864</v>
      </c>
      <c r="E858" s="282" cm="1">
        <f t="array" ref="E858">IF($C858="","",INDEX(import_data,$C858,E$9))</f>
        <v>1347</v>
      </c>
      <c r="F858" s="280" t="str" cm="1">
        <f t="array" ref="F858">IF($C858="","",INDEX(import_data,$C858,F$9))</f>
        <v>Nela</v>
      </c>
      <c r="G858" s="280" t="str" cm="1">
        <f t="array" ref="G858">IF($C858="","",INDEX(import_data,$C858,G$9))</f>
        <v>Gross</v>
      </c>
      <c r="H858" s="280" t="str" cm="1">
        <f t="array" ref="H858">IF($C858="","",IF(INDEX(import_data,$C858,H$9)="","",INDEX(import_data,$C858,H$9)))</f>
        <v>OK Kapela</v>
      </c>
      <c r="I858" s="300" t="str" cm="1">
        <f t="array" ref="I858">IF($C858="","",IF(INDEX(import_data,$C858,I$9)="","",INDEX(import_data,$C858,I$9)))</f>
        <v>Ž21B</v>
      </c>
      <c r="K858" s="312" t="str">
        <f t="shared" si="94"/>
        <v>Nela – Gross – OK Kapela – Ž21B</v>
      </c>
      <c r="L858" s="92" t="s">
        <v>0</v>
      </c>
      <c r="M858" s="312" t="str">
        <f t="shared" si="95"/>
        <v>Nela – Gross – OK Kapela</v>
      </c>
      <c r="N858" s="92" t="s">
        <v>0</v>
      </c>
      <c r="O858" s="312" t="str">
        <f t="shared" si="96"/>
        <v>Nela – Gross</v>
      </c>
      <c r="P858" s="92" t="s">
        <v>0</v>
      </c>
      <c r="Q858" s="141">
        <f t="shared" si="97"/>
        <v>846</v>
      </c>
      <c r="R858" s="278" t="str">
        <f t="shared" si="93"/>
        <v/>
      </c>
      <c r="T858" s="282" t="str" cm="1">
        <f t="array" ref="T858">IFERROR(INDEX(import_data,MATCH($T$8&amp;"-"&amp;$Q858,import_key,0),T$9),"")</f>
        <v/>
      </c>
      <c r="U858" s="280" t="str" cm="1">
        <f t="array" ref="U858">IFERROR(INDEX(import_data,MATCH($T$8&amp;"-"&amp;$Q858,import_key,0),U$9),"")</f>
        <v/>
      </c>
      <c r="V858" s="300" t="str" cm="1">
        <f t="array" ref="V858">IFERROR(INDEX(import_data,MATCH($T$8&amp;"-"&amp;$Q858,import_key,0),V$9),"")</f>
        <v/>
      </c>
    </row>
    <row r="859" spans="2:22" x14ac:dyDescent="0.25">
      <c r="B859" s="141">
        <f t="shared" si="98"/>
        <v>847</v>
      </c>
      <c r="C859" s="278">
        <f t="shared" si="92"/>
        <v>865</v>
      </c>
      <c r="E859" s="282" cm="1">
        <f t="array" ref="E859">IF($C859="","",INDEX(import_data,$C859,E$9))</f>
        <v>1596</v>
      </c>
      <c r="F859" s="280" t="str" cm="1">
        <f t="array" ref="F859">IF($C859="","",INDEX(import_data,$C859,F$9))</f>
        <v>Nenad</v>
      </c>
      <c r="G859" s="280" t="str" cm="1">
        <f t="array" ref="G859">IF($C859="","",INDEX(import_data,$C859,G$9))</f>
        <v>Zdjelar</v>
      </c>
      <c r="H859" s="280" t="str" cm="1">
        <f t="array" ref="H859">IF($C859="","",IF(INDEX(import_data,$C859,H$9)="","",INDEX(import_data,$C859,H$9)))</f>
        <v>OK Jelen</v>
      </c>
      <c r="I859" s="300" t="str" cm="1">
        <f t="array" ref="I859">IF($C859="","",IF(INDEX(import_data,$C859,I$9)="","",INDEX(import_data,$C859,I$9)))</f>
        <v>M35</v>
      </c>
      <c r="K859" s="312" t="str">
        <f t="shared" si="94"/>
        <v>Nenad – Zdjelar – OK Jelen – M35</v>
      </c>
      <c r="L859" s="92" t="s">
        <v>0</v>
      </c>
      <c r="M859" s="312" t="str">
        <f t="shared" si="95"/>
        <v>Nenad – Zdjelar – OK Jelen</v>
      </c>
      <c r="N859" s="92" t="s">
        <v>0</v>
      </c>
      <c r="O859" s="312" t="str">
        <f t="shared" si="96"/>
        <v>Nenad – Zdjelar</v>
      </c>
      <c r="P859" s="92" t="s">
        <v>0</v>
      </c>
      <c r="Q859" s="141">
        <f t="shared" si="97"/>
        <v>847</v>
      </c>
      <c r="R859" s="278" t="str">
        <f t="shared" si="93"/>
        <v/>
      </c>
      <c r="T859" s="282" t="str" cm="1">
        <f t="array" ref="T859">IFERROR(INDEX(import_data,MATCH($T$8&amp;"-"&amp;$Q859,import_key,0),T$9),"")</f>
        <v/>
      </c>
      <c r="U859" s="280" t="str" cm="1">
        <f t="array" ref="U859">IFERROR(INDEX(import_data,MATCH($T$8&amp;"-"&amp;$Q859,import_key,0),U$9),"")</f>
        <v/>
      </c>
      <c r="V859" s="300" t="str" cm="1">
        <f t="array" ref="V859">IFERROR(INDEX(import_data,MATCH($T$8&amp;"-"&amp;$Q859,import_key,0),V$9),"")</f>
        <v/>
      </c>
    </row>
    <row r="860" spans="2:22" x14ac:dyDescent="0.25">
      <c r="B860" s="141">
        <f t="shared" si="98"/>
        <v>848</v>
      </c>
      <c r="C860" s="278">
        <f t="shared" si="92"/>
        <v>866</v>
      </c>
      <c r="E860" s="282" cm="1">
        <f t="array" ref="E860">IF($C860="","",INDEX(import_data,$C860,E$9))</f>
        <v>1482</v>
      </c>
      <c r="F860" s="280" t="str" cm="1">
        <f t="array" ref="F860">IF($C860="","",INDEX(import_data,$C860,F$9))</f>
        <v>Nenad</v>
      </c>
      <c r="G860" s="280" t="str" cm="1">
        <f t="array" ref="G860">IF($C860="","",INDEX(import_data,$C860,G$9))</f>
        <v>Lovrec</v>
      </c>
      <c r="H860" s="280" t="str" cm="1">
        <f t="array" ref="H860">IF($C860="","",IF(INDEX(import_data,$C860,H$9)="","",INDEX(import_data,$C860,H$9)))</f>
        <v>OK Vihor</v>
      </c>
      <c r="I860" s="300" t="str" cm="1">
        <f t="array" ref="I860">IF($C860="","",IF(INDEX(import_data,$C860,I$9)="","",INDEX(import_data,$C860,I$9)))</f>
        <v>M55</v>
      </c>
      <c r="K860" s="312" t="str">
        <f t="shared" si="94"/>
        <v>Nenad – Lovrec – OK Vihor – M55</v>
      </c>
      <c r="L860" s="92" t="s">
        <v>0</v>
      </c>
      <c r="M860" s="312" t="str">
        <f t="shared" si="95"/>
        <v>Nenad – Lovrec – OK Vihor</v>
      </c>
      <c r="N860" s="92" t="s">
        <v>0</v>
      </c>
      <c r="O860" s="312" t="str">
        <f t="shared" si="96"/>
        <v>Nenad – Lovrec</v>
      </c>
      <c r="P860" s="92" t="s">
        <v>0</v>
      </c>
      <c r="Q860" s="141">
        <f t="shared" si="97"/>
        <v>848</v>
      </c>
      <c r="R860" s="278" t="str">
        <f t="shared" si="93"/>
        <v/>
      </c>
      <c r="T860" s="282" t="str" cm="1">
        <f t="array" ref="T860">IFERROR(INDEX(import_data,MATCH($T$8&amp;"-"&amp;$Q860,import_key,0),T$9),"")</f>
        <v/>
      </c>
      <c r="U860" s="280" t="str" cm="1">
        <f t="array" ref="U860">IFERROR(INDEX(import_data,MATCH($T$8&amp;"-"&amp;$Q860,import_key,0),U$9),"")</f>
        <v/>
      </c>
      <c r="V860" s="300" t="str" cm="1">
        <f t="array" ref="V860">IFERROR(INDEX(import_data,MATCH($T$8&amp;"-"&amp;$Q860,import_key,0),V$9),"")</f>
        <v/>
      </c>
    </row>
    <row r="861" spans="2:22" x14ac:dyDescent="0.25">
      <c r="B861" s="141">
        <f t="shared" si="98"/>
        <v>849</v>
      </c>
      <c r="C861" s="278">
        <f t="shared" si="92"/>
        <v>867</v>
      </c>
      <c r="E861" s="282" cm="1">
        <f t="array" ref="E861">IF($C861="","",INDEX(import_data,$C861,E$9))</f>
        <v>2211</v>
      </c>
      <c r="F861" s="280" t="str" cm="1">
        <f t="array" ref="F861">IF($C861="","",INDEX(import_data,$C861,F$9))</f>
        <v>Nenad</v>
      </c>
      <c r="G861" s="280" t="str" cm="1">
        <f t="array" ref="G861">IF($C861="","",INDEX(import_data,$C861,G$9))</f>
        <v>Vidović</v>
      </c>
      <c r="H861" s="280" t="str" cm="1">
        <f t="array" ref="H861">IF($C861="","",IF(INDEX(import_data,$C861,H$9)="","",INDEX(import_data,$C861,H$9)))</f>
        <v>OK Varaždin</v>
      </c>
      <c r="I861" s="300" t="str" cm="1">
        <f t="array" ref="I861">IF($C861="","",IF(INDEX(import_data,$C861,I$9)="","",INDEX(import_data,$C861,I$9)))</f>
        <v>M55</v>
      </c>
      <c r="K861" s="312" t="str">
        <f t="shared" si="94"/>
        <v>Nenad – Vidović – OK Varaždin – M55</v>
      </c>
      <c r="L861" s="92" t="s">
        <v>0</v>
      </c>
      <c r="M861" s="312" t="str">
        <f t="shared" si="95"/>
        <v>Nenad – Vidović – OK Varaždin</v>
      </c>
      <c r="N861" s="92" t="s">
        <v>0</v>
      </c>
      <c r="O861" s="312" t="str">
        <f t="shared" si="96"/>
        <v>Nenad – Vidović</v>
      </c>
      <c r="P861" s="92" t="s">
        <v>0</v>
      </c>
      <c r="Q861" s="141">
        <f t="shared" si="97"/>
        <v>849</v>
      </c>
      <c r="R861" s="278" t="str">
        <f t="shared" si="93"/>
        <v/>
      </c>
      <c r="T861" s="282" t="str" cm="1">
        <f t="array" ref="T861">IFERROR(INDEX(import_data,MATCH($T$8&amp;"-"&amp;$Q861,import_key,0),T$9),"")</f>
        <v/>
      </c>
      <c r="U861" s="280" t="str" cm="1">
        <f t="array" ref="U861">IFERROR(INDEX(import_data,MATCH($T$8&amp;"-"&amp;$Q861,import_key,0),U$9),"")</f>
        <v/>
      </c>
      <c r="V861" s="300" t="str" cm="1">
        <f t="array" ref="V861">IFERROR(INDEX(import_data,MATCH($T$8&amp;"-"&amp;$Q861,import_key,0),V$9),"")</f>
        <v/>
      </c>
    </row>
    <row r="862" spans="2:22" x14ac:dyDescent="0.25">
      <c r="B862" s="141">
        <f t="shared" si="98"/>
        <v>850</v>
      </c>
      <c r="C862" s="278">
        <f t="shared" si="92"/>
        <v>868</v>
      </c>
      <c r="E862" s="282" cm="1">
        <f t="array" ref="E862">IF($C862="","",INDEX(import_data,$C862,E$9))</f>
        <v>1533</v>
      </c>
      <c r="F862" s="280" t="str" cm="1">
        <f t="array" ref="F862">IF($C862="","",INDEX(import_data,$C862,F$9))</f>
        <v>Nenad</v>
      </c>
      <c r="G862" s="280" t="str" cm="1">
        <f t="array" ref="G862">IF($C862="","",INDEX(import_data,$C862,G$9))</f>
        <v>Mihaljević</v>
      </c>
      <c r="H862" s="280" t="str" cm="1">
        <f t="array" ref="H862">IF($C862="","",IF(INDEX(import_data,$C862,H$9)="","",INDEX(import_data,$C862,H$9)))</f>
        <v>OK Vihor</v>
      </c>
      <c r="I862" s="300" t="str" cm="1">
        <f t="array" ref="I862">IF($C862="","",IF(INDEX(import_data,$C862,I$9)="","",INDEX(import_data,$C862,I$9)))</f>
        <v>M55</v>
      </c>
      <c r="K862" s="312" t="str">
        <f t="shared" si="94"/>
        <v>Nenad – Mihaljević – OK Vihor – M55</v>
      </c>
      <c r="L862" s="92" t="s">
        <v>0</v>
      </c>
      <c r="M862" s="312" t="str">
        <f t="shared" si="95"/>
        <v>Nenad – Mihaljević – OK Vihor</v>
      </c>
      <c r="N862" s="92" t="s">
        <v>0</v>
      </c>
      <c r="O862" s="312" t="str">
        <f t="shared" si="96"/>
        <v>Nenad – Mihaljević</v>
      </c>
      <c r="P862" s="92" t="s">
        <v>0</v>
      </c>
      <c r="Q862" s="141">
        <f t="shared" si="97"/>
        <v>850</v>
      </c>
      <c r="R862" s="278" t="str">
        <f t="shared" si="93"/>
        <v/>
      </c>
      <c r="T862" s="282" t="str" cm="1">
        <f t="array" ref="T862">IFERROR(INDEX(import_data,MATCH($T$8&amp;"-"&amp;$Q862,import_key,0),T$9),"")</f>
        <v/>
      </c>
      <c r="U862" s="280" t="str" cm="1">
        <f t="array" ref="U862">IFERROR(INDEX(import_data,MATCH($T$8&amp;"-"&amp;$Q862,import_key,0),U$9),"")</f>
        <v/>
      </c>
      <c r="V862" s="300" t="str" cm="1">
        <f t="array" ref="V862">IFERROR(INDEX(import_data,MATCH($T$8&amp;"-"&amp;$Q862,import_key,0),V$9),"")</f>
        <v/>
      </c>
    </row>
    <row r="863" spans="2:22" x14ac:dyDescent="0.25">
      <c r="B863" s="141">
        <f t="shared" si="98"/>
        <v>851</v>
      </c>
      <c r="C863" s="278">
        <f t="shared" si="92"/>
        <v>869</v>
      </c>
      <c r="E863" s="282" cm="1">
        <f t="array" ref="E863">IF($C863="","",INDEX(import_data,$C863,E$9))</f>
        <v>1974</v>
      </c>
      <c r="F863" s="280" t="str" cm="1">
        <f t="array" ref="F863">IF($C863="","",INDEX(import_data,$C863,F$9))</f>
        <v>Nenad</v>
      </c>
      <c r="G863" s="280" t="str" cm="1">
        <f t="array" ref="G863">IF($C863="","",INDEX(import_data,$C863,G$9))</f>
        <v>Krpan</v>
      </c>
      <c r="H863" s="280" t="str" cm="1">
        <f t="array" ref="H863">IF($C863="","",IF(INDEX(import_data,$C863,H$9)="","",INDEX(import_data,$C863,H$9)))</f>
        <v/>
      </c>
      <c r="I863" s="300" t="str" cm="1">
        <f t="array" ref="I863">IF($C863="","",IF(INDEX(import_data,$C863,I$9)="","",INDEX(import_data,$C863,I$9)))</f>
        <v/>
      </c>
      <c r="K863" s="312" t="str">
        <f t="shared" si="94"/>
        <v>Nenad – Krpan</v>
      </c>
      <c r="L863" s="92" t="s">
        <v>0</v>
      </c>
      <c r="M863" s="312" t="str">
        <f t="shared" si="95"/>
        <v>Nenad – Krpan</v>
      </c>
      <c r="N863" s="92" t="s">
        <v>0</v>
      </c>
      <c r="O863" s="312" t="str">
        <f t="shared" si="96"/>
        <v>Nenad – Krpan</v>
      </c>
      <c r="P863" s="92" t="s">
        <v>0</v>
      </c>
      <c r="Q863" s="141">
        <f t="shared" si="97"/>
        <v>851</v>
      </c>
      <c r="R863" s="278" t="str">
        <f t="shared" si="93"/>
        <v/>
      </c>
      <c r="T863" s="282" t="str" cm="1">
        <f t="array" ref="T863">IFERROR(INDEX(import_data,MATCH($T$8&amp;"-"&amp;$Q863,import_key,0),T$9),"")</f>
        <v/>
      </c>
      <c r="U863" s="280" t="str" cm="1">
        <f t="array" ref="U863">IFERROR(INDEX(import_data,MATCH($T$8&amp;"-"&amp;$Q863,import_key,0),U$9),"")</f>
        <v/>
      </c>
      <c r="V863" s="300" t="str" cm="1">
        <f t="array" ref="V863">IFERROR(INDEX(import_data,MATCH($T$8&amp;"-"&amp;$Q863,import_key,0),V$9),"")</f>
        <v/>
      </c>
    </row>
    <row r="864" spans="2:22" x14ac:dyDescent="0.25">
      <c r="B864" s="141">
        <f t="shared" si="98"/>
        <v>852</v>
      </c>
      <c r="C864" s="278">
        <f t="shared" si="92"/>
        <v>870</v>
      </c>
      <c r="E864" s="282" cm="1">
        <f t="array" ref="E864">IF($C864="","",INDEX(import_data,$C864,E$9))</f>
        <v>1272</v>
      </c>
      <c r="F864" s="280" t="str" cm="1">
        <f t="array" ref="F864">IF($C864="","",INDEX(import_data,$C864,F$9))</f>
        <v>Nera</v>
      </c>
      <c r="G864" s="280" t="str" cm="1">
        <f t="array" ref="G864">IF($C864="","",INDEX(import_data,$C864,G$9))</f>
        <v>Krečak</v>
      </c>
      <c r="H864" s="280" t="str" cm="1">
        <f t="array" ref="H864">IF($C864="","",IF(INDEX(import_data,$C864,H$9)="","",INDEX(import_data,$C864,H$9)))</f>
        <v>OK Varaždin</v>
      </c>
      <c r="I864" s="300" t="str" cm="1">
        <f t="array" ref="I864">IF($C864="","",IF(INDEX(import_data,$C864,I$9)="","",INDEX(import_data,$C864,I$9)))</f>
        <v/>
      </c>
      <c r="K864" s="312" t="str">
        <f t="shared" si="94"/>
        <v>Nera – Krečak – OK Varaždin</v>
      </c>
      <c r="L864" s="92" t="s">
        <v>0</v>
      </c>
      <c r="M864" s="312" t="str">
        <f t="shared" si="95"/>
        <v>Nera – Krečak – OK Varaždin</v>
      </c>
      <c r="N864" s="92" t="s">
        <v>0</v>
      </c>
      <c r="O864" s="312" t="str">
        <f t="shared" si="96"/>
        <v>Nera – Krečak</v>
      </c>
      <c r="P864" s="92" t="s">
        <v>0</v>
      </c>
      <c r="Q864" s="141">
        <f t="shared" si="97"/>
        <v>852</v>
      </c>
      <c r="R864" s="278" t="str">
        <f t="shared" si="93"/>
        <v/>
      </c>
      <c r="T864" s="282" t="str" cm="1">
        <f t="array" ref="T864">IFERROR(INDEX(import_data,MATCH($T$8&amp;"-"&amp;$Q864,import_key,0),T$9),"")</f>
        <v/>
      </c>
      <c r="U864" s="280" t="str" cm="1">
        <f t="array" ref="U864">IFERROR(INDEX(import_data,MATCH($T$8&amp;"-"&amp;$Q864,import_key,0),U$9),"")</f>
        <v/>
      </c>
      <c r="V864" s="300" t="str" cm="1">
        <f t="array" ref="V864">IFERROR(INDEX(import_data,MATCH($T$8&amp;"-"&amp;$Q864,import_key,0),V$9),"")</f>
        <v/>
      </c>
    </row>
    <row r="865" spans="2:22" x14ac:dyDescent="0.25">
      <c r="B865" s="141">
        <f t="shared" si="98"/>
        <v>853</v>
      </c>
      <c r="C865" s="278">
        <f t="shared" si="92"/>
        <v>871</v>
      </c>
      <c r="E865" s="282" cm="1">
        <f t="array" ref="E865">IF($C865="","",INDEX(import_data,$C865,E$9))</f>
        <v>2013</v>
      </c>
      <c r="F865" s="280" t="str" cm="1">
        <f t="array" ref="F865">IF($C865="","",INDEX(import_data,$C865,F$9))</f>
        <v>Neva</v>
      </c>
      <c r="G865" s="280" t="str" cm="1">
        <f t="array" ref="G865">IF($C865="","",INDEX(import_data,$C865,G$9))</f>
        <v>Čorak</v>
      </c>
      <c r="H865" s="280" t="str" cm="1">
        <f t="array" ref="H865">IF($C865="","",IF(INDEX(import_data,$C865,H$9)="","",INDEX(import_data,$C865,H$9)))</f>
        <v/>
      </c>
      <c r="I865" s="300" t="str" cm="1">
        <f t="array" ref="I865">IF($C865="","",IF(INDEX(import_data,$C865,I$9)="","",INDEX(import_data,$C865,I$9)))</f>
        <v/>
      </c>
      <c r="K865" s="312" t="str">
        <f t="shared" si="94"/>
        <v>Neva – Čorak</v>
      </c>
      <c r="L865" s="92" t="s">
        <v>0</v>
      </c>
      <c r="M865" s="312" t="str">
        <f t="shared" si="95"/>
        <v>Neva – Čorak</v>
      </c>
      <c r="N865" s="92" t="s">
        <v>0</v>
      </c>
      <c r="O865" s="312" t="str">
        <f t="shared" si="96"/>
        <v>Neva – Čorak</v>
      </c>
      <c r="P865" s="92" t="s">
        <v>0</v>
      </c>
      <c r="Q865" s="141">
        <f t="shared" si="97"/>
        <v>853</v>
      </c>
      <c r="R865" s="278" t="str">
        <f t="shared" si="93"/>
        <v/>
      </c>
      <c r="T865" s="282" t="str" cm="1">
        <f t="array" ref="T865">IFERROR(INDEX(import_data,MATCH($T$8&amp;"-"&amp;$Q865,import_key,0),T$9),"")</f>
        <v/>
      </c>
      <c r="U865" s="280" t="str" cm="1">
        <f t="array" ref="U865">IFERROR(INDEX(import_data,MATCH($T$8&amp;"-"&amp;$Q865,import_key,0),U$9),"")</f>
        <v/>
      </c>
      <c r="V865" s="300" t="str" cm="1">
        <f t="array" ref="V865">IFERROR(INDEX(import_data,MATCH($T$8&amp;"-"&amp;$Q865,import_key,0),V$9),"")</f>
        <v/>
      </c>
    </row>
    <row r="866" spans="2:22" x14ac:dyDescent="0.25">
      <c r="B866" s="141">
        <f t="shared" si="98"/>
        <v>854</v>
      </c>
      <c r="C866" s="278">
        <f t="shared" si="92"/>
        <v>872</v>
      </c>
      <c r="E866" s="282" cm="1">
        <f t="array" ref="E866">IF($C866="","",INDEX(import_data,$C866,E$9))</f>
        <v>1662</v>
      </c>
      <c r="F866" s="280" t="str" cm="1">
        <f t="array" ref="F866">IF($C866="","",INDEX(import_data,$C866,F$9))</f>
        <v>Neven</v>
      </c>
      <c r="G866" s="280" t="str" cm="1">
        <f t="array" ref="G866">IF($C866="","",INDEX(import_data,$C866,G$9))</f>
        <v>Vodopija</v>
      </c>
      <c r="H866" s="280" t="str" cm="1">
        <f t="array" ref="H866">IF($C866="","",IF(INDEX(import_data,$C866,H$9)="","",INDEX(import_data,$C866,H$9)))</f>
        <v>OK Varaždin</v>
      </c>
      <c r="I866" s="300" t="str" cm="1">
        <f t="array" ref="I866">IF($C866="","",IF(INDEX(import_data,$C866,I$9)="","",INDEX(import_data,$C866,I$9)))</f>
        <v/>
      </c>
      <c r="K866" s="312" t="str">
        <f t="shared" si="94"/>
        <v>Neven – Vodopija – OK Varaždin</v>
      </c>
      <c r="L866" s="92" t="s">
        <v>0</v>
      </c>
      <c r="M866" s="312" t="str">
        <f t="shared" si="95"/>
        <v>Neven – Vodopija – OK Varaždin</v>
      </c>
      <c r="N866" s="92" t="s">
        <v>0</v>
      </c>
      <c r="O866" s="312" t="str">
        <f t="shared" si="96"/>
        <v>Neven – Vodopija</v>
      </c>
      <c r="P866" s="92" t="s">
        <v>0</v>
      </c>
      <c r="Q866" s="141">
        <f t="shared" si="97"/>
        <v>854</v>
      </c>
      <c r="R866" s="278" t="str">
        <f t="shared" si="93"/>
        <v/>
      </c>
      <c r="T866" s="282" t="str" cm="1">
        <f t="array" ref="T866">IFERROR(INDEX(import_data,MATCH($T$8&amp;"-"&amp;$Q866,import_key,0),T$9),"")</f>
        <v/>
      </c>
      <c r="U866" s="280" t="str" cm="1">
        <f t="array" ref="U866">IFERROR(INDEX(import_data,MATCH($T$8&amp;"-"&amp;$Q866,import_key,0),U$9),"")</f>
        <v/>
      </c>
      <c r="V866" s="300" t="str" cm="1">
        <f t="array" ref="V866">IFERROR(INDEX(import_data,MATCH($T$8&amp;"-"&amp;$Q866,import_key,0),V$9),"")</f>
        <v/>
      </c>
    </row>
    <row r="867" spans="2:22" x14ac:dyDescent="0.25">
      <c r="B867" s="141">
        <f t="shared" si="98"/>
        <v>855</v>
      </c>
      <c r="C867" s="278">
        <f t="shared" si="92"/>
        <v>873</v>
      </c>
      <c r="E867" s="282" cm="1">
        <f t="array" ref="E867">IF($C867="","",INDEX(import_data,$C867,E$9))</f>
        <v>1076</v>
      </c>
      <c r="F867" s="280" t="str" cm="1">
        <f t="array" ref="F867">IF($C867="","",INDEX(import_data,$C867,F$9))</f>
        <v>Nevena</v>
      </c>
      <c r="G867" s="280" t="str" cm="1">
        <f t="array" ref="G867">IF($C867="","",INDEX(import_data,$C867,G$9))</f>
        <v>Letica</v>
      </c>
      <c r="H867" s="280" t="str" cm="1">
        <f t="array" ref="H867">IF($C867="","",IF(INDEX(import_data,$C867,H$9)="","",INDEX(import_data,$C867,H$9)))</f>
        <v>OK Vihor</v>
      </c>
      <c r="I867" s="300" t="str" cm="1">
        <f t="array" ref="I867">IF($C867="","",IF(INDEX(import_data,$C867,I$9)="","",INDEX(import_data,$C867,I$9)))</f>
        <v>Ž45</v>
      </c>
      <c r="K867" s="312" t="str">
        <f t="shared" si="94"/>
        <v>Nevena – Letica – OK Vihor – Ž45</v>
      </c>
      <c r="L867" s="92" t="s">
        <v>0</v>
      </c>
      <c r="M867" s="312" t="str">
        <f t="shared" si="95"/>
        <v>Nevena – Letica – OK Vihor</v>
      </c>
      <c r="N867" s="92" t="s">
        <v>0</v>
      </c>
      <c r="O867" s="312" t="str">
        <f t="shared" si="96"/>
        <v>Nevena – Letica</v>
      </c>
      <c r="P867" s="92" t="s">
        <v>0</v>
      </c>
      <c r="Q867" s="141">
        <f t="shared" si="97"/>
        <v>855</v>
      </c>
      <c r="R867" s="278" t="str">
        <f t="shared" si="93"/>
        <v/>
      </c>
      <c r="T867" s="282" t="str" cm="1">
        <f t="array" ref="T867">IFERROR(INDEX(import_data,MATCH($T$8&amp;"-"&amp;$Q867,import_key,0),T$9),"")</f>
        <v/>
      </c>
      <c r="U867" s="280" t="str" cm="1">
        <f t="array" ref="U867">IFERROR(INDEX(import_data,MATCH($T$8&amp;"-"&amp;$Q867,import_key,0),U$9),"")</f>
        <v/>
      </c>
      <c r="V867" s="300" t="str" cm="1">
        <f t="array" ref="V867">IFERROR(INDEX(import_data,MATCH($T$8&amp;"-"&amp;$Q867,import_key,0),V$9),"")</f>
        <v/>
      </c>
    </row>
    <row r="868" spans="2:22" x14ac:dyDescent="0.25">
      <c r="B868" s="141">
        <f t="shared" si="98"/>
        <v>856</v>
      </c>
      <c r="C868" s="278">
        <f t="shared" si="92"/>
        <v>874</v>
      </c>
      <c r="E868" s="282" cm="1">
        <f t="array" ref="E868">IF($C868="","",INDEX(import_data,$C868,E$9))</f>
        <v>1181</v>
      </c>
      <c r="F868" s="280" t="str" cm="1">
        <f t="array" ref="F868">IF($C868="","",INDEX(import_data,$C868,F$9))</f>
        <v>Nevija</v>
      </c>
      <c r="G868" s="280" t="str" cm="1">
        <f t="array" ref="G868">IF($C868="","",INDEX(import_data,$C868,G$9))</f>
        <v>Frajzman</v>
      </c>
      <c r="H868" s="280" t="str" cm="1">
        <f t="array" ref="H868">IF($C868="","",IF(INDEX(import_data,$C868,H$9)="","",INDEX(import_data,$C868,H$9)))</f>
        <v>OK Jelen</v>
      </c>
      <c r="I868" s="300" t="str" cm="1">
        <f t="array" ref="I868">IF($C868="","",IF(INDEX(import_data,$C868,I$9)="","",INDEX(import_data,$C868,I$9)))</f>
        <v>Ž35</v>
      </c>
      <c r="K868" s="312" t="str">
        <f t="shared" si="94"/>
        <v>Nevija – Frajzman – OK Jelen – Ž35</v>
      </c>
      <c r="L868" s="92" t="s">
        <v>0</v>
      </c>
      <c r="M868" s="312" t="str">
        <f t="shared" si="95"/>
        <v>Nevija – Frajzman – OK Jelen</v>
      </c>
      <c r="N868" s="92" t="s">
        <v>0</v>
      </c>
      <c r="O868" s="312" t="str">
        <f t="shared" si="96"/>
        <v>Nevija – Frajzman</v>
      </c>
      <c r="P868" s="92" t="s">
        <v>0</v>
      </c>
      <c r="Q868" s="141">
        <f t="shared" si="97"/>
        <v>856</v>
      </c>
      <c r="R868" s="278" t="str">
        <f t="shared" si="93"/>
        <v/>
      </c>
      <c r="T868" s="282" t="str" cm="1">
        <f t="array" ref="T868">IFERROR(INDEX(import_data,MATCH($T$8&amp;"-"&amp;$Q868,import_key,0),T$9),"")</f>
        <v/>
      </c>
      <c r="U868" s="280" t="str" cm="1">
        <f t="array" ref="U868">IFERROR(INDEX(import_data,MATCH($T$8&amp;"-"&amp;$Q868,import_key,0),U$9),"")</f>
        <v/>
      </c>
      <c r="V868" s="300" t="str" cm="1">
        <f t="array" ref="V868">IFERROR(INDEX(import_data,MATCH($T$8&amp;"-"&amp;$Q868,import_key,0),V$9),"")</f>
        <v/>
      </c>
    </row>
    <row r="869" spans="2:22" x14ac:dyDescent="0.25">
      <c r="B869" s="141">
        <f t="shared" si="98"/>
        <v>857</v>
      </c>
      <c r="C869" s="278">
        <f t="shared" si="92"/>
        <v>875</v>
      </c>
      <c r="E869" s="282" cm="1">
        <f t="array" ref="E869">IF($C869="","",INDEX(import_data,$C869,E$9))</f>
        <v>2071</v>
      </c>
      <c r="F869" s="280" t="str" cm="1">
        <f t="array" ref="F869">IF($C869="","",INDEX(import_data,$C869,F$9))</f>
        <v>Nicolas</v>
      </c>
      <c r="G869" s="280" t="str" cm="1">
        <f t="array" ref="G869">IF($C869="","",INDEX(import_data,$C869,G$9))</f>
        <v>Ludovicy</v>
      </c>
      <c r="H869" s="280" t="str" cm="1">
        <f t="array" ref="H869">IF($C869="","",IF(INDEX(import_data,$C869,H$9)="","",INDEX(import_data,$C869,H$9)))</f>
        <v>Coliege</v>
      </c>
      <c r="I869" s="300" t="str" cm="1">
        <f t="array" ref="I869">IF($C869="","",IF(INDEX(import_data,$C869,I$9)="","",INDEX(import_data,$C869,I$9)))</f>
        <v/>
      </c>
      <c r="K869" s="312" t="str">
        <f t="shared" si="94"/>
        <v>Nicolas – Ludovicy – Coliege</v>
      </c>
      <c r="L869" s="92" t="s">
        <v>0</v>
      </c>
      <c r="M869" s="312" t="str">
        <f t="shared" si="95"/>
        <v>Nicolas – Ludovicy – Coliege</v>
      </c>
      <c r="N869" s="92" t="s">
        <v>0</v>
      </c>
      <c r="O869" s="312" t="str">
        <f t="shared" si="96"/>
        <v>Nicolas – Ludovicy</v>
      </c>
      <c r="P869" s="92" t="s">
        <v>0</v>
      </c>
      <c r="Q869" s="141">
        <f t="shared" si="97"/>
        <v>857</v>
      </c>
      <c r="R869" s="278" t="str">
        <f t="shared" si="93"/>
        <v/>
      </c>
      <c r="T869" s="282" t="str" cm="1">
        <f t="array" ref="T869">IFERROR(INDEX(import_data,MATCH($T$8&amp;"-"&amp;$Q869,import_key,0),T$9),"")</f>
        <v/>
      </c>
      <c r="U869" s="280" t="str" cm="1">
        <f t="array" ref="U869">IFERROR(INDEX(import_data,MATCH($T$8&amp;"-"&amp;$Q869,import_key,0),U$9),"")</f>
        <v/>
      </c>
      <c r="V869" s="300" t="str" cm="1">
        <f t="array" ref="V869">IFERROR(INDEX(import_data,MATCH($T$8&amp;"-"&amp;$Q869,import_key,0),V$9),"")</f>
        <v/>
      </c>
    </row>
    <row r="870" spans="2:22" x14ac:dyDescent="0.25">
      <c r="B870" s="141">
        <f t="shared" si="98"/>
        <v>858</v>
      </c>
      <c r="C870" s="278">
        <f t="shared" si="92"/>
        <v>876</v>
      </c>
      <c r="E870" s="282" cm="1">
        <f t="array" ref="E870">IF($C870="","",INDEX(import_data,$C870,E$9))</f>
        <v>1538</v>
      </c>
      <c r="F870" s="280" t="str" cm="1">
        <f t="array" ref="F870">IF($C870="","",INDEX(import_data,$C870,F$9))</f>
        <v>Nika</v>
      </c>
      <c r="G870" s="280" t="str" cm="1">
        <f t="array" ref="G870">IF($C870="","",INDEX(import_data,$C870,G$9))</f>
        <v>Kuzmanić</v>
      </c>
      <c r="H870" s="280" t="str" cm="1">
        <f t="array" ref="H870">IF($C870="","",IF(INDEX(import_data,$C870,H$9)="","",INDEX(import_data,$C870,H$9)))</f>
        <v>OK Varaždin</v>
      </c>
      <c r="I870" s="300" t="str" cm="1">
        <f t="array" ref="I870">IF($C870="","",IF(INDEX(import_data,$C870,I$9)="","",INDEX(import_data,$C870,I$9)))</f>
        <v>Ž14</v>
      </c>
      <c r="K870" s="312" t="str">
        <f t="shared" si="94"/>
        <v>Nika – Kuzmanić – OK Varaždin – Ž14</v>
      </c>
      <c r="L870" s="92" t="s">
        <v>0</v>
      </c>
      <c r="M870" s="312" t="str">
        <f t="shared" si="95"/>
        <v>Nika – Kuzmanić – OK Varaždin</v>
      </c>
      <c r="N870" s="92" t="s">
        <v>0</v>
      </c>
      <c r="O870" s="312" t="str">
        <f t="shared" si="96"/>
        <v>Nika – Kuzmanić</v>
      </c>
      <c r="P870" s="92" t="s">
        <v>0</v>
      </c>
      <c r="Q870" s="141">
        <f t="shared" si="97"/>
        <v>858</v>
      </c>
      <c r="R870" s="278" t="str">
        <f t="shared" si="93"/>
        <v/>
      </c>
      <c r="T870" s="282" t="str" cm="1">
        <f t="array" ref="T870">IFERROR(INDEX(import_data,MATCH($T$8&amp;"-"&amp;$Q870,import_key,0),T$9),"")</f>
        <v/>
      </c>
      <c r="U870" s="280" t="str" cm="1">
        <f t="array" ref="U870">IFERROR(INDEX(import_data,MATCH($T$8&amp;"-"&amp;$Q870,import_key,0),U$9),"")</f>
        <v/>
      </c>
      <c r="V870" s="300" t="str" cm="1">
        <f t="array" ref="V870">IFERROR(INDEX(import_data,MATCH($T$8&amp;"-"&amp;$Q870,import_key,0),V$9),"")</f>
        <v/>
      </c>
    </row>
    <row r="871" spans="2:22" x14ac:dyDescent="0.25">
      <c r="B871" s="141">
        <f t="shared" si="98"/>
        <v>859</v>
      </c>
      <c r="C871" s="278">
        <f t="shared" si="92"/>
        <v>877</v>
      </c>
      <c r="E871" s="282" cm="1">
        <f t="array" ref="E871">IF($C871="","",INDEX(import_data,$C871,E$9))</f>
        <v>1401</v>
      </c>
      <c r="F871" s="280" t="str" cm="1">
        <f t="array" ref="F871">IF($C871="","",INDEX(import_data,$C871,F$9))</f>
        <v>Nika</v>
      </c>
      <c r="G871" s="280" t="str" cm="1">
        <f t="array" ref="G871">IF($C871="","",INDEX(import_data,$C871,G$9))</f>
        <v>Juričan</v>
      </c>
      <c r="H871" s="280" t="str" cm="1">
        <f t="array" ref="H871">IF($C871="","",IF(INDEX(import_data,$C871,H$9)="","",INDEX(import_data,$C871,H$9)))</f>
        <v>OK Varaždin</v>
      </c>
      <c r="I871" s="300" t="str" cm="1">
        <f t="array" ref="I871">IF($C871="","",IF(INDEX(import_data,$C871,I$9)="","",INDEX(import_data,$C871,I$9)))</f>
        <v>Ž12</v>
      </c>
      <c r="K871" s="312" t="str">
        <f t="shared" si="94"/>
        <v>Nika – Juričan – OK Varaždin – Ž12</v>
      </c>
      <c r="L871" s="92" t="s">
        <v>0</v>
      </c>
      <c r="M871" s="312" t="str">
        <f t="shared" si="95"/>
        <v>Nika – Juričan – OK Varaždin</v>
      </c>
      <c r="N871" s="92" t="s">
        <v>0</v>
      </c>
      <c r="O871" s="312" t="str">
        <f t="shared" si="96"/>
        <v>Nika – Juričan</v>
      </c>
      <c r="P871" s="92" t="s">
        <v>0</v>
      </c>
      <c r="Q871" s="141">
        <f t="shared" si="97"/>
        <v>859</v>
      </c>
      <c r="R871" s="278" t="str">
        <f t="shared" si="93"/>
        <v/>
      </c>
      <c r="T871" s="282" t="str" cm="1">
        <f t="array" ref="T871">IFERROR(INDEX(import_data,MATCH($T$8&amp;"-"&amp;$Q871,import_key,0),T$9),"")</f>
        <v/>
      </c>
      <c r="U871" s="280" t="str" cm="1">
        <f t="array" ref="U871">IFERROR(INDEX(import_data,MATCH($T$8&amp;"-"&amp;$Q871,import_key,0),U$9),"")</f>
        <v/>
      </c>
      <c r="V871" s="300" t="str" cm="1">
        <f t="array" ref="V871">IFERROR(INDEX(import_data,MATCH($T$8&amp;"-"&amp;$Q871,import_key,0),V$9),"")</f>
        <v/>
      </c>
    </row>
    <row r="872" spans="2:22" x14ac:dyDescent="0.25">
      <c r="B872" s="141">
        <f t="shared" si="98"/>
        <v>860</v>
      </c>
      <c r="C872" s="278">
        <f t="shared" si="92"/>
        <v>878</v>
      </c>
      <c r="E872" s="282" cm="1">
        <f t="array" ref="E872">IF($C872="","",INDEX(import_data,$C872,E$9))</f>
        <v>2015</v>
      </c>
      <c r="F872" s="280" t="str" cm="1">
        <f t="array" ref="F872">IF($C872="","",INDEX(import_data,$C872,F$9))</f>
        <v>Nika</v>
      </c>
      <c r="G872" s="280" t="str" cm="1">
        <f t="array" ref="G872">IF($C872="","",INDEX(import_data,$C872,G$9))</f>
        <v>Korper</v>
      </c>
      <c r="H872" s="280" t="str" cm="1">
        <f t="array" ref="H872">IF($C872="","",IF(INDEX(import_data,$C872,H$9)="","",INDEX(import_data,$C872,H$9)))</f>
        <v/>
      </c>
      <c r="I872" s="300" t="str" cm="1">
        <f t="array" ref="I872">IF($C872="","",IF(INDEX(import_data,$C872,I$9)="","",INDEX(import_data,$C872,I$9)))</f>
        <v/>
      </c>
      <c r="K872" s="312" t="str">
        <f t="shared" si="94"/>
        <v>Nika – Korper</v>
      </c>
      <c r="L872" s="92" t="s">
        <v>0</v>
      </c>
      <c r="M872" s="312" t="str">
        <f t="shared" si="95"/>
        <v>Nika – Korper</v>
      </c>
      <c r="N872" s="92" t="s">
        <v>0</v>
      </c>
      <c r="O872" s="312" t="str">
        <f t="shared" si="96"/>
        <v>Nika – Korper</v>
      </c>
      <c r="P872" s="92" t="s">
        <v>0</v>
      </c>
      <c r="Q872" s="141">
        <f t="shared" si="97"/>
        <v>860</v>
      </c>
      <c r="R872" s="278" t="str">
        <f t="shared" si="93"/>
        <v/>
      </c>
      <c r="T872" s="282" t="str" cm="1">
        <f t="array" ref="T872">IFERROR(INDEX(import_data,MATCH($T$8&amp;"-"&amp;$Q872,import_key,0),T$9),"")</f>
        <v/>
      </c>
      <c r="U872" s="280" t="str" cm="1">
        <f t="array" ref="U872">IFERROR(INDEX(import_data,MATCH($T$8&amp;"-"&amp;$Q872,import_key,0),U$9),"")</f>
        <v/>
      </c>
      <c r="V872" s="300" t="str" cm="1">
        <f t="array" ref="V872">IFERROR(INDEX(import_data,MATCH($T$8&amp;"-"&amp;$Q872,import_key,0),V$9),"")</f>
        <v/>
      </c>
    </row>
    <row r="873" spans="2:22" x14ac:dyDescent="0.25">
      <c r="B873" s="141">
        <f t="shared" si="98"/>
        <v>861</v>
      </c>
      <c r="C873" s="278">
        <f t="shared" si="92"/>
        <v>879</v>
      </c>
      <c r="E873" s="282" cm="1">
        <f t="array" ref="E873">IF($C873="","",INDEX(import_data,$C873,E$9))</f>
        <v>1892</v>
      </c>
      <c r="F873" s="280" t="str" cm="1">
        <f t="array" ref="F873">IF($C873="","",INDEX(import_data,$C873,F$9))</f>
        <v>Nika</v>
      </c>
      <c r="G873" s="280" t="str" cm="1">
        <f t="array" ref="G873">IF($C873="","",INDEX(import_data,$C873,G$9))</f>
        <v>Jurić</v>
      </c>
      <c r="H873" s="280" t="str" cm="1">
        <f t="array" ref="H873">IF($C873="","",IF(INDEX(import_data,$C873,H$9)="","",INDEX(import_data,$C873,H$9)))</f>
        <v>OK Vihor</v>
      </c>
      <c r="I873" s="300" t="str" cm="1">
        <f t="array" ref="I873">IF($C873="","",IF(INDEX(import_data,$C873,I$9)="","",INDEX(import_data,$C873,I$9)))</f>
        <v>Ž21B</v>
      </c>
      <c r="K873" s="312" t="str">
        <f t="shared" si="94"/>
        <v>Nika – Jurić – OK Vihor – Ž21B</v>
      </c>
      <c r="L873" s="92" t="s">
        <v>0</v>
      </c>
      <c r="M873" s="312" t="str">
        <f t="shared" si="95"/>
        <v>Nika – Jurić – OK Vihor</v>
      </c>
      <c r="N873" s="92" t="s">
        <v>0</v>
      </c>
      <c r="O873" s="312" t="str">
        <f t="shared" si="96"/>
        <v>Nika – Jurić</v>
      </c>
      <c r="P873" s="92" t="s">
        <v>0</v>
      </c>
      <c r="Q873" s="141">
        <f t="shared" si="97"/>
        <v>861</v>
      </c>
      <c r="R873" s="278" t="str">
        <f t="shared" si="93"/>
        <v/>
      </c>
      <c r="T873" s="282" t="str" cm="1">
        <f t="array" ref="T873">IFERROR(INDEX(import_data,MATCH($T$8&amp;"-"&amp;$Q873,import_key,0),T$9),"")</f>
        <v/>
      </c>
      <c r="U873" s="280" t="str" cm="1">
        <f t="array" ref="U873">IFERROR(INDEX(import_data,MATCH($T$8&amp;"-"&amp;$Q873,import_key,0),U$9),"")</f>
        <v/>
      </c>
      <c r="V873" s="300" t="str" cm="1">
        <f t="array" ref="V873">IFERROR(INDEX(import_data,MATCH($T$8&amp;"-"&amp;$Q873,import_key,0),V$9),"")</f>
        <v/>
      </c>
    </row>
    <row r="874" spans="2:22" x14ac:dyDescent="0.25">
      <c r="B874" s="141">
        <f t="shared" si="98"/>
        <v>862</v>
      </c>
      <c r="C874" s="278">
        <f t="shared" si="92"/>
        <v>880</v>
      </c>
      <c r="E874" s="282" cm="1">
        <f t="array" ref="E874">IF($C874="","",INDEX(import_data,$C874,E$9))</f>
        <v>1383</v>
      </c>
      <c r="F874" s="280" t="str" cm="1">
        <f t="array" ref="F874">IF($C874="","",INDEX(import_data,$C874,F$9))</f>
        <v>Nika</v>
      </c>
      <c r="G874" s="280" t="str" cm="1">
        <f t="array" ref="G874">IF($C874="","",INDEX(import_data,$C874,G$9))</f>
        <v>Sakar</v>
      </c>
      <c r="H874" s="280" t="str" cm="1">
        <f t="array" ref="H874">IF($C874="","",IF(INDEX(import_data,$C874,H$9)="","",INDEX(import_data,$C874,H$9)))</f>
        <v>OK Maksimir</v>
      </c>
      <c r="I874" s="300" t="str" cm="1">
        <f t="array" ref="I874">IF($C874="","",IF(INDEX(import_data,$C874,I$9)="","",INDEX(import_data,$C874,I$9)))</f>
        <v>Ž21A</v>
      </c>
      <c r="K874" s="312" t="str">
        <f t="shared" si="94"/>
        <v>Nika – Sakar – OK Maksimir – Ž21A</v>
      </c>
      <c r="L874" s="92" t="s">
        <v>0</v>
      </c>
      <c r="M874" s="312" t="str">
        <f t="shared" si="95"/>
        <v>Nika – Sakar – OK Maksimir</v>
      </c>
      <c r="N874" s="92" t="s">
        <v>0</v>
      </c>
      <c r="O874" s="312" t="str">
        <f t="shared" si="96"/>
        <v>Nika – Sakar</v>
      </c>
      <c r="P874" s="92" t="s">
        <v>0</v>
      </c>
      <c r="Q874" s="141">
        <f t="shared" si="97"/>
        <v>862</v>
      </c>
      <c r="R874" s="278" t="str">
        <f t="shared" si="93"/>
        <v/>
      </c>
      <c r="T874" s="282" t="str" cm="1">
        <f t="array" ref="T874">IFERROR(INDEX(import_data,MATCH($T$8&amp;"-"&amp;$Q874,import_key,0),T$9),"")</f>
        <v/>
      </c>
      <c r="U874" s="280" t="str" cm="1">
        <f t="array" ref="U874">IFERROR(INDEX(import_data,MATCH($T$8&amp;"-"&amp;$Q874,import_key,0),U$9),"")</f>
        <v/>
      </c>
      <c r="V874" s="300" t="str" cm="1">
        <f t="array" ref="V874">IFERROR(INDEX(import_data,MATCH($T$8&amp;"-"&amp;$Q874,import_key,0),V$9),"")</f>
        <v/>
      </c>
    </row>
    <row r="875" spans="2:22" x14ac:dyDescent="0.25">
      <c r="B875" s="141">
        <f t="shared" si="98"/>
        <v>863</v>
      </c>
      <c r="C875" s="278">
        <f t="shared" si="92"/>
        <v>881</v>
      </c>
      <c r="E875" s="282" cm="1">
        <f t="array" ref="E875">IF($C875="","",INDEX(import_data,$C875,E$9))</f>
        <v>1477</v>
      </c>
      <c r="F875" s="280" t="str" cm="1">
        <f t="array" ref="F875">IF($C875="","",INDEX(import_data,$C875,F$9))</f>
        <v>Nika</v>
      </c>
      <c r="G875" s="280" t="str" cm="1">
        <f t="array" ref="G875">IF($C875="","",INDEX(import_data,$C875,G$9))</f>
        <v>Kolarek</v>
      </c>
      <c r="H875" s="280" t="str" cm="1">
        <f t="array" ref="H875">IF($C875="","",IF(INDEX(import_data,$C875,H$9)="","",INDEX(import_data,$C875,H$9)))</f>
        <v>OK Vihor</v>
      </c>
      <c r="I875" s="300" t="str" cm="1">
        <f t="array" ref="I875">IF($C875="","",IF(INDEX(import_data,$C875,I$9)="","",INDEX(import_data,$C875,I$9)))</f>
        <v>Ž20</v>
      </c>
      <c r="K875" s="312" t="str">
        <f t="shared" si="94"/>
        <v>Nika – Kolarek – OK Vihor – Ž20</v>
      </c>
      <c r="L875" s="92" t="s">
        <v>0</v>
      </c>
      <c r="M875" s="312" t="str">
        <f t="shared" si="95"/>
        <v>Nika – Kolarek – OK Vihor</v>
      </c>
      <c r="N875" s="92" t="s">
        <v>0</v>
      </c>
      <c r="O875" s="312" t="str">
        <f t="shared" si="96"/>
        <v>Nika – Kolarek</v>
      </c>
      <c r="P875" s="92" t="s">
        <v>0</v>
      </c>
      <c r="Q875" s="141">
        <f t="shared" si="97"/>
        <v>863</v>
      </c>
      <c r="R875" s="278" t="str">
        <f t="shared" si="93"/>
        <v/>
      </c>
      <c r="T875" s="282" t="str" cm="1">
        <f t="array" ref="T875">IFERROR(INDEX(import_data,MATCH($T$8&amp;"-"&amp;$Q875,import_key,0),T$9),"")</f>
        <v/>
      </c>
      <c r="U875" s="280" t="str" cm="1">
        <f t="array" ref="U875">IFERROR(INDEX(import_data,MATCH($T$8&amp;"-"&amp;$Q875,import_key,0),U$9),"")</f>
        <v/>
      </c>
      <c r="V875" s="300" t="str" cm="1">
        <f t="array" ref="V875">IFERROR(INDEX(import_data,MATCH($T$8&amp;"-"&amp;$Q875,import_key,0),V$9),"")</f>
        <v/>
      </c>
    </row>
    <row r="876" spans="2:22" x14ac:dyDescent="0.25">
      <c r="B876" s="141">
        <f t="shared" si="98"/>
        <v>864</v>
      </c>
      <c r="C876" s="278">
        <f t="shared" si="92"/>
        <v>882</v>
      </c>
      <c r="E876" s="282" cm="1">
        <f t="array" ref="E876">IF($C876="","",INDEX(import_data,$C876,E$9))</f>
        <v>1024</v>
      </c>
      <c r="F876" s="280" t="str" cm="1">
        <f t="array" ref="F876">IF($C876="","",INDEX(import_data,$C876,F$9))</f>
        <v>Nika</v>
      </c>
      <c r="G876" s="280" t="str" cm="1">
        <f t="array" ref="G876">IF($C876="","",INDEX(import_data,$C876,G$9))</f>
        <v>Hajak</v>
      </c>
      <c r="H876" s="280" t="str" cm="1">
        <f t="array" ref="H876">IF($C876="","",IF(INDEX(import_data,$C876,H$9)="","",INDEX(import_data,$C876,H$9)))</f>
        <v>OK Vihor</v>
      </c>
      <c r="I876" s="300" t="str" cm="1">
        <f t="array" ref="I876">IF($C876="","",IF(INDEX(import_data,$C876,I$9)="","",INDEX(import_data,$C876,I$9)))</f>
        <v/>
      </c>
      <c r="K876" s="312" t="str">
        <f t="shared" si="94"/>
        <v>Nika – Hajak – OK Vihor</v>
      </c>
      <c r="L876" s="92" t="s">
        <v>0</v>
      </c>
      <c r="M876" s="312" t="str">
        <f t="shared" si="95"/>
        <v>Nika – Hajak – OK Vihor</v>
      </c>
      <c r="N876" s="92" t="s">
        <v>0</v>
      </c>
      <c r="O876" s="312" t="str">
        <f t="shared" si="96"/>
        <v>Nika – Hajak</v>
      </c>
      <c r="P876" s="92" t="s">
        <v>0</v>
      </c>
      <c r="Q876" s="141">
        <f t="shared" si="97"/>
        <v>864</v>
      </c>
      <c r="R876" s="278" t="str">
        <f t="shared" si="93"/>
        <v/>
      </c>
      <c r="T876" s="282" t="str" cm="1">
        <f t="array" ref="T876">IFERROR(INDEX(import_data,MATCH($T$8&amp;"-"&amp;$Q876,import_key,0),T$9),"")</f>
        <v/>
      </c>
      <c r="U876" s="280" t="str" cm="1">
        <f t="array" ref="U876">IFERROR(INDEX(import_data,MATCH($T$8&amp;"-"&amp;$Q876,import_key,0),U$9),"")</f>
        <v/>
      </c>
      <c r="V876" s="300" t="str" cm="1">
        <f t="array" ref="V876">IFERROR(INDEX(import_data,MATCH($T$8&amp;"-"&amp;$Q876,import_key,0),V$9),"")</f>
        <v/>
      </c>
    </row>
    <row r="877" spans="2:22" x14ac:dyDescent="0.25">
      <c r="B877" s="141">
        <f t="shared" si="98"/>
        <v>865</v>
      </c>
      <c r="C877" s="278">
        <f t="shared" si="92"/>
        <v>883</v>
      </c>
      <c r="E877" s="282" cm="1">
        <f t="array" ref="E877">IF($C877="","",INDEX(import_data,$C877,E$9))</f>
        <v>1415</v>
      </c>
      <c r="F877" s="280" t="str" cm="1">
        <f t="array" ref="F877">IF($C877="","",INDEX(import_data,$C877,F$9))</f>
        <v>Nikica</v>
      </c>
      <c r="G877" s="280" t="str" cm="1">
        <f t="array" ref="G877">IF($C877="","",INDEX(import_data,$C877,G$9))</f>
        <v>Jokić</v>
      </c>
      <c r="H877" s="280" t="str" cm="1">
        <f t="array" ref="H877">IF($C877="","",IF(INDEX(import_data,$C877,H$9)="","",INDEX(import_data,$C877,H$9)))</f>
        <v>OK Vihor</v>
      </c>
      <c r="I877" s="300" t="str" cm="1">
        <f t="array" ref="I877">IF($C877="","",IF(INDEX(import_data,$C877,I$9)="","",INDEX(import_data,$C877,I$9)))</f>
        <v>M35</v>
      </c>
      <c r="K877" s="312" t="str">
        <f t="shared" si="94"/>
        <v>Nikica – Jokić – OK Vihor – M35</v>
      </c>
      <c r="L877" s="92" t="s">
        <v>0</v>
      </c>
      <c r="M877" s="312" t="str">
        <f t="shared" si="95"/>
        <v>Nikica – Jokić – OK Vihor</v>
      </c>
      <c r="N877" s="92" t="s">
        <v>0</v>
      </c>
      <c r="O877" s="312" t="str">
        <f t="shared" si="96"/>
        <v>Nikica – Jokić</v>
      </c>
      <c r="P877" s="92" t="s">
        <v>0</v>
      </c>
      <c r="Q877" s="141">
        <f t="shared" si="97"/>
        <v>865</v>
      </c>
      <c r="R877" s="278" t="str">
        <f t="shared" si="93"/>
        <v/>
      </c>
      <c r="T877" s="282" t="str" cm="1">
        <f t="array" ref="T877">IFERROR(INDEX(import_data,MATCH($T$8&amp;"-"&amp;$Q877,import_key,0),T$9),"")</f>
        <v/>
      </c>
      <c r="U877" s="280" t="str" cm="1">
        <f t="array" ref="U877">IFERROR(INDEX(import_data,MATCH($T$8&amp;"-"&amp;$Q877,import_key,0),U$9),"")</f>
        <v/>
      </c>
      <c r="V877" s="300" t="str" cm="1">
        <f t="array" ref="V877">IFERROR(INDEX(import_data,MATCH($T$8&amp;"-"&amp;$Q877,import_key,0),V$9),"")</f>
        <v/>
      </c>
    </row>
    <row r="878" spans="2:22" x14ac:dyDescent="0.25">
      <c r="B878" s="141">
        <f t="shared" si="98"/>
        <v>866</v>
      </c>
      <c r="C878" s="278">
        <f t="shared" si="92"/>
        <v>884</v>
      </c>
      <c r="E878" s="282" cm="1">
        <f t="array" ref="E878">IF($C878="","",INDEX(import_data,$C878,E$9))</f>
        <v>1317</v>
      </c>
      <c r="F878" s="280" t="str" cm="1">
        <f t="array" ref="F878">IF($C878="","",INDEX(import_data,$C878,F$9))</f>
        <v>Niko</v>
      </c>
      <c r="G878" s="280" t="str" cm="1">
        <f t="array" ref="G878">IF($C878="","",INDEX(import_data,$C878,G$9))</f>
        <v>Savović</v>
      </c>
      <c r="H878" s="280" t="str" cm="1">
        <f t="array" ref="H878">IF($C878="","",IF(INDEX(import_data,$C878,H$9)="","",INDEX(import_data,$C878,H$9)))</f>
        <v>OK Vihor</v>
      </c>
      <c r="I878" s="300" t="str" cm="1">
        <f t="array" ref="I878">IF($C878="","",IF(INDEX(import_data,$C878,I$9)="","",INDEX(import_data,$C878,I$9)))</f>
        <v/>
      </c>
      <c r="K878" s="312" t="str">
        <f t="shared" si="94"/>
        <v>Niko – Savović – OK Vihor</v>
      </c>
      <c r="L878" s="92" t="s">
        <v>0</v>
      </c>
      <c r="M878" s="312" t="str">
        <f t="shared" si="95"/>
        <v>Niko – Savović – OK Vihor</v>
      </c>
      <c r="N878" s="92" t="s">
        <v>0</v>
      </c>
      <c r="O878" s="312" t="str">
        <f t="shared" si="96"/>
        <v>Niko – Savović</v>
      </c>
      <c r="P878" s="92" t="s">
        <v>0</v>
      </c>
      <c r="Q878" s="141">
        <f t="shared" si="97"/>
        <v>866</v>
      </c>
      <c r="R878" s="278" t="str">
        <f t="shared" si="93"/>
        <v/>
      </c>
      <c r="T878" s="282" t="str" cm="1">
        <f t="array" ref="T878">IFERROR(INDEX(import_data,MATCH($T$8&amp;"-"&amp;$Q878,import_key,0),T$9),"")</f>
        <v/>
      </c>
      <c r="U878" s="280" t="str" cm="1">
        <f t="array" ref="U878">IFERROR(INDEX(import_data,MATCH($T$8&amp;"-"&amp;$Q878,import_key,0),U$9),"")</f>
        <v/>
      </c>
      <c r="V878" s="300" t="str" cm="1">
        <f t="array" ref="V878">IFERROR(INDEX(import_data,MATCH($T$8&amp;"-"&amp;$Q878,import_key,0),V$9),"")</f>
        <v/>
      </c>
    </row>
    <row r="879" spans="2:22" x14ac:dyDescent="0.25">
      <c r="B879" s="141">
        <f t="shared" si="98"/>
        <v>867</v>
      </c>
      <c r="C879" s="278">
        <f t="shared" si="92"/>
        <v>885</v>
      </c>
      <c r="E879" s="282" cm="1">
        <f t="array" ref="E879">IF($C879="","",INDEX(import_data,$C879,E$9))</f>
        <v>1989</v>
      </c>
      <c r="F879" s="280" t="str" cm="1">
        <f t="array" ref="F879">IF($C879="","",INDEX(import_data,$C879,F$9))</f>
        <v>Niko</v>
      </c>
      <c r="G879" s="280" t="str" cm="1">
        <f t="array" ref="G879">IF($C879="","",INDEX(import_data,$C879,G$9))</f>
        <v>Duhović</v>
      </c>
      <c r="H879" s="280" t="str" cm="1">
        <f t="array" ref="H879">IF($C879="","",IF(INDEX(import_data,$C879,H$9)="","",INDEX(import_data,$C879,H$9)))</f>
        <v>OK Međimurje</v>
      </c>
      <c r="I879" s="300" t="str" cm="1">
        <f t="array" ref="I879">IF($C879="","",IF(INDEX(import_data,$C879,I$9)="","",INDEX(import_data,$C879,I$9)))</f>
        <v/>
      </c>
      <c r="K879" s="312" t="str">
        <f t="shared" si="94"/>
        <v>Niko – Duhović – OK Međimurje</v>
      </c>
      <c r="L879" s="92" t="s">
        <v>0</v>
      </c>
      <c r="M879" s="312" t="str">
        <f t="shared" si="95"/>
        <v>Niko – Duhović – OK Međimurje</v>
      </c>
      <c r="N879" s="92" t="s">
        <v>0</v>
      </c>
      <c r="O879" s="312" t="str">
        <f t="shared" si="96"/>
        <v>Niko – Duhović</v>
      </c>
      <c r="P879" s="92" t="s">
        <v>0</v>
      </c>
      <c r="Q879" s="141">
        <f t="shared" si="97"/>
        <v>867</v>
      </c>
      <c r="R879" s="278" t="str">
        <f t="shared" si="93"/>
        <v/>
      </c>
      <c r="T879" s="282" t="str" cm="1">
        <f t="array" ref="T879">IFERROR(INDEX(import_data,MATCH($T$8&amp;"-"&amp;$Q879,import_key,0),T$9),"")</f>
        <v/>
      </c>
      <c r="U879" s="280" t="str" cm="1">
        <f t="array" ref="U879">IFERROR(INDEX(import_data,MATCH($T$8&amp;"-"&amp;$Q879,import_key,0),U$9),"")</f>
        <v/>
      </c>
      <c r="V879" s="300" t="str" cm="1">
        <f t="array" ref="V879">IFERROR(INDEX(import_data,MATCH($T$8&amp;"-"&amp;$Q879,import_key,0),V$9),"")</f>
        <v/>
      </c>
    </row>
    <row r="880" spans="2:22" x14ac:dyDescent="0.25">
      <c r="B880" s="141">
        <f t="shared" si="98"/>
        <v>868</v>
      </c>
      <c r="C880" s="278">
        <f t="shared" si="92"/>
        <v>886</v>
      </c>
      <c r="E880" s="282" cm="1">
        <f t="array" ref="E880">IF($C880="","",INDEX(import_data,$C880,E$9))</f>
        <v>1688</v>
      </c>
      <c r="F880" s="280" t="str" cm="1">
        <f t="array" ref="F880">IF($C880="","",INDEX(import_data,$C880,F$9))</f>
        <v>Niko</v>
      </c>
      <c r="G880" s="280" t="str" cm="1">
        <f t="array" ref="G880">IF($C880="","",INDEX(import_data,$C880,G$9))</f>
        <v>Renić</v>
      </c>
      <c r="H880" s="280" t="str" cm="1">
        <f t="array" ref="H880">IF($C880="","",IF(INDEX(import_data,$C880,H$9)="","",INDEX(import_data,$C880,H$9)))</f>
        <v>OK Orion</v>
      </c>
      <c r="I880" s="300" t="str" cm="1">
        <f t="array" ref="I880">IF($C880="","",IF(INDEX(import_data,$C880,I$9)="","",INDEX(import_data,$C880,I$9)))</f>
        <v>M20</v>
      </c>
      <c r="K880" s="312" t="str">
        <f t="shared" si="94"/>
        <v>Niko – Renić – OK Orion – M20</v>
      </c>
      <c r="L880" s="92" t="s">
        <v>0</v>
      </c>
      <c r="M880" s="312" t="str">
        <f t="shared" si="95"/>
        <v>Niko – Renić – OK Orion</v>
      </c>
      <c r="N880" s="92" t="s">
        <v>0</v>
      </c>
      <c r="O880" s="312" t="str">
        <f t="shared" si="96"/>
        <v>Niko – Renić</v>
      </c>
      <c r="P880" s="92" t="s">
        <v>0</v>
      </c>
      <c r="Q880" s="141">
        <f t="shared" si="97"/>
        <v>868</v>
      </c>
      <c r="R880" s="278" t="str">
        <f t="shared" si="93"/>
        <v/>
      </c>
      <c r="T880" s="282" t="str" cm="1">
        <f t="array" ref="T880">IFERROR(INDEX(import_data,MATCH($T$8&amp;"-"&amp;$Q880,import_key,0),T$9),"")</f>
        <v/>
      </c>
      <c r="U880" s="280" t="str" cm="1">
        <f t="array" ref="U880">IFERROR(INDEX(import_data,MATCH($T$8&amp;"-"&amp;$Q880,import_key,0),U$9),"")</f>
        <v/>
      </c>
      <c r="V880" s="300" t="str" cm="1">
        <f t="array" ref="V880">IFERROR(INDEX(import_data,MATCH($T$8&amp;"-"&amp;$Q880,import_key,0),V$9),"")</f>
        <v/>
      </c>
    </row>
    <row r="881" spans="2:22" x14ac:dyDescent="0.25">
      <c r="B881" s="141">
        <f t="shared" si="98"/>
        <v>869</v>
      </c>
      <c r="C881" s="278">
        <f t="shared" si="92"/>
        <v>887</v>
      </c>
      <c r="E881" s="282" cm="1">
        <f t="array" ref="E881">IF($C881="","",INDEX(import_data,$C881,E$9))</f>
        <v>1933</v>
      </c>
      <c r="F881" s="280" t="str" cm="1">
        <f t="array" ref="F881">IF($C881="","",INDEX(import_data,$C881,F$9))</f>
        <v>Nikola</v>
      </c>
      <c r="G881" s="280" t="str" cm="1">
        <f t="array" ref="G881">IF($C881="","",INDEX(import_data,$C881,G$9))</f>
        <v>Pavić</v>
      </c>
      <c r="H881" s="280" t="str" cm="1">
        <f t="array" ref="H881">IF($C881="","",IF(INDEX(import_data,$C881,H$9)="","",INDEX(import_data,$C881,H$9)))</f>
        <v>OK Varaždin</v>
      </c>
      <c r="I881" s="300" t="str" cm="1">
        <f t="array" ref="I881">IF($C881="","",IF(INDEX(import_data,$C881,I$9)="","",INDEX(import_data,$C881,I$9)))</f>
        <v/>
      </c>
      <c r="K881" s="312" t="str">
        <f t="shared" si="94"/>
        <v>Nikola – Pavić – OK Varaždin</v>
      </c>
      <c r="L881" s="92" t="s">
        <v>0</v>
      </c>
      <c r="M881" s="312" t="str">
        <f t="shared" si="95"/>
        <v>Nikola – Pavić – OK Varaždin</v>
      </c>
      <c r="N881" s="92" t="s">
        <v>0</v>
      </c>
      <c r="O881" s="312" t="str">
        <f t="shared" si="96"/>
        <v>Nikola – Pavić</v>
      </c>
      <c r="P881" s="92" t="s">
        <v>0</v>
      </c>
      <c r="Q881" s="141">
        <f t="shared" si="97"/>
        <v>869</v>
      </c>
      <c r="R881" s="278" t="str">
        <f t="shared" si="93"/>
        <v/>
      </c>
      <c r="T881" s="282" t="str" cm="1">
        <f t="array" ref="T881">IFERROR(INDEX(import_data,MATCH($T$8&amp;"-"&amp;$Q881,import_key,0),T$9),"")</f>
        <v/>
      </c>
      <c r="U881" s="280" t="str" cm="1">
        <f t="array" ref="U881">IFERROR(INDEX(import_data,MATCH($T$8&amp;"-"&amp;$Q881,import_key,0),U$9),"")</f>
        <v/>
      </c>
      <c r="V881" s="300" t="str" cm="1">
        <f t="array" ref="V881">IFERROR(INDEX(import_data,MATCH($T$8&amp;"-"&amp;$Q881,import_key,0),V$9),"")</f>
        <v/>
      </c>
    </row>
    <row r="882" spans="2:22" x14ac:dyDescent="0.25">
      <c r="B882" s="141">
        <f t="shared" si="98"/>
        <v>870</v>
      </c>
      <c r="C882" s="278">
        <f t="shared" si="92"/>
        <v>888</v>
      </c>
      <c r="E882" s="282" cm="1">
        <f t="array" ref="E882">IF($C882="","",INDEX(import_data,$C882,E$9))</f>
        <v>1581</v>
      </c>
      <c r="F882" s="280" t="str" cm="1">
        <f t="array" ref="F882">IF($C882="","",INDEX(import_data,$C882,F$9))</f>
        <v>Nikola</v>
      </c>
      <c r="G882" s="280" t="str" cm="1">
        <f t="array" ref="G882">IF($C882="","",INDEX(import_data,$C882,G$9))</f>
        <v>Škorić</v>
      </c>
      <c r="H882" s="280" t="str" cm="1">
        <f t="array" ref="H882">IF($C882="","",IF(INDEX(import_data,$C882,H$9)="","",INDEX(import_data,$C882,H$9)))</f>
        <v>OK Kapela</v>
      </c>
      <c r="I882" s="300" t="str" cm="1">
        <f t="array" ref="I882">IF($C882="","",IF(INDEX(import_data,$C882,I$9)="","",INDEX(import_data,$C882,I$9)))</f>
        <v/>
      </c>
      <c r="K882" s="312" t="str">
        <f t="shared" si="94"/>
        <v>Nikola – Škorić – OK Kapela</v>
      </c>
      <c r="L882" s="92" t="s">
        <v>0</v>
      </c>
      <c r="M882" s="312" t="str">
        <f t="shared" si="95"/>
        <v>Nikola – Škorić – OK Kapela</v>
      </c>
      <c r="N882" s="92" t="s">
        <v>0</v>
      </c>
      <c r="O882" s="312" t="str">
        <f t="shared" si="96"/>
        <v>Nikola – Škorić</v>
      </c>
      <c r="P882" s="92" t="s">
        <v>0</v>
      </c>
      <c r="Q882" s="141">
        <f t="shared" si="97"/>
        <v>870</v>
      </c>
      <c r="R882" s="278" t="str">
        <f t="shared" si="93"/>
        <v/>
      </c>
      <c r="T882" s="282" t="str" cm="1">
        <f t="array" ref="T882">IFERROR(INDEX(import_data,MATCH($T$8&amp;"-"&amp;$Q882,import_key,0),T$9),"")</f>
        <v/>
      </c>
      <c r="U882" s="280" t="str" cm="1">
        <f t="array" ref="U882">IFERROR(INDEX(import_data,MATCH($T$8&amp;"-"&amp;$Q882,import_key,0),U$9),"")</f>
        <v/>
      </c>
      <c r="V882" s="300" t="str" cm="1">
        <f t="array" ref="V882">IFERROR(INDEX(import_data,MATCH($T$8&amp;"-"&amp;$Q882,import_key,0),V$9),"")</f>
        <v/>
      </c>
    </row>
    <row r="883" spans="2:22" x14ac:dyDescent="0.25">
      <c r="B883" s="141">
        <f t="shared" si="98"/>
        <v>871</v>
      </c>
      <c r="C883" s="278">
        <f t="shared" si="92"/>
        <v>889</v>
      </c>
      <c r="E883" s="282" cm="1">
        <f t="array" ref="E883">IF($C883="","",INDEX(import_data,$C883,E$9))</f>
        <v>1738</v>
      </c>
      <c r="F883" s="280" t="str" cm="1">
        <f t="array" ref="F883">IF($C883="","",INDEX(import_data,$C883,F$9))</f>
        <v>Nikola</v>
      </c>
      <c r="G883" s="280" t="str" cm="1">
        <f t="array" ref="G883">IF($C883="","",INDEX(import_data,$C883,G$9))</f>
        <v>Bićanić</v>
      </c>
      <c r="H883" s="280" t="str" cm="1">
        <f t="array" ref="H883">IF($C883="","",IF(INDEX(import_data,$C883,H$9)="","",INDEX(import_data,$C883,H$9)))</f>
        <v>OK Sova</v>
      </c>
      <c r="I883" s="300" t="str" cm="1">
        <f t="array" ref="I883">IF($C883="","",IF(INDEX(import_data,$C883,I$9)="","",INDEX(import_data,$C883,I$9)))</f>
        <v/>
      </c>
      <c r="K883" s="312" t="str">
        <f t="shared" si="94"/>
        <v>Nikola – Bićanić – OK Sova</v>
      </c>
      <c r="L883" s="92" t="s">
        <v>0</v>
      </c>
      <c r="M883" s="312" t="str">
        <f t="shared" si="95"/>
        <v>Nikola – Bićanić – OK Sova</v>
      </c>
      <c r="N883" s="92" t="s">
        <v>0</v>
      </c>
      <c r="O883" s="312" t="str">
        <f t="shared" si="96"/>
        <v>Nikola – Bićanić</v>
      </c>
      <c r="P883" s="92" t="s">
        <v>0</v>
      </c>
      <c r="Q883" s="141">
        <f t="shared" si="97"/>
        <v>871</v>
      </c>
      <c r="R883" s="278" t="str">
        <f t="shared" si="93"/>
        <v/>
      </c>
      <c r="T883" s="282" t="str" cm="1">
        <f t="array" ref="T883">IFERROR(INDEX(import_data,MATCH($T$8&amp;"-"&amp;$Q883,import_key,0),T$9),"")</f>
        <v/>
      </c>
      <c r="U883" s="280" t="str" cm="1">
        <f t="array" ref="U883">IFERROR(INDEX(import_data,MATCH($T$8&amp;"-"&amp;$Q883,import_key,0),U$9),"")</f>
        <v/>
      </c>
      <c r="V883" s="300" t="str" cm="1">
        <f t="array" ref="V883">IFERROR(INDEX(import_data,MATCH($T$8&amp;"-"&amp;$Q883,import_key,0),V$9),"")</f>
        <v/>
      </c>
    </row>
    <row r="884" spans="2:22" x14ac:dyDescent="0.25">
      <c r="B884" s="141">
        <f t="shared" si="98"/>
        <v>872</v>
      </c>
      <c r="C884" s="278">
        <f t="shared" si="92"/>
        <v>890</v>
      </c>
      <c r="E884" s="282" cm="1">
        <f t="array" ref="E884">IF($C884="","",INDEX(import_data,$C884,E$9))</f>
        <v>2001</v>
      </c>
      <c r="F884" s="280" t="str" cm="1">
        <f t="array" ref="F884">IF($C884="","",INDEX(import_data,$C884,F$9))</f>
        <v>Nikola</v>
      </c>
      <c r="G884" s="280" t="str" cm="1">
        <f t="array" ref="G884">IF($C884="","",INDEX(import_data,$C884,G$9))</f>
        <v>Ožanić</v>
      </c>
      <c r="H884" s="280" t="str" cm="1">
        <f t="array" ref="H884">IF($C884="","",IF(INDEX(import_data,$C884,H$9)="","",INDEX(import_data,$C884,H$9)))</f>
        <v>OK Kapela</v>
      </c>
      <c r="I884" s="300" t="str" cm="1">
        <f t="array" ref="I884">IF($C884="","",IF(INDEX(import_data,$C884,I$9)="","",INDEX(import_data,$C884,I$9)))</f>
        <v/>
      </c>
      <c r="K884" s="312" t="str">
        <f t="shared" si="94"/>
        <v>Nikola – Ožanić – OK Kapela</v>
      </c>
      <c r="L884" s="92" t="s">
        <v>0</v>
      </c>
      <c r="M884" s="312" t="str">
        <f t="shared" si="95"/>
        <v>Nikola – Ožanić – OK Kapela</v>
      </c>
      <c r="N884" s="92" t="s">
        <v>0</v>
      </c>
      <c r="O884" s="312" t="str">
        <f t="shared" si="96"/>
        <v>Nikola – Ožanić</v>
      </c>
      <c r="P884" s="92" t="s">
        <v>0</v>
      </c>
      <c r="Q884" s="141">
        <f t="shared" si="97"/>
        <v>872</v>
      </c>
      <c r="R884" s="278" t="str">
        <f t="shared" si="93"/>
        <v/>
      </c>
      <c r="T884" s="282" t="str" cm="1">
        <f t="array" ref="T884">IFERROR(INDEX(import_data,MATCH($T$8&amp;"-"&amp;$Q884,import_key,0),T$9),"")</f>
        <v/>
      </c>
      <c r="U884" s="280" t="str" cm="1">
        <f t="array" ref="U884">IFERROR(INDEX(import_data,MATCH($T$8&amp;"-"&amp;$Q884,import_key,0),U$9),"")</f>
        <v/>
      </c>
      <c r="V884" s="300" t="str" cm="1">
        <f t="array" ref="V884">IFERROR(INDEX(import_data,MATCH($T$8&amp;"-"&amp;$Q884,import_key,0),V$9),"")</f>
        <v/>
      </c>
    </row>
    <row r="885" spans="2:22" x14ac:dyDescent="0.25">
      <c r="B885" s="141">
        <f t="shared" si="98"/>
        <v>873</v>
      </c>
      <c r="C885" s="278">
        <f t="shared" si="92"/>
        <v>891</v>
      </c>
      <c r="E885" s="282" cm="1">
        <f t="array" ref="E885">IF($C885="","",INDEX(import_data,$C885,E$9))</f>
        <v>1642</v>
      </c>
      <c r="F885" s="280" t="str" cm="1">
        <f t="array" ref="F885">IF($C885="","",INDEX(import_data,$C885,F$9))</f>
        <v>Nikola</v>
      </c>
      <c r="G885" s="280" t="str" cm="1">
        <f t="array" ref="G885">IF($C885="","",INDEX(import_data,$C885,G$9))</f>
        <v>Pajčin</v>
      </c>
      <c r="H885" s="280" t="str" cm="1">
        <f t="array" ref="H885">IF($C885="","",IF(INDEX(import_data,$C885,H$9)="","",INDEX(import_data,$C885,H$9)))</f>
        <v>OK Sova</v>
      </c>
      <c r="I885" s="300" t="str" cm="1">
        <f t="array" ref="I885">IF($C885="","",IF(INDEX(import_data,$C885,I$9)="","",INDEX(import_data,$C885,I$9)))</f>
        <v>M45</v>
      </c>
      <c r="K885" s="312" t="str">
        <f t="shared" si="94"/>
        <v>Nikola – Pajčin – OK Sova – M45</v>
      </c>
      <c r="L885" s="92" t="s">
        <v>0</v>
      </c>
      <c r="M885" s="312" t="str">
        <f t="shared" si="95"/>
        <v>Nikola – Pajčin – OK Sova</v>
      </c>
      <c r="N885" s="92" t="s">
        <v>0</v>
      </c>
      <c r="O885" s="312" t="str">
        <f t="shared" si="96"/>
        <v>Nikola – Pajčin</v>
      </c>
      <c r="P885" s="92" t="s">
        <v>0</v>
      </c>
      <c r="Q885" s="141">
        <f t="shared" si="97"/>
        <v>873</v>
      </c>
      <c r="R885" s="278" t="str">
        <f t="shared" si="93"/>
        <v/>
      </c>
      <c r="T885" s="282" t="str" cm="1">
        <f t="array" ref="T885">IFERROR(INDEX(import_data,MATCH($T$8&amp;"-"&amp;$Q885,import_key,0),T$9),"")</f>
        <v/>
      </c>
      <c r="U885" s="280" t="str" cm="1">
        <f t="array" ref="U885">IFERROR(INDEX(import_data,MATCH($T$8&amp;"-"&amp;$Q885,import_key,0),U$9),"")</f>
        <v/>
      </c>
      <c r="V885" s="300" t="str" cm="1">
        <f t="array" ref="V885">IFERROR(INDEX(import_data,MATCH($T$8&amp;"-"&amp;$Q885,import_key,0),V$9),"")</f>
        <v/>
      </c>
    </row>
    <row r="886" spans="2:22" x14ac:dyDescent="0.25">
      <c r="B886" s="141">
        <f t="shared" si="98"/>
        <v>874</v>
      </c>
      <c r="C886" s="278">
        <f t="shared" si="92"/>
        <v>892</v>
      </c>
      <c r="E886" s="282" cm="1">
        <f t="array" ref="E886">IF($C886="","",INDEX(import_data,$C886,E$9))</f>
        <v>1327</v>
      </c>
      <c r="F886" s="280" t="str" cm="1">
        <f t="array" ref="F886">IF($C886="","",INDEX(import_data,$C886,F$9))</f>
        <v>Nikola</v>
      </c>
      <c r="G886" s="280" t="str" cm="1">
        <f t="array" ref="G886">IF($C886="","",INDEX(import_data,$C886,G$9))</f>
        <v>Petković</v>
      </c>
      <c r="H886" s="280" t="str" cm="1">
        <f t="array" ref="H886">IF($C886="","",IF(INDEX(import_data,$C886,H$9)="","",INDEX(import_data,$C886,H$9)))</f>
        <v>OK Međimurje</v>
      </c>
      <c r="I886" s="300" t="str" cm="1">
        <f t="array" ref="I886">IF($C886="","",IF(INDEX(import_data,$C886,I$9)="","",INDEX(import_data,$C886,I$9)))</f>
        <v/>
      </c>
      <c r="K886" s="312" t="str">
        <f t="shared" si="94"/>
        <v>Nikola – Petković – OK Međimurje</v>
      </c>
      <c r="L886" s="92" t="s">
        <v>0</v>
      </c>
      <c r="M886" s="312" t="str">
        <f t="shared" si="95"/>
        <v>Nikola – Petković – OK Međimurje</v>
      </c>
      <c r="N886" s="92" t="s">
        <v>0</v>
      </c>
      <c r="O886" s="312" t="str">
        <f t="shared" si="96"/>
        <v>Nikola – Petković</v>
      </c>
      <c r="P886" s="92" t="s">
        <v>0</v>
      </c>
      <c r="Q886" s="141">
        <f t="shared" si="97"/>
        <v>874</v>
      </c>
      <c r="R886" s="278" t="str">
        <f t="shared" si="93"/>
        <v/>
      </c>
      <c r="T886" s="282" t="str" cm="1">
        <f t="array" ref="T886">IFERROR(INDEX(import_data,MATCH($T$8&amp;"-"&amp;$Q886,import_key,0),T$9),"")</f>
        <v/>
      </c>
      <c r="U886" s="280" t="str" cm="1">
        <f t="array" ref="U886">IFERROR(INDEX(import_data,MATCH($T$8&amp;"-"&amp;$Q886,import_key,0),U$9),"")</f>
        <v/>
      </c>
      <c r="V886" s="300" t="str" cm="1">
        <f t="array" ref="V886">IFERROR(INDEX(import_data,MATCH($T$8&amp;"-"&amp;$Q886,import_key,0),V$9),"")</f>
        <v/>
      </c>
    </row>
    <row r="887" spans="2:22" x14ac:dyDescent="0.25">
      <c r="B887" s="141">
        <f t="shared" si="98"/>
        <v>875</v>
      </c>
      <c r="C887" s="278">
        <f t="shared" si="92"/>
        <v>893</v>
      </c>
      <c r="E887" s="282" cm="1">
        <f t="array" ref="E887">IF($C887="","",INDEX(import_data,$C887,E$9))</f>
        <v>1898</v>
      </c>
      <c r="F887" s="280" t="str" cm="1">
        <f t="array" ref="F887">IF($C887="","",INDEX(import_data,$C887,F$9))</f>
        <v>Nikola</v>
      </c>
      <c r="G887" s="280" t="str" cm="1">
        <f t="array" ref="G887">IF($C887="","",INDEX(import_data,$C887,G$9))</f>
        <v>Lucić</v>
      </c>
      <c r="H887" s="280" t="str" cm="1">
        <f t="array" ref="H887">IF($C887="","",IF(INDEX(import_data,$C887,H$9)="","",INDEX(import_data,$C887,H$9)))</f>
        <v>OK Vihor</v>
      </c>
      <c r="I887" s="300" t="str" cm="1">
        <f t="array" ref="I887">IF($C887="","",IF(INDEX(import_data,$C887,I$9)="","",INDEX(import_data,$C887,I$9)))</f>
        <v>M21B</v>
      </c>
      <c r="K887" s="312" t="str">
        <f t="shared" si="94"/>
        <v>Nikola – Lucić – OK Vihor – M21B</v>
      </c>
      <c r="L887" s="92" t="s">
        <v>0</v>
      </c>
      <c r="M887" s="312" t="str">
        <f t="shared" si="95"/>
        <v>Nikola – Lucić – OK Vihor</v>
      </c>
      <c r="N887" s="92" t="s">
        <v>0</v>
      </c>
      <c r="O887" s="312" t="str">
        <f t="shared" si="96"/>
        <v>Nikola – Lucić</v>
      </c>
      <c r="P887" s="92" t="s">
        <v>0</v>
      </c>
      <c r="Q887" s="141">
        <f t="shared" si="97"/>
        <v>875</v>
      </c>
      <c r="R887" s="278" t="str">
        <f t="shared" si="93"/>
        <v/>
      </c>
      <c r="T887" s="282" t="str" cm="1">
        <f t="array" ref="T887">IFERROR(INDEX(import_data,MATCH($T$8&amp;"-"&amp;$Q887,import_key,0),T$9),"")</f>
        <v/>
      </c>
      <c r="U887" s="280" t="str" cm="1">
        <f t="array" ref="U887">IFERROR(INDEX(import_data,MATCH($T$8&amp;"-"&amp;$Q887,import_key,0),U$9),"")</f>
        <v/>
      </c>
      <c r="V887" s="300" t="str" cm="1">
        <f t="array" ref="V887">IFERROR(INDEX(import_data,MATCH($T$8&amp;"-"&amp;$Q887,import_key,0),V$9),"")</f>
        <v/>
      </c>
    </row>
    <row r="888" spans="2:22" x14ac:dyDescent="0.25">
      <c r="B888" s="141">
        <f t="shared" si="98"/>
        <v>876</v>
      </c>
      <c r="C888" s="278">
        <f t="shared" si="92"/>
        <v>894</v>
      </c>
      <c r="E888" s="282" cm="1">
        <f t="array" ref="E888">IF($C888="","",INDEX(import_data,$C888,E$9))</f>
        <v>1540</v>
      </c>
      <c r="F888" s="280" t="str" cm="1">
        <f t="array" ref="F888">IF($C888="","",INDEX(import_data,$C888,F$9))</f>
        <v>Nikola</v>
      </c>
      <c r="G888" s="280" t="str" cm="1">
        <f t="array" ref="G888">IF($C888="","",INDEX(import_data,$C888,G$9))</f>
        <v>Tot</v>
      </c>
      <c r="H888" s="280" t="str" cm="1">
        <f t="array" ref="H888">IF($C888="","",IF(INDEX(import_data,$C888,H$9)="","",INDEX(import_data,$C888,H$9)))</f>
        <v>OK Japetić</v>
      </c>
      <c r="I888" s="300" t="str" cm="1">
        <f t="array" ref="I888">IF($C888="","",IF(INDEX(import_data,$C888,I$9)="","",INDEX(import_data,$C888,I$9)))</f>
        <v>M35</v>
      </c>
      <c r="K888" s="312" t="str">
        <f t="shared" si="94"/>
        <v>Nikola – Tot – OK Japetić – M35</v>
      </c>
      <c r="L888" s="92" t="s">
        <v>0</v>
      </c>
      <c r="M888" s="312" t="str">
        <f t="shared" si="95"/>
        <v>Nikola – Tot – OK Japetić</v>
      </c>
      <c r="N888" s="92" t="s">
        <v>0</v>
      </c>
      <c r="O888" s="312" t="str">
        <f t="shared" si="96"/>
        <v>Nikola – Tot</v>
      </c>
      <c r="P888" s="92" t="s">
        <v>0</v>
      </c>
      <c r="Q888" s="141">
        <f t="shared" si="97"/>
        <v>876</v>
      </c>
      <c r="R888" s="278" t="str">
        <f t="shared" si="93"/>
        <v/>
      </c>
      <c r="T888" s="282" t="str" cm="1">
        <f t="array" ref="T888">IFERROR(INDEX(import_data,MATCH($T$8&amp;"-"&amp;$Q888,import_key,0),T$9),"")</f>
        <v/>
      </c>
      <c r="U888" s="280" t="str" cm="1">
        <f t="array" ref="U888">IFERROR(INDEX(import_data,MATCH($T$8&amp;"-"&amp;$Q888,import_key,0),U$9),"")</f>
        <v/>
      </c>
      <c r="V888" s="300" t="str" cm="1">
        <f t="array" ref="V888">IFERROR(INDEX(import_data,MATCH($T$8&amp;"-"&amp;$Q888,import_key,0),V$9),"")</f>
        <v/>
      </c>
    </row>
    <row r="889" spans="2:22" x14ac:dyDescent="0.25">
      <c r="B889" s="141">
        <f t="shared" si="98"/>
        <v>877</v>
      </c>
      <c r="C889" s="278">
        <f t="shared" si="92"/>
        <v>895</v>
      </c>
      <c r="E889" s="282" cm="1">
        <f t="array" ref="E889">IF($C889="","",INDEX(import_data,$C889,E$9))</f>
        <v>2238</v>
      </c>
      <c r="F889" s="280" t="str" cm="1">
        <f t="array" ref="F889">IF($C889="","",INDEX(import_data,$C889,F$9))</f>
        <v>Nikola</v>
      </c>
      <c r="G889" s="280" t="str" cm="1">
        <f t="array" ref="G889">IF($C889="","",INDEX(import_data,$C889,G$9))</f>
        <v>Nikolić</v>
      </c>
      <c r="H889" s="280" t="str" cm="1">
        <f t="array" ref="H889">IF($C889="","",IF(INDEX(import_data,$C889,H$9)="","",INDEX(import_data,$C889,H$9)))</f>
        <v>OK Vihor</v>
      </c>
      <c r="I889" s="300" t="str" cm="1">
        <f t="array" ref="I889">IF($C889="","",IF(INDEX(import_data,$C889,I$9)="","",INDEX(import_data,$C889,I$9)))</f>
        <v>M21B</v>
      </c>
      <c r="K889" s="312" t="str">
        <f t="shared" si="94"/>
        <v>Nikola – Nikolić – OK Vihor – M21B</v>
      </c>
      <c r="L889" s="92" t="s">
        <v>0</v>
      </c>
      <c r="M889" s="312" t="str">
        <f t="shared" si="95"/>
        <v>Nikola – Nikolić – OK Vihor</v>
      </c>
      <c r="N889" s="92" t="s">
        <v>0</v>
      </c>
      <c r="O889" s="312" t="str">
        <f t="shared" si="96"/>
        <v>Nikola – Nikolić</v>
      </c>
      <c r="P889" s="92" t="s">
        <v>0</v>
      </c>
      <c r="Q889" s="141">
        <f t="shared" si="97"/>
        <v>877</v>
      </c>
      <c r="R889" s="278" t="str">
        <f t="shared" si="93"/>
        <v/>
      </c>
      <c r="T889" s="282" t="str" cm="1">
        <f t="array" ref="T889">IFERROR(INDEX(import_data,MATCH($T$8&amp;"-"&amp;$Q889,import_key,0),T$9),"")</f>
        <v/>
      </c>
      <c r="U889" s="280" t="str" cm="1">
        <f t="array" ref="U889">IFERROR(INDEX(import_data,MATCH($T$8&amp;"-"&amp;$Q889,import_key,0),U$9),"")</f>
        <v/>
      </c>
      <c r="V889" s="300" t="str" cm="1">
        <f t="array" ref="V889">IFERROR(INDEX(import_data,MATCH($T$8&amp;"-"&amp;$Q889,import_key,0),V$9),"")</f>
        <v/>
      </c>
    </row>
    <row r="890" spans="2:22" x14ac:dyDescent="0.25">
      <c r="B890" s="141">
        <f t="shared" si="98"/>
        <v>878</v>
      </c>
      <c r="C890" s="278">
        <f t="shared" si="92"/>
        <v>896</v>
      </c>
      <c r="E890" s="282" cm="1">
        <f t="array" ref="E890">IF($C890="","",INDEX(import_data,$C890,E$9))</f>
        <v>1820</v>
      </c>
      <c r="F890" s="280" t="str" cm="1">
        <f t="array" ref="F890">IF($C890="","",INDEX(import_data,$C890,F$9))</f>
        <v>Nikola</v>
      </c>
      <c r="G890" s="280" t="str" cm="1">
        <f t="array" ref="G890">IF($C890="","",INDEX(import_data,$C890,G$9))</f>
        <v>Tkalec</v>
      </c>
      <c r="H890" s="280" t="str" cm="1">
        <f t="array" ref="H890">IF($C890="","",IF(INDEX(import_data,$C890,H$9)="","",INDEX(import_data,$C890,H$9)))</f>
        <v>OK Međimurje</v>
      </c>
      <c r="I890" s="300" t="str" cm="1">
        <f t="array" ref="I890">IF($C890="","",IF(INDEX(import_data,$C890,I$9)="","",INDEX(import_data,$C890,I$9)))</f>
        <v/>
      </c>
      <c r="K890" s="312" t="str">
        <f t="shared" si="94"/>
        <v>Nikola – Tkalec – OK Međimurje</v>
      </c>
      <c r="L890" s="92" t="s">
        <v>0</v>
      </c>
      <c r="M890" s="312" t="str">
        <f t="shared" si="95"/>
        <v>Nikola – Tkalec – OK Međimurje</v>
      </c>
      <c r="N890" s="92" t="s">
        <v>0</v>
      </c>
      <c r="O890" s="312" t="str">
        <f t="shared" si="96"/>
        <v>Nikola – Tkalec</v>
      </c>
      <c r="P890" s="92" t="s">
        <v>0</v>
      </c>
      <c r="Q890" s="141">
        <f t="shared" si="97"/>
        <v>878</v>
      </c>
      <c r="R890" s="278" t="str">
        <f t="shared" si="93"/>
        <v/>
      </c>
      <c r="T890" s="282" t="str" cm="1">
        <f t="array" ref="T890">IFERROR(INDEX(import_data,MATCH($T$8&amp;"-"&amp;$Q890,import_key,0),T$9),"")</f>
        <v/>
      </c>
      <c r="U890" s="280" t="str" cm="1">
        <f t="array" ref="U890">IFERROR(INDEX(import_data,MATCH($T$8&amp;"-"&amp;$Q890,import_key,0),U$9),"")</f>
        <v/>
      </c>
      <c r="V890" s="300" t="str" cm="1">
        <f t="array" ref="V890">IFERROR(INDEX(import_data,MATCH($T$8&amp;"-"&amp;$Q890,import_key,0),V$9),"")</f>
        <v/>
      </c>
    </row>
    <row r="891" spans="2:22" x14ac:dyDescent="0.25">
      <c r="B891" s="141">
        <f t="shared" si="98"/>
        <v>879</v>
      </c>
      <c r="C891" s="278">
        <f t="shared" si="92"/>
        <v>897</v>
      </c>
      <c r="E891" s="282" cm="1">
        <f t="array" ref="E891">IF($C891="","",INDEX(import_data,$C891,E$9))</f>
        <v>1526</v>
      </c>
      <c r="F891" s="280" t="str" cm="1">
        <f t="array" ref="F891">IF($C891="","",INDEX(import_data,$C891,F$9))</f>
        <v>Nikolina</v>
      </c>
      <c r="G891" s="280" t="str" cm="1">
        <f t="array" ref="G891">IF($C891="","",INDEX(import_data,$C891,G$9))</f>
        <v>Miovec</v>
      </c>
      <c r="H891" s="280" t="str" cm="1">
        <f t="array" ref="H891">IF($C891="","",IF(INDEX(import_data,$C891,H$9)="","",INDEX(import_data,$C891,H$9)))</f>
        <v>OK Jelen</v>
      </c>
      <c r="I891" s="300" t="str" cm="1">
        <f t="array" ref="I891">IF($C891="","",IF(INDEX(import_data,$C891,I$9)="","",INDEX(import_data,$C891,I$9)))</f>
        <v>Ž35</v>
      </c>
      <c r="K891" s="312" t="str">
        <f t="shared" si="94"/>
        <v>Nikolina – Miovec – OK Jelen – Ž35</v>
      </c>
      <c r="L891" s="92" t="s">
        <v>0</v>
      </c>
      <c r="M891" s="312" t="str">
        <f t="shared" si="95"/>
        <v>Nikolina – Miovec – OK Jelen</v>
      </c>
      <c r="N891" s="92" t="s">
        <v>0</v>
      </c>
      <c r="O891" s="312" t="str">
        <f t="shared" si="96"/>
        <v>Nikolina – Miovec</v>
      </c>
      <c r="P891" s="92" t="s">
        <v>0</v>
      </c>
      <c r="Q891" s="141">
        <f t="shared" si="97"/>
        <v>879</v>
      </c>
      <c r="R891" s="278" t="str">
        <f t="shared" si="93"/>
        <v/>
      </c>
      <c r="T891" s="282" t="str" cm="1">
        <f t="array" ref="T891">IFERROR(INDEX(import_data,MATCH($T$8&amp;"-"&amp;$Q891,import_key,0),T$9),"")</f>
        <v/>
      </c>
      <c r="U891" s="280" t="str" cm="1">
        <f t="array" ref="U891">IFERROR(INDEX(import_data,MATCH($T$8&amp;"-"&amp;$Q891,import_key,0),U$9),"")</f>
        <v/>
      </c>
      <c r="V891" s="300" t="str" cm="1">
        <f t="array" ref="V891">IFERROR(INDEX(import_data,MATCH($T$8&amp;"-"&amp;$Q891,import_key,0),V$9),"")</f>
        <v/>
      </c>
    </row>
    <row r="892" spans="2:22" x14ac:dyDescent="0.25">
      <c r="B892" s="141">
        <f t="shared" si="98"/>
        <v>880</v>
      </c>
      <c r="C892" s="278">
        <f t="shared" si="92"/>
        <v>898</v>
      </c>
      <c r="E892" s="282" cm="1">
        <f t="array" ref="E892">IF($C892="","",INDEX(import_data,$C892,E$9))</f>
        <v>1466</v>
      </c>
      <c r="F892" s="280" t="str" cm="1">
        <f t="array" ref="F892">IF($C892="","",INDEX(import_data,$C892,F$9))</f>
        <v>Nikolina</v>
      </c>
      <c r="G892" s="280" t="str" cm="1">
        <f t="array" ref="G892">IF($C892="","",INDEX(import_data,$C892,G$9))</f>
        <v>Šantić</v>
      </c>
      <c r="H892" s="280" t="str" cm="1">
        <f t="array" ref="H892">IF($C892="","",IF(INDEX(import_data,$C892,H$9)="","",INDEX(import_data,$C892,H$9)))</f>
        <v>OK Bjelovar</v>
      </c>
      <c r="I892" s="300" t="str" cm="1">
        <f t="array" ref="I892">IF($C892="","",IF(INDEX(import_data,$C892,I$9)="","",INDEX(import_data,$C892,I$9)))</f>
        <v>Ž35</v>
      </c>
      <c r="K892" s="312" t="str">
        <f t="shared" si="94"/>
        <v>Nikolina – Šantić – OK Bjelovar – Ž35</v>
      </c>
      <c r="L892" s="92" t="s">
        <v>0</v>
      </c>
      <c r="M892" s="312" t="str">
        <f t="shared" si="95"/>
        <v>Nikolina – Šantić – OK Bjelovar</v>
      </c>
      <c r="N892" s="92" t="s">
        <v>0</v>
      </c>
      <c r="O892" s="312" t="str">
        <f t="shared" si="96"/>
        <v>Nikolina – Šantić</v>
      </c>
      <c r="P892" s="92" t="s">
        <v>0</v>
      </c>
      <c r="Q892" s="141">
        <f t="shared" si="97"/>
        <v>880</v>
      </c>
      <c r="R892" s="278" t="str">
        <f t="shared" si="93"/>
        <v/>
      </c>
      <c r="T892" s="282" t="str" cm="1">
        <f t="array" ref="T892">IFERROR(INDEX(import_data,MATCH($T$8&amp;"-"&amp;$Q892,import_key,0),T$9),"")</f>
        <v/>
      </c>
      <c r="U892" s="280" t="str" cm="1">
        <f t="array" ref="U892">IFERROR(INDEX(import_data,MATCH($T$8&amp;"-"&amp;$Q892,import_key,0),U$9),"")</f>
        <v/>
      </c>
      <c r="V892" s="300" t="str" cm="1">
        <f t="array" ref="V892">IFERROR(INDEX(import_data,MATCH($T$8&amp;"-"&amp;$Q892,import_key,0),V$9),"")</f>
        <v/>
      </c>
    </row>
    <row r="893" spans="2:22" x14ac:dyDescent="0.25">
      <c r="B893" s="141">
        <f t="shared" si="98"/>
        <v>881</v>
      </c>
      <c r="C893" s="278">
        <f t="shared" si="92"/>
        <v>899</v>
      </c>
      <c r="E893" s="282" cm="1">
        <f t="array" ref="E893">IF($C893="","",INDEX(import_data,$C893,E$9))</f>
        <v>1680</v>
      </c>
      <c r="F893" s="280" t="str" cm="1">
        <f t="array" ref="F893">IF($C893="","",INDEX(import_data,$C893,F$9))</f>
        <v>Nikolina</v>
      </c>
      <c r="G893" s="280" t="str" cm="1">
        <f t="array" ref="G893">IF($C893="","",INDEX(import_data,$C893,G$9))</f>
        <v>Renić</v>
      </c>
      <c r="H893" s="280" t="str" cm="1">
        <f t="array" ref="H893">IF($C893="","",IF(INDEX(import_data,$C893,H$9)="","",INDEX(import_data,$C893,H$9)))</f>
        <v>OK Orion</v>
      </c>
      <c r="I893" s="300" t="str" cm="1">
        <f t="array" ref="I893">IF($C893="","",IF(INDEX(import_data,$C893,I$9)="","",INDEX(import_data,$C893,I$9)))</f>
        <v>Ž45</v>
      </c>
      <c r="K893" s="312" t="str">
        <f t="shared" si="94"/>
        <v>Nikolina – Renić – OK Orion – Ž45</v>
      </c>
      <c r="L893" s="92" t="s">
        <v>0</v>
      </c>
      <c r="M893" s="312" t="str">
        <f t="shared" si="95"/>
        <v>Nikolina – Renić – OK Orion</v>
      </c>
      <c r="N893" s="92" t="s">
        <v>0</v>
      </c>
      <c r="O893" s="312" t="str">
        <f t="shared" si="96"/>
        <v>Nikolina – Renić</v>
      </c>
      <c r="P893" s="92" t="s">
        <v>0</v>
      </c>
      <c r="Q893" s="141">
        <f t="shared" si="97"/>
        <v>881</v>
      </c>
      <c r="R893" s="278" t="str">
        <f t="shared" si="93"/>
        <v/>
      </c>
      <c r="T893" s="282" t="str" cm="1">
        <f t="array" ref="T893">IFERROR(INDEX(import_data,MATCH($T$8&amp;"-"&amp;$Q893,import_key,0),T$9),"")</f>
        <v/>
      </c>
      <c r="U893" s="280" t="str" cm="1">
        <f t="array" ref="U893">IFERROR(INDEX(import_data,MATCH($T$8&amp;"-"&amp;$Q893,import_key,0),U$9),"")</f>
        <v/>
      </c>
      <c r="V893" s="300" t="str" cm="1">
        <f t="array" ref="V893">IFERROR(INDEX(import_data,MATCH($T$8&amp;"-"&amp;$Q893,import_key,0),V$9),"")</f>
        <v/>
      </c>
    </row>
    <row r="894" spans="2:22" x14ac:dyDescent="0.25">
      <c r="B894" s="141">
        <f t="shared" si="98"/>
        <v>882</v>
      </c>
      <c r="C894" s="278">
        <f t="shared" si="92"/>
        <v>900</v>
      </c>
      <c r="E894" s="282" cm="1">
        <f t="array" ref="E894">IF($C894="","",INDEX(import_data,$C894,E$9))</f>
        <v>1896</v>
      </c>
      <c r="F894" s="280" t="str" cm="1">
        <f t="array" ref="F894">IF($C894="","",INDEX(import_data,$C894,F$9))</f>
        <v>Nikolina</v>
      </c>
      <c r="G894" s="280" t="str" cm="1">
        <f t="array" ref="G894">IF($C894="","",INDEX(import_data,$C894,G$9))</f>
        <v>Kranjec</v>
      </c>
      <c r="H894" s="280" t="str" cm="1">
        <f t="array" ref="H894">IF($C894="","",IF(INDEX(import_data,$C894,H$9)="","",INDEX(import_data,$C894,H$9)))</f>
        <v>OK Vihor</v>
      </c>
      <c r="I894" s="300" t="str" cm="1">
        <f t="array" ref="I894">IF($C894="","",IF(INDEX(import_data,$C894,I$9)="","",INDEX(import_data,$C894,I$9)))</f>
        <v>Ž21B</v>
      </c>
      <c r="K894" s="312" t="str">
        <f t="shared" si="94"/>
        <v>Nikolina – Kranjec – OK Vihor – Ž21B</v>
      </c>
      <c r="L894" s="92" t="s">
        <v>0</v>
      </c>
      <c r="M894" s="312" t="str">
        <f t="shared" si="95"/>
        <v>Nikolina – Kranjec – OK Vihor</v>
      </c>
      <c r="N894" s="92" t="s">
        <v>0</v>
      </c>
      <c r="O894" s="312" t="str">
        <f t="shared" si="96"/>
        <v>Nikolina – Kranjec</v>
      </c>
      <c r="P894" s="92" t="s">
        <v>0</v>
      </c>
      <c r="Q894" s="141">
        <f t="shared" si="97"/>
        <v>882</v>
      </c>
      <c r="R894" s="278" t="str">
        <f t="shared" si="93"/>
        <v/>
      </c>
      <c r="T894" s="282" t="str" cm="1">
        <f t="array" ref="T894">IFERROR(INDEX(import_data,MATCH($T$8&amp;"-"&amp;$Q894,import_key,0),T$9),"")</f>
        <v/>
      </c>
      <c r="U894" s="280" t="str" cm="1">
        <f t="array" ref="U894">IFERROR(INDEX(import_data,MATCH($T$8&amp;"-"&amp;$Q894,import_key,0),U$9),"")</f>
        <v/>
      </c>
      <c r="V894" s="300" t="str" cm="1">
        <f t="array" ref="V894">IFERROR(INDEX(import_data,MATCH($T$8&amp;"-"&amp;$Q894,import_key,0),V$9),"")</f>
        <v/>
      </c>
    </row>
    <row r="895" spans="2:22" x14ac:dyDescent="0.25">
      <c r="B895" s="141">
        <f t="shared" si="98"/>
        <v>883</v>
      </c>
      <c r="C895" s="278">
        <f t="shared" si="92"/>
        <v>901</v>
      </c>
      <c r="E895" s="282" cm="1">
        <f t="array" ref="E895">IF($C895="","",INDEX(import_data,$C895,E$9))</f>
        <v>2085</v>
      </c>
      <c r="F895" s="280" t="str" cm="1">
        <f t="array" ref="F895">IF($C895="","",INDEX(import_data,$C895,F$9))</f>
        <v>Nils</v>
      </c>
      <c r="G895" s="280" t="str" cm="1">
        <f t="array" ref="G895">IF($C895="","",INDEX(import_data,$C895,G$9))</f>
        <v>Schmiedeberg</v>
      </c>
      <c r="H895" s="280" t="str" cm="1">
        <f t="array" ref="H895">IF($C895="","",IF(INDEX(import_data,$C895,H$9)="","",INDEX(import_data,$C895,H$9)))</f>
        <v>LG Ost</v>
      </c>
      <c r="I895" s="300" t="str" cm="1">
        <f t="array" ref="I895">IF($C895="","",IF(INDEX(import_data,$C895,I$9)="","",INDEX(import_data,$C895,I$9)))</f>
        <v/>
      </c>
      <c r="K895" s="312" t="str">
        <f t="shared" si="94"/>
        <v>Nils – Schmiedeberg – LG Ost</v>
      </c>
      <c r="L895" s="92" t="s">
        <v>0</v>
      </c>
      <c r="M895" s="312" t="str">
        <f t="shared" si="95"/>
        <v>Nils – Schmiedeberg – LG Ost</v>
      </c>
      <c r="N895" s="92" t="s">
        <v>0</v>
      </c>
      <c r="O895" s="312" t="str">
        <f t="shared" si="96"/>
        <v>Nils – Schmiedeberg</v>
      </c>
      <c r="P895" s="92" t="s">
        <v>0</v>
      </c>
      <c r="Q895" s="141">
        <f t="shared" si="97"/>
        <v>883</v>
      </c>
      <c r="R895" s="278" t="str">
        <f t="shared" si="93"/>
        <v/>
      </c>
      <c r="T895" s="282" t="str" cm="1">
        <f t="array" ref="T895">IFERROR(INDEX(import_data,MATCH($T$8&amp;"-"&amp;$Q895,import_key,0),T$9),"")</f>
        <v/>
      </c>
      <c r="U895" s="280" t="str" cm="1">
        <f t="array" ref="U895">IFERROR(INDEX(import_data,MATCH($T$8&amp;"-"&amp;$Q895,import_key,0),U$9),"")</f>
        <v/>
      </c>
      <c r="V895" s="300" t="str" cm="1">
        <f t="array" ref="V895">IFERROR(INDEX(import_data,MATCH($T$8&amp;"-"&amp;$Q895,import_key,0),V$9),"")</f>
        <v/>
      </c>
    </row>
    <row r="896" spans="2:22" x14ac:dyDescent="0.25">
      <c r="B896" s="141">
        <f t="shared" si="98"/>
        <v>884</v>
      </c>
      <c r="C896" s="278">
        <f t="shared" si="92"/>
        <v>902</v>
      </c>
      <c r="E896" s="282" cm="1">
        <f t="array" ref="E896">IF($C896="","",INDEX(import_data,$C896,E$9))</f>
        <v>1243</v>
      </c>
      <c r="F896" s="280" t="str" cm="1">
        <f t="array" ref="F896">IF($C896="","",INDEX(import_data,$C896,F$9))</f>
        <v>Nina</v>
      </c>
      <c r="G896" s="280" t="str" cm="1">
        <f t="array" ref="G896">IF($C896="","",INDEX(import_data,$C896,G$9))</f>
        <v>Mioković</v>
      </c>
      <c r="H896" s="280" t="str" cm="1">
        <f t="array" ref="H896">IF($C896="","",IF(INDEX(import_data,$C896,H$9)="","",INDEX(import_data,$C896,H$9)))</f>
        <v>OK Kapela</v>
      </c>
      <c r="I896" s="300" t="str" cm="1">
        <f t="array" ref="I896">IF($C896="","",IF(INDEX(import_data,$C896,I$9)="","",INDEX(import_data,$C896,I$9)))</f>
        <v>Ž16</v>
      </c>
      <c r="K896" s="312" t="str">
        <f t="shared" si="94"/>
        <v>Nina – Mioković – OK Kapela – Ž16</v>
      </c>
      <c r="L896" s="92" t="s">
        <v>0</v>
      </c>
      <c r="M896" s="312" t="str">
        <f t="shared" si="95"/>
        <v>Nina – Mioković – OK Kapela</v>
      </c>
      <c r="N896" s="92" t="s">
        <v>0</v>
      </c>
      <c r="O896" s="312" t="str">
        <f t="shared" si="96"/>
        <v>Nina – Mioković</v>
      </c>
      <c r="P896" s="92" t="s">
        <v>0</v>
      </c>
      <c r="Q896" s="141">
        <f t="shared" si="97"/>
        <v>884</v>
      </c>
      <c r="R896" s="278" t="str">
        <f t="shared" si="93"/>
        <v/>
      </c>
      <c r="T896" s="282" t="str" cm="1">
        <f t="array" ref="T896">IFERROR(INDEX(import_data,MATCH($T$8&amp;"-"&amp;$Q896,import_key,0),T$9),"")</f>
        <v/>
      </c>
      <c r="U896" s="280" t="str" cm="1">
        <f t="array" ref="U896">IFERROR(INDEX(import_data,MATCH($T$8&amp;"-"&amp;$Q896,import_key,0),U$9),"")</f>
        <v/>
      </c>
      <c r="V896" s="300" t="str" cm="1">
        <f t="array" ref="V896">IFERROR(INDEX(import_data,MATCH($T$8&amp;"-"&amp;$Q896,import_key,0),V$9),"")</f>
        <v/>
      </c>
    </row>
    <row r="897" spans="2:22" x14ac:dyDescent="0.25">
      <c r="B897" s="141">
        <f t="shared" si="98"/>
        <v>885</v>
      </c>
      <c r="C897" s="278">
        <f t="shared" si="92"/>
        <v>903</v>
      </c>
      <c r="E897" s="282" cm="1">
        <f t="array" ref="E897">IF($C897="","",INDEX(import_data,$C897,E$9))</f>
        <v>1759</v>
      </c>
      <c r="F897" s="280" t="str" cm="1">
        <f t="array" ref="F897">IF($C897="","",INDEX(import_data,$C897,F$9))</f>
        <v>Nina</v>
      </c>
      <c r="G897" s="280" t="str" cm="1">
        <f t="array" ref="G897">IF($C897="","",INDEX(import_data,$C897,G$9))</f>
        <v>Veseljak</v>
      </c>
      <c r="H897" s="280" t="str" cm="1">
        <f t="array" ref="H897">IF($C897="","",IF(INDEX(import_data,$C897,H$9)="","",INDEX(import_data,$C897,H$9)))</f>
        <v>OK Varaždin</v>
      </c>
      <c r="I897" s="300" t="str" cm="1">
        <f t="array" ref="I897">IF($C897="","",IF(INDEX(import_data,$C897,I$9)="","",INDEX(import_data,$C897,I$9)))</f>
        <v/>
      </c>
      <c r="K897" s="312" t="str">
        <f t="shared" si="94"/>
        <v>Nina – Veseljak – OK Varaždin</v>
      </c>
      <c r="L897" s="92" t="s">
        <v>0</v>
      </c>
      <c r="M897" s="312" t="str">
        <f t="shared" si="95"/>
        <v>Nina – Veseljak – OK Varaždin</v>
      </c>
      <c r="N897" s="92" t="s">
        <v>0</v>
      </c>
      <c r="O897" s="312" t="str">
        <f t="shared" si="96"/>
        <v>Nina – Veseljak</v>
      </c>
      <c r="P897" s="92" t="s">
        <v>0</v>
      </c>
      <c r="Q897" s="141">
        <f t="shared" si="97"/>
        <v>885</v>
      </c>
      <c r="R897" s="278" t="str">
        <f t="shared" si="93"/>
        <v/>
      </c>
      <c r="T897" s="282" t="str" cm="1">
        <f t="array" ref="T897">IFERROR(INDEX(import_data,MATCH($T$8&amp;"-"&amp;$Q897,import_key,0),T$9),"")</f>
        <v/>
      </c>
      <c r="U897" s="280" t="str" cm="1">
        <f t="array" ref="U897">IFERROR(INDEX(import_data,MATCH($T$8&amp;"-"&amp;$Q897,import_key,0),U$9),"")</f>
        <v/>
      </c>
      <c r="V897" s="300" t="str" cm="1">
        <f t="array" ref="V897">IFERROR(INDEX(import_data,MATCH($T$8&amp;"-"&amp;$Q897,import_key,0),V$9),"")</f>
        <v/>
      </c>
    </row>
    <row r="898" spans="2:22" x14ac:dyDescent="0.25">
      <c r="B898" s="141">
        <f t="shared" si="98"/>
        <v>886</v>
      </c>
      <c r="C898" s="278">
        <f t="shared" si="92"/>
        <v>904</v>
      </c>
      <c r="E898" s="282" cm="1">
        <f t="array" ref="E898">IF($C898="","",INDEX(import_data,$C898,E$9))</f>
        <v>1026</v>
      </c>
      <c r="F898" s="280" t="str" cm="1">
        <f t="array" ref="F898">IF($C898="","",INDEX(import_data,$C898,F$9))</f>
        <v>Nina</v>
      </c>
      <c r="G898" s="280" t="str" cm="1">
        <f t="array" ref="G898">IF($C898="","",INDEX(import_data,$C898,G$9))</f>
        <v>Kale</v>
      </c>
      <c r="H898" s="280" t="str" cm="1">
        <f t="array" ref="H898">IF($C898="","",IF(INDEX(import_data,$C898,H$9)="","",INDEX(import_data,$C898,H$9)))</f>
        <v>OK Vihor</v>
      </c>
      <c r="I898" s="300" t="str" cm="1">
        <f t="array" ref="I898">IF($C898="","",IF(INDEX(import_data,$C898,I$9)="","",INDEX(import_data,$C898,I$9)))</f>
        <v/>
      </c>
      <c r="K898" s="312" t="str">
        <f t="shared" si="94"/>
        <v>Nina – Kale – OK Vihor</v>
      </c>
      <c r="L898" s="92" t="s">
        <v>0</v>
      </c>
      <c r="M898" s="312" t="str">
        <f t="shared" si="95"/>
        <v>Nina – Kale – OK Vihor</v>
      </c>
      <c r="N898" s="92" t="s">
        <v>0</v>
      </c>
      <c r="O898" s="312" t="str">
        <f t="shared" si="96"/>
        <v>Nina – Kale</v>
      </c>
      <c r="P898" s="92" t="s">
        <v>0</v>
      </c>
      <c r="Q898" s="141">
        <f t="shared" si="97"/>
        <v>886</v>
      </c>
      <c r="R898" s="278" t="str">
        <f t="shared" si="93"/>
        <v/>
      </c>
      <c r="T898" s="282" t="str" cm="1">
        <f t="array" ref="T898">IFERROR(INDEX(import_data,MATCH($T$8&amp;"-"&amp;$Q898,import_key,0),T$9),"")</f>
        <v/>
      </c>
      <c r="U898" s="280" t="str" cm="1">
        <f t="array" ref="U898">IFERROR(INDEX(import_data,MATCH($T$8&amp;"-"&amp;$Q898,import_key,0),U$9),"")</f>
        <v/>
      </c>
      <c r="V898" s="300" t="str" cm="1">
        <f t="array" ref="V898">IFERROR(INDEX(import_data,MATCH($T$8&amp;"-"&amp;$Q898,import_key,0),V$9),"")</f>
        <v/>
      </c>
    </row>
    <row r="899" spans="2:22" x14ac:dyDescent="0.25">
      <c r="B899" s="141">
        <f t="shared" si="98"/>
        <v>887</v>
      </c>
      <c r="C899" s="278">
        <f t="shared" si="92"/>
        <v>905</v>
      </c>
      <c r="E899" s="282" cm="1">
        <f t="array" ref="E899">IF($C899="","",INDEX(import_data,$C899,E$9))</f>
        <v>1863</v>
      </c>
      <c r="F899" s="280" t="str" cm="1">
        <f t="array" ref="F899">IF($C899="","",INDEX(import_data,$C899,F$9))</f>
        <v>Nina</v>
      </c>
      <c r="G899" s="280" t="str" cm="1">
        <f t="array" ref="G899">IF($C899="","",INDEX(import_data,$C899,G$9))</f>
        <v>Cvjetko</v>
      </c>
      <c r="H899" s="280" t="str" cm="1">
        <f t="array" ref="H899">IF($C899="","",IF(INDEX(import_data,$C899,H$9)="","",INDEX(import_data,$C899,H$9)))</f>
        <v>OK Japetić</v>
      </c>
      <c r="I899" s="300" t="str" cm="1">
        <f t="array" ref="I899">IF($C899="","",IF(INDEX(import_data,$C899,I$9)="","",INDEX(import_data,$C899,I$9)))</f>
        <v>Ž20</v>
      </c>
      <c r="K899" s="312" t="str">
        <f t="shared" si="94"/>
        <v>Nina – Cvjetko – OK Japetić – Ž20</v>
      </c>
      <c r="L899" s="92" t="s">
        <v>0</v>
      </c>
      <c r="M899" s="312" t="str">
        <f t="shared" si="95"/>
        <v>Nina – Cvjetko – OK Japetić</v>
      </c>
      <c r="N899" s="92" t="s">
        <v>0</v>
      </c>
      <c r="O899" s="312" t="str">
        <f t="shared" si="96"/>
        <v>Nina – Cvjetko</v>
      </c>
      <c r="P899" s="92" t="s">
        <v>0</v>
      </c>
      <c r="Q899" s="141">
        <f t="shared" si="97"/>
        <v>887</v>
      </c>
      <c r="R899" s="278" t="str">
        <f t="shared" si="93"/>
        <v/>
      </c>
      <c r="T899" s="282" t="str" cm="1">
        <f t="array" ref="T899">IFERROR(INDEX(import_data,MATCH($T$8&amp;"-"&amp;$Q899,import_key,0),T$9),"")</f>
        <v/>
      </c>
      <c r="U899" s="280" t="str" cm="1">
        <f t="array" ref="U899">IFERROR(INDEX(import_data,MATCH($T$8&amp;"-"&amp;$Q899,import_key,0),U$9),"")</f>
        <v/>
      </c>
      <c r="V899" s="300" t="str" cm="1">
        <f t="array" ref="V899">IFERROR(INDEX(import_data,MATCH($T$8&amp;"-"&amp;$Q899,import_key,0),V$9),"")</f>
        <v/>
      </c>
    </row>
    <row r="900" spans="2:22" x14ac:dyDescent="0.25">
      <c r="B900" s="141">
        <f t="shared" si="98"/>
        <v>888</v>
      </c>
      <c r="C900" s="278">
        <f t="shared" si="92"/>
        <v>906</v>
      </c>
      <c r="E900" s="282" cm="1">
        <f t="array" ref="E900">IF($C900="","",INDEX(import_data,$C900,E$9))</f>
        <v>1536</v>
      </c>
      <c r="F900" s="280" t="str" cm="1">
        <f t="array" ref="F900">IF($C900="","",INDEX(import_data,$C900,F$9))</f>
        <v>Nino</v>
      </c>
      <c r="G900" s="280" t="str" cm="1">
        <f t="array" ref="G900">IF($C900="","",INDEX(import_data,$C900,G$9))</f>
        <v>Stančić Vidrač</v>
      </c>
      <c r="H900" s="280" t="str" cm="1">
        <f t="array" ref="H900">IF($C900="","",IF(INDEX(import_data,$C900,H$9)="","",INDEX(import_data,$C900,H$9)))</f>
        <v>OK Vihor</v>
      </c>
      <c r="I900" s="300" t="str" cm="1">
        <f t="array" ref="I900">IF($C900="","",IF(INDEX(import_data,$C900,I$9)="","",INDEX(import_data,$C900,I$9)))</f>
        <v>M21B</v>
      </c>
      <c r="K900" s="312" t="str">
        <f t="shared" si="94"/>
        <v>Nino – Stančić Vidrač – OK Vihor – M21B</v>
      </c>
      <c r="L900" s="92" t="s">
        <v>0</v>
      </c>
      <c r="M900" s="312" t="str">
        <f t="shared" si="95"/>
        <v>Nino – Stančić Vidrač – OK Vihor</v>
      </c>
      <c r="N900" s="92" t="s">
        <v>0</v>
      </c>
      <c r="O900" s="312" t="str">
        <f t="shared" si="96"/>
        <v>Nino – Stančić Vidrač</v>
      </c>
      <c r="P900" s="92" t="s">
        <v>0</v>
      </c>
      <c r="Q900" s="141">
        <f t="shared" si="97"/>
        <v>888</v>
      </c>
      <c r="R900" s="278" t="str">
        <f t="shared" si="93"/>
        <v/>
      </c>
      <c r="T900" s="282" t="str" cm="1">
        <f t="array" ref="T900">IFERROR(INDEX(import_data,MATCH($T$8&amp;"-"&amp;$Q900,import_key,0),T$9),"")</f>
        <v/>
      </c>
      <c r="U900" s="280" t="str" cm="1">
        <f t="array" ref="U900">IFERROR(INDEX(import_data,MATCH($T$8&amp;"-"&amp;$Q900,import_key,0),U$9),"")</f>
        <v/>
      </c>
      <c r="V900" s="300" t="str" cm="1">
        <f t="array" ref="V900">IFERROR(INDEX(import_data,MATCH($T$8&amp;"-"&amp;$Q900,import_key,0),V$9),"")</f>
        <v/>
      </c>
    </row>
    <row r="901" spans="2:22" x14ac:dyDescent="0.25">
      <c r="B901" s="141">
        <f t="shared" si="98"/>
        <v>889</v>
      </c>
      <c r="C901" s="278">
        <f t="shared" si="92"/>
        <v>907</v>
      </c>
      <c r="E901" s="282" cm="1">
        <f t="array" ref="E901">IF($C901="","",INDEX(import_data,$C901,E$9))</f>
        <v>1073</v>
      </c>
      <c r="F901" s="280" t="str" cm="1">
        <f t="array" ref="F901">IF($C901="","",INDEX(import_data,$C901,F$9))</f>
        <v>Nino</v>
      </c>
      <c r="G901" s="280" t="str" cm="1">
        <f t="array" ref="G901">IF($C901="","",INDEX(import_data,$C901,G$9))</f>
        <v>Piskač</v>
      </c>
      <c r="H901" s="280" t="str" cm="1">
        <f t="array" ref="H901">IF($C901="","",IF(INDEX(import_data,$C901,H$9)="","",INDEX(import_data,$C901,H$9)))</f>
        <v>OK Varaždin</v>
      </c>
      <c r="I901" s="300" t="str" cm="1">
        <f t="array" ref="I901">IF($C901="","",IF(INDEX(import_data,$C901,I$9)="","",INDEX(import_data,$C901,I$9)))</f>
        <v>M16</v>
      </c>
      <c r="K901" s="312" t="str">
        <f t="shared" si="94"/>
        <v>Nino – Piskač – OK Varaždin – M16</v>
      </c>
      <c r="L901" s="92" t="s">
        <v>0</v>
      </c>
      <c r="M901" s="312" t="str">
        <f t="shared" si="95"/>
        <v>Nino – Piskač – OK Varaždin</v>
      </c>
      <c r="N901" s="92" t="s">
        <v>0</v>
      </c>
      <c r="O901" s="312" t="str">
        <f t="shared" si="96"/>
        <v>Nino – Piskač</v>
      </c>
      <c r="P901" s="92" t="s">
        <v>0</v>
      </c>
      <c r="Q901" s="141">
        <f t="shared" si="97"/>
        <v>889</v>
      </c>
      <c r="R901" s="278" t="str">
        <f t="shared" si="93"/>
        <v/>
      </c>
      <c r="T901" s="282" t="str" cm="1">
        <f t="array" ref="T901">IFERROR(INDEX(import_data,MATCH($T$8&amp;"-"&amp;$Q901,import_key,0),T$9),"")</f>
        <v/>
      </c>
      <c r="U901" s="280" t="str" cm="1">
        <f t="array" ref="U901">IFERROR(INDEX(import_data,MATCH($T$8&amp;"-"&amp;$Q901,import_key,0),U$9),"")</f>
        <v/>
      </c>
      <c r="V901" s="300" t="str" cm="1">
        <f t="array" ref="V901">IFERROR(INDEX(import_data,MATCH($T$8&amp;"-"&amp;$Q901,import_key,0),V$9),"")</f>
        <v/>
      </c>
    </row>
    <row r="902" spans="2:22" x14ac:dyDescent="0.25">
      <c r="B902" s="141">
        <f t="shared" si="98"/>
        <v>890</v>
      </c>
      <c r="C902" s="278">
        <f t="shared" si="92"/>
        <v>908</v>
      </c>
      <c r="E902" s="282" cm="1">
        <f t="array" ref="E902">IF($C902="","",INDEX(import_data,$C902,E$9))</f>
        <v>1027</v>
      </c>
      <c r="F902" s="280" t="str" cm="1">
        <f t="array" ref="F902">IF($C902="","",INDEX(import_data,$C902,F$9))</f>
        <v>Nives</v>
      </c>
      <c r="G902" s="280" t="str" cm="1">
        <f t="array" ref="G902">IF($C902="","",INDEX(import_data,$C902,G$9))</f>
        <v>Špoljar</v>
      </c>
      <c r="H902" s="280" t="str" cm="1">
        <f t="array" ref="H902">IF($C902="","",IF(INDEX(import_data,$C902,H$9)="","",INDEX(import_data,$C902,H$9)))</f>
        <v>OK Vihor</v>
      </c>
      <c r="I902" s="300" t="str" cm="1">
        <f t="array" ref="I902">IF($C902="","",IF(INDEX(import_data,$C902,I$9)="","",INDEX(import_data,$C902,I$9)))</f>
        <v/>
      </c>
      <c r="K902" s="312" t="str">
        <f t="shared" si="94"/>
        <v>Nives – Špoljar – OK Vihor</v>
      </c>
      <c r="L902" s="92" t="s">
        <v>0</v>
      </c>
      <c r="M902" s="312" t="str">
        <f t="shared" si="95"/>
        <v>Nives – Špoljar – OK Vihor</v>
      </c>
      <c r="N902" s="92" t="s">
        <v>0</v>
      </c>
      <c r="O902" s="312" t="str">
        <f t="shared" si="96"/>
        <v>Nives – Špoljar</v>
      </c>
      <c r="P902" s="92" t="s">
        <v>0</v>
      </c>
      <c r="Q902" s="141">
        <f t="shared" si="97"/>
        <v>890</v>
      </c>
      <c r="R902" s="278" t="str">
        <f t="shared" si="93"/>
        <v/>
      </c>
      <c r="T902" s="282" t="str" cm="1">
        <f t="array" ref="T902">IFERROR(INDEX(import_data,MATCH($T$8&amp;"-"&amp;$Q902,import_key,0),T$9),"")</f>
        <v/>
      </c>
      <c r="U902" s="280" t="str" cm="1">
        <f t="array" ref="U902">IFERROR(INDEX(import_data,MATCH($T$8&amp;"-"&amp;$Q902,import_key,0),U$9),"")</f>
        <v/>
      </c>
      <c r="V902" s="300" t="str" cm="1">
        <f t="array" ref="V902">IFERROR(INDEX(import_data,MATCH($T$8&amp;"-"&amp;$Q902,import_key,0),V$9),"")</f>
        <v/>
      </c>
    </row>
    <row r="903" spans="2:22" x14ac:dyDescent="0.25">
      <c r="B903" s="141">
        <f t="shared" si="98"/>
        <v>891</v>
      </c>
      <c r="C903" s="278">
        <f t="shared" si="92"/>
        <v>909</v>
      </c>
      <c r="E903" s="282" cm="1">
        <f t="array" ref="E903">IF($C903="","",INDEX(import_data,$C903,E$9))</f>
        <v>1191</v>
      </c>
      <c r="F903" s="280" t="str" cm="1">
        <f t="array" ref="F903">IF($C903="","",INDEX(import_data,$C903,F$9))</f>
        <v>Noa</v>
      </c>
      <c r="G903" s="280" t="str" cm="1">
        <f t="array" ref="G903">IF($C903="","",INDEX(import_data,$C903,G$9))</f>
        <v>Kolarek</v>
      </c>
      <c r="H903" s="280" t="str" cm="1">
        <f t="array" ref="H903">IF($C903="","",IF(INDEX(import_data,$C903,H$9)="","",INDEX(import_data,$C903,H$9)))</f>
        <v>OK Vihor</v>
      </c>
      <c r="I903" s="300" t="str" cm="1">
        <f t="array" ref="I903">IF($C903="","",IF(INDEX(import_data,$C903,I$9)="","",INDEX(import_data,$C903,I$9)))</f>
        <v>M20</v>
      </c>
      <c r="K903" s="312" t="str">
        <f t="shared" si="94"/>
        <v>Noa – Kolarek – OK Vihor – M20</v>
      </c>
      <c r="L903" s="92" t="s">
        <v>0</v>
      </c>
      <c r="M903" s="312" t="str">
        <f t="shared" si="95"/>
        <v>Noa – Kolarek – OK Vihor</v>
      </c>
      <c r="N903" s="92" t="s">
        <v>0</v>
      </c>
      <c r="O903" s="312" t="str">
        <f t="shared" si="96"/>
        <v>Noa – Kolarek</v>
      </c>
      <c r="P903" s="92" t="s">
        <v>0</v>
      </c>
      <c r="Q903" s="141">
        <f t="shared" si="97"/>
        <v>891</v>
      </c>
      <c r="R903" s="278" t="str">
        <f t="shared" si="93"/>
        <v/>
      </c>
      <c r="T903" s="282" t="str" cm="1">
        <f t="array" ref="T903">IFERROR(INDEX(import_data,MATCH($T$8&amp;"-"&amp;$Q903,import_key,0),T$9),"")</f>
        <v/>
      </c>
      <c r="U903" s="280" t="str" cm="1">
        <f t="array" ref="U903">IFERROR(INDEX(import_data,MATCH($T$8&amp;"-"&amp;$Q903,import_key,0),U$9),"")</f>
        <v/>
      </c>
      <c r="V903" s="300" t="str" cm="1">
        <f t="array" ref="V903">IFERROR(INDEX(import_data,MATCH($T$8&amp;"-"&amp;$Q903,import_key,0),V$9),"")</f>
        <v/>
      </c>
    </row>
    <row r="904" spans="2:22" x14ac:dyDescent="0.25">
      <c r="B904" s="141">
        <f t="shared" si="98"/>
        <v>892</v>
      </c>
      <c r="C904" s="278">
        <f t="shared" si="92"/>
        <v>910</v>
      </c>
      <c r="E904" s="282" cm="1">
        <f t="array" ref="E904">IF($C904="","",INDEX(import_data,$C904,E$9))</f>
        <v>1308</v>
      </c>
      <c r="F904" s="280" t="str" cm="1">
        <f t="array" ref="F904">IF($C904="","",INDEX(import_data,$C904,F$9))</f>
        <v>Noa</v>
      </c>
      <c r="G904" s="280" t="str" cm="1">
        <f t="array" ref="G904">IF($C904="","",INDEX(import_data,$C904,G$9))</f>
        <v>Turk</v>
      </c>
      <c r="H904" s="280" t="str" cm="1">
        <f t="array" ref="H904">IF($C904="","",IF(INDEX(import_data,$C904,H$9)="","",INDEX(import_data,$C904,H$9)))</f>
        <v>OK Međimurje</v>
      </c>
      <c r="I904" s="300" t="str" cm="1">
        <f t="array" ref="I904">IF($C904="","",IF(INDEX(import_data,$C904,I$9)="","",INDEX(import_data,$C904,I$9)))</f>
        <v/>
      </c>
      <c r="K904" s="312" t="str">
        <f t="shared" si="94"/>
        <v>Noa – Turk – OK Međimurje</v>
      </c>
      <c r="L904" s="92" t="s">
        <v>0</v>
      </c>
      <c r="M904" s="312" t="str">
        <f t="shared" si="95"/>
        <v>Noa – Turk – OK Međimurje</v>
      </c>
      <c r="N904" s="92" t="s">
        <v>0</v>
      </c>
      <c r="O904" s="312" t="str">
        <f t="shared" si="96"/>
        <v>Noa – Turk</v>
      </c>
      <c r="P904" s="92" t="s">
        <v>0</v>
      </c>
      <c r="Q904" s="141">
        <f t="shared" si="97"/>
        <v>892</v>
      </c>
      <c r="R904" s="278" t="str">
        <f t="shared" si="93"/>
        <v/>
      </c>
      <c r="T904" s="282" t="str" cm="1">
        <f t="array" ref="T904">IFERROR(INDEX(import_data,MATCH($T$8&amp;"-"&amp;$Q904,import_key,0),T$9),"")</f>
        <v/>
      </c>
      <c r="U904" s="280" t="str" cm="1">
        <f t="array" ref="U904">IFERROR(INDEX(import_data,MATCH($T$8&amp;"-"&amp;$Q904,import_key,0),U$9),"")</f>
        <v/>
      </c>
      <c r="V904" s="300" t="str" cm="1">
        <f t="array" ref="V904">IFERROR(INDEX(import_data,MATCH($T$8&amp;"-"&amp;$Q904,import_key,0),V$9),"")</f>
        <v/>
      </c>
    </row>
    <row r="905" spans="2:22" x14ac:dyDescent="0.25">
      <c r="B905" s="141">
        <f t="shared" si="98"/>
        <v>893</v>
      </c>
      <c r="C905" s="278">
        <f t="shared" si="92"/>
        <v>911</v>
      </c>
      <c r="E905" s="282" cm="1">
        <f t="array" ref="E905">IF($C905="","",INDEX(import_data,$C905,E$9))</f>
        <v>1756</v>
      </c>
      <c r="F905" s="280" t="str" cm="1">
        <f t="array" ref="F905">IF($C905="","",INDEX(import_data,$C905,F$9))</f>
        <v>Noa</v>
      </c>
      <c r="G905" s="280" t="str" cm="1">
        <f t="array" ref="G905">IF($C905="","",INDEX(import_data,$C905,G$9))</f>
        <v>Stančić</v>
      </c>
      <c r="H905" s="280" t="str" cm="1">
        <f t="array" ref="H905">IF($C905="","",IF(INDEX(import_data,$C905,H$9)="","",INDEX(import_data,$C905,H$9)))</f>
        <v>OK Varaždin</v>
      </c>
      <c r="I905" s="300" t="str" cm="1">
        <f t="array" ref="I905">IF($C905="","",IF(INDEX(import_data,$C905,I$9)="","",INDEX(import_data,$C905,I$9)))</f>
        <v/>
      </c>
      <c r="K905" s="312" t="str">
        <f t="shared" si="94"/>
        <v>Noa – Stančić – OK Varaždin</v>
      </c>
      <c r="L905" s="92" t="s">
        <v>0</v>
      </c>
      <c r="M905" s="312" t="str">
        <f t="shared" si="95"/>
        <v>Noa – Stančić – OK Varaždin</v>
      </c>
      <c r="N905" s="92" t="s">
        <v>0</v>
      </c>
      <c r="O905" s="312" t="str">
        <f t="shared" si="96"/>
        <v>Noa – Stančić</v>
      </c>
      <c r="P905" s="92" t="s">
        <v>0</v>
      </c>
      <c r="Q905" s="141">
        <f t="shared" si="97"/>
        <v>893</v>
      </c>
      <c r="R905" s="278" t="str">
        <f t="shared" si="93"/>
        <v/>
      </c>
      <c r="T905" s="282" t="str" cm="1">
        <f t="array" ref="T905">IFERROR(INDEX(import_data,MATCH($T$8&amp;"-"&amp;$Q905,import_key,0),T$9),"")</f>
        <v/>
      </c>
      <c r="U905" s="280" t="str" cm="1">
        <f t="array" ref="U905">IFERROR(INDEX(import_data,MATCH($T$8&amp;"-"&amp;$Q905,import_key,0),U$9),"")</f>
        <v/>
      </c>
      <c r="V905" s="300" t="str" cm="1">
        <f t="array" ref="V905">IFERROR(INDEX(import_data,MATCH($T$8&amp;"-"&amp;$Q905,import_key,0),V$9),"")</f>
        <v/>
      </c>
    </row>
    <row r="906" spans="2:22" x14ac:dyDescent="0.25">
      <c r="B906" s="141">
        <f t="shared" si="98"/>
        <v>894</v>
      </c>
      <c r="C906" s="278">
        <f t="shared" si="92"/>
        <v>912</v>
      </c>
      <c r="E906" s="282" cm="1">
        <f t="array" ref="E906">IF($C906="","",INDEX(import_data,$C906,E$9))</f>
        <v>1173</v>
      </c>
      <c r="F906" s="280" t="str" cm="1">
        <f t="array" ref="F906">IF($C906="","",INDEX(import_data,$C906,F$9))</f>
        <v>Noa</v>
      </c>
      <c r="G906" s="280" t="str" cm="1">
        <f t="array" ref="G906">IF($C906="","",INDEX(import_data,$C906,G$9))</f>
        <v>Kelc</v>
      </c>
      <c r="H906" s="280" t="str" cm="1">
        <f t="array" ref="H906">IF($C906="","",IF(INDEX(import_data,$C906,H$9)="","",INDEX(import_data,$C906,H$9)))</f>
        <v>OK Jelen</v>
      </c>
      <c r="I906" s="300" t="str" cm="1">
        <f t="array" ref="I906">IF($C906="","",IF(INDEX(import_data,$C906,I$9)="","",INDEX(import_data,$C906,I$9)))</f>
        <v>M16</v>
      </c>
      <c r="K906" s="312" t="str">
        <f t="shared" si="94"/>
        <v>Noa – Kelc – OK Jelen – M16</v>
      </c>
      <c r="L906" s="92" t="s">
        <v>0</v>
      </c>
      <c r="M906" s="312" t="str">
        <f t="shared" si="95"/>
        <v>Noa – Kelc – OK Jelen</v>
      </c>
      <c r="N906" s="92" t="s">
        <v>0</v>
      </c>
      <c r="O906" s="312" t="str">
        <f t="shared" si="96"/>
        <v>Noa – Kelc</v>
      </c>
      <c r="P906" s="92" t="s">
        <v>0</v>
      </c>
      <c r="Q906" s="141">
        <f t="shared" si="97"/>
        <v>894</v>
      </c>
      <c r="R906" s="278" t="str">
        <f t="shared" si="93"/>
        <v/>
      </c>
      <c r="T906" s="282" t="str" cm="1">
        <f t="array" ref="T906">IFERROR(INDEX(import_data,MATCH($T$8&amp;"-"&amp;$Q906,import_key,0),T$9),"")</f>
        <v/>
      </c>
      <c r="U906" s="280" t="str" cm="1">
        <f t="array" ref="U906">IFERROR(INDEX(import_data,MATCH($T$8&amp;"-"&amp;$Q906,import_key,0),U$9),"")</f>
        <v/>
      </c>
      <c r="V906" s="300" t="str" cm="1">
        <f t="array" ref="V906">IFERROR(INDEX(import_data,MATCH($T$8&amp;"-"&amp;$Q906,import_key,0),V$9),"")</f>
        <v/>
      </c>
    </row>
    <row r="907" spans="2:22" x14ac:dyDescent="0.25">
      <c r="B907" s="141">
        <f t="shared" si="98"/>
        <v>895</v>
      </c>
      <c r="C907" s="278">
        <f t="shared" si="92"/>
        <v>913</v>
      </c>
      <c r="E907" s="282" cm="1">
        <f t="array" ref="E907">IF($C907="","",INDEX(import_data,$C907,E$9))</f>
        <v>1292</v>
      </c>
      <c r="F907" s="280" t="str" cm="1">
        <f t="array" ref="F907">IF($C907="","",INDEX(import_data,$C907,F$9))</f>
        <v>Nola</v>
      </c>
      <c r="G907" s="280" t="str" cm="1">
        <f t="array" ref="G907">IF($C907="","",INDEX(import_data,$C907,G$9))</f>
        <v>Jandrečić</v>
      </c>
      <c r="H907" s="280" t="str" cm="1">
        <f t="array" ref="H907">IF($C907="","",IF(INDEX(import_data,$C907,H$9)="","",INDEX(import_data,$C907,H$9)))</f>
        <v>OK Japetić</v>
      </c>
      <c r="I907" s="300" t="str" cm="1">
        <f t="array" ref="I907">IF($C907="","",IF(INDEX(import_data,$C907,I$9)="","",INDEX(import_data,$C907,I$9)))</f>
        <v>Ž21A</v>
      </c>
      <c r="K907" s="312" t="str">
        <f t="shared" si="94"/>
        <v>Nola – Jandrečić – OK Japetić – Ž21A</v>
      </c>
      <c r="L907" s="92" t="s">
        <v>0</v>
      </c>
      <c r="M907" s="312" t="str">
        <f t="shared" si="95"/>
        <v>Nola – Jandrečić – OK Japetić</v>
      </c>
      <c r="N907" s="92" t="s">
        <v>0</v>
      </c>
      <c r="O907" s="312" t="str">
        <f t="shared" si="96"/>
        <v>Nola – Jandrečić</v>
      </c>
      <c r="P907" s="92" t="s">
        <v>0</v>
      </c>
      <c r="Q907" s="141">
        <f t="shared" si="97"/>
        <v>895</v>
      </c>
      <c r="R907" s="278" t="str">
        <f t="shared" si="93"/>
        <v/>
      </c>
      <c r="T907" s="282" t="str" cm="1">
        <f t="array" ref="T907">IFERROR(INDEX(import_data,MATCH($T$8&amp;"-"&amp;$Q907,import_key,0),T$9),"")</f>
        <v/>
      </c>
      <c r="U907" s="280" t="str" cm="1">
        <f t="array" ref="U907">IFERROR(INDEX(import_data,MATCH($T$8&amp;"-"&amp;$Q907,import_key,0),U$9),"")</f>
        <v/>
      </c>
      <c r="V907" s="300" t="str" cm="1">
        <f t="array" ref="V907">IFERROR(INDEX(import_data,MATCH($T$8&amp;"-"&amp;$Q907,import_key,0),V$9),"")</f>
        <v/>
      </c>
    </row>
    <row r="908" spans="2:22" x14ac:dyDescent="0.25">
      <c r="B908" s="141">
        <f t="shared" si="98"/>
        <v>896</v>
      </c>
      <c r="C908" s="278">
        <f t="shared" si="92"/>
        <v>914</v>
      </c>
      <c r="E908" s="282" cm="1">
        <f t="array" ref="E908">IF($C908="","",INDEX(import_data,$C908,E$9))</f>
        <v>1071</v>
      </c>
      <c r="F908" s="280" t="str" cm="1">
        <f t="array" ref="F908">IF($C908="","",INDEX(import_data,$C908,F$9))</f>
        <v>Oleg</v>
      </c>
      <c r="G908" s="280" t="str" cm="1">
        <f t="array" ref="G908">IF($C908="","",INDEX(import_data,$C908,G$9))</f>
        <v>Celić</v>
      </c>
      <c r="H908" s="280" t="str" cm="1">
        <f t="array" ref="H908">IF($C908="","",IF(INDEX(import_data,$C908,H$9)="","",INDEX(import_data,$C908,H$9)))</f>
        <v>OK Vihor</v>
      </c>
      <c r="I908" s="300" t="str" cm="1">
        <f t="array" ref="I908">IF($C908="","",IF(INDEX(import_data,$C908,I$9)="","",INDEX(import_data,$C908,I$9)))</f>
        <v>M35</v>
      </c>
      <c r="K908" s="312" t="str">
        <f t="shared" ref="K908:K971" si="99">IF(F908="","",F908) &amp; IF(G908="",""," – " &amp; G908) &amp; IF(H908="",""," – " &amp; H908) &amp; IF(I908="",""," – " &amp; I908)</f>
        <v>Oleg – Celić – OK Vihor – M35</v>
      </c>
      <c r="L908" s="92" t="s">
        <v>0</v>
      </c>
      <c r="M908" s="312" t="str">
        <f t="shared" ref="M908:M971" si="100">IF(F908="","",F908) &amp; IF(G908="",""," – " &amp; G908) &amp; IF(H908="",""," – " &amp; H908)</f>
        <v>Oleg – Celić – OK Vihor</v>
      </c>
      <c r="N908" s="92" t="s">
        <v>0</v>
      </c>
      <c r="O908" s="312" t="str">
        <f t="shared" ref="O908:O971" si="101">IF(F908="","",F908) &amp; IF(G908="",""," – " &amp; G908)</f>
        <v>Oleg – Celić</v>
      </c>
      <c r="P908" s="92" t="s">
        <v>0</v>
      </c>
      <c r="Q908" s="141">
        <f t="shared" si="97"/>
        <v>896</v>
      </c>
      <c r="R908" s="278" t="str">
        <f t="shared" si="93"/>
        <v/>
      </c>
      <c r="T908" s="282" t="str" cm="1">
        <f t="array" ref="T908">IFERROR(INDEX(import_data,MATCH($T$8&amp;"-"&amp;$Q908,import_key,0),T$9),"")</f>
        <v/>
      </c>
      <c r="U908" s="280" t="str" cm="1">
        <f t="array" ref="U908">IFERROR(INDEX(import_data,MATCH($T$8&amp;"-"&amp;$Q908,import_key,0),U$9),"")</f>
        <v/>
      </c>
      <c r="V908" s="300" t="str" cm="1">
        <f t="array" ref="V908">IFERROR(INDEX(import_data,MATCH($T$8&amp;"-"&amp;$Q908,import_key,0),V$9),"")</f>
        <v/>
      </c>
    </row>
    <row r="909" spans="2:22" x14ac:dyDescent="0.25">
      <c r="B909" s="141">
        <f t="shared" si="98"/>
        <v>897</v>
      </c>
      <c r="C909" s="278">
        <f t="shared" ref="C909:C972" si="102">IFERROR(MATCH($E$8&amp;"-"&amp;B909,import_key,0),"")</f>
        <v>915</v>
      </c>
      <c r="E909" s="282" cm="1">
        <f t="array" ref="E909">IF($C909="","",INDEX(import_data,$C909,E$9))</f>
        <v>1212</v>
      </c>
      <c r="F909" s="280" t="str" cm="1">
        <f t="array" ref="F909">IF($C909="","",INDEX(import_data,$C909,F$9))</f>
        <v>Olga</v>
      </c>
      <c r="G909" s="280" t="str" cm="1">
        <f t="array" ref="G909">IF($C909="","",INDEX(import_data,$C909,G$9))</f>
        <v>Pajnić</v>
      </c>
      <c r="H909" s="280" t="str" cm="1">
        <f t="array" ref="H909">IF($C909="","",IF(INDEX(import_data,$C909,H$9)="","",INDEX(import_data,$C909,H$9)))</f>
        <v>OK Kapela</v>
      </c>
      <c r="I909" s="300" t="str" cm="1">
        <f t="array" ref="I909">IF($C909="","",IF(INDEX(import_data,$C909,I$9)="","",INDEX(import_data,$C909,I$9)))</f>
        <v>Ž21B</v>
      </c>
      <c r="K909" s="312" t="str">
        <f t="shared" si="99"/>
        <v>Olga – Pajnić – OK Kapela – Ž21B</v>
      </c>
      <c r="L909" s="92" t="s">
        <v>0</v>
      </c>
      <c r="M909" s="312" t="str">
        <f t="shared" si="100"/>
        <v>Olga – Pajnić – OK Kapela</v>
      </c>
      <c r="N909" s="92" t="s">
        <v>0</v>
      </c>
      <c r="O909" s="312" t="str">
        <f t="shared" si="101"/>
        <v>Olga – Pajnić</v>
      </c>
      <c r="P909" s="92" t="s">
        <v>0</v>
      </c>
      <c r="Q909" s="141">
        <f t="shared" si="97"/>
        <v>897</v>
      </c>
      <c r="R909" s="278" t="str">
        <f t="shared" ref="R909:R972" si="103">IFERROR(MATCH($T$8&amp;"-"&amp;Q909,import_key,0),"")</f>
        <v/>
      </c>
      <c r="T909" s="282" t="str" cm="1">
        <f t="array" ref="T909">IFERROR(INDEX(import_data,MATCH($T$8&amp;"-"&amp;$Q909,import_key,0),T$9),"")</f>
        <v/>
      </c>
      <c r="U909" s="280" t="str" cm="1">
        <f t="array" ref="U909">IFERROR(INDEX(import_data,MATCH($T$8&amp;"-"&amp;$Q909,import_key,0),U$9),"")</f>
        <v/>
      </c>
      <c r="V909" s="300" t="str" cm="1">
        <f t="array" ref="V909">IFERROR(INDEX(import_data,MATCH($T$8&amp;"-"&amp;$Q909,import_key,0),V$9),"")</f>
        <v/>
      </c>
    </row>
    <row r="910" spans="2:22" x14ac:dyDescent="0.25">
      <c r="B910" s="141">
        <f t="shared" si="98"/>
        <v>898</v>
      </c>
      <c r="C910" s="278">
        <f t="shared" si="102"/>
        <v>916</v>
      </c>
      <c r="E910" s="282" cm="1">
        <f t="array" ref="E910">IF($C910="","",INDEX(import_data,$C910,E$9))</f>
        <v>1912</v>
      </c>
      <c r="F910" s="280" t="str" cm="1">
        <f t="array" ref="F910">IF($C910="","",INDEX(import_data,$C910,F$9))</f>
        <v>Olga</v>
      </c>
      <c r="G910" s="280" t="str" cm="1">
        <f t="array" ref="G910">IF($C910="","",INDEX(import_data,$C910,G$9))</f>
        <v>Zaitseva</v>
      </c>
      <c r="H910" s="280" t="str" cm="1">
        <f t="array" ref="H910">IF($C910="","",IF(INDEX(import_data,$C910,H$9)="","",INDEX(import_data,$C910,H$9)))</f>
        <v>OK Vihor</v>
      </c>
      <c r="I910" s="300" t="str" cm="1">
        <f t="array" ref="I910">IF($C910="","",IF(INDEX(import_data,$C910,I$9)="","",INDEX(import_data,$C910,I$9)))</f>
        <v>Ž35</v>
      </c>
      <c r="K910" s="312" t="str">
        <f t="shared" si="99"/>
        <v>Olga – Zaitseva – OK Vihor – Ž35</v>
      </c>
      <c r="L910" s="92" t="s">
        <v>0</v>
      </c>
      <c r="M910" s="312" t="str">
        <f t="shared" si="100"/>
        <v>Olga – Zaitseva – OK Vihor</v>
      </c>
      <c r="N910" s="92" t="s">
        <v>0</v>
      </c>
      <c r="O910" s="312" t="str">
        <f t="shared" si="101"/>
        <v>Olga – Zaitseva</v>
      </c>
      <c r="P910" s="92" t="s">
        <v>0</v>
      </c>
      <c r="Q910" s="141">
        <f t="shared" ref="Q910:Q973" si="104">Q909+1</f>
        <v>898</v>
      </c>
      <c r="R910" s="278" t="str">
        <f t="shared" si="103"/>
        <v/>
      </c>
      <c r="T910" s="282" t="str" cm="1">
        <f t="array" ref="T910">IFERROR(INDEX(import_data,MATCH($T$8&amp;"-"&amp;$Q910,import_key,0),T$9),"")</f>
        <v/>
      </c>
      <c r="U910" s="280" t="str" cm="1">
        <f t="array" ref="U910">IFERROR(INDEX(import_data,MATCH($T$8&amp;"-"&amp;$Q910,import_key,0),U$9),"")</f>
        <v/>
      </c>
      <c r="V910" s="300" t="str" cm="1">
        <f t="array" ref="V910">IFERROR(INDEX(import_data,MATCH($T$8&amp;"-"&amp;$Q910,import_key,0),V$9),"")</f>
        <v/>
      </c>
    </row>
    <row r="911" spans="2:22" x14ac:dyDescent="0.25">
      <c r="B911" s="141">
        <f t="shared" si="98"/>
        <v>899</v>
      </c>
      <c r="C911" s="278">
        <f t="shared" si="102"/>
        <v>917</v>
      </c>
      <c r="E911" s="282" cm="1">
        <f t="array" ref="E911">IF($C911="","",INDEX(import_data,$C911,E$9))</f>
        <v>2123</v>
      </c>
      <c r="F911" s="280" t="str" cm="1">
        <f t="array" ref="F911">IF($C911="","",INDEX(import_data,$C911,F$9))</f>
        <v>Olga</v>
      </c>
      <c r="G911" s="280" t="str" cm="1">
        <f t="array" ref="G911">IF($C911="","",INDEX(import_data,$C911,G$9))</f>
        <v>Müller</v>
      </c>
      <c r="H911" s="280" t="str" cm="1">
        <f t="array" ref="H911">IF($C911="","",IF(INDEX(import_data,$C911,H$9)="","",INDEX(import_data,$C911,H$9)))</f>
        <v>Zselici Tájfutók</v>
      </c>
      <c r="I911" s="300" t="str" cm="1">
        <f t="array" ref="I911">IF($C911="","",IF(INDEX(import_data,$C911,I$9)="","",INDEX(import_data,$C911,I$9)))</f>
        <v/>
      </c>
      <c r="K911" s="312" t="str">
        <f t="shared" si="99"/>
        <v>Olga – Müller – Zselici Tájfutók</v>
      </c>
      <c r="L911" s="92" t="s">
        <v>0</v>
      </c>
      <c r="M911" s="312" t="str">
        <f t="shared" si="100"/>
        <v>Olga – Müller – Zselici Tájfutók</v>
      </c>
      <c r="N911" s="92" t="s">
        <v>0</v>
      </c>
      <c r="O911" s="312" t="str">
        <f t="shared" si="101"/>
        <v>Olga – Müller</v>
      </c>
      <c r="P911" s="92" t="s">
        <v>0</v>
      </c>
      <c r="Q911" s="141">
        <f t="shared" si="104"/>
        <v>899</v>
      </c>
      <c r="R911" s="278" t="str">
        <f t="shared" si="103"/>
        <v/>
      </c>
      <c r="T911" s="282" t="str" cm="1">
        <f t="array" ref="T911">IFERROR(INDEX(import_data,MATCH($T$8&amp;"-"&amp;$Q911,import_key,0),T$9),"")</f>
        <v/>
      </c>
      <c r="U911" s="280" t="str" cm="1">
        <f t="array" ref="U911">IFERROR(INDEX(import_data,MATCH($T$8&amp;"-"&amp;$Q911,import_key,0),U$9),"")</f>
        <v/>
      </c>
      <c r="V911" s="300" t="str" cm="1">
        <f t="array" ref="V911">IFERROR(INDEX(import_data,MATCH($T$8&amp;"-"&amp;$Q911,import_key,0),V$9),"")</f>
        <v/>
      </c>
    </row>
    <row r="912" spans="2:22" x14ac:dyDescent="0.25">
      <c r="B912" s="141">
        <f t="shared" si="98"/>
        <v>900</v>
      </c>
      <c r="C912" s="278">
        <f t="shared" si="102"/>
        <v>918</v>
      </c>
      <c r="E912" s="282" cm="1">
        <f t="array" ref="E912">IF($C912="","",INDEX(import_data,$C912,E$9))</f>
        <v>1465</v>
      </c>
      <c r="F912" s="280" t="str" cm="1">
        <f t="array" ref="F912">IF($C912="","",INDEX(import_data,$C912,F$9))</f>
        <v>Olga</v>
      </c>
      <c r="G912" s="280" t="str" cm="1">
        <f t="array" ref="G912">IF($C912="","",INDEX(import_data,$C912,G$9))</f>
        <v>Jerković Perić</v>
      </c>
      <c r="H912" s="280" t="str" cm="1">
        <f t="array" ref="H912">IF($C912="","",IF(INDEX(import_data,$C912,H$9)="","",INDEX(import_data,$C912,H$9)))</f>
        <v>OK Kapela</v>
      </c>
      <c r="I912" s="300" t="str" cm="1">
        <f t="array" ref="I912">IF($C912="","",IF(INDEX(import_data,$C912,I$9)="","",INDEX(import_data,$C912,I$9)))</f>
        <v>Ž21A</v>
      </c>
      <c r="K912" s="312" t="str">
        <f t="shared" si="99"/>
        <v>Olga – Jerković Perić – OK Kapela – Ž21A</v>
      </c>
      <c r="L912" s="92" t="s">
        <v>0</v>
      </c>
      <c r="M912" s="312" t="str">
        <f t="shared" si="100"/>
        <v>Olga – Jerković Perić – OK Kapela</v>
      </c>
      <c r="N912" s="92" t="s">
        <v>0</v>
      </c>
      <c r="O912" s="312" t="str">
        <f t="shared" si="101"/>
        <v>Olga – Jerković Perić</v>
      </c>
      <c r="P912" s="92" t="s">
        <v>0</v>
      </c>
      <c r="Q912" s="141">
        <f t="shared" si="104"/>
        <v>900</v>
      </c>
      <c r="R912" s="278" t="str">
        <f t="shared" si="103"/>
        <v/>
      </c>
      <c r="T912" s="282" t="str" cm="1">
        <f t="array" ref="T912">IFERROR(INDEX(import_data,MATCH($T$8&amp;"-"&amp;$Q912,import_key,0),T$9),"")</f>
        <v/>
      </c>
      <c r="U912" s="280" t="str" cm="1">
        <f t="array" ref="U912">IFERROR(INDEX(import_data,MATCH($T$8&amp;"-"&amp;$Q912,import_key,0),U$9),"")</f>
        <v/>
      </c>
      <c r="V912" s="300" t="str" cm="1">
        <f t="array" ref="V912">IFERROR(INDEX(import_data,MATCH($T$8&amp;"-"&amp;$Q912,import_key,0),V$9),"")</f>
        <v/>
      </c>
    </row>
    <row r="913" spans="2:22" x14ac:dyDescent="0.25">
      <c r="B913" s="141">
        <f t="shared" si="98"/>
        <v>901</v>
      </c>
      <c r="C913" s="278">
        <f t="shared" si="102"/>
        <v>919</v>
      </c>
      <c r="E913" s="282" cm="1">
        <f t="array" ref="E913">IF($C913="","",INDEX(import_data,$C913,E$9))</f>
        <v>1028</v>
      </c>
      <c r="F913" s="280" t="str" cm="1">
        <f t="array" ref="F913">IF($C913="","",INDEX(import_data,$C913,F$9))</f>
        <v>Oliver</v>
      </c>
      <c r="G913" s="280" t="str" cm="1">
        <f t="array" ref="G913">IF($C913="","",INDEX(import_data,$C913,G$9))</f>
        <v>Skočić</v>
      </c>
      <c r="H913" s="280" t="str" cm="1">
        <f t="array" ref="H913">IF($C913="","",IF(INDEX(import_data,$C913,H$9)="","",INDEX(import_data,$C913,H$9)))</f>
        <v>OK Vihor</v>
      </c>
      <c r="I913" s="300" t="str" cm="1">
        <f t="array" ref="I913">IF($C913="","",IF(INDEX(import_data,$C913,I$9)="","",INDEX(import_data,$C913,I$9)))</f>
        <v>M12</v>
      </c>
      <c r="K913" s="312" t="str">
        <f t="shared" si="99"/>
        <v>Oliver – Skočić – OK Vihor – M12</v>
      </c>
      <c r="L913" s="92" t="s">
        <v>0</v>
      </c>
      <c r="M913" s="312" t="str">
        <f t="shared" si="100"/>
        <v>Oliver – Skočić – OK Vihor</v>
      </c>
      <c r="N913" s="92" t="s">
        <v>0</v>
      </c>
      <c r="O913" s="312" t="str">
        <f t="shared" si="101"/>
        <v>Oliver – Skočić</v>
      </c>
      <c r="P913" s="92" t="s">
        <v>0</v>
      </c>
      <c r="Q913" s="141">
        <f t="shared" si="104"/>
        <v>901</v>
      </c>
      <c r="R913" s="278" t="str">
        <f t="shared" si="103"/>
        <v/>
      </c>
      <c r="T913" s="282" t="str" cm="1">
        <f t="array" ref="T913">IFERROR(INDEX(import_data,MATCH($T$8&amp;"-"&amp;$Q913,import_key,0),T$9),"")</f>
        <v/>
      </c>
      <c r="U913" s="280" t="str" cm="1">
        <f t="array" ref="U913">IFERROR(INDEX(import_data,MATCH($T$8&amp;"-"&amp;$Q913,import_key,0),U$9),"")</f>
        <v/>
      </c>
      <c r="V913" s="300" t="str" cm="1">
        <f t="array" ref="V913">IFERROR(INDEX(import_data,MATCH($T$8&amp;"-"&amp;$Q913,import_key,0),V$9),"")</f>
        <v/>
      </c>
    </row>
    <row r="914" spans="2:22" x14ac:dyDescent="0.25">
      <c r="B914" s="141">
        <f t="shared" si="98"/>
        <v>902</v>
      </c>
      <c r="C914" s="278">
        <f t="shared" si="102"/>
        <v>920</v>
      </c>
      <c r="E914" s="282" cm="1">
        <f t="array" ref="E914">IF($C914="","",INDEX(import_data,$C914,E$9))</f>
        <v>1978</v>
      </c>
      <c r="F914" s="280" t="str" cm="1">
        <f t="array" ref="F914">IF($C914="","",INDEX(import_data,$C914,F$9))</f>
        <v>Oliver</v>
      </c>
      <c r="G914" s="280" t="str" cm="1">
        <f t="array" ref="G914">IF($C914="","",INDEX(import_data,$C914,G$9))</f>
        <v>Magdić Govedarica</v>
      </c>
      <c r="H914" s="280" t="str" cm="1">
        <f t="array" ref="H914">IF($C914="","",IF(INDEX(import_data,$C914,H$9)="","",INDEX(import_data,$C914,H$9)))</f>
        <v>OK Japetić</v>
      </c>
      <c r="I914" s="300" t="str" cm="1">
        <f t="array" ref="I914">IF($C914="","",IF(INDEX(import_data,$C914,I$9)="","",INDEX(import_data,$C914,I$9)))</f>
        <v/>
      </c>
      <c r="K914" s="312" t="str">
        <f t="shared" si="99"/>
        <v>Oliver – Magdić Govedarica – OK Japetić</v>
      </c>
      <c r="L914" s="92" t="s">
        <v>0</v>
      </c>
      <c r="M914" s="312" t="str">
        <f t="shared" si="100"/>
        <v>Oliver – Magdić Govedarica – OK Japetić</v>
      </c>
      <c r="N914" s="92" t="s">
        <v>0</v>
      </c>
      <c r="O914" s="312" t="str">
        <f t="shared" si="101"/>
        <v>Oliver – Magdić Govedarica</v>
      </c>
      <c r="P914" s="92" t="s">
        <v>0</v>
      </c>
      <c r="Q914" s="141">
        <f t="shared" si="104"/>
        <v>902</v>
      </c>
      <c r="R914" s="278" t="str">
        <f t="shared" si="103"/>
        <v/>
      </c>
      <c r="T914" s="282" t="str" cm="1">
        <f t="array" ref="T914">IFERROR(INDEX(import_data,MATCH($T$8&amp;"-"&amp;$Q914,import_key,0),T$9),"")</f>
        <v/>
      </c>
      <c r="U914" s="280" t="str" cm="1">
        <f t="array" ref="U914">IFERROR(INDEX(import_data,MATCH($T$8&amp;"-"&amp;$Q914,import_key,0),U$9),"")</f>
        <v/>
      </c>
      <c r="V914" s="300" t="str" cm="1">
        <f t="array" ref="V914">IFERROR(INDEX(import_data,MATCH($T$8&amp;"-"&amp;$Q914,import_key,0),V$9),"")</f>
        <v/>
      </c>
    </row>
    <row r="915" spans="2:22" x14ac:dyDescent="0.25">
      <c r="B915" s="141">
        <f t="shared" si="98"/>
        <v>903</v>
      </c>
      <c r="C915" s="278">
        <f t="shared" si="102"/>
        <v>921</v>
      </c>
      <c r="E915" s="282" cm="1">
        <f t="array" ref="E915">IF($C915="","",INDEX(import_data,$C915,E$9))</f>
        <v>2110</v>
      </c>
      <c r="F915" s="280" t="str" cm="1">
        <f t="array" ref="F915">IF($C915="","",INDEX(import_data,$C915,F$9))</f>
        <v>Otto</v>
      </c>
      <c r="G915" s="280" t="str" cm="1">
        <f t="array" ref="G915">IF($C915="","",INDEX(import_data,$C915,G$9))</f>
        <v>Venhauer</v>
      </c>
      <c r="H915" s="280" t="str" cm="1">
        <f t="array" ref="H915">IF($C915="","",IF(INDEX(import_data,$C915,H$9)="","",INDEX(import_data,$C915,H$9)))</f>
        <v>OLC Union Vikt.</v>
      </c>
      <c r="I915" s="300" t="str" cm="1">
        <f t="array" ref="I915">IF($C915="","",IF(INDEX(import_data,$C915,I$9)="","",INDEX(import_data,$C915,I$9)))</f>
        <v/>
      </c>
      <c r="K915" s="312" t="str">
        <f t="shared" si="99"/>
        <v>Otto – Venhauer – OLC Union Vikt.</v>
      </c>
      <c r="L915" s="92" t="s">
        <v>0</v>
      </c>
      <c r="M915" s="312" t="str">
        <f t="shared" si="100"/>
        <v>Otto – Venhauer – OLC Union Vikt.</v>
      </c>
      <c r="N915" s="92" t="s">
        <v>0</v>
      </c>
      <c r="O915" s="312" t="str">
        <f t="shared" si="101"/>
        <v>Otto – Venhauer</v>
      </c>
      <c r="P915" s="92" t="s">
        <v>0</v>
      </c>
      <c r="Q915" s="141">
        <f t="shared" si="104"/>
        <v>903</v>
      </c>
      <c r="R915" s="278" t="str">
        <f t="shared" si="103"/>
        <v/>
      </c>
      <c r="T915" s="282" t="str" cm="1">
        <f t="array" ref="T915">IFERROR(INDEX(import_data,MATCH($T$8&amp;"-"&amp;$Q915,import_key,0),T$9),"")</f>
        <v/>
      </c>
      <c r="U915" s="280" t="str" cm="1">
        <f t="array" ref="U915">IFERROR(INDEX(import_data,MATCH($T$8&amp;"-"&amp;$Q915,import_key,0),U$9),"")</f>
        <v/>
      </c>
      <c r="V915" s="300" t="str" cm="1">
        <f t="array" ref="V915">IFERROR(INDEX(import_data,MATCH($T$8&amp;"-"&amp;$Q915,import_key,0),V$9),"")</f>
        <v/>
      </c>
    </row>
    <row r="916" spans="2:22" x14ac:dyDescent="0.25">
      <c r="B916" s="141">
        <f t="shared" si="98"/>
        <v>904</v>
      </c>
      <c r="C916" s="278">
        <f t="shared" si="102"/>
        <v>922</v>
      </c>
      <c r="E916" s="282" cm="1">
        <f t="array" ref="E916">IF($C916="","",INDEX(import_data,$C916,E$9))</f>
        <v>1116</v>
      </c>
      <c r="F916" s="280" t="str" cm="1">
        <f t="array" ref="F916">IF($C916="","",INDEX(import_data,$C916,F$9))</f>
        <v>Ozren</v>
      </c>
      <c r="G916" s="280" t="str" cm="1">
        <f t="array" ref="G916">IF($C916="","",INDEX(import_data,$C916,G$9))</f>
        <v>Pevec</v>
      </c>
      <c r="H916" s="280" t="str" cm="1">
        <f t="array" ref="H916">IF($C916="","",IF(INDEX(import_data,$C916,H$9)="","",INDEX(import_data,$C916,H$9)))</f>
        <v>OK Varaždin</v>
      </c>
      <c r="I916" s="300" t="str" cm="1">
        <f t="array" ref="I916">IF($C916="","",IF(INDEX(import_data,$C916,I$9)="","",INDEX(import_data,$C916,I$9)))</f>
        <v/>
      </c>
      <c r="K916" s="312" t="str">
        <f t="shared" si="99"/>
        <v>Ozren – Pevec – OK Varaždin</v>
      </c>
      <c r="L916" s="92" t="s">
        <v>0</v>
      </c>
      <c r="M916" s="312" t="str">
        <f t="shared" si="100"/>
        <v>Ozren – Pevec – OK Varaždin</v>
      </c>
      <c r="N916" s="92" t="s">
        <v>0</v>
      </c>
      <c r="O916" s="312" t="str">
        <f t="shared" si="101"/>
        <v>Ozren – Pevec</v>
      </c>
      <c r="P916" s="92" t="s">
        <v>0</v>
      </c>
      <c r="Q916" s="141">
        <f t="shared" si="104"/>
        <v>904</v>
      </c>
      <c r="R916" s="278" t="str">
        <f t="shared" si="103"/>
        <v/>
      </c>
      <c r="T916" s="282" t="str" cm="1">
        <f t="array" ref="T916">IFERROR(INDEX(import_data,MATCH($T$8&amp;"-"&amp;$Q916,import_key,0),T$9),"")</f>
        <v/>
      </c>
      <c r="U916" s="280" t="str" cm="1">
        <f t="array" ref="U916">IFERROR(INDEX(import_data,MATCH($T$8&amp;"-"&amp;$Q916,import_key,0),U$9),"")</f>
        <v/>
      </c>
      <c r="V916" s="300" t="str" cm="1">
        <f t="array" ref="V916">IFERROR(INDEX(import_data,MATCH($T$8&amp;"-"&amp;$Q916,import_key,0),V$9),"")</f>
        <v/>
      </c>
    </row>
    <row r="917" spans="2:22" x14ac:dyDescent="0.25">
      <c r="B917" s="141">
        <f t="shared" ref="B917:B980" si="105">B916+1</f>
        <v>905</v>
      </c>
      <c r="C917" s="278">
        <f t="shared" si="102"/>
        <v>923</v>
      </c>
      <c r="E917" s="282" cm="1">
        <f t="array" ref="E917">IF($C917="","",INDEX(import_data,$C917,E$9))</f>
        <v>1047</v>
      </c>
      <c r="F917" s="280" t="str" cm="1">
        <f t="array" ref="F917">IF($C917="","",INDEX(import_data,$C917,F$9))</f>
        <v>Paola</v>
      </c>
      <c r="G917" s="280" t="str" cm="1">
        <f t="array" ref="G917">IF($C917="","",INDEX(import_data,$C917,G$9))</f>
        <v>Rako</v>
      </c>
      <c r="H917" s="280" t="str" cm="1">
        <f t="array" ref="H917">IF($C917="","",IF(INDEX(import_data,$C917,H$9)="","",INDEX(import_data,$C917,H$9)))</f>
        <v>OK Vihor</v>
      </c>
      <c r="I917" s="300" t="str" cm="1">
        <f t="array" ref="I917">IF($C917="","",IF(INDEX(import_data,$C917,I$9)="","",INDEX(import_data,$C917,I$9)))</f>
        <v>Ž16</v>
      </c>
      <c r="K917" s="312" t="str">
        <f t="shared" si="99"/>
        <v>Paola – Rako – OK Vihor – Ž16</v>
      </c>
      <c r="L917" s="92" t="s">
        <v>0</v>
      </c>
      <c r="M917" s="312" t="str">
        <f t="shared" si="100"/>
        <v>Paola – Rako – OK Vihor</v>
      </c>
      <c r="N917" s="92" t="s">
        <v>0</v>
      </c>
      <c r="O917" s="312" t="str">
        <f t="shared" si="101"/>
        <v>Paola – Rako</v>
      </c>
      <c r="P917" s="92" t="s">
        <v>0</v>
      </c>
      <c r="Q917" s="141">
        <f t="shared" si="104"/>
        <v>905</v>
      </c>
      <c r="R917" s="278" t="str">
        <f t="shared" si="103"/>
        <v/>
      </c>
      <c r="T917" s="282" t="str" cm="1">
        <f t="array" ref="T917">IFERROR(INDEX(import_data,MATCH($T$8&amp;"-"&amp;$Q917,import_key,0),T$9),"")</f>
        <v/>
      </c>
      <c r="U917" s="280" t="str" cm="1">
        <f t="array" ref="U917">IFERROR(INDEX(import_data,MATCH($T$8&amp;"-"&amp;$Q917,import_key,0),U$9),"")</f>
        <v/>
      </c>
      <c r="V917" s="300" t="str" cm="1">
        <f t="array" ref="V917">IFERROR(INDEX(import_data,MATCH($T$8&amp;"-"&amp;$Q917,import_key,0),V$9),"")</f>
        <v/>
      </c>
    </row>
    <row r="918" spans="2:22" x14ac:dyDescent="0.25">
      <c r="B918" s="141">
        <f t="shared" si="105"/>
        <v>906</v>
      </c>
      <c r="C918" s="278">
        <f t="shared" si="102"/>
        <v>924</v>
      </c>
      <c r="E918" s="282" cm="1">
        <f t="array" ref="E918">IF($C918="","",INDEX(import_data,$C918,E$9))</f>
        <v>1753</v>
      </c>
      <c r="F918" s="280" t="str" cm="1">
        <f t="array" ref="F918">IF($C918="","",INDEX(import_data,$C918,F$9))</f>
        <v>Paola</v>
      </c>
      <c r="G918" s="280" t="str" cm="1">
        <f t="array" ref="G918">IF($C918="","",INDEX(import_data,$C918,G$9))</f>
        <v>Fumić</v>
      </c>
      <c r="H918" s="280" t="str" cm="1">
        <f t="array" ref="H918">IF($C918="","",IF(INDEX(import_data,$C918,H$9)="","",INDEX(import_data,$C918,H$9)))</f>
        <v>OK Kapela</v>
      </c>
      <c r="I918" s="300" t="str" cm="1">
        <f t="array" ref="I918">IF($C918="","",IF(INDEX(import_data,$C918,I$9)="","",INDEX(import_data,$C918,I$9)))</f>
        <v/>
      </c>
      <c r="K918" s="312" t="str">
        <f t="shared" si="99"/>
        <v>Paola – Fumić – OK Kapela</v>
      </c>
      <c r="L918" s="92" t="s">
        <v>0</v>
      </c>
      <c r="M918" s="312" t="str">
        <f t="shared" si="100"/>
        <v>Paola – Fumić – OK Kapela</v>
      </c>
      <c r="N918" s="92" t="s">
        <v>0</v>
      </c>
      <c r="O918" s="312" t="str">
        <f t="shared" si="101"/>
        <v>Paola – Fumić</v>
      </c>
      <c r="P918" s="92" t="s">
        <v>0</v>
      </c>
      <c r="Q918" s="141">
        <f t="shared" si="104"/>
        <v>906</v>
      </c>
      <c r="R918" s="278" t="str">
        <f t="shared" si="103"/>
        <v/>
      </c>
      <c r="T918" s="282" t="str" cm="1">
        <f t="array" ref="T918">IFERROR(INDEX(import_data,MATCH($T$8&amp;"-"&amp;$Q918,import_key,0),T$9),"")</f>
        <v/>
      </c>
      <c r="U918" s="280" t="str" cm="1">
        <f t="array" ref="U918">IFERROR(INDEX(import_data,MATCH($T$8&amp;"-"&amp;$Q918,import_key,0),U$9),"")</f>
        <v/>
      </c>
      <c r="V918" s="300" t="str" cm="1">
        <f t="array" ref="V918">IFERROR(INDEX(import_data,MATCH($T$8&amp;"-"&amp;$Q918,import_key,0),V$9),"")</f>
        <v/>
      </c>
    </row>
    <row r="919" spans="2:22" x14ac:dyDescent="0.25">
      <c r="B919" s="141">
        <f t="shared" si="105"/>
        <v>907</v>
      </c>
      <c r="C919" s="278">
        <f t="shared" si="102"/>
        <v>925</v>
      </c>
      <c r="E919" s="282" cm="1">
        <f t="array" ref="E919">IF($C919="","",INDEX(import_data,$C919,E$9))</f>
        <v>1831</v>
      </c>
      <c r="F919" s="280" t="str" cm="1">
        <f t="array" ref="F919">IF($C919="","",INDEX(import_data,$C919,F$9))</f>
        <v>Patricija</v>
      </c>
      <c r="G919" s="280" t="str" cm="1">
        <f t="array" ref="G919">IF($C919="","",INDEX(import_data,$C919,G$9))</f>
        <v>Urbanc</v>
      </c>
      <c r="H919" s="280" t="str" cm="1">
        <f t="array" ref="H919">IF($C919="","",IF(INDEX(import_data,$C919,H$9)="","",INDEX(import_data,$C919,H$9)))</f>
        <v>OK Ris</v>
      </c>
      <c r="I919" s="300" t="str" cm="1">
        <f t="array" ref="I919">IF($C919="","",IF(INDEX(import_data,$C919,I$9)="","",INDEX(import_data,$C919,I$9)))</f>
        <v/>
      </c>
      <c r="K919" s="312" t="str">
        <f t="shared" si="99"/>
        <v>Patricija – Urbanc – OK Ris</v>
      </c>
      <c r="L919" s="92" t="s">
        <v>0</v>
      </c>
      <c r="M919" s="312" t="str">
        <f t="shared" si="100"/>
        <v>Patricija – Urbanc – OK Ris</v>
      </c>
      <c r="N919" s="92" t="s">
        <v>0</v>
      </c>
      <c r="O919" s="312" t="str">
        <f t="shared" si="101"/>
        <v>Patricija – Urbanc</v>
      </c>
      <c r="P919" s="92" t="s">
        <v>0</v>
      </c>
      <c r="Q919" s="141">
        <f t="shared" si="104"/>
        <v>907</v>
      </c>
      <c r="R919" s="278" t="str">
        <f t="shared" si="103"/>
        <v/>
      </c>
      <c r="T919" s="282" t="str" cm="1">
        <f t="array" ref="T919">IFERROR(INDEX(import_data,MATCH($T$8&amp;"-"&amp;$Q919,import_key,0),T$9),"")</f>
        <v/>
      </c>
      <c r="U919" s="280" t="str" cm="1">
        <f t="array" ref="U919">IFERROR(INDEX(import_data,MATCH($T$8&amp;"-"&amp;$Q919,import_key,0),U$9),"")</f>
        <v/>
      </c>
      <c r="V919" s="300" t="str" cm="1">
        <f t="array" ref="V919">IFERROR(INDEX(import_data,MATCH($T$8&amp;"-"&amp;$Q919,import_key,0),V$9),"")</f>
        <v/>
      </c>
    </row>
    <row r="920" spans="2:22" x14ac:dyDescent="0.25">
      <c r="B920" s="141">
        <f t="shared" si="105"/>
        <v>908</v>
      </c>
      <c r="C920" s="278">
        <f t="shared" si="102"/>
        <v>926</v>
      </c>
      <c r="E920" s="282" cm="1">
        <f t="array" ref="E920">IF($C920="","",INDEX(import_data,$C920,E$9))</f>
        <v>1918</v>
      </c>
      <c r="F920" s="280" t="str" cm="1">
        <f t="array" ref="F920">IF($C920="","",INDEX(import_data,$C920,F$9))</f>
        <v>Patricija</v>
      </c>
      <c r="G920" s="280" t="str" cm="1">
        <f t="array" ref="G920">IF($C920="","",INDEX(import_data,$C920,G$9))</f>
        <v>Jedrejčić</v>
      </c>
      <c r="H920" s="280" t="str" cm="1">
        <f t="array" ref="H920">IF($C920="","",IF(INDEX(import_data,$C920,H$9)="","",INDEX(import_data,$C920,H$9)))</f>
        <v>OK Vihor</v>
      </c>
      <c r="I920" s="300" t="str" cm="1">
        <f t="array" ref="I920">IF($C920="","",IF(INDEX(import_data,$C920,I$9)="","",INDEX(import_data,$C920,I$9)))</f>
        <v/>
      </c>
      <c r="K920" s="312" t="str">
        <f t="shared" si="99"/>
        <v>Patricija – Jedrejčić – OK Vihor</v>
      </c>
      <c r="L920" s="92" t="s">
        <v>0</v>
      </c>
      <c r="M920" s="312" t="str">
        <f t="shared" si="100"/>
        <v>Patricija – Jedrejčić – OK Vihor</v>
      </c>
      <c r="N920" s="92" t="s">
        <v>0</v>
      </c>
      <c r="O920" s="312" t="str">
        <f t="shared" si="101"/>
        <v>Patricija – Jedrejčić</v>
      </c>
      <c r="P920" s="92" t="s">
        <v>0</v>
      </c>
      <c r="Q920" s="141">
        <f t="shared" si="104"/>
        <v>908</v>
      </c>
      <c r="R920" s="278" t="str">
        <f t="shared" si="103"/>
        <v/>
      </c>
      <c r="T920" s="282" t="str" cm="1">
        <f t="array" ref="T920">IFERROR(INDEX(import_data,MATCH($T$8&amp;"-"&amp;$Q920,import_key,0),T$9),"")</f>
        <v/>
      </c>
      <c r="U920" s="301" t="str" cm="1">
        <f t="array" ref="U920">IFERROR(INDEX(import_data,MATCH($T$8&amp;"-"&amp;$Q920,import_key,0),U$9),"")</f>
        <v/>
      </c>
      <c r="V920" s="300" t="str" cm="1">
        <f t="array" ref="V920">IFERROR(INDEX(import_data,MATCH($T$8&amp;"-"&amp;$Q920,import_key,0),V$9),"")</f>
        <v/>
      </c>
    </row>
    <row r="921" spans="2:22" x14ac:dyDescent="0.25">
      <c r="B921" s="141">
        <f t="shared" si="105"/>
        <v>909</v>
      </c>
      <c r="C921" s="278">
        <f t="shared" si="102"/>
        <v>927</v>
      </c>
      <c r="E921" s="282" cm="1">
        <f t="array" ref="E921">IF($C921="","",INDEX(import_data,$C921,E$9))</f>
        <v>1169</v>
      </c>
      <c r="F921" s="280" t="str" cm="1">
        <f t="array" ref="F921">IF($C921="","",INDEX(import_data,$C921,F$9))</f>
        <v>Patrick</v>
      </c>
      <c r="G921" s="280" t="str" cm="1">
        <f t="array" ref="G921">IF($C921="","",INDEX(import_data,$C921,G$9))</f>
        <v>Milković</v>
      </c>
      <c r="H921" s="280" t="str" cm="1">
        <f t="array" ref="H921">IF($C921="","",IF(INDEX(import_data,$C921,H$9)="","",INDEX(import_data,$C921,H$9)))</f>
        <v>OK Japetić</v>
      </c>
      <c r="I921" s="300" t="str" cm="1">
        <f t="array" ref="I921">IF($C921="","",IF(INDEX(import_data,$C921,I$9)="","",INDEX(import_data,$C921,I$9)))</f>
        <v>M16</v>
      </c>
      <c r="K921" s="312" t="str">
        <f t="shared" si="99"/>
        <v>Patrick – Milković – OK Japetić – M16</v>
      </c>
      <c r="L921" s="92" t="s">
        <v>0</v>
      </c>
      <c r="M921" s="312" t="str">
        <f t="shared" si="100"/>
        <v>Patrick – Milković – OK Japetić</v>
      </c>
      <c r="N921" s="92" t="s">
        <v>0</v>
      </c>
      <c r="O921" s="312" t="str">
        <f t="shared" si="101"/>
        <v>Patrick – Milković</v>
      </c>
      <c r="P921" s="92" t="s">
        <v>0</v>
      </c>
      <c r="Q921" s="141">
        <f t="shared" si="104"/>
        <v>909</v>
      </c>
      <c r="R921" s="278" t="str">
        <f t="shared" si="103"/>
        <v/>
      </c>
      <c r="T921" s="282" t="str" cm="1">
        <f t="array" ref="T921">IFERROR(INDEX(import_data,MATCH($T$8&amp;"-"&amp;$Q921,import_key,0),T$9),"")</f>
        <v/>
      </c>
      <c r="U921" s="280" t="str" cm="1">
        <f t="array" ref="U921">IFERROR(INDEX(import_data,MATCH($T$8&amp;"-"&amp;$Q921,import_key,0),U$9),"")</f>
        <v/>
      </c>
      <c r="V921" s="300" t="str" cm="1">
        <f t="array" ref="V921">IFERROR(INDEX(import_data,MATCH($T$8&amp;"-"&amp;$Q921,import_key,0),V$9),"")</f>
        <v/>
      </c>
    </row>
    <row r="922" spans="2:22" x14ac:dyDescent="0.25">
      <c r="B922" s="141">
        <f t="shared" si="105"/>
        <v>910</v>
      </c>
      <c r="C922" s="278">
        <f t="shared" si="102"/>
        <v>928</v>
      </c>
      <c r="E922" s="282" cm="1">
        <f t="array" ref="E922">IF($C922="","",INDEX(import_data,$C922,E$9))</f>
        <v>1444</v>
      </c>
      <c r="F922" s="280" t="str" cm="1">
        <f t="array" ref="F922">IF($C922="","",INDEX(import_data,$C922,F$9))</f>
        <v>Patrick</v>
      </c>
      <c r="G922" s="280" t="str" cm="1">
        <f t="array" ref="G922">IF($C922="","",INDEX(import_data,$C922,G$9))</f>
        <v>Burton</v>
      </c>
      <c r="H922" s="280" t="str" cm="1">
        <f t="array" ref="H922">IF($C922="","",IF(INDEX(import_data,$C922,H$9)="","",INDEX(import_data,$C922,H$9)))</f>
        <v>OK Vihor</v>
      </c>
      <c r="I922" s="300" t="str" cm="1">
        <f t="array" ref="I922">IF($C922="","",IF(INDEX(import_data,$C922,I$9)="","",INDEX(import_data,$C922,I$9)))</f>
        <v/>
      </c>
      <c r="K922" s="312" t="str">
        <f t="shared" si="99"/>
        <v>Patrick – Burton – OK Vihor</v>
      </c>
      <c r="L922" s="92" t="s">
        <v>0</v>
      </c>
      <c r="M922" s="312" t="str">
        <f t="shared" si="100"/>
        <v>Patrick – Burton – OK Vihor</v>
      </c>
      <c r="N922" s="92" t="s">
        <v>0</v>
      </c>
      <c r="O922" s="312" t="str">
        <f t="shared" si="101"/>
        <v>Patrick – Burton</v>
      </c>
      <c r="P922" s="92" t="s">
        <v>0</v>
      </c>
      <c r="Q922" s="141">
        <f t="shared" si="104"/>
        <v>910</v>
      </c>
      <c r="R922" s="278" t="str">
        <f t="shared" si="103"/>
        <v/>
      </c>
      <c r="T922" s="282" t="str" cm="1">
        <f t="array" ref="T922">IFERROR(INDEX(import_data,MATCH($T$8&amp;"-"&amp;$Q922,import_key,0),T$9),"")</f>
        <v/>
      </c>
      <c r="U922" s="280" t="str" cm="1">
        <f t="array" ref="U922">IFERROR(INDEX(import_data,MATCH($T$8&amp;"-"&amp;$Q922,import_key,0),U$9),"")</f>
        <v/>
      </c>
      <c r="V922" s="300" t="str" cm="1">
        <f t="array" ref="V922">IFERROR(INDEX(import_data,MATCH($T$8&amp;"-"&amp;$Q922,import_key,0),V$9),"")</f>
        <v/>
      </c>
    </row>
    <row r="923" spans="2:22" x14ac:dyDescent="0.25">
      <c r="B923" s="141">
        <f t="shared" si="105"/>
        <v>911</v>
      </c>
      <c r="C923" s="278">
        <f t="shared" si="102"/>
        <v>929</v>
      </c>
      <c r="E923" s="282" cm="1">
        <f t="array" ref="E923">IF($C923="","",INDEX(import_data,$C923,E$9))</f>
        <v>2021</v>
      </c>
      <c r="F923" s="280" t="str" cm="1">
        <f t="array" ref="F923">IF($C923="","",INDEX(import_data,$C923,F$9))</f>
        <v>Patrik</v>
      </c>
      <c r="G923" s="280" t="str" cm="1">
        <f t="array" ref="G923">IF($C923="","",INDEX(import_data,$C923,G$9))</f>
        <v>Grijak</v>
      </c>
      <c r="H923" s="280" t="str" cm="1">
        <f t="array" ref="H923">IF($C923="","",IF(INDEX(import_data,$C923,H$9)="","",INDEX(import_data,$C923,H$9)))</f>
        <v>OK Jelen</v>
      </c>
      <c r="I923" s="300" t="str" cm="1">
        <f t="array" ref="I923">IF($C923="","",IF(INDEX(import_data,$C923,I$9)="","",INDEX(import_data,$C923,I$9)))</f>
        <v/>
      </c>
      <c r="K923" s="312" t="str">
        <f t="shared" si="99"/>
        <v>Patrik – Grijak – OK Jelen</v>
      </c>
      <c r="L923" s="92" t="s">
        <v>0</v>
      </c>
      <c r="M923" s="312" t="str">
        <f t="shared" si="100"/>
        <v>Patrik – Grijak – OK Jelen</v>
      </c>
      <c r="N923" s="92" t="s">
        <v>0</v>
      </c>
      <c r="O923" s="312" t="str">
        <f t="shared" si="101"/>
        <v>Patrik – Grijak</v>
      </c>
      <c r="P923" s="92" t="s">
        <v>0</v>
      </c>
      <c r="Q923" s="141">
        <f t="shared" si="104"/>
        <v>911</v>
      </c>
      <c r="R923" s="278" t="str">
        <f t="shared" si="103"/>
        <v/>
      </c>
      <c r="T923" s="282" t="str" cm="1">
        <f t="array" ref="T923">IFERROR(INDEX(import_data,MATCH($T$8&amp;"-"&amp;$Q923,import_key,0),T$9),"")</f>
        <v/>
      </c>
      <c r="U923" s="280" t="str" cm="1">
        <f t="array" ref="U923">IFERROR(INDEX(import_data,MATCH($T$8&amp;"-"&amp;$Q923,import_key,0),U$9),"")</f>
        <v/>
      </c>
      <c r="V923" s="300" t="str" cm="1">
        <f t="array" ref="V923">IFERROR(INDEX(import_data,MATCH($T$8&amp;"-"&amp;$Q923,import_key,0),V$9),"")</f>
        <v/>
      </c>
    </row>
    <row r="924" spans="2:22" x14ac:dyDescent="0.25">
      <c r="B924" s="141">
        <f t="shared" si="105"/>
        <v>912</v>
      </c>
      <c r="C924" s="278">
        <f t="shared" si="102"/>
        <v>930</v>
      </c>
      <c r="E924" s="282" cm="1">
        <f t="array" ref="E924">IF($C924="","",INDEX(import_data,$C924,E$9))</f>
        <v>1723</v>
      </c>
      <c r="F924" s="280" t="str" cm="1">
        <f t="array" ref="F924">IF($C924="","",INDEX(import_data,$C924,F$9))</f>
        <v>Paul</v>
      </c>
      <c r="G924" s="280" t="str" cm="1">
        <f t="array" ref="G924">IF($C924="","",INDEX(import_data,$C924,G$9))</f>
        <v>Skobe</v>
      </c>
      <c r="H924" s="280" t="str" cm="1">
        <f t="array" ref="H924">IF($C924="","",IF(INDEX(import_data,$C924,H$9)="","",INDEX(import_data,$C924,H$9)))</f>
        <v>OK Vihor</v>
      </c>
      <c r="I924" s="300" t="str" cm="1">
        <f t="array" ref="I924">IF($C924="","",IF(INDEX(import_data,$C924,I$9)="","",INDEX(import_data,$C924,I$9)))</f>
        <v/>
      </c>
      <c r="K924" s="312" t="str">
        <f t="shared" si="99"/>
        <v>Paul – Skobe – OK Vihor</v>
      </c>
      <c r="L924" s="92" t="s">
        <v>0</v>
      </c>
      <c r="M924" s="312" t="str">
        <f t="shared" si="100"/>
        <v>Paul – Skobe – OK Vihor</v>
      </c>
      <c r="N924" s="92" t="s">
        <v>0</v>
      </c>
      <c r="O924" s="312" t="str">
        <f t="shared" si="101"/>
        <v>Paul – Skobe</v>
      </c>
      <c r="P924" s="92" t="s">
        <v>0</v>
      </c>
      <c r="Q924" s="141">
        <f t="shared" si="104"/>
        <v>912</v>
      </c>
      <c r="R924" s="278" t="str">
        <f t="shared" si="103"/>
        <v/>
      </c>
      <c r="T924" s="282" t="str" cm="1">
        <f t="array" ref="T924">IFERROR(INDEX(import_data,MATCH($T$8&amp;"-"&amp;$Q924,import_key,0),T$9),"")</f>
        <v/>
      </c>
      <c r="U924" s="280" t="str" cm="1">
        <f t="array" ref="U924">IFERROR(INDEX(import_data,MATCH($T$8&amp;"-"&amp;$Q924,import_key,0),U$9),"")</f>
        <v/>
      </c>
      <c r="V924" s="300" t="str" cm="1">
        <f t="array" ref="V924">IFERROR(INDEX(import_data,MATCH($T$8&amp;"-"&amp;$Q924,import_key,0),V$9),"")</f>
        <v/>
      </c>
    </row>
    <row r="925" spans="2:22" x14ac:dyDescent="0.25">
      <c r="B925" s="141">
        <f t="shared" si="105"/>
        <v>913</v>
      </c>
      <c r="C925" s="278">
        <f t="shared" si="102"/>
        <v>931</v>
      </c>
      <c r="E925" s="282" cm="1">
        <f t="array" ref="E925">IF($C925="","",INDEX(import_data,$C925,E$9))</f>
        <v>1552</v>
      </c>
      <c r="F925" s="280" t="str" cm="1">
        <f t="array" ref="F925">IF($C925="","",INDEX(import_data,$C925,F$9))</f>
        <v>Paula</v>
      </c>
      <c r="G925" s="280" t="str" cm="1">
        <f t="array" ref="G925">IF($C925="","",INDEX(import_data,$C925,G$9))</f>
        <v>Vrdoljak</v>
      </c>
      <c r="H925" s="280" t="str" cm="1">
        <f t="array" ref="H925">IF($C925="","",IF(INDEX(import_data,$C925,H$9)="","",INDEX(import_data,$C925,H$9)))</f>
        <v>OK Vihor</v>
      </c>
      <c r="I925" s="300" t="str" cm="1">
        <f t="array" ref="I925">IF($C925="","",IF(INDEX(import_data,$C925,I$9)="","",INDEX(import_data,$C925,I$9)))</f>
        <v>Ž45</v>
      </c>
      <c r="K925" s="312" t="str">
        <f t="shared" si="99"/>
        <v>Paula – Vrdoljak – OK Vihor – Ž45</v>
      </c>
      <c r="L925" s="92" t="s">
        <v>0</v>
      </c>
      <c r="M925" s="312" t="str">
        <f t="shared" si="100"/>
        <v>Paula – Vrdoljak – OK Vihor</v>
      </c>
      <c r="N925" s="92" t="s">
        <v>0</v>
      </c>
      <c r="O925" s="312" t="str">
        <f t="shared" si="101"/>
        <v>Paula – Vrdoljak</v>
      </c>
      <c r="P925" s="92" t="s">
        <v>0</v>
      </c>
      <c r="Q925" s="141">
        <f t="shared" si="104"/>
        <v>913</v>
      </c>
      <c r="R925" s="278" t="str">
        <f t="shared" si="103"/>
        <v/>
      </c>
      <c r="T925" s="282" t="str" cm="1">
        <f t="array" ref="T925">IFERROR(INDEX(import_data,MATCH($T$8&amp;"-"&amp;$Q925,import_key,0),T$9),"")</f>
        <v/>
      </c>
      <c r="U925" s="280" t="str" cm="1">
        <f t="array" ref="U925">IFERROR(INDEX(import_data,MATCH($T$8&amp;"-"&amp;$Q925,import_key,0),U$9),"")</f>
        <v/>
      </c>
      <c r="V925" s="300" t="str" cm="1">
        <f t="array" ref="V925">IFERROR(INDEX(import_data,MATCH($T$8&amp;"-"&amp;$Q925,import_key,0),V$9),"")</f>
        <v/>
      </c>
    </row>
    <row r="926" spans="2:22" x14ac:dyDescent="0.25">
      <c r="B926" s="141">
        <f t="shared" si="105"/>
        <v>914</v>
      </c>
      <c r="C926" s="278">
        <f t="shared" si="102"/>
        <v>932</v>
      </c>
      <c r="E926" s="282" cm="1">
        <f t="array" ref="E926">IF($C926="","",INDEX(import_data,$C926,E$9))</f>
        <v>1508</v>
      </c>
      <c r="F926" s="280" t="str" cm="1">
        <f t="array" ref="F926">IF($C926="","",INDEX(import_data,$C926,F$9))</f>
        <v>Paula</v>
      </c>
      <c r="G926" s="280" t="str" cm="1">
        <f t="array" ref="G926">IF($C926="","",INDEX(import_data,$C926,G$9))</f>
        <v>Prpić</v>
      </c>
      <c r="H926" s="280" t="str" cm="1">
        <f t="array" ref="H926">IF($C926="","",IF(INDEX(import_data,$C926,H$9)="","",INDEX(import_data,$C926,H$9)))</f>
        <v>OK Vihor</v>
      </c>
      <c r="I926" s="300" t="str" cm="1">
        <f t="array" ref="I926">IF($C926="","",IF(INDEX(import_data,$C926,I$9)="","",INDEX(import_data,$C926,I$9)))</f>
        <v>Ž21B</v>
      </c>
      <c r="K926" s="312" t="str">
        <f t="shared" si="99"/>
        <v>Paula – Prpić – OK Vihor – Ž21B</v>
      </c>
      <c r="L926" s="92" t="s">
        <v>0</v>
      </c>
      <c r="M926" s="312" t="str">
        <f t="shared" si="100"/>
        <v>Paula – Prpić – OK Vihor</v>
      </c>
      <c r="N926" s="92" t="s">
        <v>0</v>
      </c>
      <c r="O926" s="312" t="str">
        <f t="shared" si="101"/>
        <v>Paula – Prpić</v>
      </c>
      <c r="P926" s="92" t="s">
        <v>0</v>
      </c>
      <c r="Q926" s="141">
        <f t="shared" si="104"/>
        <v>914</v>
      </c>
      <c r="R926" s="278" t="str">
        <f t="shared" si="103"/>
        <v/>
      </c>
      <c r="T926" s="282" t="str" cm="1">
        <f t="array" ref="T926">IFERROR(INDEX(import_data,MATCH($T$8&amp;"-"&amp;$Q926,import_key,0),T$9),"")</f>
        <v/>
      </c>
      <c r="U926" s="280" t="str" cm="1">
        <f t="array" ref="U926">IFERROR(INDEX(import_data,MATCH($T$8&amp;"-"&amp;$Q926,import_key,0),U$9),"")</f>
        <v/>
      </c>
      <c r="V926" s="300" t="str" cm="1">
        <f t="array" ref="V926">IFERROR(INDEX(import_data,MATCH($T$8&amp;"-"&amp;$Q926,import_key,0),V$9),"")</f>
        <v/>
      </c>
    </row>
    <row r="927" spans="2:22" x14ac:dyDescent="0.25">
      <c r="B927" s="141">
        <f t="shared" si="105"/>
        <v>915</v>
      </c>
      <c r="C927" s="278">
        <f t="shared" si="102"/>
        <v>933</v>
      </c>
      <c r="E927" s="282" cm="1">
        <f t="array" ref="E927">IF($C927="","",INDEX(import_data,$C927,E$9))</f>
        <v>2242</v>
      </c>
      <c r="F927" s="280" t="str" cm="1">
        <f t="array" ref="F927">IF($C927="","",INDEX(import_data,$C927,F$9))</f>
        <v>Paula</v>
      </c>
      <c r="G927" s="280" t="str" cm="1">
        <f t="array" ref="G927">IF($C927="","",INDEX(import_data,$C927,G$9))</f>
        <v>Lastavec</v>
      </c>
      <c r="H927" s="280" t="str" cm="1">
        <f t="array" ref="H927">IF($C927="","",IF(INDEX(import_data,$C927,H$9)="","",INDEX(import_data,$C927,H$9)))</f>
        <v>OK Varaždin</v>
      </c>
      <c r="I927" s="300" t="str" cm="1">
        <f t="array" ref="I927">IF($C927="","",IF(INDEX(import_data,$C927,I$9)="","",INDEX(import_data,$C927,I$9)))</f>
        <v/>
      </c>
      <c r="K927" s="312" t="str">
        <f t="shared" si="99"/>
        <v>Paula – Lastavec – OK Varaždin</v>
      </c>
      <c r="L927" s="92" t="s">
        <v>0</v>
      </c>
      <c r="M927" s="312" t="str">
        <f t="shared" si="100"/>
        <v>Paula – Lastavec – OK Varaždin</v>
      </c>
      <c r="N927" s="92" t="s">
        <v>0</v>
      </c>
      <c r="O927" s="312" t="str">
        <f t="shared" si="101"/>
        <v>Paula – Lastavec</v>
      </c>
      <c r="P927" s="92" t="s">
        <v>0</v>
      </c>
      <c r="Q927" s="141">
        <f t="shared" si="104"/>
        <v>915</v>
      </c>
      <c r="R927" s="278" t="str">
        <f t="shared" si="103"/>
        <v/>
      </c>
      <c r="T927" s="282" t="str" cm="1">
        <f t="array" ref="T927">IFERROR(INDEX(import_data,MATCH($T$8&amp;"-"&amp;$Q927,import_key,0),T$9),"")</f>
        <v/>
      </c>
      <c r="U927" s="280" t="str" cm="1">
        <f t="array" ref="U927">IFERROR(INDEX(import_data,MATCH($T$8&amp;"-"&amp;$Q927,import_key,0),U$9),"")</f>
        <v/>
      </c>
      <c r="V927" s="300" t="str" cm="1">
        <f t="array" ref="V927">IFERROR(INDEX(import_data,MATCH($T$8&amp;"-"&amp;$Q927,import_key,0),V$9),"")</f>
        <v/>
      </c>
    </row>
    <row r="928" spans="2:22" x14ac:dyDescent="0.25">
      <c r="B928" s="141">
        <f t="shared" si="105"/>
        <v>916</v>
      </c>
      <c r="C928" s="278">
        <f t="shared" si="102"/>
        <v>934</v>
      </c>
      <c r="E928" s="282" cm="1">
        <f t="array" ref="E928">IF($C928="","",INDEX(import_data,$C928,E$9))</f>
        <v>1431</v>
      </c>
      <c r="F928" s="280" t="str" cm="1">
        <f t="array" ref="F928">IF($C928="","",INDEX(import_data,$C928,F$9))</f>
        <v>Paula</v>
      </c>
      <c r="G928" s="280" t="str" cm="1">
        <f t="array" ref="G928">IF($C928="","",INDEX(import_data,$C928,G$9))</f>
        <v>Pavlin</v>
      </c>
      <c r="H928" s="280" t="str" cm="1">
        <f t="array" ref="H928">IF($C928="","",IF(INDEX(import_data,$C928,H$9)="","",INDEX(import_data,$C928,H$9)))</f>
        <v>OK Vihor</v>
      </c>
      <c r="I928" s="300" t="str" cm="1">
        <f t="array" ref="I928">IF($C928="","",IF(INDEX(import_data,$C928,I$9)="","",INDEX(import_data,$C928,I$9)))</f>
        <v>Ž20</v>
      </c>
      <c r="K928" s="312" t="str">
        <f t="shared" si="99"/>
        <v>Paula – Pavlin – OK Vihor – Ž20</v>
      </c>
      <c r="L928" s="92" t="s">
        <v>0</v>
      </c>
      <c r="M928" s="312" t="str">
        <f t="shared" si="100"/>
        <v>Paula – Pavlin – OK Vihor</v>
      </c>
      <c r="N928" s="92" t="s">
        <v>0</v>
      </c>
      <c r="O928" s="312" t="str">
        <f t="shared" si="101"/>
        <v>Paula – Pavlin</v>
      </c>
      <c r="P928" s="92" t="s">
        <v>0</v>
      </c>
      <c r="Q928" s="141">
        <f t="shared" si="104"/>
        <v>916</v>
      </c>
      <c r="R928" s="278" t="str">
        <f t="shared" si="103"/>
        <v/>
      </c>
      <c r="T928" s="282" t="str" cm="1">
        <f t="array" ref="T928">IFERROR(INDEX(import_data,MATCH($T$8&amp;"-"&amp;$Q928,import_key,0),T$9),"")</f>
        <v/>
      </c>
      <c r="U928" s="280" t="str" cm="1">
        <f t="array" ref="U928">IFERROR(INDEX(import_data,MATCH($T$8&amp;"-"&amp;$Q928,import_key,0),U$9),"")</f>
        <v/>
      </c>
      <c r="V928" s="300" t="str" cm="1">
        <f t="array" ref="V928">IFERROR(INDEX(import_data,MATCH($T$8&amp;"-"&amp;$Q928,import_key,0),V$9),"")</f>
        <v/>
      </c>
    </row>
    <row r="929" spans="2:22" x14ac:dyDescent="0.25">
      <c r="B929" s="141">
        <f t="shared" si="105"/>
        <v>917</v>
      </c>
      <c r="C929" s="278">
        <f t="shared" si="102"/>
        <v>935</v>
      </c>
      <c r="E929" s="282" cm="1">
        <f t="array" ref="E929">IF($C929="","",INDEX(import_data,$C929,E$9))</f>
        <v>2014</v>
      </c>
      <c r="F929" s="280" t="str" cm="1">
        <f t="array" ref="F929">IF($C929="","",INDEX(import_data,$C929,F$9))</f>
        <v>Pavo Filip</v>
      </c>
      <c r="G929" s="280" t="str" cm="1">
        <f t="array" ref="G929">IF($C929="","",INDEX(import_data,$C929,G$9))</f>
        <v>Latinac</v>
      </c>
      <c r="H929" s="280" t="str" cm="1">
        <f t="array" ref="H929">IF($C929="","",IF(INDEX(import_data,$C929,H$9)="","",INDEX(import_data,$C929,H$9)))</f>
        <v/>
      </c>
      <c r="I929" s="300" t="str" cm="1">
        <f t="array" ref="I929">IF($C929="","",IF(INDEX(import_data,$C929,I$9)="","",INDEX(import_data,$C929,I$9)))</f>
        <v/>
      </c>
      <c r="K929" s="312" t="str">
        <f t="shared" si="99"/>
        <v>Pavo Filip – Latinac</v>
      </c>
      <c r="L929" s="92" t="s">
        <v>0</v>
      </c>
      <c r="M929" s="312" t="str">
        <f t="shared" si="100"/>
        <v>Pavo Filip – Latinac</v>
      </c>
      <c r="N929" s="92" t="s">
        <v>0</v>
      </c>
      <c r="O929" s="312" t="str">
        <f t="shared" si="101"/>
        <v>Pavo Filip – Latinac</v>
      </c>
      <c r="P929" s="92" t="s">
        <v>0</v>
      </c>
      <c r="Q929" s="141">
        <f t="shared" si="104"/>
        <v>917</v>
      </c>
      <c r="R929" s="278" t="str">
        <f t="shared" si="103"/>
        <v/>
      </c>
      <c r="T929" s="282" t="str" cm="1">
        <f t="array" ref="T929">IFERROR(INDEX(import_data,MATCH($T$8&amp;"-"&amp;$Q929,import_key,0),T$9),"")</f>
        <v/>
      </c>
      <c r="U929" s="280" t="str" cm="1">
        <f t="array" ref="U929">IFERROR(INDEX(import_data,MATCH($T$8&amp;"-"&amp;$Q929,import_key,0),U$9),"")</f>
        <v/>
      </c>
      <c r="V929" s="300" t="str" cm="1">
        <f t="array" ref="V929">IFERROR(INDEX(import_data,MATCH($T$8&amp;"-"&amp;$Q929,import_key,0),V$9),"")</f>
        <v/>
      </c>
    </row>
    <row r="930" spans="2:22" x14ac:dyDescent="0.25">
      <c r="B930" s="141">
        <f t="shared" si="105"/>
        <v>918</v>
      </c>
      <c r="C930" s="278">
        <f t="shared" si="102"/>
        <v>936</v>
      </c>
      <c r="E930" s="282" cm="1">
        <f t="array" ref="E930">IF($C930="","",INDEX(import_data,$C930,E$9))</f>
        <v>1257</v>
      </c>
      <c r="F930" s="280" t="str" cm="1">
        <f t="array" ref="F930">IF($C930="","",INDEX(import_data,$C930,F$9))</f>
        <v>Petar</v>
      </c>
      <c r="G930" s="280" t="str" cm="1">
        <f t="array" ref="G930">IF($C930="","",INDEX(import_data,$C930,G$9))</f>
        <v>Strmečki</v>
      </c>
      <c r="H930" s="280" t="str" cm="1">
        <f t="array" ref="H930">IF($C930="","",IF(INDEX(import_data,$C930,H$9)="","",INDEX(import_data,$C930,H$9)))</f>
        <v>OK Maksimir</v>
      </c>
      <c r="I930" s="300" t="str" cm="1">
        <f t="array" ref="I930">IF($C930="","",IF(INDEX(import_data,$C930,I$9)="","",INDEX(import_data,$C930,I$9)))</f>
        <v>M55</v>
      </c>
      <c r="K930" s="312" t="str">
        <f t="shared" si="99"/>
        <v>Petar – Strmečki – OK Maksimir – M55</v>
      </c>
      <c r="L930" s="92" t="s">
        <v>0</v>
      </c>
      <c r="M930" s="312" t="str">
        <f t="shared" si="100"/>
        <v>Petar – Strmečki – OK Maksimir</v>
      </c>
      <c r="N930" s="92" t="s">
        <v>0</v>
      </c>
      <c r="O930" s="312" t="str">
        <f t="shared" si="101"/>
        <v>Petar – Strmečki</v>
      </c>
      <c r="P930" s="92" t="s">
        <v>0</v>
      </c>
      <c r="Q930" s="141">
        <f t="shared" si="104"/>
        <v>918</v>
      </c>
      <c r="R930" s="278" t="str">
        <f t="shared" si="103"/>
        <v/>
      </c>
      <c r="T930" s="282" t="str" cm="1">
        <f t="array" ref="T930">IFERROR(INDEX(import_data,MATCH($T$8&amp;"-"&amp;$Q930,import_key,0),T$9),"")</f>
        <v/>
      </c>
      <c r="U930" s="280" t="str" cm="1">
        <f t="array" ref="U930">IFERROR(INDEX(import_data,MATCH($T$8&amp;"-"&amp;$Q930,import_key,0),U$9),"")</f>
        <v/>
      </c>
      <c r="V930" s="300" t="str" cm="1">
        <f t="array" ref="V930">IFERROR(INDEX(import_data,MATCH($T$8&amp;"-"&amp;$Q930,import_key,0),V$9),"")</f>
        <v/>
      </c>
    </row>
    <row r="931" spans="2:22" x14ac:dyDescent="0.25">
      <c r="B931" s="141">
        <f t="shared" si="105"/>
        <v>919</v>
      </c>
      <c r="C931" s="278">
        <f t="shared" si="102"/>
        <v>937</v>
      </c>
      <c r="E931" s="282" cm="1">
        <f t="array" ref="E931">IF($C931="","",INDEX(import_data,$C931,E$9))</f>
        <v>1418</v>
      </c>
      <c r="F931" s="280" t="str" cm="1">
        <f t="array" ref="F931">IF($C931="","",INDEX(import_data,$C931,F$9))</f>
        <v>Petar</v>
      </c>
      <c r="G931" s="280" t="str" cm="1">
        <f t="array" ref="G931">IF($C931="","",INDEX(import_data,$C931,G$9))</f>
        <v>Delić</v>
      </c>
      <c r="H931" s="280" t="str" cm="1">
        <f t="array" ref="H931">IF($C931="","",IF(INDEX(import_data,$C931,H$9)="","",INDEX(import_data,$C931,H$9)))</f>
        <v>OK Maksimir</v>
      </c>
      <c r="I931" s="300" t="str" cm="1">
        <f t="array" ref="I931">IF($C931="","",IF(INDEX(import_data,$C931,I$9)="","",INDEX(import_data,$C931,I$9)))</f>
        <v>M35</v>
      </c>
      <c r="K931" s="312" t="str">
        <f t="shared" si="99"/>
        <v>Petar – Delić – OK Maksimir – M35</v>
      </c>
      <c r="L931" s="92" t="s">
        <v>0</v>
      </c>
      <c r="M931" s="312" t="str">
        <f t="shared" si="100"/>
        <v>Petar – Delić – OK Maksimir</v>
      </c>
      <c r="N931" s="92" t="s">
        <v>0</v>
      </c>
      <c r="O931" s="312" t="str">
        <f t="shared" si="101"/>
        <v>Petar – Delić</v>
      </c>
      <c r="P931" s="92" t="s">
        <v>0</v>
      </c>
      <c r="Q931" s="141">
        <f t="shared" si="104"/>
        <v>919</v>
      </c>
      <c r="R931" s="278" t="str">
        <f t="shared" si="103"/>
        <v/>
      </c>
      <c r="T931" s="282" t="str" cm="1">
        <f t="array" ref="T931">IFERROR(INDEX(import_data,MATCH($T$8&amp;"-"&amp;$Q931,import_key,0),T$9),"")</f>
        <v/>
      </c>
      <c r="U931" s="280" t="str" cm="1">
        <f t="array" ref="U931">IFERROR(INDEX(import_data,MATCH($T$8&amp;"-"&amp;$Q931,import_key,0),U$9),"")</f>
        <v/>
      </c>
      <c r="V931" s="300" t="str" cm="1">
        <f t="array" ref="V931">IFERROR(INDEX(import_data,MATCH($T$8&amp;"-"&amp;$Q931,import_key,0),V$9),"")</f>
        <v/>
      </c>
    </row>
    <row r="932" spans="2:22" x14ac:dyDescent="0.25">
      <c r="B932" s="141">
        <f t="shared" si="105"/>
        <v>920</v>
      </c>
      <c r="C932" s="278">
        <f t="shared" si="102"/>
        <v>938</v>
      </c>
      <c r="E932" s="282" cm="1">
        <f t="array" ref="E932">IF($C932="","",INDEX(import_data,$C932,E$9))</f>
        <v>1524</v>
      </c>
      <c r="F932" s="280" t="str" cm="1">
        <f t="array" ref="F932">IF($C932="","",INDEX(import_data,$C932,F$9))</f>
        <v>Petar</v>
      </c>
      <c r="G932" s="280" t="str" cm="1">
        <f t="array" ref="G932">IF($C932="","",INDEX(import_data,$C932,G$9))</f>
        <v>Korlaet</v>
      </c>
      <c r="H932" s="280" t="str" cm="1">
        <f t="array" ref="H932">IF($C932="","",IF(INDEX(import_data,$C932,H$9)="","",INDEX(import_data,$C932,H$9)))</f>
        <v>OK Vihor</v>
      </c>
      <c r="I932" s="300" t="str" cm="1">
        <f t="array" ref="I932">IF($C932="","",IF(INDEX(import_data,$C932,I$9)="","",INDEX(import_data,$C932,I$9)))</f>
        <v/>
      </c>
      <c r="K932" s="312" t="str">
        <f t="shared" si="99"/>
        <v>Petar – Korlaet – OK Vihor</v>
      </c>
      <c r="L932" s="92" t="s">
        <v>0</v>
      </c>
      <c r="M932" s="312" t="str">
        <f t="shared" si="100"/>
        <v>Petar – Korlaet – OK Vihor</v>
      </c>
      <c r="N932" s="92" t="s">
        <v>0</v>
      </c>
      <c r="O932" s="312" t="str">
        <f t="shared" si="101"/>
        <v>Petar – Korlaet</v>
      </c>
      <c r="P932" s="92" t="s">
        <v>0</v>
      </c>
      <c r="Q932" s="141">
        <f t="shared" si="104"/>
        <v>920</v>
      </c>
      <c r="R932" s="278" t="str">
        <f t="shared" si="103"/>
        <v/>
      </c>
      <c r="T932" s="282" t="str" cm="1">
        <f t="array" ref="T932">IFERROR(INDEX(import_data,MATCH($T$8&amp;"-"&amp;$Q932,import_key,0),T$9),"")</f>
        <v/>
      </c>
      <c r="U932" s="280" t="str" cm="1">
        <f t="array" ref="U932">IFERROR(INDEX(import_data,MATCH($T$8&amp;"-"&amp;$Q932,import_key,0),U$9),"")</f>
        <v/>
      </c>
      <c r="V932" s="300" t="str" cm="1">
        <f t="array" ref="V932">IFERROR(INDEX(import_data,MATCH($T$8&amp;"-"&amp;$Q932,import_key,0),V$9),"")</f>
        <v/>
      </c>
    </row>
    <row r="933" spans="2:22" x14ac:dyDescent="0.25">
      <c r="B933" s="141">
        <f t="shared" si="105"/>
        <v>921</v>
      </c>
      <c r="C933" s="278">
        <f t="shared" si="102"/>
        <v>939</v>
      </c>
      <c r="E933" s="282" cm="1">
        <f t="array" ref="E933">IF($C933="","",INDEX(import_data,$C933,E$9))</f>
        <v>1321</v>
      </c>
      <c r="F933" s="280" t="str" cm="1">
        <f t="array" ref="F933">IF($C933="","",INDEX(import_data,$C933,F$9))</f>
        <v>Petar</v>
      </c>
      <c r="G933" s="280" t="str" cm="1">
        <f t="array" ref="G933">IF($C933="","",INDEX(import_data,$C933,G$9))</f>
        <v>Kaniški</v>
      </c>
      <c r="H933" s="280" t="str" cm="1">
        <f t="array" ref="H933">IF($C933="","",IF(INDEX(import_data,$C933,H$9)="","",INDEX(import_data,$C933,H$9)))</f>
        <v>OK Maksimir</v>
      </c>
      <c r="I933" s="300" t="str" cm="1">
        <f t="array" ref="I933">IF($C933="","",IF(INDEX(import_data,$C933,I$9)="","",INDEX(import_data,$C933,I$9)))</f>
        <v>M14</v>
      </c>
      <c r="K933" s="312" t="str">
        <f t="shared" si="99"/>
        <v>Petar – Kaniški – OK Maksimir – M14</v>
      </c>
      <c r="L933" s="92" t="s">
        <v>0</v>
      </c>
      <c r="M933" s="312" t="str">
        <f t="shared" si="100"/>
        <v>Petar – Kaniški – OK Maksimir</v>
      </c>
      <c r="N933" s="92" t="s">
        <v>0</v>
      </c>
      <c r="O933" s="312" t="str">
        <f t="shared" si="101"/>
        <v>Petar – Kaniški</v>
      </c>
      <c r="P933" s="92" t="s">
        <v>0</v>
      </c>
      <c r="Q933" s="141">
        <f t="shared" si="104"/>
        <v>921</v>
      </c>
      <c r="R933" s="278" t="str">
        <f t="shared" si="103"/>
        <v/>
      </c>
      <c r="T933" s="282" t="str" cm="1">
        <f t="array" ref="T933">IFERROR(INDEX(import_data,MATCH($T$8&amp;"-"&amp;$Q933,import_key,0),T$9),"")</f>
        <v/>
      </c>
      <c r="U933" s="280" t="str" cm="1">
        <f t="array" ref="U933">IFERROR(INDEX(import_data,MATCH($T$8&amp;"-"&amp;$Q933,import_key,0),U$9),"")</f>
        <v/>
      </c>
      <c r="V933" s="300" t="str" cm="1">
        <f t="array" ref="V933">IFERROR(INDEX(import_data,MATCH($T$8&amp;"-"&amp;$Q933,import_key,0),V$9),"")</f>
        <v/>
      </c>
    </row>
    <row r="934" spans="2:22" x14ac:dyDescent="0.25">
      <c r="B934" s="141">
        <f t="shared" si="105"/>
        <v>922</v>
      </c>
      <c r="C934" s="278">
        <f t="shared" si="102"/>
        <v>940</v>
      </c>
      <c r="E934" s="282" cm="1">
        <f t="array" ref="E934">IF($C934="","",INDEX(import_data,$C934,E$9))</f>
        <v>1283</v>
      </c>
      <c r="F934" s="280" t="str" cm="1">
        <f t="array" ref="F934">IF($C934="","",INDEX(import_data,$C934,F$9))</f>
        <v>Petar</v>
      </c>
      <c r="G934" s="280" t="str" cm="1">
        <f t="array" ref="G934">IF($C934="","",INDEX(import_data,$C934,G$9))</f>
        <v>Jurač</v>
      </c>
      <c r="H934" s="280" t="str" cm="1">
        <f t="array" ref="H934">IF($C934="","",IF(INDEX(import_data,$C934,H$9)="","",INDEX(import_data,$C934,H$9)))</f>
        <v>OK Vihor</v>
      </c>
      <c r="I934" s="300" t="str" cm="1">
        <f t="array" ref="I934">IF($C934="","",IF(INDEX(import_data,$C934,I$9)="","",INDEX(import_data,$C934,I$9)))</f>
        <v>M16</v>
      </c>
      <c r="K934" s="312" t="str">
        <f t="shared" si="99"/>
        <v>Petar – Jurač – OK Vihor – M16</v>
      </c>
      <c r="L934" s="92" t="s">
        <v>0</v>
      </c>
      <c r="M934" s="312" t="str">
        <f t="shared" si="100"/>
        <v>Petar – Jurač – OK Vihor</v>
      </c>
      <c r="N934" s="92" t="s">
        <v>0</v>
      </c>
      <c r="O934" s="312" t="str">
        <f t="shared" si="101"/>
        <v>Petar – Jurač</v>
      </c>
      <c r="P934" s="92" t="s">
        <v>0</v>
      </c>
      <c r="Q934" s="141">
        <f t="shared" si="104"/>
        <v>922</v>
      </c>
      <c r="R934" s="278" t="str">
        <f t="shared" si="103"/>
        <v/>
      </c>
      <c r="T934" s="282" t="str" cm="1">
        <f t="array" ref="T934">IFERROR(INDEX(import_data,MATCH($T$8&amp;"-"&amp;$Q934,import_key,0),T$9),"")</f>
        <v/>
      </c>
      <c r="U934" s="280" t="str" cm="1">
        <f t="array" ref="U934">IFERROR(INDEX(import_data,MATCH($T$8&amp;"-"&amp;$Q934,import_key,0),U$9),"")</f>
        <v/>
      </c>
      <c r="V934" s="300" t="str" cm="1">
        <f t="array" ref="V934">IFERROR(INDEX(import_data,MATCH($T$8&amp;"-"&amp;$Q934,import_key,0),V$9),"")</f>
        <v/>
      </c>
    </row>
    <row r="935" spans="2:22" x14ac:dyDescent="0.25">
      <c r="B935" s="141">
        <f t="shared" si="105"/>
        <v>923</v>
      </c>
      <c r="C935" s="278">
        <f t="shared" si="102"/>
        <v>941</v>
      </c>
      <c r="E935" s="282" cm="1">
        <f t="array" ref="E935">IF($C935="","",INDEX(import_data,$C935,E$9))</f>
        <v>1303</v>
      </c>
      <c r="F935" s="280" t="str" cm="1">
        <f t="array" ref="F935">IF($C935="","",INDEX(import_data,$C935,F$9))</f>
        <v>Petar</v>
      </c>
      <c r="G935" s="280" t="str" cm="1">
        <f t="array" ref="G935">IF($C935="","",INDEX(import_data,$C935,G$9))</f>
        <v>Gojmerac</v>
      </c>
      <c r="H935" s="280" t="str" cm="1">
        <f t="array" ref="H935">IF($C935="","",IF(INDEX(import_data,$C935,H$9)="","",INDEX(import_data,$C935,H$9)))</f>
        <v>OK Ivan Merz</v>
      </c>
      <c r="I935" s="300" t="str" cm="1">
        <f t="array" ref="I935">IF($C935="","",IF(INDEX(import_data,$C935,I$9)="","",INDEX(import_data,$C935,I$9)))</f>
        <v>M21B</v>
      </c>
      <c r="K935" s="312" t="str">
        <f t="shared" si="99"/>
        <v>Petar – Gojmerac – OK Ivan Merz – M21B</v>
      </c>
      <c r="L935" s="92" t="s">
        <v>0</v>
      </c>
      <c r="M935" s="312" t="str">
        <f t="shared" si="100"/>
        <v>Petar – Gojmerac – OK Ivan Merz</v>
      </c>
      <c r="N935" s="92" t="s">
        <v>0</v>
      </c>
      <c r="O935" s="312" t="str">
        <f t="shared" si="101"/>
        <v>Petar – Gojmerac</v>
      </c>
      <c r="P935" s="92" t="s">
        <v>0</v>
      </c>
      <c r="Q935" s="141">
        <f t="shared" si="104"/>
        <v>923</v>
      </c>
      <c r="R935" s="278" t="str">
        <f t="shared" si="103"/>
        <v/>
      </c>
      <c r="T935" s="282" t="str" cm="1">
        <f t="array" ref="T935">IFERROR(INDEX(import_data,MATCH($T$8&amp;"-"&amp;$Q935,import_key,0),T$9),"")</f>
        <v/>
      </c>
      <c r="U935" s="280" t="str" cm="1">
        <f t="array" ref="U935">IFERROR(INDEX(import_data,MATCH($T$8&amp;"-"&amp;$Q935,import_key,0),U$9),"")</f>
        <v/>
      </c>
      <c r="V935" s="300" t="str" cm="1">
        <f t="array" ref="V935">IFERROR(INDEX(import_data,MATCH($T$8&amp;"-"&amp;$Q935,import_key,0),V$9),"")</f>
        <v/>
      </c>
    </row>
    <row r="936" spans="2:22" x14ac:dyDescent="0.25">
      <c r="B936" s="141">
        <f t="shared" si="105"/>
        <v>924</v>
      </c>
      <c r="C936" s="278">
        <f t="shared" si="102"/>
        <v>942</v>
      </c>
      <c r="E936" s="282" cm="1">
        <f t="array" ref="E936">IF($C936="","",INDEX(import_data,$C936,E$9))</f>
        <v>1689</v>
      </c>
      <c r="F936" s="280" t="str" cm="1">
        <f t="array" ref="F936">IF($C936="","",INDEX(import_data,$C936,F$9))</f>
        <v>Petar</v>
      </c>
      <c r="G936" s="280" t="str" cm="1">
        <f t="array" ref="G936">IF($C936="","",INDEX(import_data,$C936,G$9))</f>
        <v>Renić</v>
      </c>
      <c r="H936" s="280" t="str" cm="1">
        <f t="array" ref="H936">IF($C936="","",IF(INDEX(import_data,$C936,H$9)="","",INDEX(import_data,$C936,H$9)))</f>
        <v>OK Orion</v>
      </c>
      <c r="I936" s="300" t="str" cm="1">
        <f t="array" ref="I936">IF($C936="","",IF(INDEX(import_data,$C936,I$9)="","",INDEX(import_data,$C936,I$9)))</f>
        <v>M45</v>
      </c>
      <c r="K936" s="312" t="str">
        <f t="shared" si="99"/>
        <v>Petar – Renić – OK Orion – M45</v>
      </c>
      <c r="L936" s="92" t="s">
        <v>0</v>
      </c>
      <c r="M936" s="312" t="str">
        <f t="shared" si="100"/>
        <v>Petar – Renić – OK Orion</v>
      </c>
      <c r="N936" s="92" t="s">
        <v>0</v>
      </c>
      <c r="O936" s="312" t="str">
        <f t="shared" si="101"/>
        <v>Petar – Renić</v>
      </c>
      <c r="P936" s="92" t="s">
        <v>0</v>
      </c>
      <c r="Q936" s="141">
        <f t="shared" si="104"/>
        <v>924</v>
      </c>
      <c r="R936" s="278" t="str">
        <f t="shared" si="103"/>
        <v/>
      </c>
      <c r="T936" s="282" t="str" cm="1">
        <f t="array" ref="T936">IFERROR(INDEX(import_data,MATCH($T$8&amp;"-"&amp;$Q936,import_key,0),T$9),"")</f>
        <v/>
      </c>
      <c r="U936" s="280" t="str" cm="1">
        <f t="array" ref="U936">IFERROR(INDEX(import_data,MATCH($T$8&amp;"-"&amp;$Q936,import_key,0),U$9),"")</f>
        <v/>
      </c>
      <c r="V936" s="300" t="str" cm="1">
        <f t="array" ref="V936">IFERROR(INDEX(import_data,MATCH($T$8&amp;"-"&amp;$Q936,import_key,0),V$9),"")</f>
        <v/>
      </c>
    </row>
    <row r="937" spans="2:22" x14ac:dyDescent="0.25">
      <c r="B937" s="141">
        <f t="shared" si="105"/>
        <v>925</v>
      </c>
      <c r="C937" s="278">
        <f t="shared" si="102"/>
        <v>943</v>
      </c>
      <c r="E937" s="282" cm="1">
        <f t="array" ref="E937">IF($C937="","",INDEX(import_data,$C937,E$9))</f>
        <v>1678</v>
      </c>
      <c r="F937" s="280" t="str" cm="1">
        <f t="array" ref="F937">IF($C937="","",INDEX(import_data,$C937,F$9))</f>
        <v>Petar</v>
      </c>
      <c r="G937" s="280" t="str" cm="1">
        <f t="array" ref="G937">IF($C937="","",INDEX(import_data,$C937,G$9))</f>
        <v>Perica</v>
      </c>
      <c r="H937" s="280" t="str" cm="1">
        <f t="array" ref="H937">IF($C937="","",IF(INDEX(import_data,$C937,H$9)="","",INDEX(import_data,$C937,H$9)))</f>
        <v>OK Bjelovar</v>
      </c>
      <c r="I937" s="300" t="str" cm="1">
        <f t="array" ref="I937">IF($C937="","",IF(INDEX(import_data,$C937,I$9)="","",INDEX(import_data,$C937,I$9)))</f>
        <v/>
      </c>
      <c r="K937" s="312" t="str">
        <f t="shared" si="99"/>
        <v>Petar – Perica – OK Bjelovar</v>
      </c>
      <c r="L937" s="92" t="s">
        <v>0</v>
      </c>
      <c r="M937" s="312" t="str">
        <f t="shared" si="100"/>
        <v>Petar – Perica – OK Bjelovar</v>
      </c>
      <c r="N937" s="92" t="s">
        <v>0</v>
      </c>
      <c r="O937" s="312" t="str">
        <f t="shared" si="101"/>
        <v>Petar – Perica</v>
      </c>
      <c r="P937" s="92" t="s">
        <v>0</v>
      </c>
      <c r="Q937" s="141">
        <f t="shared" si="104"/>
        <v>925</v>
      </c>
      <c r="R937" s="278" t="str">
        <f t="shared" si="103"/>
        <v/>
      </c>
      <c r="T937" s="282" t="str" cm="1">
        <f t="array" ref="T937">IFERROR(INDEX(import_data,MATCH($T$8&amp;"-"&amp;$Q937,import_key,0),T$9),"")</f>
        <v/>
      </c>
      <c r="U937" s="280" t="str" cm="1">
        <f t="array" ref="U937">IFERROR(INDEX(import_data,MATCH($T$8&amp;"-"&amp;$Q937,import_key,0),U$9),"")</f>
        <v/>
      </c>
      <c r="V937" s="300" t="str" cm="1">
        <f t="array" ref="V937">IFERROR(INDEX(import_data,MATCH($T$8&amp;"-"&amp;$Q937,import_key,0),V$9),"")</f>
        <v/>
      </c>
    </row>
    <row r="938" spans="2:22" x14ac:dyDescent="0.25">
      <c r="B938" s="141">
        <f t="shared" si="105"/>
        <v>926</v>
      </c>
      <c r="C938" s="278">
        <f t="shared" si="102"/>
        <v>944</v>
      </c>
      <c r="E938" s="282" cm="1">
        <f t="array" ref="E938">IF($C938="","",INDEX(import_data,$C938,E$9))</f>
        <v>2009</v>
      </c>
      <c r="F938" s="280" t="str" cm="1">
        <f t="array" ref="F938">IF($C938="","",INDEX(import_data,$C938,F$9))</f>
        <v>Petar</v>
      </c>
      <c r="G938" s="280" t="str" cm="1">
        <f t="array" ref="G938">IF($C938="","",INDEX(import_data,$C938,G$9))</f>
        <v>Draušnik</v>
      </c>
      <c r="H938" s="280" t="str" cm="1">
        <f t="array" ref="H938">IF($C938="","",IF(INDEX(import_data,$C938,H$9)="","",INDEX(import_data,$C938,H$9)))</f>
        <v>OK Bjelovar</v>
      </c>
      <c r="I938" s="300" t="str" cm="1">
        <f t="array" ref="I938">IF($C938="","",IF(INDEX(import_data,$C938,I$9)="","",INDEX(import_data,$C938,I$9)))</f>
        <v/>
      </c>
      <c r="K938" s="312" t="str">
        <f t="shared" si="99"/>
        <v>Petar – Draušnik – OK Bjelovar</v>
      </c>
      <c r="L938" s="92" t="s">
        <v>0</v>
      </c>
      <c r="M938" s="312" t="str">
        <f t="shared" si="100"/>
        <v>Petar – Draušnik – OK Bjelovar</v>
      </c>
      <c r="N938" s="92" t="s">
        <v>0</v>
      </c>
      <c r="O938" s="312" t="str">
        <f t="shared" si="101"/>
        <v>Petar – Draušnik</v>
      </c>
      <c r="P938" s="92" t="s">
        <v>0</v>
      </c>
      <c r="Q938" s="141">
        <f t="shared" si="104"/>
        <v>926</v>
      </c>
      <c r="R938" s="278" t="str">
        <f t="shared" si="103"/>
        <v/>
      </c>
      <c r="T938" s="282" t="str" cm="1">
        <f t="array" ref="T938">IFERROR(INDEX(import_data,MATCH($T$8&amp;"-"&amp;$Q938,import_key,0),T$9),"")</f>
        <v/>
      </c>
      <c r="U938" s="280" t="str" cm="1">
        <f t="array" ref="U938">IFERROR(INDEX(import_data,MATCH($T$8&amp;"-"&amp;$Q938,import_key,0),U$9),"")</f>
        <v/>
      </c>
      <c r="V938" s="300" t="str" cm="1">
        <f t="array" ref="V938">IFERROR(INDEX(import_data,MATCH($T$8&amp;"-"&amp;$Q938,import_key,0),V$9),"")</f>
        <v/>
      </c>
    </row>
    <row r="939" spans="2:22" x14ac:dyDescent="0.25">
      <c r="B939" s="141">
        <f t="shared" si="105"/>
        <v>927</v>
      </c>
      <c r="C939" s="278">
        <f t="shared" si="102"/>
        <v>945</v>
      </c>
      <c r="E939" s="282" cm="1">
        <f t="array" ref="E939">IF($C939="","",INDEX(import_data,$C939,E$9))</f>
        <v>1379</v>
      </c>
      <c r="F939" s="280" t="str" cm="1">
        <f t="array" ref="F939">IF($C939="","",INDEX(import_data,$C939,F$9))</f>
        <v>Petar</v>
      </c>
      <c r="G939" s="280" t="str" cm="1">
        <f t="array" ref="G939">IF($C939="","",INDEX(import_data,$C939,G$9))</f>
        <v>Barulek</v>
      </c>
      <c r="H939" s="280" t="str" cm="1">
        <f t="array" ref="H939">IF($C939="","",IF(INDEX(import_data,$C939,H$9)="","",INDEX(import_data,$C939,H$9)))</f>
        <v>OK Varaždin</v>
      </c>
      <c r="I939" s="300" t="str" cm="1">
        <f t="array" ref="I939">IF($C939="","",IF(INDEX(import_data,$C939,I$9)="","",INDEX(import_data,$C939,I$9)))</f>
        <v/>
      </c>
      <c r="K939" s="312" t="str">
        <f t="shared" si="99"/>
        <v>Petar – Barulek – OK Varaždin</v>
      </c>
      <c r="L939" s="92" t="s">
        <v>0</v>
      </c>
      <c r="M939" s="312" t="str">
        <f t="shared" si="100"/>
        <v>Petar – Barulek – OK Varaždin</v>
      </c>
      <c r="N939" s="92" t="s">
        <v>0</v>
      </c>
      <c r="O939" s="312" t="str">
        <f t="shared" si="101"/>
        <v>Petar – Barulek</v>
      </c>
      <c r="P939" s="92" t="s">
        <v>0</v>
      </c>
      <c r="Q939" s="141">
        <f t="shared" si="104"/>
        <v>927</v>
      </c>
      <c r="R939" s="278" t="str">
        <f t="shared" si="103"/>
        <v/>
      </c>
      <c r="T939" s="282" t="str" cm="1">
        <f t="array" ref="T939">IFERROR(INDEX(import_data,MATCH($T$8&amp;"-"&amp;$Q939,import_key,0),T$9),"")</f>
        <v/>
      </c>
      <c r="U939" s="280" t="str" cm="1">
        <f t="array" ref="U939">IFERROR(INDEX(import_data,MATCH($T$8&amp;"-"&amp;$Q939,import_key,0),U$9),"")</f>
        <v/>
      </c>
      <c r="V939" s="300" t="str" cm="1">
        <f t="array" ref="V939">IFERROR(INDEX(import_data,MATCH($T$8&amp;"-"&amp;$Q939,import_key,0),V$9),"")</f>
        <v/>
      </c>
    </row>
    <row r="940" spans="2:22" x14ac:dyDescent="0.25">
      <c r="B940" s="141">
        <f t="shared" si="105"/>
        <v>928</v>
      </c>
      <c r="C940" s="278">
        <f t="shared" si="102"/>
        <v>946</v>
      </c>
      <c r="E940" s="282" cm="1">
        <f t="array" ref="E940">IF($C940="","",INDEX(import_data,$C940,E$9))</f>
        <v>1873</v>
      </c>
      <c r="F940" s="280" t="str" cm="1">
        <f t="array" ref="F940">IF($C940="","",INDEX(import_data,$C940,F$9))</f>
        <v>Petar</v>
      </c>
      <c r="G940" s="280" t="str" cm="1">
        <f t="array" ref="G940">IF($C940="","",INDEX(import_data,$C940,G$9))</f>
        <v>Šalaj</v>
      </c>
      <c r="H940" s="280" t="str" cm="1">
        <f t="array" ref="H940">IF($C940="","",IF(INDEX(import_data,$C940,H$9)="","",INDEX(import_data,$C940,H$9)))</f>
        <v>OK Jelen</v>
      </c>
      <c r="I940" s="300" t="str" cm="1">
        <f t="array" ref="I940">IF($C940="","",IF(INDEX(import_data,$C940,I$9)="","",INDEX(import_data,$C940,I$9)))</f>
        <v>M12</v>
      </c>
      <c r="K940" s="312" t="str">
        <f t="shared" si="99"/>
        <v>Petar – Šalaj – OK Jelen – M12</v>
      </c>
      <c r="L940" s="92" t="s">
        <v>0</v>
      </c>
      <c r="M940" s="312" t="str">
        <f t="shared" si="100"/>
        <v>Petar – Šalaj – OK Jelen</v>
      </c>
      <c r="N940" s="92" t="s">
        <v>0</v>
      </c>
      <c r="O940" s="312" t="str">
        <f t="shared" si="101"/>
        <v>Petar – Šalaj</v>
      </c>
      <c r="P940" s="92" t="s">
        <v>0</v>
      </c>
      <c r="Q940" s="141">
        <f t="shared" si="104"/>
        <v>928</v>
      </c>
      <c r="R940" s="278" t="str">
        <f t="shared" si="103"/>
        <v/>
      </c>
      <c r="T940" s="282" t="str" cm="1">
        <f t="array" ref="T940">IFERROR(INDEX(import_data,MATCH($T$8&amp;"-"&amp;$Q940,import_key,0),T$9),"")</f>
        <v/>
      </c>
      <c r="U940" s="280" t="str" cm="1">
        <f t="array" ref="U940">IFERROR(INDEX(import_data,MATCH($T$8&amp;"-"&amp;$Q940,import_key,0),U$9),"")</f>
        <v/>
      </c>
      <c r="V940" s="300" t="str" cm="1">
        <f t="array" ref="V940">IFERROR(INDEX(import_data,MATCH($T$8&amp;"-"&amp;$Q940,import_key,0),V$9),"")</f>
        <v/>
      </c>
    </row>
    <row r="941" spans="2:22" x14ac:dyDescent="0.25">
      <c r="B941" s="141">
        <f t="shared" si="105"/>
        <v>929</v>
      </c>
      <c r="C941" s="278">
        <f t="shared" si="102"/>
        <v>947</v>
      </c>
      <c r="E941" s="282" cm="1">
        <f t="array" ref="E941">IF($C941="","",INDEX(import_data,$C941,E$9))</f>
        <v>2090</v>
      </c>
      <c r="F941" s="280" t="str" cm="1">
        <f t="array" ref="F941">IF($C941="","",INDEX(import_data,$C941,F$9))</f>
        <v>Péter</v>
      </c>
      <c r="G941" s="280" t="str" cm="1">
        <f t="array" ref="G941">IF($C941="","",INDEX(import_data,$C941,G$9))</f>
        <v>Fodor</v>
      </c>
      <c r="H941" s="280" t="str" cm="1">
        <f t="array" ref="H941">IF($C941="","",IF(INDEX(import_data,$C941,H$9)="","",INDEX(import_data,$C941,H$9)))</f>
        <v>Zselici Tájfutók</v>
      </c>
      <c r="I941" s="300" t="str" cm="1">
        <f t="array" ref="I941">IF($C941="","",IF(INDEX(import_data,$C941,I$9)="","",INDEX(import_data,$C941,I$9)))</f>
        <v/>
      </c>
      <c r="K941" s="312" t="str">
        <f t="shared" si="99"/>
        <v>Péter – Fodor – Zselici Tájfutók</v>
      </c>
      <c r="L941" s="92" t="s">
        <v>0</v>
      </c>
      <c r="M941" s="312" t="str">
        <f t="shared" si="100"/>
        <v>Péter – Fodor – Zselici Tájfutók</v>
      </c>
      <c r="N941" s="92" t="s">
        <v>0</v>
      </c>
      <c r="O941" s="312" t="str">
        <f t="shared" si="101"/>
        <v>Péter – Fodor</v>
      </c>
      <c r="P941" s="92" t="s">
        <v>0</v>
      </c>
      <c r="Q941" s="141">
        <f t="shared" si="104"/>
        <v>929</v>
      </c>
      <c r="R941" s="278" t="str">
        <f t="shared" si="103"/>
        <v/>
      </c>
      <c r="T941" s="282" t="str" cm="1">
        <f t="array" ref="T941">IFERROR(INDEX(import_data,MATCH($T$8&amp;"-"&amp;$Q941,import_key,0),T$9),"")</f>
        <v/>
      </c>
      <c r="U941" s="280" t="str" cm="1">
        <f t="array" ref="U941">IFERROR(INDEX(import_data,MATCH($T$8&amp;"-"&amp;$Q941,import_key,0),U$9),"")</f>
        <v/>
      </c>
      <c r="V941" s="300" t="str" cm="1">
        <f t="array" ref="V941">IFERROR(INDEX(import_data,MATCH($T$8&amp;"-"&amp;$Q941,import_key,0),V$9),"")</f>
        <v/>
      </c>
    </row>
    <row r="942" spans="2:22" x14ac:dyDescent="0.25">
      <c r="B942" s="141">
        <f t="shared" si="105"/>
        <v>930</v>
      </c>
      <c r="C942" s="278">
        <f t="shared" si="102"/>
        <v>948</v>
      </c>
      <c r="E942" s="282" cm="1">
        <f t="array" ref="E942">IF($C942="","",INDEX(import_data,$C942,E$9))</f>
        <v>1992</v>
      </c>
      <c r="F942" s="280" t="str" cm="1">
        <f t="array" ref="F942">IF($C942="","",INDEX(import_data,$C942,F$9))</f>
        <v>Péter András</v>
      </c>
      <c r="G942" s="280" t="str" cm="1">
        <f t="array" ref="G942">IF($C942="","",INDEX(import_data,$C942,G$9))</f>
        <v>Vonyó</v>
      </c>
      <c r="H942" s="280" t="str" cm="1">
        <f t="array" ref="H942">IF($C942="","",IF(INDEX(import_data,$C942,H$9)="","",INDEX(import_data,$C942,H$9)))</f>
        <v>Pécsi Vas. SK</v>
      </c>
      <c r="I942" s="300" t="str" cm="1">
        <f t="array" ref="I942">IF($C942="","",IF(INDEX(import_data,$C942,I$9)="","",INDEX(import_data,$C942,I$9)))</f>
        <v/>
      </c>
      <c r="K942" s="312" t="str">
        <f t="shared" si="99"/>
        <v>Péter András – Vonyó – Pécsi Vas. SK</v>
      </c>
      <c r="L942" s="92" t="s">
        <v>0</v>
      </c>
      <c r="M942" s="312" t="str">
        <f t="shared" si="100"/>
        <v>Péter András – Vonyó – Pécsi Vas. SK</v>
      </c>
      <c r="N942" s="92" t="s">
        <v>0</v>
      </c>
      <c r="O942" s="312" t="str">
        <f t="shared" si="101"/>
        <v>Péter András – Vonyó</v>
      </c>
      <c r="P942" s="92" t="s">
        <v>0</v>
      </c>
      <c r="Q942" s="141">
        <f t="shared" si="104"/>
        <v>930</v>
      </c>
      <c r="R942" s="278" t="str">
        <f t="shared" si="103"/>
        <v/>
      </c>
      <c r="T942" s="282" t="str" cm="1">
        <f t="array" ref="T942">IFERROR(INDEX(import_data,MATCH($T$8&amp;"-"&amp;$Q942,import_key,0),T$9),"")</f>
        <v/>
      </c>
      <c r="U942" s="280" t="str" cm="1">
        <f t="array" ref="U942">IFERROR(INDEX(import_data,MATCH($T$8&amp;"-"&amp;$Q942,import_key,0),U$9),"")</f>
        <v/>
      </c>
      <c r="V942" s="300" t="str" cm="1">
        <f t="array" ref="V942">IFERROR(INDEX(import_data,MATCH($T$8&amp;"-"&amp;$Q942,import_key,0),V$9),"")</f>
        <v/>
      </c>
    </row>
    <row r="943" spans="2:22" x14ac:dyDescent="0.25">
      <c r="B943" s="141">
        <f t="shared" si="105"/>
        <v>931</v>
      </c>
      <c r="C943" s="278">
        <f t="shared" si="102"/>
        <v>949</v>
      </c>
      <c r="E943" s="282" cm="1">
        <f t="array" ref="E943">IF($C943="","",INDEX(import_data,$C943,E$9))</f>
        <v>1895</v>
      </c>
      <c r="F943" s="280" t="str" cm="1">
        <f t="array" ref="F943">IF($C943="","",INDEX(import_data,$C943,F$9))</f>
        <v>Petra</v>
      </c>
      <c r="G943" s="280" t="str" cm="1">
        <f t="array" ref="G943">IF($C943="","",INDEX(import_data,$C943,G$9))</f>
        <v>Kos</v>
      </c>
      <c r="H943" s="280" t="str" cm="1">
        <f t="array" ref="H943">IF($C943="","",IF(INDEX(import_data,$C943,H$9)="","",INDEX(import_data,$C943,H$9)))</f>
        <v>OK Vihor</v>
      </c>
      <c r="I943" s="300" t="str" cm="1">
        <f t="array" ref="I943">IF($C943="","",IF(INDEX(import_data,$C943,I$9)="","",INDEX(import_data,$C943,I$9)))</f>
        <v>Ž21B</v>
      </c>
      <c r="K943" s="312" t="str">
        <f t="shared" si="99"/>
        <v>Petra – Kos – OK Vihor – Ž21B</v>
      </c>
      <c r="L943" s="92" t="s">
        <v>0</v>
      </c>
      <c r="M943" s="312" t="str">
        <f t="shared" si="100"/>
        <v>Petra – Kos – OK Vihor</v>
      </c>
      <c r="N943" s="92" t="s">
        <v>0</v>
      </c>
      <c r="O943" s="312" t="str">
        <f t="shared" si="101"/>
        <v>Petra – Kos</v>
      </c>
      <c r="P943" s="92" t="s">
        <v>0</v>
      </c>
      <c r="Q943" s="141">
        <f t="shared" si="104"/>
        <v>931</v>
      </c>
      <c r="R943" s="278" t="str">
        <f t="shared" si="103"/>
        <v/>
      </c>
      <c r="T943" s="282" t="str" cm="1">
        <f t="array" ref="T943">IFERROR(INDEX(import_data,MATCH($T$8&amp;"-"&amp;$Q943,import_key,0),T$9),"")</f>
        <v/>
      </c>
      <c r="U943" s="280" t="str" cm="1">
        <f t="array" ref="U943">IFERROR(INDEX(import_data,MATCH($T$8&amp;"-"&amp;$Q943,import_key,0),U$9),"")</f>
        <v/>
      </c>
      <c r="V943" s="300" t="str" cm="1">
        <f t="array" ref="V943">IFERROR(INDEX(import_data,MATCH($T$8&amp;"-"&amp;$Q943,import_key,0),V$9),"")</f>
        <v/>
      </c>
    </row>
    <row r="944" spans="2:22" x14ac:dyDescent="0.25">
      <c r="B944" s="141">
        <f t="shared" si="105"/>
        <v>932</v>
      </c>
      <c r="C944" s="278">
        <f t="shared" si="102"/>
        <v>950</v>
      </c>
      <c r="E944" s="282" cm="1">
        <f t="array" ref="E944">IF($C944="","",INDEX(import_data,$C944,E$9))</f>
        <v>1438</v>
      </c>
      <c r="F944" s="280" t="str" cm="1">
        <f t="array" ref="F944">IF($C944="","",INDEX(import_data,$C944,F$9))</f>
        <v>Petra</v>
      </c>
      <c r="G944" s="280" t="str" cm="1">
        <f t="array" ref="G944">IF($C944="","",INDEX(import_data,$C944,G$9))</f>
        <v>Dasović</v>
      </c>
      <c r="H944" s="280" t="str" cm="1">
        <f t="array" ref="H944">IF($C944="","",IF(INDEX(import_data,$C944,H$9)="","",INDEX(import_data,$C944,H$9)))</f>
        <v>OK Kapela</v>
      </c>
      <c r="I944" s="300" t="str" cm="1">
        <f t="array" ref="I944">IF($C944="","",IF(INDEX(import_data,$C944,I$9)="","",INDEX(import_data,$C944,I$9)))</f>
        <v>Ž16</v>
      </c>
      <c r="K944" s="312" t="str">
        <f t="shared" si="99"/>
        <v>Petra – Dasović – OK Kapela – Ž16</v>
      </c>
      <c r="L944" s="92" t="s">
        <v>0</v>
      </c>
      <c r="M944" s="312" t="str">
        <f t="shared" si="100"/>
        <v>Petra – Dasović – OK Kapela</v>
      </c>
      <c r="N944" s="92" t="s">
        <v>0</v>
      </c>
      <c r="O944" s="312" t="str">
        <f t="shared" si="101"/>
        <v>Petra – Dasović</v>
      </c>
      <c r="P944" s="92" t="s">
        <v>0</v>
      </c>
      <c r="Q944" s="141">
        <f t="shared" si="104"/>
        <v>932</v>
      </c>
      <c r="R944" s="278" t="str">
        <f t="shared" si="103"/>
        <v/>
      </c>
      <c r="T944" s="282" t="str" cm="1">
        <f t="array" ref="T944">IFERROR(INDEX(import_data,MATCH($T$8&amp;"-"&amp;$Q944,import_key,0),T$9),"")</f>
        <v/>
      </c>
      <c r="U944" s="280" t="str" cm="1">
        <f t="array" ref="U944">IFERROR(INDEX(import_data,MATCH($T$8&amp;"-"&amp;$Q944,import_key,0),U$9),"")</f>
        <v/>
      </c>
      <c r="V944" s="300" t="str" cm="1">
        <f t="array" ref="V944">IFERROR(INDEX(import_data,MATCH($T$8&amp;"-"&amp;$Q944,import_key,0),V$9),"")</f>
        <v/>
      </c>
    </row>
    <row r="945" spans="2:22" x14ac:dyDescent="0.25">
      <c r="B945" s="141">
        <f t="shared" si="105"/>
        <v>933</v>
      </c>
      <c r="C945" s="278">
        <f t="shared" si="102"/>
        <v>951</v>
      </c>
      <c r="E945" s="282" cm="1">
        <f t="array" ref="E945">IF($C945="","",INDEX(import_data,$C945,E$9))</f>
        <v>1255</v>
      </c>
      <c r="F945" s="280" t="str" cm="1">
        <f t="array" ref="F945">IF($C945="","",INDEX(import_data,$C945,F$9))</f>
        <v>Petra</v>
      </c>
      <c r="G945" s="280" t="str" cm="1">
        <f t="array" ref="G945">IF($C945="","",INDEX(import_data,$C945,G$9))</f>
        <v>Abramović</v>
      </c>
      <c r="H945" s="280" t="str" cm="1">
        <f t="array" ref="H945">IF($C945="","",IF(INDEX(import_data,$C945,H$9)="","",INDEX(import_data,$C945,H$9)))</f>
        <v>OK Vihor</v>
      </c>
      <c r="I945" s="300" t="str" cm="1">
        <f t="array" ref="I945">IF($C945="","",IF(INDEX(import_data,$C945,I$9)="","",INDEX(import_data,$C945,I$9)))</f>
        <v>Ž21B</v>
      </c>
      <c r="K945" s="312" t="str">
        <f t="shared" si="99"/>
        <v>Petra – Abramović – OK Vihor – Ž21B</v>
      </c>
      <c r="L945" s="92" t="s">
        <v>0</v>
      </c>
      <c r="M945" s="312" t="str">
        <f t="shared" si="100"/>
        <v>Petra – Abramović – OK Vihor</v>
      </c>
      <c r="N945" s="92" t="s">
        <v>0</v>
      </c>
      <c r="O945" s="312" t="str">
        <f t="shared" si="101"/>
        <v>Petra – Abramović</v>
      </c>
      <c r="P945" s="92" t="s">
        <v>0</v>
      </c>
      <c r="Q945" s="141">
        <f t="shared" si="104"/>
        <v>933</v>
      </c>
      <c r="R945" s="278" t="str">
        <f t="shared" si="103"/>
        <v/>
      </c>
      <c r="T945" s="282" t="str" cm="1">
        <f t="array" ref="T945">IFERROR(INDEX(import_data,MATCH($T$8&amp;"-"&amp;$Q945,import_key,0),T$9),"")</f>
        <v/>
      </c>
      <c r="U945" s="280" t="str" cm="1">
        <f t="array" ref="U945">IFERROR(INDEX(import_data,MATCH($T$8&amp;"-"&amp;$Q945,import_key,0),U$9),"")</f>
        <v/>
      </c>
      <c r="V945" s="300" t="str" cm="1">
        <f t="array" ref="V945">IFERROR(INDEX(import_data,MATCH($T$8&amp;"-"&amp;$Q945,import_key,0),V$9),"")</f>
        <v/>
      </c>
    </row>
    <row r="946" spans="2:22" x14ac:dyDescent="0.25">
      <c r="B946" s="141">
        <f t="shared" si="105"/>
        <v>934</v>
      </c>
      <c r="C946" s="278">
        <f t="shared" si="102"/>
        <v>952</v>
      </c>
      <c r="E946" s="282" cm="1">
        <f t="array" ref="E946">IF($C946="","",INDEX(import_data,$C946,E$9))</f>
        <v>1140</v>
      </c>
      <c r="F946" s="280" t="str" cm="1">
        <f t="array" ref="F946">IF($C946="","",INDEX(import_data,$C946,F$9))</f>
        <v>Petra</v>
      </c>
      <c r="G946" s="280" t="str" cm="1">
        <f t="array" ref="G946">IF($C946="","",INDEX(import_data,$C946,G$9))</f>
        <v>Plevnik</v>
      </c>
      <c r="H946" s="280" t="str" cm="1">
        <f t="array" ref="H946">IF($C946="","",IF(INDEX(import_data,$C946,H$9)="","",INDEX(import_data,$C946,H$9)))</f>
        <v>OK Bjelovar</v>
      </c>
      <c r="I946" s="300" t="str" cm="1">
        <f t="array" ref="I946">IF($C946="","",IF(INDEX(import_data,$C946,I$9)="","",INDEX(import_data,$C946,I$9)))</f>
        <v>Ž21B</v>
      </c>
      <c r="K946" s="312" t="str">
        <f t="shared" si="99"/>
        <v>Petra – Plevnik – OK Bjelovar – Ž21B</v>
      </c>
      <c r="L946" s="92" t="s">
        <v>0</v>
      </c>
      <c r="M946" s="312" t="str">
        <f t="shared" si="100"/>
        <v>Petra – Plevnik – OK Bjelovar</v>
      </c>
      <c r="N946" s="92" t="s">
        <v>0</v>
      </c>
      <c r="O946" s="312" t="str">
        <f t="shared" si="101"/>
        <v>Petra – Plevnik</v>
      </c>
      <c r="P946" s="92" t="s">
        <v>0</v>
      </c>
      <c r="Q946" s="141">
        <f t="shared" si="104"/>
        <v>934</v>
      </c>
      <c r="R946" s="278" t="str">
        <f t="shared" si="103"/>
        <v/>
      </c>
      <c r="T946" s="282" t="str" cm="1">
        <f t="array" ref="T946">IFERROR(INDEX(import_data,MATCH($T$8&amp;"-"&amp;$Q946,import_key,0),T$9),"")</f>
        <v/>
      </c>
      <c r="U946" s="280" t="str" cm="1">
        <f t="array" ref="U946">IFERROR(INDEX(import_data,MATCH($T$8&amp;"-"&amp;$Q946,import_key,0),U$9),"")</f>
        <v/>
      </c>
      <c r="V946" s="300" t="str" cm="1">
        <f t="array" ref="V946">IFERROR(INDEX(import_data,MATCH($T$8&amp;"-"&amp;$Q946,import_key,0),V$9),"")</f>
        <v/>
      </c>
    </row>
    <row r="947" spans="2:22" x14ac:dyDescent="0.25">
      <c r="B947" s="141">
        <f t="shared" si="105"/>
        <v>935</v>
      </c>
      <c r="C947" s="278">
        <f t="shared" si="102"/>
        <v>953</v>
      </c>
      <c r="E947" s="282" cm="1">
        <f t="array" ref="E947">IF($C947="","",INDEX(import_data,$C947,E$9))</f>
        <v>1029</v>
      </c>
      <c r="F947" s="280" t="str" cm="1">
        <f t="array" ref="F947">IF($C947="","",INDEX(import_data,$C947,F$9))</f>
        <v>Petra</v>
      </c>
      <c r="G947" s="280" t="str" cm="1">
        <f t="array" ref="G947">IF($C947="","",INDEX(import_data,$C947,G$9))</f>
        <v>Laškarin</v>
      </c>
      <c r="H947" s="280" t="str" cm="1">
        <f t="array" ref="H947">IF($C947="","",IF(INDEX(import_data,$C947,H$9)="","",INDEX(import_data,$C947,H$9)))</f>
        <v>OK Vihor</v>
      </c>
      <c r="I947" s="300" t="str" cm="1">
        <f t="array" ref="I947">IF($C947="","",IF(INDEX(import_data,$C947,I$9)="","",INDEX(import_data,$C947,I$9)))</f>
        <v/>
      </c>
      <c r="K947" s="312" t="str">
        <f t="shared" si="99"/>
        <v>Petra – Laškarin – OK Vihor</v>
      </c>
      <c r="L947" s="92" t="s">
        <v>0</v>
      </c>
      <c r="M947" s="312" t="str">
        <f t="shared" si="100"/>
        <v>Petra – Laškarin – OK Vihor</v>
      </c>
      <c r="N947" s="92" t="s">
        <v>0</v>
      </c>
      <c r="O947" s="312" t="str">
        <f t="shared" si="101"/>
        <v>Petra – Laškarin</v>
      </c>
      <c r="P947" s="92" t="s">
        <v>0</v>
      </c>
      <c r="Q947" s="141">
        <f t="shared" si="104"/>
        <v>935</v>
      </c>
      <c r="R947" s="278" t="str">
        <f t="shared" si="103"/>
        <v/>
      </c>
      <c r="T947" s="282" t="str" cm="1">
        <f t="array" ref="T947">IFERROR(INDEX(import_data,MATCH($T$8&amp;"-"&amp;$Q947,import_key,0),T$9),"")</f>
        <v/>
      </c>
      <c r="U947" s="280" t="str" cm="1">
        <f t="array" ref="U947">IFERROR(INDEX(import_data,MATCH($T$8&amp;"-"&amp;$Q947,import_key,0),U$9),"")</f>
        <v/>
      </c>
      <c r="V947" s="300" t="str" cm="1">
        <f t="array" ref="V947">IFERROR(INDEX(import_data,MATCH($T$8&amp;"-"&amp;$Q947,import_key,0),V$9),"")</f>
        <v/>
      </c>
    </row>
    <row r="948" spans="2:22" x14ac:dyDescent="0.25">
      <c r="B948" s="141">
        <f t="shared" si="105"/>
        <v>936</v>
      </c>
      <c r="C948" s="278">
        <f t="shared" si="102"/>
        <v>954</v>
      </c>
      <c r="E948" s="282" cm="1">
        <f t="array" ref="E948">IF($C948="","",INDEX(import_data,$C948,E$9))</f>
        <v>1893</v>
      </c>
      <c r="F948" s="280" t="str" cm="1">
        <f t="array" ref="F948">IF($C948="","",INDEX(import_data,$C948,F$9))</f>
        <v>Petra</v>
      </c>
      <c r="G948" s="280" t="str" cm="1">
        <f t="array" ref="G948">IF($C948="","",INDEX(import_data,$C948,G$9))</f>
        <v>Jurić</v>
      </c>
      <c r="H948" s="280" t="str" cm="1">
        <f t="array" ref="H948">IF($C948="","",IF(INDEX(import_data,$C948,H$9)="","",INDEX(import_data,$C948,H$9)))</f>
        <v>OK Vihor</v>
      </c>
      <c r="I948" s="300" t="str" cm="1">
        <f t="array" ref="I948">IF($C948="","",IF(INDEX(import_data,$C948,I$9)="","",INDEX(import_data,$C948,I$9)))</f>
        <v>Ž14</v>
      </c>
      <c r="K948" s="312" t="str">
        <f t="shared" si="99"/>
        <v>Petra – Jurić – OK Vihor – Ž14</v>
      </c>
      <c r="L948" s="92" t="s">
        <v>0</v>
      </c>
      <c r="M948" s="312" t="str">
        <f t="shared" si="100"/>
        <v>Petra – Jurić – OK Vihor</v>
      </c>
      <c r="N948" s="92" t="s">
        <v>0</v>
      </c>
      <c r="O948" s="312" t="str">
        <f t="shared" si="101"/>
        <v>Petra – Jurić</v>
      </c>
      <c r="P948" s="92" t="s">
        <v>0</v>
      </c>
      <c r="Q948" s="141">
        <f t="shared" si="104"/>
        <v>936</v>
      </c>
      <c r="R948" s="278" t="str">
        <f t="shared" si="103"/>
        <v/>
      </c>
      <c r="T948" s="282" t="str" cm="1">
        <f t="array" ref="T948">IFERROR(INDEX(import_data,MATCH($T$8&amp;"-"&amp;$Q948,import_key,0),T$9),"")</f>
        <v/>
      </c>
      <c r="U948" s="280" t="str" cm="1">
        <f t="array" ref="U948">IFERROR(INDEX(import_data,MATCH($T$8&amp;"-"&amp;$Q948,import_key,0),U$9),"")</f>
        <v/>
      </c>
      <c r="V948" s="300" t="str" cm="1">
        <f t="array" ref="V948">IFERROR(INDEX(import_data,MATCH($T$8&amp;"-"&amp;$Q948,import_key,0),V$9),"")</f>
        <v/>
      </c>
    </row>
    <row r="949" spans="2:22" x14ac:dyDescent="0.25">
      <c r="B949" s="141">
        <f t="shared" si="105"/>
        <v>937</v>
      </c>
      <c r="C949" s="278">
        <f t="shared" si="102"/>
        <v>955</v>
      </c>
      <c r="E949" s="282" cm="1">
        <f t="array" ref="E949">IF($C949="","",INDEX(import_data,$C949,E$9))</f>
        <v>1241</v>
      </c>
      <c r="F949" s="280" t="str" cm="1">
        <f t="array" ref="F949">IF($C949="","",INDEX(import_data,$C949,F$9))</f>
        <v>Petra</v>
      </c>
      <c r="G949" s="280" t="str" cm="1">
        <f t="array" ref="G949">IF($C949="","",INDEX(import_data,$C949,G$9))</f>
        <v>Martak</v>
      </c>
      <c r="H949" s="280" t="str" cm="1">
        <f t="array" ref="H949">IF($C949="","",IF(INDEX(import_data,$C949,H$9)="","",INDEX(import_data,$C949,H$9)))</f>
        <v>OK Varaždin</v>
      </c>
      <c r="I949" s="300" t="str" cm="1">
        <f t="array" ref="I949">IF($C949="","",IF(INDEX(import_data,$C949,I$9)="","",INDEX(import_data,$C949,I$9)))</f>
        <v>Ž35</v>
      </c>
      <c r="K949" s="312" t="str">
        <f t="shared" si="99"/>
        <v>Petra – Martak – OK Varaždin – Ž35</v>
      </c>
      <c r="L949" s="92" t="s">
        <v>0</v>
      </c>
      <c r="M949" s="312" t="str">
        <f t="shared" si="100"/>
        <v>Petra – Martak – OK Varaždin</v>
      </c>
      <c r="N949" s="92" t="s">
        <v>0</v>
      </c>
      <c r="O949" s="312" t="str">
        <f t="shared" si="101"/>
        <v>Petra – Martak</v>
      </c>
      <c r="P949" s="92" t="s">
        <v>0</v>
      </c>
      <c r="Q949" s="141">
        <f t="shared" si="104"/>
        <v>937</v>
      </c>
      <c r="R949" s="278" t="str">
        <f t="shared" si="103"/>
        <v/>
      </c>
      <c r="T949" s="282" t="str" cm="1">
        <f t="array" ref="T949">IFERROR(INDEX(import_data,MATCH($T$8&amp;"-"&amp;$Q949,import_key,0),T$9),"")</f>
        <v/>
      </c>
      <c r="U949" s="280" t="str" cm="1">
        <f t="array" ref="U949">IFERROR(INDEX(import_data,MATCH($T$8&amp;"-"&amp;$Q949,import_key,0),U$9),"")</f>
        <v/>
      </c>
      <c r="V949" s="300" t="str" cm="1">
        <f t="array" ref="V949">IFERROR(INDEX(import_data,MATCH($T$8&amp;"-"&amp;$Q949,import_key,0),V$9),"")</f>
        <v/>
      </c>
    </row>
    <row r="950" spans="2:22" x14ac:dyDescent="0.25">
      <c r="B950" s="141">
        <f t="shared" si="105"/>
        <v>938</v>
      </c>
      <c r="C950" s="278">
        <f t="shared" si="102"/>
        <v>956</v>
      </c>
      <c r="E950" s="282" cm="1">
        <f t="array" ref="E950">IF($C950="","",INDEX(import_data,$C950,E$9))</f>
        <v>1801</v>
      </c>
      <c r="F950" s="280" t="str" cm="1">
        <f t="array" ref="F950">IF($C950="","",INDEX(import_data,$C950,F$9))</f>
        <v>Petra</v>
      </c>
      <c r="G950" s="280" t="str" cm="1">
        <f t="array" ref="G950">IF($C950="","",INDEX(import_data,$C950,G$9))</f>
        <v>Gojević</v>
      </c>
      <c r="H950" s="280" t="str" cm="1">
        <f t="array" ref="H950">IF($C950="","",IF(INDEX(import_data,$C950,H$9)="","",INDEX(import_data,$C950,H$9)))</f>
        <v>OK Vihor</v>
      </c>
      <c r="I950" s="300" t="str" cm="1">
        <f t="array" ref="I950">IF($C950="","",IF(INDEX(import_data,$C950,I$9)="","",INDEX(import_data,$C950,I$9)))</f>
        <v>Ž21B</v>
      </c>
      <c r="K950" s="312" t="str">
        <f t="shared" si="99"/>
        <v>Petra – Gojević – OK Vihor – Ž21B</v>
      </c>
      <c r="L950" s="92" t="s">
        <v>0</v>
      </c>
      <c r="M950" s="312" t="str">
        <f t="shared" si="100"/>
        <v>Petra – Gojević – OK Vihor</v>
      </c>
      <c r="N950" s="92" t="s">
        <v>0</v>
      </c>
      <c r="O950" s="312" t="str">
        <f t="shared" si="101"/>
        <v>Petra – Gojević</v>
      </c>
      <c r="P950" s="92" t="s">
        <v>0</v>
      </c>
      <c r="Q950" s="141">
        <f t="shared" si="104"/>
        <v>938</v>
      </c>
      <c r="R950" s="278" t="str">
        <f t="shared" si="103"/>
        <v/>
      </c>
      <c r="T950" s="282" t="str" cm="1">
        <f t="array" ref="T950">IFERROR(INDEX(import_data,MATCH($T$8&amp;"-"&amp;$Q950,import_key,0),T$9),"")</f>
        <v/>
      </c>
      <c r="U950" s="280" t="str" cm="1">
        <f t="array" ref="U950">IFERROR(INDEX(import_data,MATCH($T$8&amp;"-"&amp;$Q950,import_key,0),U$9),"")</f>
        <v/>
      </c>
      <c r="V950" s="300" t="str" cm="1">
        <f t="array" ref="V950">IFERROR(INDEX(import_data,MATCH($T$8&amp;"-"&amp;$Q950,import_key,0),V$9),"")</f>
        <v/>
      </c>
    </row>
    <row r="951" spans="2:22" x14ac:dyDescent="0.25">
      <c r="B951" s="141">
        <f t="shared" si="105"/>
        <v>939</v>
      </c>
      <c r="C951" s="278">
        <f t="shared" si="102"/>
        <v>957</v>
      </c>
      <c r="E951" s="282" cm="1">
        <f t="array" ref="E951">IF($C951="","",INDEX(import_data,$C951,E$9))</f>
        <v>1101</v>
      </c>
      <c r="F951" s="280" t="str" cm="1">
        <f t="array" ref="F951">IF($C951="","",INDEX(import_data,$C951,F$9))</f>
        <v>Petra</v>
      </c>
      <c r="G951" s="280" t="str" cm="1">
        <f t="array" ref="G951">IF($C951="","",INDEX(import_data,$C951,G$9))</f>
        <v>Vučinić</v>
      </c>
      <c r="H951" s="280" t="str" cm="1">
        <f t="array" ref="H951">IF($C951="","",IF(INDEX(import_data,$C951,H$9)="","",INDEX(import_data,$C951,H$9)))</f>
        <v>OK Jelen</v>
      </c>
      <c r="I951" s="300" t="str" cm="1">
        <f t="array" ref="I951">IF($C951="","",IF(INDEX(import_data,$C951,I$9)="","",INDEX(import_data,$C951,I$9)))</f>
        <v>Ž14</v>
      </c>
      <c r="K951" s="312" t="str">
        <f t="shared" si="99"/>
        <v>Petra – Vučinić – OK Jelen – Ž14</v>
      </c>
      <c r="L951" s="92" t="s">
        <v>0</v>
      </c>
      <c r="M951" s="312" t="str">
        <f t="shared" si="100"/>
        <v>Petra – Vučinić – OK Jelen</v>
      </c>
      <c r="N951" s="92" t="s">
        <v>0</v>
      </c>
      <c r="O951" s="312" t="str">
        <f t="shared" si="101"/>
        <v>Petra – Vučinić</v>
      </c>
      <c r="P951" s="92" t="s">
        <v>0</v>
      </c>
      <c r="Q951" s="141">
        <f t="shared" si="104"/>
        <v>939</v>
      </c>
      <c r="R951" s="278" t="str">
        <f t="shared" si="103"/>
        <v/>
      </c>
      <c r="T951" s="282" t="str" cm="1">
        <f t="array" ref="T951">IFERROR(INDEX(import_data,MATCH($T$8&amp;"-"&amp;$Q951,import_key,0),T$9),"")</f>
        <v/>
      </c>
      <c r="U951" s="280" t="str" cm="1">
        <f t="array" ref="U951">IFERROR(INDEX(import_data,MATCH($T$8&amp;"-"&amp;$Q951,import_key,0),U$9),"")</f>
        <v/>
      </c>
      <c r="V951" s="300" t="str" cm="1">
        <f t="array" ref="V951">IFERROR(INDEX(import_data,MATCH($T$8&amp;"-"&amp;$Q951,import_key,0),V$9),"")</f>
        <v/>
      </c>
    </row>
    <row r="952" spans="2:22" x14ac:dyDescent="0.25">
      <c r="B952" s="141">
        <f t="shared" si="105"/>
        <v>940</v>
      </c>
      <c r="C952" s="278">
        <f t="shared" si="102"/>
        <v>958</v>
      </c>
      <c r="E952" s="282" cm="1">
        <f t="array" ref="E952">IF($C952="","",INDEX(import_data,$C952,E$9))</f>
        <v>1527</v>
      </c>
      <c r="F952" s="280" t="str" cm="1">
        <f t="array" ref="F952">IF($C952="","",INDEX(import_data,$C952,F$9))</f>
        <v>Petra</v>
      </c>
      <c r="G952" s="280" t="str" cm="1">
        <f t="array" ref="G952">IF($C952="","",INDEX(import_data,$C952,G$9))</f>
        <v>Turk</v>
      </c>
      <c r="H952" s="280" t="str" cm="1">
        <f t="array" ref="H952">IF($C952="","",IF(INDEX(import_data,$C952,H$9)="","",INDEX(import_data,$C952,H$9)))</f>
        <v>OK Međimurje</v>
      </c>
      <c r="I952" s="300" t="str" cm="1">
        <f t="array" ref="I952">IF($C952="","",IF(INDEX(import_data,$C952,I$9)="","",INDEX(import_data,$C952,I$9)))</f>
        <v/>
      </c>
      <c r="K952" s="312" t="str">
        <f t="shared" si="99"/>
        <v>Petra – Turk – OK Međimurje</v>
      </c>
      <c r="L952" s="92" t="s">
        <v>0</v>
      </c>
      <c r="M952" s="312" t="str">
        <f t="shared" si="100"/>
        <v>Petra – Turk – OK Međimurje</v>
      </c>
      <c r="N952" s="92" t="s">
        <v>0</v>
      </c>
      <c r="O952" s="312" t="str">
        <f t="shared" si="101"/>
        <v>Petra – Turk</v>
      </c>
      <c r="P952" s="92" t="s">
        <v>0</v>
      </c>
      <c r="Q952" s="141">
        <f t="shared" si="104"/>
        <v>940</v>
      </c>
      <c r="R952" s="278" t="str">
        <f t="shared" si="103"/>
        <v/>
      </c>
      <c r="T952" s="282" t="str" cm="1">
        <f t="array" ref="T952">IFERROR(INDEX(import_data,MATCH($T$8&amp;"-"&amp;$Q952,import_key,0),T$9),"")</f>
        <v/>
      </c>
      <c r="U952" s="280" t="str" cm="1">
        <f t="array" ref="U952">IFERROR(INDEX(import_data,MATCH($T$8&amp;"-"&amp;$Q952,import_key,0),U$9),"")</f>
        <v/>
      </c>
      <c r="V952" s="300" t="str" cm="1">
        <f t="array" ref="V952">IFERROR(INDEX(import_data,MATCH($T$8&amp;"-"&amp;$Q952,import_key,0),V$9),"")</f>
        <v/>
      </c>
    </row>
    <row r="953" spans="2:22" x14ac:dyDescent="0.25">
      <c r="B953" s="141">
        <f t="shared" si="105"/>
        <v>941</v>
      </c>
      <c r="C953" s="278">
        <f t="shared" si="102"/>
        <v>959</v>
      </c>
      <c r="E953" s="282" cm="1">
        <f t="array" ref="E953">IF($C953="","",INDEX(import_data,$C953,E$9))</f>
        <v>1595</v>
      </c>
      <c r="F953" s="280" t="str" cm="1">
        <f t="array" ref="F953">IF($C953="","",INDEX(import_data,$C953,F$9))</f>
        <v>Pia</v>
      </c>
      <c r="G953" s="280" t="str" cm="1">
        <f t="array" ref="G953">IF($C953="","",INDEX(import_data,$C953,G$9))</f>
        <v>Ocvirk</v>
      </c>
      <c r="H953" s="280" t="str" cm="1">
        <f t="array" ref="H953">IF($C953="","",IF(INDEX(import_data,$C953,H$9)="","",INDEX(import_data,$C953,H$9)))</f>
        <v>OK Japetić</v>
      </c>
      <c r="I953" s="300" t="str" cm="1">
        <f t="array" ref="I953">IF($C953="","",IF(INDEX(import_data,$C953,I$9)="","",INDEX(import_data,$C953,I$9)))</f>
        <v/>
      </c>
      <c r="K953" s="312" t="str">
        <f t="shared" si="99"/>
        <v>Pia – Ocvirk – OK Japetić</v>
      </c>
      <c r="L953" s="92" t="s">
        <v>0</v>
      </c>
      <c r="M953" s="312" t="str">
        <f t="shared" si="100"/>
        <v>Pia – Ocvirk – OK Japetić</v>
      </c>
      <c r="N953" s="92" t="s">
        <v>0</v>
      </c>
      <c r="O953" s="312" t="str">
        <f t="shared" si="101"/>
        <v>Pia – Ocvirk</v>
      </c>
      <c r="P953" s="92" t="s">
        <v>0</v>
      </c>
      <c r="Q953" s="141">
        <f t="shared" si="104"/>
        <v>941</v>
      </c>
      <c r="R953" s="278" t="str">
        <f t="shared" si="103"/>
        <v/>
      </c>
      <c r="T953" s="282" t="str" cm="1">
        <f t="array" ref="T953">IFERROR(INDEX(import_data,MATCH($T$8&amp;"-"&amp;$Q953,import_key,0),T$9),"")</f>
        <v/>
      </c>
      <c r="U953" s="280" t="str" cm="1">
        <f t="array" ref="U953">IFERROR(INDEX(import_data,MATCH($T$8&amp;"-"&amp;$Q953,import_key,0),U$9),"")</f>
        <v/>
      </c>
      <c r="V953" s="300" t="str" cm="1">
        <f t="array" ref="V953">IFERROR(INDEX(import_data,MATCH($T$8&amp;"-"&amp;$Q953,import_key,0),V$9),"")</f>
        <v/>
      </c>
    </row>
    <row r="954" spans="2:22" x14ac:dyDescent="0.25">
      <c r="B954" s="141">
        <f t="shared" si="105"/>
        <v>942</v>
      </c>
      <c r="C954" s="278">
        <f t="shared" si="102"/>
        <v>960</v>
      </c>
      <c r="E954" s="282" cm="1">
        <f t="array" ref="E954">IF($C954="","",INDEX(import_data,$C954,E$9))</f>
        <v>1437</v>
      </c>
      <c r="F954" s="280" t="str" cm="1">
        <f t="array" ref="F954">IF($C954="","",INDEX(import_data,$C954,F$9))</f>
        <v>Pia</v>
      </c>
      <c r="G954" s="280" t="str" cm="1">
        <f t="array" ref="G954">IF($C954="","",INDEX(import_data,$C954,G$9))</f>
        <v>Hercigonja</v>
      </c>
      <c r="H954" s="280" t="str" cm="1">
        <f t="array" ref="H954">IF($C954="","",IF(INDEX(import_data,$C954,H$9)="","",INDEX(import_data,$C954,H$9)))</f>
        <v>OK Kapela</v>
      </c>
      <c r="I954" s="300" t="str" cm="1">
        <f t="array" ref="I954">IF($C954="","",IF(INDEX(import_data,$C954,I$9)="","",INDEX(import_data,$C954,I$9)))</f>
        <v>Ž21B</v>
      </c>
      <c r="K954" s="312" t="str">
        <f t="shared" si="99"/>
        <v>Pia – Hercigonja – OK Kapela – Ž21B</v>
      </c>
      <c r="L954" s="92" t="s">
        <v>0</v>
      </c>
      <c r="M954" s="312" t="str">
        <f t="shared" si="100"/>
        <v>Pia – Hercigonja – OK Kapela</v>
      </c>
      <c r="N954" s="92" t="s">
        <v>0</v>
      </c>
      <c r="O954" s="312" t="str">
        <f t="shared" si="101"/>
        <v>Pia – Hercigonja</v>
      </c>
      <c r="P954" s="92" t="s">
        <v>0</v>
      </c>
      <c r="Q954" s="141">
        <f t="shared" si="104"/>
        <v>942</v>
      </c>
      <c r="R954" s="278" t="str">
        <f t="shared" si="103"/>
        <v/>
      </c>
      <c r="T954" s="282" t="str" cm="1">
        <f t="array" ref="T954">IFERROR(INDEX(import_data,MATCH($T$8&amp;"-"&amp;$Q954,import_key,0),T$9),"")</f>
        <v/>
      </c>
      <c r="U954" s="280" t="str" cm="1">
        <f t="array" ref="U954">IFERROR(INDEX(import_data,MATCH($T$8&amp;"-"&amp;$Q954,import_key,0),U$9),"")</f>
        <v/>
      </c>
      <c r="V954" s="300" t="str" cm="1">
        <f t="array" ref="V954">IFERROR(INDEX(import_data,MATCH($T$8&amp;"-"&amp;$Q954,import_key,0),V$9),"")</f>
        <v/>
      </c>
    </row>
    <row r="955" spans="2:22" x14ac:dyDescent="0.25">
      <c r="B955" s="141">
        <f t="shared" si="105"/>
        <v>943</v>
      </c>
      <c r="C955" s="278">
        <f t="shared" si="102"/>
        <v>961</v>
      </c>
      <c r="E955" s="282" cm="1">
        <f t="array" ref="E955">IF($C955="","",INDEX(import_data,$C955,E$9))</f>
        <v>2283</v>
      </c>
      <c r="F955" s="280" t="str" cm="1">
        <f t="array" ref="F955">IF($C955="","",INDEX(import_data,$C955,F$9))</f>
        <v>Piero</v>
      </c>
      <c r="G955" s="280" t="str" cm="1">
        <f t="array" ref="G955">IF($C955="","",INDEX(import_data,$C955,G$9))</f>
        <v>Anić</v>
      </c>
      <c r="H955" s="280" t="str" cm="1">
        <f t="array" ref="H955">IF($C955="","",IF(INDEX(import_data,$C955,H$9)="","",INDEX(import_data,$C955,H$9)))</f>
        <v/>
      </c>
      <c r="I955" s="300" t="str" cm="1">
        <f t="array" ref="I955">IF($C955="","",IF(INDEX(import_data,$C955,I$9)="","",INDEX(import_data,$C955,I$9)))</f>
        <v/>
      </c>
      <c r="K955" s="312" t="str">
        <f t="shared" si="99"/>
        <v>Piero – Anić</v>
      </c>
      <c r="L955" s="92" t="s">
        <v>0</v>
      </c>
      <c r="M955" s="312" t="str">
        <f t="shared" si="100"/>
        <v>Piero – Anić</v>
      </c>
      <c r="N955" s="92" t="s">
        <v>0</v>
      </c>
      <c r="O955" s="312" t="str">
        <f t="shared" si="101"/>
        <v>Piero – Anić</v>
      </c>
      <c r="P955" s="92" t="s">
        <v>0</v>
      </c>
      <c r="Q955" s="141">
        <f t="shared" si="104"/>
        <v>943</v>
      </c>
      <c r="R955" s="278" t="str">
        <f t="shared" si="103"/>
        <v/>
      </c>
      <c r="T955" s="282" t="str" cm="1">
        <f t="array" ref="T955">IFERROR(INDEX(import_data,MATCH($T$8&amp;"-"&amp;$Q955,import_key,0),T$9),"")</f>
        <v/>
      </c>
      <c r="U955" s="280" t="str" cm="1">
        <f t="array" ref="U955">IFERROR(INDEX(import_data,MATCH($T$8&amp;"-"&amp;$Q955,import_key,0),U$9),"")</f>
        <v/>
      </c>
      <c r="V955" s="300" t="str" cm="1">
        <f t="array" ref="V955">IFERROR(INDEX(import_data,MATCH($T$8&amp;"-"&amp;$Q955,import_key,0),V$9),"")</f>
        <v/>
      </c>
    </row>
    <row r="956" spans="2:22" x14ac:dyDescent="0.25">
      <c r="B956" s="141">
        <f t="shared" si="105"/>
        <v>944</v>
      </c>
      <c r="C956" s="278">
        <f t="shared" si="102"/>
        <v>962</v>
      </c>
      <c r="E956" s="282" cm="1">
        <f t="array" ref="E956">IF($C956="","",INDEX(import_data,$C956,E$9))</f>
        <v>2049</v>
      </c>
      <c r="F956" s="280" t="str" cm="1">
        <f t="array" ref="F956">IF($C956="","",INDEX(import_data,$C956,F$9))</f>
        <v>Pierre</v>
      </c>
      <c r="G956" s="280" t="str" cm="1">
        <f t="array" ref="G956">IF($C956="","",INDEX(import_data,$C956,G$9))</f>
        <v>Itty</v>
      </c>
      <c r="H956" s="280" t="str" cm="1">
        <f t="array" ref="H956">IF($C956="","",IF(INDEX(import_data,$C956,H$9)="","",INDEX(import_data,$C956,H$9)))</f>
        <v/>
      </c>
      <c r="I956" s="300" t="str" cm="1">
        <f t="array" ref="I956">IF($C956="","",IF(INDEX(import_data,$C956,I$9)="","",INDEX(import_data,$C956,I$9)))</f>
        <v/>
      </c>
      <c r="K956" s="312" t="str">
        <f t="shared" si="99"/>
        <v>Pierre – Itty</v>
      </c>
      <c r="L956" s="92" t="s">
        <v>0</v>
      </c>
      <c r="M956" s="312" t="str">
        <f t="shared" si="100"/>
        <v>Pierre – Itty</v>
      </c>
      <c r="N956" s="92" t="s">
        <v>0</v>
      </c>
      <c r="O956" s="312" t="str">
        <f t="shared" si="101"/>
        <v>Pierre – Itty</v>
      </c>
      <c r="P956" s="92" t="s">
        <v>0</v>
      </c>
      <c r="Q956" s="141">
        <f t="shared" si="104"/>
        <v>944</v>
      </c>
      <c r="R956" s="278" t="str">
        <f t="shared" si="103"/>
        <v/>
      </c>
      <c r="T956" s="282" t="str" cm="1">
        <f t="array" ref="T956">IFERROR(INDEX(import_data,MATCH($T$8&amp;"-"&amp;$Q956,import_key,0),T$9),"")</f>
        <v/>
      </c>
      <c r="U956" s="280" t="str" cm="1">
        <f t="array" ref="U956">IFERROR(INDEX(import_data,MATCH($T$8&amp;"-"&amp;$Q956,import_key,0),U$9),"")</f>
        <v/>
      </c>
      <c r="V956" s="300" t="str" cm="1">
        <f t="array" ref="V956">IFERROR(INDEX(import_data,MATCH($T$8&amp;"-"&amp;$Q956,import_key,0),V$9),"")</f>
        <v/>
      </c>
    </row>
    <row r="957" spans="2:22" x14ac:dyDescent="0.25">
      <c r="B957" s="141">
        <f t="shared" si="105"/>
        <v>945</v>
      </c>
      <c r="C957" s="278">
        <f t="shared" si="102"/>
        <v>963</v>
      </c>
      <c r="E957" s="282" cm="1">
        <f t="array" ref="E957">IF($C957="","",INDEX(import_data,$C957,E$9))</f>
        <v>2204</v>
      </c>
      <c r="F957" s="280" t="str" cm="1">
        <f t="array" ref="F957">IF($C957="","",INDEX(import_data,$C957,F$9))</f>
        <v>Pierre-Adrien</v>
      </c>
      <c r="G957" s="280" t="str" cm="1">
        <f t="array" ref="G957">IF($C957="","",INDEX(import_data,$C957,G$9))</f>
        <v>Itty</v>
      </c>
      <c r="H957" s="280" t="str" cm="1">
        <f t="array" ref="H957">IF($C957="","",IF(INDEX(import_data,$C957,H$9)="","",INDEX(import_data,$C957,H$9)))</f>
        <v>OK Japetić</v>
      </c>
      <c r="I957" s="300" t="str" cm="1">
        <f t="array" ref="I957">IF($C957="","",IF(INDEX(import_data,$C957,I$9)="","",INDEX(import_data,$C957,I$9)))</f>
        <v>M35</v>
      </c>
      <c r="K957" s="312" t="str">
        <f t="shared" si="99"/>
        <v>Pierre-Adrien – Itty – OK Japetić – M35</v>
      </c>
      <c r="L957" s="92" t="s">
        <v>0</v>
      </c>
      <c r="M957" s="312" t="str">
        <f t="shared" si="100"/>
        <v>Pierre-Adrien – Itty – OK Japetić</v>
      </c>
      <c r="N957" s="92" t="s">
        <v>0</v>
      </c>
      <c r="O957" s="312" t="str">
        <f t="shared" si="101"/>
        <v>Pierre-Adrien – Itty</v>
      </c>
      <c r="P957" s="92" t="s">
        <v>0</v>
      </c>
      <c r="Q957" s="141">
        <f t="shared" si="104"/>
        <v>945</v>
      </c>
      <c r="R957" s="278" t="str">
        <f t="shared" si="103"/>
        <v/>
      </c>
      <c r="T957" s="282" t="str" cm="1">
        <f t="array" ref="T957">IFERROR(INDEX(import_data,MATCH($T$8&amp;"-"&amp;$Q957,import_key,0),T$9),"")</f>
        <v/>
      </c>
      <c r="U957" s="280" t="str" cm="1">
        <f t="array" ref="U957">IFERROR(INDEX(import_data,MATCH($T$8&amp;"-"&amp;$Q957,import_key,0),U$9),"")</f>
        <v/>
      </c>
      <c r="V957" s="300" t="str" cm="1">
        <f t="array" ref="V957">IFERROR(INDEX(import_data,MATCH($T$8&amp;"-"&amp;$Q957,import_key,0),V$9),"")</f>
        <v/>
      </c>
    </row>
    <row r="958" spans="2:22" x14ac:dyDescent="0.25">
      <c r="B958" s="141">
        <f t="shared" si="105"/>
        <v>946</v>
      </c>
      <c r="C958" s="278">
        <f t="shared" si="102"/>
        <v>964</v>
      </c>
      <c r="E958" s="282" cm="1">
        <f t="array" ref="E958">IF($C958="","",INDEX(import_data,$C958,E$9))</f>
        <v>1628</v>
      </c>
      <c r="F958" s="280" t="str" cm="1">
        <f t="array" ref="F958">IF($C958="","",INDEX(import_data,$C958,F$9))</f>
        <v>Predrag</v>
      </c>
      <c r="G958" s="280" t="str" cm="1">
        <f t="array" ref="G958">IF($C958="","",INDEX(import_data,$C958,G$9))</f>
        <v>Martinčević</v>
      </c>
      <c r="H958" s="280" t="str" cm="1">
        <f t="array" ref="H958">IF($C958="","",IF(INDEX(import_data,$C958,H$9)="","",INDEX(import_data,$C958,H$9)))</f>
        <v>OK Varaždin</v>
      </c>
      <c r="I958" s="300" t="str" cm="1">
        <f t="array" ref="I958">IF($C958="","",IF(INDEX(import_data,$C958,I$9)="","",INDEX(import_data,$C958,I$9)))</f>
        <v/>
      </c>
      <c r="K958" s="312" t="str">
        <f t="shared" si="99"/>
        <v>Predrag – Martinčević – OK Varaždin</v>
      </c>
      <c r="L958" s="92" t="s">
        <v>0</v>
      </c>
      <c r="M958" s="312" t="str">
        <f t="shared" si="100"/>
        <v>Predrag – Martinčević – OK Varaždin</v>
      </c>
      <c r="N958" s="92" t="s">
        <v>0</v>
      </c>
      <c r="O958" s="312" t="str">
        <f t="shared" si="101"/>
        <v>Predrag – Martinčević</v>
      </c>
      <c r="P958" s="92" t="s">
        <v>0</v>
      </c>
      <c r="Q958" s="141">
        <f t="shared" si="104"/>
        <v>946</v>
      </c>
      <c r="R958" s="278" t="str">
        <f t="shared" si="103"/>
        <v/>
      </c>
      <c r="T958" s="282" t="str" cm="1">
        <f t="array" ref="T958">IFERROR(INDEX(import_data,MATCH($T$8&amp;"-"&amp;$Q958,import_key,0),T$9),"")</f>
        <v/>
      </c>
      <c r="U958" s="280" t="str" cm="1">
        <f t="array" ref="U958">IFERROR(INDEX(import_data,MATCH($T$8&amp;"-"&amp;$Q958,import_key,0),U$9),"")</f>
        <v/>
      </c>
      <c r="V958" s="300" t="str" cm="1">
        <f t="array" ref="V958">IFERROR(INDEX(import_data,MATCH($T$8&amp;"-"&amp;$Q958,import_key,0),V$9),"")</f>
        <v/>
      </c>
    </row>
    <row r="959" spans="2:22" x14ac:dyDescent="0.25">
      <c r="B959" s="141">
        <f t="shared" si="105"/>
        <v>947</v>
      </c>
      <c r="C959" s="278">
        <f t="shared" si="102"/>
        <v>965</v>
      </c>
      <c r="E959" s="282" cm="1">
        <f t="array" ref="E959">IF($C959="","",INDEX(import_data,$C959,E$9))</f>
        <v>1064</v>
      </c>
      <c r="F959" s="280" t="str" cm="1">
        <f t="array" ref="F959">IF($C959="","",INDEX(import_data,$C959,F$9))</f>
        <v>Predrag</v>
      </c>
      <c r="G959" s="280" t="str" cm="1">
        <f t="array" ref="G959">IF($C959="","",INDEX(import_data,$C959,G$9))</f>
        <v>Markulinčić</v>
      </c>
      <c r="H959" s="280" t="str" cm="1">
        <f t="array" ref="H959">IF($C959="","",IF(INDEX(import_data,$C959,H$9)="","",INDEX(import_data,$C959,H$9)))</f>
        <v>OK Međimurje</v>
      </c>
      <c r="I959" s="300" t="str" cm="1">
        <f t="array" ref="I959">IF($C959="","",IF(INDEX(import_data,$C959,I$9)="","",INDEX(import_data,$C959,I$9)))</f>
        <v>M45</v>
      </c>
      <c r="K959" s="312" t="str">
        <f t="shared" si="99"/>
        <v>Predrag – Markulinčić – OK Međimurje – M45</v>
      </c>
      <c r="L959" s="92" t="s">
        <v>0</v>
      </c>
      <c r="M959" s="312" t="str">
        <f t="shared" si="100"/>
        <v>Predrag – Markulinčić – OK Međimurje</v>
      </c>
      <c r="N959" s="92" t="s">
        <v>0</v>
      </c>
      <c r="O959" s="312" t="str">
        <f t="shared" si="101"/>
        <v>Predrag – Markulinčić</v>
      </c>
      <c r="P959" s="92" t="s">
        <v>0</v>
      </c>
      <c r="Q959" s="141">
        <f t="shared" si="104"/>
        <v>947</v>
      </c>
      <c r="R959" s="278" t="str">
        <f t="shared" si="103"/>
        <v/>
      </c>
      <c r="T959" s="282" t="str" cm="1">
        <f t="array" ref="T959">IFERROR(INDEX(import_data,MATCH($T$8&amp;"-"&amp;$Q959,import_key,0),T$9),"")</f>
        <v/>
      </c>
      <c r="U959" s="280" t="str" cm="1">
        <f t="array" ref="U959">IFERROR(INDEX(import_data,MATCH($T$8&amp;"-"&amp;$Q959,import_key,0),U$9),"")</f>
        <v/>
      </c>
      <c r="V959" s="300" t="str" cm="1">
        <f t="array" ref="V959">IFERROR(INDEX(import_data,MATCH($T$8&amp;"-"&amp;$Q959,import_key,0),V$9),"")</f>
        <v/>
      </c>
    </row>
    <row r="960" spans="2:22" x14ac:dyDescent="0.25">
      <c r="B960" s="141">
        <f t="shared" si="105"/>
        <v>948</v>
      </c>
      <c r="C960" s="278">
        <f t="shared" si="102"/>
        <v>966</v>
      </c>
      <c r="E960" s="282" cm="1">
        <f t="array" ref="E960">IF($C960="","",INDEX(import_data,$C960,E$9))</f>
        <v>1274</v>
      </c>
      <c r="F960" s="280" t="str" cm="1">
        <f t="array" ref="F960">IF($C960="","",INDEX(import_data,$C960,F$9))</f>
        <v>Predrag</v>
      </c>
      <c r="G960" s="280" t="str" cm="1">
        <f t="array" ref="G960">IF($C960="","",INDEX(import_data,$C960,G$9))</f>
        <v>Labaš</v>
      </c>
      <c r="H960" s="280" t="str" cm="1">
        <f t="array" ref="H960">IF($C960="","",IF(INDEX(import_data,$C960,H$9)="","",INDEX(import_data,$C960,H$9)))</f>
        <v>OK Varaždin</v>
      </c>
      <c r="I960" s="300" t="str" cm="1">
        <f t="array" ref="I960">IF($C960="","",IF(INDEX(import_data,$C960,I$9)="","",INDEX(import_data,$C960,I$9)))</f>
        <v>M55</v>
      </c>
      <c r="K960" s="312" t="str">
        <f t="shared" si="99"/>
        <v>Predrag – Labaš – OK Varaždin – M55</v>
      </c>
      <c r="L960" s="92" t="s">
        <v>0</v>
      </c>
      <c r="M960" s="312" t="str">
        <f t="shared" si="100"/>
        <v>Predrag – Labaš – OK Varaždin</v>
      </c>
      <c r="N960" s="92" t="s">
        <v>0</v>
      </c>
      <c r="O960" s="312" t="str">
        <f t="shared" si="101"/>
        <v>Predrag – Labaš</v>
      </c>
      <c r="P960" s="92" t="s">
        <v>0</v>
      </c>
      <c r="Q960" s="141">
        <f t="shared" si="104"/>
        <v>948</v>
      </c>
      <c r="R960" s="278" t="str">
        <f t="shared" si="103"/>
        <v/>
      </c>
      <c r="T960" s="282" t="str" cm="1">
        <f t="array" ref="T960">IFERROR(INDEX(import_data,MATCH($T$8&amp;"-"&amp;$Q960,import_key,0),T$9),"")</f>
        <v/>
      </c>
      <c r="U960" s="280" t="str" cm="1">
        <f t="array" ref="U960">IFERROR(INDEX(import_data,MATCH($T$8&amp;"-"&amp;$Q960,import_key,0),U$9),"")</f>
        <v/>
      </c>
      <c r="V960" s="300" t="str" cm="1">
        <f t="array" ref="V960">IFERROR(INDEX(import_data,MATCH($T$8&amp;"-"&amp;$Q960,import_key,0),V$9),"")</f>
        <v/>
      </c>
    </row>
    <row r="961" spans="2:22" x14ac:dyDescent="0.25">
      <c r="B961" s="141">
        <f t="shared" si="105"/>
        <v>949</v>
      </c>
      <c r="C961" s="278">
        <f t="shared" si="102"/>
        <v>967</v>
      </c>
      <c r="E961" s="282" cm="1">
        <f t="array" ref="E961">IF($C961="","",INDEX(import_data,$C961,E$9))</f>
        <v>1936</v>
      </c>
      <c r="F961" s="280" t="str" cm="1">
        <f t="array" ref="F961">IF($C961="","",INDEX(import_data,$C961,F$9))</f>
        <v>Predrag</v>
      </c>
      <c r="G961" s="280" t="str" cm="1">
        <f t="array" ref="G961">IF($C961="","",INDEX(import_data,$C961,G$9))</f>
        <v>Mađarić</v>
      </c>
      <c r="H961" s="280" t="str" cm="1">
        <f t="array" ref="H961">IF($C961="","",IF(INDEX(import_data,$C961,H$9)="","",INDEX(import_data,$C961,H$9)))</f>
        <v>OK Varaždin</v>
      </c>
      <c r="I961" s="300" t="str" cm="1">
        <f t="array" ref="I961">IF($C961="","",IF(INDEX(import_data,$C961,I$9)="","",INDEX(import_data,$C961,I$9)))</f>
        <v>M45</v>
      </c>
      <c r="K961" s="312" t="str">
        <f t="shared" si="99"/>
        <v>Predrag – Mađarić – OK Varaždin – M45</v>
      </c>
      <c r="L961" s="92" t="s">
        <v>0</v>
      </c>
      <c r="M961" s="312" t="str">
        <f t="shared" si="100"/>
        <v>Predrag – Mađarić – OK Varaždin</v>
      </c>
      <c r="N961" s="92" t="s">
        <v>0</v>
      </c>
      <c r="O961" s="312" t="str">
        <f t="shared" si="101"/>
        <v>Predrag – Mađarić</v>
      </c>
      <c r="P961" s="92" t="s">
        <v>0</v>
      </c>
      <c r="Q961" s="141">
        <f t="shared" si="104"/>
        <v>949</v>
      </c>
      <c r="R961" s="278" t="str">
        <f t="shared" si="103"/>
        <v/>
      </c>
      <c r="T961" s="282" t="str" cm="1">
        <f t="array" ref="T961">IFERROR(INDEX(import_data,MATCH($T$8&amp;"-"&amp;$Q961,import_key,0),T$9),"")</f>
        <v/>
      </c>
      <c r="U961" s="280" t="str" cm="1">
        <f t="array" ref="U961">IFERROR(INDEX(import_data,MATCH($T$8&amp;"-"&amp;$Q961,import_key,0),U$9),"")</f>
        <v/>
      </c>
      <c r="V961" s="300" t="str" cm="1">
        <f t="array" ref="V961">IFERROR(INDEX(import_data,MATCH($T$8&amp;"-"&amp;$Q961,import_key,0),V$9),"")</f>
        <v/>
      </c>
    </row>
    <row r="962" spans="2:22" x14ac:dyDescent="0.25">
      <c r="B962" s="141">
        <f t="shared" si="105"/>
        <v>950</v>
      </c>
      <c r="C962" s="278">
        <f t="shared" si="102"/>
        <v>968</v>
      </c>
      <c r="E962" s="282" cm="1">
        <f t="array" ref="E962">IF($C962="","",INDEX(import_data,$C962,E$9))</f>
        <v>1520</v>
      </c>
      <c r="F962" s="280" t="str" cm="1">
        <f t="array" ref="F962">IF($C962="","",INDEX(import_data,$C962,F$9))</f>
        <v>Radenko</v>
      </c>
      <c r="G962" s="280" t="str" cm="1">
        <f t="array" ref="G962">IF($C962="","",INDEX(import_data,$C962,G$9))</f>
        <v>Romanović</v>
      </c>
      <c r="H962" s="280" t="str" cm="1">
        <f t="array" ref="H962">IF($C962="","",IF(INDEX(import_data,$C962,H$9)="","",INDEX(import_data,$C962,H$9)))</f>
        <v>OK Maksimir</v>
      </c>
      <c r="I962" s="300" t="str" cm="1">
        <f t="array" ref="I962">IF($C962="","",IF(INDEX(import_data,$C962,I$9)="","",INDEX(import_data,$C962,I$9)))</f>
        <v>M45</v>
      </c>
      <c r="K962" s="312" t="str">
        <f t="shared" si="99"/>
        <v>Radenko – Romanović – OK Maksimir – M45</v>
      </c>
      <c r="L962" s="92" t="s">
        <v>0</v>
      </c>
      <c r="M962" s="312" t="str">
        <f t="shared" si="100"/>
        <v>Radenko – Romanović – OK Maksimir</v>
      </c>
      <c r="N962" s="92" t="s">
        <v>0</v>
      </c>
      <c r="O962" s="312" t="str">
        <f t="shared" si="101"/>
        <v>Radenko – Romanović</v>
      </c>
      <c r="P962" s="92" t="s">
        <v>0</v>
      </c>
      <c r="Q962" s="141">
        <f t="shared" si="104"/>
        <v>950</v>
      </c>
      <c r="R962" s="278" t="str">
        <f t="shared" si="103"/>
        <v/>
      </c>
      <c r="T962" s="282" t="str" cm="1">
        <f t="array" ref="T962">IFERROR(INDEX(import_data,MATCH($T$8&amp;"-"&amp;$Q962,import_key,0),T$9),"")</f>
        <v/>
      </c>
      <c r="U962" s="280" t="str" cm="1">
        <f t="array" ref="U962">IFERROR(INDEX(import_data,MATCH($T$8&amp;"-"&amp;$Q962,import_key,0),U$9),"")</f>
        <v/>
      </c>
      <c r="V962" s="300" t="str" cm="1">
        <f t="array" ref="V962">IFERROR(INDEX(import_data,MATCH($T$8&amp;"-"&amp;$Q962,import_key,0),V$9),"")</f>
        <v/>
      </c>
    </row>
    <row r="963" spans="2:22" x14ac:dyDescent="0.25">
      <c r="B963" s="141">
        <f t="shared" si="105"/>
        <v>951</v>
      </c>
      <c r="C963" s="278">
        <f t="shared" si="102"/>
        <v>969</v>
      </c>
      <c r="E963" s="282" cm="1">
        <f t="array" ref="E963">IF($C963="","",INDEX(import_data,$C963,E$9))</f>
        <v>1060</v>
      </c>
      <c r="F963" s="280" t="str" cm="1">
        <f t="array" ref="F963">IF($C963="","",INDEX(import_data,$C963,F$9))</f>
        <v>Radovan</v>
      </c>
      <c r="G963" s="280" t="str" cm="1">
        <f t="array" ref="G963">IF($C963="","",INDEX(import_data,$C963,G$9))</f>
        <v>Čepelak</v>
      </c>
      <c r="H963" s="280" t="str" cm="1">
        <f t="array" ref="H963">IF($C963="","",IF(INDEX(import_data,$C963,H$9)="","",INDEX(import_data,$C963,H$9)))</f>
        <v>OK Maksimir</v>
      </c>
      <c r="I963" s="300" t="str" cm="1">
        <f t="array" ref="I963">IF($C963="","",IF(INDEX(import_data,$C963,I$9)="","",INDEX(import_data,$C963,I$9)))</f>
        <v>M70</v>
      </c>
      <c r="K963" s="312" t="str">
        <f t="shared" si="99"/>
        <v>Radovan – Čepelak – OK Maksimir – M70</v>
      </c>
      <c r="L963" s="92" t="s">
        <v>0</v>
      </c>
      <c r="M963" s="312" t="str">
        <f t="shared" si="100"/>
        <v>Radovan – Čepelak – OK Maksimir</v>
      </c>
      <c r="N963" s="92" t="s">
        <v>0</v>
      </c>
      <c r="O963" s="312" t="str">
        <f t="shared" si="101"/>
        <v>Radovan – Čepelak</v>
      </c>
      <c r="P963" s="92" t="s">
        <v>0</v>
      </c>
      <c r="Q963" s="141">
        <f t="shared" si="104"/>
        <v>951</v>
      </c>
      <c r="R963" s="278" t="str">
        <f t="shared" si="103"/>
        <v/>
      </c>
      <c r="T963" s="282" t="str" cm="1">
        <f t="array" ref="T963">IFERROR(INDEX(import_data,MATCH($T$8&amp;"-"&amp;$Q963,import_key,0),T$9),"")</f>
        <v/>
      </c>
      <c r="U963" s="280" t="str" cm="1">
        <f t="array" ref="U963">IFERROR(INDEX(import_data,MATCH($T$8&amp;"-"&amp;$Q963,import_key,0),U$9),"")</f>
        <v/>
      </c>
      <c r="V963" s="300" t="str" cm="1">
        <f t="array" ref="V963">IFERROR(INDEX(import_data,MATCH($T$8&amp;"-"&amp;$Q963,import_key,0),V$9),"")</f>
        <v/>
      </c>
    </row>
    <row r="964" spans="2:22" x14ac:dyDescent="0.25">
      <c r="B964" s="141">
        <f t="shared" si="105"/>
        <v>952</v>
      </c>
      <c r="C964" s="278">
        <f t="shared" si="102"/>
        <v>970</v>
      </c>
      <c r="E964" s="282" cm="1">
        <f t="array" ref="E964">IF($C964="","",INDEX(import_data,$C964,E$9))</f>
        <v>2039</v>
      </c>
      <c r="F964" s="280" t="str" cm="1">
        <f t="array" ref="F964">IF($C964="","",INDEX(import_data,$C964,F$9))</f>
        <v>Rafael</v>
      </c>
      <c r="G964" s="280" t="str" cm="1">
        <f t="array" ref="G964">IF($C964="","",INDEX(import_data,$C964,G$9))</f>
        <v>Sandalj</v>
      </c>
      <c r="H964" s="280" t="str" cm="1">
        <f t="array" ref="H964">IF($C964="","",IF(INDEX(import_data,$C964,H$9)="","",INDEX(import_data,$C964,H$9)))</f>
        <v>OK Japetić</v>
      </c>
      <c r="I964" s="300" t="str" cm="1">
        <f t="array" ref="I964">IF($C964="","",IF(INDEX(import_data,$C964,I$9)="","",INDEX(import_data,$C964,I$9)))</f>
        <v>M55</v>
      </c>
      <c r="K964" s="312" t="str">
        <f t="shared" si="99"/>
        <v>Rafael – Sandalj – OK Japetić – M55</v>
      </c>
      <c r="L964" s="92" t="s">
        <v>0</v>
      </c>
      <c r="M964" s="312" t="str">
        <f t="shared" si="100"/>
        <v>Rafael – Sandalj – OK Japetić</v>
      </c>
      <c r="N964" s="92" t="s">
        <v>0</v>
      </c>
      <c r="O964" s="312" t="str">
        <f t="shared" si="101"/>
        <v>Rafael – Sandalj</v>
      </c>
      <c r="P964" s="92" t="s">
        <v>0</v>
      </c>
      <c r="Q964" s="141">
        <f t="shared" si="104"/>
        <v>952</v>
      </c>
      <c r="R964" s="278" t="str">
        <f t="shared" si="103"/>
        <v/>
      </c>
      <c r="T964" s="282" t="str" cm="1">
        <f t="array" ref="T964">IFERROR(INDEX(import_data,MATCH($T$8&amp;"-"&amp;$Q964,import_key,0),T$9),"")</f>
        <v/>
      </c>
      <c r="U964" s="280" t="str" cm="1">
        <f t="array" ref="U964">IFERROR(INDEX(import_data,MATCH($T$8&amp;"-"&amp;$Q964,import_key,0),U$9),"")</f>
        <v/>
      </c>
      <c r="V964" s="300" t="str" cm="1">
        <f t="array" ref="V964">IFERROR(INDEX(import_data,MATCH($T$8&amp;"-"&amp;$Q964,import_key,0),V$9),"")</f>
        <v/>
      </c>
    </row>
    <row r="965" spans="2:22" x14ac:dyDescent="0.25">
      <c r="B965" s="141">
        <f t="shared" si="105"/>
        <v>953</v>
      </c>
      <c r="C965" s="278">
        <f t="shared" si="102"/>
        <v>971</v>
      </c>
      <c r="E965" s="282" cm="1">
        <f t="array" ref="E965">IF($C965="","",INDEX(import_data,$C965,E$9))</f>
        <v>2097</v>
      </c>
      <c r="F965" s="280" t="str" cm="1">
        <f t="array" ref="F965">IF($C965="","",INDEX(import_data,$C965,F$9))</f>
        <v>Rainer</v>
      </c>
      <c r="G965" s="280" t="str" cm="1">
        <f t="array" ref="G965">IF($C965="","",INDEX(import_data,$C965,G$9))</f>
        <v>Eschlboeck</v>
      </c>
      <c r="H965" s="280" t="str" cm="1">
        <f t="array" ref="H965">IF($C965="","",IF(INDEX(import_data,$C965,H$9)="","",INDEX(import_data,$C965,H$9)))</f>
        <v>Naturfreunde L</v>
      </c>
      <c r="I965" s="300" t="str" cm="1">
        <f t="array" ref="I965">IF($C965="","",IF(INDEX(import_data,$C965,I$9)="","",INDEX(import_data,$C965,I$9)))</f>
        <v/>
      </c>
      <c r="K965" s="312" t="str">
        <f t="shared" si="99"/>
        <v>Rainer – Eschlboeck – Naturfreunde L</v>
      </c>
      <c r="L965" s="92" t="s">
        <v>0</v>
      </c>
      <c r="M965" s="312" t="str">
        <f t="shared" si="100"/>
        <v>Rainer – Eschlboeck – Naturfreunde L</v>
      </c>
      <c r="N965" s="92" t="s">
        <v>0</v>
      </c>
      <c r="O965" s="312" t="str">
        <f t="shared" si="101"/>
        <v>Rainer – Eschlboeck</v>
      </c>
      <c r="P965" s="92" t="s">
        <v>0</v>
      </c>
      <c r="Q965" s="141">
        <f t="shared" si="104"/>
        <v>953</v>
      </c>
      <c r="R965" s="278" t="str">
        <f t="shared" si="103"/>
        <v/>
      </c>
      <c r="T965" s="282" t="str" cm="1">
        <f t="array" ref="T965">IFERROR(INDEX(import_data,MATCH($T$8&amp;"-"&amp;$Q965,import_key,0),T$9),"")</f>
        <v/>
      </c>
      <c r="U965" s="280" t="str" cm="1">
        <f t="array" ref="U965">IFERROR(INDEX(import_data,MATCH($T$8&amp;"-"&amp;$Q965,import_key,0),U$9),"")</f>
        <v/>
      </c>
      <c r="V965" s="300" t="str" cm="1">
        <f t="array" ref="V965">IFERROR(INDEX(import_data,MATCH($T$8&amp;"-"&amp;$Q965,import_key,0),V$9),"")</f>
        <v/>
      </c>
    </row>
    <row r="966" spans="2:22" x14ac:dyDescent="0.25">
      <c r="B966" s="141">
        <f t="shared" si="105"/>
        <v>954</v>
      </c>
      <c r="C966" s="278">
        <f t="shared" si="102"/>
        <v>972</v>
      </c>
      <c r="E966" s="282" cm="1">
        <f t="array" ref="E966">IF($C966="","",INDEX(import_data,$C966,E$9))</f>
        <v>2108</v>
      </c>
      <c r="F966" s="280" t="str" cm="1">
        <f t="array" ref="F966">IF($C966="","",INDEX(import_data,$C966,F$9))</f>
        <v>Ralf</v>
      </c>
      <c r="G966" s="280" t="str" cm="1">
        <f t="array" ref="G966">IF($C966="","",INDEX(import_data,$C966,G$9))</f>
        <v>Olander</v>
      </c>
      <c r="H966" s="280" t="str" cm="1">
        <f t="array" ref="H966">IF($C966="","",IF(INDEX(import_data,$C966,H$9)="","",INDEX(import_data,$C966,H$9)))</f>
        <v>Kimito SF</v>
      </c>
      <c r="I966" s="300" t="str" cm="1">
        <f t="array" ref="I966">IF($C966="","",IF(INDEX(import_data,$C966,I$9)="","",INDEX(import_data,$C966,I$9)))</f>
        <v/>
      </c>
      <c r="K966" s="312" t="str">
        <f t="shared" si="99"/>
        <v>Ralf – Olander – Kimito SF</v>
      </c>
      <c r="L966" s="92" t="s">
        <v>0</v>
      </c>
      <c r="M966" s="312" t="str">
        <f t="shared" si="100"/>
        <v>Ralf – Olander – Kimito SF</v>
      </c>
      <c r="N966" s="92" t="s">
        <v>0</v>
      </c>
      <c r="O966" s="312" t="str">
        <f t="shared" si="101"/>
        <v>Ralf – Olander</v>
      </c>
      <c r="P966" s="92" t="s">
        <v>0</v>
      </c>
      <c r="Q966" s="141">
        <f t="shared" si="104"/>
        <v>954</v>
      </c>
      <c r="R966" s="278" t="str">
        <f t="shared" si="103"/>
        <v/>
      </c>
      <c r="T966" s="282" t="str" cm="1">
        <f t="array" ref="T966">IFERROR(INDEX(import_data,MATCH($T$8&amp;"-"&amp;$Q966,import_key,0),T$9),"")</f>
        <v/>
      </c>
      <c r="U966" s="280" t="str" cm="1">
        <f t="array" ref="U966">IFERROR(INDEX(import_data,MATCH($T$8&amp;"-"&amp;$Q966,import_key,0),U$9),"")</f>
        <v/>
      </c>
      <c r="V966" s="300" t="str" cm="1">
        <f t="array" ref="V966">IFERROR(INDEX(import_data,MATCH($T$8&amp;"-"&amp;$Q966,import_key,0),V$9),"")</f>
        <v/>
      </c>
    </row>
    <row r="967" spans="2:22" x14ac:dyDescent="0.25">
      <c r="B967" s="141">
        <f t="shared" si="105"/>
        <v>955</v>
      </c>
      <c r="C967" s="278">
        <f t="shared" si="102"/>
        <v>973</v>
      </c>
      <c r="E967" s="282" cm="1">
        <f t="array" ref="E967">IF($C967="","",INDEX(import_data,$C967,E$9))</f>
        <v>1122</v>
      </c>
      <c r="F967" s="280" t="str" cm="1">
        <f t="array" ref="F967">IF($C967="","",INDEX(import_data,$C967,F$9))</f>
        <v>Ranko</v>
      </c>
      <c r="G967" s="280" t="str" cm="1">
        <f t="array" ref="G967">IF($C967="","",INDEX(import_data,$C967,G$9))</f>
        <v>Orehovec</v>
      </c>
      <c r="H967" s="280" t="str" cm="1">
        <f t="array" ref="H967">IF($C967="","",IF(INDEX(import_data,$C967,H$9)="","",INDEX(import_data,$C967,H$9)))</f>
        <v>OK Međimurje</v>
      </c>
      <c r="I967" s="300" t="str" cm="1">
        <f t="array" ref="I967">IF($C967="","",IF(INDEX(import_data,$C967,I$9)="","",INDEX(import_data,$C967,I$9)))</f>
        <v/>
      </c>
      <c r="K967" s="312" t="str">
        <f t="shared" si="99"/>
        <v>Ranko – Orehovec – OK Međimurje</v>
      </c>
      <c r="L967" s="92" t="s">
        <v>0</v>
      </c>
      <c r="M967" s="312" t="str">
        <f t="shared" si="100"/>
        <v>Ranko – Orehovec – OK Međimurje</v>
      </c>
      <c r="N967" s="92" t="s">
        <v>0</v>
      </c>
      <c r="O967" s="312" t="str">
        <f t="shared" si="101"/>
        <v>Ranko – Orehovec</v>
      </c>
      <c r="P967" s="92" t="s">
        <v>0</v>
      </c>
      <c r="Q967" s="141">
        <f t="shared" si="104"/>
        <v>955</v>
      </c>
      <c r="R967" s="278" t="str">
        <f t="shared" si="103"/>
        <v/>
      </c>
      <c r="T967" s="282" t="str" cm="1">
        <f t="array" ref="T967">IFERROR(INDEX(import_data,MATCH($T$8&amp;"-"&amp;$Q967,import_key,0),T$9),"")</f>
        <v/>
      </c>
      <c r="U967" s="280" t="str" cm="1">
        <f t="array" ref="U967">IFERROR(INDEX(import_data,MATCH($T$8&amp;"-"&amp;$Q967,import_key,0),U$9),"")</f>
        <v/>
      </c>
      <c r="V967" s="300" t="str" cm="1">
        <f t="array" ref="V967">IFERROR(INDEX(import_data,MATCH($T$8&amp;"-"&amp;$Q967,import_key,0),V$9),"")</f>
        <v/>
      </c>
    </row>
    <row r="968" spans="2:22" x14ac:dyDescent="0.25">
      <c r="B968" s="141">
        <f t="shared" si="105"/>
        <v>956</v>
      </c>
      <c r="C968" s="278">
        <f t="shared" si="102"/>
        <v>974</v>
      </c>
      <c r="E968" s="282" cm="1">
        <f t="array" ref="E968">IF($C968="","",INDEX(import_data,$C968,E$9))</f>
        <v>1245</v>
      </c>
      <c r="F968" s="280" t="str" cm="1">
        <f t="array" ref="F968">IF($C968="","",INDEX(import_data,$C968,F$9))</f>
        <v>Rea</v>
      </c>
      <c r="G968" s="280" t="str" cm="1">
        <f t="array" ref="G968">IF($C968="","",INDEX(import_data,$C968,G$9))</f>
        <v>Vodopija</v>
      </c>
      <c r="H968" s="280" t="str" cm="1">
        <f t="array" ref="H968">IF($C968="","",IF(INDEX(import_data,$C968,H$9)="","",INDEX(import_data,$C968,H$9)))</f>
        <v>OK Varaždin</v>
      </c>
      <c r="I968" s="300" t="str" cm="1">
        <f t="array" ref="I968">IF($C968="","",IF(INDEX(import_data,$C968,I$9)="","",INDEX(import_data,$C968,I$9)))</f>
        <v/>
      </c>
      <c r="K968" s="312" t="str">
        <f t="shared" si="99"/>
        <v>Rea – Vodopija – OK Varaždin</v>
      </c>
      <c r="L968" s="92" t="s">
        <v>0</v>
      </c>
      <c r="M968" s="312" t="str">
        <f t="shared" si="100"/>
        <v>Rea – Vodopija – OK Varaždin</v>
      </c>
      <c r="N968" s="92" t="s">
        <v>0</v>
      </c>
      <c r="O968" s="312" t="str">
        <f t="shared" si="101"/>
        <v>Rea – Vodopija</v>
      </c>
      <c r="P968" s="92" t="s">
        <v>0</v>
      </c>
      <c r="Q968" s="141">
        <f t="shared" si="104"/>
        <v>956</v>
      </c>
      <c r="R968" s="278" t="str">
        <f t="shared" si="103"/>
        <v/>
      </c>
      <c r="T968" s="282" t="str" cm="1">
        <f t="array" ref="T968">IFERROR(INDEX(import_data,MATCH($T$8&amp;"-"&amp;$Q968,import_key,0),T$9),"")</f>
        <v/>
      </c>
      <c r="U968" s="280" t="str" cm="1">
        <f t="array" ref="U968">IFERROR(INDEX(import_data,MATCH($T$8&amp;"-"&amp;$Q968,import_key,0),U$9),"")</f>
        <v/>
      </c>
      <c r="V968" s="300" t="str" cm="1">
        <f t="array" ref="V968">IFERROR(INDEX(import_data,MATCH($T$8&amp;"-"&amp;$Q968,import_key,0),V$9),"")</f>
        <v/>
      </c>
    </row>
    <row r="969" spans="2:22" x14ac:dyDescent="0.25">
      <c r="B969" s="141">
        <f t="shared" si="105"/>
        <v>957</v>
      </c>
      <c r="C969" s="278">
        <f t="shared" si="102"/>
        <v>975</v>
      </c>
      <c r="E969" s="282" cm="1">
        <f t="array" ref="E969">IF($C969="","",INDEX(import_data,$C969,E$9))</f>
        <v>1226</v>
      </c>
      <c r="F969" s="280" t="str" cm="1">
        <f t="array" ref="F969">IF($C969="","",INDEX(import_data,$C969,F$9))</f>
        <v>Rea</v>
      </c>
      <c r="G969" s="280" t="str" cm="1">
        <f t="array" ref="G969">IF($C969="","",INDEX(import_data,$C969,G$9))</f>
        <v>Boban</v>
      </c>
      <c r="H969" s="280" t="str" cm="1">
        <f t="array" ref="H969">IF($C969="","",IF(INDEX(import_data,$C969,H$9)="","",INDEX(import_data,$C969,H$9)))</f>
        <v>OK Ivan Merz</v>
      </c>
      <c r="I969" s="300" t="str" cm="1">
        <f t="array" ref="I969">IF($C969="","",IF(INDEX(import_data,$C969,I$9)="","",INDEX(import_data,$C969,I$9)))</f>
        <v>Ž21B</v>
      </c>
      <c r="K969" s="312" t="str">
        <f t="shared" si="99"/>
        <v>Rea – Boban – OK Ivan Merz – Ž21B</v>
      </c>
      <c r="L969" s="92" t="s">
        <v>0</v>
      </c>
      <c r="M969" s="312" t="str">
        <f t="shared" si="100"/>
        <v>Rea – Boban – OK Ivan Merz</v>
      </c>
      <c r="N969" s="92" t="s">
        <v>0</v>
      </c>
      <c r="O969" s="312" t="str">
        <f t="shared" si="101"/>
        <v>Rea – Boban</v>
      </c>
      <c r="P969" s="92" t="s">
        <v>0</v>
      </c>
      <c r="Q969" s="141">
        <f t="shared" si="104"/>
        <v>957</v>
      </c>
      <c r="R969" s="278" t="str">
        <f t="shared" si="103"/>
        <v/>
      </c>
      <c r="T969" s="282" t="str" cm="1">
        <f t="array" ref="T969">IFERROR(INDEX(import_data,MATCH($T$8&amp;"-"&amp;$Q969,import_key,0),T$9),"")</f>
        <v/>
      </c>
      <c r="U969" s="280" t="str" cm="1">
        <f t="array" ref="U969">IFERROR(INDEX(import_data,MATCH($T$8&amp;"-"&amp;$Q969,import_key,0),U$9),"")</f>
        <v/>
      </c>
      <c r="V969" s="300" t="str" cm="1">
        <f t="array" ref="V969">IFERROR(INDEX(import_data,MATCH($T$8&amp;"-"&amp;$Q969,import_key,0),V$9),"")</f>
        <v/>
      </c>
    </row>
    <row r="970" spans="2:22" x14ac:dyDescent="0.25">
      <c r="B970" s="141">
        <f t="shared" si="105"/>
        <v>958</v>
      </c>
      <c r="C970" s="278">
        <f t="shared" si="102"/>
        <v>976</v>
      </c>
      <c r="E970" s="282" cm="1">
        <f t="array" ref="E970">IF($C970="","",INDEX(import_data,$C970,E$9))</f>
        <v>1991</v>
      </c>
      <c r="F970" s="280" t="str" cm="1">
        <f t="array" ref="F970">IF($C970="","",INDEX(import_data,$C970,F$9))</f>
        <v>Réka</v>
      </c>
      <c r="G970" s="280" t="str" cm="1">
        <f t="array" ref="G970">IF($C970="","",INDEX(import_data,$C970,G$9))</f>
        <v>Vonyó Péterné Szabó</v>
      </c>
      <c r="H970" s="280" t="str" cm="1">
        <f t="array" ref="H970">IF($C970="","",IF(INDEX(import_data,$C970,H$9)="","",INDEX(import_data,$C970,H$9)))</f>
        <v>Pécsi Vas. SK</v>
      </c>
      <c r="I970" s="300" t="str" cm="1">
        <f t="array" ref="I970">IF($C970="","",IF(INDEX(import_data,$C970,I$9)="","",INDEX(import_data,$C970,I$9)))</f>
        <v/>
      </c>
      <c r="K970" s="312" t="str">
        <f t="shared" si="99"/>
        <v>Réka – Vonyó Péterné Szabó – Pécsi Vas. SK</v>
      </c>
      <c r="L970" s="92" t="s">
        <v>0</v>
      </c>
      <c r="M970" s="312" t="str">
        <f t="shared" si="100"/>
        <v>Réka – Vonyó Péterné Szabó – Pécsi Vas. SK</v>
      </c>
      <c r="N970" s="92" t="s">
        <v>0</v>
      </c>
      <c r="O970" s="312" t="str">
        <f t="shared" si="101"/>
        <v>Réka – Vonyó Péterné Szabó</v>
      </c>
      <c r="P970" s="92" t="s">
        <v>0</v>
      </c>
      <c r="Q970" s="141">
        <f t="shared" si="104"/>
        <v>958</v>
      </c>
      <c r="R970" s="278" t="str">
        <f t="shared" si="103"/>
        <v/>
      </c>
      <c r="T970" s="282" t="str" cm="1">
        <f t="array" ref="T970">IFERROR(INDEX(import_data,MATCH($T$8&amp;"-"&amp;$Q970,import_key,0),T$9),"")</f>
        <v/>
      </c>
      <c r="U970" s="280" t="str" cm="1">
        <f t="array" ref="U970">IFERROR(INDEX(import_data,MATCH($T$8&amp;"-"&amp;$Q970,import_key,0),U$9),"")</f>
        <v/>
      </c>
      <c r="V970" s="300" t="str" cm="1">
        <f t="array" ref="V970">IFERROR(INDEX(import_data,MATCH($T$8&amp;"-"&amp;$Q970,import_key,0),V$9),"")</f>
        <v/>
      </c>
    </row>
    <row r="971" spans="2:22" x14ac:dyDescent="0.25">
      <c r="B971" s="141">
        <f t="shared" si="105"/>
        <v>959</v>
      </c>
      <c r="C971" s="278">
        <f t="shared" si="102"/>
        <v>977</v>
      </c>
      <c r="E971" s="282" cm="1">
        <f t="array" ref="E971">IF($C971="","",INDEX(import_data,$C971,E$9))</f>
        <v>2129</v>
      </c>
      <c r="F971" s="280" t="str" cm="1">
        <f t="array" ref="F971">IF($C971="","",INDEX(import_data,$C971,F$9))</f>
        <v>Renate</v>
      </c>
      <c r="G971" s="280" t="str" cm="1">
        <f t="array" ref="G971">IF($C971="","",INDEX(import_data,$C971,G$9))</f>
        <v>Biel-Pretting</v>
      </c>
      <c r="H971" s="280" t="str" cm="1">
        <f t="array" ref="H971">IF($C971="","",IF(INDEX(import_data,$C971,H$9)="","",INDEX(import_data,$C971,H$9)))</f>
        <v>Naturfreunde W.</v>
      </c>
      <c r="I971" s="300" t="str" cm="1">
        <f t="array" ref="I971">IF($C971="","",IF(INDEX(import_data,$C971,I$9)="","",INDEX(import_data,$C971,I$9)))</f>
        <v/>
      </c>
      <c r="K971" s="312" t="str">
        <f t="shared" si="99"/>
        <v>Renate – Biel-Pretting – Naturfreunde W.</v>
      </c>
      <c r="L971" s="92" t="s">
        <v>0</v>
      </c>
      <c r="M971" s="312" t="str">
        <f t="shared" si="100"/>
        <v>Renate – Biel-Pretting – Naturfreunde W.</v>
      </c>
      <c r="N971" s="92" t="s">
        <v>0</v>
      </c>
      <c r="O971" s="312" t="str">
        <f t="shared" si="101"/>
        <v>Renate – Biel-Pretting</v>
      </c>
      <c r="P971" s="92" t="s">
        <v>0</v>
      </c>
      <c r="Q971" s="141">
        <f t="shared" si="104"/>
        <v>959</v>
      </c>
      <c r="R971" s="278" t="str">
        <f t="shared" si="103"/>
        <v/>
      </c>
      <c r="T971" s="282" t="str" cm="1">
        <f t="array" ref="T971">IFERROR(INDEX(import_data,MATCH($T$8&amp;"-"&amp;$Q971,import_key,0),T$9),"")</f>
        <v/>
      </c>
      <c r="U971" s="280" t="str" cm="1">
        <f t="array" ref="U971">IFERROR(INDEX(import_data,MATCH($T$8&amp;"-"&amp;$Q971,import_key,0),U$9),"")</f>
        <v/>
      </c>
      <c r="V971" s="300" t="str" cm="1">
        <f t="array" ref="V971">IFERROR(INDEX(import_data,MATCH($T$8&amp;"-"&amp;$Q971,import_key,0),V$9),"")</f>
        <v/>
      </c>
    </row>
    <row r="972" spans="2:22" x14ac:dyDescent="0.25">
      <c r="B972" s="141">
        <f t="shared" si="105"/>
        <v>960</v>
      </c>
      <c r="C972" s="278">
        <f t="shared" si="102"/>
        <v>978</v>
      </c>
      <c r="E972" s="282" cm="1">
        <f t="array" ref="E972">IF($C972="","",INDEX(import_data,$C972,E$9))</f>
        <v>2099</v>
      </c>
      <c r="F972" s="280" t="str" cm="1">
        <f t="array" ref="F972">IF($C972="","",INDEX(import_data,$C972,F$9))</f>
        <v>Richard</v>
      </c>
      <c r="G972" s="280" t="str" cm="1">
        <f t="array" ref="G972">IF($C972="","",INDEX(import_data,$C972,G$9))</f>
        <v>Zeiner-Gundersen</v>
      </c>
      <c r="H972" s="280" t="str" cm="1">
        <f t="array" ref="H972">IF($C972="","",IF(INDEX(import_data,$C972,H$9)="","",INDEX(import_data,$C972,H$9)))</f>
        <v>Aker Brygge OK</v>
      </c>
      <c r="I972" s="300" t="str" cm="1">
        <f t="array" ref="I972">IF($C972="","",IF(INDEX(import_data,$C972,I$9)="","",INDEX(import_data,$C972,I$9)))</f>
        <v/>
      </c>
      <c r="K972" s="312" t="str">
        <f t="shared" ref="K972:K1035" si="106">IF(F972="","",F972) &amp; IF(G972="",""," – " &amp; G972) &amp; IF(H972="",""," – " &amp; H972) &amp; IF(I972="",""," – " &amp; I972)</f>
        <v>Richard – Zeiner-Gundersen – Aker Brygge OK</v>
      </c>
      <c r="L972" s="92" t="s">
        <v>0</v>
      </c>
      <c r="M972" s="312" t="str">
        <f t="shared" ref="M972:M1035" si="107">IF(F972="","",F972) &amp; IF(G972="",""," – " &amp; G972) &amp; IF(H972="",""," – " &amp; H972)</f>
        <v>Richard – Zeiner-Gundersen – Aker Brygge OK</v>
      </c>
      <c r="N972" s="92" t="s">
        <v>0</v>
      </c>
      <c r="O972" s="312" t="str">
        <f t="shared" ref="O972:O1035" si="108">IF(F972="","",F972) &amp; IF(G972="",""," – " &amp; G972)</f>
        <v>Richard – Zeiner-Gundersen</v>
      </c>
      <c r="P972" s="92" t="s">
        <v>0</v>
      </c>
      <c r="Q972" s="141">
        <f t="shared" si="104"/>
        <v>960</v>
      </c>
      <c r="R972" s="278" t="str">
        <f t="shared" si="103"/>
        <v/>
      </c>
      <c r="T972" s="282" t="str" cm="1">
        <f t="array" ref="T972">IFERROR(INDEX(import_data,MATCH($T$8&amp;"-"&amp;$Q972,import_key,0),T$9),"")</f>
        <v/>
      </c>
      <c r="U972" s="280" t="str" cm="1">
        <f t="array" ref="U972">IFERROR(INDEX(import_data,MATCH($T$8&amp;"-"&amp;$Q972,import_key,0),U$9),"")</f>
        <v/>
      </c>
      <c r="V972" s="300" t="str" cm="1">
        <f t="array" ref="V972">IFERROR(INDEX(import_data,MATCH($T$8&amp;"-"&amp;$Q972,import_key,0),V$9),"")</f>
        <v/>
      </c>
    </row>
    <row r="973" spans="2:22" x14ac:dyDescent="0.25">
      <c r="B973" s="141">
        <f t="shared" si="105"/>
        <v>961</v>
      </c>
      <c r="C973" s="278">
        <f t="shared" ref="C973:C1036" si="109">IFERROR(MATCH($E$8&amp;"-"&amp;B973,import_key,0),"")</f>
        <v>979</v>
      </c>
      <c r="E973" s="282" cm="1">
        <f t="array" ref="E973">IF($C973="","",INDEX(import_data,$C973,E$9))</f>
        <v>1388</v>
      </c>
      <c r="F973" s="280" t="str" cm="1">
        <f t="array" ref="F973">IF($C973="","",INDEX(import_data,$C973,F$9))</f>
        <v>Robert</v>
      </c>
      <c r="G973" s="280" t="str" cm="1">
        <f t="array" ref="G973">IF($C973="","",INDEX(import_data,$C973,G$9))</f>
        <v>Vuk</v>
      </c>
      <c r="H973" s="280" t="str" cm="1">
        <f t="array" ref="H973">IF($C973="","",IF(INDEX(import_data,$C973,H$9)="","",INDEX(import_data,$C973,H$9)))</f>
        <v>OK Kapela</v>
      </c>
      <c r="I973" s="300" t="str" cm="1">
        <f t="array" ref="I973">IF($C973="","",IF(INDEX(import_data,$C973,I$9)="","",INDEX(import_data,$C973,I$9)))</f>
        <v>M55</v>
      </c>
      <c r="K973" s="312" t="str">
        <f t="shared" si="106"/>
        <v>Robert – Vuk – OK Kapela – M55</v>
      </c>
      <c r="L973" s="92" t="s">
        <v>0</v>
      </c>
      <c r="M973" s="312" t="str">
        <f t="shared" si="107"/>
        <v>Robert – Vuk – OK Kapela</v>
      </c>
      <c r="N973" s="92" t="s">
        <v>0</v>
      </c>
      <c r="O973" s="312" t="str">
        <f t="shared" si="108"/>
        <v>Robert – Vuk</v>
      </c>
      <c r="P973" s="92" t="s">
        <v>0</v>
      </c>
      <c r="Q973" s="141">
        <f t="shared" si="104"/>
        <v>961</v>
      </c>
      <c r="R973" s="278" t="str">
        <f t="shared" ref="R973:R1036" si="110">IFERROR(MATCH($T$8&amp;"-"&amp;Q973,import_key,0),"")</f>
        <v/>
      </c>
      <c r="T973" s="282" t="str" cm="1">
        <f t="array" ref="T973">IFERROR(INDEX(import_data,MATCH($T$8&amp;"-"&amp;$Q973,import_key,0),T$9),"")</f>
        <v/>
      </c>
      <c r="U973" s="280" t="str" cm="1">
        <f t="array" ref="U973">IFERROR(INDEX(import_data,MATCH($T$8&amp;"-"&amp;$Q973,import_key,0),U$9),"")</f>
        <v/>
      </c>
      <c r="V973" s="300" t="str" cm="1">
        <f t="array" ref="V973">IFERROR(INDEX(import_data,MATCH($T$8&amp;"-"&amp;$Q973,import_key,0),V$9),"")</f>
        <v/>
      </c>
    </row>
    <row r="974" spans="2:22" x14ac:dyDescent="0.25">
      <c r="B974" s="141">
        <f t="shared" si="105"/>
        <v>962</v>
      </c>
      <c r="C974" s="278">
        <f t="shared" si="109"/>
        <v>980</v>
      </c>
      <c r="E974" s="282" cm="1">
        <f t="array" ref="E974">IF($C974="","",INDEX(import_data,$C974,E$9))</f>
        <v>1903</v>
      </c>
      <c r="F974" s="280" t="str" cm="1">
        <f t="array" ref="F974">IF($C974="","",INDEX(import_data,$C974,F$9))</f>
        <v>Robert</v>
      </c>
      <c r="G974" s="280" t="str" cm="1">
        <f t="array" ref="G974">IF($C974="","",INDEX(import_data,$C974,G$9))</f>
        <v>Rigo</v>
      </c>
      <c r="H974" s="280" t="str" cm="1">
        <f t="array" ref="H974">IF($C974="","",IF(INDEX(import_data,$C974,H$9)="","",INDEX(import_data,$C974,H$9)))</f>
        <v>OK Vihor</v>
      </c>
      <c r="I974" s="300" t="str" cm="1">
        <f t="array" ref="I974">IF($C974="","",IF(INDEX(import_data,$C974,I$9)="","",INDEX(import_data,$C974,I$9)))</f>
        <v>M45</v>
      </c>
      <c r="K974" s="312" t="str">
        <f t="shared" si="106"/>
        <v>Robert – Rigo – OK Vihor – M45</v>
      </c>
      <c r="L974" s="92" t="s">
        <v>0</v>
      </c>
      <c r="M974" s="312" t="str">
        <f t="shared" si="107"/>
        <v>Robert – Rigo – OK Vihor</v>
      </c>
      <c r="N974" s="92" t="s">
        <v>0</v>
      </c>
      <c r="O974" s="312" t="str">
        <f t="shared" si="108"/>
        <v>Robert – Rigo</v>
      </c>
      <c r="P974" s="92" t="s">
        <v>0</v>
      </c>
      <c r="Q974" s="141">
        <f t="shared" ref="Q974:Q1037" si="111">Q973+1</f>
        <v>962</v>
      </c>
      <c r="R974" s="278" t="str">
        <f t="shared" si="110"/>
        <v/>
      </c>
      <c r="T974" s="282" t="str" cm="1">
        <f t="array" ref="T974">IFERROR(INDEX(import_data,MATCH($T$8&amp;"-"&amp;$Q974,import_key,0),T$9),"")</f>
        <v/>
      </c>
      <c r="U974" s="280" t="str" cm="1">
        <f t="array" ref="U974">IFERROR(INDEX(import_data,MATCH($T$8&amp;"-"&amp;$Q974,import_key,0),U$9),"")</f>
        <v/>
      </c>
      <c r="V974" s="300" t="str" cm="1">
        <f t="array" ref="V974">IFERROR(INDEX(import_data,MATCH($T$8&amp;"-"&amp;$Q974,import_key,0),V$9),"")</f>
        <v/>
      </c>
    </row>
    <row r="975" spans="2:22" x14ac:dyDescent="0.25">
      <c r="B975" s="141">
        <f t="shared" si="105"/>
        <v>963</v>
      </c>
      <c r="C975" s="278">
        <f t="shared" si="109"/>
        <v>981</v>
      </c>
      <c r="E975" s="282" cm="1">
        <f t="array" ref="E975">IF($C975="","",INDEX(import_data,$C975,E$9))</f>
        <v>1778</v>
      </c>
      <c r="F975" s="280" t="str" cm="1">
        <f t="array" ref="F975">IF($C975="","",INDEX(import_data,$C975,F$9))</f>
        <v>Robert</v>
      </c>
      <c r="G975" s="280" t="str" cm="1">
        <f t="array" ref="G975">IF($C975="","",INDEX(import_data,$C975,G$9))</f>
        <v>Cvetković</v>
      </c>
      <c r="H975" s="280" t="str" cm="1">
        <f t="array" ref="H975">IF($C975="","",IF(INDEX(import_data,$C975,H$9)="","",INDEX(import_data,$C975,H$9)))</f>
        <v>OK Japetić</v>
      </c>
      <c r="I975" s="300" t="str" cm="1">
        <f t="array" ref="I975">IF($C975="","",IF(INDEX(import_data,$C975,I$9)="","",INDEX(import_data,$C975,I$9)))</f>
        <v/>
      </c>
      <c r="K975" s="312" t="str">
        <f t="shared" si="106"/>
        <v>Robert – Cvetković – OK Japetić</v>
      </c>
      <c r="L975" s="92" t="s">
        <v>0</v>
      </c>
      <c r="M975" s="312" t="str">
        <f t="shared" si="107"/>
        <v>Robert – Cvetković – OK Japetić</v>
      </c>
      <c r="N975" s="92" t="s">
        <v>0</v>
      </c>
      <c r="O975" s="312" t="str">
        <f t="shared" si="108"/>
        <v>Robert – Cvetković</v>
      </c>
      <c r="P975" s="92" t="s">
        <v>0</v>
      </c>
      <c r="Q975" s="141">
        <f t="shared" si="111"/>
        <v>963</v>
      </c>
      <c r="R975" s="278" t="str">
        <f t="shared" si="110"/>
        <v/>
      </c>
      <c r="T975" s="282" t="str" cm="1">
        <f t="array" ref="T975">IFERROR(INDEX(import_data,MATCH($T$8&amp;"-"&amp;$Q975,import_key,0),T$9),"")</f>
        <v/>
      </c>
      <c r="U975" s="280" t="str" cm="1">
        <f t="array" ref="U975">IFERROR(INDEX(import_data,MATCH($T$8&amp;"-"&amp;$Q975,import_key,0),U$9),"")</f>
        <v/>
      </c>
      <c r="V975" s="300" t="str" cm="1">
        <f t="array" ref="V975">IFERROR(INDEX(import_data,MATCH($T$8&amp;"-"&amp;$Q975,import_key,0),V$9),"")</f>
        <v/>
      </c>
    </row>
    <row r="976" spans="2:22" x14ac:dyDescent="0.25">
      <c r="B976" s="141">
        <f t="shared" si="105"/>
        <v>964</v>
      </c>
      <c r="C976" s="278">
        <f t="shared" si="109"/>
        <v>982</v>
      </c>
      <c r="E976" s="282" cm="1">
        <f t="array" ref="E976">IF($C976="","",INDEX(import_data,$C976,E$9))</f>
        <v>1196</v>
      </c>
      <c r="F976" s="280" t="str" cm="1">
        <f t="array" ref="F976">IF($C976="","",INDEX(import_data,$C976,F$9))</f>
        <v>Robert</v>
      </c>
      <c r="G976" s="280" t="str" cm="1">
        <f t="array" ref="G976">IF($C976="","",INDEX(import_data,$C976,G$9))</f>
        <v>Belović</v>
      </c>
      <c r="H976" s="280" t="str" cm="1">
        <f t="array" ref="H976">IF($C976="","",IF(INDEX(import_data,$C976,H$9)="","",INDEX(import_data,$C976,H$9)))</f>
        <v>OK Međimurje</v>
      </c>
      <c r="I976" s="300" t="str" cm="1">
        <f t="array" ref="I976">IF($C976="","",IF(INDEX(import_data,$C976,I$9)="","",INDEX(import_data,$C976,I$9)))</f>
        <v/>
      </c>
      <c r="K976" s="312" t="str">
        <f t="shared" si="106"/>
        <v>Robert – Belović – OK Međimurje</v>
      </c>
      <c r="L976" s="92" t="s">
        <v>0</v>
      </c>
      <c r="M976" s="312" t="str">
        <f t="shared" si="107"/>
        <v>Robert – Belović – OK Međimurje</v>
      </c>
      <c r="N976" s="92" t="s">
        <v>0</v>
      </c>
      <c r="O976" s="312" t="str">
        <f t="shared" si="108"/>
        <v>Robert – Belović</v>
      </c>
      <c r="P976" s="92" t="s">
        <v>0</v>
      </c>
      <c r="Q976" s="141">
        <f t="shared" si="111"/>
        <v>964</v>
      </c>
      <c r="R976" s="278" t="str">
        <f t="shared" si="110"/>
        <v/>
      </c>
      <c r="T976" s="282" t="str" cm="1">
        <f t="array" ref="T976">IFERROR(INDEX(import_data,MATCH($T$8&amp;"-"&amp;$Q976,import_key,0),T$9),"")</f>
        <v/>
      </c>
      <c r="U976" s="280" t="str" cm="1">
        <f t="array" ref="U976">IFERROR(INDEX(import_data,MATCH($T$8&amp;"-"&amp;$Q976,import_key,0),U$9),"")</f>
        <v/>
      </c>
      <c r="V976" s="300" t="str" cm="1">
        <f t="array" ref="V976">IFERROR(INDEX(import_data,MATCH($T$8&amp;"-"&amp;$Q976,import_key,0),V$9),"")</f>
        <v/>
      </c>
    </row>
    <row r="977" spans="2:22" x14ac:dyDescent="0.25">
      <c r="B977" s="141">
        <f t="shared" si="105"/>
        <v>965</v>
      </c>
      <c r="C977" s="278">
        <f t="shared" si="109"/>
        <v>983</v>
      </c>
      <c r="E977" s="282" cm="1">
        <f t="array" ref="E977">IF($C977="","",INDEX(import_data,$C977,E$9))</f>
        <v>1475</v>
      </c>
      <c r="F977" s="280" t="str" cm="1">
        <f t="array" ref="F977">IF($C977="","",INDEX(import_data,$C977,F$9))</f>
        <v>Robert</v>
      </c>
      <c r="G977" s="280" t="str" cm="1">
        <f t="array" ref="G977">IF($C977="","",INDEX(import_data,$C977,G$9))</f>
        <v>Kaniški</v>
      </c>
      <c r="H977" s="280" t="str" cm="1">
        <f t="array" ref="H977">IF($C977="","",IF(INDEX(import_data,$C977,H$9)="","",INDEX(import_data,$C977,H$9)))</f>
        <v>OK Maksimir</v>
      </c>
      <c r="I977" s="300" t="str" cm="1">
        <f t="array" ref="I977">IF($C977="","",IF(INDEX(import_data,$C977,I$9)="","",INDEX(import_data,$C977,I$9)))</f>
        <v>M45</v>
      </c>
      <c r="K977" s="312" t="str">
        <f t="shared" si="106"/>
        <v>Robert – Kaniški – OK Maksimir – M45</v>
      </c>
      <c r="L977" s="92" t="s">
        <v>0</v>
      </c>
      <c r="M977" s="312" t="str">
        <f t="shared" si="107"/>
        <v>Robert – Kaniški – OK Maksimir</v>
      </c>
      <c r="N977" s="92" t="s">
        <v>0</v>
      </c>
      <c r="O977" s="312" t="str">
        <f t="shared" si="108"/>
        <v>Robert – Kaniški</v>
      </c>
      <c r="P977" s="92" t="s">
        <v>0</v>
      </c>
      <c r="Q977" s="141">
        <f t="shared" si="111"/>
        <v>965</v>
      </c>
      <c r="R977" s="278" t="str">
        <f t="shared" si="110"/>
        <v/>
      </c>
      <c r="T977" s="282" t="str" cm="1">
        <f t="array" ref="T977">IFERROR(INDEX(import_data,MATCH($T$8&amp;"-"&amp;$Q977,import_key,0),T$9),"")</f>
        <v/>
      </c>
      <c r="U977" s="280" t="str" cm="1">
        <f t="array" ref="U977">IFERROR(INDEX(import_data,MATCH($T$8&amp;"-"&amp;$Q977,import_key,0),U$9),"")</f>
        <v/>
      </c>
      <c r="V977" s="300" t="str" cm="1">
        <f t="array" ref="V977">IFERROR(INDEX(import_data,MATCH($T$8&amp;"-"&amp;$Q977,import_key,0),V$9),"")</f>
        <v/>
      </c>
    </row>
    <row r="978" spans="2:22" x14ac:dyDescent="0.25">
      <c r="B978" s="141">
        <f t="shared" si="105"/>
        <v>966</v>
      </c>
      <c r="C978" s="278">
        <f t="shared" si="109"/>
        <v>984</v>
      </c>
      <c r="E978" s="282" cm="1">
        <f t="array" ref="E978">IF($C978="","",INDEX(import_data,$C978,E$9))</f>
        <v>1453</v>
      </c>
      <c r="F978" s="280" t="str" cm="1">
        <f t="array" ref="F978">IF($C978="","",INDEX(import_data,$C978,F$9))</f>
        <v>Robert</v>
      </c>
      <c r="G978" s="280" t="str" cm="1">
        <f t="array" ref="G978">IF($C978="","",INDEX(import_data,$C978,G$9))</f>
        <v>Orehoci</v>
      </c>
      <c r="H978" s="280" t="str" cm="1">
        <f t="array" ref="H978">IF($C978="","",IF(INDEX(import_data,$C978,H$9)="","",INDEX(import_data,$C978,H$9)))</f>
        <v>OK Bjelovar</v>
      </c>
      <c r="I978" s="300" t="str" cm="1">
        <f t="array" ref="I978">IF($C978="","",IF(INDEX(import_data,$C978,I$9)="","",INDEX(import_data,$C978,I$9)))</f>
        <v>M45</v>
      </c>
      <c r="K978" s="312" t="str">
        <f t="shared" si="106"/>
        <v>Robert – Orehoci – OK Bjelovar – M45</v>
      </c>
      <c r="L978" s="92" t="s">
        <v>0</v>
      </c>
      <c r="M978" s="312" t="str">
        <f t="shared" si="107"/>
        <v>Robert – Orehoci – OK Bjelovar</v>
      </c>
      <c r="N978" s="92" t="s">
        <v>0</v>
      </c>
      <c r="O978" s="312" t="str">
        <f t="shared" si="108"/>
        <v>Robert – Orehoci</v>
      </c>
      <c r="P978" s="92" t="s">
        <v>0</v>
      </c>
      <c r="Q978" s="141">
        <f t="shared" si="111"/>
        <v>966</v>
      </c>
      <c r="R978" s="278" t="str">
        <f t="shared" si="110"/>
        <v/>
      </c>
      <c r="T978" s="282" t="str" cm="1">
        <f t="array" ref="T978">IFERROR(INDEX(import_data,MATCH($T$8&amp;"-"&amp;$Q978,import_key,0),T$9),"")</f>
        <v/>
      </c>
      <c r="U978" s="280" t="str" cm="1">
        <f t="array" ref="U978">IFERROR(INDEX(import_data,MATCH($T$8&amp;"-"&amp;$Q978,import_key,0),U$9),"")</f>
        <v/>
      </c>
      <c r="V978" s="300" t="str" cm="1">
        <f t="array" ref="V978">IFERROR(INDEX(import_data,MATCH($T$8&amp;"-"&amp;$Q978,import_key,0),V$9),"")</f>
        <v/>
      </c>
    </row>
    <row r="979" spans="2:22" x14ac:dyDescent="0.25">
      <c r="B979" s="141">
        <f t="shared" si="105"/>
        <v>967</v>
      </c>
      <c r="C979" s="278">
        <f t="shared" si="109"/>
        <v>985</v>
      </c>
      <c r="E979" s="282" cm="1">
        <f t="array" ref="E979">IF($C979="","",INDEX(import_data,$C979,E$9))</f>
        <v>1821</v>
      </c>
      <c r="F979" s="280" t="str" cm="1">
        <f t="array" ref="F979">IF($C979="","",INDEX(import_data,$C979,F$9))</f>
        <v>Robert</v>
      </c>
      <c r="G979" s="280" t="str" cm="1">
        <f t="array" ref="G979">IF($C979="","",INDEX(import_data,$C979,G$9))</f>
        <v>Tkalec</v>
      </c>
      <c r="H979" s="280" t="str" cm="1">
        <f t="array" ref="H979">IF($C979="","",IF(INDEX(import_data,$C979,H$9)="","",INDEX(import_data,$C979,H$9)))</f>
        <v>OK Međimurje</v>
      </c>
      <c r="I979" s="300" t="str" cm="1">
        <f t="array" ref="I979">IF($C979="","",IF(INDEX(import_data,$C979,I$9)="","",INDEX(import_data,$C979,I$9)))</f>
        <v/>
      </c>
      <c r="K979" s="312" t="str">
        <f t="shared" si="106"/>
        <v>Robert – Tkalec – OK Međimurje</v>
      </c>
      <c r="L979" s="92" t="s">
        <v>0</v>
      </c>
      <c r="M979" s="312" t="str">
        <f t="shared" si="107"/>
        <v>Robert – Tkalec – OK Međimurje</v>
      </c>
      <c r="N979" s="92" t="s">
        <v>0</v>
      </c>
      <c r="O979" s="312" t="str">
        <f t="shared" si="108"/>
        <v>Robert – Tkalec</v>
      </c>
      <c r="P979" s="92" t="s">
        <v>0</v>
      </c>
      <c r="Q979" s="141">
        <f t="shared" si="111"/>
        <v>967</v>
      </c>
      <c r="R979" s="278" t="str">
        <f t="shared" si="110"/>
        <v/>
      </c>
      <c r="T979" s="282" t="str" cm="1">
        <f t="array" ref="T979">IFERROR(INDEX(import_data,MATCH($T$8&amp;"-"&amp;$Q979,import_key,0),T$9),"")</f>
        <v/>
      </c>
      <c r="U979" s="280" t="str" cm="1">
        <f t="array" ref="U979">IFERROR(INDEX(import_data,MATCH($T$8&amp;"-"&amp;$Q979,import_key,0),U$9),"")</f>
        <v/>
      </c>
      <c r="V979" s="300" t="str" cm="1">
        <f t="array" ref="V979">IFERROR(INDEX(import_data,MATCH($T$8&amp;"-"&amp;$Q979,import_key,0),V$9),"")</f>
        <v/>
      </c>
    </row>
    <row r="980" spans="2:22" x14ac:dyDescent="0.25">
      <c r="B980" s="141">
        <f t="shared" si="105"/>
        <v>968</v>
      </c>
      <c r="C980" s="278">
        <f t="shared" si="109"/>
        <v>986</v>
      </c>
      <c r="E980" s="282" cm="1">
        <f t="array" ref="E980">IF($C980="","",INDEX(import_data,$C980,E$9))</f>
        <v>1280</v>
      </c>
      <c r="F980" s="280" t="str" cm="1">
        <f t="array" ref="F980">IF($C980="","",INDEX(import_data,$C980,F$9))</f>
        <v>Robert</v>
      </c>
      <c r="G980" s="280" t="str" cm="1">
        <f t="array" ref="G980">IF($C980="","",INDEX(import_data,$C980,G$9))</f>
        <v>Težak</v>
      </c>
      <c r="H980" s="280" t="str" cm="1">
        <f t="array" ref="H980">IF($C980="","",IF(INDEX(import_data,$C980,H$9)="","",INDEX(import_data,$C980,H$9)))</f>
        <v>OK Vihor</v>
      </c>
      <c r="I980" s="300" t="str" cm="1">
        <f t="array" ref="I980">IF($C980="","",IF(INDEX(import_data,$C980,I$9)="","",INDEX(import_data,$C980,I$9)))</f>
        <v>M55</v>
      </c>
      <c r="K980" s="312" t="str">
        <f t="shared" si="106"/>
        <v>Robert – Težak – OK Vihor – M55</v>
      </c>
      <c r="L980" s="92" t="s">
        <v>0</v>
      </c>
      <c r="M980" s="312" t="str">
        <f t="shared" si="107"/>
        <v>Robert – Težak – OK Vihor</v>
      </c>
      <c r="N980" s="92" t="s">
        <v>0</v>
      </c>
      <c r="O980" s="312" t="str">
        <f t="shared" si="108"/>
        <v>Robert – Težak</v>
      </c>
      <c r="P980" s="92" t="s">
        <v>0</v>
      </c>
      <c r="Q980" s="141">
        <f t="shared" si="111"/>
        <v>968</v>
      </c>
      <c r="R980" s="278" t="str">
        <f t="shared" si="110"/>
        <v/>
      </c>
      <c r="T980" s="282" t="str" cm="1">
        <f t="array" ref="T980">IFERROR(INDEX(import_data,MATCH($T$8&amp;"-"&amp;$Q980,import_key,0),T$9),"")</f>
        <v/>
      </c>
      <c r="U980" s="280" t="str" cm="1">
        <f t="array" ref="U980">IFERROR(INDEX(import_data,MATCH($T$8&amp;"-"&amp;$Q980,import_key,0),U$9),"")</f>
        <v/>
      </c>
      <c r="V980" s="300" t="str" cm="1">
        <f t="array" ref="V980">IFERROR(INDEX(import_data,MATCH($T$8&amp;"-"&amp;$Q980,import_key,0),V$9),"")</f>
        <v/>
      </c>
    </row>
    <row r="981" spans="2:22" x14ac:dyDescent="0.25">
      <c r="B981" s="141">
        <f t="shared" ref="B981:B1044" si="112">B980+1</f>
        <v>969</v>
      </c>
      <c r="C981" s="278">
        <f t="shared" si="109"/>
        <v>987</v>
      </c>
      <c r="E981" s="282" cm="1">
        <f t="array" ref="E981">IF($C981="","",INDEX(import_data,$C981,E$9))</f>
        <v>1724</v>
      </c>
      <c r="F981" s="280" t="str" cm="1">
        <f t="array" ref="F981">IF($C981="","",INDEX(import_data,$C981,F$9))</f>
        <v>Roberta</v>
      </c>
      <c r="G981" s="280" t="str" cm="1">
        <f t="array" ref="G981">IF($C981="","",INDEX(import_data,$C981,G$9))</f>
        <v>Valai</v>
      </c>
      <c r="H981" s="280" t="str" cm="1">
        <f t="array" ref="H981">IF($C981="","",IF(INDEX(import_data,$C981,H$9)="","",INDEX(import_data,$C981,H$9)))</f>
        <v>OK Vihor</v>
      </c>
      <c r="I981" s="300" t="str" cm="1">
        <f t="array" ref="I981">IF($C981="","",IF(INDEX(import_data,$C981,I$9)="","",INDEX(import_data,$C981,I$9)))</f>
        <v/>
      </c>
      <c r="K981" s="312" t="str">
        <f t="shared" si="106"/>
        <v>Roberta – Valai – OK Vihor</v>
      </c>
      <c r="L981" s="92" t="s">
        <v>0</v>
      </c>
      <c r="M981" s="312" t="str">
        <f t="shared" si="107"/>
        <v>Roberta – Valai – OK Vihor</v>
      </c>
      <c r="N981" s="92" t="s">
        <v>0</v>
      </c>
      <c r="O981" s="312" t="str">
        <f t="shared" si="108"/>
        <v>Roberta – Valai</v>
      </c>
      <c r="P981" s="92" t="s">
        <v>0</v>
      </c>
      <c r="Q981" s="141">
        <f t="shared" si="111"/>
        <v>969</v>
      </c>
      <c r="R981" s="278" t="str">
        <f t="shared" si="110"/>
        <v/>
      </c>
      <c r="T981" s="282" t="str" cm="1">
        <f t="array" ref="T981">IFERROR(INDEX(import_data,MATCH($T$8&amp;"-"&amp;$Q981,import_key,0),T$9),"")</f>
        <v/>
      </c>
      <c r="U981" s="280" t="str" cm="1">
        <f t="array" ref="U981">IFERROR(INDEX(import_data,MATCH($T$8&amp;"-"&amp;$Q981,import_key,0),U$9),"")</f>
        <v/>
      </c>
      <c r="V981" s="300" t="str" cm="1">
        <f t="array" ref="V981">IFERROR(INDEX(import_data,MATCH($T$8&amp;"-"&amp;$Q981,import_key,0),V$9),"")</f>
        <v/>
      </c>
    </row>
    <row r="982" spans="2:22" x14ac:dyDescent="0.25">
      <c r="B982" s="141">
        <f t="shared" si="112"/>
        <v>970</v>
      </c>
      <c r="C982" s="278">
        <f t="shared" si="109"/>
        <v>988</v>
      </c>
      <c r="E982" s="282" cm="1">
        <f t="array" ref="E982">IF($C982="","",INDEX(import_data,$C982,E$9))</f>
        <v>1722</v>
      </c>
      <c r="F982" s="280" t="str" cm="1">
        <f t="array" ref="F982">IF($C982="","",INDEX(import_data,$C982,F$9))</f>
        <v>Rok</v>
      </c>
      <c r="G982" s="280" t="str" cm="1">
        <f t="array" ref="G982">IF($C982="","",INDEX(import_data,$C982,G$9))</f>
        <v>Ružić</v>
      </c>
      <c r="H982" s="280" t="str" cm="1">
        <f t="array" ref="H982">IF($C982="","",IF(INDEX(import_data,$C982,H$9)="","",INDEX(import_data,$C982,H$9)))</f>
        <v>OK Vihor</v>
      </c>
      <c r="I982" s="300" t="str" cm="1">
        <f t="array" ref="I982">IF($C982="","",IF(INDEX(import_data,$C982,I$9)="","",INDEX(import_data,$C982,I$9)))</f>
        <v/>
      </c>
      <c r="K982" s="312" t="str">
        <f t="shared" si="106"/>
        <v>Rok – Ružić – OK Vihor</v>
      </c>
      <c r="L982" s="92" t="s">
        <v>0</v>
      </c>
      <c r="M982" s="312" t="str">
        <f t="shared" si="107"/>
        <v>Rok – Ružić – OK Vihor</v>
      </c>
      <c r="N982" s="92" t="s">
        <v>0</v>
      </c>
      <c r="O982" s="312" t="str">
        <f t="shared" si="108"/>
        <v>Rok – Ružić</v>
      </c>
      <c r="P982" s="92" t="s">
        <v>0</v>
      </c>
      <c r="Q982" s="141">
        <f t="shared" si="111"/>
        <v>970</v>
      </c>
      <c r="R982" s="278" t="str">
        <f t="shared" si="110"/>
        <v/>
      </c>
      <c r="T982" s="282" t="str" cm="1">
        <f t="array" ref="T982">IFERROR(INDEX(import_data,MATCH($T$8&amp;"-"&amp;$Q982,import_key,0),T$9),"")</f>
        <v/>
      </c>
      <c r="U982" s="280" t="str" cm="1">
        <f t="array" ref="U982">IFERROR(INDEX(import_data,MATCH($T$8&amp;"-"&amp;$Q982,import_key,0),U$9),"")</f>
        <v/>
      </c>
      <c r="V982" s="300" t="str" cm="1">
        <f t="array" ref="V982">IFERROR(INDEX(import_data,MATCH($T$8&amp;"-"&amp;$Q982,import_key,0),V$9),"")</f>
        <v/>
      </c>
    </row>
    <row r="983" spans="2:22" x14ac:dyDescent="0.25">
      <c r="B983" s="141">
        <f t="shared" si="112"/>
        <v>971</v>
      </c>
      <c r="C983" s="278">
        <f t="shared" si="109"/>
        <v>989</v>
      </c>
      <c r="E983" s="282" cm="1">
        <f t="array" ref="E983">IF($C983="","",INDEX(import_data,$C983,E$9))</f>
        <v>1449</v>
      </c>
      <c r="F983" s="280" t="str" cm="1">
        <f t="array" ref="F983">IF($C983="","",INDEX(import_data,$C983,F$9))</f>
        <v>Roko</v>
      </c>
      <c r="G983" s="280" t="str" cm="1">
        <f t="array" ref="G983">IF($C983="","",INDEX(import_data,$C983,G$9))</f>
        <v>Željem</v>
      </c>
      <c r="H983" s="280" t="str" cm="1">
        <f t="array" ref="H983">IF($C983="","",IF(INDEX(import_data,$C983,H$9)="","",INDEX(import_data,$C983,H$9)))</f>
        <v>OK Kapela</v>
      </c>
      <c r="I983" s="300" t="str" cm="1">
        <f t="array" ref="I983">IF($C983="","",IF(INDEX(import_data,$C983,I$9)="","",INDEX(import_data,$C983,I$9)))</f>
        <v>M21B</v>
      </c>
      <c r="K983" s="312" t="str">
        <f t="shared" si="106"/>
        <v>Roko – Željem – OK Kapela – M21B</v>
      </c>
      <c r="L983" s="92" t="s">
        <v>0</v>
      </c>
      <c r="M983" s="312" t="str">
        <f t="shared" si="107"/>
        <v>Roko – Željem – OK Kapela</v>
      </c>
      <c r="N983" s="92" t="s">
        <v>0</v>
      </c>
      <c r="O983" s="312" t="str">
        <f t="shared" si="108"/>
        <v>Roko – Željem</v>
      </c>
      <c r="P983" s="92" t="s">
        <v>0</v>
      </c>
      <c r="Q983" s="141">
        <f t="shared" si="111"/>
        <v>971</v>
      </c>
      <c r="R983" s="278" t="str">
        <f t="shared" si="110"/>
        <v/>
      </c>
      <c r="T983" s="282" t="str" cm="1">
        <f t="array" ref="T983">IFERROR(INDEX(import_data,MATCH($T$8&amp;"-"&amp;$Q983,import_key,0),T$9),"")</f>
        <v/>
      </c>
      <c r="U983" s="280" t="str" cm="1">
        <f t="array" ref="U983">IFERROR(INDEX(import_data,MATCH($T$8&amp;"-"&amp;$Q983,import_key,0),U$9),"")</f>
        <v/>
      </c>
      <c r="V983" s="300" t="str" cm="1">
        <f t="array" ref="V983">IFERROR(INDEX(import_data,MATCH($T$8&amp;"-"&amp;$Q983,import_key,0),V$9),"")</f>
        <v/>
      </c>
    </row>
    <row r="984" spans="2:22" x14ac:dyDescent="0.25">
      <c r="B984" s="141">
        <f t="shared" si="112"/>
        <v>972</v>
      </c>
      <c r="C984" s="278">
        <f t="shared" si="109"/>
        <v>990</v>
      </c>
      <c r="E984" s="282" cm="1">
        <f t="array" ref="E984">IF($C984="","",INDEX(import_data,$C984,E$9))</f>
        <v>1706</v>
      </c>
      <c r="F984" s="280" t="str" cm="1">
        <f t="array" ref="F984">IF($C984="","",INDEX(import_data,$C984,F$9))</f>
        <v>Roko</v>
      </c>
      <c r="G984" s="280" t="str" cm="1">
        <f t="array" ref="G984">IF($C984="","",INDEX(import_data,$C984,G$9))</f>
        <v>Kolar</v>
      </c>
      <c r="H984" s="280" t="str" cm="1">
        <f t="array" ref="H984">IF($C984="","",IF(INDEX(import_data,$C984,H$9)="","",INDEX(import_data,$C984,H$9)))</f>
        <v>OK Vihor</v>
      </c>
      <c r="I984" s="300" t="str" cm="1">
        <f t="array" ref="I984">IF($C984="","",IF(INDEX(import_data,$C984,I$9)="","",INDEX(import_data,$C984,I$9)))</f>
        <v/>
      </c>
      <c r="K984" s="312" t="str">
        <f t="shared" si="106"/>
        <v>Roko – Kolar – OK Vihor</v>
      </c>
      <c r="L984" s="92" t="s">
        <v>0</v>
      </c>
      <c r="M984" s="312" t="str">
        <f t="shared" si="107"/>
        <v>Roko – Kolar – OK Vihor</v>
      </c>
      <c r="N984" s="92" t="s">
        <v>0</v>
      </c>
      <c r="O984" s="312" t="str">
        <f t="shared" si="108"/>
        <v>Roko – Kolar</v>
      </c>
      <c r="P984" s="92" t="s">
        <v>0</v>
      </c>
      <c r="Q984" s="141">
        <f t="shared" si="111"/>
        <v>972</v>
      </c>
      <c r="R984" s="278" t="str">
        <f t="shared" si="110"/>
        <v/>
      </c>
      <c r="T984" s="282" t="str" cm="1">
        <f t="array" ref="T984">IFERROR(INDEX(import_data,MATCH($T$8&amp;"-"&amp;$Q984,import_key,0),T$9),"")</f>
        <v/>
      </c>
      <c r="U984" s="280" t="str" cm="1">
        <f t="array" ref="U984">IFERROR(INDEX(import_data,MATCH($T$8&amp;"-"&amp;$Q984,import_key,0),U$9),"")</f>
        <v/>
      </c>
      <c r="V984" s="300" t="str" cm="1">
        <f t="array" ref="V984">IFERROR(INDEX(import_data,MATCH($T$8&amp;"-"&amp;$Q984,import_key,0),V$9),"")</f>
        <v/>
      </c>
    </row>
    <row r="985" spans="2:22" x14ac:dyDescent="0.25">
      <c r="B985" s="141">
        <f t="shared" si="112"/>
        <v>973</v>
      </c>
      <c r="C985" s="278">
        <f t="shared" si="109"/>
        <v>991</v>
      </c>
      <c r="E985" s="282" cm="1">
        <f t="array" ref="E985">IF($C985="","",INDEX(import_data,$C985,E$9))</f>
        <v>2058</v>
      </c>
      <c r="F985" s="280" t="str" cm="1">
        <f t="array" ref="F985">IF($C985="","",INDEX(import_data,$C985,F$9))</f>
        <v>Roko</v>
      </c>
      <c r="G985" s="280" t="str" cm="1">
        <f t="array" ref="G985">IF($C985="","",INDEX(import_data,$C985,G$9))</f>
        <v>Kaniški</v>
      </c>
      <c r="H985" s="280" t="str" cm="1">
        <f t="array" ref="H985">IF($C985="","",IF(INDEX(import_data,$C985,H$9)="","",INDEX(import_data,$C985,H$9)))</f>
        <v>OK Maksimir</v>
      </c>
      <c r="I985" s="300" t="str" cm="1">
        <f t="array" ref="I985">IF($C985="","",IF(INDEX(import_data,$C985,I$9)="","",INDEX(import_data,$C985,I$9)))</f>
        <v>M12</v>
      </c>
      <c r="K985" s="312" t="str">
        <f t="shared" si="106"/>
        <v>Roko – Kaniški – OK Maksimir – M12</v>
      </c>
      <c r="L985" s="92" t="s">
        <v>0</v>
      </c>
      <c r="M985" s="312" t="str">
        <f t="shared" si="107"/>
        <v>Roko – Kaniški – OK Maksimir</v>
      </c>
      <c r="N985" s="92" t="s">
        <v>0</v>
      </c>
      <c r="O985" s="312" t="str">
        <f t="shared" si="108"/>
        <v>Roko – Kaniški</v>
      </c>
      <c r="P985" s="92" t="s">
        <v>0</v>
      </c>
      <c r="Q985" s="141">
        <f t="shared" si="111"/>
        <v>973</v>
      </c>
      <c r="R985" s="278" t="str">
        <f t="shared" si="110"/>
        <v/>
      </c>
      <c r="T985" s="282" t="str" cm="1">
        <f t="array" ref="T985">IFERROR(INDEX(import_data,MATCH($T$8&amp;"-"&amp;$Q985,import_key,0),T$9),"")</f>
        <v/>
      </c>
      <c r="U985" s="280" t="str" cm="1">
        <f t="array" ref="U985">IFERROR(INDEX(import_data,MATCH($T$8&amp;"-"&amp;$Q985,import_key,0),U$9),"")</f>
        <v/>
      </c>
      <c r="V985" s="300" t="str" cm="1">
        <f t="array" ref="V985">IFERROR(INDEX(import_data,MATCH($T$8&amp;"-"&amp;$Q985,import_key,0),V$9),"")</f>
        <v/>
      </c>
    </row>
    <row r="986" spans="2:22" x14ac:dyDescent="0.25">
      <c r="B986" s="141">
        <f t="shared" si="112"/>
        <v>974</v>
      </c>
      <c r="C986" s="278">
        <f t="shared" si="109"/>
        <v>992</v>
      </c>
      <c r="E986" s="282" cm="1">
        <f t="array" ref="E986">IF($C986="","",INDEX(import_data,$C986,E$9))</f>
        <v>1091</v>
      </c>
      <c r="F986" s="280" t="str" cm="1">
        <f t="array" ref="F986">IF($C986="","",INDEX(import_data,$C986,F$9))</f>
        <v>Roko</v>
      </c>
      <c r="G986" s="280" t="str" cm="1">
        <f t="array" ref="G986">IF($C986="","",INDEX(import_data,$C986,G$9))</f>
        <v>Vukić</v>
      </c>
      <c r="H986" s="280" t="str" cm="1">
        <f t="array" ref="H986">IF($C986="","",IF(INDEX(import_data,$C986,H$9)="","",INDEX(import_data,$C986,H$9)))</f>
        <v>OK Maksimir</v>
      </c>
      <c r="I986" s="300" t="str" cm="1">
        <f t="array" ref="I986">IF($C986="","",IF(INDEX(import_data,$C986,I$9)="","",INDEX(import_data,$C986,I$9)))</f>
        <v>M12</v>
      </c>
      <c r="K986" s="312" t="str">
        <f t="shared" si="106"/>
        <v>Roko – Vukić – OK Maksimir – M12</v>
      </c>
      <c r="L986" s="92" t="s">
        <v>0</v>
      </c>
      <c r="M986" s="312" t="str">
        <f t="shared" si="107"/>
        <v>Roko – Vukić – OK Maksimir</v>
      </c>
      <c r="N986" s="92" t="s">
        <v>0</v>
      </c>
      <c r="O986" s="312" t="str">
        <f t="shared" si="108"/>
        <v>Roko – Vukić</v>
      </c>
      <c r="P986" s="92" t="s">
        <v>0</v>
      </c>
      <c r="Q986" s="141">
        <f t="shared" si="111"/>
        <v>974</v>
      </c>
      <c r="R986" s="278" t="str">
        <f t="shared" si="110"/>
        <v/>
      </c>
      <c r="T986" s="282" t="str" cm="1">
        <f t="array" ref="T986">IFERROR(INDEX(import_data,MATCH($T$8&amp;"-"&amp;$Q986,import_key,0),T$9),"")</f>
        <v/>
      </c>
      <c r="U986" s="280" t="str" cm="1">
        <f t="array" ref="U986">IFERROR(INDEX(import_data,MATCH($T$8&amp;"-"&amp;$Q986,import_key,0),U$9),"")</f>
        <v/>
      </c>
      <c r="V986" s="300" t="str" cm="1">
        <f t="array" ref="V986">IFERROR(INDEX(import_data,MATCH($T$8&amp;"-"&amp;$Q986,import_key,0),V$9),"")</f>
        <v/>
      </c>
    </row>
    <row r="987" spans="2:22" x14ac:dyDescent="0.25">
      <c r="B987" s="141">
        <f t="shared" si="112"/>
        <v>975</v>
      </c>
      <c r="C987" s="278">
        <f t="shared" si="109"/>
        <v>993</v>
      </c>
      <c r="E987" s="282" cm="1">
        <f t="array" ref="E987">IF($C987="","",INDEX(import_data,$C987,E$9))</f>
        <v>1575</v>
      </c>
      <c r="F987" s="280" t="str" cm="1">
        <f t="array" ref="F987">IF($C987="","",INDEX(import_data,$C987,F$9))</f>
        <v>Roko</v>
      </c>
      <c r="G987" s="280" t="str" cm="1">
        <f t="array" ref="G987">IF($C987="","",INDEX(import_data,$C987,G$9))</f>
        <v>Puharić</v>
      </c>
      <c r="H987" s="280" t="str" cm="1">
        <f t="array" ref="H987">IF($C987="","",IF(INDEX(import_data,$C987,H$9)="","",INDEX(import_data,$C987,H$9)))</f>
        <v>OK Japetić</v>
      </c>
      <c r="I987" s="300" t="str" cm="1">
        <f t="array" ref="I987">IF($C987="","",IF(INDEX(import_data,$C987,I$9)="","",INDEX(import_data,$C987,I$9)))</f>
        <v/>
      </c>
      <c r="K987" s="312" t="str">
        <f t="shared" si="106"/>
        <v>Roko – Puharić – OK Japetić</v>
      </c>
      <c r="L987" s="92" t="s">
        <v>0</v>
      </c>
      <c r="M987" s="312" t="str">
        <f t="shared" si="107"/>
        <v>Roko – Puharić – OK Japetić</v>
      </c>
      <c r="N987" s="92" t="s">
        <v>0</v>
      </c>
      <c r="O987" s="312" t="str">
        <f t="shared" si="108"/>
        <v>Roko – Puharić</v>
      </c>
      <c r="P987" s="92" t="s">
        <v>0</v>
      </c>
      <c r="Q987" s="141">
        <f t="shared" si="111"/>
        <v>975</v>
      </c>
      <c r="R987" s="278" t="str">
        <f t="shared" si="110"/>
        <v/>
      </c>
      <c r="T987" s="282" t="str" cm="1">
        <f t="array" ref="T987">IFERROR(INDEX(import_data,MATCH($T$8&amp;"-"&amp;$Q987,import_key,0),T$9),"")</f>
        <v/>
      </c>
      <c r="U987" s="280" t="str" cm="1">
        <f t="array" ref="U987">IFERROR(INDEX(import_data,MATCH($T$8&amp;"-"&amp;$Q987,import_key,0),U$9),"")</f>
        <v/>
      </c>
      <c r="V987" s="300" t="str" cm="1">
        <f t="array" ref="V987">IFERROR(INDEX(import_data,MATCH($T$8&amp;"-"&amp;$Q987,import_key,0),V$9),"")</f>
        <v/>
      </c>
    </row>
    <row r="988" spans="2:22" x14ac:dyDescent="0.25">
      <c r="B988" s="141">
        <f t="shared" si="112"/>
        <v>976</v>
      </c>
      <c r="C988" s="278">
        <f t="shared" si="109"/>
        <v>994</v>
      </c>
      <c r="E988" s="282" cm="1">
        <f t="array" ref="E988">IF($C988="","",INDEX(import_data,$C988,E$9))</f>
        <v>2227</v>
      </c>
      <c r="F988" s="280" t="str" cm="1">
        <f t="array" ref="F988">IF($C988="","",INDEX(import_data,$C988,F$9))</f>
        <v>Roko</v>
      </c>
      <c r="G988" s="280" t="str" cm="1">
        <f t="array" ref="G988">IF($C988="","",INDEX(import_data,$C988,G$9))</f>
        <v>Reichertz</v>
      </c>
      <c r="H988" s="280" t="str" cm="1">
        <f t="array" ref="H988">IF($C988="","",IF(INDEX(import_data,$C988,H$9)="","",INDEX(import_data,$C988,H$9)))</f>
        <v>OK Vihor</v>
      </c>
      <c r="I988" s="300" t="str" cm="1">
        <f t="array" ref="I988">IF($C988="","",IF(INDEX(import_data,$C988,I$9)="","",INDEX(import_data,$C988,I$9)))</f>
        <v>M16</v>
      </c>
      <c r="K988" s="312" t="str">
        <f t="shared" si="106"/>
        <v>Roko – Reichertz – OK Vihor – M16</v>
      </c>
      <c r="L988" s="92" t="s">
        <v>0</v>
      </c>
      <c r="M988" s="312" t="str">
        <f t="shared" si="107"/>
        <v>Roko – Reichertz – OK Vihor</v>
      </c>
      <c r="N988" s="92" t="s">
        <v>0</v>
      </c>
      <c r="O988" s="312" t="str">
        <f t="shared" si="108"/>
        <v>Roko – Reichertz</v>
      </c>
      <c r="P988" s="92" t="s">
        <v>0</v>
      </c>
      <c r="Q988" s="141">
        <f t="shared" si="111"/>
        <v>976</v>
      </c>
      <c r="R988" s="278" t="str">
        <f t="shared" si="110"/>
        <v/>
      </c>
      <c r="T988" s="282" t="str" cm="1">
        <f t="array" ref="T988">IFERROR(INDEX(import_data,MATCH($T$8&amp;"-"&amp;$Q988,import_key,0),T$9),"")</f>
        <v/>
      </c>
      <c r="U988" s="280" t="str" cm="1">
        <f t="array" ref="U988">IFERROR(INDEX(import_data,MATCH($T$8&amp;"-"&amp;$Q988,import_key,0),U$9),"")</f>
        <v/>
      </c>
      <c r="V988" s="300" t="str" cm="1">
        <f t="array" ref="V988">IFERROR(INDEX(import_data,MATCH($T$8&amp;"-"&amp;$Q988,import_key,0),V$9),"")</f>
        <v/>
      </c>
    </row>
    <row r="989" spans="2:22" x14ac:dyDescent="0.25">
      <c r="B989" s="141">
        <f t="shared" si="112"/>
        <v>977</v>
      </c>
      <c r="C989" s="278">
        <f t="shared" si="109"/>
        <v>995</v>
      </c>
      <c r="E989" s="282" cm="1">
        <f t="array" ref="E989">IF($C989="","",INDEX(import_data,$C989,E$9))</f>
        <v>2086</v>
      </c>
      <c r="F989" s="280" t="str" cm="1">
        <f t="array" ref="F989">IF($C989="","",INDEX(import_data,$C989,F$9))</f>
        <v>Roland</v>
      </c>
      <c r="G989" s="280" t="str" cm="1">
        <f t="array" ref="G989">IF($C989="","",INDEX(import_data,$C989,G$9))</f>
        <v>Reisenberger</v>
      </c>
      <c r="H989" s="280" t="str" cm="1">
        <f t="array" ref="H989">IF($C989="","",IF(INDEX(import_data,$C989,H$9)="","",INDEX(import_data,$C989,H$9)))</f>
        <v>O. Klosterneub.</v>
      </c>
      <c r="I989" s="300" t="str" cm="1">
        <f t="array" ref="I989">IF($C989="","",IF(INDEX(import_data,$C989,I$9)="","",INDEX(import_data,$C989,I$9)))</f>
        <v/>
      </c>
      <c r="K989" s="312" t="str">
        <f t="shared" si="106"/>
        <v>Roland – Reisenberger – O. Klosterneub.</v>
      </c>
      <c r="L989" s="92" t="s">
        <v>0</v>
      </c>
      <c r="M989" s="312" t="str">
        <f t="shared" si="107"/>
        <v>Roland – Reisenberger – O. Klosterneub.</v>
      </c>
      <c r="N989" s="92" t="s">
        <v>0</v>
      </c>
      <c r="O989" s="312" t="str">
        <f t="shared" si="108"/>
        <v>Roland – Reisenberger</v>
      </c>
      <c r="P989" s="92" t="s">
        <v>0</v>
      </c>
      <c r="Q989" s="141">
        <f t="shared" si="111"/>
        <v>977</v>
      </c>
      <c r="R989" s="278" t="str">
        <f t="shared" si="110"/>
        <v/>
      </c>
      <c r="T989" s="282" t="str" cm="1">
        <f t="array" ref="T989">IFERROR(INDEX(import_data,MATCH($T$8&amp;"-"&amp;$Q989,import_key,0),T$9),"")</f>
        <v/>
      </c>
      <c r="U989" s="280" t="str" cm="1">
        <f t="array" ref="U989">IFERROR(INDEX(import_data,MATCH($T$8&amp;"-"&amp;$Q989,import_key,0),U$9),"")</f>
        <v/>
      </c>
      <c r="V989" s="300" t="str" cm="1">
        <f t="array" ref="V989">IFERROR(INDEX(import_data,MATCH($T$8&amp;"-"&amp;$Q989,import_key,0),V$9),"")</f>
        <v/>
      </c>
    </row>
    <row r="990" spans="2:22" x14ac:dyDescent="0.25">
      <c r="B990" s="141">
        <f t="shared" si="112"/>
        <v>978</v>
      </c>
      <c r="C990" s="278">
        <f t="shared" si="109"/>
        <v>996</v>
      </c>
      <c r="E990" s="282" cm="1">
        <f t="array" ref="E990">IF($C990="","",INDEX(import_data,$C990,E$9))</f>
        <v>1625</v>
      </c>
      <c r="F990" s="280" t="str" cm="1">
        <f t="array" ref="F990">IF($C990="","",INDEX(import_data,$C990,F$9))</f>
        <v>Roman</v>
      </c>
      <c r="G990" s="280" t="str" cm="1">
        <f t="array" ref="G990">IF($C990="","",INDEX(import_data,$C990,G$9))</f>
        <v>Petak</v>
      </c>
      <c r="H990" s="280" t="str" cm="1">
        <f t="array" ref="H990">IF($C990="","",IF(INDEX(import_data,$C990,H$9)="","",INDEX(import_data,$C990,H$9)))</f>
        <v>OK Varaždin</v>
      </c>
      <c r="I990" s="300" t="str" cm="1">
        <f t="array" ref="I990">IF($C990="","",IF(INDEX(import_data,$C990,I$9)="","",INDEX(import_data,$C990,I$9)))</f>
        <v/>
      </c>
      <c r="K990" s="312" t="str">
        <f t="shared" si="106"/>
        <v>Roman – Petak – OK Varaždin</v>
      </c>
      <c r="L990" s="92" t="s">
        <v>0</v>
      </c>
      <c r="M990" s="312" t="str">
        <f t="shared" si="107"/>
        <v>Roman – Petak – OK Varaždin</v>
      </c>
      <c r="N990" s="92" t="s">
        <v>0</v>
      </c>
      <c r="O990" s="312" t="str">
        <f t="shared" si="108"/>
        <v>Roman – Petak</v>
      </c>
      <c r="P990" s="92" t="s">
        <v>0</v>
      </c>
      <c r="Q990" s="141">
        <f t="shared" si="111"/>
        <v>978</v>
      </c>
      <c r="R990" s="278" t="str">
        <f t="shared" si="110"/>
        <v/>
      </c>
      <c r="T990" s="282" t="str" cm="1">
        <f t="array" ref="T990">IFERROR(INDEX(import_data,MATCH($T$8&amp;"-"&amp;$Q990,import_key,0),T$9),"")</f>
        <v/>
      </c>
      <c r="U990" s="280" t="str" cm="1">
        <f t="array" ref="U990">IFERROR(INDEX(import_data,MATCH($T$8&amp;"-"&amp;$Q990,import_key,0),U$9),"")</f>
        <v/>
      </c>
      <c r="V990" s="300" t="str" cm="1">
        <f t="array" ref="V990">IFERROR(INDEX(import_data,MATCH($T$8&amp;"-"&amp;$Q990,import_key,0),V$9),"")</f>
        <v/>
      </c>
    </row>
    <row r="991" spans="2:22" x14ac:dyDescent="0.25">
      <c r="B991" s="141">
        <f t="shared" si="112"/>
        <v>979</v>
      </c>
      <c r="C991" s="278">
        <f t="shared" si="109"/>
        <v>997</v>
      </c>
      <c r="E991" s="282" cm="1">
        <f t="array" ref="E991">IF($C991="","",INDEX(import_data,$C991,E$9))</f>
        <v>2076</v>
      </c>
      <c r="F991" s="280" t="str" cm="1">
        <f t="array" ref="F991">IF($C991="","",INDEX(import_data,$C991,F$9))</f>
        <v>Roman</v>
      </c>
      <c r="G991" s="280" t="str" cm="1">
        <f t="array" ref="G991">IF($C991="","",INDEX(import_data,$C991,G$9))</f>
        <v>Sladič</v>
      </c>
      <c r="H991" s="280" t="str" cm="1">
        <f t="array" ref="H991">IF($C991="","",IF(INDEX(import_data,$C991,H$9)="","",INDEX(import_data,$C991,H$9)))</f>
        <v>Škofjeloški OK</v>
      </c>
      <c r="I991" s="300" t="str" cm="1">
        <f t="array" ref="I991">IF($C991="","",IF(INDEX(import_data,$C991,I$9)="","",INDEX(import_data,$C991,I$9)))</f>
        <v/>
      </c>
      <c r="K991" s="312" t="str">
        <f t="shared" si="106"/>
        <v>Roman – Sladič – Škofjeloški OK</v>
      </c>
      <c r="L991" s="92" t="s">
        <v>0</v>
      </c>
      <c r="M991" s="312" t="str">
        <f t="shared" si="107"/>
        <v>Roman – Sladič – Škofjeloški OK</v>
      </c>
      <c r="N991" s="92" t="s">
        <v>0</v>
      </c>
      <c r="O991" s="312" t="str">
        <f t="shared" si="108"/>
        <v>Roman – Sladič</v>
      </c>
      <c r="P991" s="92" t="s">
        <v>0</v>
      </c>
      <c r="Q991" s="141">
        <f t="shared" si="111"/>
        <v>979</v>
      </c>
      <c r="R991" s="278" t="str">
        <f t="shared" si="110"/>
        <v/>
      </c>
      <c r="T991" s="282" t="str" cm="1">
        <f t="array" ref="T991">IFERROR(INDEX(import_data,MATCH($T$8&amp;"-"&amp;$Q991,import_key,0),T$9),"")</f>
        <v/>
      </c>
      <c r="U991" s="280" t="str" cm="1">
        <f t="array" ref="U991">IFERROR(INDEX(import_data,MATCH($T$8&amp;"-"&amp;$Q991,import_key,0),U$9),"")</f>
        <v/>
      </c>
      <c r="V991" s="300" t="str" cm="1">
        <f t="array" ref="V991">IFERROR(INDEX(import_data,MATCH($T$8&amp;"-"&amp;$Q991,import_key,0),V$9),"")</f>
        <v/>
      </c>
    </row>
    <row r="992" spans="2:22" x14ac:dyDescent="0.25">
      <c r="B992" s="141">
        <f t="shared" si="112"/>
        <v>980</v>
      </c>
      <c r="C992" s="278">
        <f t="shared" si="109"/>
        <v>998</v>
      </c>
      <c r="E992" s="282" cm="1">
        <f t="array" ref="E992">IF($C992="","",INDEX(import_data,$C992,E$9))</f>
        <v>1725</v>
      </c>
      <c r="F992" s="280" t="str" cm="1">
        <f t="array" ref="F992">IF($C992="","",INDEX(import_data,$C992,F$9))</f>
        <v>Romana</v>
      </c>
      <c r="G992" s="280" t="str" cm="1">
        <f t="array" ref="G992">IF($C992="","",INDEX(import_data,$C992,G$9))</f>
        <v>Večerić</v>
      </c>
      <c r="H992" s="280" t="str" cm="1">
        <f t="array" ref="H992">IF($C992="","",IF(INDEX(import_data,$C992,H$9)="","",INDEX(import_data,$C992,H$9)))</f>
        <v>OK Vihor</v>
      </c>
      <c r="I992" s="300" t="str" cm="1">
        <f t="array" ref="I992">IF($C992="","",IF(INDEX(import_data,$C992,I$9)="","",INDEX(import_data,$C992,I$9)))</f>
        <v/>
      </c>
      <c r="K992" s="312" t="str">
        <f t="shared" si="106"/>
        <v>Romana – Večerić – OK Vihor</v>
      </c>
      <c r="L992" s="92" t="s">
        <v>0</v>
      </c>
      <c r="M992" s="312" t="str">
        <f t="shared" si="107"/>
        <v>Romana – Večerić – OK Vihor</v>
      </c>
      <c r="N992" s="92" t="s">
        <v>0</v>
      </c>
      <c r="O992" s="312" t="str">
        <f t="shared" si="108"/>
        <v>Romana – Večerić</v>
      </c>
      <c r="P992" s="92" t="s">
        <v>0</v>
      </c>
      <c r="Q992" s="141">
        <f t="shared" si="111"/>
        <v>980</v>
      </c>
      <c r="R992" s="278" t="str">
        <f t="shared" si="110"/>
        <v/>
      </c>
      <c r="T992" s="282" t="str" cm="1">
        <f t="array" ref="T992">IFERROR(INDEX(import_data,MATCH($T$8&amp;"-"&amp;$Q992,import_key,0),T$9),"")</f>
        <v/>
      </c>
      <c r="U992" s="280" t="str" cm="1">
        <f t="array" ref="U992">IFERROR(INDEX(import_data,MATCH($T$8&amp;"-"&amp;$Q992,import_key,0),U$9),"")</f>
        <v/>
      </c>
      <c r="V992" s="300" t="str" cm="1">
        <f t="array" ref="V992">IFERROR(INDEX(import_data,MATCH($T$8&amp;"-"&amp;$Q992,import_key,0),V$9),"")</f>
        <v/>
      </c>
    </row>
    <row r="993" spans="2:22" x14ac:dyDescent="0.25">
      <c r="B993" s="141">
        <f t="shared" si="112"/>
        <v>981</v>
      </c>
      <c r="C993" s="278">
        <f t="shared" si="109"/>
        <v>999</v>
      </c>
      <c r="E993" s="282" cm="1">
        <f t="array" ref="E993">IF($C993="","",INDEX(import_data,$C993,E$9))</f>
        <v>1792</v>
      </c>
      <c r="F993" s="280" t="str" cm="1">
        <f t="array" ref="F993">IF($C993="","",INDEX(import_data,$C993,F$9))</f>
        <v>Ružica</v>
      </c>
      <c r="G993" s="280" t="str" cm="1">
        <f t="array" ref="G993">IF($C993="","",INDEX(import_data,$C993,G$9))</f>
        <v>Jakopec</v>
      </c>
      <c r="H993" s="280" t="str" cm="1">
        <f t="array" ref="H993">IF($C993="","",IF(INDEX(import_data,$C993,H$9)="","",INDEX(import_data,$C993,H$9)))</f>
        <v>OK Kapela</v>
      </c>
      <c r="I993" s="300" t="str" cm="1">
        <f t="array" ref="I993">IF($C993="","",IF(INDEX(import_data,$C993,I$9)="","",INDEX(import_data,$C993,I$9)))</f>
        <v/>
      </c>
      <c r="K993" s="312" t="str">
        <f t="shared" si="106"/>
        <v>Ružica – Jakopec – OK Kapela</v>
      </c>
      <c r="L993" s="92" t="s">
        <v>0</v>
      </c>
      <c r="M993" s="312" t="str">
        <f t="shared" si="107"/>
        <v>Ružica – Jakopec – OK Kapela</v>
      </c>
      <c r="N993" s="92" t="s">
        <v>0</v>
      </c>
      <c r="O993" s="312" t="str">
        <f t="shared" si="108"/>
        <v>Ružica – Jakopec</v>
      </c>
      <c r="P993" s="92" t="s">
        <v>0</v>
      </c>
      <c r="Q993" s="141">
        <f t="shared" si="111"/>
        <v>981</v>
      </c>
      <c r="R993" s="278" t="str">
        <f t="shared" si="110"/>
        <v/>
      </c>
      <c r="T993" s="282" t="str" cm="1">
        <f t="array" ref="T993">IFERROR(INDEX(import_data,MATCH($T$8&amp;"-"&amp;$Q993,import_key,0),T$9),"")</f>
        <v/>
      </c>
      <c r="U993" s="280" t="str" cm="1">
        <f t="array" ref="U993">IFERROR(INDEX(import_data,MATCH($T$8&amp;"-"&amp;$Q993,import_key,0),U$9),"")</f>
        <v/>
      </c>
      <c r="V993" s="300" t="str" cm="1">
        <f t="array" ref="V993">IFERROR(INDEX(import_data,MATCH($T$8&amp;"-"&amp;$Q993,import_key,0),V$9),"")</f>
        <v/>
      </c>
    </row>
    <row r="994" spans="2:22" x14ac:dyDescent="0.25">
      <c r="B994" s="141">
        <f t="shared" si="112"/>
        <v>982</v>
      </c>
      <c r="C994" s="278">
        <f t="shared" si="109"/>
        <v>1000</v>
      </c>
      <c r="E994" s="282" cm="1">
        <f t="array" ref="E994">IF($C994="","",INDEX(import_data,$C994,E$9))</f>
        <v>1322</v>
      </c>
      <c r="F994" s="280" t="str" cm="1">
        <f t="array" ref="F994">IF($C994="","",INDEX(import_data,$C994,F$9))</f>
        <v>Sabina</v>
      </c>
      <c r="G994" s="280" t="str" cm="1">
        <f t="array" ref="G994">IF($C994="","",INDEX(import_data,$C994,G$9))</f>
        <v>Rako</v>
      </c>
      <c r="H994" s="280" t="str" cm="1">
        <f t="array" ref="H994">IF($C994="","",IF(INDEX(import_data,$C994,H$9)="","",INDEX(import_data,$C994,H$9)))</f>
        <v>OK Vihor</v>
      </c>
      <c r="I994" s="300" t="str" cm="1">
        <f t="array" ref="I994">IF($C994="","",IF(INDEX(import_data,$C994,I$9)="","",INDEX(import_data,$C994,I$9)))</f>
        <v>Ž35</v>
      </c>
      <c r="K994" s="312" t="str">
        <f t="shared" si="106"/>
        <v>Sabina – Rako – OK Vihor – Ž35</v>
      </c>
      <c r="L994" s="92" t="s">
        <v>0</v>
      </c>
      <c r="M994" s="312" t="str">
        <f t="shared" si="107"/>
        <v>Sabina – Rako – OK Vihor</v>
      </c>
      <c r="N994" s="92" t="s">
        <v>0</v>
      </c>
      <c r="O994" s="312" t="str">
        <f t="shared" si="108"/>
        <v>Sabina – Rako</v>
      </c>
      <c r="P994" s="92" t="s">
        <v>0</v>
      </c>
      <c r="Q994" s="141">
        <f t="shared" si="111"/>
        <v>982</v>
      </c>
      <c r="R994" s="278" t="str">
        <f t="shared" si="110"/>
        <v/>
      </c>
      <c r="T994" s="282" t="str" cm="1">
        <f t="array" ref="T994">IFERROR(INDEX(import_data,MATCH($T$8&amp;"-"&amp;$Q994,import_key,0),T$9),"")</f>
        <v/>
      </c>
      <c r="U994" s="280" t="str" cm="1">
        <f t="array" ref="U994">IFERROR(INDEX(import_data,MATCH($T$8&amp;"-"&amp;$Q994,import_key,0),U$9),"")</f>
        <v/>
      </c>
      <c r="V994" s="300" t="str" cm="1">
        <f t="array" ref="V994">IFERROR(INDEX(import_data,MATCH($T$8&amp;"-"&amp;$Q994,import_key,0),V$9),"")</f>
        <v/>
      </c>
    </row>
    <row r="995" spans="2:22" x14ac:dyDescent="0.25">
      <c r="B995" s="141">
        <f t="shared" si="112"/>
        <v>983</v>
      </c>
      <c r="C995" s="278">
        <f t="shared" si="109"/>
        <v>1001</v>
      </c>
      <c r="E995" s="282" cm="1">
        <f t="array" ref="E995">IF($C995="","",INDEX(import_data,$C995,E$9))</f>
        <v>1381</v>
      </c>
      <c r="F995" s="280" t="str" cm="1">
        <f t="array" ref="F995">IF($C995="","",INDEX(import_data,$C995,F$9))</f>
        <v>Sabina</v>
      </c>
      <c r="G995" s="280" t="str" cm="1">
        <f t="array" ref="G995">IF($C995="","",INDEX(import_data,$C995,G$9))</f>
        <v>Seražin Korper</v>
      </c>
      <c r="H995" s="280" t="str" cm="1">
        <f t="array" ref="H995">IF($C995="","",IF(INDEX(import_data,$C995,H$9)="","",INDEX(import_data,$C995,H$9)))</f>
        <v>OK Jelen</v>
      </c>
      <c r="I995" s="300" t="str" cm="1">
        <f t="array" ref="I995">IF($C995="","",IF(INDEX(import_data,$C995,I$9)="","",INDEX(import_data,$C995,I$9)))</f>
        <v>Ž35</v>
      </c>
      <c r="K995" s="312" t="str">
        <f t="shared" si="106"/>
        <v>Sabina – Seražin Korper – OK Jelen – Ž35</v>
      </c>
      <c r="L995" s="92" t="s">
        <v>0</v>
      </c>
      <c r="M995" s="312" t="str">
        <f t="shared" si="107"/>
        <v>Sabina – Seražin Korper – OK Jelen</v>
      </c>
      <c r="N995" s="92" t="s">
        <v>0</v>
      </c>
      <c r="O995" s="312" t="str">
        <f t="shared" si="108"/>
        <v>Sabina – Seražin Korper</v>
      </c>
      <c r="P995" s="92" t="s">
        <v>0</v>
      </c>
      <c r="Q995" s="141">
        <f t="shared" si="111"/>
        <v>983</v>
      </c>
      <c r="R995" s="278" t="str">
        <f t="shared" si="110"/>
        <v/>
      </c>
      <c r="T995" s="282" t="str" cm="1">
        <f t="array" ref="T995">IFERROR(INDEX(import_data,MATCH($T$8&amp;"-"&amp;$Q995,import_key,0),T$9),"")</f>
        <v/>
      </c>
      <c r="U995" s="280" t="str" cm="1">
        <f t="array" ref="U995">IFERROR(INDEX(import_data,MATCH($T$8&amp;"-"&amp;$Q995,import_key,0),U$9),"")</f>
        <v/>
      </c>
      <c r="V995" s="300" t="str" cm="1">
        <f t="array" ref="V995">IFERROR(INDEX(import_data,MATCH($T$8&amp;"-"&amp;$Q995,import_key,0),V$9),"")</f>
        <v/>
      </c>
    </row>
    <row r="996" spans="2:22" x14ac:dyDescent="0.25">
      <c r="B996" s="141">
        <f t="shared" si="112"/>
        <v>984</v>
      </c>
      <c r="C996" s="278">
        <f t="shared" si="109"/>
        <v>1002</v>
      </c>
      <c r="E996" s="282" cm="1">
        <f t="array" ref="E996">IF($C996="","",INDEX(import_data,$C996,E$9))</f>
        <v>2133</v>
      </c>
      <c r="F996" s="280" t="str" cm="1">
        <f t="array" ref="F996">IF($C996="","",INDEX(import_data,$C996,F$9))</f>
        <v>Sabine</v>
      </c>
      <c r="G996" s="280" t="str" cm="1">
        <f t="array" ref="G996">IF($C996="","",INDEX(import_data,$C996,G$9))</f>
        <v>Wolfram-Teischl</v>
      </c>
      <c r="H996" s="280" t="str" cm="1">
        <f t="array" ref="H996">IF($C996="","",IF(INDEX(import_data,$C996,H$9)="","",INDEX(import_data,$C996,H$9)))</f>
        <v>Naturfreunde W.</v>
      </c>
      <c r="I996" s="300" t="str" cm="1">
        <f t="array" ref="I996">IF($C996="","",IF(INDEX(import_data,$C996,I$9)="","",INDEX(import_data,$C996,I$9)))</f>
        <v/>
      </c>
      <c r="K996" s="312" t="str">
        <f t="shared" si="106"/>
        <v>Sabine – Wolfram-Teischl – Naturfreunde W.</v>
      </c>
      <c r="L996" s="92" t="s">
        <v>0</v>
      </c>
      <c r="M996" s="312" t="str">
        <f t="shared" si="107"/>
        <v>Sabine – Wolfram-Teischl – Naturfreunde W.</v>
      </c>
      <c r="N996" s="92" t="s">
        <v>0</v>
      </c>
      <c r="O996" s="312" t="str">
        <f t="shared" si="108"/>
        <v>Sabine – Wolfram-Teischl</v>
      </c>
      <c r="P996" s="92" t="s">
        <v>0</v>
      </c>
      <c r="Q996" s="141">
        <f t="shared" si="111"/>
        <v>984</v>
      </c>
      <c r="R996" s="278" t="str">
        <f t="shared" si="110"/>
        <v/>
      </c>
      <c r="T996" s="282" t="str" cm="1">
        <f t="array" ref="T996">IFERROR(INDEX(import_data,MATCH($T$8&amp;"-"&amp;$Q996,import_key,0),T$9),"")</f>
        <v/>
      </c>
      <c r="U996" s="280" t="str" cm="1">
        <f t="array" ref="U996">IFERROR(INDEX(import_data,MATCH($T$8&amp;"-"&amp;$Q996,import_key,0),U$9),"")</f>
        <v/>
      </c>
      <c r="V996" s="300" t="str" cm="1">
        <f t="array" ref="V996">IFERROR(INDEX(import_data,MATCH($T$8&amp;"-"&amp;$Q996,import_key,0),V$9),"")</f>
        <v/>
      </c>
    </row>
    <row r="997" spans="2:22" x14ac:dyDescent="0.25">
      <c r="B997" s="141">
        <f t="shared" si="112"/>
        <v>985</v>
      </c>
      <c r="C997" s="278">
        <f t="shared" si="109"/>
        <v>1003</v>
      </c>
      <c r="E997" s="282" cm="1">
        <f t="array" ref="E997">IF($C997="","",INDEX(import_data,$C997,E$9))</f>
        <v>2248</v>
      </c>
      <c r="F997" s="280" t="str" cm="1">
        <f t="array" ref="F997">IF($C997="","",INDEX(import_data,$C997,F$9))</f>
        <v>Samo</v>
      </c>
      <c r="G997" s="280" t="str" cm="1">
        <f t="array" ref="G997">IF($C997="","",INDEX(import_data,$C997,G$9))</f>
        <v>Proba</v>
      </c>
      <c r="H997" s="280" t="str" cm="1">
        <f t="array" ref="H997">IF($C997="","",IF(INDEX(import_data,$C997,H$9)="","",INDEX(import_data,$C997,H$9)))</f>
        <v/>
      </c>
      <c r="I997" s="300" t="str" cm="1">
        <f t="array" ref="I997">IF($C997="","",IF(INDEX(import_data,$C997,I$9)="","",INDEX(import_data,$C997,I$9)))</f>
        <v/>
      </c>
      <c r="K997" s="312" t="str">
        <f t="shared" si="106"/>
        <v>Samo – Proba</v>
      </c>
      <c r="L997" s="92" t="s">
        <v>0</v>
      </c>
      <c r="M997" s="312" t="str">
        <f t="shared" si="107"/>
        <v>Samo – Proba</v>
      </c>
      <c r="N997" s="92" t="s">
        <v>0</v>
      </c>
      <c r="O997" s="312" t="str">
        <f t="shared" si="108"/>
        <v>Samo – Proba</v>
      </c>
      <c r="P997" s="92" t="s">
        <v>0</v>
      </c>
      <c r="Q997" s="141">
        <f t="shared" si="111"/>
        <v>985</v>
      </c>
      <c r="R997" s="278" t="str">
        <f t="shared" si="110"/>
        <v/>
      </c>
      <c r="T997" s="282" t="str" cm="1">
        <f t="array" ref="T997">IFERROR(INDEX(import_data,MATCH($T$8&amp;"-"&amp;$Q997,import_key,0),T$9),"")</f>
        <v/>
      </c>
      <c r="U997" s="280" t="str" cm="1">
        <f t="array" ref="U997">IFERROR(INDEX(import_data,MATCH($T$8&amp;"-"&amp;$Q997,import_key,0),U$9),"")</f>
        <v/>
      </c>
      <c r="V997" s="300" t="str" cm="1">
        <f t="array" ref="V997">IFERROR(INDEX(import_data,MATCH($T$8&amp;"-"&amp;$Q997,import_key,0),V$9),"")</f>
        <v/>
      </c>
    </row>
    <row r="998" spans="2:22" x14ac:dyDescent="0.25">
      <c r="B998" s="141">
        <f t="shared" si="112"/>
        <v>986</v>
      </c>
      <c r="C998" s="278">
        <f t="shared" si="109"/>
        <v>1004</v>
      </c>
      <c r="E998" s="282" cm="1">
        <f t="array" ref="E998">IF($C998="","",INDEX(import_data,$C998,E$9))</f>
        <v>1626</v>
      </c>
      <c r="F998" s="280" t="str" cm="1">
        <f t="array" ref="F998">IF($C998="","",INDEX(import_data,$C998,F$9))</f>
        <v>Samuel</v>
      </c>
      <c r="G998" s="280" t="str" cm="1">
        <f t="array" ref="G998">IF($C998="","",INDEX(import_data,$C998,G$9))</f>
        <v>Spretnjak</v>
      </c>
      <c r="H998" s="280" t="str" cm="1">
        <f t="array" ref="H998">IF($C998="","",IF(INDEX(import_data,$C998,H$9)="","",INDEX(import_data,$C998,H$9)))</f>
        <v>OK Jelen</v>
      </c>
      <c r="I998" s="300" t="str" cm="1">
        <f t="array" ref="I998">IF($C998="","",IF(INDEX(import_data,$C998,I$9)="","",INDEX(import_data,$C998,I$9)))</f>
        <v>M14</v>
      </c>
      <c r="K998" s="312" t="str">
        <f t="shared" si="106"/>
        <v>Samuel – Spretnjak – OK Jelen – M14</v>
      </c>
      <c r="L998" s="92" t="s">
        <v>0</v>
      </c>
      <c r="M998" s="312" t="str">
        <f t="shared" si="107"/>
        <v>Samuel – Spretnjak – OK Jelen</v>
      </c>
      <c r="N998" s="92" t="s">
        <v>0</v>
      </c>
      <c r="O998" s="312" t="str">
        <f t="shared" si="108"/>
        <v>Samuel – Spretnjak</v>
      </c>
      <c r="P998" s="92" t="s">
        <v>0</v>
      </c>
      <c r="Q998" s="141">
        <f t="shared" si="111"/>
        <v>986</v>
      </c>
      <c r="R998" s="278" t="str">
        <f t="shared" si="110"/>
        <v/>
      </c>
      <c r="T998" s="282" t="str" cm="1">
        <f t="array" ref="T998">IFERROR(INDEX(import_data,MATCH($T$8&amp;"-"&amp;$Q998,import_key,0),T$9),"")</f>
        <v/>
      </c>
      <c r="U998" s="280" t="str" cm="1">
        <f t="array" ref="U998">IFERROR(INDEX(import_data,MATCH($T$8&amp;"-"&amp;$Q998,import_key,0),U$9),"")</f>
        <v/>
      </c>
      <c r="V998" s="300" t="str" cm="1">
        <f t="array" ref="V998">IFERROR(INDEX(import_data,MATCH($T$8&amp;"-"&amp;$Q998,import_key,0),V$9),"")</f>
        <v/>
      </c>
    </row>
    <row r="999" spans="2:22" x14ac:dyDescent="0.25">
      <c r="B999" s="141">
        <f t="shared" si="112"/>
        <v>987</v>
      </c>
      <c r="C999" s="278">
        <f t="shared" si="109"/>
        <v>1005</v>
      </c>
      <c r="E999" s="282" cm="1">
        <f t="array" ref="E999">IF($C999="","",INDEX(import_data,$C999,E$9))</f>
        <v>2091</v>
      </c>
      <c r="F999" s="280" t="str" cm="1">
        <f t="array" ref="F999">IF($C999="","",INDEX(import_data,$C999,F$9))</f>
        <v>Samuël</v>
      </c>
      <c r="G999" s="280" t="str" cm="1">
        <f t="array" ref="G999">IF($C999="","",INDEX(import_data,$C999,G$9))</f>
        <v>Tonneau</v>
      </c>
      <c r="H999" s="280" t="str" cm="1">
        <f t="array" ref="H999">IF($C999="","",IF(INDEX(import_data,$C999,H$9)="","",INDEX(import_data,$C999,H$9)))</f>
        <v>OLV Eifel</v>
      </c>
      <c r="I999" s="300" t="str" cm="1">
        <f t="array" ref="I999">IF($C999="","",IF(INDEX(import_data,$C999,I$9)="","",INDEX(import_data,$C999,I$9)))</f>
        <v/>
      </c>
      <c r="K999" s="312" t="str">
        <f t="shared" si="106"/>
        <v>Samuël – Tonneau – OLV Eifel</v>
      </c>
      <c r="L999" s="92" t="s">
        <v>0</v>
      </c>
      <c r="M999" s="312" t="str">
        <f t="shared" si="107"/>
        <v>Samuël – Tonneau – OLV Eifel</v>
      </c>
      <c r="N999" s="92" t="s">
        <v>0</v>
      </c>
      <c r="O999" s="312" t="str">
        <f t="shared" si="108"/>
        <v>Samuël – Tonneau</v>
      </c>
      <c r="P999" s="92" t="s">
        <v>0</v>
      </c>
      <c r="Q999" s="141">
        <f t="shared" si="111"/>
        <v>987</v>
      </c>
      <c r="R999" s="278" t="str">
        <f t="shared" si="110"/>
        <v/>
      </c>
      <c r="T999" s="282" t="str" cm="1">
        <f t="array" ref="T999">IFERROR(INDEX(import_data,MATCH($T$8&amp;"-"&amp;$Q999,import_key,0),T$9),"")</f>
        <v/>
      </c>
      <c r="U999" s="280" t="str" cm="1">
        <f t="array" ref="U999">IFERROR(INDEX(import_data,MATCH($T$8&amp;"-"&amp;$Q999,import_key,0),U$9),"")</f>
        <v/>
      </c>
      <c r="V999" s="300" t="str" cm="1">
        <f t="array" ref="V999">IFERROR(INDEX(import_data,MATCH($T$8&amp;"-"&amp;$Q999,import_key,0),V$9),"")</f>
        <v/>
      </c>
    </row>
    <row r="1000" spans="2:22" x14ac:dyDescent="0.25">
      <c r="B1000" s="141">
        <f t="shared" si="112"/>
        <v>988</v>
      </c>
      <c r="C1000" s="278">
        <f t="shared" si="109"/>
        <v>1006</v>
      </c>
      <c r="E1000" s="282" cm="1">
        <f t="array" ref="E1000">IF($C1000="","",INDEX(import_data,$C1000,E$9))</f>
        <v>1368</v>
      </c>
      <c r="F1000" s="280" t="str" cm="1">
        <f t="array" ref="F1000">IF($C1000="","",INDEX(import_data,$C1000,F$9))</f>
        <v>Sanda</v>
      </c>
      <c r="G1000" s="280" t="str" cm="1">
        <f t="array" ref="G1000">IF($C1000="","",INDEX(import_data,$C1000,G$9))</f>
        <v>Berženji</v>
      </c>
      <c r="H1000" s="280" t="str" cm="1">
        <f t="array" ref="H1000">IF($C1000="","",IF(INDEX(import_data,$C1000,H$9)="","",INDEX(import_data,$C1000,H$9)))</f>
        <v>OK Kapela</v>
      </c>
      <c r="I1000" s="300" t="str" cm="1">
        <f t="array" ref="I1000">IF($C1000="","",IF(INDEX(import_data,$C1000,I$9)="","",INDEX(import_data,$C1000,I$9)))</f>
        <v>Ž35</v>
      </c>
      <c r="K1000" s="312" t="str">
        <f t="shared" si="106"/>
        <v>Sanda – Berženji – OK Kapela – Ž35</v>
      </c>
      <c r="L1000" s="92" t="s">
        <v>0</v>
      </c>
      <c r="M1000" s="312" t="str">
        <f t="shared" si="107"/>
        <v>Sanda – Berženji – OK Kapela</v>
      </c>
      <c r="N1000" s="92" t="s">
        <v>0</v>
      </c>
      <c r="O1000" s="312" t="str">
        <f t="shared" si="108"/>
        <v>Sanda – Berženji</v>
      </c>
      <c r="P1000" s="92" t="s">
        <v>0</v>
      </c>
      <c r="Q1000" s="141">
        <f t="shared" si="111"/>
        <v>988</v>
      </c>
      <c r="R1000" s="278" t="str">
        <f t="shared" si="110"/>
        <v/>
      </c>
      <c r="T1000" s="282" t="str" cm="1">
        <f t="array" ref="T1000">IFERROR(INDEX(import_data,MATCH($T$8&amp;"-"&amp;$Q1000,import_key,0),T$9),"")</f>
        <v/>
      </c>
      <c r="U1000" s="280" t="str" cm="1">
        <f t="array" ref="U1000">IFERROR(INDEX(import_data,MATCH($T$8&amp;"-"&amp;$Q1000,import_key,0),U$9),"")</f>
        <v/>
      </c>
      <c r="V1000" s="300" t="str" cm="1">
        <f t="array" ref="V1000">IFERROR(INDEX(import_data,MATCH($T$8&amp;"-"&amp;$Q1000,import_key,0),V$9),"")</f>
        <v/>
      </c>
    </row>
    <row r="1001" spans="2:22" x14ac:dyDescent="0.25">
      <c r="B1001" s="141">
        <f t="shared" si="112"/>
        <v>989</v>
      </c>
      <c r="C1001" s="278">
        <f t="shared" si="109"/>
        <v>1007</v>
      </c>
      <c r="E1001" s="282" cm="1">
        <f t="array" ref="E1001">IF($C1001="","",INDEX(import_data,$C1001,E$9))</f>
        <v>1860</v>
      </c>
      <c r="F1001" s="280" t="str" cm="1">
        <f t="array" ref="F1001">IF($C1001="","",INDEX(import_data,$C1001,F$9))</f>
        <v>Sandra</v>
      </c>
      <c r="G1001" s="280" t="str" cm="1">
        <f t="array" ref="G1001">IF($C1001="","",INDEX(import_data,$C1001,G$9))</f>
        <v>Perica Cvjetko</v>
      </c>
      <c r="H1001" s="280" t="str" cm="1">
        <f t="array" ref="H1001">IF($C1001="","",IF(INDEX(import_data,$C1001,H$9)="","",INDEX(import_data,$C1001,H$9)))</f>
        <v>OK Japetić</v>
      </c>
      <c r="I1001" s="300" t="str" cm="1">
        <f t="array" ref="I1001">IF($C1001="","",IF(INDEX(import_data,$C1001,I$9)="","",INDEX(import_data,$C1001,I$9)))</f>
        <v>Ž45</v>
      </c>
      <c r="K1001" s="312" t="str">
        <f t="shared" si="106"/>
        <v>Sandra – Perica Cvjetko – OK Japetić – Ž45</v>
      </c>
      <c r="L1001" s="92" t="s">
        <v>0</v>
      </c>
      <c r="M1001" s="312" t="str">
        <f t="shared" si="107"/>
        <v>Sandra – Perica Cvjetko – OK Japetić</v>
      </c>
      <c r="N1001" s="92" t="s">
        <v>0</v>
      </c>
      <c r="O1001" s="312" t="str">
        <f t="shared" si="108"/>
        <v>Sandra – Perica Cvjetko</v>
      </c>
      <c r="P1001" s="92" t="s">
        <v>0</v>
      </c>
      <c r="Q1001" s="141">
        <f t="shared" si="111"/>
        <v>989</v>
      </c>
      <c r="R1001" s="278" t="str">
        <f t="shared" si="110"/>
        <v/>
      </c>
      <c r="T1001" s="282" t="str" cm="1">
        <f t="array" ref="T1001">IFERROR(INDEX(import_data,MATCH($T$8&amp;"-"&amp;$Q1001,import_key,0),T$9),"")</f>
        <v/>
      </c>
      <c r="U1001" s="280" t="str" cm="1">
        <f t="array" ref="U1001">IFERROR(INDEX(import_data,MATCH($T$8&amp;"-"&amp;$Q1001,import_key,0),U$9),"")</f>
        <v/>
      </c>
      <c r="V1001" s="300" t="str" cm="1">
        <f t="array" ref="V1001">IFERROR(INDEX(import_data,MATCH($T$8&amp;"-"&amp;$Q1001,import_key,0),V$9),"")</f>
        <v/>
      </c>
    </row>
    <row r="1002" spans="2:22" x14ac:dyDescent="0.25">
      <c r="B1002" s="141">
        <f t="shared" si="112"/>
        <v>990</v>
      </c>
      <c r="C1002" s="278">
        <f t="shared" si="109"/>
        <v>1008</v>
      </c>
      <c r="E1002" s="282" cm="1">
        <f t="array" ref="E1002">IF($C1002="","",INDEX(import_data,$C1002,E$9))</f>
        <v>1614</v>
      </c>
      <c r="F1002" s="280" t="str" cm="1">
        <f t="array" ref="F1002">IF($C1002="","",INDEX(import_data,$C1002,F$9))</f>
        <v>Sandra</v>
      </c>
      <c r="G1002" s="280" t="str" cm="1">
        <f t="array" ref="G1002">IF($C1002="","",INDEX(import_data,$C1002,G$9))</f>
        <v>Stinčić Clarke</v>
      </c>
      <c r="H1002" s="280" t="str" cm="1">
        <f t="array" ref="H1002">IF($C1002="","",IF(INDEX(import_data,$C1002,H$9)="","",INDEX(import_data,$C1002,H$9)))</f>
        <v>OK Jelen</v>
      </c>
      <c r="I1002" s="300" t="str" cm="1">
        <f t="array" ref="I1002">IF($C1002="","",IF(INDEX(import_data,$C1002,I$9)="","",INDEX(import_data,$C1002,I$9)))</f>
        <v>Ž35</v>
      </c>
      <c r="K1002" s="312" t="str">
        <f t="shared" si="106"/>
        <v>Sandra – Stinčić Clarke – OK Jelen – Ž35</v>
      </c>
      <c r="L1002" s="92" t="s">
        <v>0</v>
      </c>
      <c r="M1002" s="312" t="str">
        <f t="shared" si="107"/>
        <v>Sandra – Stinčić Clarke – OK Jelen</v>
      </c>
      <c r="N1002" s="92" t="s">
        <v>0</v>
      </c>
      <c r="O1002" s="312" t="str">
        <f t="shared" si="108"/>
        <v>Sandra – Stinčić Clarke</v>
      </c>
      <c r="P1002" s="92" t="s">
        <v>0</v>
      </c>
      <c r="Q1002" s="141">
        <f t="shared" si="111"/>
        <v>990</v>
      </c>
      <c r="R1002" s="278" t="str">
        <f t="shared" si="110"/>
        <v/>
      </c>
      <c r="T1002" s="282" t="str" cm="1">
        <f t="array" ref="T1002">IFERROR(INDEX(import_data,MATCH($T$8&amp;"-"&amp;$Q1002,import_key,0),T$9),"")</f>
        <v/>
      </c>
      <c r="U1002" s="280" t="str" cm="1">
        <f t="array" ref="U1002">IFERROR(INDEX(import_data,MATCH($T$8&amp;"-"&amp;$Q1002,import_key,0),U$9),"")</f>
        <v/>
      </c>
      <c r="V1002" s="300" t="str" cm="1">
        <f t="array" ref="V1002">IFERROR(INDEX(import_data,MATCH($T$8&amp;"-"&amp;$Q1002,import_key,0),V$9),"")</f>
        <v/>
      </c>
    </row>
    <row r="1003" spans="2:22" x14ac:dyDescent="0.25">
      <c r="B1003" s="141">
        <f t="shared" si="112"/>
        <v>991</v>
      </c>
      <c r="C1003" s="278">
        <f t="shared" si="109"/>
        <v>1009</v>
      </c>
      <c r="E1003" s="282" cm="1">
        <f t="array" ref="E1003">IF($C1003="","",INDEX(import_data,$C1003,E$9))</f>
        <v>1938</v>
      </c>
      <c r="F1003" s="280" t="str" cm="1">
        <f t="array" ref="F1003">IF($C1003="","",INDEX(import_data,$C1003,F$9))</f>
        <v>Sandra</v>
      </c>
      <c r="G1003" s="280" t="str" cm="1">
        <f t="array" ref="G1003">IF($C1003="","",INDEX(import_data,$C1003,G$9))</f>
        <v>Gerber</v>
      </c>
      <c r="H1003" s="280" t="str" cm="1">
        <f t="array" ref="H1003">IF($C1003="","",IF(INDEX(import_data,$C1003,H$9)="","",INDEX(import_data,$C1003,H$9)))</f>
        <v>OK Kapela</v>
      </c>
      <c r="I1003" s="300" t="str" cm="1">
        <f t="array" ref="I1003">IF($C1003="","",IF(INDEX(import_data,$C1003,I$9)="","",INDEX(import_data,$C1003,I$9)))</f>
        <v>Ž21B</v>
      </c>
      <c r="K1003" s="312" t="str">
        <f t="shared" si="106"/>
        <v>Sandra – Gerber – OK Kapela – Ž21B</v>
      </c>
      <c r="L1003" s="92" t="s">
        <v>0</v>
      </c>
      <c r="M1003" s="312" t="str">
        <f t="shared" si="107"/>
        <v>Sandra – Gerber – OK Kapela</v>
      </c>
      <c r="N1003" s="92" t="s">
        <v>0</v>
      </c>
      <c r="O1003" s="312" t="str">
        <f t="shared" si="108"/>
        <v>Sandra – Gerber</v>
      </c>
      <c r="P1003" s="92" t="s">
        <v>0</v>
      </c>
      <c r="Q1003" s="141">
        <f t="shared" si="111"/>
        <v>991</v>
      </c>
      <c r="R1003" s="278" t="str">
        <f t="shared" si="110"/>
        <v/>
      </c>
      <c r="T1003" s="282" t="str" cm="1">
        <f t="array" ref="T1003">IFERROR(INDEX(import_data,MATCH($T$8&amp;"-"&amp;$Q1003,import_key,0),T$9),"")</f>
        <v/>
      </c>
      <c r="U1003" s="280" t="str" cm="1">
        <f t="array" ref="U1003">IFERROR(INDEX(import_data,MATCH($T$8&amp;"-"&amp;$Q1003,import_key,0),U$9),"")</f>
        <v/>
      </c>
      <c r="V1003" s="300" t="str" cm="1">
        <f t="array" ref="V1003">IFERROR(INDEX(import_data,MATCH($T$8&amp;"-"&amp;$Q1003,import_key,0),V$9),"")</f>
        <v/>
      </c>
    </row>
    <row r="1004" spans="2:22" x14ac:dyDescent="0.25">
      <c r="B1004" s="141">
        <f t="shared" si="112"/>
        <v>992</v>
      </c>
      <c r="C1004" s="278">
        <f t="shared" si="109"/>
        <v>1010</v>
      </c>
      <c r="E1004" s="282" cm="1">
        <f t="array" ref="E1004">IF($C1004="","",INDEX(import_data,$C1004,E$9))</f>
        <v>1476</v>
      </c>
      <c r="F1004" s="280" t="str" cm="1">
        <f t="array" ref="F1004">IF($C1004="","",INDEX(import_data,$C1004,F$9))</f>
        <v>Sandra</v>
      </c>
      <c r="G1004" s="280" t="str" cm="1">
        <f t="array" ref="G1004">IF($C1004="","",INDEX(import_data,$C1004,G$9))</f>
        <v>Latinger</v>
      </c>
      <c r="H1004" s="280" t="str" cm="1">
        <f t="array" ref="H1004">IF($C1004="","",IF(INDEX(import_data,$C1004,H$9)="","",INDEX(import_data,$C1004,H$9)))</f>
        <v>OK Kapela</v>
      </c>
      <c r="I1004" s="300" t="str" cm="1">
        <f t="array" ref="I1004">IF($C1004="","",IF(INDEX(import_data,$C1004,I$9)="","",INDEX(import_data,$C1004,I$9)))</f>
        <v>Ž21B</v>
      </c>
      <c r="K1004" s="312" t="str">
        <f t="shared" si="106"/>
        <v>Sandra – Latinger – OK Kapela – Ž21B</v>
      </c>
      <c r="L1004" s="92" t="s">
        <v>0</v>
      </c>
      <c r="M1004" s="312" t="str">
        <f t="shared" si="107"/>
        <v>Sandra – Latinger – OK Kapela</v>
      </c>
      <c r="N1004" s="92" t="s">
        <v>0</v>
      </c>
      <c r="O1004" s="312" t="str">
        <f t="shared" si="108"/>
        <v>Sandra – Latinger</v>
      </c>
      <c r="P1004" s="92" t="s">
        <v>0</v>
      </c>
      <c r="Q1004" s="141">
        <f t="shared" si="111"/>
        <v>992</v>
      </c>
      <c r="R1004" s="278" t="str">
        <f t="shared" si="110"/>
        <v/>
      </c>
      <c r="T1004" s="282" t="str" cm="1">
        <f t="array" ref="T1004">IFERROR(INDEX(import_data,MATCH($T$8&amp;"-"&amp;$Q1004,import_key,0),T$9),"")</f>
        <v/>
      </c>
      <c r="U1004" s="280" t="str" cm="1">
        <f t="array" ref="U1004">IFERROR(INDEX(import_data,MATCH($T$8&amp;"-"&amp;$Q1004,import_key,0),U$9),"")</f>
        <v/>
      </c>
      <c r="V1004" s="300" t="str" cm="1">
        <f t="array" ref="V1004">IFERROR(INDEX(import_data,MATCH($T$8&amp;"-"&amp;$Q1004,import_key,0),V$9),"")</f>
        <v/>
      </c>
    </row>
    <row r="1005" spans="2:22" x14ac:dyDescent="0.25">
      <c r="B1005" s="141">
        <f t="shared" si="112"/>
        <v>993</v>
      </c>
      <c r="C1005" s="278">
        <f t="shared" si="109"/>
        <v>1011</v>
      </c>
      <c r="E1005" s="282" cm="1">
        <f t="array" ref="E1005">IF($C1005="","",INDEX(import_data,$C1005,E$9))</f>
        <v>1175</v>
      </c>
      <c r="F1005" s="280" t="str" cm="1">
        <f t="array" ref="F1005">IF($C1005="","",INDEX(import_data,$C1005,F$9))</f>
        <v>Sandra</v>
      </c>
      <c r="G1005" s="280" t="str" cm="1">
        <f t="array" ref="G1005">IF($C1005="","",INDEX(import_data,$C1005,G$9))</f>
        <v>Bergant Vidaković</v>
      </c>
      <c r="H1005" s="280" t="str" cm="1">
        <f t="array" ref="H1005">IF($C1005="","",IF(INDEX(import_data,$C1005,H$9)="","",INDEX(import_data,$C1005,H$9)))</f>
        <v>OK Kapela</v>
      </c>
      <c r="I1005" s="300" t="str" cm="1">
        <f t="array" ref="I1005">IF($C1005="","",IF(INDEX(import_data,$C1005,I$9)="","",INDEX(import_data,$C1005,I$9)))</f>
        <v>Ž35</v>
      </c>
      <c r="K1005" s="312" t="str">
        <f t="shared" si="106"/>
        <v>Sandra – Bergant Vidaković – OK Kapela – Ž35</v>
      </c>
      <c r="L1005" s="92" t="s">
        <v>0</v>
      </c>
      <c r="M1005" s="312" t="str">
        <f t="shared" si="107"/>
        <v>Sandra – Bergant Vidaković – OK Kapela</v>
      </c>
      <c r="N1005" s="92" t="s">
        <v>0</v>
      </c>
      <c r="O1005" s="312" t="str">
        <f t="shared" si="108"/>
        <v>Sandra – Bergant Vidaković</v>
      </c>
      <c r="P1005" s="92" t="s">
        <v>0</v>
      </c>
      <c r="Q1005" s="141">
        <f t="shared" si="111"/>
        <v>993</v>
      </c>
      <c r="R1005" s="278" t="str">
        <f t="shared" si="110"/>
        <v/>
      </c>
      <c r="T1005" s="282" t="str" cm="1">
        <f t="array" ref="T1005">IFERROR(INDEX(import_data,MATCH($T$8&amp;"-"&amp;$Q1005,import_key,0),T$9),"")</f>
        <v/>
      </c>
      <c r="U1005" s="280" t="str" cm="1">
        <f t="array" ref="U1005">IFERROR(INDEX(import_data,MATCH($T$8&amp;"-"&amp;$Q1005,import_key,0),U$9),"")</f>
        <v/>
      </c>
      <c r="V1005" s="300" t="str" cm="1">
        <f t="array" ref="V1005">IFERROR(INDEX(import_data,MATCH($T$8&amp;"-"&amp;$Q1005,import_key,0),V$9),"")</f>
        <v/>
      </c>
    </row>
    <row r="1006" spans="2:22" x14ac:dyDescent="0.25">
      <c r="B1006" s="141">
        <f t="shared" si="112"/>
        <v>994</v>
      </c>
      <c r="C1006" s="278">
        <f t="shared" si="109"/>
        <v>1012</v>
      </c>
      <c r="E1006" s="282" cm="1">
        <f t="array" ref="E1006">IF($C1006="","",INDEX(import_data,$C1006,E$9))</f>
        <v>1964</v>
      </c>
      <c r="F1006" s="280" t="str" cm="1">
        <f t="array" ref="F1006">IF($C1006="","",INDEX(import_data,$C1006,F$9))</f>
        <v>Sandra</v>
      </c>
      <c r="G1006" s="280" t="str" cm="1">
        <f t="array" ref="G1006">IF($C1006="","",INDEX(import_data,$C1006,G$9))</f>
        <v>Miletić</v>
      </c>
      <c r="H1006" s="280" t="str" cm="1">
        <f t="array" ref="H1006">IF($C1006="","",IF(INDEX(import_data,$C1006,H$9)="","",INDEX(import_data,$C1006,H$9)))</f>
        <v>OK Kapela</v>
      </c>
      <c r="I1006" s="300" t="str" cm="1">
        <f t="array" ref="I1006">IF($C1006="","",IF(INDEX(import_data,$C1006,I$9)="","",INDEX(import_data,$C1006,I$9)))</f>
        <v/>
      </c>
      <c r="K1006" s="312" t="str">
        <f t="shared" si="106"/>
        <v>Sandra – Miletić – OK Kapela</v>
      </c>
      <c r="L1006" s="92" t="s">
        <v>0</v>
      </c>
      <c r="M1006" s="312" t="str">
        <f t="shared" si="107"/>
        <v>Sandra – Miletić – OK Kapela</v>
      </c>
      <c r="N1006" s="92" t="s">
        <v>0</v>
      </c>
      <c r="O1006" s="312" t="str">
        <f t="shared" si="108"/>
        <v>Sandra – Miletić</v>
      </c>
      <c r="P1006" s="92" t="s">
        <v>0</v>
      </c>
      <c r="Q1006" s="141">
        <f t="shared" si="111"/>
        <v>994</v>
      </c>
      <c r="R1006" s="278" t="str">
        <f t="shared" si="110"/>
        <v/>
      </c>
      <c r="T1006" s="282" t="str" cm="1">
        <f t="array" ref="T1006">IFERROR(INDEX(import_data,MATCH($T$8&amp;"-"&amp;$Q1006,import_key,0),T$9),"")</f>
        <v/>
      </c>
      <c r="U1006" s="280" t="str" cm="1">
        <f t="array" ref="U1006">IFERROR(INDEX(import_data,MATCH($T$8&amp;"-"&amp;$Q1006,import_key,0),U$9),"")</f>
        <v/>
      </c>
      <c r="V1006" s="300" t="str" cm="1">
        <f t="array" ref="V1006">IFERROR(INDEX(import_data,MATCH($T$8&amp;"-"&amp;$Q1006,import_key,0),V$9),"")</f>
        <v/>
      </c>
    </row>
    <row r="1007" spans="2:22" x14ac:dyDescent="0.25">
      <c r="B1007" s="141">
        <f t="shared" si="112"/>
        <v>995</v>
      </c>
      <c r="C1007" s="278">
        <f t="shared" si="109"/>
        <v>1013</v>
      </c>
      <c r="E1007" s="282" cm="1">
        <f t="array" ref="E1007">IF($C1007="","",INDEX(import_data,$C1007,E$9))</f>
        <v>1097</v>
      </c>
      <c r="F1007" s="280" t="str" cm="1">
        <f t="array" ref="F1007">IF($C1007="","",INDEX(import_data,$C1007,F$9))</f>
        <v>Sanja</v>
      </c>
      <c r="G1007" s="280" t="str" cm="1">
        <f t="array" ref="G1007">IF($C1007="","",INDEX(import_data,$C1007,G$9))</f>
        <v>Ostroški</v>
      </c>
      <c r="H1007" s="280" t="str" cm="1">
        <f t="array" ref="H1007">IF($C1007="","",IF(INDEX(import_data,$C1007,H$9)="","",INDEX(import_data,$C1007,H$9)))</f>
        <v>OK Varaždin</v>
      </c>
      <c r="I1007" s="300" t="str" cm="1">
        <f t="array" ref="I1007">IF($C1007="","",IF(INDEX(import_data,$C1007,I$9)="","",INDEX(import_data,$C1007,I$9)))</f>
        <v>Ž45</v>
      </c>
      <c r="K1007" s="312" t="str">
        <f t="shared" si="106"/>
        <v>Sanja – Ostroški – OK Varaždin – Ž45</v>
      </c>
      <c r="L1007" s="92" t="s">
        <v>0</v>
      </c>
      <c r="M1007" s="312" t="str">
        <f t="shared" si="107"/>
        <v>Sanja – Ostroški – OK Varaždin</v>
      </c>
      <c r="N1007" s="92" t="s">
        <v>0</v>
      </c>
      <c r="O1007" s="312" t="str">
        <f t="shared" si="108"/>
        <v>Sanja – Ostroški</v>
      </c>
      <c r="P1007" s="92" t="s">
        <v>0</v>
      </c>
      <c r="Q1007" s="141">
        <f t="shared" si="111"/>
        <v>995</v>
      </c>
      <c r="R1007" s="278" t="str">
        <f t="shared" si="110"/>
        <v/>
      </c>
      <c r="T1007" s="282" t="str" cm="1">
        <f t="array" ref="T1007">IFERROR(INDEX(import_data,MATCH($T$8&amp;"-"&amp;$Q1007,import_key,0),T$9),"")</f>
        <v/>
      </c>
      <c r="U1007" s="280" t="str" cm="1">
        <f t="array" ref="U1007">IFERROR(INDEX(import_data,MATCH($T$8&amp;"-"&amp;$Q1007,import_key,0),U$9),"")</f>
        <v/>
      </c>
      <c r="V1007" s="300" t="str" cm="1">
        <f t="array" ref="V1007">IFERROR(INDEX(import_data,MATCH($T$8&amp;"-"&amp;$Q1007,import_key,0),V$9),"")</f>
        <v/>
      </c>
    </row>
    <row r="1008" spans="2:22" x14ac:dyDescent="0.25">
      <c r="B1008" s="141">
        <f t="shared" si="112"/>
        <v>996</v>
      </c>
      <c r="C1008" s="278">
        <f t="shared" si="109"/>
        <v>1014</v>
      </c>
      <c r="E1008" s="282" cm="1">
        <f t="array" ref="E1008">IF($C1008="","",INDEX(import_data,$C1008,E$9))</f>
        <v>2050</v>
      </c>
      <c r="F1008" s="280" t="str" cm="1">
        <f t="array" ref="F1008">IF($C1008="","",INDEX(import_data,$C1008,F$9))</f>
        <v>Sanja</v>
      </c>
      <c r="G1008" s="280" t="str" cm="1">
        <f t="array" ref="G1008">IF($C1008="","",INDEX(import_data,$C1008,G$9))</f>
        <v>Šalaj</v>
      </c>
      <c r="H1008" s="280" t="str" cm="1">
        <f t="array" ref="H1008">IF($C1008="","",IF(INDEX(import_data,$C1008,H$9)="","",INDEX(import_data,$C1008,H$9)))</f>
        <v>OK Jelen</v>
      </c>
      <c r="I1008" s="300" t="str" cm="1">
        <f t="array" ref="I1008">IF($C1008="","",IF(INDEX(import_data,$C1008,I$9)="","",INDEX(import_data,$C1008,I$9)))</f>
        <v/>
      </c>
      <c r="K1008" s="312" t="str">
        <f t="shared" si="106"/>
        <v>Sanja – Šalaj – OK Jelen</v>
      </c>
      <c r="L1008" s="92" t="s">
        <v>0</v>
      </c>
      <c r="M1008" s="312" t="str">
        <f t="shared" si="107"/>
        <v>Sanja – Šalaj – OK Jelen</v>
      </c>
      <c r="N1008" s="92" t="s">
        <v>0</v>
      </c>
      <c r="O1008" s="312" t="str">
        <f t="shared" si="108"/>
        <v>Sanja – Šalaj</v>
      </c>
      <c r="P1008" s="92" t="s">
        <v>0</v>
      </c>
      <c r="Q1008" s="141">
        <f t="shared" si="111"/>
        <v>996</v>
      </c>
      <c r="R1008" s="278" t="str">
        <f t="shared" si="110"/>
        <v/>
      </c>
      <c r="T1008" s="282" t="str" cm="1">
        <f t="array" ref="T1008">IFERROR(INDEX(import_data,MATCH($T$8&amp;"-"&amp;$Q1008,import_key,0),T$9),"")</f>
        <v/>
      </c>
      <c r="U1008" s="280" t="str" cm="1">
        <f t="array" ref="U1008">IFERROR(INDEX(import_data,MATCH($T$8&amp;"-"&amp;$Q1008,import_key,0),U$9),"")</f>
        <v/>
      </c>
      <c r="V1008" s="300" t="str" cm="1">
        <f t="array" ref="V1008">IFERROR(INDEX(import_data,MATCH($T$8&amp;"-"&amp;$Q1008,import_key,0),V$9),"")</f>
        <v/>
      </c>
    </row>
    <row r="1009" spans="2:22" x14ac:dyDescent="0.25">
      <c r="B1009" s="141">
        <f t="shared" si="112"/>
        <v>997</v>
      </c>
      <c r="C1009" s="278">
        <f t="shared" si="109"/>
        <v>1015</v>
      </c>
      <c r="E1009" s="282" cm="1">
        <f t="array" ref="E1009">IF($C1009="","",INDEX(import_data,$C1009,E$9))</f>
        <v>2234</v>
      </c>
      <c r="F1009" s="280" t="str" cm="1">
        <f t="array" ref="F1009">IF($C1009="","",INDEX(import_data,$C1009,F$9))</f>
        <v>Sanja</v>
      </c>
      <c r="G1009" s="280" t="str" cm="1">
        <f t="array" ref="G1009">IF($C1009="","",INDEX(import_data,$C1009,G$9))</f>
        <v>Matijević</v>
      </c>
      <c r="H1009" s="280" t="str" cm="1">
        <f t="array" ref="H1009">IF($C1009="","",IF(INDEX(import_data,$C1009,H$9)="","",INDEX(import_data,$C1009,H$9)))</f>
        <v>OK Kapela</v>
      </c>
      <c r="I1009" s="300" t="str" cm="1">
        <f t="array" ref="I1009">IF($C1009="","",IF(INDEX(import_data,$C1009,I$9)="","",INDEX(import_data,$C1009,I$9)))</f>
        <v>Ž21B</v>
      </c>
      <c r="K1009" s="312" t="str">
        <f t="shared" si="106"/>
        <v>Sanja – Matijević – OK Kapela – Ž21B</v>
      </c>
      <c r="L1009" s="92" t="s">
        <v>0</v>
      </c>
      <c r="M1009" s="312" t="str">
        <f t="shared" si="107"/>
        <v>Sanja – Matijević – OK Kapela</v>
      </c>
      <c r="N1009" s="92" t="s">
        <v>0</v>
      </c>
      <c r="O1009" s="312" t="str">
        <f t="shared" si="108"/>
        <v>Sanja – Matijević</v>
      </c>
      <c r="P1009" s="92" t="s">
        <v>0</v>
      </c>
      <c r="Q1009" s="141">
        <f t="shared" si="111"/>
        <v>997</v>
      </c>
      <c r="R1009" s="278" t="str">
        <f t="shared" si="110"/>
        <v/>
      </c>
      <c r="T1009" s="282" t="str" cm="1">
        <f t="array" ref="T1009">IFERROR(INDEX(import_data,MATCH($T$8&amp;"-"&amp;$Q1009,import_key,0),T$9),"")</f>
        <v/>
      </c>
      <c r="U1009" s="280" t="str" cm="1">
        <f t="array" ref="U1009">IFERROR(INDEX(import_data,MATCH($T$8&amp;"-"&amp;$Q1009,import_key,0),U$9),"")</f>
        <v/>
      </c>
      <c r="V1009" s="300" t="str" cm="1">
        <f t="array" ref="V1009">IFERROR(INDEX(import_data,MATCH($T$8&amp;"-"&amp;$Q1009,import_key,0),V$9),"")</f>
        <v/>
      </c>
    </row>
    <row r="1010" spans="2:22" x14ac:dyDescent="0.25">
      <c r="B1010" s="141">
        <f t="shared" si="112"/>
        <v>998</v>
      </c>
      <c r="C1010" s="278">
        <f t="shared" si="109"/>
        <v>1016</v>
      </c>
      <c r="E1010" s="282" cm="1">
        <f t="array" ref="E1010">IF($C1010="","",INDEX(import_data,$C1010,E$9))</f>
        <v>1656</v>
      </c>
      <c r="F1010" s="280" t="str" cm="1">
        <f t="array" ref="F1010">IF($C1010="","",INDEX(import_data,$C1010,F$9))</f>
        <v>Sanja</v>
      </c>
      <c r="G1010" s="280" t="str" cm="1">
        <f t="array" ref="G1010">IF($C1010="","",INDEX(import_data,$C1010,G$9))</f>
        <v>Benaković</v>
      </c>
      <c r="H1010" s="280" t="str" cm="1">
        <f t="array" ref="H1010">IF($C1010="","",IF(INDEX(import_data,$C1010,H$9)="","",INDEX(import_data,$C1010,H$9)))</f>
        <v>OK Maksimir</v>
      </c>
      <c r="I1010" s="300" t="str" cm="1">
        <f t="array" ref="I1010">IF($C1010="","",IF(INDEX(import_data,$C1010,I$9)="","",INDEX(import_data,$C1010,I$9)))</f>
        <v/>
      </c>
      <c r="K1010" s="312" t="str">
        <f t="shared" si="106"/>
        <v>Sanja – Benaković – OK Maksimir</v>
      </c>
      <c r="L1010" s="92" t="s">
        <v>0</v>
      </c>
      <c r="M1010" s="312" t="str">
        <f t="shared" si="107"/>
        <v>Sanja – Benaković – OK Maksimir</v>
      </c>
      <c r="N1010" s="92" t="s">
        <v>0</v>
      </c>
      <c r="O1010" s="312" t="str">
        <f t="shared" si="108"/>
        <v>Sanja – Benaković</v>
      </c>
      <c r="P1010" s="92" t="s">
        <v>0</v>
      </c>
      <c r="Q1010" s="141">
        <f t="shared" si="111"/>
        <v>998</v>
      </c>
      <c r="R1010" s="278" t="str">
        <f t="shared" si="110"/>
        <v/>
      </c>
      <c r="T1010" s="282" t="str" cm="1">
        <f t="array" ref="T1010">IFERROR(INDEX(import_data,MATCH($T$8&amp;"-"&amp;$Q1010,import_key,0),T$9),"")</f>
        <v/>
      </c>
      <c r="U1010" s="280" t="str" cm="1">
        <f t="array" ref="U1010">IFERROR(INDEX(import_data,MATCH($T$8&amp;"-"&amp;$Q1010,import_key,0),U$9),"")</f>
        <v/>
      </c>
      <c r="V1010" s="300" t="str" cm="1">
        <f t="array" ref="V1010">IFERROR(INDEX(import_data,MATCH($T$8&amp;"-"&amp;$Q1010,import_key,0),V$9),"")</f>
        <v/>
      </c>
    </row>
    <row r="1011" spans="2:22" x14ac:dyDescent="0.25">
      <c r="B1011" s="141">
        <f t="shared" si="112"/>
        <v>999</v>
      </c>
      <c r="C1011" s="278">
        <f t="shared" si="109"/>
        <v>1017</v>
      </c>
      <c r="E1011" s="282" cm="1">
        <f t="array" ref="E1011">IF($C1011="","",INDEX(import_data,$C1011,E$9))</f>
        <v>1939</v>
      </c>
      <c r="F1011" s="280" t="str" cm="1">
        <f t="array" ref="F1011">IF($C1011="","",INDEX(import_data,$C1011,F$9))</f>
        <v>Sanja</v>
      </c>
      <c r="G1011" s="280" t="str" cm="1">
        <f t="array" ref="G1011">IF($C1011="","",INDEX(import_data,$C1011,G$9))</f>
        <v>Radočaj</v>
      </c>
      <c r="H1011" s="280" t="str" cm="1">
        <f t="array" ref="H1011">IF($C1011="","",IF(INDEX(import_data,$C1011,H$9)="","",INDEX(import_data,$C1011,H$9)))</f>
        <v>OK Bjelovar</v>
      </c>
      <c r="I1011" s="300" t="str" cm="1">
        <f t="array" ref="I1011">IF($C1011="","",IF(INDEX(import_data,$C1011,I$9)="","",INDEX(import_data,$C1011,I$9)))</f>
        <v>Ž55</v>
      </c>
      <c r="K1011" s="312" t="str">
        <f t="shared" si="106"/>
        <v>Sanja – Radočaj – OK Bjelovar – Ž55</v>
      </c>
      <c r="L1011" s="92" t="s">
        <v>0</v>
      </c>
      <c r="M1011" s="312" t="str">
        <f t="shared" si="107"/>
        <v>Sanja – Radočaj – OK Bjelovar</v>
      </c>
      <c r="N1011" s="92" t="s">
        <v>0</v>
      </c>
      <c r="O1011" s="312" t="str">
        <f t="shared" si="108"/>
        <v>Sanja – Radočaj</v>
      </c>
      <c r="P1011" s="92" t="s">
        <v>0</v>
      </c>
      <c r="Q1011" s="141">
        <f t="shared" si="111"/>
        <v>999</v>
      </c>
      <c r="R1011" s="278" t="str">
        <f t="shared" si="110"/>
        <v/>
      </c>
      <c r="T1011" s="282" t="str" cm="1">
        <f t="array" ref="T1011">IFERROR(INDEX(import_data,MATCH($T$8&amp;"-"&amp;$Q1011,import_key,0),T$9),"")</f>
        <v/>
      </c>
      <c r="U1011" s="280" t="str" cm="1">
        <f t="array" ref="U1011">IFERROR(INDEX(import_data,MATCH($T$8&amp;"-"&amp;$Q1011,import_key,0),U$9),"")</f>
        <v/>
      </c>
      <c r="V1011" s="300" t="str" cm="1">
        <f t="array" ref="V1011">IFERROR(INDEX(import_data,MATCH($T$8&amp;"-"&amp;$Q1011,import_key,0),V$9),"")</f>
        <v/>
      </c>
    </row>
    <row r="1012" spans="2:22" x14ac:dyDescent="0.25">
      <c r="B1012" s="141">
        <f t="shared" si="112"/>
        <v>1000</v>
      </c>
      <c r="C1012" s="278">
        <f t="shared" si="109"/>
        <v>1018</v>
      </c>
      <c r="E1012" s="282" cm="1">
        <f t="array" ref="E1012">IF($C1012="","",INDEX(import_data,$C1012,E$9))</f>
        <v>1340</v>
      </c>
      <c r="F1012" s="280" t="str" cm="1">
        <f t="array" ref="F1012">IF($C1012="","",INDEX(import_data,$C1012,F$9))</f>
        <v>Sanja</v>
      </c>
      <c r="G1012" s="280" t="str" cm="1">
        <f t="array" ref="G1012">IF($C1012="","",INDEX(import_data,$C1012,G$9))</f>
        <v>Penc</v>
      </c>
      <c r="H1012" s="280" t="str" cm="1">
        <f t="array" ref="H1012">IF($C1012="","",IF(INDEX(import_data,$C1012,H$9)="","",INDEX(import_data,$C1012,H$9)))</f>
        <v>OK Vihor</v>
      </c>
      <c r="I1012" s="300" t="str" cm="1">
        <f t="array" ref="I1012">IF($C1012="","",IF(INDEX(import_data,$C1012,I$9)="","",INDEX(import_data,$C1012,I$9)))</f>
        <v>Ž45</v>
      </c>
      <c r="K1012" s="312" t="str">
        <f t="shared" si="106"/>
        <v>Sanja – Penc – OK Vihor – Ž45</v>
      </c>
      <c r="L1012" s="92" t="s">
        <v>0</v>
      </c>
      <c r="M1012" s="312" t="str">
        <f t="shared" si="107"/>
        <v>Sanja – Penc – OK Vihor</v>
      </c>
      <c r="N1012" s="92" t="s">
        <v>0</v>
      </c>
      <c r="O1012" s="312" t="str">
        <f t="shared" si="108"/>
        <v>Sanja – Penc</v>
      </c>
      <c r="P1012" s="92" t="s">
        <v>0</v>
      </c>
      <c r="Q1012" s="141">
        <f t="shared" si="111"/>
        <v>1000</v>
      </c>
      <c r="R1012" s="278" t="str">
        <f t="shared" si="110"/>
        <v/>
      </c>
      <c r="T1012" s="282" t="str" cm="1">
        <f t="array" ref="T1012">IFERROR(INDEX(import_data,MATCH($T$8&amp;"-"&amp;$Q1012,import_key,0),T$9),"")</f>
        <v/>
      </c>
      <c r="U1012" s="280" t="str" cm="1">
        <f t="array" ref="U1012">IFERROR(INDEX(import_data,MATCH($T$8&amp;"-"&amp;$Q1012,import_key,0),U$9),"")</f>
        <v/>
      </c>
      <c r="V1012" s="300" t="str" cm="1">
        <f t="array" ref="V1012">IFERROR(INDEX(import_data,MATCH($T$8&amp;"-"&amp;$Q1012,import_key,0),V$9),"")</f>
        <v/>
      </c>
    </row>
    <row r="1013" spans="2:22" x14ac:dyDescent="0.25">
      <c r="B1013" s="141">
        <f t="shared" si="112"/>
        <v>1001</v>
      </c>
      <c r="C1013" s="278">
        <f t="shared" si="109"/>
        <v>1019</v>
      </c>
      <c r="E1013" s="282" cm="1">
        <f t="array" ref="E1013">IF($C1013="","",INDEX(import_data,$C1013,E$9))</f>
        <v>1216</v>
      </c>
      <c r="F1013" s="280" t="str" cm="1">
        <f t="array" ref="F1013">IF($C1013="","",INDEX(import_data,$C1013,F$9))</f>
        <v>Sanja</v>
      </c>
      <c r="G1013" s="280" t="str" cm="1">
        <f t="array" ref="G1013">IF($C1013="","",INDEX(import_data,$C1013,G$9))</f>
        <v>Krš</v>
      </c>
      <c r="H1013" s="280" t="str" cm="1">
        <f t="array" ref="H1013">IF($C1013="","",IF(INDEX(import_data,$C1013,H$9)="","",INDEX(import_data,$C1013,H$9)))</f>
        <v>OK Vihor</v>
      </c>
      <c r="I1013" s="300" t="str" cm="1">
        <f t="array" ref="I1013">IF($C1013="","",IF(INDEX(import_data,$C1013,I$9)="","",INDEX(import_data,$C1013,I$9)))</f>
        <v>Ž35</v>
      </c>
      <c r="K1013" s="312" t="str">
        <f t="shared" si="106"/>
        <v>Sanja – Krš – OK Vihor – Ž35</v>
      </c>
      <c r="L1013" s="92" t="s">
        <v>0</v>
      </c>
      <c r="M1013" s="312" t="str">
        <f t="shared" si="107"/>
        <v>Sanja – Krš – OK Vihor</v>
      </c>
      <c r="N1013" s="92" t="s">
        <v>0</v>
      </c>
      <c r="O1013" s="312" t="str">
        <f t="shared" si="108"/>
        <v>Sanja – Krš</v>
      </c>
      <c r="P1013" s="92" t="s">
        <v>0</v>
      </c>
      <c r="Q1013" s="141">
        <f t="shared" si="111"/>
        <v>1001</v>
      </c>
      <c r="R1013" s="278" t="str">
        <f t="shared" si="110"/>
        <v/>
      </c>
      <c r="T1013" s="282" t="str" cm="1">
        <f t="array" ref="T1013">IFERROR(INDEX(import_data,MATCH($T$8&amp;"-"&amp;$Q1013,import_key,0),T$9),"")</f>
        <v/>
      </c>
      <c r="U1013" s="280" t="str" cm="1">
        <f t="array" ref="U1013">IFERROR(INDEX(import_data,MATCH($T$8&amp;"-"&amp;$Q1013,import_key,0),U$9),"")</f>
        <v/>
      </c>
      <c r="V1013" s="300" t="str" cm="1">
        <f t="array" ref="V1013">IFERROR(INDEX(import_data,MATCH($T$8&amp;"-"&amp;$Q1013,import_key,0),V$9),"")</f>
        <v/>
      </c>
    </row>
    <row r="1014" spans="2:22" x14ac:dyDescent="0.25">
      <c r="B1014" s="141">
        <f t="shared" si="112"/>
        <v>1002</v>
      </c>
      <c r="C1014" s="278">
        <f t="shared" si="109"/>
        <v>1020</v>
      </c>
      <c r="E1014" s="282" cm="1">
        <f t="array" ref="E1014">IF($C1014="","",INDEX(import_data,$C1014,E$9))</f>
        <v>1307</v>
      </c>
      <c r="F1014" s="280" t="str" cm="1">
        <f t="array" ref="F1014">IF($C1014="","",INDEX(import_data,$C1014,F$9))</f>
        <v>Sanjin</v>
      </c>
      <c r="G1014" s="280" t="str" cm="1">
        <f t="array" ref="G1014">IF($C1014="","",INDEX(import_data,$C1014,G$9))</f>
        <v>Drobić</v>
      </c>
      <c r="H1014" s="280" t="str" cm="1">
        <f t="array" ref="H1014">IF($C1014="","",IF(INDEX(import_data,$C1014,H$9)="","",INDEX(import_data,$C1014,H$9)))</f>
        <v>OK Kapela</v>
      </c>
      <c r="I1014" s="300" t="str" cm="1">
        <f t="array" ref="I1014">IF($C1014="","",IF(INDEX(import_data,$C1014,I$9)="","",INDEX(import_data,$C1014,I$9)))</f>
        <v>M12</v>
      </c>
      <c r="K1014" s="312" t="str">
        <f t="shared" si="106"/>
        <v>Sanjin – Drobić – OK Kapela – M12</v>
      </c>
      <c r="L1014" s="92" t="s">
        <v>0</v>
      </c>
      <c r="M1014" s="312" t="str">
        <f t="shared" si="107"/>
        <v>Sanjin – Drobić – OK Kapela</v>
      </c>
      <c r="N1014" s="92" t="s">
        <v>0</v>
      </c>
      <c r="O1014" s="312" t="str">
        <f t="shared" si="108"/>
        <v>Sanjin – Drobić</v>
      </c>
      <c r="P1014" s="92" t="s">
        <v>0</v>
      </c>
      <c r="Q1014" s="141">
        <f t="shared" si="111"/>
        <v>1002</v>
      </c>
      <c r="R1014" s="278" t="str">
        <f t="shared" si="110"/>
        <v/>
      </c>
      <c r="T1014" s="282" t="str" cm="1">
        <f t="array" ref="T1014">IFERROR(INDEX(import_data,MATCH($T$8&amp;"-"&amp;$Q1014,import_key,0),T$9),"")</f>
        <v/>
      </c>
      <c r="U1014" s="280" t="str" cm="1">
        <f t="array" ref="U1014">IFERROR(INDEX(import_data,MATCH($T$8&amp;"-"&amp;$Q1014,import_key,0),U$9),"")</f>
        <v/>
      </c>
      <c r="V1014" s="300" t="str" cm="1">
        <f t="array" ref="V1014">IFERROR(INDEX(import_data,MATCH($T$8&amp;"-"&amp;$Q1014,import_key,0),V$9),"")</f>
        <v/>
      </c>
    </row>
    <row r="1015" spans="2:22" x14ac:dyDescent="0.25">
      <c r="B1015" s="141">
        <f t="shared" si="112"/>
        <v>1003</v>
      </c>
      <c r="C1015" s="278">
        <f t="shared" si="109"/>
        <v>1021</v>
      </c>
      <c r="E1015" s="282" cm="1">
        <f t="array" ref="E1015">IF($C1015="","",INDEX(import_data,$C1015,E$9))</f>
        <v>2199</v>
      </c>
      <c r="F1015" s="280" t="str" cm="1">
        <f t="array" ref="F1015">IF($C1015="","",INDEX(import_data,$C1015,F$9))</f>
        <v>Sara</v>
      </c>
      <c r="G1015" s="280" t="str" cm="1">
        <f t="array" ref="G1015">IF($C1015="","",INDEX(import_data,$C1015,G$9))</f>
        <v>Delić</v>
      </c>
      <c r="H1015" s="280" t="str" cm="1">
        <f t="array" ref="H1015">IF($C1015="","",IF(INDEX(import_data,$C1015,H$9)="","",INDEX(import_data,$C1015,H$9)))</f>
        <v>OK Japetić</v>
      </c>
      <c r="I1015" s="300" t="str" cm="1">
        <f t="array" ref="I1015">IF($C1015="","",IF(INDEX(import_data,$C1015,I$9)="","",INDEX(import_data,$C1015,I$9)))</f>
        <v>Ž12</v>
      </c>
      <c r="K1015" s="312" t="str">
        <f t="shared" si="106"/>
        <v>Sara – Delić – OK Japetić – Ž12</v>
      </c>
      <c r="L1015" s="92" t="s">
        <v>0</v>
      </c>
      <c r="M1015" s="312" t="str">
        <f t="shared" si="107"/>
        <v>Sara – Delić – OK Japetić</v>
      </c>
      <c r="N1015" s="92" t="s">
        <v>0</v>
      </c>
      <c r="O1015" s="312" t="str">
        <f t="shared" si="108"/>
        <v>Sara – Delić</v>
      </c>
      <c r="P1015" s="92" t="s">
        <v>0</v>
      </c>
      <c r="Q1015" s="141">
        <f t="shared" si="111"/>
        <v>1003</v>
      </c>
      <c r="R1015" s="278" t="str">
        <f t="shared" si="110"/>
        <v/>
      </c>
      <c r="T1015" s="282" t="str" cm="1">
        <f t="array" ref="T1015">IFERROR(INDEX(import_data,MATCH($T$8&amp;"-"&amp;$Q1015,import_key,0),T$9),"")</f>
        <v/>
      </c>
      <c r="U1015" s="280" t="str" cm="1">
        <f t="array" ref="U1015">IFERROR(INDEX(import_data,MATCH($T$8&amp;"-"&amp;$Q1015,import_key,0),U$9),"")</f>
        <v/>
      </c>
      <c r="V1015" s="300" t="str" cm="1">
        <f t="array" ref="V1015">IFERROR(INDEX(import_data,MATCH($T$8&amp;"-"&amp;$Q1015,import_key,0),V$9),"")</f>
        <v/>
      </c>
    </row>
    <row r="1016" spans="2:22" x14ac:dyDescent="0.25">
      <c r="B1016" s="141">
        <f t="shared" si="112"/>
        <v>1004</v>
      </c>
      <c r="C1016" s="278">
        <f t="shared" si="109"/>
        <v>1022</v>
      </c>
      <c r="E1016" s="282" cm="1">
        <f t="array" ref="E1016">IF($C1016="","",INDEX(import_data,$C1016,E$9))</f>
        <v>2057</v>
      </c>
      <c r="F1016" s="280" t="str" cm="1">
        <f t="array" ref="F1016">IF($C1016="","",INDEX(import_data,$C1016,F$9))</f>
        <v>Sara</v>
      </c>
      <c r="G1016" s="280" t="str" cm="1">
        <f t="array" ref="G1016">IF($C1016="","",INDEX(import_data,$C1016,G$9))</f>
        <v>Jovetić</v>
      </c>
      <c r="H1016" s="280" t="str" cm="1">
        <f t="array" ref="H1016">IF($C1016="","",IF(INDEX(import_data,$C1016,H$9)="","",INDEX(import_data,$C1016,H$9)))</f>
        <v/>
      </c>
      <c r="I1016" s="300" t="str" cm="1">
        <f t="array" ref="I1016">IF($C1016="","",IF(INDEX(import_data,$C1016,I$9)="","",INDEX(import_data,$C1016,I$9)))</f>
        <v/>
      </c>
      <c r="K1016" s="312" t="str">
        <f t="shared" si="106"/>
        <v>Sara – Jovetić</v>
      </c>
      <c r="L1016" s="92" t="s">
        <v>0</v>
      </c>
      <c r="M1016" s="312" t="str">
        <f t="shared" si="107"/>
        <v>Sara – Jovetić</v>
      </c>
      <c r="N1016" s="92" t="s">
        <v>0</v>
      </c>
      <c r="O1016" s="312" t="str">
        <f t="shared" si="108"/>
        <v>Sara – Jovetić</v>
      </c>
      <c r="P1016" s="92" t="s">
        <v>0</v>
      </c>
      <c r="Q1016" s="141">
        <f t="shared" si="111"/>
        <v>1004</v>
      </c>
      <c r="R1016" s="278" t="str">
        <f t="shared" si="110"/>
        <v/>
      </c>
      <c r="T1016" s="282" t="str" cm="1">
        <f t="array" ref="T1016">IFERROR(INDEX(import_data,MATCH($T$8&amp;"-"&amp;$Q1016,import_key,0),T$9),"")</f>
        <v/>
      </c>
      <c r="U1016" s="280" t="str" cm="1">
        <f t="array" ref="U1016">IFERROR(INDEX(import_data,MATCH($T$8&amp;"-"&amp;$Q1016,import_key,0),U$9),"")</f>
        <v/>
      </c>
      <c r="V1016" s="300" t="str" cm="1">
        <f t="array" ref="V1016">IFERROR(INDEX(import_data,MATCH($T$8&amp;"-"&amp;$Q1016,import_key,0),V$9),"")</f>
        <v/>
      </c>
    </row>
    <row r="1017" spans="2:22" x14ac:dyDescent="0.25">
      <c r="B1017" s="141">
        <f t="shared" si="112"/>
        <v>1005</v>
      </c>
      <c r="C1017" s="278">
        <f t="shared" si="109"/>
        <v>1023</v>
      </c>
      <c r="E1017" s="282" cm="1">
        <f t="array" ref="E1017">IF($C1017="","",INDEX(import_data,$C1017,E$9))</f>
        <v>1600</v>
      </c>
      <c r="F1017" s="280" t="str" cm="1">
        <f t="array" ref="F1017">IF($C1017="","",INDEX(import_data,$C1017,F$9))</f>
        <v>Sara</v>
      </c>
      <c r="G1017" s="280" t="str" cm="1">
        <f t="array" ref="G1017">IF($C1017="","",INDEX(import_data,$C1017,G$9))</f>
        <v>Peter</v>
      </c>
      <c r="H1017" s="280" t="str" cm="1">
        <f t="array" ref="H1017">IF($C1017="","",IF(INDEX(import_data,$C1017,H$9)="","",INDEX(import_data,$C1017,H$9)))</f>
        <v>OK Sova</v>
      </c>
      <c r="I1017" s="300" t="str" cm="1">
        <f t="array" ref="I1017">IF($C1017="","",IF(INDEX(import_data,$C1017,I$9)="","",INDEX(import_data,$C1017,I$9)))</f>
        <v/>
      </c>
      <c r="K1017" s="312" t="str">
        <f t="shared" si="106"/>
        <v>Sara – Peter – OK Sova</v>
      </c>
      <c r="L1017" s="92" t="s">
        <v>0</v>
      </c>
      <c r="M1017" s="312" t="str">
        <f t="shared" si="107"/>
        <v>Sara – Peter – OK Sova</v>
      </c>
      <c r="N1017" s="92" t="s">
        <v>0</v>
      </c>
      <c r="O1017" s="312" t="str">
        <f t="shared" si="108"/>
        <v>Sara – Peter</v>
      </c>
      <c r="P1017" s="92" t="s">
        <v>0</v>
      </c>
      <c r="Q1017" s="141">
        <f t="shared" si="111"/>
        <v>1005</v>
      </c>
      <c r="R1017" s="278" t="str">
        <f t="shared" si="110"/>
        <v/>
      </c>
      <c r="T1017" s="282" t="str" cm="1">
        <f t="array" ref="T1017">IFERROR(INDEX(import_data,MATCH($T$8&amp;"-"&amp;$Q1017,import_key,0),T$9),"")</f>
        <v/>
      </c>
      <c r="U1017" s="280" t="str" cm="1">
        <f t="array" ref="U1017">IFERROR(INDEX(import_data,MATCH($T$8&amp;"-"&amp;$Q1017,import_key,0),U$9),"")</f>
        <v/>
      </c>
      <c r="V1017" s="300" t="str" cm="1">
        <f t="array" ref="V1017">IFERROR(INDEX(import_data,MATCH($T$8&amp;"-"&amp;$Q1017,import_key,0),V$9),"")</f>
        <v/>
      </c>
    </row>
    <row r="1018" spans="2:22" x14ac:dyDescent="0.25">
      <c r="B1018" s="141">
        <f t="shared" si="112"/>
        <v>1006</v>
      </c>
      <c r="C1018" s="278">
        <f t="shared" si="109"/>
        <v>1024</v>
      </c>
      <c r="E1018" s="282" cm="1">
        <f t="array" ref="E1018">IF($C1018="","",INDEX(import_data,$C1018,E$9))</f>
        <v>1631</v>
      </c>
      <c r="F1018" s="280" t="str" cm="1">
        <f t="array" ref="F1018">IF($C1018="","",INDEX(import_data,$C1018,F$9))</f>
        <v>Sara</v>
      </c>
      <c r="G1018" s="280" t="str" cm="1">
        <f t="array" ref="G1018">IF($C1018="","",INDEX(import_data,$C1018,G$9))</f>
        <v>Ivković</v>
      </c>
      <c r="H1018" s="280" t="str" cm="1">
        <f t="array" ref="H1018">IF($C1018="","",IF(INDEX(import_data,$C1018,H$9)="","",INDEX(import_data,$C1018,H$9)))</f>
        <v>OK Sova</v>
      </c>
      <c r="I1018" s="300" t="str" cm="1">
        <f t="array" ref="I1018">IF($C1018="","",IF(INDEX(import_data,$C1018,I$9)="","",INDEX(import_data,$C1018,I$9)))</f>
        <v>Ž21A</v>
      </c>
      <c r="K1018" s="312" t="str">
        <f t="shared" si="106"/>
        <v>Sara – Ivković – OK Sova – Ž21A</v>
      </c>
      <c r="L1018" s="92" t="s">
        <v>0</v>
      </c>
      <c r="M1018" s="312" t="str">
        <f t="shared" si="107"/>
        <v>Sara – Ivković – OK Sova</v>
      </c>
      <c r="N1018" s="92" t="s">
        <v>0</v>
      </c>
      <c r="O1018" s="312" t="str">
        <f t="shared" si="108"/>
        <v>Sara – Ivković</v>
      </c>
      <c r="P1018" s="92" t="s">
        <v>0</v>
      </c>
      <c r="Q1018" s="141">
        <f t="shared" si="111"/>
        <v>1006</v>
      </c>
      <c r="R1018" s="278" t="str">
        <f t="shared" si="110"/>
        <v/>
      </c>
      <c r="T1018" s="282" t="str" cm="1">
        <f t="array" ref="T1018">IFERROR(INDEX(import_data,MATCH($T$8&amp;"-"&amp;$Q1018,import_key,0),T$9),"")</f>
        <v/>
      </c>
      <c r="U1018" s="280" t="str" cm="1">
        <f t="array" ref="U1018">IFERROR(INDEX(import_data,MATCH($T$8&amp;"-"&amp;$Q1018,import_key,0),U$9),"")</f>
        <v/>
      </c>
      <c r="V1018" s="300" t="str" cm="1">
        <f t="array" ref="V1018">IFERROR(INDEX(import_data,MATCH($T$8&amp;"-"&amp;$Q1018,import_key,0),V$9),"")</f>
        <v/>
      </c>
    </row>
    <row r="1019" spans="2:22" x14ac:dyDescent="0.25">
      <c r="B1019" s="141">
        <f t="shared" si="112"/>
        <v>1007</v>
      </c>
      <c r="C1019" s="278">
        <f t="shared" si="109"/>
        <v>1025</v>
      </c>
      <c r="E1019" s="282" cm="1">
        <f t="array" ref="E1019">IF($C1019="","",INDEX(import_data,$C1019,E$9))</f>
        <v>1619</v>
      </c>
      <c r="F1019" s="280" t="str" cm="1">
        <f t="array" ref="F1019">IF($C1019="","",INDEX(import_data,$C1019,F$9))</f>
        <v>Sara</v>
      </c>
      <c r="G1019" s="280" t="str" cm="1">
        <f t="array" ref="G1019">IF($C1019="","",INDEX(import_data,$C1019,G$9))</f>
        <v>Vugrek</v>
      </c>
      <c r="H1019" s="280" t="str" cm="1">
        <f t="array" ref="H1019">IF($C1019="","",IF(INDEX(import_data,$C1019,H$9)="","",INDEX(import_data,$C1019,H$9)))</f>
        <v>OK Varaždin</v>
      </c>
      <c r="I1019" s="300" t="str" cm="1">
        <f t="array" ref="I1019">IF($C1019="","",IF(INDEX(import_data,$C1019,I$9)="","",INDEX(import_data,$C1019,I$9)))</f>
        <v/>
      </c>
      <c r="K1019" s="312" t="str">
        <f t="shared" si="106"/>
        <v>Sara – Vugrek – OK Varaždin</v>
      </c>
      <c r="L1019" s="92" t="s">
        <v>0</v>
      </c>
      <c r="M1019" s="312" t="str">
        <f t="shared" si="107"/>
        <v>Sara – Vugrek – OK Varaždin</v>
      </c>
      <c r="N1019" s="92" t="s">
        <v>0</v>
      </c>
      <c r="O1019" s="312" t="str">
        <f t="shared" si="108"/>
        <v>Sara – Vugrek</v>
      </c>
      <c r="P1019" s="92" t="s">
        <v>0</v>
      </c>
      <c r="Q1019" s="141">
        <f t="shared" si="111"/>
        <v>1007</v>
      </c>
      <c r="R1019" s="278" t="str">
        <f t="shared" si="110"/>
        <v/>
      </c>
      <c r="T1019" s="282" t="str" cm="1">
        <f t="array" ref="T1019">IFERROR(INDEX(import_data,MATCH($T$8&amp;"-"&amp;$Q1019,import_key,0),T$9),"")</f>
        <v/>
      </c>
      <c r="U1019" s="280" t="str" cm="1">
        <f t="array" ref="U1019">IFERROR(INDEX(import_data,MATCH($T$8&amp;"-"&amp;$Q1019,import_key,0),U$9),"")</f>
        <v/>
      </c>
      <c r="V1019" s="300" t="str" cm="1">
        <f t="array" ref="V1019">IFERROR(INDEX(import_data,MATCH($T$8&amp;"-"&amp;$Q1019,import_key,0),V$9),"")</f>
        <v/>
      </c>
    </row>
    <row r="1020" spans="2:22" x14ac:dyDescent="0.25">
      <c r="B1020" s="141">
        <f t="shared" si="112"/>
        <v>1008</v>
      </c>
      <c r="C1020" s="278">
        <f t="shared" si="109"/>
        <v>1026</v>
      </c>
      <c r="E1020" s="282" cm="1">
        <f t="array" ref="E1020">IF($C1020="","",INDEX(import_data,$C1020,E$9))</f>
        <v>2116</v>
      </c>
      <c r="F1020" s="280" t="str" cm="1">
        <f t="array" ref="F1020">IF($C1020="","",INDEX(import_data,$C1020,F$9))</f>
        <v>Sarolta</v>
      </c>
      <c r="G1020" s="280" t="str" cm="1">
        <f t="array" ref="G1020">IF($C1020="","",INDEX(import_data,$C1020,G$9))</f>
        <v>Müller</v>
      </c>
      <c r="H1020" s="280" t="str" cm="1">
        <f t="array" ref="H1020">IF($C1020="","",IF(INDEX(import_data,$C1020,H$9)="","",INDEX(import_data,$C1020,H$9)))</f>
        <v>Zselici Tájfutók</v>
      </c>
      <c r="I1020" s="300" t="str" cm="1">
        <f t="array" ref="I1020">IF($C1020="","",IF(INDEX(import_data,$C1020,I$9)="","",INDEX(import_data,$C1020,I$9)))</f>
        <v/>
      </c>
      <c r="K1020" s="312" t="str">
        <f t="shared" si="106"/>
        <v>Sarolta – Müller – Zselici Tájfutók</v>
      </c>
      <c r="L1020" s="92" t="s">
        <v>0</v>
      </c>
      <c r="M1020" s="312" t="str">
        <f t="shared" si="107"/>
        <v>Sarolta – Müller – Zselici Tájfutók</v>
      </c>
      <c r="N1020" s="92" t="s">
        <v>0</v>
      </c>
      <c r="O1020" s="312" t="str">
        <f t="shared" si="108"/>
        <v>Sarolta – Müller</v>
      </c>
      <c r="P1020" s="92" t="s">
        <v>0</v>
      </c>
      <c r="Q1020" s="141">
        <f t="shared" si="111"/>
        <v>1008</v>
      </c>
      <c r="R1020" s="278" t="str">
        <f t="shared" si="110"/>
        <v/>
      </c>
      <c r="T1020" s="282" t="str" cm="1">
        <f t="array" ref="T1020">IFERROR(INDEX(import_data,MATCH($T$8&amp;"-"&amp;$Q1020,import_key,0),T$9),"")</f>
        <v/>
      </c>
      <c r="U1020" s="301" t="str" cm="1">
        <f t="array" ref="U1020">IFERROR(INDEX(import_data,MATCH($T$8&amp;"-"&amp;$Q1020,import_key,0),U$9),"")</f>
        <v/>
      </c>
      <c r="V1020" s="300" t="str" cm="1">
        <f t="array" ref="V1020">IFERROR(INDEX(import_data,MATCH($T$8&amp;"-"&amp;$Q1020,import_key,0),V$9),"")</f>
        <v/>
      </c>
    </row>
    <row r="1021" spans="2:22" x14ac:dyDescent="0.25">
      <c r="B1021" s="141">
        <f t="shared" si="112"/>
        <v>1009</v>
      </c>
      <c r="C1021" s="278">
        <f t="shared" si="109"/>
        <v>1027</v>
      </c>
      <c r="E1021" s="282" cm="1">
        <f t="array" ref="E1021">IF($C1021="","",INDEX(import_data,$C1021,E$9))</f>
        <v>1109</v>
      </c>
      <c r="F1021" s="280" t="str" cm="1">
        <f t="array" ref="F1021">IF($C1021="","",INDEX(import_data,$C1021,F$9))</f>
        <v>Saša</v>
      </c>
      <c r="G1021" s="280" t="str" cm="1">
        <f t="array" ref="G1021">IF($C1021="","",INDEX(import_data,$C1021,G$9))</f>
        <v>Horvat</v>
      </c>
      <c r="H1021" s="280" t="str" cm="1">
        <f t="array" ref="H1021">IF($C1021="","",IF(INDEX(import_data,$C1021,H$9)="","",INDEX(import_data,$C1021,H$9)))</f>
        <v>OK Maksimir</v>
      </c>
      <c r="I1021" s="300" t="str" cm="1">
        <f t="array" ref="I1021">IF($C1021="","",IF(INDEX(import_data,$C1021,I$9)="","",INDEX(import_data,$C1021,I$9)))</f>
        <v>M55</v>
      </c>
      <c r="K1021" s="312" t="str">
        <f t="shared" si="106"/>
        <v>Saša – Horvat – OK Maksimir – M55</v>
      </c>
      <c r="L1021" s="92" t="s">
        <v>0</v>
      </c>
      <c r="M1021" s="312" t="str">
        <f t="shared" si="107"/>
        <v>Saša – Horvat – OK Maksimir</v>
      </c>
      <c r="N1021" s="92" t="s">
        <v>0</v>
      </c>
      <c r="O1021" s="312" t="str">
        <f t="shared" si="108"/>
        <v>Saša – Horvat</v>
      </c>
      <c r="P1021" s="92" t="s">
        <v>0</v>
      </c>
      <c r="Q1021" s="141">
        <f t="shared" si="111"/>
        <v>1009</v>
      </c>
      <c r="R1021" s="278" t="str">
        <f t="shared" si="110"/>
        <v/>
      </c>
      <c r="T1021" s="282" t="str" cm="1">
        <f t="array" ref="T1021">IFERROR(INDEX(import_data,MATCH($T$8&amp;"-"&amp;$Q1021,import_key,0),T$9),"")</f>
        <v/>
      </c>
      <c r="U1021" s="280" t="str" cm="1">
        <f t="array" ref="U1021">IFERROR(INDEX(import_data,MATCH($T$8&amp;"-"&amp;$Q1021,import_key,0),U$9),"")</f>
        <v/>
      </c>
      <c r="V1021" s="300" t="str" cm="1">
        <f t="array" ref="V1021">IFERROR(INDEX(import_data,MATCH($T$8&amp;"-"&amp;$Q1021,import_key,0),V$9),"")</f>
        <v/>
      </c>
    </row>
    <row r="1022" spans="2:22" x14ac:dyDescent="0.25">
      <c r="B1022" s="141">
        <f t="shared" si="112"/>
        <v>1010</v>
      </c>
      <c r="C1022" s="278">
        <f t="shared" si="109"/>
        <v>1028</v>
      </c>
      <c r="E1022" s="282" cm="1">
        <f t="array" ref="E1022">IF($C1022="","",INDEX(import_data,$C1022,E$9))</f>
        <v>1399</v>
      </c>
      <c r="F1022" s="280" t="str" cm="1">
        <f t="array" ref="F1022">IF($C1022="","",INDEX(import_data,$C1022,F$9))</f>
        <v>Saša</v>
      </c>
      <c r="G1022" s="280" t="str" cm="1">
        <f t="array" ref="G1022">IF($C1022="","",INDEX(import_data,$C1022,G$9))</f>
        <v>Horvat</v>
      </c>
      <c r="H1022" s="280" t="str" cm="1">
        <f t="array" ref="H1022">IF($C1022="","",IF(INDEX(import_data,$C1022,H$9)="","",INDEX(import_data,$C1022,H$9)))</f>
        <v>OK Međimurje</v>
      </c>
      <c r="I1022" s="300" t="str" cm="1">
        <f t="array" ref="I1022">IF($C1022="","",IF(INDEX(import_data,$C1022,I$9)="","",INDEX(import_data,$C1022,I$9)))</f>
        <v>M21A</v>
      </c>
      <c r="K1022" s="312" t="str">
        <f t="shared" si="106"/>
        <v>Saša – Horvat – OK Međimurje – M21A</v>
      </c>
      <c r="L1022" s="92" t="s">
        <v>0</v>
      </c>
      <c r="M1022" s="312" t="str">
        <f t="shared" si="107"/>
        <v>Saša – Horvat – OK Međimurje</v>
      </c>
      <c r="N1022" s="92" t="s">
        <v>0</v>
      </c>
      <c r="O1022" s="312" t="str">
        <f t="shared" si="108"/>
        <v>Saša – Horvat</v>
      </c>
      <c r="P1022" s="92" t="s">
        <v>0</v>
      </c>
      <c r="Q1022" s="141">
        <f t="shared" si="111"/>
        <v>1010</v>
      </c>
      <c r="R1022" s="278" t="str">
        <f t="shared" si="110"/>
        <v/>
      </c>
      <c r="T1022" s="282" t="str" cm="1">
        <f t="array" ref="T1022">IFERROR(INDEX(import_data,MATCH($T$8&amp;"-"&amp;$Q1022,import_key,0),T$9),"")</f>
        <v/>
      </c>
      <c r="U1022" s="280" t="str" cm="1">
        <f t="array" ref="U1022">IFERROR(INDEX(import_data,MATCH($T$8&amp;"-"&amp;$Q1022,import_key,0),U$9),"")</f>
        <v/>
      </c>
      <c r="V1022" s="300" t="str" cm="1">
        <f t="array" ref="V1022">IFERROR(INDEX(import_data,MATCH($T$8&amp;"-"&amp;$Q1022,import_key,0),V$9),"")</f>
        <v/>
      </c>
    </row>
    <row r="1023" spans="2:22" x14ac:dyDescent="0.25">
      <c r="B1023" s="141">
        <f t="shared" si="112"/>
        <v>1011</v>
      </c>
      <c r="C1023" s="278">
        <f t="shared" si="109"/>
        <v>1029</v>
      </c>
      <c r="E1023" s="282" cm="1">
        <f t="array" ref="E1023">IF($C1023="","",INDEX(import_data,$C1023,E$9))</f>
        <v>1357</v>
      </c>
      <c r="F1023" s="280" t="str" cm="1">
        <f t="array" ref="F1023">IF($C1023="","",INDEX(import_data,$C1023,F$9))</f>
        <v>Saša</v>
      </c>
      <c r="G1023" s="280" t="str" cm="1">
        <f t="array" ref="G1023">IF($C1023="","",INDEX(import_data,$C1023,G$9))</f>
        <v>Glagolić</v>
      </c>
      <c r="H1023" s="280" t="str" cm="1">
        <f t="array" ref="H1023">IF($C1023="","",IF(INDEX(import_data,$C1023,H$9)="","",INDEX(import_data,$C1023,H$9)))</f>
        <v>OK Kapela</v>
      </c>
      <c r="I1023" s="300" t="str" cm="1">
        <f t="array" ref="I1023">IF($C1023="","",IF(INDEX(import_data,$C1023,I$9)="","",INDEX(import_data,$C1023,I$9)))</f>
        <v>Ž35</v>
      </c>
      <c r="K1023" s="312" t="str">
        <f t="shared" si="106"/>
        <v>Saša – Glagolić – OK Kapela – Ž35</v>
      </c>
      <c r="L1023" s="92" t="s">
        <v>0</v>
      </c>
      <c r="M1023" s="312" t="str">
        <f t="shared" si="107"/>
        <v>Saša – Glagolić – OK Kapela</v>
      </c>
      <c r="N1023" s="92" t="s">
        <v>0</v>
      </c>
      <c r="O1023" s="312" t="str">
        <f t="shared" si="108"/>
        <v>Saša – Glagolić</v>
      </c>
      <c r="P1023" s="92" t="s">
        <v>0</v>
      </c>
      <c r="Q1023" s="141">
        <f t="shared" si="111"/>
        <v>1011</v>
      </c>
      <c r="R1023" s="278" t="str">
        <f t="shared" si="110"/>
        <v/>
      </c>
      <c r="T1023" s="282" t="str" cm="1">
        <f t="array" ref="T1023">IFERROR(INDEX(import_data,MATCH($T$8&amp;"-"&amp;$Q1023,import_key,0),T$9),"")</f>
        <v/>
      </c>
      <c r="U1023" s="280" t="str" cm="1">
        <f t="array" ref="U1023">IFERROR(INDEX(import_data,MATCH($T$8&amp;"-"&amp;$Q1023,import_key,0),U$9),"")</f>
        <v/>
      </c>
      <c r="V1023" s="300" t="str" cm="1">
        <f t="array" ref="V1023">IFERROR(INDEX(import_data,MATCH($T$8&amp;"-"&amp;$Q1023,import_key,0),V$9),"")</f>
        <v/>
      </c>
    </row>
    <row r="1024" spans="2:22" x14ac:dyDescent="0.25">
      <c r="B1024" s="141">
        <f t="shared" si="112"/>
        <v>1012</v>
      </c>
      <c r="C1024" s="278">
        <f t="shared" si="109"/>
        <v>1030</v>
      </c>
      <c r="E1024" s="282" cm="1">
        <f t="array" ref="E1024">IF($C1024="","",INDEX(import_data,$C1024,E$9))</f>
        <v>2176</v>
      </c>
      <c r="F1024" s="280" t="str" cm="1">
        <f t="array" ref="F1024">IF($C1024="","",INDEX(import_data,$C1024,F$9))</f>
        <v>Selnur</v>
      </c>
      <c r="G1024" s="280" t="str" cm="1">
        <f t="array" ref="G1024">IF($C1024="","",INDEX(import_data,$C1024,G$9))</f>
        <v>Yelen</v>
      </c>
      <c r="H1024" s="280" t="str" cm="1">
        <f t="array" ref="H1024">IF($C1024="","",IF(INDEX(import_data,$C1024,H$9)="","",INDEX(import_data,$C1024,H$9)))</f>
        <v>OK Vihor</v>
      </c>
      <c r="I1024" s="300" t="str" cm="1">
        <f t="array" ref="I1024">IF($C1024="","",IF(INDEX(import_data,$C1024,I$9)="","",INDEX(import_data,$C1024,I$9)))</f>
        <v>Ž21B</v>
      </c>
      <c r="K1024" s="312" t="str">
        <f t="shared" si="106"/>
        <v>Selnur – Yelen – OK Vihor – Ž21B</v>
      </c>
      <c r="L1024" s="92" t="s">
        <v>0</v>
      </c>
      <c r="M1024" s="312" t="str">
        <f t="shared" si="107"/>
        <v>Selnur – Yelen – OK Vihor</v>
      </c>
      <c r="N1024" s="92" t="s">
        <v>0</v>
      </c>
      <c r="O1024" s="312" t="str">
        <f t="shared" si="108"/>
        <v>Selnur – Yelen</v>
      </c>
      <c r="P1024" s="92" t="s">
        <v>0</v>
      </c>
      <c r="Q1024" s="141">
        <f t="shared" si="111"/>
        <v>1012</v>
      </c>
      <c r="R1024" s="278" t="str">
        <f t="shared" si="110"/>
        <v/>
      </c>
      <c r="T1024" s="282" t="str" cm="1">
        <f t="array" ref="T1024">IFERROR(INDEX(import_data,MATCH($T$8&amp;"-"&amp;$Q1024,import_key,0),T$9),"")</f>
        <v/>
      </c>
      <c r="U1024" s="280" t="str" cm="1">
        <f t="array" ref="U1024">IFERROR(INDEX(import_data,MATCH($T$8&amp;"-"&amp;$Q1024,import_key,0),U$9),"")</f>
        <v/>
      </c>
      <c r="V1024" s="300" t="str" cm="1">
        <f t="array" ref="V1024">IFERROR(INDEX(import_data,MATCH($T$8&amp;"-"&amp;$Q1024,import_key,0),V$9),"")</f>
        <v/>
      </c>
    </row>
    <row r="1025" spans="2:22" x14ac:dyDescent="0.25">
      <c r="B1025" s="141">
        <f t="shared" si="112"/>
        <v>1013</v>
      </c>
      <c r="C1025" s="278">
        <f t="shared" si="109"/>
        <v>1031</v>
      </c>
      <c r="E1025" s="282" cm="1">
        <f t="array" ref="E1025">IF($C1025="","",INDEX(import_data,$C1025,E$9))</f>
        <v>2203</v>
      </c>
      <c r="F1025" s="280" t="str" cm="1">
        <f t="array" ref="F1025">IF($C1025="","",INDEX(import_data,$C1025,F$9))</f>
        <v>Senija</v>
      </c>
      <c r="G1025" s="280" t="str" cm="1">
        <f t="array" ref="G1025">IF($C1025="","",INDEX(import_data,$C1025,G$9))</f>
        <v>Zadravec-Kermek</v>
      </c>
      <c r="H1025" s="280" t="str" cm="1">
        <f t="array" ref="H1025">IF($C1025="","",IF(INDEX(import_data,$C1025,H$9)="","",INDEX(import_data,$C1025,H$9)))</f>
        <v>OK Varaždin</v>
      </c>
      <c r="I1025" s="300" t="str" cm="1">
        <f t="array" ref="I1025">IF($C1025="","",IF(INDEX(import_data,$C1025,I$9)="","",INDEX(import_data,$C1025,I$9)))</f>
        <v>Ž55</v>
      </c>
      <c r="K1025" s="312" t="str">
        <f t="shared" si="106"/>
        <v>Senija – Zadravec-Kermek – OK Varaždin – Ž55</v>
      </c>
      <c r="L1025" s="92" t="s">
        <v>0</v>
      </c>
      <c r="M1025" s="312" t="str">
        <f t="shared" si="107"/>
        <v>Senija – Zadravec-Kermek – OK Varaždin</v>
      </c>
      <c r="N1025" s="92" t="s">
        <v>0</v>
      </c>
      <c r="O1025" s="312" t="str">
        <f t="shared" si="108"/>
        <v>Senija – Zadravec-Kermek</v>
      </c>
      <c r="P1025" s="92" t="s">
        <v>0</v>
      </c>
      <c r="Q1025" s="141">
        <f t="shared" si="111"/>
        <v>1013</v>
      </c>
      <c r="R1025" s="278" t="str">
        <f t="shared" si="110"/>
        <v/>
      </c>
      <c r="T1025" s="282" t="str" cm="1">
        <f t="array" ref="T1025">IFERROR(INDEX(import_data,MATCH($T$8&amp;"-"&amp;$Q1025,import_key,0),T$9),"")</f>
        <v/>
      </c>
      <c r="U1025" s="280" t="str" cm="1">
        <f t="array" ref="U1025">IFERROR(INDEX(import_data,MATCH($T$8&amp;"-"&amp;$Q1025,import_key,0),U$9),"")</f>
        <v/>
      </c>
      <c r="V1025" s="300" t="str" cm="1">
        <f t="array" ref="V1025">IFERROR(INDEX(import_data,MATCH($T$8&amp;"-"&amp;$Q1025,import_key,0),V$9),"")</f>
        <v/>
      </c>
    </row>
    <row r="1026" spans="2:22" x14ac:dyDescent="0.25">
      <c r="B1026" s="141">
        <f t="shared" si="112"/>
        <v>1014</v>
      </c>
      <c r="C1026" s="278">
        <f t="shared" si="109"/>
        <v>1032</v>
      </c>
      <c r="E1026" s="282" cm="1">
        <f t="array" ref="E1026">IF($C1026="","",INDEX(import_data,$C1026,E$9))</f>
        <v>1731</v>
      </c>
      <c r="F1026" s="280" t="str" cm="1">
        <f t="array" ref="F1026">IF($C1026="","",INDEX(import_data,$C1026,F$9))</f>
        <v>Silvija</v>
      </c>
      <c r="G1026" s="280" t="str" cm="1">
        <f t="array" ref="G1026">IF($C1026="","",INDEX(import_data,$C1026,G$9))</f>
        <v>Balent</v>
      </c>
      <c r="H1026" s="280" t="str" cm="1">
        <f t="array" ref="H1026">IF($C1026="","",IF(INDEX(import_data,$C1026,H$9)="","",INDEX(import_data,$C1026,H$9)))</f>
        <v>OK Sova</v>
      </c>
      <c r="I1026" s="300" t="str" cm="1">
        <f t="array" ref="I1026">IF($C1026="","",IF(INDEX(import_data,$C1026,I$9)="","",INDEX(import_data,$C1026,I$9)))</f>
        <v/>
      </c>
      <c r="K1026" s="312" t="str">
        <f t="shared" si="106"/>
        <v>Silvija – Balent – OK Sova</v>
      </c>
      <c r="L1026" s="92" t="s">
        <v>0</v>
      </c>
      <c r="M1026" s="312" t="str">
        <f t="shared" si="107"/>
        <v>Silvija – Balent – OK Sova</v>
      </c>
      <c r="N1026" s="92" t="s">
        <v>0</v>
      </c>
      <c r="O1026" s="312" t="str">
        <f t="shared" si="108"/>
        <v>Silvija – Balent</v>
      </c>
      <c r="P1026" s="92" t="s">
        <v>0</v>
      </c>
      <c r="Q1026" s="141">
        <f t="shared" si="111"/>
        <v>1014</v>
      </c>
      <c r="R1026" s="278" t="str">
        <f t="shared" si="110"/>
        <v/>
      </c>
      <c r="T1026" s="282" t="str" cm="1">
        <f t="array" ref="T1026">IFERROR(INDEX(import_data,MATCH($T$8&amp;"-"&amp;$Q1026,import_key,0),T$9),"")</f>
        <v/>
      </c>
      <c r="U1026" s="280" t="str" cm="1">
        <f t="array" ref="U1026">IFERROR(INDEX(import_data,MATCH($T$8&amp;"-"&amp;$Q1026,import_key,0),U$9),"")</f>
        <v/>
      </c>
      <c r="V1026" s="300" t="str" cm="1">
        <f t="array" ref="V1026">IFERROR(INDEX(import_data,MATCH($T$8&amp;"-"&amp;$Q1026,import_key,0),V$9),"")</f>
        <v/>
      </c>
    </row>
    <row r="1027" spans="2:22" x14ac:dyDescent="0.25">
      <c r="B1027" s="141">
        <f t="shared" si="112"/>
        <v>1015</v>
      </c>
      <c r="C1027" s="278">
        <f t="shared" si="109"/>
        <v>1033</v>
      </c>
      <c r="E1027" s="282" cm="1">
        <f t="array" ref="E1027">IF($C1027="","",INDEX(import_data,$C1027,E$9))</f>
        <v>1030</v>
      </c>
      <c r="F1027" s="280" t="str" cm="1">
        <f t="array" ref="F1027">IF($C1027="","",INDEX(import_data,$C1027,F$9))</f>
        <v>Silvija</v>
      </c>
      <c r="G1027" s="280" t="str" cm="1">
        <f t="array" ref="G1027">IF($C1027="","",INDEX(import_data,$C1027,G$9))</f>
        <v>Perak</v>
      </c>
      <c r="H1027" s="280" t="str" cm="1">
        <f t="array" ref="H1027">IF($C1027="","",IF(INDEX(import_data,$C1027,H$9)="","",INDEX(import_data,$C1027,H$9)))</f>
        <v>OK Vihor</v>
      </c>
      <c r="I1027" s="300" t="str" cm="1">
        <f t="array" ref="I1027">IF($C1027="","",IF(INDEX(import_data,$C1027,I$9)="","",INDEX(import_data,$C1027,I$9)))</f>
        <v/>
      </c>
      <c r="K1027" s="312" t="str">
        <f t="shared" si="106"/>
        <v>Silvija – Perak – OK Vihor</v>
      </c>
      <c r="L1027" s="92" t="s">
        <v>0</v>
      </c>
      <c r="M1027" s="312" t="str">
        <f t="shared" si="107"/>
        <v>Silvija – Perak – OK Vihor</v>
      </c>
      <c r="N1027" s="92" t="s">
        <v>0</v>
      </c>
      <c r="O1027" s="312" t="str">
        <f t="shared" si="108"/>
        <v>Silvija – Perak</v>
      </c>
      <c r="P1027" s="92" t="s">
        <v>0</v>
      </c>
      <c r="Q1027" s="141">
        <f t="shared" si="111"/>
        <v>1015</v>
      </c>
      <c r="R1027" s="278" t="str">
        <f t="shared" si="110"/>
        <v/>
      </c>
      <c r="T1027" s="282" t="str" cm="1">
        <f t="array" ref="T1027">IFERROR(INDEX(import_data,MATCH($T$8&amp;"-"&amp;$Q1027,import_key,0),T$9),"")</f>
        <v/>
      </c>
      <c r="U1027" s="280" t="str" cm="1">
        <f t="array" ref="U1027">IFERROR(INDEX(import_data,MATCH($T$8&amp;"-"&amp;$Q1027,import_key,0),U$9),"")</f>
        <v/>
      </c>
      <c r="V1027" s="300" t="str" cm="1">
        <f t="array" ref="V1027">IFERROR(INDEX(import_data,MATCH($T$8&amp;"-"&amp;$Q1027,import_key,0),V$9),"")</f>
        <v/>
      </c>
    </row>
    <row r="1028" spans="2:22" x14ac:dyDescent="0.25">
      <c r="B1028" s="141">
        <f t="shared" si="112"/>
        <v>1016</v>
      </c>
      <c r="C1028" s="278">
        <f t="shared" si="109"/>
        <v>1034</v>
      </c>
      <c r="E1028" s="282" cm="1">
        <f t="array" ref="E1028">IF($C1028="","",INDEX(import_data,$C1028,E$9))</f>
        <v>1787</v>
      </c>
      <c r="F1028" s="280" t="str" cm="1">
        <f t="array" ref="F1028">IF($C1028="","",INDEX(import_data,$C1028,F$9))</f>
        <v>Silvije</v>
      </c>
      <c r="G1028" s="280" t="str" cm="1">
        <f t="array" ref="G1028">IF($C1028="","",INDEX(import_data,$C1028,G$9))</f>
        <v>Nosić</v>
      </c>
      <c r="H1028" s="280" t="str" cm="1">
        <f t="array" ref="H1028">IF($C1028="","",IF(INDEX(import_data,$C1028,H$9)="","",INDEX(import_data,$C1028,H$9)))</f>
        <v>OK Kapela</v>
      </c>
      <c r="I1028" s="300" t="str" cm="1">
        <f t="array" ref="I1028">IF($C1028="","",IF(INDEX(import_data,$C1028,I$9)="","",INDEX(import_data,$C1028,I$9)))</f>
        <v/>
      </c>
      <c r="K1028" s="312" t="str">
        <f t="shared" si="106"/>
        <v>Silvije – Nosić – OK Kapela</v>
      </c>
      <c r="L1028" s="92" t="s">
        <v>0</v>
      </c>
      <c r="M1028" s="312" t="str">
        <f t="shared" si="107"/>
        <v>Silvije – Nosić – OK Kapela</v>
      </c>
      <c r="N1028" s="92" t="s">
        <v>0</v>
      </c>
      <c r="O1028" s="312" t="str">
        <f t="shared" si="108"/>
        <v>Silvije – Nosić</v>
      </c>
      <c r="P1028" s="92" t="s">
        <v>0</v>
      </c>
      <c r="Q1028" s="141">
        <f t="shared" si="111"/>
        <v>1016</v>
      </c>
      <c r="R1028" s="278" t="str">
        <f t="shared" si="110"/>
        <v/>
      </c>
      <c r="T1028" s="282" t="str" cm="1">
        <f t="array" ref="T1028">IFERROR(INDEX(import_data,MATCH($T$8&amp;"-"&amp;$Q1028,import_key,0),T$9),"")</f>
        <v/>
      </c>
      <c r="U1028" s="280" t="str" cm="1">
        <f t="array" ref="U1028">IFERROR(INDEX(import_data,MATCH($T$8&amp;"-"&amp;$Q1028,import_key,0),U$9),"")</f>
        <v/>
      </c>
      <c r="V1028" s="300" t="str" cm="1">
        <f t="array" ref="V1028">IFERROR(INDEX(import_data,MATCH($T$8&amp;"-"&amp;$Q1028,import_key,0),V$9),"")</f>
        <v/>
      </c>
    </row>
    <row r="1029" spans="2:22" x14ac:dyDescent="0.25">
      <c r="B1029" s="141">
        <f t="shared" si="112"/>
        <v>1017</v>
      </c>
      <c r="C1029" s="278">
        <f t="shared" si="109"/>
        <v>1035</v>
      </c>
      <c r="E1029" s="282" cm="1">
        <f t="array" ref="E1029">IF($C1029="","",INDEX(import_data,$C1029,E$9))</f>
        <v>1582</v>
      </c>
      <c r="F1029" s="280" t="str" cm="1">
        <f t="array" ref="F1029">IF($C1029="","",INDEX(import_data,$C1029,F$9))</f>
        <v>Šime</v>
      </c>
      <c r="G1029" s="280" t="str" cm="1">
        <f t="array" ref="G1029">IF($C1029="","",INDEX(import_data,$C1029,G$9))</f>
        <v>Šarić</v>
      </c>
      <c r="H1029" s="280" t="str" cm="1">
        <f t="array" ref="H1029">IF($C1029="","",IF(INDEX(import_data,$C1029,H$9)="","",INDEX(import_data,$C1029,H$9)))</f>
        <v>OK Sova</v>
      </c>
      <c r="I1029" s="300" t="str" cm="1">
        <f t="array" ref="I1029">IF($C1029="","",IF(INDEX(import_data,$C1029,I$9)="","",INDEX(import_data,$C1029,I$9)))</f>
        <v/>
      </c>
      <c r="K1029" s="312" t="str">
        <f t="shared" si="106"/>
        <v>Šime – Šarić – OK Sova</v>
      </c>
      <c r="L1029" s="92" t="s">
        <v>0</v>
      </c>
      <c r="M1029" s="312" t="str">
        <f t="shared" si="107"/>
        <v>Šime – Šarić – OK Sova</v>
      </c>
      <c r="N1029" s="92" t="s">
        <v>0</v>
      </c>
      <c r="O1029" s="312" t="str">
        <f t="shared" si="108"/>
        <v>Šime – Šarić</v>
      </c>
      <c r="P1029" s="92" t="s">
        <v>0</v>
      </c>
      <c r="Q1029" s="141">
        <f t="shared" si="111"/>
        <v>1017</v>
      </c>
      <c r="R1029" s="278" t="str">
        <f t="shared" si="110"/>
        <v/>
      </c>
      <c r="T1029" s="282" t="str" cm="1">
        <f t="array" ref="T1029">IFERROR(INDEX(import_data,MATCH($T$8&amp;"-"&amp;$Q1029,import_key,0),T$9),"")</f>
        <v/>
      </c>
      <c r="U1029" s="280" t="str" cm="1">
        <f t="array" ref="U1029">IFERROR(INDEX(import_data,MATCH($T$8&amp;"-"&amp;$Q1029,import_key,0),U$9),"")</f>
        <v/>
      </c>
      <c r="V1029" s="300" t="str" cm="1">
        <f t="array" ref="V1029">IFERROR(INDEX(import_data,MATCH($T$8&amp;"-"&amp;$Q1029,import_key,0),V$9),"")</f>
        <v/>
      </c>
    </row>
    <row r="1030" spans="2:22" x14ac:dyDescent="0.25">
      <c r="B1030" s="141">
        <f t="shared" si="112"/>
        <v>1018</v>
      </c>
      <c r="C1030" s="278">
        <f t="shared" si="109"/>
        <v>1036</v>
      </c>
      <c r="E1030" s="282" cm="1">
        <f t="array" ref="E1030">IF($C1030="","",INDEX(import_data,$C1030,E$9))</f>
        <v>1764</v>
      </c>
      <c r="F1030" s="280" t="str" cm="1">
        <f t="array" ref="F1030">IF($C1030="","",INDEX(import_data,$C1030,F$9))</f>
        <v>Šimun</v>
      </c>
      <c r="G1030" s="280" t="str" cm="1">
        <f t="array" ref="G1030">IF($C1030="","",INDEX(import_data,$C1030,G$9))</f>
        <v>Ilčić</v>
      </c>
      <c r="H1030" s="280" t="str" cm="1">
        <f t="array" ref="H1030">IF($C1030="","",IF(INDEX(import_data,$C1030,H$9)="","",INDEX(import_data,$C1030,H$9)))</f>
        <v>OK Ivan Merz</v>
      </c>
      <c r="I1030" s="300" t="str" cm="1">
        <f t="array" ref="I1030">IF($C1030="","",IF(INDEX(import_data,$C1030,I$9)="","",INDEX(import_data,$C1030,I$9)))</f>
        <v/>
      </c>
      <c r="K1030" s="312" t="str">
        <f t="shared" si="106"/>
        <v>Šimun – Ilčić – OK Ivan Merz</v>
      </c>
      <c r="L1030" s="92" t="s">
        <v>0</v>
      </c>
      <c r="M1030" s="312" t="str">
        <f t="shared" si="107"/>
        <v>Šimun – Ilčić – OK Ivan Merz</v>
      </c>
      <c r="N1030" s="92" t="s">
        <v>0</v>
      </c>
      <c r="O1030" s="312" t="str">
        <f t="shared" si="108"/>
        <v>Šimun – Ilčić</v>
      </c>
      <c r="P1030" s="92" t="s">
        <v>0</v>
      </c>
      <c r="Q1030" s="141">
        <f t="shared" si="111"/>
        <v>1018</v>
      </c>
      <c r="R1030" s="278" t="str">
        <f t="shared" si="110"/>
        <v/>
      </c>
      <c r="T1030" s="282" t="str" cm="1">
        <f t="array" ref="T1030">IFERROR(INDEX(import_data,MATCH($T$8&amp;"-"&amp;$Q1030,import_key,0),T$9),"")</f>
        <v/>
      </c>
      <c r="U1030" s="280" t="str" cm="1">
        <f t="array" ref="U1030">IFERROR(INDEX(import_data,MATCH($T$8&amp;"-"&amp;$Q1030,import_key,0),U$9),"")</f>
        <v/>
      </c>
      <c r="V1030" s="300" t="str" cm="1">
        <f t="array" ref="V1030">IFERROR(INDEX(import_data,MATCH($T$8&amp;"-"&amp;$Q1030,import_key,0),V$9),"")</f>
        <v/>
      </c>
    </row>
    <row r="1031" spans="2:22" x14ac:dyDescent="0.25">
      <c r="B1031" s="141">
        <f t="shared" si="112"/>
        <v>1019</v>
      </c>
      <c r="C1031" s="278">
        <f t="shared" si="109"/>
        <v>1037</v>
      </c>
      <c r="E1031" s="282" cm="1">
        <f t="array" ref="E1031">IF($C1031="","",INDEX(import_data,$C1031,E$9))</f>
        <v>1803</v>
      </c>
      <c r="F1031" s="280" t="str" cm="1">
        <f t="array" ref="F1031">IF($C1031="","",INDEX(import_data,$C1031,F$9))</f>
        <v>Šimun</v>
      </c>
      <c r="G1031" s="280" t="str" cm="1">
        <f t="array" ref="G1031">IF($C1031="","",INDEX(import_data,$C1031,G$9))</f>
        <v>Matešić</v>
      </c>
      <c r="H1031" s="280" t="str" cm="1">
        <f t="array" ref="H1031">IF($C1031="","",IF(INDEX(import_data,$C1031,H$9)="","",INDEX(import_data,$C1031,H$9)))</f>
        <v>OK Vihor</v>
      </c>
      <c r="I1031" s="300" t="str" cm="1">
        <f t="array" ref="I1031">IF($C1031="","",IF(INDEX(import_data,$C1031,I$9)="","",INDEX(import_data,$C1031,I$9)))</f>
        <v/>
      </c>
      <c r="K1031" s="312" t="str">
        <f t="shared" si="106"/>
        <v>Šimun – Matešić – OK Vihor</v>
      </c>
      <c r="L1031" s="92" t="s">
        <v>0</v>
      </c>
      <c r="M1031" s="312" t="str">
        <f t="shared" si="107"/>
        <v>Šimun – Matešić – OK Vihor</v>
      </c>
      <c r="N1031" s="92" t="s">
        <v>0</v>
      </c>
      <c r="O1031" s="312" t="str">
        <f t="shared" si="108"/>
        <v>Šimun – Matešić</v>
      </c>
      <c r="P1031" s="92" t="s">
        <v>0</v>
      </c>
      <c r="Q1031" s="141">
        <f t="shared" si="111"/>
        <v>1019</v>
      </c>
      <c r="R1031" s="278" t="str">
        <f t="shared" si="110"/>
        <v/>
      </c>
      <c r="T1031" s="282" t="str" cm="1">
        <f t="array" ref="T1031">IFERROR(INDEX(import_data,MATCH($T$8&amp;"-"&amp;$Q1031,import_key,0),T$9),"")</f>
        <v/>
      </c>
      <c r="U1031" s="280" t="str" cm="1">
        <f t="array" ref="U1031">IFERROR(INDEX(import_data,MATCH($T$8&amp;"-"&amp;$Q1031,import_key,0),U$9),"")</f>
        <v/>
      </c>
      <c r="V1031" s="300" t="str" cm="1">
        <f t="array" ref="V1031">IFERROR(INDEX(import_data,MATCH($T$8&amp;"-"&amp;$Q1031,import_key,0),V$9),"")</f>
        <v/>
      </c>
    </row>
    <row r="1032" spans="2:22" x14ac:dyDescent="0.25">
      <c r="B1032" s="141">
        <f t="shared" si="112"/>
        <v>1020</v>
      </c>
      <c r="C1032" s="278">
        <f t="shared" si="109"/>
        <v>1038</v>
      </c>
      <c r="E1032" s="282" cm="1">
        <f t="array" ref="E1032">IF($C1032="","",INDEX(import_data,$C1032,E$9))</f>
        <v>2260</v>
      </c>
      <c r="F1032" s="280" t="str" cm="1">
        <f t="array" ref="F1032">IF($C1032="","",INDEX(import_data,$C1032,F$9))</f>
        <v>Šimun</v>
      </c>
      <c r="G1032" s="280" t="str" cm="1">
        <f t="array" ref="G1032">IF($C1032="","",INDEX(import_data,$C1032,G$9))</f>
        <v>Lovren</v>
      </c>
      <c r="H1032" s="280" t="str" cm="1">
        <f t="array" ref="H1032">IF($C1032="","",IF(INDEX(import_data,$C1032,H$9)="","",INDEX(import_data,$C1032,H$9)))</f>
        <v>OK Kapela</v>
      </c>
      <c r="I1032" s="300" t="str" cm="1">
        <f t="array" ref="I1032">IF($C1032="","",IF(INDEX(import_data,$C1032,I$9)="","",INDEX(import_data,$C1032,I$9)))</f>
        <v/>
      </c>
      <c r="K1032" s="312" t="str">
        <f t="shared" si="106"/>
        <v>Šimun – Lovren – OK Kapela</v>
      </c>
      <c r="L1032" s="92" t="s">
        <v>0</v>
      </c>
      <c r="M1032" s="312" t="str">
        <f t="shared" si="107"/>
        <v>Šimun – Lovren – OK Kapela</v>
      </c>
      <c r="N1032" s="92" t="s">
        <v>0</v>
      </c>
      <c r="O1032" s="312" t="str">
        <f t="shared" si="108"/>
        <v>Šimun – Lovren</v>
      </c>
      <c r="P1032" s="92" t="s">
        <v>0</v>
      </c>
      <c r="Q1032" s="141">
        <f t="shared" si="111"/>
        <v>1020</v>
      </c>
      <c r="R1032" s="278" t="str">
        <f t="shared" si="110"/>
        <v/>
      </c>
      <c r="T1032" s="282" t="str" cm="1">
        <f t="array" ref="T1032">IFERROR(INDEX(import_data,MATCH($T$8&amp;"-"&amp;$Q1032,import_key,0),T$9),"")</f>
        <v/>
      </c>
      <c r="U1032" s="280" t="str" cm="1">
        <f t="array" ref="U1032">IFERROR(INDEX(import_data,MATCH($T$8&amp;"-"&amp;$Q1032,import_key,0),U$9),"")</f>
        <v/>
      </c>
      <c r="V1032" s="300" t="str" cm="1">
        <f t="array" ref="V1032">IFERROR(INDEX(import_data,MATCH($T$8&amp;"-"&amp;$Q1032,import_key,0),V$9),"")</f>
        <v/>
      </c>
    </row>
    <row r="1033" spans="2:22" x14ac:dyDescent="0.25">
      <c r="B1033" s="141">
        <f t="shared" si="112"/>
        <v>1021</v>
      </c>
      <c r="C1033" s="278">
        <f t="shared" si="109"/>
        <v>1039</v>
      </c>
      <c r="E1033" s="282" cm="1">
        <f t="array" ref="E1033">IF($C1033="","",INDEX(import_data,$C1033,E$9))</f>
        <v>1310</v>
      </c>
      <c r="F1033" s="280" t="str" cm="1">
        <f t="array" ref="F1033">IF($C1033="","",INDEX(import_data,$C1033,F$9))</f>
        <v>Siniša</v>
      </c>
      <c r="G1033" s="280" t="str" cm="1">
        <f t="array" ref="G1033">IF($C1033="","",INDEX(import_data,$C1033,G$9))</f>
        <v>Lah</v>
      </c>
      <c r="H1033" s="280" t="str" cm="1">
        <f t="array" ref="H1033">IF($C1033="","",IF(INDEX(import_data,$C1033,H$9)="","",INDEX(import_data,$C1033,H$9)))</f>
        <v>OK Varaždin</v>
      </c>
      <c r="I1033" s="300" t="str" cm="1">
        <f t="array" ref="I1033">IF($C1033="","",IF(INDEX(import_data,$C1033,I$9)="","",INDEX(import_data,$C1033,I$9)))</f>
        <v>M21B</v>
      </c>
      <c r="K1033" s="312" t="str">
        <f t="shared" si="106"/>
        <v>Siniša – Lah – OK Varaždin – M21B</v>
      </c>
      <c r="L1033" s="92" t="s">
        <v>0</v>
      </c>
      <c r="M1033" s="312" t="str">
        <f t="shared" si="107"/>
        <v>Siniša – Lah – OK Varaždin</v>
      </c>
      <c r="N1033" s="92" t="s">
        <v>0</v>
      </c>
      <c r="O1033" s="312" t="str">
        <f t="shared" si="108"/>
        <v>Siniša – Lah</v>
      </c>
      <c r="P1033" s="92" t="s">
        <v>0</v>
      </c>
      <c r="Q1033" s="141">
        <f t="shared" si="111"/>
        <v>1021</v>
      </c>
      <c r="R1033" s="278" t="str">
        <f t="shared" si="110"/>
        <v/>
      </c>
      <c r="T1033" s="282" t="str" cm="1">
        <f t="array" ref="T1033">IFERROR(INDEX(import_data,MATCH($T$8&amp;"-"&amp;$Q1033,import_key,0),T$9),"")</f>
        <v/>
      </c>
      <c r="U1033" s="280" t="str" cm="1">
        <f t="array" ref="U1033">IFERROR(INDEX(import_data,MATCH($T$8&amp;"-"&amp;$Q1033,import_key,0),U$9),"")</f>
        <v/>
      </c>
      <c r="V1033" s="300" t="str" cm="1">
        <f t="array" ref="V1033">IFERROR(INDEX(import_data,MATCH($T$8&amp;"-"&amp;$Q1033,import_key,0),V$9),"")</f>
        <v/>
      </c>
    </row>
    <row r="1034" spans="2:22" x14ac:dyDescent="0.25">
      <c r="B1034" s="141">
        <f t="shared" si="112"/>
        <v>1022</v>
      </c>
      <c r="C1034" s="278">
        <f t="shared" si="109"/>
        <v>1040</v>
      </c>
      <c r="E1034" s="282" cm="1">
        <f t="array" ref="E1034">IF($C1034="","",INDEX(import_data,$C1034,E$9))</f>
        <v>1695</v>
      </c>
      <c r="F1034" s="280" t="str" cm="1">
        <f t="array" ref="F1034">IF($C1034="","",INDEX(import_data,$C1034,F$9))</f>
        <v>Siniša</v>
      </c>
      <c r="G1034" s="280" t="str" cm="1">
        <f t="array" ref="G1034">IF($C1034="","",INDEX(import_data,$C1034,G$9))</f>
        <v>Đukić</v>
      </c>
      <c r="H1034" s="280" t="str" cm="1">
        <f t="array" ref="H1034">IF($C1034="","",IF(INDEX(import_data,$C1034,H$9)="","",INDEX(import_data,$C1034,H$9)))</f>
        <v>OK Vihor</v>
      </c>
      <c r="I1034" s="300" t="str" cm="1">
        <f t="array" ref="I1034">IF($C1034="","",IF(INDEX(import_data,$C1034,I$9)="","",INDEX(import_data,$C1034,I$9)))</f>
        <v/>
      </c>
      <c r="K1034" s="312" t="str">
        <f t="shared" si="106"/>
        <v>Siniša – Đukić – OK Vihor</v>
      </c>
      <c r="L1034" s="92" t="s">
        <v>0</v>
      </c>
      <c r="M1034" s="312" t="str">
        <f t="shared" si="107"/>
        <v>Siniša – Đukić – OK Vihor</v>
      </c>
      <c r="N1034" s="92" t="s">
        <v>0</v>
      </c>
      <c r="O1034" s="312" t="str">
        <f t="shared" si="108"/>
        <v>Siniša – Đukić</v>
      </c>
      <c r="P1034" s="92" t="s">
        <v>0</v>
      </c>
      <c r="Q1034" s="141">
        <f t="shared" si="111"/>
        <v>1022</v>
      </c>
      <c r="R1034" s="278" t="str">
        <f t="shared" si="110"/>
        <v/>
      </c>
      <c r="T1034" s="282" t="str" cm="1">
        <f t="array" ref="T1034">IFERROR(INDEX(import_data,MATCH($T$8&amp;"-"&amp;$Q1034,import_key,0),T$9),"")</f>
        <v/>
      </c>
      <c r="U1034" s="280" t="str" cm="1">
        <f t="array" ref="U1034">IFERROR(INDEX(import_data,MATCH($T$8&amp;"-"&amp;$Q1034,import_key,0),U$9),"")</f>
        <v/>
      </c>
      <c r="V1034" s="300" t="str" cm="1">
        <f t="array" ref="V1034">IFERROR(INDEX(import_data,MATCH($T$8&amp;"-"&amp;$Q1034,import_key,0),V$9),"")</f>
        <v/>
      </c>
    </row>
    <row r="1035" spans="2:22" x14ac:dyDescent="0.25">
      <c r="B1035" s="141">
        <f t="shared" si="112"/>
        <v>1023</v>
      </c>
      <c r="C1035" s="278">
        <f t="shared" si="109"/>
        <v>1041</v>
      </c>
      <c r="E1035" s="282" cm="1">
        <f t="array" ref="E1035">IF($C1035="","",INDEX(import_data,$C1035,E$9))</f>
        <v>1679</v>
      </c>
      <c r="F1035" s="280" t="str" cm="1">
        <f t="array" ref="F1035">IF($C1035="","",INDEX(import_data,$C1035,F$9))</f>
        <v>Siniša</v>
      </c>
      <c r="G1035" s="280" t="str" cm="1">
        <f t="array" ref="G1035">IF($C1035="","",INDEX(import_data,$C1035,G$9))</f>
        <v>Muhtić</v>
      </c>
      <c r="H1035" s="280" t="str" cm="1">
        <f t="array" ref="H1035">IF($C1035="","",IF(INDEX(import_data,$C1035,H$9)="","",INDEX(import_data,$C1035,H$9)))</f>
        <v>OK Bjelovar</v>
      </c>
      <c r="I1035" s="300" t="str" cm="1">
        <f t="array" ref="I1035">IF($C1035="","",IF(INDEX(import_data,$C1035,I$9)="","",INDEX(import_data,$C1035,I$9)))</f>
        <v/>
      </c>
      <c r="K1035" s="312" t="str">
        <f t="shared" si="106"/>
        <v>Siniša – Muhtić – OK Bjelovar</v>
      </c>
      <c r="L1035" s="92" t="s">
        <v>0</v>
      </c>
      <c r="M1035" s="312" t="str">
        <f t="shared" si="107"/>
        <v>Siniša – Muhtić – OK Bjelovar</v>
      </c>
      <c r="N1035" s="92" t="s">
        <v>0</v>
      </c>
      <c r="O1035" s="312" t="str">
        <f t="shared" si="108"/>
        <v>Siniša – Muhtić</v>
      </c>
      <c r="P1035" s="92" t="s">
        <v>0</v>
      </c>
      <c r="Q1035" s="141">
        <f t="shared" si="111"/>
        <v>1023</v>
      </c>
      <c r="R1035" s="278" t="str">
        <f t="shared" si="110"/>
        <v/>
      </c>
      <c r="T1035" s="282" t="str" cm="1">
        <f t="array" ref="T1035">IFERROR(INDEX(import_data,MATCH($T$8&amp;"-"&amp;$Q1035,import_key,0),T$9),"")</f>
        <v/>
      </c>
      <c r="U1035" s="280" t="str" cm="1">
        <f t="array" ref="U1035">IFERROR(INDEX(import_data,MATCH($T$8&amp;"-"&amp;$Q1035,import_key,0),U$9),"")</f>
        <v/>
      </c>
      <c r="V1035" s="300" t="str" cm="1">
        <f t="array" ref="V1035">IFERROR(INDEX(import_data,MATCH($T$8&amp;"-"&amp;$Q1035,import_key,0),V$9),"")</f>
        <v/>
      </c>
    </row>
    <row r="1036" spans="2:22" x14ac:dyDescent="0.25">
      <c r="B1036" s="141">
        <f t="shared" si="112"/>
        <v>1024</v>
      </c>
      <c r="C1036" s="278">
        <f t="shared" si="109"/>
        <v>1042</v>
      </c>
      <c r="E1036" s="282" cm="1">
        <f t="array" ref="E1036">IF($C1036="","",INDEX(import_data,$C1036,E$9))</f>
        <v>1183</v>
      </c>
      <c r="F1036" s="280" t="str" cm="1">
        <f t="array" ref="F1036">IF($C1036="","",INDEX(import_data,$C1036,F$9))</f>
        <v>Siniša</v>
      </c>
      <c r="G1036" s="280" t="str" cm="1">
        <f t="array" ref="G1036">IF($C1036="","",INDEX(import_data,$C1036,G$9))</f>
        <v>Mareković</v>
      </c>
      <c r="H1036" s="280" t="str" cm="1">
        <f t="array" ref="H1036">IF($C1036="","",IF(INDEX(import_data,$C1036,H$9)="","",INDEX(import_data,$C1036,H$9)))</f>
        <v>OK Vihor</v>
      </c>
      <c r="I1036" s="300" t="str" cm="1">
        <f t="array" ref="I1036">IF($C1036="","",IF(INDEX(import_data,$C1036,I$9)="","",INDEX(import_data,$C1036,I$9)))</f>
        <v>M45</v>
      </c>
      <c r="K1036" s="312" t="str">
        <f t="shared" ref="K1036:K1099" si="113">IF(F1036="","",F1036) &amp; IF(G1036="",""," – " &amp; G1036) &amp; IF(H1036="",""," – " &amp; H1036) &amp; IF(I1036="",""," – " &amp; I1036)</f>
        <v>Siniša – Mareković – OK Vihor – M45</v>
      </c>
      <c r="L1036" s="92" t="s">
        <v>0</v>
      </c>
      <c r="M1036" s="312" t="str">
        <f t="shared" ref="M1036:M1099" si="114">IF(F1036="","",F1036) &amp; IF(G1036="",""," – " &amp; G1036) &amp; IF(H1036="",""," – " &amp; H1036)</f>
        <v>Siniša – Mareković – OK Vihor</v>
      </c>
      <c r="N1036" s="92" t="s">
        <v>0</v>
      </c>
      <c r="O1036" s="312" t="str">
        <f t="shared" ref="O1036:O1099" si="115">IF(F1036="","",F1036) &amp; IF(G1036="",""," – " &amp; G1036)</f>
        <v>Siniša – Mareković</v>
      </c>
      <c r="P1036" s="92" t="s">
        <v>0</v>
      </c>
      <c r="Q1036" s="141">
        <f t="shared" si="111"/>
        <v>1024</v>
      </c>
      <c r="R1036" s="278" t="str">
        <f t="shared" si="110"/>
        <v/>
      </c>
      <c r="T1036" s="282" t="str" cm="1">
        <f t="array" ref="T1036">IFERROR(INDEX(import_data,MATCH($T$8&amp;"-"&amp;$Q1036,import_key,0),T$9),"")</f>
        <v/>
      </c>
      <c r="U1036" s="280" t="str" cm="1">
        <f t="array" ref="U1036">IFERROR(INDEX(import_data,MATCH($T$8&amp;"-"&amp;$Q1036,import_key,0),U$9),"")</f>
        <v/>
      </c>
      <c r="V1036" s="300" t="str" cm="1">
        <f t="array" ref="V1036">IFERROR(INDEX(import_data,MATCH($T$8&amp;"-"&amp;$Q1036,import_key,0),V$9),"")</f>
        <v/>
      </c>
    </row>
    <row r="1037" spans="2:22" x14ac:dyDescent="0.25">
      <c r="B1037" s="141">
        <f t="shared" si="112"/>
        <v>1025</v>
      </c>
      <c r="C1037" s="278">
        <f t="shared" ref="C1037:C1100" si="116">IFERROR(MATCH($E$8&amp;"-"&amp;B1037,import_key,0),"")</f>
        <v>1043</v>
      </c>
      <c r="E1037" s="282" cm="1">
        <f t="array" ref="E1037">IF($C1037="","",INDEX(import_data,$C1037,E$9))</f>
        <v>1670</v>
      </c>
      <c r="F1037" s="280" t="str" cm="1">
        <f t="array" ref="F1037">IF($C1037="","",INDEX(import_data,$C1037,F$9))</f>
        <v>Slađana</v>
      </c>
      <c r="G1037" s="280" t="str" cm="1">
        <f t="array" ref="G1037">IF($C1037="","",INDEX(import_data,$C1037,G$9))</f>
        <v>Ovčarić</v>
      </c>
      <c r="H1037" s="280" t="str" cm="1">
        <f t="array" ref="H1037">IF($C1037="","",IF(INDEX(import_data,$C1037,H$9)="","",INDEX(import_data,$C1037,H$9)))</f>
        <v>OK Kapela</v>
      </c>
      <c r="I1037" s="300" t="str" cm="1">
        <f t="array" ref="I1037">IF($C1037="","",IF(INDEX(import_data,$C1037,I$9)="","",INDEX(import_data,$C1037,I$9)))</f>
        <v/>
      </c>
      <c r="K1037" s="312" t="str">
        <f t="shared" si="113"/>
        <v>Slađana – Ovčarić – OK Kapela</v>
      </c>
      <c r="L1037" s="92" t="s">
        <v>0</v>
      </c>
      <c r="M1037" s="312" t="str">
        <f t="shared" si="114"/>
        <v>Slađana – Ovčarić – OK Kapela</v>
      </c>
      <c r="N1037" s="92" t="s">
        <v>0</v>
      </c>
      <c r="O1037" s="312" t="str">
        <f t="shared" si="115"/>
        <v>Slađana – Ovčarić</v>
      </c>
      <c r="P1037" s="92" t="s">
        <v>0</v>
      </c>
      <c r="Q1037" s="141">
        <f t="shared" si="111"/>
        <v>1025</v>
      </c>
      <c r="R1037" s="278" t="str">
        <f t="shared" ref="R1037:R1100" si="117">IFERROR(MATCH($T$8&amp;"-"&amp;Q1037,import_key,0),"")</f>
        <v/>
      </c>
      <c r="T1037" s="282" t="str" cm="1">
        <f t="array" ref="T1037">IFERROR(INDEX(import_data,MATCH($T$8&amp;"-"&amp;$Q1037,import_key,0),T$9),"")</f>
        <v/>
      </c>
      <c r="U1037" s="280" t="str" cm="1">
        <f t="array" ref="U1037">IFERROR(INDEX(import_data,MATCH($T$8&amp;"-"&amp;$Q1037,import_key,0),U$9),"")</f>
        <v/>
      </c>
      <c r="V1037" s="300" t="str" cm="1">
        <f t="array" ref="V1037">IFERROR(INDEX(import_data,MATCH($T$8&amp;"-"&amp;$Q1037,import_key,0),V$9),"")</f>
        <v/>
      </c>
    </row>
    <row r="1038" spans="2:22" x14ac:dyDescent="0.25">
      <c r="B1038" s="141">
        <f t="shared" si="112"/>
        <v>1026</v>
      </c>
      <c r="C1038" s="278">
        <f t="shared" si="116"/>
        <v>1044</v>
      </c>
      <c r="E1038" s="282" cm="1">
        <f t="array" ref="E1038">IF($C1038="","",INDEX(import_data,$C1038,E$9))</f>
        <v>1135</v>
      </c>
      <c r="F1038" s="280" t="str" cm="1">
        <f t="array" ref="F1038">IF($C1038="","",INDEX(import_data,$C1038,F$9))</f>
        <v>Slađana</v>
      </c>
      <c r="G1038" s="280" t="str" cm="1">
        <f t="array" ref="G1038">IF($C1038="","",INDEX(import_data,$C1038,G$9))</f>
        <v>Lučić</v>
      </c>
      <c r="H1038" s="280" t="str" cm="1">
        <f t="array" ref="H1038">IF($C1038="","",IF(INDEX(import_data,$C1038,H$9)="","",INDEX(import_data,$C1038,H$9)))</f>
        <v>OK Kapela</v>
      </c>
      <c r="I1038" s="300" t="str" cm="1">
        <f t="array" ref="I1038">IF($C1038="","",IF(INDEX(import_data,$C1038,I$9)="","",INDEX(import_data,$C1038,I$9)))</f>
        <v>Ž35</v>
      </c>
      <c r="K1038" s="312" t="str">
        <f t="shared" si="113"/>
        <v>Slađana – Lučić – OK Kapela – Ž35</v>
      </c>
      <c r="L1038" s="92" t="s">
        <v>0</v>
      </c>
      <c r="M1038" s="312" t="str">
        <f t="shared" si="114"/>
        <v>Slađana – Lučić – OK Kapela</v>
      </c>
      <c r="N1038" s="92" t="s">
        <v>0</v>
      </c>
      <c r="O1038" s="312" t="str">
        <f t="shared" si="115"/>
        <v>Slađana – Lučić</v>
      </c>
      <c r="P1038" s="92" t="s">
        <v>0</v>
      </c>
      <c r="Q1038" s="141">
        <f t="shared" ref="Q1038:Q1101" si="118">Q1037+1</f>
        <v>1026</v>
      </c>
      <c r="R1038" s="278" t="str">
        <f t="shared" si="117"/>
        <v/>
      </c>
      <c r="T1038" s="282" t="str" cm="1">
        <f t="array" ref="T1038">IFERROR(INDEX(import_data,MATCH($T$8&amp;"-"&amp;$Q1038,import_key,0),T$9),"")</f>
        <v/>
      </c>
      <c r="U1038" s="280" t="str" cm="1">
        <f t="array" ref="U1038">IFERROR(INDEX(import_data,MATCH($T$8&amp;"-"&amp;$Q1038,import_key,0),U$9),"")</f>
        <v/>
      </c>
      <c r="V1038" s="300" t="str" cm="1">
        <f t="array" ref="V1038">IFERROR(INDEX(import_data,MATCH($T$8&amp;"-"&amp;$Q1038,import_key,0),V$9),"")</f>
        <v/>
      </c>
    </row>
    <row r="1039" spans="2:22" x14ac:dyDescent="0.25">
      <c r="B1039" s="141">
        <f t="shared" si="112"/>
        <v>1027</v>
      </c>
      <c r="C1039" s="278">
        <f t="shared" si="116"/>
        <v>1045</v>
      </c>
      <c r="E1039" s="282" cm="1">
        <f t="array" ref="E1039">IF($C1039="","",INDEX(import_data,$C1039,E$9))</f>
        <v>1957</v>
      </c>
      <c r="F1039" s="280" t="str" cm="1">
        <f t="array" ref="F1039">IF($C1039="","",INDEX(import_data,$C1039,F$9))</f>
        <v>Slavko</v>
      </c>
      <c r="G1039" s="280" t="str" cm="1">
        <f t="array" ref="G1039">IF($C1039="","",INDEX(import_data,$C1039,G$9))</f>
        <v>Sopina</v>
      </c>
      <c r="H1039" s="280" t="str" cm="1">
        <f t="array" ref="H1039">IF($C1039="","",IF(INDEX(import_data,$C1039,H$9)="","",INDEX(import_data,$C1039,H$9)))</f>
        <v/>
      </c>
      <c r="I1039" s="300" t="str" cm="1">
        <f t="array" ref="I1039">IF($C1039="","",IF(INDEX(import_data,$C1039,I$9)="","",INDEX(import_data,$C1039,I$9)))</f>
        <v/>
      </c>
      <c r="K1039" s="312" t="str">
        <f t="shared" si="113"/>
        <v>Slavko – Sopina</v>
      </c>
      <c r="L1039" s="92" t="s">
        <v>0</v>
      </c>
      <c r="M1039" s="312" t="str">
        <f t="shared" si="114"/>
        <v>Slavko – Sopina</v>
      </c>
      <c r="N1039" s="92" t="s">
        <v>0</v>
      </c>
      <c r="O1039" s="312" t="str">
        <f t="shared" si="115"/>
        <v>Slavko – Sopina</v>
      </c>
      <c r="P1039" s="92" t="s">
        <v>0</v>
      </c>
      <c r="Q1039" s="141">
        <f t="shared" si="118"/>
        <v>1027</v>
      </c>
      <c r="R1039" s="278" t="str">
        <f t="shared" si="117"/>
        <v/>
      </c>
      <c r="T1039" s="282" t="str" cm="1">
        <f t="array" ref="T1039">IFERROR(INDEX(import_data,MATCH($T$8&amp;"-"&amp;$Q1039,import_key,0),T$9),"")</f>
        <v/>
      </c>
      <c r="U1039" s="280" t="str" cm="1">
        <f t="array" ref="U1039">IFERROR(INDEX(import_data,MATCH($T$8&amp;"-"&amp;$Q1039,import_key,0),U$9),"")</f>
        <v/>
      </c>
      <c r="V1039" s="300" t="str" cm="1">
        <f t="array" ref="V1039">IFERROR(INDEX(import_data,MATCH($T$8&amp;"-"&amp;$Q1039,import_key,0),V$9),"")</f>
        <v/>
      </c>
    </row>
    <row r="1040" spans="2:22" x14ac:dyDescent="0.25">
      <c r="B1040" s="141">
        <f t="shared" si="112"/>
        <v>1028</v>
      </c>
      <c r="C1040" s="278">
        <f t="shared" si="116"/>
        <v>1046</v>
      </c>
      <c r="E1040" s="282" cm="1">
        <f t="array" ref="E1040">IF($C1040="","",INDEX(import_data,$C1040,E$9))</f>
        <v>1077</v>
      </c>
      <c r="F1040" s="280" t="str" cm="1">
        <f t="array" ref="F1040">IF($C1040="","",INDEX(import_data,$C1040,F$9))</f>
        <v>Slobodan</v>
      </c>
      <c r="G1040" s="280" t="str" cm="1">
        <f t="array" ref="G1040">IF($C1040="","",INDEX(import_data,$C1040,G$9))</f>
        <v>Sokolović</v>
      </c>
      <c r="H1040" s="280" t="str" cm="1">
        <f t="array" ref="H1040">IF($C1040="","",IF(INDEX(import_data,$C1040,H$9)="","",INDEX(import_data,$C1040,H$9)))</f>
        <v>OK Bjelovar</v>
      </c>
      <c r="I1040" s="300" t="str" cm="1">
        <f t="array" ref="I1040">IF($C1040="","",IF(INDEX(import_data,$C1040,I$9)="","",INDEX(import_data,$C1040,I$9)))</f>
        <v>M55</v>
      </c>
      <c r="K1040" s="312" t="str">
        <f t="shared" si="113"/>
        <v>Slobodan – Sokolović – OK Bjelovar – M55</v>
      </c>
      <c r="L1040" s="92" t="s">
        <v>0</v>
      </c>
      <c r="M1040" s="312" t="str">
        <f t="shared" si="114"/>
        <v>Slobodan – Sokolović – OK Bjelovar</v>
      </c>
      <c r="N1040" s="92" t="s">
        <v>0</v>
      </c>
      <c r="O1040" s="312" t="str">
        <f t="shared" si="115"/>
        <v>Slobodan – Sokolović</v>
      </c>
      <c r="P1040" s="92" t="s">
        <v>0</v>
      </c>
      <c r="Q1040" s="141">
        <f t="shared" si="118"/>
        <v>1028</v>
      </c>
      <c r="R1040" s="278" t="str">
        <f t="shared" si="117"/>
        <v/>
      </c>
      <c r="T1040" s="282" t="str" cm="1">
        <f t="array" ref="T1040">IFERROR(INDEX(import_data,MATCH($T$8&amp;"-"&amp;$Q1040,import_key,0),T$9),"")</f>
        <v/>
      </c>
      <c r="U1040" s="280" t="str" cm="1">
        <f t="array" ref="U1040">IFERROR(INDEX(import_data,MATCH($T$8&amp;"-"&amp;$Q1040,import_key,0),U$9),"")</f>
        <v/>
      </c>
      <c r="V1040" s="300" t="str" cm="1">
        <f t="array" ref="V1040">IFERROR(INDEX(import_data,MATCH($T$8&amp;"-"&amp;$Q1040,import_key,0),V$9),"")</f>
        <v/>
      </c>
    </row>
    <row r="1041" spans="2:22" x14ac:dyDescent="0.25">
      <c r="B1041" s="141">
        <f t="shared" si="112"/>
        <v>1029</v>
      </c>
      <c r="C1041" s="278">
        <f t="shared" si="116"/>
        <v>1047</v>
      </c>
      <c r="E1041" s="282" cm="1">
        <f t="array" ref="E1041">IF($C1041="","",INDEX(import_data,$C1041,E$9))</f>
        <v>1384</v>
      </c>
      <c r="F1041" s="280" t="str" cm="1">
        <f t="array" ref="F1041">IF($C1041="","",INDEX(import_data,$C1041,F$9))</f>
        <v>Smiljana</v>
      </c>
      <c r="G1041" s="280" t="str" cm="1">
        <f t="array" ref="G1041">IF($C1041="","",INDEX(import_data,$C1041,G$9))</f>
        <v>Janžek</v>
      </c>
      <c r="H1041" s="280" t="str" cm="1">
        <f t="array" ref="H1041">IF($C1041="","",IF(INDEX(import_data,$C1041,H$9)="","",INDEX(import_data,$C1041,H$9)))</f>
        <v>OK Međimurje</v>
      </c>
      <c r="I1041" s="300" t="str" cm="1">
        <f t="array" ref="I1041">IF($C1041="","",IF(INDEX(import_data,$C1041,I$9)="","",INDEX(import_data,$C1041,I$9)))</f>
        <v>Ž45</v>
      </c>
      <c r="K1041" s="312" t="str">
        <f t="shared" si="113"/>
        <v>Smiljana – Janžek – OK Međimurje – Ž45</v>
      </c>
      <c r="L1041" s="92" t="s">
        <v>0</v>
      </c>
      <c r="M1041" s="312" t="str">
        <f t="shared" si="114"/>
        <v>Smiljana – Janžek – OK Međimurje</v>
      </c>
      <c r="N1041" s="92" t="s">
        <v>0</v>
      </c>
      <c r="O1041" s="312" t="str">
        <f t="shared" si="115"/>
        <v>Smiljana – Janžek</v>
      </c>
      <c r="P1041" s="92" t="s">
        <v>0</v>
      </c>
      <c r="Q1041" s="141">
        <f t="shared" si="118"/>
        <v>1029</v>
      </c>
      <c r="R1041" s="278" t="str">
        <f t="shared" si="117"/>
        <v/>
      </c>
      <c r="T1041" s="282" t="str" cm="1">
        <f t="array" ref="T1041">IFERROR(INDEX(import_data,MATCH($T$8&amp;"-"&amp;$Q1041,import_key,0),T$9),"")</f>
        <v/>
      </c>
      <c r="U1041" s="280" t="str" cm="1">
        <f t="array" ref="U1041">IFERROR(INDEX(import_data,MATCH($T$8&amp;"-"&amp;$Q1041,import_key,0),U$9),"")</f>
        <v/>
      </c>
      <c r="V1041" s="300" t="str" cm="1">
        <f t="array" ref="V1041">IFERROR(INDEX(import_data,MATCH($T$8&amp;"-"&amp;$Q1041,import_key,0),V$9),"")</f>
        <v/>
      </c>
    </row>
    <row r="1042" spans="2:22" x14ac:dyDescent="0.25">
      <c r="B1042" s="141">
        <f t="shared" si="112"/>
        <v>1030</v>
      </c>
      <c r="C1042" s="278">
        <f t="shared" si="116"/>
        <v>1048</v>
      </c>
      <c r="E1042" s="282" cm="1">
        <f t="array" ref="E1042">IF($C1042="","",INDEX(import_data,$C1042,E$9))</f>
        <v>1809</v>
      </c>
      <c r="F1042" s="280" t="str" cm="1">
        <f t="array" ref="F1042">IF($C1042="","",INDEX(import_data,$C1042,F$9))</f>
        <v>Smiljana</v>
      </c>
      <c r="G1042" s="280" t="str" cm="1">
        <f t="array" ref="G1042">IF($C1042="","",INDEX(import_data,$C1042,G$9))</f>
        <v>Čuka Husnjak</v>
      </c>
      <c r="H1042" s="280" t="str" cm="1">
        <f t="array" ref="H1042">IF($C1042="","",IF(INDEX(import_data,$C1042,H$9)="","",INDEX(import_data,$C1042,H$9)))</f>
        <v>OK Vihor</v>
      </c>
      <c r="I1042" s="300" t="str" cm="1">
        <f t="array" ref="I1042">IF($C1042="","",IF(INDEX(import_data,$C1042,I$9)="","",INDEX(import_data,$C1042,I$9)))</f>
        <v/>
      </c>
      <c r="K1042" s="312" t="str">
        <f t="shared" si="113"/>
        <v>Smiljana – Čuka Husnjak – OK Vihor</v>
      </c>
      <c r="L1042" s="92" t="s">
        <v>0</v>
      </c>
      <c r="M1042" s="312" t="str">
        <f t="shared" si="114"/>
        <v>Smiljana – Čuka Husnjak – OK Vihor</v>
      </c>
      <c r="N1042" s="92" t="s">
        <v>0</v>
      </c>
      <c r="O1042" s="312" t="str">
        <f t="shared" si="115"/>
        <v>Smiljana – Čuka Husnjak</v>
      </c>
      <c r="P1042" s="92" t="s">
        <v>0</v>
      </c>
      <c r="Q1042" s="141">
        <f t="shared" si="118"/>
        <v>1030</v>
      </c>
      <c r="R1042" s="278" t="str">
        <f t="shared" si="117"/>
        <v/>
      </c>
      <c r="T1042" s="282" t="str" cm="1">
        <f t="array" ref="T1042">IFERROR(INDEX(import_data,MATCH($T$8&amp;"-"&amp;$Q1042,import_key,0),T$9),"")</f>
        <v/>
      </c>
      <c r="U1042" s="280" t="str" cm="1">
        <f t="array" ref="U1042">IFERROR(INDEX(import_data,MATCH($T$8&amp;"-"&amp;$Q1042,import_key,0),U$9),"")</f>
        <v/>
      </c>
      <c r="V1042" s="300" t="str" cm="1">
        <f t="array" ref="V1042">IFERROR(INDEX(import_data,MATCH($T$8&amp;"-"&amp;$Q1042,import_key,0),V$9),"")</f>
        <v/>
      </c>
    </row>
    <row r="1043" spans="2:22" x14ac:dyDescent="0.25">
      <c r="B1043" s="141">
        <f t="shared" si="112"/>
        <v>1031</v>
      </c>
      <c r="C1043" s="278">
        <f t="shared" si="116"/>
        <v>1049</v>
      </c>
      <c r="E1043" s="282" cm="1">
        <f t="array" ref="E1043">IF($C1043="","",INDEX(import_data,$C1043,E$9))</f>
        <v>2004</v>
      </c>
      <c r="F1043" s="280" t="str" cm="1">
        <f t="array" ref="F1043">IF($C1043="","",INDEX(import_data,$C1043,F$9))</f>
        <v>Sonja</v>
      </c>
      <c r="G1043" s="280" t="str" cm="1">
        <f t="array" ref="G1043">IF($C1043="","",INDEX(import_data,$C1043,G$9))</f>
        <v>Ostajmer</v>
      </c>
      <c r="H1043" s="280" t="str" cm="1">
        <f t="array" ref="H1043">IF($C1043="","",IF(INDEX(import_data,$C1043,H$9)="","",INDEX(import_data,$C1043,H$9)))</f>
        <v>OK Vihor</v>
      </c>
      <c r="I1043" s="300" t="str" cm="1">
        <f t="array" ref="I1043">IF($C1043="","",IF(INDEX(import_data,$C1043,I$9)="","",INDEX(import_data,$C1043,I$9)))</f>
        <v/>
      </c>
      <c r="K1043" s="312" t="str">
        <f t="shared" si="113"/>
        <v>Sonja – Ostajmer – OK Vihor</v>
      </c>
      <c r="L1043" s="92" t="s">
        <v>0</v>
      </c>
      <c r="M1043" s="312" t="str">
        <f t="shared" si="114"/>
        <v>Sonja – Ostajmer – OK Vihor</v>
      </c>
      <c r="N1043" s="92" t="s">
        <v>0</v>
      </c>
      <c r="O1043" s="312" t="str">
        <f t="shared" si="115"/>
        <v>Sonja – Ostajmer</v>
      </c>
      <c r="P1043" s="92" t="s">
        <v>0</v>
      </c>
      <c r="Q1043" s="141">
        <f t="shared" si="118"/>
        <v>1031</v>
      </c>
      <c r="R1043" s="278" t="str">
        <f t="shared" si="117"/>
        <v/>
      </c>
      <c r="T1043" s="282" t="str" cm="1">
        <f t="array" ref="T1043">IFERROR(INDEX(import_data,MATCH($T$8&amp;"-"&amp;$Q1043,import_key,0),T$9),"")</f>
        <v/>
      </c>
      <c r="U1043" s="280" t="str" cm="1">
        <f t="array" ref="U1043">IFERROR(INDEX(import_data,MATCH($T$8&amp;"-"&amp;$Q1043,import_key,0),U$9),"")</f>
        <v/>
      </c>
      <c r="V1043" s="300" t="str" cm="1">
        <f t="array" ref="V1043">IFERROR(INDEX(import_data,MATCH($T$8&amp;"-"&amp;$Q1043,import_key,0),V$9),"")</f>
        <v/>
      </c>
    </row>
    <row r="1044" spans="2:22" x14ac:dyDescent="0.25">
      <c r="B1044" s="141">
        <f t="shared" si="112"/>
        <v>1032</v>
      </c>
      <c r="C1044" s="278">
        <f t="shared" si="116"/>
        <v>1050</v>
      </c>
      <c r="E1044" s="282" cm="1">
        <f t="array" ref="E1044">IF($C1044="","",INDEX(import_data,$C1044,E$9))</f>
        <v>2206</v>
      </c>
      <c r="F1044" s="280" t="str" cm="1">
        <f t="array" ref="F1044">IF($C1044="","",INDEX(import_data,$C1044,F$9))</f>
        <v>Sonja</v>
      </c>
      <c r="G1044" s="280" t="str" cm="1">
        <f t="array" ref="G1044">IF($C1044="","",INDEX(import_data,$C1044,G$9))</f>
        <v>Jantar</v>
      </c>
      <c r="H1044" s="280" t="str" cm="1">
        <f t="array" ref="H1044">IF($C1044="","",IF(INDEX(import_data,$C1044,H$9)="","",INDEX(import_data,$C1044,H$9)))</f>
        <v>OK Japetić</v>
      </c>
      <c r="I1044" s="300" t="str" cm="1">
        <f t="array" ref="I1044">IF($C1044="","",IF(INDEX(import_data,$C1044,I$9)="","",INDEX(import_data,$C1044,I$9)))</f>
        <v>Ž35</v>
      </c>
      <c r="K1044" s="312" t="str">
        <f t="shared" si="113"/>
        <v>Sonja – Jantar – OK Japetić – Ž35</v>
      </c>
      <c r="L1044" s="92" t="s">
        <v>0</v>
      </c>
      <c r="M1044" s="312" t="str">
        <f t="shared" si="114"/>
        <v>Sonja – Jantar – OK Japetić</v>
      </c>
      <c r="N1044" s="92" t="s">
        <v>0</v>
      </c>
      <c r="O1044" s="312" t="str">
        <f t="shared" si="115"/>
        <v>Sonja – Jantar</v>
      </c>
      <c r="P1044" s="92" t="s">
        <v>0</v>
      </c>
      <c r="Q1044" s="141">
        <f t="shared" si="118"/>
        <v>1032</v>
      </c>
      <c r="R1044" s="278" t="str">
        <f t="shared" si="117"/>
        <v/>
      </c>
      <c r="T1044" s="282" t="str" cm="1">
        <f t="array" ref="T1044">IFERROR(INDEX(import_data,MATCH($T$8&amp;"-"&amp;$Q1044,import_key,0),T$9),"")</f>
        <v/>
      </c>
      <c r="U1044" s="280" t="str" cm="1">
        <f t="array" ref="U1044">IFERROR(INDEX(import_data,MATCH($T$8&amp;"-"&amp;$Q1044,import_key,0),U$9),"")</f>
        <v/>
      </c>
      <c r="V1044" s="300" t="str" cm="1">
        <f t="array" ref="V1044">IFERROR(INDEX(import_data,MATCH($T$8&amp;"-"&amp;$Q1044,import_key,0),V$9),"")</f>
        <v/>
      </c>
    </row>
    <row r="1045" spans="2:22" x14ac:dyDescent="0.25">
      <c r="B1045" s="141">
        <f t="shared" ref="B1045:B1108" si="119">B1044+1</f>
        <v>1033</v>
      </c>
      <c r="C1045" s="278">
        <f t="shared" si="116"/>
        <v>1051</v>
      </c>
      <c r="E1045" s="282" cm="1">
        <f t="array" ref="E1045">IF($C1045="","",INDEX(import_data,$C1045,E$9))</f>
        <v>1053</v>
      </c>
      <c r="F1045" s="280" t="str" cm="1">
        <f t="array" ref="F1045">IF($C1045="","",INDEX(import_data,$C1045,F$9))</f>
        <v>Srebrenka</v>
      </c>
      <c r="G1045" s="280" t="str" cm="1">
        <f t="array" ref="G1045">IF($C1045="","",INDEX(import_data,$C1045,G$9))</f>
        <v>Vuk</v>
      </c>
      <c r="H1045" s="280" t="str" cm="1">
        <f t="array" ref="H1045">IF($C1045="","",IF(INDEX(import_data,$C1045,H$9)="","",INDEX(import_data,$C1045,H$9)))</f>
        <v>OK Kapela</v>
      </c>
      <c r="I1045" s="300" t="str" cm="1">
        <f t="array" ref="I1045">IF($C1045="","",IF(INDEX(import_data,$C1045,I$9)="","",INDEX(import_data,$C1045,I$9)))</f>
        <v>Ž45</v>
      </c>
      <c r="K1045" s="312" t="str">
        <f t="shared" si="113"/>
        <v>Srebrenka – Vuk – OK Kapela – Ž45</v>
      </c>
      <c r="L1045" s="92" t="s">
        <v>0</v>
      </c>
      <c r="M1045" s="312" t="str">
        <f t="shared" si="114"/>
        <v>Srebrenka – Vuk – OK Kapela</v>
      </c>
      <c r="N1045" s="92" t="s">
        <v>0</v>
      </c>
      <c r="O1045" s="312" t="str">
        <f t="shared" si="115"/>
        <v>Srebrenka – Vuk</v>
      </c>
      <c r="P1045" s="92" t="s">
        <v>0</v>
      </c>
      <c r="Q1045" s="141">
        <f t="shared" si="118"/>
        <v>1033</v>
      </c>
      <c r="R1045" s="278" t="str">
        <f t="shared" si="117"/>
        <v/>
      </c>
      <c r="T1045" s="282" t="str" cm="1">
        <f t="array" ref="T1045">IFERROR(INDEX(import_data,MATCH($T$8&amp;"-"&amp;$Q1045,import_key,0),T$9),"")</f>
        <v/>
      </c>
      <c r="U1045" s="280" t="str" cm="1">
        <f t="array" ref="U1045">IFERROR(INDEX(import_data,MATCH($T$8&amp;"-"&amp;$Q1045,import_key,0),U$9),"")</f>
        <v/>
      </c>
      <c r="V1045" s="300" t="str" cm="1">
        <f t="array" ref="V1045">IFERROR(INDEX(import_data,MATCH($T$8&amp;"-"&amp;$Q1045,import_key,0),V$9),"")</f>
        <v/>
      </c>
    </row>
    <row r="1046" spans="2:22" x14ac:dyDescent="0.25">
      <c r="B1046" s="141">
        <f t="shared" si="119"/>
        <v>1034</v>
      </c>
      <c r="C1046" s="278">
        <f t="shared" si="116"/>
        <v>1052</v>
      </c>
      <c r="E1046" s="282" cm="1">
        <f t="array" ref="E1046">IF($C1046="","",INDEX(import_data,$C1046,E$9))</f>
        <v>1531</v>
      </c>
      <c r="F1046" s="280" t="str" cm="1">
        <f t="array" ref="F1046">IF($C1046="","",INDEX(import_data,$C1046,F$9))</f>
        <v>Srećko</v>
      </c>
      <c r="G1046" s="280" t="str" cm="1">
        <f t="array" ref="G1046">IF($C1046="","",INDEX(import_data,$C1046,G$9))</f>
        <v>Radulović</v>
      </c>
      <c r="H1046" s="280" t="str" cm="1">
        <f t="array" ref="H1046">IF($C1046="","",IF(INDEX(import_data,$C1046,H$9)="","",INDEX(import_data,$C1046,H$9)))</f>
        <v>OK Varaždin</v>
      </c>
      <c r="I1046" s="300" t="str" cm="1">
        <f t="array" ref="I1046">IF($C1046="","",IF(INDEX(import_data,$C1046,I$9)="","",INDEX(import_data,$C1046,I$9)))</f>
        <v>M65</v>
      </c>
      <c r="K1046" s="312" t="str">
        <f t="shared" si="113"/>
        <v>Srećko – Radulović – OK Varaždin – M65</v>
      </c>
      <c r="L1046" s="92" t="s">
        <v>0</v>
      </c>
      <c r="M1046" s="312" t="str">
        <f t="shared" si="114"/>
        <v>Srećko – Radulović – OK Varaždin</v>
      </c>
      <c r="N1046" s="92" t="s">
        <v>0</v>
      </c>
      <c r="O1046" s="312" t="str">
        <f t="shared" si="115"/>
        <v>Srećko – Radulović</v>
      </c>
      <c r="P1046" s="92" t="s">
        <v>0</v>
      </c>
      <c r="Q1046" s="141">
        <f t="shared" si="118"/>
        <v>1034</v>
      </c>
      <c r="R1046" s="278" t="str">
        <f t="shared" si="117"/>
        <v/>
      </c>
      <c r="T1046" s="282" t="str" cm="1">
        <f t="array" ref="T1046">IFERROR(INDEX(import_data,MATCH($T$8&amp;"-"&amp;$Q1046,import_key,0),T$9),"")</f>
        <v/>
      </c>
      <c r="U1046" s="280" t="str" cm="1">
        <f t="array" ref="U1046">IFERROR(INDEX(import_data,MATCH($T$8&amp;"-"&amp;$Q1046,import_key,0),U$9),"")</f>
        <v/>
      </c>
      <c r="V1046" s="300" t="str" cm="1">
        <f t="array" ref="V1046">IFERROR(INDEX(import_data,MATCH($T$8&amp;"-"&amp;$Q1046,import_key,0),V$9),"")</f>
        <v/>
      </c>
    </row>
    <row r="1047" spans="2:22" x14ac:dyDescent="0.25">
      <c r="B1047" s="141">
        <f t="shared" si="119"/>
        <v>1035</v>
      </c>
      <c r="C1047" s="278">
        <f t="shared" si="116"/>
        <v>1053</v>
      </c>
      <c r="E1047" s="282" cm="1">
        <f t="array" ref="E1047">IF($C1047="","",INDEX(import_data,$C1047,E$9))</f>
        <v>1653</v>
      </c>
      <c r="F1047" s="280" t="str" cm="1">
        <f t="array" ref="F1047">IF($C1047="","",INDEX(import_data,$C1047,F$9))</f>
        <v>Stela</v>
      </c>
      <c r="G1047" s="280" t="str" cm="1">
        <f t="array" ref="G1047">IF($C1047="","",INDEX(import_data,$C1047,G$9))</f>
        <v>Peter</v>
      </c>
      <c r="H1047" s="280" t="str" cm="1">
        <f t="array" ref="H1047">IF($C1047="","",IF(INDEX(import_data,$C1047,H$9)="","",INDEX(import_data,$C1047,H$9)))</f>
        <v>OK Sova</v>
      </c>
      <c r="I1047" s="300" t="str" cm="1">
        <f t="array" ref="I1047">IF($C1047="","",IF(INDEX(import_data,$C1047,I$9)="","",INDEX(import_data,$C1047,I$9)))</f>
        <v/>
      </c>
      <c r="K1047" s="312" t="str">
        <f t="shared" si="113"/>
        <v>Stela – Peter – OK Sova</v>
      </c>
      <c r="L1047" s="92" t="s">
        <v>0</v>
      </c>
      <c r="M1047" s="312" t="str">
        <f t="shared" si="114"/>
        <v>Stela – Peter – OK Sova</v>
      </c>
      <c r="N1047" s="92" t="s">
        <v>0</v>
      </c>
      <c r="O1047" s="312" t="str">
        <f t="shared" si="115"/>
        <v>Stela – Peter</v>
      </c>
      <c r="P1047" s="92" t="s">
        <v>0</v>
      </c>
      <c r="Q1047" s="141">
        <f t="shared" si="118"/>
        <v>1035</v>
      </c>
      <c r="R1047" s="278" t="str">
        <f t="shared" si="117"/>
        <v/>
      </c>
      <c r="T1047" s="282" t="str" cm="1">
        <f t="array" ref="T1047">IFERROR(INDEX(import_data,MATCH($T$8&amp;"-"&amp;$Q1047,import_key,0),T$9),"")</f>
        <v/>
      </c>
      <c r="U1047" s="280" t="str" cm="1">
        <f t="array" ref="U1047">IFERROR(INDEX(import_data,MATCH($T$8&amp;"-"&amp;$Q1047,import_key,0),U$9),"")</f>
        <v/>
      </c>
      <c r="V1047" s="300" t="str" cm="1">
        <f t="array" ref="V1047">IFERROR(INDEX(import_data,MATCH($T$8&amp;"-"&amp;$Q1047,import_key,0),V$9),"")</f>
        <v/>
      </c>
    </row>
    <row r="1048" spans="2:22" x14ac:dyDescent="0.25">
      <c r="B1048" s="141">
        <f t="shared" si="119"/>
        <v>1036</v>
      </c>
      <c r="C1048" s="278">
        <f t="shared" si="116"/>
        <v>1054</v>
      </c>
      <c r="E1048" s="282" cm="1">
        <f t="array" ref="E1048">IF($C1048="","",INDEX(import_data,$C1048,E$9))</f>
        <v>2070</v>
      </c>
      <c r="F1048" s="280" t="str" cm="1">
        <f t="array" ref="F1048">IF($C1048="","",INDEX(import_data,$C1048,F$9))</f>
        <v>Štěpán</v>
      </c>
      <c r="G1048" s="280" t="str" cm="1">
        <f t="array" ref="G1048">IF($C1048="","",INDEX(import_data,$C1048,G$9))</f>
        <v>Waldhauser</v>
      </c>
      <c r="H1048" s="280" t="str" cm="1">
        <f t="array" ref="H1048">IF($C1048="","",IF(INDEX(import_data,$C1048,H$9)="","",INDEX(import_data,$C1048,H$9)))</f>
        <v>OOB TJ Turnov</v>
      </c>
      <c r="I1048" s="300" t="str" cm="1">
        <f t="array" ref="I1048">IF($C1048="","",IF(INDEX(import_data,$C1048,I$9)="","",INDEX(import_data,$C1048,I$9)))</f>
        <v/>
      </c>
      <c r="K1048" s="312" t="str">
        <f t="shared" si="113"/>
        <v>Štěpán – Waldhauser – OOB TJ Turnov</v>
      </c>
      <c r="L1048" s="92" t="s">
        <v>0</v>
      </c>
      <c r="M1048" s="312" t="str">
        <f t="shared" si="114"/>
        <v>Štěpán – Waldhauser – OOB TJ Turnov</v>
      </c>
      <c r="N1048" s="92" t="s">
        <v>0</v>
      </c>
      <c r="O1048" s="312" t="str">
        <f t="shared" si="115"/>
        <v>Štěpán – Waldhauser</v>
      </c>
      <c r="P1048" s="92" t="s">
        <v>0</v>
      </c>
      <c r="Q1048" s="141">
        <f t="shared" si="118"/>
        <v>1036</v>
      </c>
      <c r="R1048" s="278" t="str">
        <f t="shared" si="117"/>
        <v/>
      </c>
      <c r="T1048" s="282" t="str" cm="1">
        <f t="array" ref="T1048">IFERROR(INDEX(import_data,MATCH($T$8&amp;"-"&amp;$Q1048,import_key,0),T$9),"")</f>
        <v/>
      </c>
      <c r="U1048" s="280" t="str" cm="1">
        <f t="array" ref="U1048">IFERROR(INDEX(import_data,MATCH($T$8&amp;"-"&amp;$Q1048,import_key,0),U$9),"")</f>
        <v/>
      </c>
      <c r="V1048" s="300" t="str" cm="1">
        <f t="array" ref="V1048">IFERROR(INDEX(import_data,MATCH($T$8&amp;"-"&amp;$Q1048,import_key,0),V$9),"")</f>
        <v/>
      </c>
    </row>
    <row r="1049" spans="2:22" x14ac:dyDescent="0.25">
      <c r="B1049" s="141">
        <f t="shared" si="119"/>
        <v>1037</v>
      </c>
      <c r="C1049" s="278">
        <f t="shared" si="116"/>
        <v>1055</v>
      </c>
      <c r="E1049" s="282" cm="1">
        <f t="array" ref="E1049">IF($C1049="","",INDEX(import_data,$C1049,E$9))</f>
        <v>1741</v>
      </c>
      <c r="F1049" s="280" t="str" cm="1">
        <f t="array" ref="F1049">IF($C1049="","",INDEX(import_data,$C1049,F$9))</f>
        <v>Stipan</v>
      </c>
      <c r="G1049" s="280" t="str" cm="1">
        <f t="array" ref="G1049">IF($C1049="","",INDEX(import_data,$C1049,G$9))</f>
        <v>Marinčić</v>
      </c>
      <c r="H1049" s="280" t="str" cm="1">
        <f t="array" ref="H1049">IF($C1049="","",IF(INDEX(import_data,$C1049,H$9)="","",INDEX(import_data,$C1049,H$9)))</f>
        <v>OK Sova</v>
      </c>
      <c r="I1049" s="300" t="str" cm="1">
        <f t="array" ref="I1049">IF($C1049="","",IF(INDEX(import_data,$C1049,I$9)="","",INDEX(import_data,$C1049,I$9)))</f>
        <v/>
      </c>
      <c r="K1049" s="312" t="str">
        <f t="shared" si="113"/>
        <v>Stipan – Marinčić – OK Sova</v>
      </c>
      <c r="L1049" s="92" t="s">
        <v>0</v>
      </c>
      <c r="M1049" s="312" t="str">
        <f t="shared" si="114"/>
        <v>Stipan – Marinčić – OK Sova</v>
      </c>
      <c r="N1049" s="92" t="s">
        <v>0</v>
      </c>
      <c r="O1049" s="312" t="str">
        <f t="shared" si="115"/>
        <v>Stipan – Marinčić</v>
      </c>
      <c r="P1049" s="92" t="s">
        <v>0</v>
      </c>
      <c r="Q1049" s="141">
        <f t="shared" si="118"/>
        <v>1037</v>
      </c>
      <c r="R1049" s="278" t="str">
        <f t="shared" si="117"/>
        <v/>
      </c>
      <c r="T1049" s="282" t="str" cm="1">
        <f t="array" ref="T1049">IFERROR(INDEX(import_data,MATCH($T$8&amp;"-"&amp;$Q1049,import_key,0),T$9),"")</f>
        <v/>
      </c>
      <c r="U1049" s="280" t="str" cm="1">
        <f t="array" ref="U1049">IFERROR(INDEX(import_data,MATCH($T$8&amp;"-"&amp;$Q1049,import_key,0),U$9),"")</f>
        <v/>
      </c>
      <c r="V1049" s="300" t="str" cm="1">
        <f t="array" ref="V1049">IFERROR(INDEX(import_data,MATCH($T$8&amp;"-"&amp;$Q1049,import_key,0),V$9),"")</f>
        <v/>
      </c>
    </row>
    <row r="1050" spans="2:22" x14ac:dyDescent="0.25">
      <c r="B1050" s="141">
        <f t="shared" si="119"/>
        <v>1038</v>
      </c>
      <c r="C1050" s="278">
        <f t="shared" si="116"/>
        <v>1056</v>
      </c>
      <c r="E1050" s="282" cm="1">
        <f t="array" ref="E1050">IF($C1050="","",INDEX(import_data,$C1050,E$9))</f>
        <v>1031</v>
      </c>
      <c r="F1050" s="280" t="str" cm="1">
        <f t="array" ref="F1050">IF($C1050="","",INDEX(import_data,$C1050,F$9))</f>
        <v>Stjepan</v>
      </c>
      <c r="G1050" s="280" t="str" cm="1">
        <f t="array" ref="G1050">IF($C1050="","",INDEX(import_data,$C1050,G$9))</f>
        <v>Sučić</v>
      </c>
      <c r="H1050" s="280" t="str" cm="1">
        <f t="array" ref="H1050">IF($C1050="","",IF(INDEX(import_data,$C1050,H$9)="","",INDEX(import_data,$C1050,H$9)))</f>
        <v>OK Vihor</v>
      </c>
      <c r="I1050" s="300" t="str" cm="1">
        <f t="array" ref="I1050">IF($C1050="","",IF(INDEX(import_data,$C1050,I$9)="","",INDEX(import_data,$C1050,I$9)))</f>
        <v/>
      </c>
      <c r="K1050" s="312" t="str">
        <f t="shared" si="113"/>
        <v>Stjepan – Sučić – OK Vihor</v>
      </c>
      <c r="L1050" s="92" t="s">
        <v>0</v>
      </c>
      <c r="M1050" s="312" t="str">
        <f t="shared" si="114"/>
        <v>Stjepan – Sučić – OK Vihor</v>
      </c>
      <c r="N1050" s="92" t="s">
        <v>0</v>
      </c>
      <c r="O1050" s="312" t="str">
        <f t="shared" si="115"/>
        <v>Stjepan – Sučić</v>
      </c>
      <c r="P1050" s="92" t="s">
        <v>0</v>
      </c>
      <c r="Q1050" s="141">
        <f t="shared" si="118"/>
        <v>1038</v>
      </c>
      <c r="R1050" s="278" t="str">
        <f t="shared" si="117"/>
        <v/>
      </c>
      <c r="T1050" s="282" t="str" cm="1">
        <f t="array" ref="T1050">IFERROR(INDEX(import_data,MATCH($T$8&amp;"-"&amp;$Q1050,import_key,0),T$9),"")</f>
        <v/>
      </c>
      <c r="U1050" s="280" t="str" cm="1">
        <f t="array" ref="U1050">IFERROR(INDEX(import_data,MATCH($T$8&amp;"-"&amp;$Q1050,import_key,0),U$9),"")</f>
        <v/>
      </c>
      <c r="V1050" s="300" t="str" cm="1">
        <f t="array" ref="V1050">IFERROR(INDEX(import_data,MATCH($T$8&amp;"-"&amp;$Q1050,import_key,0),V$9),"")</f>
        <v/>
      </c>
    </row>
    <row r="1051" spans="2:22" x14ac:dyDescent="0.25">
      <c r="B1051" s="141">
        <f t="shared" si="119"/>
        <v>1039</v>
      </c>
      <c r="C1051" s="278">
        <f t="shared" si="116"/>
        <v>1057</v>
      </c>
      <c r="E1051" s="282" cm="1">
        <f t="array" ref="E1051">IF($C1051="","",INDEX(import_data,$C1051,E$9))</f>
        <v>1692</v>
      </c>
      <c r="F1051" s="280" t="str" cm="1">
        <f t="array" ref="F1051">IF($C1051="","",INDEX(import_data,$C1051,F$9))</f>
        <v>Stjepan</v>
      </c>
      <c r="G1051" s="280" t="str" cm="1">
        <f t="array" ref="G1051">IF($C1051="","",INDEX(import_data,$C1051,G$9))</f>
        <v>Babić</v>
      </c>
      <c r="H1051" s="280" t="str" cm="1">
        <f t="array" ref="H1051">IF($C1051="","",IF(INDEX(import_data,$C1051,H$9)="","",INDEX(import_data,$C1051,H$9)))</f>
        <v>OK Vihor</v>
      </c>
      <c r="I1051" s="300" t="str" cm="1">
        <f t="array" ref="I1051">IF($C1051="","",IF(INDEX(import_data,$C1051,I$9)="","",INDEX(import_data,$C1051,I$9)))</f>
        <v/>
      </c>
      <c r="K1051" s="312" t="str">
        <f t="shared" si="113"/>
        <v>Stjepan – Babić – OK Vihor</v>
      </c>
      <c r="L1051" s="92" t="s">
        <v>0</v>
      </c>
      <c r="M1051" s="312" t="str">
        <f t="shared" si="114"/>
        <v>Stjepan – Babić – OK Vihor</v>
      </c>
      <c r="N1051" s="92" t="s">
        <v>0</v>
      </c>
      <c r="O1051" s="312" t="str">
        <f t="shared" si="115"/>
        <v>Stjepan – Babić</v>
      </c>
      <c r="P1051" s="92" t="s">
        <v>0</v>
      </c>
      <c r="Q1051" s="141">
        <f t="shared" si="118"/>
        <v>1039</v>
      </c>
      <c r="R1051" s="278" t="str">
        <f t="shared" si="117"/>
        <v/>
      </c>
      <c r="T1051" s="282" t="str" cm="1">
        <f t="array" ref="T1051">IFERROR(INDEX(import_data,MATCH($T$8&amp;"-"&amp;$Q1051,import_key,0),T$9),"")</f>
        <v/>
      </c>
      <c r="U1051" s="280" t="str" cm="1">
        <f t="array" ref="U1051">IFERROR(INDEX(import_data,MATCH($T$8&amp;"-"&amp;$Q1051,import_key,0),U$9),"")</f>
        <v/>
      </c>
      <c r="V1051" s="300" t="str" cm="1">
        <f t="array" ref="V1051">IFERROR(INDEX(import_data,MATCH($T$8&amp;"-"&amp;$Q1051,import_key,0),V$9),"")</f>
        <v/>
      </c>
    </row>
    <row r="1052" spans="2:22" x14ac:dyDescent="0.25">
      <c r="B1052" s="141">
        <f t="shared" si="119"/>
        <v>1040</v>
      </c>
      <c r="C1052" s="278">
        <f t="shared" si="116"/>
        <v>1058</v>
      </c>
      <c r="E1052" s="282" cm="1">
        <f t="array" ref="E1052">IF($C1052="","",INDEX(import_data,$C1052,E$9))</f>
        <v>2252</v>
      </c>
      <c r="F1052" s="280" t="str" cm="1">
        <f t="array" ref="F1052">IF($C1052="","",INDEX(import_data,$C1052,F$9))</f>
        <v>Stjepan</v>
      </c>
      <c r="G1052" s="280" t="str" cm="1">
        <f t="array" ref="G1052">IF($C1052="","",INDEX(import_data,$C1052,G$9))</f>
        <v>Burić</v>
      </c>
      <c r="H1052" s="280" t="str" cm="1">
        <f t="array" ref="H1052">IF($C1052="","",IF(INDEX(import_data,$C1052,H$9)="","",INDEX(import_data,$C1052,H$9)))</f>
        <v>OK Kapela</v>
      </c>
      <c r="I1052" s="300" t="str" cm="1">
        <f t="array" ref="I1052">IF($C1052="","",IF(INDEX(import_data,$C1052,I$9)="","",INDEX(import_data,$C1052,I$9)))</f>
        <v/>
      </c>
      <c r="K1052" s="312" t="str">
        <f t="shared" si="113"/>
        <v>Stjepan – Burić – OK Kapela</v>
      </c>
      <c r="L1052" s="92" t="s">
        <v>0</v>
      </c>
      <c r="M1052" s="312" t="str">
        <f t="shared" si="114"/>
        <v>Stjepan – Burić – OK Kapela</v>
      </c>
      <c r="N1052" s="92" t="s">
        <v>0</v>
      </c>
      <c r="O1052" s="312" t="str">
        <f t="shared" si="115"/>
        <v>Stjepan – Burić</v>
      </c>
      <c r="P1052" s="92" t="s">
        <v>0</v>
      </c>
      <c r="Q1052" s="141">
        <f t="shared" si="118"/>
        <v>1040</v>
      </c>
      <c r="R1052" s="278" t="str">
        <f t="shared" si="117"/>
        <v/>
      </c>
      <c r="T1052" s="282" t="str" cm="1">
        <f t="array" ref="T1052">IFERROR(INDEX(import_data,MATCH($T$8&amp;"-"&amp;$Q1052,import_key,0),T$9),"")</f>
        <v/>
      </c>
      <c r="U1052" s="280" t="str" cm="1">
        <f t="array" ref="U1052">IFERROR(INDEX(import_data,MATCH($T$8&amp;"-"&amp;$Q1052,import_key,0),U$9),"")</f>
        <v/>
      </c>
      <c r="V1052" s="300" t="str" cm="1">
        <f t="array" ref="V1052">IFERROR(INDEX(import_data,MATCH($T$8&amp;"-"&amp;$Q1052,import_key,0),V$9),"")</f>
        <v/>
      </c>
    </row>
    <row r="1053" spans="2:22" x14ac:dyDescent="0.25">
      <c r="B1053" s="141">
        <f t="shared" si="119"/>
        <v>1041</v>
      </c>
      <c r="C1053" s="278">
        <f t="shared" si="116"/>
        <v>1059</v>
      </c>
      <c r="E1053" s="282" cm="1">
        <f t="array" ref="E1053">IF($C1053="","",INDEX(import_data,$C1053,E$9))</f>
        <v>1335</v>
      </c>
      <c r="F1053" s="280" t="str" cm="1">
        <f t="array" ref="F1053">IF($C1053="","",INDEX(import_data,$C1053,F$9))</f>
        <v>Stjepan</v>
      </c>
      <c r="G1053" s="280" t="str" cm="1">
        <f t="array" ref="G1053">IF($C1053="","",INDEX(import_data,$C1053,G$9))</f>
        <v>Canjuga</v>
      </c>
      <c r="H1053" s="280" t="str" cm="1">
        <f t="array" ref="H1053">IF($C1053="","",IF(INDEX(import_data,$C1053,H$9)="","",INDEX(import_data,$C1053,H$9)))</f>
        <v>OK Varaždin</v>
      </c>
      <c r="I1053" s="300" t="str" cm="1">
        <f t="array" ref="I1053">IF($C1053="","",IF(INDEX(import_data,$C1053,I$9)="","",INDEX(import_data,$C1053,I$9)))</f>
        <v>M12</v>
      </c>
      <c r="K1053" s="312" t="str">
        <f t="shared" si="113"/>
        <v>Stjepan – Canjuga – OK Varaždin – M12</v>
      </c>
      <c r="L1053" s="92" t="s">
        <v>0</v>
      </c>
      <c r="M1053" s="312" t="str">
        <f t="shared" si="114"/>
        <v>Stjepan – Canjuga – OK Varaždin</v>
      </c>
      <c r="N1053" s="92" t="s">
        <v>0</v>
      </c>
      <c r="O1053" s="312" t="str">
        <f t="shared" si="115"/>
        <v>Stjepan – Canjuga</v>
      </c>
      <c r="P1053" s="92" t="s">
        <v>0</v>
      </c>
      <c r="Q1053" s="141">
        <f t="shared" si="118"/>
        <v>1041</v>
      </c>
      <c r="R1053" s="278" t="str">
        <f t="shared" si="117"/>
        <v/>
      </c>
      <c r="T1053" s="282" t="str" cm="1">
        <f t="array" ref="T1053">IFERROR(INDEX(import_data,MATCH($T$8&amp;"-"&amp;$Q1053,import_key,0),T$9),"")</f>
        <v/>
      </c>
      <c r="U1053" s="280" t="str" cm="1">
        <f t="array" ref="U1053">IFERROR(INDEX(import_data,MATCH($T$8&amp;"-"&amp;$Q1053,import_key,0),U$9),"")</f>
        <v/>
      </c>
      <c r="V1053" s="300" t="str" cm="1">
        <f t="array" ref="V1053">IFERROR(INDEX(import_data,MATCH($T$8&amp;"-"&amp;$Q1053,import_key,0),V$9),"")</f>
        <v/>
      </c>
    </row>
    <row r="1054" spans="2:22" x14ac:dyDescent="0.25">
      <c r="B1054" s="141">
        <f t="shared" si="119"/>
        <v>1042</v>
      </c>
      <c r="C1054" s="278">
        <f t="shared" si="116"/>
        <v>1060</v>
      </c>
      <c r="E1054" s="282" cm="1">
        <f t="array" ref="E1054">IF($C1054="","",INDEX(import_data,$C1054,E$9))</f>
        <v>1032</v>
      </c>
      <c r="F1054" s="280" t="str" cm="1">
        <f t="array" ref="F1054">IF($C1054="","",INDEX(import_data,$C1054,F$9))</f>
        <v>Suzana</v>
      </c>
      <c r="G1054" s="280" t="str" cm="1">
        <f t="array" ref="G1054">IF($C1054="","",INDEX(import_data,$C1054,G$9))</f>
        <v>Stanić</v>
      </c>
      <c r="H1054" s="280" t="str" cm="1">
        <f t="array" ref="H1054">IF($C1054="","",IF(INDEX(import_data,$C1054,H$9)="","",INDEX(import_data,$C1054,H$9)))</f>
        <v>OK Kapela</v>
      </c>
      <c r="I1054" s="300" t="str" cm="1">
        <f t="array" ref="I1054">IF($C1054="","",IF(INDEX(import_data,$C1054,I$9)="","",INDEX(import_data,$C1054,I$9)))</f>
        <v>Ž21B</v>
      </c>
      <c r="K1054" s="312" t="str">
        <f t="shared" si="113"/>
        <v>Suzana – Stanić – OK Kapela – Ž21B</v>
      </c>
      <c r="L1054" s="92" t="s">
        <v>0</v>
      </c>
      <c r="M1054" s="312" t="str">
        <f t="shared" si="114"/>
        <v>Suzana – Stanić – OK Kapela</v>
      </c>
      <c r="N1054" s="92" t="s">
        <v>0</v>
      </c>
      <c r="O1054" s="312" t="str">
        <f t="shared" si="115"/>
        <v>Suzana – Stanić</v>
      </c>
      <c r="P1054" s="92" t="s">
        <v>0</v>
      </c>
      <c r="Q1054" s="141">
        <f t="shared" si="118"/>
        <v>1042</v>
      </c>
      <c r="R1054" s="278" t="str">
        <f t="shared" si="117"/>
        <v/>
      </c>
      <c r="T1054" s="282" t="str" cm="1">
        <f t="array" ref="T1054">IFERROR(INDEX(import_data,MATCH($T$8&amp;"-"&amp;$Q1054,import_key,0),T$9),"")</f>
        <v/>
      </c>
      <c r="U1054" s="280" t="str" cm="1">
        <f t="array" ref="U1054">IFERROR(INDEX(import_data,MATCH($T$8&amp;"-"&amp;$Q1054,import_key,0),U$9),"")</f>
        <v/>
      </c>
      <c r="V1054" s="300" t="str" cm="1">
        <f t="array" ref="V1054">IFERROR(INDEX(import_data,MATCH($T$8&amp;"-"&amp;$Q1054,import_key,0),V$9),"")</f>
        <v/>
      </c>
    </row>
    <row r="1055" spans="2:22" x14ac:dyDescent="0.25">
      <c r="B1055" s="141">
        <f t="shared" si="119"/>
        <v>1043</v>
      </c>
      <c r="C1055" s="278">
        <f t="shared" si="116"/>
        <v>1061</v>
      </c>
      <c r="E1055" s="282" cm="1">
        <f t="array" ref="E1055">IF($C1055="","",INDEX(import_data,$C1055,E$9))</f>
        <v>1571</v>
      </c>
      <c r="F1055" s="280" t="str" cm="1">
        <f t="array" ref="F1055">IF($C1055="","",INDEX(import_data,$C1055,F$9))</f>
        <v>Sven</v>
      </c>
      <c r="G1055" s="280" t="str" cm="1">
        <f t="array" ref="G1055">IF($C1055="","",INDEX(import_data,$C1055,G$9))</f>
        <v>Divjak</v>
      </c>
      <c r="H1055" s="280" t="str" cm="1">
        <f t="array" ref="H1055">IF($C1055="","",IF(INDEX(import_data,$C1055,H$9)="","",INDEX(import_data,$C1055,H$9)))</f>
        <v>OK Varaždin</v>
      </c>
      <c r="I1055" s="300" t="str" cm="1">
        <f t="array" ref="I1055">IF($C1055="","",IF(INDEX(import_data,$C1055,I$9)="","",INDEX(import_data,$C1055,I$9)))</f>
        <v/>
      </c>
      <c r="K1055" s="312" t="str">
        <f t="shared" si="113"/>
        <v>Sven – Divjak – OK Varaždin</v>
      </c>
      <c r="L1055" s="92" t="s">
        <v>0</v>
      </c>
      <c r="M1055" s="312" t="str">
        <f t="shared" si="114"/>
        <v>Sven – Divjak – OK Varaždin</v>
      </c>
      <c r="N1055" s="92" t="s">
        <v>0</v>
      </c>
      <c r="O1055" s="312" t="str">
        <f t="shared" si="115"/>
        <v>Sven – Divjak</v>
      </c>
      <c r="P1055" s="92" t="s">
        <v>0</v>
      </c>
      <c r="Q1055" s="141">
        <f t="shared" si="118"/>
        <v>1043</v>
      </c>
      <c r="R1055" s="278" t="str">
        <f t="shared" si="117"/>
        <v/>
      </c>
      <c r="T1055" s="282" t="str" cm="1">
        <f t="array" ref="T1055">IFERROR(INDEX(import_data,MATCH($T$8&amp;"-"&amp;$Q1055,import_key,0),T$9),"")</f>
        <v/>
      </c>
      <c r="U1055" s="280" t="str" cm="1">
        <f t="array" ref="U1055">IFERROR(INDEX(import_data,MATCH($T$8&amp;"-"&amp;$Q1055,import_key,0),U$9),"")</f>
        <v/>
      </c>
      <c r="V1055" s="300" t="str" cm="1">
        <f t="array" ref="V1055">IFERROR(INDEX(import_data,MATCH($T$8&amp;"-"&amp;$Q1055,import_key,0),V$9),"")</f>
        <v/>
      </c>
    </row>
    <row r="1056" spans="2:22" x14ac:dyDescent="0.25">
      <c r="B1056" s="141">
        <f t="shared" si="119"/>
        <v>1044</v>
      </c>
      <c r="C1056" s="278">
        <f t="shared" si="116"/>
        <v>1062</v>
      </c>
      <c r="E1056" s="282" cm="1">
        <f t="array" ref="E1056">IF($C1056="","",INDEX(import_data,$C1056,E$9))</f>
        <v>1736</v>
      </c>
      <c r="F1056" s="280" t="str" cm="1">
        <f t="array" ref="F1056">IF($C1056="","",INDEX(import_data,$C1056,F$9))</f>
        <v>Sven</v>
      </c>
      <c r="G1056" s="280" t="str" cm="1">
        <f t="array" ref="G1056">IF($C1056="","",INDEX(import_data,$C1056,G$9))</f>
        <v>Brkanić</v>
      </c>
      <c r="H1056" s="280" t="str" cm="1">
        <f t="array" ref="H1056">IF($C1056="","",IF(INDEX(import_data,$C1056,H$9)="","",INDEX(import_data,$C1056,H$9)))</f>
        <v>OK Sova</v>
      </c>
      <c r="I1056" s="300" t="str" cm="1">
        <f t="array" ref="I1056">IF($C1056="","",IF(INDEX(import_data,$C1056,I$9)="","",INDEX(import_data,$C1056,I$9)))</f>
        <v/>
      </c>
      <c r="K1056" s="312" t="str">
        <f t="shared" si="113"/>
        <v>Sven – Brkanić – OK Sova</v>
      </c>
      <c r="L1056" s="92" t="s">
        <v>0</v>
      </c>
      <c r="M1056" s="312" t="str">
        <f t="shared" si="114"/>
        <v>Sven – Brkanić – OK Sova</v>
      </c>
      <c r="N1056" s="92" t="s">
        <v>0</v>
      </c>
      <c r="O1056" s="312" t="str">
        <f t="shared" si="115"/>
        <v>Sven – Brkanić</v>
      </c>
      <c r="P1056" s="92" t="s">
        <v>0</v>
      </c>
      <c r="Q1056" s="141">
        <f t="shared" si="118"/>
        <v>1044</v>
      </c>
      <c r="R1056" s="278" t="str">
        <f t="shared" si="117"/>
        <v/>
      </c>
      <c r="T1056" s="282" t="str" cm="1">
        <f t="array" ref="T1056">IFERROR(INDEX(import_data,MATCH($T$8&amp;"-"&amp;$Q1056,import_key,0),T$9),"")</f>
        <v/>
      </c>
      <c r="U1056" s="280" t="str" cm="1">
        <f t="array" ref="U1056">IFERROR(INDEX(import_data,MATCH($T$8&amp;"-"&amp;$Q1056,import_key,0),U$9),"")</f>
        <v/>
      </c>
      <c r="V1056" s="300" t="str" cm="1">
        <f t="array" ref="V1056">IFERROR(INDEX(import_data,MATCH($T$8&amp;"-"&amp;$Q1056,import_key,0),V$9),"")</f>
        <v/>
      </c>
    </row>
    <row r="1057" spans="2:22" x14ac:dyDescent="0.25">
      <c r="B1057" s="141">
        <f t="shared" si="119"/>
        <v>1045</v>
      </c>
      <c r="C1057" s="278">
        <f t="shared" si="116"/>
        <v>1063</v>
      </c>
      <c r="E1057" s="282" cm="1">
        <f t="array" ref="E1057">IF($C1057="","",INDEX(import_data,$C1057,E$9))</f>
        <v>2220</v>
      </c>
      <c r="F1057" s="280" t="str" cm="1">
        <f t="array" ref="F1057">IF($C1057="","",INDEX(import_data,$C1057,F$9))</f>
        <v>Sven</v>
      </c>
      <c r="G1057" s="280" t="str" cm="1">
        <f t="array" ref="G1057">IF($C1057="","",INDEX(import_data,$C1057,G$9))</f>
        <v>Belas</v>
      </c>
      <c r="H1057" s="280" t="str" cm="1">
        <f t="array" ref="H1057">IF($C1057="","",IF(INDEX(import_data,$C1057,H$9)="","",INDEX(import_data,$C1057,H$9)))</f>
        <v>OK Vihor</v>
      </c>
      <c r="I1057" s="300" t="str" cm="1">
        <f t="array" ref="I1057">IF($C1057="","",IF(INDEX(import_data,$C1057,I$9)="","",INDEX(import_data,$C1057,I$9)))</f>
        <v>M12</v>
      </c>
      <c r="K1057" s="312" t="str">
        <f t="shared" si="113"/>
        <v>Sven – Belas – OK Vihor – M12</v>
      </c>
      <c r="L1057" s="92" t="s">
        <v>0</v>
      </c>
      <c r="M1057" s="312" t="str">
        <f t="shared" si="114"/>
        <v>Sven – Belas – OK Vihor</v>
      </c>
      <c r="N1057" s="92" t="s">
        <v>0</v>
      </c>
      <c r="O1057" s="312" t="str">
        <f t="shared" si="115"/>
        <v>Sven – Belas</v>
      </c>
      <c r="P1057" s="92" t="s">
        <v>0</v>
      </c>
      <c r="Q1057" s="141">
        <f t="shared" si="118"/>
        <v>1045</v>
      </c>
      <c r="R1057" s="278" t="str">
        <f t="shared" si="117"/>
        <v/>
      </c>
      <c r="T1057" s="282" t="str" cm="1">
        <f t="array" ref="T1057">IFERROR(INDEX(import_data,MATCH($T$8&amp;"-"&amp;$Q1057,import_key,0),T$9),"")</f>
        <v/>
      </c>
      <c r="U1057" s="280" t="str" cm="1">
        <f t="array" ref="U1057">IFERROR(INDEX(import_data,MATCH($T$8&amp;"-"&amp;$Q1057,import_key,0),U$9),"")</f>
        <v/>
      </c>
      <c r="V1057" s="300" t="str" cm="1">
        <f t="array" ref="V1057">IFERROR(INDEX(import_data,MATCH($T$8&amp;"-"&amp;$Q1057,import_key,0),V$9),"")</f>
        <v/>
      </c>
    </row>
    <row r="1058" spans="2:22" x14ac:dyDescent="0.25">
      <c r="B1058" s="141">
        <f t="shared" si="119"/>
        <v>1046</v>
      </c>
      <c r="C1058" s="278">
        <f t="shared" si="116"/>
        <v>1064</v>
      </c>
      <c r="E1058" s="282" cm="1">
        <f t="array" ref="E1058">IF($C1058="","",INDEX(import_data,$C1058,E$9))</f>
        <v>1660</v>
      </c>
      <c r="F1058" s="280" t="str" cm="1">
        <f t="array" ref="F1058">IF($C1058="","",INDEX(import_data,$C1058,F$9))</f>
        <v>Sven Ivor</v>
      </c>
      <c r="G1058" s="280" t="str" cm="1">
        <f t="array" ref="G1058">IF($C1058="","",INDEX(import_data,$C1058,G$9))</f>
        <v>Lebinac</v>
      </c>
      <c r="H1058" s="280" t="str" cm="1">
        <f t="array" ref="H1058">IF($C1058="","",IF(INDEX(import_data,$C1058,H$9)="","",INDEX(import_data,$C1058,H$9)))</f>
        <v>OK Varaždin</v>
      </c>
      <c r="I1058" s="300" t="str" cm="1">
        <f t="array" ref="I1058">IF($C1058="","",IF(INDEX(import_data,$C1058,I$9)="","",INDEX(import_data,$C1058,I$9)))</f>
        <v/>
      </c>
      <c r="K1058" s="312" t="str">
        <f t="shared" si="113"/>
        <v>Sven Ivor – Lebinac – OK Varaždin</v>
      </c>
      <c r="L1058" s="92" t="s">
        <v>0</v>
      </c>
      <c r="M1058" s="312" t="str">
        <f t="shared" si="114"/>
        <v>Sven Ivor – Lebinac – OK Varaždin</v>
      </c>
      <c r="N1058" s="92" t="s">
        <v>0</v>
      </c>
      <c r="O1058" s="312" t="str">
        <f t="shared" si="115"/>
        <v>Sven Ivor – Lebinac</v>
      </c>
      <c r="P1058" s="92" t="s">
        <v>0</v>
      </c>
      <c r="Q1058" s="141">
        <f t="shared" si="118"/>
        <v>1046</v>
      </c>
      <c r="R1058" s="278" t="str">
        <f t="shared" si="117"/>
        <v/>
      </c>
      <c r="T1058" s="282" t="str" cm="1">
        <f t="array" ref="T1058">IFERROR(INDEX(import_data,MATCH($T$8&amp;"-"&amp;$Q1058,import_key,0),T$9),"")</f>
        <v/>
      </c>
      <c r="U1058" s="280" t="str" cm="1">
        <f t="array" ref="U1058">IFERROR(INDEX(import_data,MATCH($T$8&amp;"-"&amp;$Q1058,import_key,0),U$9),"")</f>
        <v/>
      </c>
      <c r="V1058" s="300" t="str" cm="1">
        <f t="array" ref="V1058">IFERROR(INDEX(import_data,MATCH($T$8&amp;"-"&amp;$Q1058,import_key,0),V$9),"")</f>
        <v/>
      </c>
    </row>
    <row r="1059" spans="2:22" x14ac:dyDescent="0.25">
      <c r="B1059" s="141">
        <f t="shared" si="119"/>
        <v>1047</v>
      </c>
      <c r="C1059" s="278">
        <f t="shared" si="116"/>
        <v>1065</v>
      </c>
      <c r="E1059" s="282" cm="1">
        <f t="array" ref="E1059">IF($C1059="","",INDEX(import_data,$C1059,E$9))</f>
        <v>1131</v>
      </c>
      <c r="F1059" s="280" t="str" cm="1">
        <f t="array" ref="F1059">IF($C1059="","",INDEX(import_data,$C1059,F$9))</f>
        <v>Tadej</v>
      </c>
      <c r="G1059" s="280" t="str" cm="1">
        <f t="array" ref="G1059">IF($C1059="","",INDEX(import_data,$C1059,G$9))</f>
        <v>Lešnjak</v>
      </c>
      <c r="H1059" s="280" t="str" cm="1">
        <f t="array" ref="H1059">IF($C1059="","",IF(INDEX(import_data,$C1059,H$9)="","",INDEX(import_data,$C1059,H$9)))</f>
        <v>OK Varaždin</v>
      </c>
      <c r="I1059" s="300" t="str" cm="1">
        <f t="array" ref="I1059">IF($C1059="","",IF(INDEX(import_data,$C1059,I$9)="","",INDEX(import_data,$C1059,I$9)))</f>
        <v/>
      </c>
      <c r="K1059" s="312" t="str">
        <f t="shared" si="113"/>
        <v>Tadej – Lešnjak – OK Varaždin</v>
      </c>
      <c r="L1059" s="92" t="s">
        <v>0</v>
      </c>
      <c r="M1059" s="312" t="str">
        <f t="shared" si="114"/>
        <v>Tadej – Lešnjak – OK Varaždin</v>
      </c>
      <c r="N1059" s="92" t="s">
        <v>0</v>
      </c>
      <c r="O1059" s="312" t="str">
        <f t="shared" si="115"/>
        <v>Tadej – Lešnjak</v>
      </c>
      <c r="P1059" s="92" t="s">
        <v>0</v>
      </c>
      <c r="Q1059" s="141">
        <f t="shared" si="118"/>
        <v>1047</v>
      </c>
      <c r="R1059" s="278" t="str">
        <f t="shared" si="117"/>
        <v/>
      </c>
      <c r="T1059" s="282" t="str" cm="1">
        <f t="array" ref="T1059">IFERROR(INDEX(import_data,MATCH($T$8&amp;"-"&amp;$Q1059,import_key,0),T$9),"")</f>
        <v/>
      </c>
      <c r="U1059" s="280" t="str" cm="1">
        <f t="array" ref="U1059">IFERROR(INDEX(import_data,MATCH($T$8&amp;"-"&amp;$Q1059,import_key,0),U$9),"")</f>
        <v/>
      </c>
      <c r="V1059" s="300" t="str" cm="1">
        <f t="array" ref="V1059">IFERROR(INDEX(import_data,MATCH($T$8&amp;"-"&amp;$Q1059,import_key,0),V$9),"")</f>
        <v/>
      </c>
    </row>
    <row r="1060" spans="2:22" x14ac:dyDescent="0.25">
      <c r="B1060" s="141">
        <f t="shared" si="119"/>
        <v>1048</v>
      </c>
      <c r="C1060" s="278">
        <f t="shared" si="116"/>
        <v>1066</v>
      </c>
      <c r="E1060" s="282" cm="1">
        <f t="array" ref="E1060">IF($C1060="","",INDEX(import_data,$C1060,E$9))</f>
        <v>1286</v>
      </c>
      <c r="F1060" s="280" t="str" cm="1">
        <f t="array" ref="F1060">IF($C1060="","",INDEX(import_data,$C1060,F$9))</f>
        <v>Tajana</v>
      </c>
      <c r="G1060" s="280" t="str" cm="1">
        <f t="array" ref="G1060">IF($C1060="","",INDEX(import_data,$C1060,G$9))</f>
        <v>Holjevac-Gagulić</v>
      </c>
      <c r="H1060" s="280" t="str" cm="1">
        <f t="array" ref="H1060">IF($C1060="","",IF(INDEX(import_data,$C1060,H$9)="","",INDEX(import_data,$C1060,H$9)))</f>
        <v>OK Maksimir</v>
      </c>
      <c r="I1060" s="300" t="str" cm="1">
        <f t="array" ref="I1060">IF($C1060="","",IF(INDEX(import_data,$C1060,I$9)="","",INDEX(import_data,$C1060,I$9)))</f>
        <v/>
      </c>
      <c r="K1060" s="312" t="str">
        <f t="shared" si="113"/>
        <v>Tajana – Holjevac-Gagulić – OK Maksimir</v>
      </c>
      <c r="L1060" s="92" t="s">
        <v>0</v>
      </c>
      <c r="M1060" s="312" t="str">
        <f t="shared" si="114"/>
        <v>Tajana – Holjevac-Gagulić – OK Maksimir</v>
      </c>
      <c r="N1060" s="92" t="s">
        <v>0</v>
      </c>
      <c r="O1060" s="312" t="str">
        <f t="shared" si="115"/>
        <v>Tajana – Holjevac-Gagulić</v>
      </c>
      <c r="P1060" s="92" t="s">
        <v>0</v>
      </c>
      <c r="Q1060" s="141">
        <f t="shared" si="118"/>
        <v>1048</v>
      </c>
      <c r="R1060" s="278" t="str">
        <f t="shared" si="117"/>
        <v/>
      </c>
      <c r="T1060" s="282" t="str" cm="1">
        <f t="array" ref="T1060">IFERROR(INDEX(import_data,MATCH($T$8&amp;"-"&amp;$Q1060,import_key,0),T$9),"")</f>
        <v/>
      </c>
      <c r="U1060" s="280" t="str" cm="1">
        <f t="array" ref="U1060">IFERROR(INDEX(import_data,MATCH($T$8&amp;"-"&amp;$Q1060,import_key,0),U$9),"")</f>
        <v/>
      </c>
      <c r="V1060" s="300" t="str" cm="1">
        <f t="array" ref="V1060">IFERROR(INDEX(import_data,MATCH($T$8&amp;"-"&amp;$Q1060,import_key,0),V$9),"")</f>
        <v/>
      </c>
    </row>
    <row r="1061" spans="2:22" x14ac:dyDescent="0.25">
      <c r="B1061" s="141">
        <f t="shared" si="119"/>
        <v>1049</v>
      </c>
      <c r="C1061" s="278">
        <f t="shared" si="116"/>
        <v>1067</v>
      </c>
      <c r="E1061" s="282" cm="1">
        <f t="array" ref="E1061">IF($C1061="","",INDEX(import_data,$C1061,E$9))</f>
        <v>1232</v>
      </c>
      <c r="F1061" s="280" t="str" cm="1">
        <f t="array" ref="F1061">IF($C1061="","",INDEX(import_data,$C1061,F$9))</f>
        <v>Tamara</v>
      </c>
      <c r="G1061" s="280" t="str" cm="1">
        <f t="array" ref="G1061">IF($C1061="","",INDEX(import_data,$C1061,G$9))</f>
        <v>Kefeček</v>
      </c>
      <c r="H1061" s="280" t="str" cm="1">
        <f t="array" ref="H1061">IF($C1061="","",IF(INDEX(import_data,$C1061,H$9)="","",INDEX(import_data,$C1061,H$9)))</f>
        <v>OK Kapela</v>
      </c>
      <c r="I1061" s="300" t="str" cm="1">
        <f t="array" ref="I1061">IF($C1061="","",IF(INDEX(import_data,$C1061,I$9)="","",INDEX(import_data,$C1061,I$9)))</f>
        <v/>
      </c>
      <c r="K1061" s="312" t="str">
        <f t="shared" si="113"/>
        <v>Tamara – Kefeček – OK Kapela</v>
      </c>
      <c r="L1061" s="92" t="s">
        <v>0</v>
      </c>
      <c r="M1061" s="312" t="str">
        <f t="shared" si="114"/>
        <v>Tamara – Kefeček – OK Kapela</v>
      </c>
      <c r="N1061" s="92" t="s">
        <v>0</v>
      </c>
      <c r="O1061" s="312" t="str">
        <f t="shared" si="115"/>
        <v>Tamara – Kefeček</v>
      </c>
      <c r="P1061" s="92" t="s">
        <v>0</v>
      </c>
      <c r="Q1061" s="141">
        <f t="shared" si="118"/>
        <v>1049</v>
      </c>
      <c r="R1061" s="278" t="str">
        <f t="shared" si="117"/>
        <v/>
      </c>
      <c r="T1061" s="282" t="str" cm="1">
        <f t="array" ref="T1061">IFERROR(INDEX(import_data,MATCH($T$8&amp;"-"&amp;$Q1061,import_key,0),T$9),"")</f>
        <v/>
      </c>
      <c r="U1061" s="280" t="str" cm="1">
        <f t="array" ref="U1061">IFERROR(INDEX(import_data,MATCH($T$8&amp;"-"&amp;$Q1061,import_key,0),U$9),"")</f>
        <v/>
      </c>
      <c r="V1061" s="300" t="str" cm="1">
        <f t="array" ref="V1061">IFERROR(INDEX(import_data,MATCH($T$8&amp;"-"&amp;$Q1061,import_key,0),V$9),"")</f>
        <v/>
      </c>
    </row>
    <row r="1062" spans="2:22" x14ac:dyDescent="0.25">
      <c r="B1062" s="141">
        <f t="shared" si="119"/>
        <v>1050</v>
      </c>
      <c r="C1062" s="278">
        <f t="shared" si="116"/>
        <v>1068</v>
      </c>
      <c r="E1062" s="282" cm="1">
        <f t="array" ref="E1062">IF($C1062="","",INDEX(import_data,$C1062,E$9))</f>
        <v>1177</v>
      </c>
      <c r="F1062" s="280" t="str" cm="1">
        <f t="array" ref="F1062">IF($C1062="","",INDEX(import_data,$C1062,F$9))</f>
        <v>Tamara</v>
      </c>
      <c r="G1062" s="280" t="str" cm="1">
        <f t="array" ref="G1062">IF($C1062="","",INDEX(import_data,$C1062,G$9))</f>
        <v>Radulić Butorac</v>
      </c>
      <c r="H1062" s="280" t="str" cm="1">
        <f t="array" ref="H1062">IF($C1062="","",IF(INDEX(import_data,$C1062,H$9)="","",INDEX(import_data,$C1062,H$9)))</f>
        <v>OK Vihor</v>
      </c>
      <c r="I1062" s="300" t="str" cm="1">
        <f t="array" ref="I1062">IF($C1062="","",IF(INDEX(import_data,$C1062,I$9)="","",INDEX(import_data,$C1062,I$9)))</f>
        <v>Ž45</v>
      </c>
      <c r="K1062" s="312" t="str">
        <f t="shared" si="113"/>
        <v>Tamara – Radulić Butorac – OK Vihor – Ž45</v>
      </c>
      <c r="L1062" s="92" t="s">
        <v>0</v>
      </c>
      <c r="M1062" s="312" t="str">
        <f t="shared" si="114"/>
        <v>Tamara – Radulić Butorac – OK Vihor</v>
      </c>
      <c r="N1062" s="92" t="s">
        <v>0</v>
      </c>
      <c r="O1062" s="312" t="str">
        <f t="shared" si="115"/>
        <v>Tamara – Radulić Butorac</v>
      </c>
      <c r="P1062" s="92" t="s">
        <v>0</v>
      </c>
      <c r="Q1062" s="141">
        <f t="shared" si="118"/>
        <v>1050</v>
      </c>
      <c r="R1062" s="278" t="str">
        <f t="shared" si="117"/>
        <v/>
      </c>
      <c r="T1062" s="282" t="str" cm="1">
        <f t="array" ref="T1062">IFERROR(INDEX(import_data,MATCH($T$8&amp;"-"&amp;$Q1062,import_key,0),T$9),"")</f>
        <v/>
      </c>
      <c r="U1062" s="280" t="str" cm="1">
        <f t="array" ref="U1062">IFERROR(INDEX(import_data,MATCH($T$8&amp;"-"&amp;$Q1062,import_key,0),U$9),"")</f>
        <v/>
      </c>
      <c r="V1062" s="300" t="str" cm="1">
        <f t="array" ref="V1062">IFERROR(INDEX(import_data,MATCH($T$8&amp;"-"&amp;$Q1062,import_key,0),V$9),"")</f>
        <v/>
      </c>
    </row>
    <row r="1063" spans="2:22" x14ac:dyDescent="0.25">
      <c r="B1063" s="141">
        <f t="shared" si="119"/>
        <v>1051</v>
      </c>
      <c r="C1063" s="278">
        <f t="shared" si="116"/>
        <v>1069</v>
      </c>
      <c r="E1063" s="282" cm="1">
        <f t="array" ref="E1063">IF($C1063="","",INDEX(import_data,$C1063,E$9))</f>
        <v>2172</v>
      </c>
      <c r="F1063" s="280" t="str" cm="1">
        <f t="array" ref="F1063">IF($C1063="","",INDEX(import_data,$C1063,F$9))</f>
        <v>Tamara</v>
      </c>
      <c r="G1063" s="280" t="str" cm="1">
        <f t="array" ref="G1063">IF($C1063="","",INDEX(import_data,$C1063,G$9))</f>
        <v>Jaklenec</v>
      </c>
      <c r="H1063" s="280" t="str" cm="1">
        <f t="array" ref="H1063">IF($C1063="","",IF(INDEX(import_data,$C1063,H$9)="","",INDEX(import_data,$C1063,H$9)))</f>
        <v>OK Japetić</v>
      </c>
      <c r="I1063" s="300" t="str" cm="1">
        <f t="array" ref="I1063">IF($C1063="","",IF(INDEX(import_data,$C1063,I$9)="","",INDEX(import_data,$C1063,I$9)))</f>
        <v>Ž12</v>
      </c>
      <c r="K1063" s="312" t="str">
        <f t="shared" si="113"/>
        <v>Tamara – Jaklenec – OK Japetić – Ž12</v>
      </c>
      <c r="L1063" s="92" t="s">
        <v>0</v>
      </c>
      <c r="M1063" s="312" t="str">
        <f t="shared" si="114"/>
        <v>Tamara – Jaklenec – OK Japetić</v>
      </c>
      <c r="N1063" s="92" t="s">
        <v>0</v>
      </c>
      <c r="O1063" s="312" t="str">
        <f t="shared" si="115"/>
        <v>Tamara – Jaklenec</v>
      </c>
      <c r="P1063" s="92" t="s">
        <v>0</v>
      </c>
      <c r="Q1063" s="141">
        <f t="shared" si="118"/>
        <v>1051</v>
      </c>
      <c r="R1063" s="278" t="str">
        <f t="shared" si="117"/>
        <v/>
      </c>
      <c r="T1063" s="282" t="str" cm="1">
        <f t="array" ref="T1063">IFERROR(INDEX(import_data,MATCH($T$8&amp;"-"&amp;$Q1063,import_key,0),T$9),"")</f>
        <v/>
      </c>
      <c r="U1063" s="280" t="str" cm="1">
        <f t="array" ref="U1063">IFERROR(INDEX(import_data,MATCH($T$8&amp;"-"&amp;$Q1063,import_key,0),U$9),"")</f>
        <v/>
      </c>
      <c r="V1063" s="300" t="str" cm="1">
        <f t="array" ref="V1063">IFERROR(INDEX(import_data,MATCH($T$8&amp;"-"&amp;$Q1063,import_key,0),V$9),"")</f>
        <v/>
      </c>
    </row>
    <row r="1064" spans="2:22" x14ac:dyDescent="0.25">
      <c r="B1064" s="141">
        <f t="shared" si="119"/>
        <v>1052</v>
      </c>
      <c r="C1064" s="278">
        <f t="shared" si="116"/>
        <v>1070</v>
      </c>
      <c r="E1064" s="282" cm="1">
        <f t="array" ref="E1064">IF($C1064="","",INDEX(import_data,$C1064,E$9))</f>
        <v>1640</v>
      </c>
      <c r="F1064" s="280" t="str" cm="1">
        <f t="array" ref="F1064">IF($C1064="","",INDEX(import_data,$C1064,F$9))</f>
        <v>Tamara</v>
      </c>
      <c r="G1064" s="280" t="str" cm="1">
        <f t="array" ref="G1064">IF($C1064="","",INDEX(import_data,$C1064,G$9))</f>
        <v>Filipović</v>
      </c>
      <c r="H1064" s="280" t="str" cm="1">
        <f t="array" ref="H1064">IF($C1064="","",IF(INDEX(import_data,$C1064,H$9)="","",INDEX(import_data,$C1064,H$9)))</f>
        <v>OK Sova</v>
      </c>
      <c r="I1064" s="300" t="str" cm="1">
        <f t="array" ref="I1064">IF($C1064="","",IF(INDEX(import_data,$C1064,I$9)="","",INDEX(import_data,$C1064,I$9)))</f>
        <v/>
      </c>
      <c r="K1064" s="312" t="str">
        <f t="shared" si="113"/>
        <v>Tamara – Filipović – OK Sova</v>
      </c>
      <c r="L1064" s="92" t="s">
        <v>0</v>
      </c>
      <c r="M1064" s="312" t="str">
        <f t="shared" si="114"/>
        <v>Tamara – Filipović – OK Sova</v>
      </c>
      <c r="N1064" s="92" t="s">
        <v>0</v>
      </c>
      <c r="O1064" s="312" t="str">
        <f t="shared" si="115"/>
        <v>Tamara – Filipović</v>
      </c>
      <c r="P1064" s="92" t="s">
        <v>0</v>
      </c>
      <c r="Q1064" s="141">
        <f t="shared" si="118"/>
        <v>1052</v>
      </c>
      <c r="R1064" s="278" t="str">
        <f t="shared" si="117"/>
        <v/>
      </c>
      <c r="T1064" s="282" t="str" cm="1">
        <f t="array" ref="T1064">IFERROR(INDEX(import_data,MATCH($T$8&amp;"-"&amp;$Q1064,import_key,0),T$9),"")</f>
        <v/>
      </c>
      <c r="U1064" s="280" t="str" cm="1">
        <f t="array" ref="U1064">IFERROR(INDEX(import_data,MATCH($T$8&amp;"-"&amp;$Q1064,import_key,0),U$9),"")</f>
        <v/>
      </c>
      <c r="V1064" s="300" t="str" cm="1">
        <f t="array" ref="V1064">IFERROR(INDEX(import_data,MATCH($T$8&amp;"-"&amp;$Q1064,import_key,0),V$9),"")</f>
        <v/>
      </c>
    </row>
    <row r="1065" spans="2:22" x14ac:dyDescent="0.25">
      <c r="B1065" s="141">
        <f t="shared" si="119"/>
        <v>1053</v>
      </c>
      <c r="C1065" s="278">
        <f t="shared" si="116"/>
        <v>1071</v>
      </c>
      <c r="E1065" s="282" cm="1">
        <f t="array" ref="E1065">IF($C1065="","",INDEX(import_data,$C1065,E$9))</f>
        <v>2026</v>
      </c>
      <c r="F1065" s="280" t="str" cm="1">
        <f t="array" ref="F1065">IF($C1065="","",INDEX(import_data,$C1065,F$9))</f>
        <v>Tanja</v>
      </c>
      <c r="G1065" s="280" t="str" cm="1">
        <f t="array" ref="G1065">IF($C1065="","",INDEX(import_data,$C1065,G$9))</f>
        <v>Grivić</v>
      </c>
      <c r="H1065" s="280" t="str" cm="1">
        <f t="array" ref="H1065">IF($C1065="","",IF(INDEX(import_data,$C1065,H$9)="","",INDEX(import_data,$C1065,H$9)))</f>
        <v/>
      </c>
      <c r="I1065" s="300" t="str" cm="1">
        <f t="array" ref="I1065">IF($C1065="","",IF(INDEX(import_data,$C1065,I$9)="","",INDEX(import_data,$C1065,I$9)))</f>
        <v/>
      </c>
      <c r="K1065" s="312" t="str">
        <f t="shared" si="113"/>
        <v>Tanja – Grivić</v>
      </c>
      <c r="L1065" s="92" t="s">
        <v>0</v>
      </c>
      <c r="M1065" s="312" t="str">
        <f t="shared" si="114"/>
        <v>Tanja – Grivić</v>
      </c>
      <c r="N1065" s="92" t="s">
        <v>0</v>
      </c>
      <c r="O1065" s="312" t="str">
        <f t="shared" si="115"/>
        <v>Tanja – Grivić</v>
      </c>
      <c r="P1065" s="92" t="s">
        <v>0</v>
      </c>
      <c r="Q1065" s="141">
        <f t="shared" si="118"/>
        <v>1053</v>
      </c>
      <c r="R1065" s="278" t="str">
        <f t="shared" si="117"/>
        <v/>
      </c>
      <c r="T1065" s="282" t="str" cm="1">
        <f t="array" ref="T1065">IFERROR(INDEX(import_data,MATCH($T$8&amp;"-"&amp;$Q1065,import_key,0),T$9),"")</f>
        <v/>
      </c>
      <c r="U1065" s="280" t="str" cm="1">
        <f t="array" ref="U1065">IFERROR(INDEX(import_data,MATCH($T$8&amp;"-"&amp;$Q1065,import_key,0),U$9),"")</f>
        <v/>
      </c>
      <c r="V1065" s="300" t="str" cm="1">
        <f t="array" ref="V1065">IFERROR(INDEX(import_data,MATCH($T$8&amp;"-"&amp;$Q1065,import_key,0),V$9),"")</f>
        <v/>
      </c>
    </row>
    <row r="1066" spans="2:22" x14ac:dyDescent="0.25">
      <c r="B1066" s="141">
        <f t="shared" si="119"/>
        <v>1054</v>
      </c>
      <c r="C1066" s="278">
        <f t="shared" si="116"/>
        <v>1072</v>
      </c>
      <c r="E1066" s="282" cm="1">
        <f t="array" ref="E1066">IF($C1066="","",INDEX(import_data,$C1066,E$9))</f>
        <v>1220</v>
      </c>
      <c r="F1066" s="280" t="str" cm="1">
        <f t="array" ref="F1066">IF($C1066="","",INDEX(import_data,$C1066,F$9))</f>
        <v>Tanja</v>
      </c>
      <c r="G1066" s="280" t="str" cm="1">
        <f t="array" ref="G1066">IF($C1066="","",INDEX(import_data,$C1066,G$9))</f>
        <v>Potrebica</v>
      </c>
      <c r="H1066" s="280" t="str" cm="1">
        <f t="array" ref="H1066">IF($C1066="","",IF(INDEX(import_data,$C1066,H$9)="","",INDEX(import_data,$C1066,H$9)))</f>
        <v>OK Varaždin</v>
      </c>
      <c r="I1066" s="300" t="str" cm="1">
        <f t="array" ref="I1066">IF($C1066="","",IF(INDEX(import_data,$C1066,I$9)="","",INDEX(import_data,$C1066,I$9)))</f>
        <v>Ž35</v>
      </c>
      <c r="K1066" s="312" t="str">
        <f t="shared" si="113"/>
        <v>Tanja – Potrebica – OK Varaždin – Ž35</v>
      </c>
      <c r="L1066" s="92" t="s">
        <v>0</v>
      </c>
      <c r="M1066" s="312" t="str">
        <f t="shared" si="114"/>
        <v>Tanja – Potrebica – OK Varaždin</v>
      </c>
      <c r="N1066" s="92" t="s">
        <v>0</v>
      </c>
      <c r="O1066" s="312" t="str">
        <f t="shared" si="115"/>
        <v>Tanja – Potrebica</v>
      </c>
      <c r="P1066" s="92" t="s">
        <v>0</v>
      </c>
      <c r="Q1066" s="141">
        <f t="shared" si="118"/>
        <v>1054</v>
      </c>
      <c r="R1066" s="278" t="str">
        <f t="shared" si="117"/>
        <v/>
      </c>
      <c r="T1066" s="282" t="str" cm="1">
        <f t="array" ref="T1066">IFERROR(INDEX(import_data,MATCH($T$8&amp;"-"&amp;$Q1066,import_key,0),T$9),"")</f>
        <v/>
      </c>
      <c r="U1066" s="280" t="str" cm="1">
        <f t="array" ref="U1066">IFERROR(INDEX(import_data,MATCH($T$8&amp;"-"&amp;$Q1066,import_key,0),U$9),"")</f>
        <v/>
      </c>
      <c r="V1066" s="300" t="str" cm="1">
        <f t="array" ref="V1066">IFERROR(INDEX(import_data,MATCH($T$8&amp;"-"&amp;$Q1066,import_key,0),V$9),"")</f>
        <v/>
      </c>
    </row>
    <row r="1067" spans="2:22" x14ac:dyDescent="0.25">
      <c r="B1067" s="141">
        <f t="shared" si="119"/>
        <v>1055</v>
      </c>
      <c r="C1067" s="278">
        <f t="shared" si="116"/>
        <v>1073</v>
      </c>
      <c r="E1067" s="282" cm="1">
        <f t="array" ref="E1067">IF($C1067="","",INDEX(import_data,$C1067,E$9))</f>
        <v>1975</v>
      </c>
      <c r="F1067" s="280" t="str" cm="1">
        <f t="array" ref="F1067">IF($C1067="","",INDEX(import_data,$C1067,F$9))</f>
        <v>Tanja</v>
      </c>
      <c r="G1067" s="280" t="str" cm="1">
        <f t="array" ref="G1067">IF($C1067="","",INDEX(import_data,$C1067,G$9))</f>
        <v>Mezga</v>
      </c>
      <c r="H1067" s="280" t="str" cm="1">
        <f t="array" ref="H1067">IF($C1067="","",IF(INDEX(import_data,$C1067,H$9)="","",INDEX(import_data,$C1067,H$9)))</f>
        <v>OK Slo. Gradec</v>
      </c>
      <c r="I1067" s="300" t="str" cm="1">
        <f t="array" ref="I1067">IF($C1067="","",IF(INDEX(import_data,$C1067,I$9)="","",INDEX(import_data,$C1067,I$9)))</f>
        <v/>
      </c>
      <c r="K1067" s="312" t="str">
        <f t="shared" si="113"/>
        <v>Tanja – Mezga – OK Slo. Gradec</v>
      </c>
      <c r="L1067" s="92" t="s">
        <v>0</v>
      </c>
      <c r="M1067" s="312" t="str">
        <f t="shared" si="114"/>
        <v>Tanja – Mezga – OK Slo. Gradec</v>
      </c>
      <c r="N1067" s="92" t="s">
        <v>0</v>
      </c>
      <c r="O1067" s="312" t="str">
        <f t="shared" si="115"/>
        <v>Tanja – Mezga</v>
      </c>
      <c r="P1067" s="92" t="s">
        <v>0</v>
      </c>
      <c r="Q1067" s="141">
        <f t="shared" si="118"/>
        <v>1055</v>
      </c>
      <c r="R1067" s="278" t="str">
        <f t="shared" si="117"/>
        <v/>
      </c>
      <c r="T1067" s="282" t="str" cm="1">
        <f t="array" ref="T1067">IFERROR(INDEX(import_data,MATCH($T$8&amp;"-"&amp;$Q1067,import_key,0),T$9),"")</f>
        <v/>
      </c>
      <c r="U1067" s="280" t="str" cm="1">
        <f t="array" ref="U1067">IFERROR(INDEX(import_data,MATCH($T$8&amp;"-"&amp;$Q1067,import_key,0),U$9),"")</f>
        <v/>
      </c>
      <c r="V1067" s="300" t="str" cm="1">
        <f t="array" ref="V1067">IFERROR(INDEX(import_data,MATCH($T$8&amp;"-"&amp;$Q1067,import_key,0),V$9),"")</f>
        <v/>
      </c>
    </row>
    <row r="1068" spans="2:22" x14ac:dyDescent="0.25">
      <c r="B1068" s="141">
        <f t="shared" si="119"/>
        <v>1056</v>
      </c>
      <c r="C1068" s="278">
        <f t="shared" si="116"/>
        <v>1074</v>
      </c>
      <c r="E1068" s="282" cm="1">
        <f t="array" ref="E1068">IF($C1068="","",INDEX(import_data,$C1068,E$9))</f>
        <v>1298</v>
      </c>
      <c r="F1068" s="280" t="str" cm="1">
        <f t="array" ref="F1068">IF($C1068="","",INDEX(import_data,$C1068,F$9))</f>
        <v>Tara</v>
      </c>
      <c r="G1068" s="280" t="str" cm="1">
        <f t="array" ref="G1068">IF($C1068="","",INDEX(import_data,$C1068,G$9))</f>
        <v>Sirovec</v>
      </c>
      <c r="H1068" s="280" t="str" cm="1">
        <f t="array" ref="H1068">IF($C1068="","",IF(INDEX(import_data,$C1068,H$9)="","",INDEX(import_data,$C1068,H$9)))</f>
        <v>OK Vihor</v>
      </c>
      <c r="I1068" s="300" t="str" cm="1">
        <f t="array" ref="I1068">IF($C1068="","",IF(INDEX(import_data,$C1068,I$9)="","",INDEX(import_data,$C1068,I$9)))</f>
        <v>Ž21B</v>
      </c>
      <c r="K1068" s="312" t="str">
        <f t="shared" si="113"/>
        <v>Tara – Sirovec – OK Vihor – Ž21B</v>
      </c>
      <c r="L1068" s="92" t="s">
        <v>0</v>
      </c>
      <c r="M1068" s="312" t="str">
        <f t="shared" si="114"/>
        <v>Tara – Sirovec – OK Vihor</v>
      </c>
      <c r="N1068" s="92" t="s">
        <v>0</v>
      </c>
      <c r="O1068" s="312" t="str">
        <f t="shared" si="115"/>
        <v>Tara – Sirovec</v>
      </c>
      <c r="P1068" s="92" t="s">
        <v>0</v>
      </c>
      <c r="Q1068" s="141">
        <f t="shared" si="118"/>
        <v>1056</v>
      </c>
      <c r="R1068" s="278" t="str">
        <f t="shared" si="117"/>
        <v/>
      </c>
      <c r="T1068" s="282" t="str" cm="1">
        <f t="array" ref="T1068">IFERROR(INDEX(import_data,MATCH($T$8&amp;"-"&amp;$Q1068,import_key,0),T$9),"")</f>
        <v/>
      </c>
      <c r="U1068" s="280" t="str" cm="1">
        <f t="array" ref="U1068">IFERROR(INDEX(import_data,MATCH($T$8&amp;"-"&amp;$Q1068,import_key,0),U$9),"")</f>
        <v/>
      </c>
      <c r="V1068" s="300" t="str" cm="1">
        <f t="array" ref="V1068">IFERROR(INDEX(import_data,MATCH($T$8&amp;"-"&amp;$Q1068,import_key,0),V$9),"")</f>
        <v/>
      </c>
    </row>
    <row r="1069" spans="2:22" x14ac:dyDescent="0.25">
      <c r="B1069" s="141">
        <f t="shared" si="119"/>
        <v>1057</v>
      </c>
      <c r="C1069" s="278">
        <f t="shared" si="116"/>
        <v>1075</v>
      </c>
      <c r="E1069" s="282" cm="1">
        <f t="array" ref="E1069">IF($C1069="","",INDEX(import_data,$C1069,E$9))</f>
        <v>2233</v>
      </c>
      <c r="F1069" s="280" t="str" cm="1">
        <f t="array" ref="F1069">IF($C1069="","",INDEX(import_data,$C1069,F$9))</f>
        <v>Tea</v>
      </c>
      <c r="G1069" s="280" t="str" cm="1">
        <f t="array" ref="G1069">IF($C1069="","",INDEX(import_data,$C1069,G$9))</f>
        <v>Galić</v>
      </c>
      <c r="H1069" s="280" t="str" cm="1">
        <f t="array" ref="H1069">IF($C1069="","",IF(INDEX(import_data,$C1069,H$9)="","",INDEX(import_data,$C1069,H$9)))</f>
        <v>OK Varaždin</v>
      </c>
      <c r="I1069" s="300" t="str" cm="1">
        <f t="array" ref="I1069">IF($C1069="","",IF(INDEX(import_data,$C1069,I$9)="","",INDEX(import_data,$C1069,I$9)))</f>
        <v/>
      </c>
      <c r="K1069" s="312" t="str">
        <f t="shared" si="113"/>
        <v>Tea – Galić – OK Varaždin</v>
      </c>
      <c r="L1069" s="92" t="s">
        <v>0</v>
      </c>
      <c r="M1069" s="312" t="str">
        <f t="shared" si="114"/>
        <v>Tea – Galić – OK Varaždin</v>
      </c>
      <c r="N1069" s="92" t="s">
        <v>0</v>
      </c>
      <c r="O1069" s="312" t="str">
        <f t="shared" si="115"/>
        <v>Tea – Galić</v>
      </c>
      <c r="P1069" s="92" t="s">
        <v>0</v>
      </c>
      <c r="Q1069" s="141">
        <f t="shared" si="118"/>
        <v>1057</v>
      </c>
      <c r="R1069" s="278" t="str">
        <f t="shared" si="117"/>
        <v/>
      </c>
      <c r="T1069" s="282" t="str" cm="1">
        <f t="array" ref="T1069">IFERROR(INDEX(import_data,MATCH($T$8&amp;"-"&amp;$Q1069,import_key,0),T$9),"")</f>
        <v/>
      </c>
      <c r="U1069" s="280" t="str" cm="1">
        <f t="array" ref="U1069">IFERROR(INDEX(import_data,MATCH($T$8&amp;"-"&amp;$Q1069,import_key,0),U$9),"")</f>
        <v/>
      </c>
      <c r="V1069" s="300" t="str" cm="1">
        <f t="array" ref="V1069">IFERROR(INDEX(import_data,MATCH($T$8&amp;"-"&amp;$Q1069,import_key,0),V$9),"")</f>
        <v/>
      </c>
    </row>
    <row r="1070" spans="2:22" x14ac:dyDescent="0.25">
      <c r="B1070" s="141">
        <f t="shared" si="119"/>
        <v>1058</v>
      </c>
      <c r="C1070" s="278">
        <f t="shared" si="116"/>
        <v>1076</v>
      </c>
      <c r="E1070" s="282" cm="1">
        <f t="array" ref="E1070">IF($C1070="","",INDEX(import_data,$C1070,E$9))</f>
        <v>1623</v>
      </c>
      <c r="F1070" s="280" t="str" cm="1">
        <f t="array" ref="F1070">IF($C1070="","",INDEX(import_data,$C1070,F$9))</f>
        <v>Tea</v>
      </c>
      <c r="G1070" s="280" t="str" cm="1">
        <f t="array" ref="G1070">IF($C1070="","",INDEX(import_data,$C1070,G$9))</f>
        <v>Tot</v>
      </c>
      <c r="H1070" s="280" t="str" cm="1">
        <f t="array" ref="H1070">IF($C1070="","",IF(INDEX(import_data,$C1070,H$9)="","",INDEX(import_data,$C1070,H$9)))</f>
        <v>OK Japetić</v>
      </c>
      <c r="I1070" s="300" t="str" cm="1">
        <f t="array" ref="I1070">IF($C1070="","",IF(INDEX(import_data,$C1070,I$9)="","",INDEX(import_data,$C1070,I$9)))</f>
        <v>Ž21B</v>
      </c>
      <c r="K1070" s="312" t="str">
        <f t="shared" si="113"/>
        <v>Tea – Tot – OK Japetić – Ž21B</v>
      </c>
      <c r="L1070" s="92" t="s">
        <v>0</v>
      </c>
      <c r="M1070" s="312" t="str">
        <f t="shared" si="114"/>
        <v>Tea – Tot – OK Japetić</v>
      </c>
      <c r="N1070" s="92" t="s">
        <v>0</v>
      </c>
      <c r="O1070" s="312" t="str">
        <f t="shared" si="115"/>
        <v>Tea – Tot</v>
      </c>
      <c r="P1070" s="92" t="s">
        <v>0</v>
      </c>
      <c r="Q1070" s="141">
        <f t="shared" si="118"/>
        <v>1058</v>
      </c>
      <c r="R1070" s="278" t="str">
        <f t="shared" si="117"/>
        <v/>
      </c>
      <c r="T1070" s="282" t="str" cm="1">
        <f t="array" ref="T1070">IFERROR(INDEX(import_data,MATCH($T$8&amp;"-"&amp;$Q1070,import_key,0),T$9),"")</f>
        <v/>
      </c>
      <c r="U1070" s="280" t="str" cm="1">
        <f t="array" ref="U1070">IFERROR(INDEX(import_data,MATCH($T$8&amp;"-"&amp;$Q1070,import_key,0),U$9),"")</f>
        <v/>
      </c>
      <c r="V1070" s="300" t="str" cm="1">
        <f t="array" ref="V1070">IFERROR(INDEX(import_data,MATCH($T$8&amp;"-"&amp;$Q1070,import_key,0),V$9),"")</f>
        <v/>
      </c>
    </row>
    <row r="1071" spans="2:22" x14ac:dyDescent="0.25">
      <c r="B1071" s="141">
        <f t="shared" si="119"/>
        <v>1059</v>
      </c>
      <c r="C1071" s="278">
        <f t="shared" si="116"/>
        <v>1077</v>
      </c>
      <c r="E1071" s="282" cm="1">
        <f t="array" ref="E1071">IF($C1071="","",INDEX(import_data,$C1071,E$9))</f>
        <v>1230</v>
      </c>
      <c r="F1071" s="280" t="str" cm="1">
        <f t="array" ref="F1071">IF($C1071="","",INDEX(import_data,$C1071,F$9))</f>
        <v>Tea</v>
      </c>
      <c r="G1071" s="280" t="str" cm="1">
        <f t="array" ref="G1071">IF($C1071="","",INDEX(import_data,$C1071,G$9))</f>
        <v>Đurek</v>
      </c>
      <c r="H1071" s="280" t="str" cm="1">
        <f t="array" ref="H1071">IF($C1071="","",IF(INDEX(import_data,$C1071,H$9)="","",INDEX(import_data,$C1071,H$9)))</f>
        <v>OK Vihor</v>
      </c>
      <c r="I1071" s="300" t="str" cm="1">
        <f t="array" ref="I1071">IF($C1071="","",IF(INDEX(import_data,$C1071,I$9)="","",INDEX(import_data,$C1071,I$9)))</f>
        <v>Ž45</v>
      </c>
      <c r="K1071" s="312" t="str">
        <f t="shared" si="113"/>
        <v>Tea – Đurek – OK Vihor – Ž45</v>
      </c>
      <c r="L1071" s="92" t="s">
        <v>0</v>
      </c>
      <c r="M1071" s="312" t="str">
        <f t="shared" si="114"/>
        <v>Tea – Đurek – OK Vihor</v>
      </c>
      <c r="N1071" s="92" t="s">
        <v>0</v>
      </c>
      <c r="O1071" s="312" t="str">
        <f t="shared" si="115"/>
        <v>Tea – Đurek</v>
      </c>
      <c r="P1071" s="92" t="s">
        <v>0</v>
      </c>
      <c r="Q1071" s="141">
        <f t="shared" si="118"/>
        <v>1059</v>
      </c>
      <c r="R1071" s="278" t="str">
        <f t="shared" si="117"/>
        <v/>
      </c>
      <c r="T1071" s="282" t="str" cm="1">
        <f t="array" ref="T1071">IFERROR(INDEX(import_data,MATCH($T$8&amp;"-"&amp;$Q1071,import_key,0),T$9),"")</f>
        <v/>
      </c>
      <c r="U1071" s="280" t="str" cm="1">
        <f t="array" ref="U1071">IFERROR(INDEX(import_data,MATCH($T$8&amp;"-"&amp;$Q1071,import_key,0),U$9),"")</f>
        <v/>
      </c>
      <c r="V1071" s="300" t="str" cm="1">
        <f t="array" ref="V1071">IFERROR(INDEX(import_data,MATCH($T$8&amp;"-"&amp;$Q1071,import_key,0),V$9),"")</f>
        <v/>
      </c>
    </row>
    <row r="1072" spans="2:22" x14ac:dyDescent="0.25">
      <c r="B1072" s="141">
        <f t="shared" si="119"/>
        <v>1060</v>
      </c>
      <c r="C1072" s="278">
        <f t="shared" si="116"/>
        <v>1078</v>
      </c>
      <c r="E1072" s="282" cm="1">
        <f t="array" ref="E1072">IF($C1072="","",INDEX(import_data,$C1072,E$9))</f>
        <v>1345</v>
      </c>
      <c r="F1072" s="280" t="str" cm="1">
        <f t="array" ref="F1072">IF($C1072="","",INDEX(import_data,$C1072,F$9))</f>
        <v>Tena</v>
      </c>
      <c r="G1072" s="280" t="str" cm="1">
        <f t="array" ref="G1072">IF($C1072="","",INDEX(import_data,$C1072,G$9))</f>
        <v>Sakar Vukić</v>
      </c>
      <c r="H1072" s="280" t="str" cm="1">
        <f t="array" ref="H1072">IF($C1072="","",IF(INDEX(import_data,$C1072,H$9)="","",INDEX(import_data,$C1072,H$9)))</f>
        <v>OK Maksimir</v>
      </c>
      <c r="I1072" s="300" t="str" cm="1">
        <f t="array" ref="I1072">IF($C1072="","",IF(INDEX(import_data,$C1072,I$9)="","",INDEX(import_data,$C1072,I$9)))</f>
        <v>Ž35</v>
      </c>
      <c r="K1072" s="312" t="str">
        <f t="shared" si="113"/>
        <v>Tena – Sakar Vukić – OK Maksimir – Ž35</v>
      </c>
      <c r="L1072" s="92" t="s">
        <v>0</v>
      </c>
      <c r="M1072" s="312" t="str">
        <f t="shared" si="114"/>
        <v>Tena – Sakar Vukić – OK Maksimir</v>
      </c>
      <c r="N1072" s="92" t="s">
        <v>0</v>
      </c>
      <c r="O1072" s="312" t="str">
        <f t="shared" si="115"/>
        <v>Tena – Sakar Vukić</v>
      </c>
      <c r="P1072" s="92" t="s">
        <v>0</v>
      </c>
      <c r="Q1072" s="141">
        <f t="shared" si="118"/>
        <v>1060</v>
      </c>
      <c r="R1072" s="278" t="str">
        <f t="shared" si="117"/>
        <v/>
      </c>
      <c r="T1072" s="282" t="str" cm="1">
        <f t="array" ref="T1072">IFERROR(INDEX(import_data,MATCH($T$8&amp;"-"&amp;$Q1072,import_key,0),T$9),"")</f>
        <v/>
      </c>
      <c r="U1072" s="280" t="str" cm="1">
        <f t="array" ref="U1072">IFERROR(INDEX(import_data,MATCH($T$8&amp;"-"&amp;$Q1072,import_key,0),U$9),"")</f>
        <v/>
      </c>
      <c r="V1072" s="300" t="str" cm="1">
        <f t="array" ref="V1072">IFERROR(INDEX(import_data,MATCH($T$8&amp;"-"&amp;$Q1072,import_key,0),V$9),"")</f>
        <v/>
      </c>
    </row>
    <row r="1073" spans="2:22" x14ac:dyDescent="0.25">
      <c r="B1073" s="141">
        <f t="shared" si="119"/>
        <v>1061</v>
      </c>
      <c r="C1073" s="278">
        <f t="shared" si="116"/>
        <v>1079</v>
      </c>
      <c r="E1073" s="282" cm="1">
        <f t="array" ref="E1073">IF($C1073="","",INDEX(import_data,$C1073,E$9))</f>
        <v>1850</v>
      </c>
      <c r="F1073" s="280" t="str" cm="1">
        <f t="array" ref="F1073">IF($C1073="","",INDEX(import_data,$C1073,F$9))</f>
        <v>Tena</v>
      </c>
      <c r="G1073" s="280" t="str" cm="1">
        <f t="array" ref="G1073">IF($C1073="","",INDEX(import_data,$C1073,G$9))</f>
        <v>Bartaković</v>
      </c>
      <c r="H1073" s="280" t="str" cm="1">
        <f t="array" ref="H1073">IF($C1073="","",IF(INDEX(import_data,$C1073,H$9)="","",INDEX(import_data,$C1073,H$9)))</f>
        <v>OK Japetić</v>
      </c>
      <c r="I1073" s="300" t="str" cm="1">
        <f t="array" ref="I1073">IF($C1073="","",IF(INDEX(import_data,$C1073,I$9)="","",INDEX(import_data,$C1073,I$9)))</f>
        <v>Ž12</v>
      </c>
      <c r="K1073" s="312" t="str">
        <f t="shared" si="113"/>
        <v>Tena – Bartaković – OK Japetić – Ž12</v>
      </c>
      <c r="L1073" s="92" t="s">
        <v>0</v>
      </c>
      <c r="M1073" s="312" t="str">
        <f t="shared" si="114"/>
        <v>Tena – Bartaković – OK Japetić</v>
      </c>
      <c r="N1073" s="92" t="s">
        <v>0</v>
      </c>
      <c r="O1073" s="312" t="str">
        <f t="shared" si="115"/>
        <v>Tena – Bartaković</v>
      </c>
      <c r="P1073" s="92" t="s">
        <v>0</v>
      </c>
      <c r="Q1073" s="141">
        <f t="shared" si="118"/>
        <v>1061</v>
      </c>
      <c r="R1073" s="278" t="str">
        <f t="shared" si="117"/>
        <v/>
      </c>
      <c r="T1073" s="282" t="str" cm="1">
        <f t="array" ref="T1073">IFERROR(INDEX(import_data,MATCH($T$8&amp;"-"&amp;$Q1073,import_key,0),T$9),"")</f>
        <v/>
      </c>
      <c r="U1073" s="280" t="str" cm="1">
        <f t="array" ref="U1073">IFERROR(INDEX(import_data,MATCH($T$8&amp;"-"&amp;$Q1073,import_key,0),U$9),"")</f>
        <v/>
      </c>
      <c r="V1073" s="300" t="str" cm="1">
        <f t="array" ref="V1073">IFERROR(INDEX(import_data,MATCH($T$8&amp;"-"&amp;$Q1073,import_key,0),V$9),"")</f>
        <v/>
      </c>
    </row>
    <row r="1074" spans="2:22" x14ac:dyDescent="0.25">
      <c r="B1074" s="141">
        <f t="shared" si="119"/>
        <v>1062</v>
      </c>
      <c r="C1074" s="278">
        <f t="shared" si="116"/>
        <v>1080</v>
      </c>
      <c r="E1074" s="282" cm="1">
        <f t="array" ref="E1074">IF($C1074="","",INDEX(import_data,$C1074,E$9))</f>
        <v>1934</v>
      </c>
      <c r="F1074" s="280" t="str" cm="1">
        <f t="array" ref="F1074">IF($C1074="","",INDEX(import_data,$C1074,F$9))</f>
        <v>Teo</v>
      </c>
      <c r="G1074" s="280" t="str" cm="1">
        <f t="array" ref="G1074">IF($C1074="","",INDEX(import_data,$C1074,G$9))</f>
        <v>Piskač</v>
      </c>
      <c r="H1074" s="280" t="str" cm="1">
        <f t="array" ref="H1074">IF($C1074="","",IF(INDEX(import_data,$C1074,H$9)="","",INDEX(import_data,$C1074,H$9)))</f>
        <v>OK Varaždin</v>
      </c>
      <c r="I1074" s="300" t="str" cm="1">
        <f t="array" ref="I1074">IF($C1074="","",IF(INDEX(import_data,$C1074,I$9)="","",INDEX(import_data,$C1074,I$9)))</f>
        <v/>
      </c>
      <c r="K1074" s="312" t="str">
        <f t="shared" si="113"/>
        <v>Teo – Piskač – OK Varaždin</v>
      </c>
      <c r="L1074" s="92" t="s">
        <v>0</v>
      </c>
      <c r="M1074" s="312" t="str">
        <f t="shared" si="114"/>
        <v>Teo – Piskač – OK Varaždin</v>
      </c>
      <c r="N1074" s="92" t="s">
        <v>0</v>
      </c>
      <c r="O1074" s="312" t="str">
        <f t="shared" si="115"/>
        <v>Teo – Piskač</v>
      </c>
      <c r="P1074" s="92" t="s">
        <v>0</v>
      </c>
      <c r="Q1074" s="141">
        <f t="shared" si="118"/>
        <v>1062</v>
      </c>
      <c r="R1074" s="278" t="str">
        <f t="shared" si="117"/>
        <v/>
      </c>
      <c r="T1074" s="282" t="str" cm="1">
        <f t="array" ref="T1074">IFERROR(INDEX(import_data,MATCH($T$8&amp;"-"&amp;$Q1074,import_key,0),T$9),"")</f>
        <v/>
      </c>
      <c r="U1074" s="280" t="str" cm="1">
        <f t="array" ref="U1074">IFERROR(INDEX(import_data,MATCH($T$8&amp;"-"&amp;$Q1074,import_key,0),U$9),"")</f>
        <v/>
      </c>
      <c r="V1074" s="300" t="str" cm="1">
        <f t="array" ref="V1074">IFERROR(INDEX(import_data,MATCH($T$8&amp;"-"&amp;$Q1074,import_key,0),V$9),"")</f>
        <v/>
      </c>
    </row>
    <row r="1075" spans="2:22" x14ac:dyDescent="0.25">
      <c r="B1075" s="141">
        <f t="shared" si="119"/>
        <v>1063</v>
      </c>
      <c r="C1075" s="278">
        <f t="shared" si="116"/>
        <v>1081</v>
      </c>
      <c r="E1075" s="282" cm="1">
        <f t="array" ref="E1075">IF($C1075="","",INDEX(import_data,$C1075,E$9))</f>
        <v>1085</v>
      </c>
      <c r="F1075" s="280" t="str" cm="1">
        <f t="array" ref="F1075">IF($C1075="","",INDEX(import_data,$C1075,F$9))</f>
        <v>Teo</v>
      </c>
      <c r="G1075" s="280" t="str" cm="1">
        <f t="array" ref="G1075">IF($C1075="","",INDEX(import_data,$C1075,G$9))</f>
        <v>Friščić</v>
      </c>
      <c r="H1075" s="280" t="str" cm="1">
        <f t="array" ref="H1075">IF($C1075="","",IF(INDEX(import_data,$C1075,H$9)="","",INDEX(import_data,$C1075,H$9)))</f>
        <v>OK Varaždin</v>
      </c>
      <c r="I1075" s="300" t="str" cm="1">
        <f t="array" ref="I1075">IF($C1075="","",IF(INDEX(import_data,$C1075,I$9)="","",INDEX(import_data,$C1075,I$9)))</f>
        <v/>
      </c>
      <c r="K1075" s="312" t="str">
        <f t="shared" si="113"/>
        <v>Teo – Friščić – OK Varaždin</v>
      </c>
      <c r="L1075" s="92" t="s">
        <v>0</v>
      </c>
      <c r="M1075" s="312" t="str">
        <f t="shared" si="114"/>
        <v>Teo – Friščić – OK Varaždin</v>
      </c>
      <c r="N1075" s="92" t="s">
        <v>0</v>
      </c>
      <c r="O1075" s="312" t="str">
        <f t="shared" si="115"/>
        <v>Teo – Friščić</v>
      </c>
      <c r="P1075" s="92" t="s">
        <v>0</v>
      </c>
      <c r="Q1075" s="141">
        <f t="shared" si="118"/>
        <v>1063</v>
      </c>
      <c r="R1075" s="278" t="str">
        <f t="shared" si="117"/>
        <v/>
      </c>
      <c r="T1075" s="282" t="str" cm="1">
        <f t="array" ref="T1075">IFERROR(INDEX(import_data,MATCH($T$8&amp;"-"&amp;$Q1075,import_key,0),T$9),"")</f>
        <v/>
      </c>
      <c r="U1075" s="280" t="str" cm="1">
        <f t="array" ref="U1075">IFERROR(INDEX(import_data,MATCH($T$8&amp;"-"&amp;$Q1075,import_key,0),U$9),"")</f>
        <v/>
      </c>
      <c r="V1075" s="300" t="str" cm="1">
        <f t="array" ref="V1075">IFERROR(INDEX(import_data,MATCH($T$8&amp;"-"&amp;$Q1075,import_key,0),V$9),"")</f>
        <v/>
      </c>
    </row>
    <row r="1076" spans="2:22" x14ac:dyDescent="0.25">
      <c r="B1076" s="141">
        <f t="shared" si="119"/>
        <v>1064</v>
      </c>
      <c r="C1076" s="278">
        <f t="shared" si="116"/>
        <v>1082</v>
      </c>
      <c r="E1076" s="282" cm="1">
        <f t="array" ref="E1076">IF($C1076="","",INDEX(import_data,$C1076,E$9))</f>
        <v>1095</v>
      </c>
      <c r="F1076" s="280" t="str" cm="1">
        <f t="array" ref="F1076">IF($C1076="","",INDEX(import_data,$C1076,F$9))</f>
        <v>Teo</v>
      </c>
      <c r="G1076" s="280" t="str" cm="1">
        <f t="array" ref="G1076">IF($C1076="","",INDEX(import_data,$C1076,G$9))</f>
        <v>Mahović</v>
      </c>
      <c r="H1076" s="280" t="str" cm="1">
        <f t="array" ref="H1076">IF($C1076="","",IF(INDEX(import_data,$C1076,H$9)="","",INDEX(import_data,$C1076,H$9)))</f>
        <v>OK Japetić</v>
      </c>
      <c r="I1076" s="300" t="str" cm="1">
        <f t="array" ref="I1076">IF($C1076="","",IF(INDEX(import_data,$C1076,I$9)="","",INDEX(import_data,$C1076,I$9)))</f>
        <v>M16</v>
      </c>
      <c r="K1076" s="312" t="str">
        <f t="shared" si="113"/>
        <v>Teo – Mahović – OK Japetić – M16</v>
      </c>
      <c r="L1076" s="92" t="s">
        <v>0</v>
      </c>
      <c r="M1076" s="312" t="str">
        <f t="shared" si="114"/>
        <v>Teo – Mahović – OK Japetić</v>
      </c>
      <c r="N1076" s="92" t="s">
        <v>0</v>
      </c>
      <c r="O1076" s="312" t="str">
        <f t="shared" si="115"/>
        <v>Teo – Mahović</v>
      </c>
      <c r="P1076" s="92" t="s">
        <v>0</v>
      </c>
      <c r="Q1076" s="141">
        <f t="shared" si="118"/>
        <v>1064</v>
      </c>
      <c r="R1076" s="278" t="str">
        <f t="shared" si="117"/>
        <v/>
      </c>
      <c r="T1076" s="282" t="str" cm="1">
        <f t="array" ref="T1076">IFERROR(INDEX(import_data,MATCH($T$8&amp;"-"&amp;$Q1076,import_key,0),T$9),"")</f>
        <v/>
      </c>
      <c r="U1076" s="280" t="str" cm="1">
        <f t="array" ref="U1076">IFERROR(INDEX(import_data,MATCH($T$8&amp;"-"&amp;$Q1076,import_key,0),U$9),"")</f>
        <v/>
      </c>
      <c r="V1076" s="300" t="str" cm="1">
        <f t="array" ref="V1076">IFERROR(INDEX(import_data,MATCH($T$8&amp;"-"&amp;$Q1076,import_key,0),V$9),"")</f>
        <v/>
      </c>
    </row>
    <row r="1077" spans="2:22" x14ac:dyDescent="0.25">
      <c r="B1077" s="141">
        <f t="shared" si="119"/>
        <v>1065</v>
      </c>
      <c r="C1077" s="278">
        <f t="shared" si="116"/>
        <v>1083</v>
      </c>
      <c r="E1077" s="282" cm="1">
        <f t="array" ref="E1077">IF($C1077="","",INDEX(import_data,$C1077,E$9))</f>
        <v>1455</v>
      </c>
      <c r="F1077" s="280" t="str" cm="1">
        <f t="array" ref="F1077">IF($C1077="","",INDEX(import_data,$C1077,F$9))</f>
        <v>Teo</v>
      </c>
      <c r="G1077" s="280" t="str" cm="1">
        <f t="array" ref="G1077">IF($C1077="","",INDEX(import_data,$C1077,G$9))</f>
        <v>Tutić</v>
      </c>
      <c r="H1077" s="280" t="str" cm="1">
        <f t="array" ref="H1077">IF($C1077="","",IF(INDEX(import_data,$C1077,H$9)="","",INDEX(import_data,$C1077,H$9)))</f>
        <v>OK Vihor</v>
      </c>
      <c r="I1077" s="300" t="str" cm="1">
        <f t="array" ref="I1077">IF($C1077="","",IF(INDEX(import_data,$C1077,I$9)="","",INDEX(import_data,$C1077,I$9)))</f>
        <v/>
      </c>
      <c r="K1077" s="312" t="str">
        <f t="shared" si="113"/>
        <v>Teo – Tutić – OK Vihor</v>
      </c>
      <c r="L1077" s="92" t="s">
        <v>0</v>
      </c>
      <c r="M1077" s="312" t="str">
        <f t="shared" si="114"/>
        <v>Teo – Tutić – OK Vihor</v>
      </c>
      <c r="N1077" s="92" t="s">
        <v>0</v>
      </c>
      <c r="O1077" s="312" t="str">
        <f t="shared" si="115"/>
        <v>Teo – Tutić</v>
      </c>
      <c r="P1077" s="92" t="s">
        <v>0</v>
      </c>
      <c r="Q1077" s="141">
        <f t="shared" si="118"/>
        <v>1065</v>
      </c>
      <c r="R1077" s="278" t="str">
        <f t="shared" si="117"/>
        <v/>
      </c>
      <c r="T1077" s="282" t="str" cm="1">
        <f t="array" ref="T1077">IFERROR(INDEX(import_data,MATCH($T$8&amp;"-"&amp;$Q1077,import_key,0),T$9),"")</f>
        <v/>
      </c>
      <c r="U1077" s="280" t="str" cm="1">
        <f t="array" ref="U1077">IFERROR(INDEX(import_data,MATCH($T$8&amp;"-"&amp;$Q1077,import_key,0),U$9),"")</f>
        <v/>
      </c>
      <c r="V1077" s="300" t="str" cm="1">
        <f t="array" ref="V1077">IFERROR(INDEX(import_data,MATCH($T$8&amp;"-"&amp;$Q1077,import_key,0),V$9),"")</f>
        <v/>
      </c>
    </row>
    <row r="1078" spans="2:22" x14ac:dyDescent="0.25">
      <c r="B1078" s="141">
        <f t="shared" si="119"/>
        <v>1066</v>
      </c>
      <c r="C1078" s="278">
        <f t="shared" si="116"/>
        <v>1084</v>
      </c>
      <c r="E1078" s="282" cm="1">
        <f t="array" ref="E1078">IF($C1078="","",INDEX(import_data,$C1078,E$9))</f>
        <v>1207</v>
      </c>
      <c r="F1078" s="280" t="str" cm="1">
        <f t="array" ref="F1078">IF($C1078="","",INDEX(import_data,$C1078,F$9))</f>
        <v>Teo</v>
      </c>
      <c r="G1078" s="280" t="str" cm="1">
        <f t="array" ref="G1078">IF($C1078="","",INDEX(import_data,$C1078,G$9))</f>
        <v>Mance</v>
      </c>
      <c r="H1078" s="280" t="str" cm="1">
        <f t="array" ref="H1078">IF($C1078="","",IF(INDEX(import_data,$C1078,H$9)="","",INDEX(import_data,$C1078,H$9)))</f>
        <v>OK Vihor</v>
      </c>
      <c r="I1078" s="300" t="str" cm="1">
        <f t="array" ref="I1078">IF($C1078="","",IF(INDEX(import_data,$C1078,I$9)="","",INDEX(import_data,$C1078,I$9)))</f>
        <v>M12</v>
      </c>
      <c r="K1078" s="312" t="str">
        <f t="shared" si="113"/>
        <v>Teo – Mance – OK Vihor – M12</v>
      </c>
      <c r="L1078" s="92" t="s">
        <v>0</v>
      </c>
      <c r="M1078" s="312" t="str">
        <f t="shared" si="114"/>
        <v>Teo – Mance – OK Vihor</v>
      </c>
      <c r="N1078" s="92" t="s">
        <v>0</v>
      </c>
      <c r="O1078" s="312" t="str">
        <f t="shared" si="115"/>
        <v>Teo – Mance</v>
      </c>
      <c r="P1078" s="92" t="s">
        <v>0</v>
      </c>
      <c r="Q1078" s="141">
        <f t="shared" si="118"/>
        <v>1066</v>
      </c>
      <c r="R1078" s="278" t="str">
        <f t="shared" si="117"/>
        <v/>
      </c>
      <c r="T1078" s="282" t="str" cm="1">
        <f t="array" ref="T1078">IFERROR(INDEX(import_data,MATCH($T$8&amp;"-"&amp;$Q1078,import_key,0),T$9),"")</f>
        <v/>
      </c>
      <c r="U1078" s="280" t="str" cm="1">
        <f t="array" ref="U1078">IFERROR(INDEX(import_data,MATCH($T$8&amp;"-"&amp;$Q1078,import_key,0),U$9),"")</f>
        <v/>
      </c>
      <c r="V1078" s="300" t="str" cm="1">
        <f t="array" ref="V1078">IFERROR(INDEX(import_data,MATCH($T$8&amp;"-"&amp;$Q1078,import_key,0),V$9),"")</f>
        <v/>
      </c>
    </row>
    <row r="1079" spans="2:22" x14ac:dyDescent="0.25">
      <c r="B1079" s="141">
        <f t="shared" si="119"/>
        <v>1067</v>
      </c>
      <c r="C1079" s="278">
        <f t="shared" si="116"/>
        <v>1085</v>
      </c>
      <c r="E1079" s="282" cm="1">
        <f t="array" ref="E1079">IF($C1079="","",INDEX(import_data,$C1079,E$9))</f>
        <v>1544</v>
      </c>
      <c r="F1079" s="280" t="str" cm="1">
        <f t="array" ref="F1079">IF($C1079="","",INDEX(import_data,$C1079,F$9))</f>
        <v>Teodora</v>
      </c>
      <c r="G1079" s="280" t="str" cm="1">
        <f t="array" ref="G1079">IF($C1079="","",INDEX(import_data,$C1079,G$9))</f>
        <v>Kučinac</v>
      </c>
      <c r="H1079" s="280" t="str" cm="1">
        <f t="array" ref="H1079">IF($C1079="","",IF(INDEX(import_data,$C1079,H$9)="","",INDEX(import_data,$C1079,H$9)))</f>
        <v>OK Vihor</v>
      </c>
      <c r="I1079" s="300" t="str" cm="1">
        <f t="array" ref="I1079">IF($C1079="","",IF(INDEX(import_data,$C1079,I$9)="","",INDEX(import_data,$C1079,I$9)))</f>
        <v>Ž55</v>
      </c>
      <c r="K1079" s="312" t="str">
        <f t="shared" si="113"/>
        <v>Teodora – Kučinac – OK Vihor – Ž55</v>
      </c>
      <c r="L1079" s="92" t="s">
        <v>0</v>
      </c>
      <c r="M1079" s="312" t="str">
        <f t="shared" si="114"/>
        <v>Teodora – Kučinac – OK Vihor</v>
      </c>
      <c r="N1079" s="92" t="s">
        <v>0</v>
      </c>
      <c r="O1079" s="312" t="str">
        <f t="shared" si="115"/>
        <v>Teodora – Kučinac</v>
      </c>
      <c r="P1079" s="92" t="s">
        <v>0</v>
      </c>
      <c r="Q1079" s="141">
        <f t="shared" si="118"/>
        <v>1067</v>
      </c>
      <c r="R1079" s="278" t="str">
        <f t="shared" si="117"/>
        <v/>
      </c>
      <c r="T1079" s="282" t="str" cm="1">
        <f t="array" ref="T1079">IFERROR(INDEX(import_data,MATCH($T$8&amp;"-"&amp;$Q1079,import_key,0),T$9),"")</f>
        <v/>
      </c>
      <c r="U1079" s="280" t="str" cm="1">
        <f t="array" ref="U1079">IFERROR(INDEX(import_data,MATCH($T$8&amp;"-"&amp;$Q1079,import_key,0),U$9),"")</f>
        <v/>
      </c>
      <c r="V1079" s="300" t="str" cm="1">
        <f t="array" ref="V1079">IFERROR(INDEX(import_data,MATCH($T$8&amp;"-"&amp;$Q1079,import_key,0),V$9),"")</f>
        <v/>
      </c>
    </row>
    <row r="1080" spans="2:22" x14ac:dyDescent="0.25">
      <c r="B1080" s="141">
        <f t="shared" si="119"/>
        <v>1068</v>
      </c>
      <c r="C1080" s="278">
        <f t="shared" si="116"/>
        <v>1086</v>
      </c>
      <c r="E1080" s="282" cm="1">
        <f t="array" ref="E1080">IF($C1080="","",INDEX(import_data,$C1080,E$9))</f>
        <v>2105</v>
      </c>
      <c r="F1080" s="280" t="str" cm="1">
        <f t="array" ref="F1080">IF($C1080="","",INDEX(import_data,$C1080,F$9))</f>
        <v>Thomas</v>
      </c>
      <c r="G1080" s="280" t="str" cm="1">
        <f t="array" ref="G1080">IF($C1080="","",INDEX(import_data,$C1080,G$9))</f>
        <v>Elgood</v>
      </c>
      <c r="H1080" s="280" t="str" cm="1">
        <f t="array" ref="H1080">IF($C1080="","",IF(INDEX(import_data,$C1080,H$9)="","",INDEX(import_data,$C1080,H$9)))</f>
        <v>Chigwell</v>
      </c>
      <c r="I1080" s="300" t="str" cm="1">
        <f t="array" ref="I1080">IF($C1080="","",IF(INDEX(import_data,$C1080,I$9)="","",INDEX(import_data,$C1080,I$9)))</f>
        <v/>
      </c>
      <c r="K1080" s="312" t="str">
        <f t="shared" si="113"/>
        <v>Thomas – Elgood – Chigwell</v>
      </c>
      <c r="L1080" s="92" t="s">
        <v>0</v>
      </c>
      <c r="M1080" s="312" t="str">
        <f t="shared" si="114"/>
        <v>Thomas – Elgood – Chigwell</v>
      </c>
      <c r="N1080" s="92" t="s">
        <v>0</v>
      </c>
      <c r="O1080" s="312" t="str">
        <f t="shared" si="115"/>
        <v>Thomas – Elgood</v>
      </c>
      <c r="P1080" s="92" t="s">
        <v>0</v>
      </c>
      <c r="Q1080" s="141">
        <f t="shared" si="118"/>
        <v>1068</v>
      </c>
      <c r="R1080" s="278" t="str">
        <f t="shared" si="117"/>
        <v/>
      </c>
      <c r="T1080" s="282" t="str" cm="1">
        <f t="array" ref="T1080">IFERROR(INDEX(import_data,MATCH($T$8&amp;"-"&amp;$Q1080,import_key,0),T$9),"")</f>
        <v/>
      </c>
      <c r="U1080" s="280" t="str" cm="1">
        <f t="array" ref="U1080">IFERROR(INDEX(import_data,MATCH($T$8&amp;"-"&amp;$Q1080,import_key,0),U$9),"")</f>
        <v/>
      </c>
      <c r="V1080" s="300" t="str" cm="1">
        <f t="array" ref="V1080">IFERROR(INDEX(import_data,MATCH($T$8&amp;"-"&amp;$Q1080,import_key,0),V$9),"")</f>
        <v/>
      </c>
    </row>
    <row r="1081" spans="2:22" x14ac:dyDescent="0.25">
      <c r="B1081" s="141">
        <f t="shared" si="119"/>
        <v>1069</v>
      </c>
      <c r="C1081" s="278">
        <f t="shared" si="116"/>
        <v>1087</v>
      </c>
      <c r="E1081" s="282" cm="1">
        <f t="array" ref="E1081">IF($C1081="","",INDEX(import_data,$C1081,E$9))</f>
        <v>1793</v>
      </c>
      <c r="F1081" s="280" t="str" cm="1">
        <f t="array" ref="F1081">IF($C1081="","",INDEX(import_data,$C1081,F$9))</f>
        <v>Tihomir</v>
      </c>
      <c r="G1081" s="280" t="str" cm="1">
        <f t="array" ref="G1081">IF($C1081="","",INDEX(import_data,$C1081,G$9))</f>
        <v>Despetović</v>
      </c>
      <c r="H1081" s="280" t="str" cm="1">
        <f t="array" ref="H1081">IF($C1081="","",IF(INDEX(import_data,$C1081,H$9)="","",INDEX(import_data,$C1081,H$9)))</f>
        <v>OK Bjelovar</v>
      </c>
      <c r="I1081" s="300" t="str" cm="1">
        <f t="array" ref="I1081">IF($C1081="","",IF(INDEX(import_data,$C1081,I$9)="","",INDEX(import_data,$C1081,I$9)))</f>
        <v/>
      </c>
      <c r="K1081" s="312" t="str">
        <f t="shared" si="113"/>
        <v>Tihomir – Despetović – OK Bjelovar</v>
      </c>
      <c r="L1081" s="92" t="s">
        <v>0</v>
      </c>
      <c r="M1081" s="312" t="str">
        <f t="shared" si="114"/>
        <v>Tihomir – Despetović – OK Bjelovar</v>
      </c>
      <c r="N1081" s="92" t="s">
        <v>0</v>
      </c>
      <c r="O1081" s="312" t="str">
        <f t="shared" si="115"/>
        <v>Tihomir – Despetović</v>
      </c>
      <c r="P1081" s="92" t="s">
        <v>0</v>
      </c>
      <c r="Q1081" s="141">
        <f t="shared" si="118"/>
        <v>1069</v>
      </c>
      <c r="R1081" s="278" t="str">
        <f t="shared" si="117"/>
        <v/>
      </c>
      <c r="T1081" s="282" t="str" cm="1">
        <f t="array" ref="T1081">IFERROR(INDEX(import_data,MATCH($T$8&amp;"-"&amp;$Q1081,import_key,0),T$9),"")</f>
        <v/>
      </c>
      <c r="U1081" s="280" t="str" cm="1">
        <f t="array" ref="U1081">IFERROR(INDEX(import_data,MATCH($T$8&amp;"-"&amp;$Q1081,import_key,0),U$9),"")</f>
        <v/>
      </c>
      <c r="V1081" s="300" t="str" cm="1">
        <f t="array" ref="V1081">IFERROR(INDEX(import_data,MATCH($T$8&amp;"-"&amp;$Q1081,import_key,0),V$9),"")</f>
        <v/>
      </c>
    </row>
    <row r="1082" spans="2:22" x14ac:dyDescent="0.25">
      <c r="B1082" s="141">
        <f t="shared" si="119"/>
        <v>1070</v>
      </c>
      <c r="C1082" s="278">
        <f t="shared" si="116"/>
        <v>1088</v>
      </c>
      <c r="E1082" s="282" cm="1">
        <f t="array" ref="E1082">IF($C1082="","",INDEX(import_data,$C1082,E$9))</f>
        <v>1052</v>
      </c>
      <c r="F1082" s="280" t="str" cm="1">
        <f t="array" ref="F1082">IF($C1082="","",INDEX(import_data,$C1082,F$9))</f>
        <v>Tihomir</v>
      </c>
      <c r="G1082" s="280" t="str" cm="1">
        <f t="array" ref="G1082">IF($C1082="","",INDEX(import_data,$C1082,G$9))</f>
        <v>Dugi</v>
      </c>
      <c r="H1082" s="280" t="str" cm="1">
        <f t="array" ref="H1082">IF($C1082="","",IF(INDEX(import_data,$C1082,H$9)="","",INDEX(import_data,$C1082,H$9)))</f>
        <v>OK Kapela</v>
      </c>
      <c r="I1082" s="300" t="str" cm="1">
        <f t="array" ref="I1082">IF($C1082="","",IF(INDEX(import_data,$C1082,I$9)="","",INDEX(import_data,$C1082,I$9)))</f>
        <v>M35</v>
      </c>
      <c r="K1082" s="312" t="str">
        <f t="shared" si="113"/>
        <v>Tihomir – Dugi – OK Kapela – M35</v>
      </c>
      <c r="L1082" s="92" t="s">
        <v>0</v>
      </c>
      <c r="M1082" s="312" t="str">
        <f t="shared" si="114"/>
        <v>Tihomir – Dugi – OK Kapela</v>
      </c>
      <c r="N1082" s="92" t="s">
        <v>0</v>
      </c>
      <c r="O1082" s="312" t="str">
        <f t="shared" si="115"/>
        <v>Tihomir – Dugi</v>
      </c>
      <c r="P1082" s="92" t="s">
        <v>0</v>
      </c>
      <c r="Q1082" s="141">
        <f t="shared" si="118"/>
        <v>1070</v>
      </c>
      <c r="R1082" s="278" t="str">
        <f t="shared" si="117"/>
        <v/>
      </c>
      <c r="T1082" s="282" t="str" cm="1">
        <f t="array" ref="T1082">IFERROR(INDEX(import_data,MATCH($T$8&amp;"-"&amp;$Q1082,import_key,0),T$9),"")</f>
        <v/>
      </c>
      <c r="U1082" s="280" t="str" cm="1">
        <f t="array" ref="U1082">IFERROR(INDEX(import_data,MATCH($T$8&amp;"-"&amp;$Q1082,import_key,0),U$9),"")</f>
        <v/>
      </c>
      <c r="V1082" s="300" t="str" cm="1">
        <f t="array" ref="V1082">IFERROR(INDEX(import_data,MATCH($T$8&amp;"-"&amp;$Q1082,import_key,0),V$9),"")</f>
        <v/>
      </c>
    </row>
    <row r="1083" spans="2:22" x14ac:dyDescent="0.25">
      <c r="B1083" s="141">
        <f t="shared" si="119"/>
        <v>1071</v>
      </c>
      <c r="C1083" s="278">
        <f t="shared" si="116"/>
        <v>1089</v>
      </c>
      <c r="E1083" s="282" cm="1">
        <f t="array" ref="E1083">IF($C1083="","",INDEX(import_data,$C1083,E$9))</f>
        <v>1835</v>
      </c>
      <c r="F1083" s="280" t="str" cm="1">
        <f t="array" ref="F1083">IF($C1083="","",INDEX(import_data,$C1083,F$9))</f>
        <v>Tihomir</v>
      </c>
      <c r="G1083" s="280" t="str" cm="1">
        <f t="array" ref="G1083">IF($C1083="","",INDEX(import_data,$C1083,G$9))</f>
        <v>Salopek</v>
      </c>
      <c r="H1083" s="280" t="str" cm="1">
        <f t="array" ref="H1083">IF($C1083="","",IF(INDEX(import_data,$C1083,H$9)="","",INDEX(import_data,$C1083,H$9)))</f>
        <v>OK Ris</v>
      </c>
      <c r="I1083" s="300" t="str" cm="1">
        <f t="array" ref="I1083">IF($C1083="","",IF(INDEX(import_data,$C1083,I$9)="","",INDEX(import_data,$C1083,I$9)))</f>
        <v/>
      </c>
      <c r="K1083" s="312" t="str">
        <f t="shared" si="113"/>
        <v>Tihomir – Salopek – OK Ris</v>
      </c>
      <c r="L1083" s="92" t="s">
        <v>0</v>
      </c>
      <c r="M1083" s="312" t="str">
        <f t="shared" si="114"/>
        <v>Tihomir – Salopek – OK Ris</v>
      </c>
      <c r="N1083" s="92" t="s">
        <v>0</v>
      </c>
      <c r="O1083" s="312" t="str">
        <f t="shared" si="115"/>
        <v>Tihomir – Salopek</v>
      </c>
      <c r="P1083" s="92" t="s">
        <v>0</v>
      </c>
      <c r="Q1083" s="141">
        <f t="shared" si="118"/>
        <v>1071</v>
      </c>
      <c r="R1083" s="278" t="str">
        <f t="shared" si="117"/>
        <v/>
      </c>
      <c r="T1083" s="282" t="str" cm="1">
        <f t="array" ref="T1083">IFERROR(INDEX(import_data,MATCH($T$8&amp;"-"&amp;$Q1083,import_key,0),T$9),"")</f>
        <v/>
      </c>
      <c r="U1083" s="280" t="str" cm="1">
        <f t="array" ref="U1083">IFERROR(INDEX(import_data,MATCH($T$8&amp;"-"&amp;$Q1083,import_key,0),U$9),"")</f>
        <v/>
      </c>
      <c r="V1083" s="300" t="str" cm="1">
        <f t="array" ref="V1083">IFERROR(INDEX(import_data,MATCH($T$8&amp;"-"&amp;$Q1083,import_key,0),V$9),"")</f>
        <v/>
      </c>
    </row>
    <row r="1084" spans="2:22" x14ac:dyDescent="0.25">
      <c r="B1084" s="141">
        <f t="shared" si="119"/>
        <v>1072</v>
      </c>
      <c r="C1084" s="278">
        <f t="shared" si="116"/>
        <v>1090</v>
      </c>
      <c r="E1084" s="282" cm="1">
        <f t="array" ref="E1084">IF($C1084="","",INDEX(import_data,$C1084,E$9))</f>
        <v>1922</v>
      </c>
      <c r="F1084" s="280" t="str" cm="1">
        <f t="array" ref="F1084">IF($C1084="","",INDEX(import_data,$C1084,F$9))</f>
        <v>Tihomir</v>
      </c>
      <c r="G1084" s="280" t="str" cm="1">
        <f t="array" ref="G1084">IF($C1084="","",INDEX(import_data,$C1084,G$9))</f>
        <v>Klement</v>
      </c>
      <c r="H1084" s="280" t="str" cm="1">
        <f t="array" ref="H1084">IF($C1084="","",IF(INDEX(import_data,$C1084,H$9)="","",INDEX(import_data,$C1084,H$9)))</f>
        <v>OK Vihor</v>
      </c>
      <c r="I1084" s="300" t="str" cm="1">
        <f t="array" ref="I1084">IF($C1084="","",IF(INDEX(import_data,$C1084,I$9)="","",INDEX(import_data,$C1084,I$9)))</f>
        <v/>
      </c>
      <c r="K1084" s="312" t="str">
        <f t="shared" si="113"/>
        <v>Tihomir – Klement – OK Vihor</v>
      </c>
      <c r="L1084" s="92" t="s">
        <v>0</v>
      </c>
      <c r="M1084" s="312" t="str">
        <f t="shared" si="114"/>
        <v>Tihomir – Klement – OK Vihor</v>
      </c>
      <c r="N1084" s="92" t="s">
        <v>0</v>
      </c>
      <c r="O1084" s="312" t="str">
        <f t="shared" si="115"/>
        <v>Tihomir – Klement</v>
      </c>
      <c r="P1084" s="92" t="s">
        <v>0</v>
      </c>
      <c r="Q1084" s="141">
        <f t="shared" si="118"/>
        <v>1072</v>
      </c>
      <c r="R1084" s="278" t="str">
        <f t="shared" si="117"/>
        <v/>
      </c>
      <c r="T1084" s="282" t="str" cm="1">
        <f t="array" ref="T1084">IFERROR(INDEX(import_data,MATCH($T$8&amp;"-"&amp;$Q1084,import_key,0),T$9),"")</f>
        <v/>
      </c>
      <c r="U1084" s="280" t="str" cm="1">
        <f t="array" ref="U1084">IFERROR(INDEX(import_data,MATCH($T$8&amp;"-"&amp;$Q1084,import_key,0),U$9),"")</f>
        <v/>
      </c>
      <c r="V1084" s="300" t="str" cm="1">
        <f t="array" ref="V1084">IFERROR(INDEX(import_data,MATCH($T$8&amp;"-"&amp;$Q1084,import_key,0),V$9),"")</f>
        <v/>
      </c>
    </row>
    <row r="1085" spans="2:22" x14ac:dyDescent="0.25">
      <c r="B1085" s="141">
        <f t="shared" si="119"/>
        <v>1073</v>
      </c>
      <c r="C1085" s="278">
        <f t="shared" si="116"/>
        <v>1091</v>
      </c>
      <c r="E1085" s="282" cm="1">
        <f t="array" ref="E1085">IF($C1085="","",INDEX(import_data,$C1085,E$9))</f>
        <v>1654</v>
      </c>
      <c r="F1085" s="280" t="str" cm="1">
        <f t="array" ref="F1085">IF($C1085="","",INDEX(import_data,$C1085,F$9))</f>
        <v>Tihomir</v>
      </c>
      <c r="G1085" s="280" t="str" cm="1">
        <f t="array" ref="G1085">IF($C1085="","",INDEX(import_data,$C1085,G$9))</f>
        <v>Topalović</v>
      </c>
      <c r="H1085" s="280" t="str" cm="1">
        <f t="array" ref="H1085">IF($C1085="","",IF(INDEX(import_data,$C1085,H$9)="","",INDEX(import_data,$C1085,H$9)))</f>
        <v>OK Sova</v>
      </c>
      <c r="I1085" s="300" t="str" cm="1">
        <f t="array" ref="I1085">IF($C1085="","",IF(INDEX(import_data,$C1085,I$9)="","",INDEX(import_data,$C1085,I$9)))</f>
        <v/>
      </c>
      <c r="K1085" s="312" t="str">
        <f t="shared" si="113"/>
        <v>Tihomir – Topalović – OK Sova</v>
      </c>
      <c r="L1085" s="92" t="s">
        <v>0</v>
      </c>
      <c r="M1085" s="312" t="str">
        <f t="shared" si="114"/>
        <v>Tihomir – Topalović – OK Sova</v>
      </c>
      <c r="N1085" s="92" t="s">
        <v>0</v>
      </c>
      <c r="O1085" s="312" t="str">
        <f t="shared" si="115"/>
        <v>Tihomir – Topalović</v>
      </c>
      <c r="P1085" s="92" t="s">
        <v>0</v>
      </c>
      <c r="Q1085" s="141">
        <f t="shared" si="118"/>
        <v>1073</v>
      </c>
      <c r="R1085" s="278" t="str">
        <f t="shared" si="117"/>
        <v/>
      </c>
      <c r="T1085" s="282" t="str" cm="1">
        <f t="array" ref="T1085">IFERROR(INDEX(import_data,MATCH($T$8&amp;"-"&amp;$Q1085,import_key,0),T$9),"")</f>
        <v/>
      </c>
      <c r="U1085" s="280" t="str" cm="1">
        <f t="array" ref="U1085">IFERROR(INDEX(import_data,MATCH($T$8&amp;"-"&amp;$Q1085,import_key,0),U$9),"")</f>
        <v/>
      </c>
      <c r="V1085" s="300" t="str" cm="1">
        <f t="array" ref="V1085">IFERROR(INDEX(import_data,MATCH($T$8&amp;"-"&amp;$Q1085,import_key,0),V$9),"")</f>
        <v/>
      </c>
    </row>
    <row r="1086" spans="2:22" x14ac:dyDescent="0.25">
      <c r="B1086" s="141">
        <f t="shared" si="119"/>
        <v>1074</v>
      </c>
      <c r="C1086" s="278">
        <f t="shared" si="116"/>
        <v>1092</v>
      </c>
      <c r="E1086" s="282" cm="1">
        <f t="array" ref="E1086">IF($C1086="","",INDEX(import_data,$C1086,E$9))</f>
        <v>1832</v>
      </c>
      <c r="F1086" s="280" t="str" cm="1">
        <f t="array" ref="F1086">IF($C1086="","",INDEX(import_data,$C1086,F$9))</f>
        <v>Tihon</v>
      </c>
      <c r="G1086" s="280" t="str" cm="1">
        <f t="array" ref="G1086">IF($C1086="","",INDEX(import_data,$C1086,G$9))</f>
        <v>Salopek</v>
      </c>
      <c r="H1086" s="280" t="str" cm="1">
        <f t="array" ref="H1086">IF($C1086="","",IF(INDEX(import_data,$C1086,H$9)="","",INDEX(import_data,$C1086,H$9)))</f>
        <v>OK Ris</v>
      </c>
      <c r="I1086" s="300" t="str" cm="1">
        <f t="array" ref="I1086">IF($C1086="","",IF(INDEX(import_data,$C1086,I$9)="","",INDEX(import_data,$C1086,I$9)))</f>
        <v/>
      </c>
      <c r="K1086" s="312" t="str">
        <f t="shared" si="113"/>
        <v>Tihon – Salopek – OK Ris</v>
      </c>
      <c r="L1086" s="92" t="s">
        <v>0</v>
      </c>
      <c r="M1086" s="312" t="str">
        <f t="shared" si="114"/>
        <v>Tihon – Salopek – OK Ris</v>
      </c>
      <c r="N1086" s="92" t="s">
        <v>0</v>
      </c>
      <c r="O1086" s="312" t="str">
        <f t="shared" si="115"/>
        <v>Tihon – Salopek</v>
      </c>
      <c r="P1086" s="92" t="s">
        <v>0</v>
      </c>
      <c r="Q1086" s="141">
        <f t="shared" si="118"/>
        <v>1074</v>
      </c>
      <c r="R1086" s="278" t="str">
        <f t="shared" si="117"/>
        <v/>
      </c>
      <c r="T1086" s="282" t="str" cm="1">
        <f t="array" ref="T1086">IFERROR(INDEX(import_data,MATCH($T$8&amp;"-"&amp;$Q1086,import_key,0),T$9),"")</f>
        <v/>
      </c>
      <c r="U1086" s="280" t="str" cm="1">
        <f t="array" ref="U1086">IFERROR(INDEX(import_data,MATCH($T$8&amp;"-"&amp;$Q1086,import_key,0),U$9),"")</f>
        <v/>
      </c>
      <c r="V1086" s="300" t="str" cm="1">
        <f t="array" ref="V1086">IFERROR(INDEX(import_data,MATCH($T$8&amp;"-"&amp;$Q1086,import_key,0),V$9),"")</f>
        <v/>
      </c>
    </row>
    <row r="1087" spans="2:22" x14ac:dyDescent="0.25">
      <c r="B1087" s="141">
        <f t="shared" si="119"/>
        <v>1075</v>
      </c>
      <c r="C1087" s="278">
        <f t="shared" si="116"/>
        <v>1093</v>
      </c>
      <c r="E1087" s="282" cm="1">
        <f t="array" ref="E1087">IF($C1087="","",INDEX(import_data,$C1087,E$9))</f>
        <v>2060</v>
      </c>
      <c r="F1087" s="280" t="str" cm="1">
        <f t="array" ref="F1087">IF($C1087="","",INDEX(import_data,$C1087,F$9))</f>
        <v>Tiina</v>
      </c>
      <c r="G1087" s="280" t="str" cm="1">
        <f t="array" ref="G1087">IF($C1087="","",INDEX(import_data,$C1087,G$9))</f>
        <v>Suntila</v>
      </c>
      <c r="H1087" s="280" t="str" cm="1">
        <f t="array" ref="H1087">IF($C1087="","",IF(INDEX(import_data,$C1087,H$9)="","",INDEX(import_data,$C1087,H$9)))</f>
        <v>Turun Metsän.</v>
      </c>
      <c r="I1087" s="300" t="str" cm="1">
        <f t="array" ref="I1087">IF($C1087="","",IF(INDEX(import_data,$C1087,I$9)="","",INDEX(import_data,$C1087,I$9)))</f>
        <v/>
      </c>
      <c r="K1087" s="312" t="str">
        <f t="shared" si="113"/>
        <v>Tiina – Suntila – Turun Metsän.</v>
      </c>
      <c r="L1087" s="92" t="s">
        <v>0</v>
      </c>
      <c r="M1087" s="312" t="str">
        <f t="shared" si="114"/>
        <v>Tiina – Suntila – Turun Metsän.</v>
      </c>
      <c r="N1087" s="92" t="s">
        <v>0</v>
      </c>
      <c r="O1087" s="312" t="str">
        <f t="shared" si="115"/>
        <v>Tiina – Suntila</v>
      </c>
      <c r="P1087" s="92" t="s">
        <v>0</v>
      </c>
      <c r="Q1087" s="141">
        <f t="shared" si="118"/>
        <v>1075</v>
      </c>
      <c r="R1087" s="278" t="str">
        <f t="shared" si="117"/>
        <v/>
      </c>
      <c r="T1087" s="282" t="str" cm="1">
        <f t="array" ref="T1087">IFERROR(INDEX(import_data,MATCH($T$8&amp;"-"&amp;$Q1087,import_key,0),T$9),"")</f>
        <v/>
      </c>
      <c r="U1087" s="280" t="str" cm="1">
        <f t="array" ref="U1087">IFERROR(INDEX(import_data,MATCH($T$8&amp;"-"&amp;$Q1087,import_key,0),U$9),"")</f>
        <v/>
      </c>
      <c r="V1087" s="300" t="str" cm="1">
        <f t="array" ref="V1087">IFERROR(INDEX(import_data,MATCH($T$8&amp;"-"&amp;$Q1087,import_key,0),V$9),"")</f>
        <v/>
      </c>
    </row>
    <row r="1088" spans="2:22" x14ac:dyDescent="0.25">
      <c r="B1088" s="141">
        <f t="shared" si="119"/>
        <v>1076</v>
      </c>
      <c r="C1088" s="278">
        <f t="shared" si="116"/>
        <v>1094</v>
      </c>
      <c r="E1088" s="282" cm="1">
        <f t="array" ref="E1088">IF($C1088="","",INDEX(import_data,$C1088,E$9))</f>
        <v>1799</v>
      </c>
      <c r="F1088" s="280" t="str" cm="1">
        <f t="array" ref="F1088">IF($C1088="","",INDEX(import_data,$C1088,F$9))</f>
        <v>Timea</v>
      </c>
      <c r="G1088" s="280" t="str" cm="1">
        <f t="array" ref="G1088">IF($C1088="","",INDEX(import_data,$C1088,G$9))</f>
        <v>Gojević</v>
      </c>
      <c r="H1088" s="280" t="str" cm="1">
        <f t="array" ref="H1088">IF($C1088="","",IF(INDEX(import_data,$C1088,H$9)="","",INDEX(import_data,$C1088,H$9)))</f>
        <v>OK Vihor</v>
      </c>
      <c r="I1088" s="300" t="str" cm="1">
        <f t="array" ref="I1088">IF($C1088="","",IF(INDEX(import_data,$C1088,I$9)="","",INDEX(import_data,$C1088,I$9)))</f>
        <v/>
      </c>
      <c r="K1088" s="312" t="str">
        <f t="shared" si="113"/>
        <v>Timea – Gojević – OK Vihor</v>
      </c>
      <c r="L1088" s="92" t="s">
        <v>0</v>
      </c>
      <c r="M1088" s="312" t="str">
        <f t="shared" si="114"/>
        <v>Timea – Gojević – OK Vihor</v>
      </c>
      <c r="N1088" s="92" t="s">
        <v>0</v>
      </c>
      <c r="O1088" s="312" t="str">
        <f t="shared" si="115"/>
        <v>Timea – Gojević</v>
      </c>
      <c r="P1088" s="92" t="s">
        <v>0</v>
      </c>
      <c r="Q1088" s="141">
        <f t="shared" si="118"/>
        <v>1076</v>
      </c>
      <c r="R1088" s="278" t="str">
        <f t="shared" si="117"/>
        <v/>
      </c>
      <c r="T1088" s="282" t="str" cm="1">
        <f t="array" ref="T1088">IFERROR(INDEX(import_data,MATCH($T$8&amp;"-"&amp;$Q1088,import_key,0),T$9),"")</f>
        <v/>
      </c>
      <c r="U1088" s="280" t="str" cm="1">
        <f t="array" ref="U1088">IFERROR(INDEX(import_data,MATCH($T$8&amp;"-"&amp;$Q1088,import_key,0),U$9),"")</f>
        <v/>
      </c>
      <c r="V1088" s="300" t="str" cm="1">
        <f t="array" ref="V1088">IFERROR(INDEX(import_data,MATCH($T$8&amp;"-"&amp;$Q1088,import_key,0),V$9),"")</f>
        <v/>
      </c>
    </row>
    <row r="1089" spans="2:22" x14ac:dyDescent="0.25">
      <c r="B1089" s="141">
        <f t="shared" si="119"/>
        <v>1077</v>
      </c>
      <c r="C1089" s="278">
        <f t="shared" si="116"/>
        <v>1095</v>
      </c>
      <c r="E1089" s="282" cm="1">
        <f t="array" ref="E1089">IF($C1089="","",INDEX(import_data,$C1089,E$9))</f>
        <v>1297</v>
      </c>
      <c r="F1089" s="280" t="str" cm="1">
        <f t="array" ref="F1089">IF($C1089="","",INDEX(import_data,$C1089,F$9))</f>
        <v>Timo Vilim</v>
      </c>
      <c r="G1089" s="280" t="str" cm="1">
        <f t="array" ref="G1089">IF($C1089="","",INDEX(import_data,$C1089,G$9))</f>
        <v>Gobec</v>
      </c>
      <c r="H1089" s="280" t="str" cm="1">
        <f t="array" ref="H1089">IF($C1089="","",IF(INDEX(import_data,$C1089,H$9)="","",INDEX(import_data,$C1089,H$9)))</f>
        <v>OK Vihor</v>
      </c>
      <c r="I1089" s="300" t="str" cm="1">
        <f t="array" ref="I1089">IF($C1089="","",IF(INDEX(import_data,$C1089,I$9)="","",INDEX(import_data,$C1089,I$9)))</f>
        <v>M21B</v>
      </c>
      <c r="K1089" s="312" t="str">
        <f t="shared" si="113"/>
        <v>Timo Vilim – Gobec – OK Vihor – M21B</v>
      </c>
      <c r="L1089" s="92" t="s">
        <v>0</v>
      </c>
      <c r="M1089" s="312" t="str">
        <f t="shared" si="114"/>
        <v>Timo Vilim – Gobec – OK Vihor</v>
      </c>
      <c r="N1089" s="92" t="s">
        <v>0</v>
      </c>
      <c r="O1089" s="312" t="str">
        <f t="shared" si="115"/>
        <v>Timo Vilim – Gobec</v>
      </c>
      <c r="P1089" s="92" t="s">
        <v>0</v>
      </c>
      <c r="Q1089" s="141">
        <f t="shared" si="118"/>
        <v>1077</v>
      </c>
      <c r="R1089" s="278" t="str">
        <f t="shared" si="117"/>
        <v/>
      </c>
      <c r="T1089" s="282" t="str" cm="1">
        <f t="array" ref="T1089">IFERROR(INDEX(import_data,MATCH($T$8&amp;"-"&amp;$Q1089,import_key,0),T$9),"")</f>
        <v/>
      </c>
      <c r="U1089" s="280" t="str" cm="1">
        <f t="array" ref="U1089">IFERROR(INDEX(import_data,MATCH($T$8&amp;"-"&amp;$Q1089,import_key,0),U$9),"")</f>
        <v/>
      </c>
      <c r="V1089" s="300" t="str" cm="1">
        <f t="array" ref="V1089">IFERROR(INDEX(import_data,MATCH($T$8&amp;"-"&amp;$Q1089,import_key,0),V$9),"")</f>
        <v/>
      </c>
    </row>
    <row r="1090" spans="2:22" x14ac:dyDescent="0.25">
      <c r="B1090" s="141">
        <f t="shared" si="119"/>
        <v>1078</v>
      </c>
      <c r="C1090" s="278">
        <f t="shared" si="116"/>
        <v>1096</v>
      </c>
      <c r="E1090" s="282" cm="1">
        <f t="array" ref="E1090">IF($C1090="","",INDEX(import_data,$C1090,E$9))</f>
        <v>1124</v>
      </c>
      <c r="F1090" s="280" t="str" cm="1">
        <f t="array" ref="F1090">IF($C1090="","",INDEX(import_data,$C1090,F$9))</f>
        <v>Tin</v>
      </c>
      <c r="G1090" s="280" t="str" cm="1">
        <f t="array" ref="G1090">IF($C1090="","",INDEX(import_data,$C1090,G$9))</f>
        <v>Kodba</v>
      </c>
      <c r="H1090" s="280" t="str" cm="1">
        <f t="array" ref="H1090">IF($C1090="","",IF(INDEX(import_data,$C1090,H$9)="","",INDEX(import_data,$C1090,H$9)))</f>
        <v>OK Vihor</v>
      </c>
      <c r="I1090" s="300" t="str" cm="1">
        <f t="array" ref="I1090">IF($C1090="","",IF(INDEX(import_data,$C1090,I$9)="","",INDEX(import_data,$C1090,I$9)))</f>
        <v>M21B</v>
      </c>
      <c r="K1090" s="312" t="str">
        <f t="shared" si="113"/>
        <v>Tin – Kodba – OK Vihor – M21B</v>
      </c>
      <c r="L1090" s="92" t="s">
        <v>0</v>
      </c>
      <c r="M1090" s="312" t="str">
        <f t="shared" si="114"/>
        <v>Tin – Kodba – OK Vihor</v>
      </c>
      <c r="N1090" s="92" t="s">
        <v>0</v>
      </c>
      <c r="O1090" s="312" t="str">
        <f t="shared" si="115"/>
        <v>Tin – Kodba</v>
      </c>
      <c r="P1090" s="92" t="s">
        <v>0</v>
      </c>
      <c r="Q1090" s="141">
        <f t="shared" si="118"/>
        <v>1078</v>
      </c>
      <c r="R1090" s="278" t="str">
        <f t="shared" si="117"/>
        <v/>
      </c>
      <c r="T1090" s="282" t="str" cm="1">
        <f t="array" ref="T1090">IFERROR(INDEX(import_data,MATCH($T$8&amp;"-"&amp;$Q1090,import_key,0),T$9),"")</f>
        <v/>
      </c>
      <c r="U1090" s="280" t="str" cm="1">
        <f t="array" ref="U1090">IFERROR(INDEX(import_data,MATCH($T$8&amp;"-"&amp;$Q1090,import_key,0),U$9),"")</f>
        <v/>
      </c>
      <c r="V1090" s="300" t="str" cm="1">
        <f t="array" ref="V1090">IFERROR(INDEX(import_data,MATCH($T$8&amp;"-"&amp;$Q1090,import_key,0),V$9),"")</f>
        <v/>
      </c>
    </row>
    <row r="1091" spans="2:22" x14ac:dyDescent="0.25">
      <c r="B1091" s="141">
        <f t="shared" si="119"/>
        <v>1079</v>
      </c>
      <c r="C1091" s="278">
        <f t="shared" si="116"/>
        <v>1097</v>
      </c>
      <c r="E1091" s="282" cm="1">
        <f t="array" ref="E1091">IF($C1091="","",INDEX(import_data,$C1091,E$9))</f>
        <v>1945</v>
      </c>
      <c r="F1091" s="280" t="str" cm="1">
        <f t="array" ref="F1091">IF($C1091="","",INDEX(import_data,$C1091,F$9))</f>
        <v>Tina</v>
      </c>
      <c r="G1091" s="280" t="str" cm="1">
        <f t="array" ref="G1091">IF($C1091="","",INDEX(import_data,$C1091,G$9))</f>
        <v>Šojat</v>
      </c>
      <c r="H1091" s="280" t="str" cm="1">
        <f t="array" ref="H1091">IF($C1091="","",IF(INDEX(import_data,$C1091,H$9)="","",INDEX(import_data,$C1091,H$9)))</f>
        <v>OK Vihor</v>
      </c>
      <c r="I1091" s="300" t="str" cm="1">
        <f t="array" ref="I1091">IF($C1091="","",IF(INDEX(import_data,$C1091,I$9)="","",INDEX(import_data,$C1091,I$9)))</f>
        <v>Ž21B</v>
      </c>
      <c r="K1091" s="312" t="str">
        <f t="shared" si="113"/>
        <v>Tina – Šojat – OK Vihor – Ž21B</v>
      </c>
      <c r="L1091" s="92" t="s">
        <v>0</v>
      </c>
      <c r="M1091" s="312" t="str">
        <f t="shared" si="114"/>
        <v>Tina – Šojat – OK Vihor</v>
      </c>
      <c r="N1091" s="92" t="s">
        <v>0</v>
      </c>
      <c r="O1091" s="312" t="str">
        <f t="shared" si="115"/>
        <v>Tina – Šojat</v>
      </c>
      <c r="P1091" s="92" t="s">
        <v>0</v>
      </c>
      <c r="Q1091" s="141">
        <f t="shared" si="118"/>
        <v>1079</v>
      </c>
      <c r="R1091" s="278" t="str">
        <f t="shared" si="117"/>
        <v/>
      </c>
      <c r="T1091" s="282" t="str" cm="1">
        <f t="array" ref="T1091">IFERROR(INDEX(import_data,MATCH($T$8&amp;"-"&amp;$Q1091,import_key,0),T$9),"")</f>
        <v/>
      </c>
      <c r="U1091" s="280" t="str" cm="1">
        <f t="array" ref="U1091">IFERROR(INDEX(import_data,MATCH($T$8&amp;"-"&amp;$Q1091,import_key,0),U$9),"")</f>
        <v/>
      </c>
      <c r="V1091" s="300" t="str" cm="1">
        <f t="array" ref="V1091">IFERROR(INDEX(import_data,MATCH($T$8&amp;"-"&amp;$Q1091,import_key,0),V$9),"")</f>
        <v/>
      </c>
    </row>
    <row r="1092" spans="2:22" x14ac:dyDescent="0.25">
      <c r="B1092" s="141">
        <f t="shared" si="119"/>
        <v>1080</v>
      </c>
      <c r="C1092" s="278">
        <f t="shared" si="116"/>
        <v>1098</v>
      </c>
      <c r="E1092" s="282" cm="1">
        <f t="array" ref="E1092">IF($C1092="","",INDEX(import_data,$C1092,E$9))</f>
        <v>1510</v>
      </c>
      <c r="F1092" s="280" t="str" cm="1">
        <f t="array" ref="F1092">IF($C1092="","",INDEX(import_data,$C1092,F$9))</f>
        <v>Tina</v>
      </c>
      <c r="G1092" s="280" t="str" cm="1">
        <f t="array" ref="G1092">IF($C1092="","",INDEX(import_data,$C1092,G$9))</f>
        <v>Katić</v>
      </c>
      <c r="H1092" s="280" t="str" cm="1">
        <f t="array" ref="H1092">IF($C1092="","",IF(INDEX(import_data,$C1092,H$9)="","",INDEX(import_data,$C1092,H$9)))</f>
        <v>OK Vihor</v>
      </c>
      <c r="I1092" s="300" t="str" cm="1">
        <f t="array" ref="I1092">IF($C1092="","",IF(INDEX(import_data,$C1092,I$9)="","",INDEX(import_data,$C1092,I$9)))</f>
        <v/>
      </c>
      <c r="K1092" s="312" t="str">
        <f t="shared" si="113"/>
        <v>Tina – Katić – OK Vihor</v>
      </c>
      <c r="L1092" s="92" t="s">
        <v>0</v>
      </c>
      <c r="M1092" s="312" t="str">
        <f t="shared" si="114"/>
        <v>Tina – Katić – OK Vihor</v>
      </c>
      <c r="N1092" s="92" t="s">
        <v>0</v>
      </c>
      <c r="O1092" s="312" t="str">
        <f t="shared" si="115"/>
        <v>Tina – Katić</v>
      </c>
      <c r="P1092" s="92" t="s">
        <v>0</v>
      </c>
      <c r="Q1092" s="141">
        <f t="shared" si="118"/>
        <v>1080</v>
      </c>
      <c r="R1092" s="278" t="str">
        <f t="shared" si="117"/>
        <v/>
      </c>
      <c r="T1092" s="282" t="str" cm="1">
        <f t="array" ref="T1092">IFERROR(INDEX(import_data,MATCH($T$8&amp;"-"&amp;$Q1092,import_key,0),T$9),"")</f>
        <v/>
      </c>
      <c r="U1092" s="280" t="str" cm="1">
        <f t="array" ref="U1092">IFERROR(INDEX(import_data,MATCH($T$8&amp;"-"&amp;$Q1092,import_key,0),U$9),"")</f>
        <v/>
      </c>
      <c r="V1092" s="300" t="str" cm="1">
        <f t="array" ref="V1092">IFERROR(INDEX(import_data,MATCH($T$8&amp;"-"&amp;$Q1092,import_key,0),V$9),"")</f>
        <v/>
      </c>
    </row>
    <row r="1093" spans="2:22" x14ac:dyDescent="0.25">
      <c r="B1093" s="141">
        <f t="shared" si="119"/>
        <v>1081</v>
      </c>
      <c r="C1093" s="278">
        <f t="shared" si="116"/>
        <v>1099</v>
      </c>
      <c r="E1093" s="282" cm="1">
        <f t="array" ref="E1093">IF($C1093="","",INDEX(import_data,$C1093,E$9))</f>
        <v>2263</v>
      </c>
      <c r="F1093" s="280" t="str" cm="1">
        <f t="array" ref="F1093">IF($C1093="","",INDEX(import_data,$C1093,F$9))</f>
        <v>Toma</v>
      </c>
      <c r="G1093" s="280" t="str" cm="1">
        <f t="array" ref="G1093">IF($C1093="","",INDEX(import_data,$C1093,G$9))</f>
        <v>Ožanić</v>
      </c>
      <c r="H1093" s="280" t="str" cm="1">
        <f t="array" ref="H1093">IF($C1093="","",IF(INDEX(import_data,$C1093,H$9)="","",INDEX(import_data,$C1093,H$9)))</f>
        <v>OK Kapela</v>
      </c>
      <c r="I1093" s="300" t="str" cm="1">
        <f t="array" ref="I1093">IF($C1093="","",IF(INDEX(import_data,$C1093,I$9)="","",INDEX(import_data,$C1093,I$9)))</f>
        <v/>
      </c>
      <c r="K1093" s="312" t="str">
        <f t="shared" si="113"/>
        <v>Toma – Ožanić – OK Kapela</v>
      </c>
      <c r="L1093" s="92" t="s">
        <v>0</v>
      </c>
      <c r="M1093" s="312" t="str">
        <f t="shared" si="114"/>
        <v>Toma – Ožanić – OK Kapela</v>
      </c>
      <c r="N1093" s="92" t="s">
        <v>0</v>
      </c>
      <c r="O1093" s="312" t="str">
        <f t="shared" si="115"/>
        <v>Toma – Ožanić</v>
      </c>
      <c r="P1093" s="92" t="s">
        <v>0</v>
      </c>
      <c r="Q1093" s="141">
        <f t="shared" si="118"/>
        <v>1081</v>
      </c>
      <c r="R1093" s="278" t="str">
        <f t="shared" si="117"/>
        <v/>
      </c>
      <c r="T1093" s="282" t="str" cm="1">
        <f t="array" ref="T1093">IFERROR(INDEX(import_data,MATCH($T$8&amp;"-"&amp;$Q1093,import_key,0),T$9),"")</f>
        <v/>
      </c>
      <c r="U1093" s="280" t="str" cm="1">
        <f t="array" ref="U1093">IFERROR(INDEX(import_data,MATCH($T$8&amp;"-"&amp;$Q1093,import_key,0),U$9),"")</f>
        <v/>
      </c>
      <c r="V1093" s="300" t="str" cm="1">
        <f t="array" ref="V1093">IFERROR(INDEX(import_data,MATCH($T$8&amp;"-"&amp;$Q1093,import_key,0),V$9),"")</f>
        <v/>
      </c>
    </row>
    <row r="1094" spans="2:22" x14ac:dyDescent="0.25">
      <c r="B1094" s="141">
        <f t="shared" si="119"/>
        <v>1082</v>
      </c>
      <c r="C1094" s="278">
        <f t="shared" si="116"/>
        <v>1100</v>
      </c>
      <c r="E1094" s="282" cm="1">
        <f t="array" ref="E1094">IF($C1094="","",INDEX(import_data,$C1094,E$9))</f>
        <v>2072</v>
      </c>
      <c r="F1094" s="280" t="str" cm="1">
        <f t="array" ref="F1094">IF($C1094="","",INDEX(import_data,$C1094,F$9))</f>
        <v>Tomas</v>
      </c>
      <c r="G1094" s="280" t="str" cm="1">
        <f t="array" ref="G1094">IF($C1094="","",INDEX(import_data,$C1094,G$9))</f>
        <v>Kavan</v>
      </c>
      <c r="H1094" s="280" t="str" cm="1">
        <f t="array" ref="H1094">IF($C1094="","",IF(INDEX(import_data,$C1094,H$9)="","",INDEX(import_data,$C1094,H$9)))</f>
        <v>KOS Tesla Brno</v>
      </c>
      <c r="I1094" s="300" t="str" cm="1">
        <f t="array" ref="I1094">IF($C1094="","",IF(INDEX(import_data,$C1094,I$9)="","",INDEX(import_data,$C1094,I$9)))</f>
        <v/>
      </c>
      <c r="K1094" s="312" t="str">
        <f t="shared" si="113"/>
        <v>Tomas – Kavan – KOS Tesla Brno</v>
      </c>
      <c r="L1094" s="92" t="s">
        <v>0</v>
      </c>
      <c r="M1094" s="312" t="str">
        <f t="shared" si="114"/>
        <v>Tomas – Kavan – KOS Tesla Brno</v>
      </c>
      <c r="N1094" s="92" t="s">
        <v>0</v>
      </c>
      <c r="O1094" s="312" t="str">
        <f t="shared" si="115"/>
        <v>Tomas – Kavan</v>
      </c>
      <c r="P1094" s="92" t="s">
        <v>0</v>
      </c>
      <c r="Q1094" s="141">
        <f t="shared" si="118"/>
        <v>1082</v>
      </c>
      <c r="R1094" s="278" t="str">
        <f t="shared" si="117"/>
        <v/>
      </c>
      <c r="T1094" s="282" t="str" cm="1">
        <f t="array" ref="T1094">IFERROR(INDEX(import_data,MATCH($T$8&amp;"-"&amp;$Q1094,import_key,0),T$9),"")</f>
        <v/>
      </c>
      <c r="U1094" s="280" t="str" cm="1">
        <f t="array" ref="U1094">IFERROR(INDEX(import_data,MATCH($T$8&amp;"-"&amp;$Q1094,import_key,0),U$9),"")</f>
        <v/>
      </c>
      <c r="V1094" s="300" t="str" cm="1">
        <f t="array" ref="V1094">IFERROR(INDEX(import_data,MATCH($T$8&amp;"-"&amp;$Q1094,import_key,0),V$9),"")</f>
        <v/>
      </c>
    </row>
    <row r="1095" spans="2:22" x14ac:dyDescent="0.25">
      <c r="B1095" s="141">
        <f t="shared" si="119"/>
        <v>1083</v>
      </c>
      <c r="C1095" s="278">
        <f t="shared" si="116"/>
        <v>1101</v>
      </c>
      <c r="E1095" s="282" cm="1">
        <f t="array" ref="E1095">IF($C1095="","",INDEX(import_data,$C1095,E$9))</f>
        <v>2066</v>
      </c>
      <c r="F1095" s="280" t="str" cm="1">
        <f t="array" ref="F1095">IF($C1095="","",INDEX(import_data,$C1095,F$9))</f>
        <v>Tomas</v>
      </c>
      <c r="G1095" s="280" t="str" cm="1">
        <f t="array" ref="G1095">IF($C1095="","",INDEX(import_data,$C1095,G$9))</f>
        <v>Syrovy</v>
      </c>
      <c r="H1095" s="280" t="str" cm="1">
        <f t="array" ref="H1095">IF($C1095="","",IF(INDEX(import_data,$C1095,H$9)="","",INDEX(import_data,$C1095,H$9)))</f>
        <v>KOB Sokol Pez.</v>
      </c>
      <c r="I1095" s="300" t="str" cm="1">
        <f t="array" ref="I1095">IF($C1095="","",IF(INDEX(import_data,$C1095,I$9)="","",INDEX(import_data,$C1095,I$9)))</f>
        <v/>
      </c>
      <c r="K1095" s="312" t="str">
        <f t="shared" si="113"/>
        <v>Tomas – Syrovy – KOB Sokol Pez.</v>
      </c>
      <c r="L1095" s="92" t="s">
        <v>0</v>
      </c>
      <c r="M1095" s="312" t="str">
        <f t="shared" si="114"/>
        <v>Tomas – Syrovy – KOB Sokol Pez.</v>
      </c>
      <c r="N1095" s="92" t="s">
        <v>0</v>
      </c>
      <c r="O1095" s="312" t="str">
        <f t="shared" si="115"/>
        <v>Tomas – Syrovy</v>
      </c>
      <c r="P1095" s="92" t="s">
        <v>0</v>
      </c>
      <c r="Q1095" s="141">
        <f t="shared" si="118"/>
        <v>1083</v>
      </c>
      <c r="R1095" s="278" t="str">
        <f t="shared" si="117"/>
        <v/>
      </c>
      <c r="T1095" s="282" t="str" cm="1">
        <f t="array" ref="T1095">IFERROR(INDEX(import_data,MATCH($T$8&amp;"-"&amp;$Q1095,import_key,0),T$9),"")</f>
        <v/>
      </c>
      <c r="U1095" s="280" t="str" cm="1">
        <f t="array" ref="U1095">IFERROR(INDEX(import_data,MATCH($T$8&amp;"-"&amp;$Q1095,import_key,0),U$9),"")</f>
        <v/>
      </c>
      <c r="V1095" s="300" t="str" cm="1">
        <f t="array" ref="V1095">IFERROR(INDEX(import_data,MATCH($T$8&amp;"-"&amp;$Q1095,import_key,0),V$9),"")</f>
        <v/>
      </c>
    </row>
    <row r="1096" spans="2:22" x14ac:dyDescent="0.25">
      <c r="B1096" s="141">
        <f t="shared" si="119"/>
        <v>1084</v>
      </c>
      <c r="C1096" s="278">
        <f t="shared" si="116"/>
        <v>1102</v>
      </c>
      <c r="E1096" s="282" cm="1">
        <f t="array" ref="E1096">IF($C1096="","",INDEX(import_data,$C1096,E$9))</f>
        <v>1973</v>
      </c>
      <c r="F1096" s="280" t="str" cm="1">
        <f t="array" ref="F1096">IF($C1096="","",INDEX(import_data,$C1096,F$9))</f>
        <v>Tomislav</v>
      </c>
      <c r="G1096" s="280" t="str" cm="1">
        <f t="array" ref="G1096">IF($C1096="","",INDEX(import_data,$C1096,G$9))</f>
        <v>Braniša</v>
      </c>
      <c r="H1096" s="280" t="str" cm="1">
        <f t="array" ref="H1096">IF($C1096="","",IF(INDEX(import_data,$C1096,H$9)="","",INDEX(import_data,$C1096,H$9)))</f>
        <v>OK Međimurje</v>
      </c>
      <c r="I1096" s="300" t="str" cm="1">
        <f t="array" ref="I1096">IF($C1096="","",IF(INDEX(import_data,$C1096,I$9)="","",INDEX(import_data,$C1096,I$9)))</f>
        <v>M35</v>
      </c>
      <c r="K1096" s="312" t="str">
        <f t="shared" si="113"/>
        <v>Tomislav – Braniša – OK Međimurje – M35</v>
      </c>
      <c r="L1096" s="92" t="s">
        <v>0</v>
      </c>
      <c r="M1096" s="312" t="str">
        <f t="shared" si="114"/>
        <v>Tomislav – Braniša – OK Međimurje</v>
      </c>
      <c r="N1096" s="92" t="s">
        <v>0</v>
      </c>
      <c r="O1096" s="312" t="str">
        <f t="shared" si="115"/>
        <v>Tomislav – Braniša</v>
      </c>
      <c r="P1096" s="92" t="s">
        <v>0</v>
      </c>
      <c r="Q1096" s="141">
        <f t="shared" si="118"/>
        <v>1084</v>
      </c>
      <c r="R1096" s="278" t="str">
        <f t="shared" si="117"/>
        <v/>
      </c>
      <c r="T1096" s="282" t="str" cm="1">
        <f t="array" ref="T1096">IFERROR(INDEX(import_data,MATCH($T$8&amp;"-"&amp;$Q1096,import_key,0),T$9),"")</f>
        <v/>
      </c>
      <c r="U1096" s="280" t="str" cm="1">
        <f t="array" ref="U1096">IFERROR(INDEX(import_data,MATCH($T$8&amp;"-"&amp;$Q1096,import_key,0),U$9),"")</f>
        <v/>
      </c>
      <c r="V1096" s="300" t="str" cm="1">
        <f t="array" ref="V1096">IFERROR(INDEX(import_data,MATCH($T$8&amp;"-"&amp;$Q1096,import_key,0),V$9),"")</f>
        <v/>
      </c>
    </row>
    <row r="1097" spans="2:22" x14ac:dyDescent="0.25">
      <c r="B1097" s="141">
        <f t="shared" si="119"/>
        <v>1085</v>
      </c>
      <c r="C1097" s="278">
        <f t="shared" si="116"/>
        <v>1103</v>
      </c>
      <c r="E1097" s="282" cm="1">
        <f t="array" ref="E1097">IF($C1097="","",INDEX(import_data,$C1097,E$9))</f>
        <v>1367</v>
      </c>
      <c r="F1097" s="280" t="str" cm="1">
        <f t="array" ref="F1097">IF($C1097="","",INDEX(import_data,$C1097,F$9))</f>
        <v>Tomislav</v>
      </c>
      <c r="G1097" s="280" t="str" cm="1">
        <f t="array" ref="G1097">IF($C1097="","",INDEX(import_data,$C1097,G$9))</f>
        <v>Meštrović</v>
      </c>
      <c r="H1097" s="280" t="str" cm="1">
        <f t="array" ref="H1097">IF($C1097="","",IF(INDEX(import_data,$C1097,H$9)="","",INDEX(import_data,$C1097,H$9)))</f>
        <v>OK Kapela</v>
      </c>
      <c r="I1097" s="300" t="str" cm="1">
        <f t="array" ref="I1097">IF($C1097="","",IF(INDEX(import_data,$C1097,I$9)="","",INDEX(import_data,$C1097,I$9)))</f>
        <v>M35</v>
      </c>
      <c r="K1097" s="312" t="str">
        <f t="shared" si="113"/>
        <v>Tomislav – Meštrović – OK Kapela – M35</v>
      </c>
      <c r="L1097" s="92" t="s">
        <v>0</v>
      </c>
      <c r="M1097" s="312" t="str">
        <f t="shared" si="114"/>
        <v>Tomislav – Meštrović – OK Kapela</v>
      </c>
      <c r="N1097" s="92" t="s">
        <v>0</v>
      </c>
      <c r="O1097" s="312" t="str">
        <f t="shared" si="115"/>
        <v>Tomislav – Meštrović</v>
      </c>
      <c r="P1097" s="92" t="s">
        <v>0</v>
      </c>
      <c r="Q1097" s="141">
        <f t="shared" si="118"/>
        <v>1085</v>
      </c>
      <c r="R1097" s="278" t="str">
        <f t="shared" si="117"/>
        <v/>
      </c>
      <c r="T1097" s="282" t="str" cm="1">
        <f t="array" ref="T1097">IFERROR(INDEX(import_data,MATCH($T$8&amp;"-"&amp;$Q1097,import_key,0),T$9),"")</f>
        <v/>
      </c>
      <c r="U1097" s="280" t="str" cm="1">
        <f t="array" ref="U1097">IFERROR(INDEX(import_data,MATCH($T$8&amp;"-"&amp;$Q1097,import_key,0),U$9),"")</f>
        <v/>
      </c>
      <c r="V1097" s="300" t="str" cm="1">
        <f t="array" ref="V1097">IFERROR(INDEX(import_data,MATCH($T$8&amp;"-"&amp;$Q1097,import_key,0),V$9),"")</f>
        <v/>
      </c>
    </row>
    <row r="1098" spans="2:22" x14ac:dyDescent="0.25">
      <c r="B1098" s="141">
        <f t="shared" si="119"/>
        <v>1086</v>
      </c>
      <c r="C1098" s="278">
        <f t="shared" si="116"/>
        <v>1104</v>
      </c>
      <c r="E1098" s="282" cm="1">
        <f t="array" ref="E1098">IF($C1098="","",INDEX(import_data,$C1098,E$9))</f>
        <v>2180</v>
      </c>
      <c r="F1098" s="280" t="str" cm="1">
        <f t="array" ref="F1098">IF($C1098="","",INDEX(import_data,$C1098,F$9))</f>
        <v>Tomislav</v>
      </c>
      <c r="G1098" s="280" t="str" cm="1">
        <f t="array" ref="G1098">IF($C1098="","",INDEX(import_data,$C1098,G$9))</f>
        <v>Branović</v>
      </c>
      <c r="H1098" s="280" t="str" cm="1">
        <f t="array" ref="H1098">IF($C1098="","",IF(INDEX(import_data,$C1098,H$9)="","",INDEX(import_data,$C1098,H$9)))</f>
        <v>OK Međimurje</v>
      </c>
      <c r="I1098" s="300" t="str" cm="1">
        <f t="array" ref="I1098">IF($C1098="","",IF(INDEX(import_data,$C1098,I$9)="","",INDEX(import_data,$C1098,I$9)))</f>
        <v/>
      </c>
      <c r="K1098" s="312" t="str">
        <f t="shared" si="113"/>
        <v>Tomislav – Branović – OK Međimurje</v>
      </c>
      <c r="L1098" s="92" t="s">
        <v>0</v>
      </c>
      <c r="M1098" s="312" t="str">
        <f t="shared" si="114"/>
        <v>Tomislav – Branović – OK Međimurje</v>
      </c>
      <c r="N1098" s="92" t="s">
        <v>0</v>
      </c>
      <c r="O1098" s="312" t="str">
        <f t="shared" si="115"/>
        <v>Tomislav – Branović</v>
      </c>
      <c r="P1098" s="92" t="s">
        <v>0</v>
      </c>
      <c r="Q1098" s="141">
        <f t="shared" si="118"/>
        <v>1086</v>
      </c>
      <c r="R1098" s="278" t="str">
        <f t="shared" si="117"/>
        <v/>
      </c>
      <c r="T1098" s="282" t="str" cm="1">
        <f t="array" ref="T1098">IFERROR(INDEX(import_data,MATCH($T$8&amp;"-"&amp;$Q1098,import_key,0),T$9),"")</f>
        <v/>
      </c>
      <c r="U1098" s="280" t="str" cm="1">
        <f t="array" ref="U1098">IFERROR(INDEX(import_data,MATCH($T$8&amp;"-"&amp;$Q1098,import_key,0),U$9),"")</f>
        <v/>
      </c>
      <c r="V1098" s="300" t="str" cm="1">
        <f t="array" ref="V1098">IFERROR(INDEX(import_data,MATCH($T$8&amp;"-"&amp;$Q1098,import_key,0),V$9),"")</f>
        <v/>
      </c>
    </row>
    <row r="1099" spans="2:22" x14ac:dyDescent="0.25">
      <c r="B1099" s="141">
        <f t="shared" si="119"/>
        <v>1087</v>
      </c>
      <c r="C1099" s="278">
        <f t="shared" si="116"/>
        <v>1105</v>
      </c>
      <c r="E1099" s="282" cm="1">
        <f t="array" ref="E1099">IF($C1099="","",INDEX(import_data,$C1099,E$9))</f>
        <v>1884</v>
      </c>
      <c r="F1099" s="280" t="str" cm="1">
        <f t="array" ref="F1099">IF($C1099="","",INDEX(import_data,$C1099,F$9))</f>
        <v>Tomislav</v>
      </c>
      <c r="G1099" s="280" t="str" cm="1">
        <f t="array" ref="G1099">IF($C1099="","",INDEX(import_data,$C1099,G$9))</f>
        <v>Burgund</v>
      </c>
      <c r="H1099" s="280" t="str" cm="1">
        <f t="array" ref="H1099">IF($C1099="","",IF(INDEX(import_data,$C1099,H$9)="","",INDEX(import_data,$C1099,H$9)))</f>
        <v>OK Vihor</v>
      </c>
      <c r="I1099" s="300" t="str" cm="1">
        <f t="array" ref="I1099">IF($C1099="","",IF(INDEX(import_data,$C1099,I$9)="","",INDEX(import_data,$C1099,I$9)))</f>
        <v>M45</v>
      </c>
      <c r="K1099" s="312" t="str">
        <f t="shared" si="113"/>
        <v>Tomislav – Burgund – OK Vihor – M45</v>
      </c>
      <c r="L1099" s="92" t="s">
        <v>0</v>
      </c>
      <c r="M1099" s="312" t="str">
        <f t="shared" si="114"/>
        <v>Tomislav – Burgund – OK Vihor</v>
      </c>
      <c r="N1099" s="92" t="s">
        <v>0</v>
      </c>
      <c r="O1099" s="312" t="str">
        <f t="shared" si="115"/>
        <v>Tomislav – Burgund</v>
      </c>
      <c r="P1099" s="92" t="s">
        <v>0</v>
      </c>
      <c r="Q1099" s="141">
        <f t="shared" si="118"/>
        <v>1087</v>
      </c>
      <c r="R1099" s="278" t="str">
        <f t="shared" si="117"/>
        <v/>
      </c>
      <c r="T1099" s="282" t="str" cm="1">
        <f t="array" ref="T1099">IFERROR(INDEX(import_data,MATCH($T$8&amp;"-"&amp;$Q1099,import_key,0),T$9),"")</f>
        <v/>
      </c>
      <c r="U1099" s="280" t="str" cm="1">
        <f t="array" ref="U1099">IFERROR(INDEX(import_data,MATCH($T$8&amp;"-"&amp;$Q1099,import_key,0),U$9),"")</f>
        <v/>
      </c>
      <c r="V1099" s="300" t="str" cm="1">
        <f t="array" ref="V1099">IFERROR(INDEX(import_data,MATCH($T$8&amp;"-"&amp;$Q1099,import_key,0),V$9),"")</f>
        <v/>
      </c>
    </row>
    <row r="1100" spans="2:22" x14ac:dyDescent="0.25">
      <c r="B1100" s="141">
        <f t="shared" si="119"/>
        <v>1088</v>
      </c>
      <c r="C1100" s="278">
        <f t="shared" si="116"/>
        <v>1106</v>
      </c>
      <c r="E1100" s="282" cm="1">
        <f t="array" ref="E1100">IF($C1100="","",INDEX(import_data,$C1100,E$9))</f>
        <v>1697</v>
      </c>
      <c r="F1100" s="280" t="str" cm="1">
        <f t="array" ref="F1100">IF($C1100="","",INDEX(import_data,$C1100,F$9))</f>
        <v>Tomislav</v>
      </c>
      <c r="G1100" s="280" t="str" cm="1">
        <f t="array" ref="G1100">IF($C1100="","",INDEX(import_data,$C1100,G$9))</f>
        <v>Grguric</v>
      </c>
      <c r="H1100" s="280" t="str" cm="1">
        <f t="array" ref="H1100">IF($C1100="","",IF(INDEX(import_data,$C1100,H$9)="","",INDEX(import_data,$C1100,H$9)))</f>
        <v>OK Vihor</v>
      </c>
      <c r="I1100" s="300" t="str" cm="1">
        <f t="array" ref="I1100">IF($C1100="","",IF(INDEX(import_data,$C1100,I$9)="","",INDEX(import_data,$C1100,I$9)))</f>
        <v/>
      </c>
      <c r="K1100" s="312" t="str">
        <f t="shared" ref="K1100:K1163" si="120">IF(F1100="","",F1100) &amp; IF(G1100="",""," – " &amp; G1100) &amp; IF(H1100="",""," – " &amp; H1100) &amp; IF(I1100="",""," – " &amp; I1100)</f>
        <v>Tomislav – Grguric – OK Vihor</v>
      </c>
      <c r="L1100" s="92" t="s">
        <v>0</v>
      </c>
      <c r="M1100" s="312" t="str">
        <f t="shared" ref="M1100:M1163" si="121">IF(F1100="","",F1100) &amp; IF(G1100="",""," – " &amp; G1100) &amp; IF(H1100="",""," – " &amp; H1100)</f>
        <v>Tomislav – Grguric – OK Vihor</v>
      </c>
      <c r="N1100" s="92" t="s">
        <v>0</v>
      </c>
      <c r="O1100" s="312" t="str">
        <f t="shared" ref="O1100:O1163" si="122">IF(F1100="","",F1100) &amp; IF(G1100="",""," – " &amp; G1100)</f>
        <v>Tomislav – Grguric</v>
      </c>
      <c r="P1100" s="92" t="s">
        <v>0</v>
      </c>
      <c r="Q1100" s="141">
        <f t="shared" si="118"/>
        <v>1088</v>
      </c>
      <c r="R1100" s="278" t="str">
        <f t="shared" si="117"/>
        <v/>
      </c>
      <c r="T1100" s="282" t="str" cm="1">
        <f t="array" ref="T1100">IFERROR(INDEX(import_data,MATCH($T$8&amp;"-"&amp;$Q1100,import_key,0),T$9),"")</f>
        <v/>
      </c>
      <c r="U1100" s="280" t="str" cm="1">
        <f t="array" ref="U1100">IFERROR(INDEX(import_data,MATCH($T$8&amp;"-"&amp;$Q1100,import_key,0),U$9),"")</f>
        <v/>
      </c>
      <c r="V1100" s="300" t="str" cm="1">
        <f t="array" ref="V1100">IFERROR(INDEX(import_data,MATCH($T$8&amp;"-"&amp;$Q1100,import_key,0),V$9),"")</f>
        <v/>
      </c>
    </row>
    <row r="1101" spans="2:22" x14ac:dyDescent="0.25">
      <c r="B1101" s="141">
        <f t="shared" si="119"/>
        <v>1089</v>
      </c>
      <c r="C1101" s="278">
        <f t="shared" ref="C1101:C1164" si="123">IFERROR(MATCH($E$8&amp;"-"&amp;B1101,import_key,0),"")</f>
        <v>1107</v>
      </c>
      <c r="E1101" s="282" cm="1">
        <f t="array" ref="E1101">IF($C1101="","",INDEX(import_data,$C1101,E$9))</f>
        <v>2028</v>
      </c>
      <c r="F1101" s="280" t="str" cm="1">
        <f t="array" ref="F1101">IF($C1101="","",INDEX(import_data,$C1101,F$9))</f>
        <v>Tomislav</v>
      </c>
      <c r="G1101" s="280" t="str" cm="1">
        <f t="array" ref="G1101">IF($C1101="","",INDEX(import_data,$C1101,G$9))</f>
        <v>Filipčić</v>
      </c>
      <c r="H1101" s="280" t="str" cm="1">
        <f t="array" ref="H1101">IF($C1101="","",IF(INDEX(import_data,$C1101,H$9)="","",INDEX(import_data,$C1101,H$9)))</f>
        <v>OK Bjelovar</v>
      </c>
      <c r="I1101" s="300" t="str" cm="1">
        <f t="array" ref="I1101">IF($C1101="","",IF(INDEX(import_data,$C1101,I$9)="","",INDEX(import_data,$C1101,I$9)))</f>
        <v>M45</v>
      </c>
      <c r="K1101" s="312" t="str">
        <f t="shared" si="120"/>
        <v>Tomislav – Filipčić – OK Bjelovar – M45</v>
      </c>
      <c r="L1101" s="92" t="s">
        <v>0</v>
      </c>
      <c r="M1101" s="312" t="str">
        <f t="shared" si="121"/>
        <v>Tomislav – Filipčić – OK Bjelovar</v>
      </c>
      <c r="N1101" s="92" t="s">
        <v>0</v>
      </c>
      <c r="O1101" s="312" t="str">
        <f t="shared" si="122"/>
        <v>Tomislav – Filipčić</v>
      </c>
      <c r="P1101" s="92" t="s">
        <v>0</v>
      </c>
      <c r="Q1101" s="141">
        <f t="shared" si="118"/>
        <v>1089</v>
      </c>
      <c r="R1101" s="278" t="str">
        <f t="shared" ref="R1101:R1164" si="124">IFERROR(MATCH($T$8&amp;"-"&amp;Q1101,import_key,0),"")</f>
        <v/>
      </c>
      <c r="T1101" s="282" t="str" cm="1">
        <f t="array" ref="T1101">IFERROR(INDEX(import_data,MATCH($T$8&amp;"-"&amp;$Q1101,import_key,0),T$9),"")</f>
        <v/>
      </c>
      <c r="U1101" s="280" t="str" cm="1">
        <f t="array" ref="U1101">IFERROR(INDEX(import_data,MATCH($T$8&amp;"-"&amp;$Q1101,import_key,0),U$9),"")</f>
        <v/>
      </c>
      <c r="V1101" s="300" t="str" cm="1">
        <f t="array" ref="V1101">IFERROR(INDEX(import_data,MATCH($T$8&amp;"-"&amp;$Q1101,import_key,0),V$9),"")</f>
        <v/>
      </c>
    </row>
    <row r="1102" spans="2:22" x14ac:dyDescent="0.25">
      <c r="B1102" s="141">
        <f t="shared" si="119"/>
        <v>1090</v>
      </c>
      <c r="C1102" s="278">
        <f t="shared" si="123"/>
        <v>1108</v>
      </c>
      <c r="E1102" s="282" cm="1">
        <f t="array" ref="E1102">IF($C1102="","",INDEX(import_data,$C1102,E$9))</f>
        <v>1400</v>
      </c>
      <c r="F1102" s="280" t="str" cm="1">
        <f t="array" ref="F1102">IF($C1102="","",INDEX(import_data,$C1102,F$9))</f>
        <v>Tomislav</v>
      </c>
      <c r="G1102" s="280" t="str" cm="1">
        <f t="array" ref="G1102">IF($C1102="","",INDEX(import_data,$C1102,G$9))</f>
        <v>Kelemen</v>
      </c>
      <c r="H1102" s="280" t="str" cm="1">
        <f t="array" ref="H1102">IF($C1102="","",IF(INDEX(import_data,$C1102,H$9)="","",INDEX(import_data,$C1102,H$9)))</f>
        <v>OK Međimurje</v>
      </c>
      <c r="I1102" s="300" t="str" cm="1">
        <f t="array" ref="I1102">IF($C1102="","",IF(INDEX(import_data,$C1102,I$9)="","",INDEX(import_data,$C1102,I$9)))</f>
        <v/>
      </c>
      <c r="K1102" s="312" t="str">
        <f t="shared" si="120"/>
        <v>Tomislav – Kelemen – OK Međimurje</v>
      </c>
      <c r="L1102" s="92" t="s">
        <v>0</v>
      </c>
      <c r="M1102" s="312" t="str">
        <f t="shared" si="121"/>
        <v>Tomislav – Kelemen – OK Međimurje</v>
      </c>
      <c r="N1102" s="92" t="s">
        <v>0</v>
      </c>
      <c r="O1102" s="312" t="str">
        <f t="shared" si="122"/>
        <v>Tomislav – Kelemen</v>
      </c>
      <c r="P1102" s="92" t="s">
        <v>0</v>
      </c>
      <c r="Q1102" s="141">
        <f t="shared" ref="Q1102:Q1165" si="125">Q1101+1</f>
        <v>1090</v>
      </c>
      <c r="R1102" s="278" t="str">
        <f t="shared" si="124"/>
        <v/>
      </c>
      <c r="T1102" s="282" t="str" cm="1">
        <f t="array" ref="T1102">IFERROR(INDEX(import_data,MATCH($T$8&amp;"-"&amp;$Q1102,import_key,0),T$9),"")</f>
        <v/>
      </c>
      <c r="U1102" s="280" t="str" cm="1">
        <f t="array" ref="U1102">IFERROR(INDEX(import_data,MATCH($T$8&amp;"-"&amp;$Q1102,import_key,0),U$9),"")</f>
        <v/>
      </c>
      <c r="V1102" s="300" t="str" cm="1">
        <f t="array" ref="V1102">IFERROR(INDEX(import_data,MATCH($T$8&amp;"-"&amp;$Q1102,import_key,0),V$9),"")</f>
        <v/>
      </c>
    </row>
    <row r="1103" spans="2:22" x14ac:dyDescent="0.25">
      <c r="B1103" s="141">
        <f t="shared" si="119"/>
        <v>1091</v>
      </c>
      <c r="C1103" s="278">
        <f t="shared" si="123"/>
        <v>1109</v>
      </c>
      <c r="E1103" s="282" cm="1">
        <f t="array" ref="E1103">IF($C1103="","",INDEX(import_data,$C1103,E$9))</f>
        <v>1234</v>
      </c>
      <c r="F1103" s="280" t="str" cm="1">
        <f t="array" ref="F1103">IF($C1103="","",INDEX(import_data,$C1103,F$9))</f>
        <v>Tomislav</v>
      </c>
      <c r="G1103" s="280" t="str" cm="1">
        <f t="array" ref="G1103">IF($C1103="","",INDEX(import_data,$C1103,G$9))</f>
        <v>Marjanović</v>
      </c>
      <c r="H1103" s="280" t="str" cm="1">
        <f t="array" ref="H1103">IF($C1103="","",IF(INDEX(import_data,$C1103,H$9)="","",INDEX(import_data,$C1103,H$9)))</f>
        <v>OK Vihor</v>
      </c>
      <c r="I1103" s="300" t="str" cm="1">
        <f t="array" ref="I1103">IF($C1103="","",IF(INDEX(import_data,$C1103,I$9)="","",INDEX(import_data,$C1103,I$9)))</f>
        <v>M45</v>
      </c>
      <c r="K1103" s="312" t="str">
        <f t="shared" si="120"/>
        <v>Tomislav – Marjanović – OK Vihor – M45</v>
      </c>
      <c r="L1103" s="92" t="s">
        <v>0</v>
      </c>
      <c r="M1103" s="312" t="str">
        <f t="shared" si="121"/>
        <v>Tomislav – Marjanović – OK Vihor</v>
      </c>
      <c r="N1103" s="92" t="s">
        <v>0</v>
      </c>
      <c r="O1103" s="312" t="str">
        <f t="shared" si="122"/>
        <v>Tomislav – Marjanović</v>
      </c>
      <c r="P1103" s="92" t="s">
        <v>0</v>
      </c>
      <c r="Q1103" s="141">
        <f t="shared" si="125"/>
        <v>1091</v>
      </c>
      <c r="R1103" s="278" t="str">
        <f t="shared" si="124"/>
        <v/>
      </c>
      <c r="T1103" s="282" t="str" cm="1">
        <f t="array" ref="T1103">IFERROR(INDEX(import_data,MATCH($T$8&amp;"-"&amp;$Q1103,import_key,0),T$9),"")</f>
        <v/>
      </c>
      <c r="U1103" s="280" t="str" cm="1">
        <f t="array" ref="U1103">IFERROR(INDEX(import_data,MATCH($T$8&amp;"-"&amp;$Q1103,import_key,0),U$9),"")</f>
        <v/>
      </c>
      <c r="V1103" s="300" t="str" cm="1">
        <f t="array" ref="V1103">IFERROR(INDEX(import_data,MATCH($T$8&amp;"-"&amp;$Q1103,import_key,0),V$9),"")</f>
        <v/>
      </c>
    </row>
    <row r="1104" spans="2:22" x14ac:dyDescent="0.25">
      <c r="B1104" s="141">
        <f t="shared" si="119"/>
        <v>1092</v>
      </c>
      <c r="C1104" s="278">
        <f t="shared" si="123"/>
        <v>1110</v>
      </c>
      <c r="E1104" s="282" cm="1">
        <f t="array" ref="E1104">IF($C1104="","",INDEX(import_data,$C1104,E$9))</f>
        <v>1289</v>
      </c>
      <c r="F1104" s="280" t="str" cm="1">
        <f t="array" ref="F1104">IF($C1104="","",INDEX(import_data,$C1104,F$9))</f>
        <v>Tomislav</v>
      </c>
      <c r="G1104" s="280" t="str" cm="1">
        <f t="array" ref="G1104">IF($C1104="","",INDEX(import_data,$C1104,G$9))</f>
        <v>Varnica</v>
      </c>
      <c r="H1104" s="280" t="str" cm="1">
        <f t="array" ref="H1104">IF($C1104="","",IF(INDEX(import_data,$C1104,H$9)="","",INDEX(import_data,$C1104,H$9)))</f>
        <v>OK Vihor</v>
      </c>
      <c r="I1104" s="300" t="str" cm="1">
        <f t="array" ref="I1104">IF($C1104="","",IF(INDEX(import_data,$C1104,I$9)="","",INDEX(import_data,$C1104,I$9)))</f>
        <v>M21A</v>
      </c>
      <c r="K1104" s="312" t="str">
        <f t="shared" si="120"/>
        <v>Tomislav – Varnica – OK Vihor – M21A</v>
      </c>
      <c r="L1104" s="92" t="s">
        <v>0</v>
      </c>
      <c r="M1104" s="312" t="str">
        <f t="shared" si="121"/>
        <v>Tomislav – Varnica – OK Vihor</v>
      </c>
      <c r="N1104" s="92" t="s">
        <v>0</v>
      </c>
      <c r="O1104" s="312" t="str">
        <f t="shared" si="122"/>
        <v>Tomislav – Varnica</v>
      </c>
      <c r="P1104" s="92" t="s">
        <v>0</v>
      </c>
      <c r="Q1104" s="141">
        <f t="shared" si="125"/>
        <v>1092</v>
      </c>
      <c r="R1104" s="278" t="str">
        <f t="shared" si="124"/>
        <v/>
      </c>
      <c r="T1104" s="282" t="str" cm="1">
        <f t="array" ref="T1104">IFERROR(INDEX(import_data,MATCH($T$8&amp;"-"&amp;$Q1104,import_key,0),T$9),"")</f>
        <v/>
      </c>
      <c r="U1104" s="280" t="str" cm="1">
        <f t="array" ref="U1104">IFERROR(INDEX(import_data,MATCH($T$8&amp;"-"&amp;$Q1104,import_key,0),U$9),"")</f>
        <v/>
      </c>
      <c r="V1104" s="300" t="str" cm="1">
        <f t="array" ref="V1104">IFERROR(INDEX(import_data,MATCH($T$8&amp;"-"&amp;$Q1104,import_key,0),V$9),"")</f>
        <v/>
      </c>
    </row>
    <row r="1105" spans="2:22" x14ac:dyDescent="0.25">
      <c r="B1105" s="141">
        <f t="shared" si="119"/>
        <v>1093</v>
      </c>
      <c r="C1105" s="278">
        <f t="shared" si="123"/>
        <v>1111</v>
      </c>
      <c r="E1105" s="282" cm="1">
        <f t="array" ref="E1105">IF($C1105="","",INDEX(import_data,$C1105,E$9))</f>
        <v>2224</v>
      </c>
      <c r="F1105" s="280" t="str" cm="1">
        <f t="array" ref="F1105">IF($C1105="","",INDEX(import_data,$C1105,F$9))</f>
        <v>Tomislav</v>
      </c>
      <c r="G1105" s="280" t="str" cm="1">
        <f t="array" ref="G1105">IF($C1105="","",INDEX(import_data,$C1105,G$9))</f>
        <v>Krajačić</v>
      </c>
      <c r="H1105" s="280" t="str" cm="1">
        <f t="array" ref="H1105">IF($C1105="","",IF(INDEX(import_data,$C1105,H$9)="","",INDEX(import_data,$C1105,H$9)))</f>
        <v>OK Vihor</v>
      </c>
      <c r="I1105" s="300" t="str" cm="1">
        <f t="array" ref="I1105">IF($C1105="","",IF(INDEX(import_data,$C1105,I$9)="","",INDEX(import_data,$C1105,I$9)))</f>
        <v>M21B</v>
      </c>
      <c r="K1105" s="312" t="str">
        <f t="shared" si="120"/>
        <v>Tomislav – Krajačić – OK Vihor – M21B</v>
      </c>
      <c r="L1105" s="92" t="s">
        <v>0</v>
      </c>
      <c r="M1105" s="312" t="str">
        <f t="shared" si="121"/>
        <v>Tomislav – Krajačić – OK Vihor</v>
      </c>
      <c r="N1105" s="92" t="s">
        <v>0</v>
      </c>
      <c r="O1105" s="312" t="str">
        <f t="shared" si="122"/>
        <v>Tomislav – Krajačić</v>
      </c>
      <c r="P1105" s="92" t="s">
        <v>0</v>
      </c>
      <c r="Q1105" s="141">
        <f t="shared" si="125"/>
        <v>1093</v>
      </c>
      <c r="R1105" s="278" t="str">
        <f t="shared" si="124"/>
        <v/>
      </c>
      <c r="T1105" s="282" t="str" cm="1">
        <f t="array" ref="T1105">IFERROR(INDEX(import_data,MATCH($T$8&amp;"-"&amp;$Q1105,import_key,0),T$9),"")</f>
        <v/>
      </c>
      <c r="U1105" s="280" t="str" cm="1">
        <f t="array" ref="U1105">IFERROR(INDEX(import_data,MATCH($T$8&amp;"-"&amp;$Q1105,import_key,0),U$9),"")</f>
        <v/>
      </c>
      <c r="V1105" s="300" t="str" cm="1">
        <f t="array" ref="V1105">IFERROR(INDEX(import_data,MATCH($T$8&amp;"-"&amp;$Q1105,import_key,0),V$9),"")</f>
        <v/>
      </c>
    </row>
    <row r="1106" spans="2:22" x14ac:dyDescent="0.25">
      <c r="B1106" s="141">
        <f t="shared" si="119"/>
        <v>1094</v>
      </c>
      <c r="C1106" s="278">
        <f t="shared" si="123"/>
        <v>1112</v>
      </c>
      <c r="E1106" s="282" cm="1">
        <f t="array" ref="E1106">IF($C1106="","",INDEX(import_data,$C1106,E$9))</f>
        <v>1448</v>
      </c>
      <c r="F1106" s="280" t="str" cm="1">
        <f t="array" ref="F1106">IF($C1106="","",INDEX(import_data,$C1106,F$9))</f>
        <v>Tomislav</v>
      </c>
      <c r="G1106" s="280" t="str" cm="1">
        <f t="array" ref="G1106">IF($C1106="","",INDEX(import_data,$C1106,G$9))</f>
        <v>Vuk</v>
      </c>
      <c r="H1106" s="280" t="str" cm="1">
        <f t="array" ref="H1106">IF($C1106="","",IF(INDEX(import_data,$C1106,H$9)="","",INDEX(import_data,$C1106,H$9)))</f>
        <v>OK Vihor</v>
      </c>
      <c r="I1106" s="300" t="str" cm="1">
        <f t="array" ref="I1106">IF($C1106="","",IF(INDEX(import_data,$C1106,I$9)="","",INDEX(import_data,$C1106,I$9)))</f>
        <v>M21A</v>
      </c>
      <c r="K1106" s="312" t="str">
        <f t="shared" si="120"/>
        <v>Tomislav – Vuk – OK Vihor – M21A</v>
      </c>
      <c r="L1106" s="92" t="s">
        <v>0</v>
      </c>
      <c r="M1106" s="312" t="str">
        <f t="shared" si="121"/>
        <v>Tomislav – Vuk – OK Vihor</v>
      </c>
      <c r="N1106" s="92" t="s">
        <v>0</v>
      </c>
      <c r="O1106" s="312" t="str">
        <f t="shared" si="122"/>
        <v>Tomislav – Vuk</v>
      </c>
      <c r="P1106" s="92" t="s">
        <v>0</v>
      </c>
      <c r="Q1106" s="141">
        <f t="shared" si="125"/>
        <v>1094</v>
      </c>
      <c r="R1106" s="278" t="str">
        <f t="shared" si="124"/>
        <v/>
      </c>
      <c r="T1106" s="282" t="str" cm="1">
        <f t="array" ref="T1106">IFERROR(INDEX(import_data,MATCH($T$8&amp;"-"&amp;$Q1106,import_key,0),T$9),"")</f>
        <v/>
      </c>
      <c r="U1106" s="280" t="str" cm="1">
        <f t="array" ref="U1106">IFERROR(INDEX(import_data,MATCH($T$8&amp;"-"&amp;$Q1106,import_key,0),U$9),"")</f>
        <v/>
      </c>
      <c r="V1106" s="300" t="str" cm="1">
        <f t="array" ref="V1106">IFERROR(INDEX(import_data,MATCH($T$8&amp;"-"&amp;$Q1106,import_key,0),V$9),"")</f>
        <v/>
      </c>
    </row>
    <row r="1107" spans="2:22" x14ac:dyDescent="0.25">
      <c r="B1107" s="141">
        <f t="shared" si="119"/>
        <v>1095</v>
      </c>
      <c r="C1107" s="278">
        <f t="shared" si="123"/>
        <v>1113</v>
      </c>
      <c r="E1107" s="282" cm="1">
        <f t="array" ref="E1107">IF($C1107="","",INDEX(import_data,$C1107,E$9))</f>
        <v>1771</v>
      </c>
      <c r="F1107" s="280" t="str" cm="1">
        <f t="array" ref="F1107">IF($C1107="","",INDEX(import_data,$C1107,F$9))</f>
        <v>Tomislav</v>
      </c>
      <c r="G1107" s="280" t="str" cm="1">
        <f t="array" ref="G1107">IF($C1107="","",INDEX(import_data,$C1107,G$9))</f>
        <v>Hlad</v>
      </c>
      <c r="H1107" s="280" t="str" cm="1">
        <f t="array" ref="H1107">IF($C1107="","",IF(INDEX(import_data,$C1107,H$9)="","",INDEX(import_data,$C1107,H$9)))</f>
        <v>OK Ivan Merz</v>
      </c>
      <c r="I1107" s="300" t="str" cm="1">
        <f t="array" ref="I1107">IF($C1107="","",IF(INDEX(import_data,$C1107,I$9)="","",INDEX(import_data,$C1107,I$9)))</f>
        <v/>
      </c>
      <c r="K1107" s="312" t="str">
        <f t="shared" si="120"/>
        <v>Tomislav – Hlad – OK Ivan Merz</v>
      </c>
      <c r="L1107" s="92" t="s">
        <v>0</v>
      </c>
      <c r="M1107" s="312" t="str">
        <f t="shared" si="121"/>
        <v>Tomislav – Hlad – OK Ivan Merz</v>
      </c>
      <c r="N1107" s="92" t="s">
        <v>0</v>
      </c>
      <c r="O1107" s="312" t="str">
        <f t="shared" si="122"/>
        <v>Tomislav – Hlad</v>
      </c>
      <c r="P1107" s="92" t="s">
        <v>0</v>
      </c>
      <c r="Q1107" s="141">
        <f t="shared" si="125"/>
        <v>1095</v>
      </c>
      <c r="R1107" s="278" t="str">
        <f t="shared" si="124"/>
        <v/>
      </c>
      <c r="T1107" s="282" t="str" cm="1">
        <f t="array" ref="T1107">IFERROR(INDEX(import_data,MATCH($T$8&amp;"-"&amp;$Q1107,import_key,0),T$9),"")</f>
        <v/>
      </c>
      <c r="U1107" s="280" t="str" cm="1">
        <f t="array" ref="U1107">IFERROR(INDEX(import_data,MATCH($T$8&amp;"-"&amp;$Q1107,import_key,0),U$9),"")</f>
        <v/>
      </c>
      <c r="V1107" s="300" t="str" cm="1">
        <f t="array" ref="V1107">IFERROR(INDEX(import_data,MATCH($T$8&amp;"-"&amp;$Q1107,import_key,0),V$9),"")</f>
        <v/>
      </c>
    </row>
    <row r="1108" spans="2:22" x14ac:dyDescent="0.25">
      <c r="B1108" s="141">
        <f t="shared" si="119"/>
        <v>1096</v>
      </c>
      <c r="C1108" s="278">
        <f t="shared" si="123"/>
        <v>1114</v>
      </c>
      <c r="E1108" s="282" cm="1">
        <f t="array" ref="E1108">IF($C1108="","",INDEX(import_data,$C1108,E$9))</f>
        <v>1138</v>
      </c>
      <c r="F1108" s="280" t="str" cm="1">
        <f t="array" ref="F1108">IF($C1108="","",INDEX(import_data,$C1108,F$9))</f>
        <v>Tomislav</v>
      </c>
      <c r="G1108" s="280" t="str" cm="1">
        <f t="array" ref="G1108">IF($C1108="","",INDEX(import_data,$C1108,G$9))</f>
        <v>Kaniški</v>
      </c>
      <c r="H1108" s="280" t="str" cm="1">
        <f t="array" ref="H1108">IF($C1108="","",IF(INDEX(import_data,$C1108,H$9)="","",INDEX(import_data,$C1108,H$9)))</f>
        <v>OK Maksimir</v>
      </c>
      <c r="I1108" s="300" t="str" cm="1">
        <f t="array" ref="I1108">IF($C1108="","",IF(INDEX(import_data,$C1108,I$9)="","",INDEX(import_data,$C1108,I$9)))</f>
        <v>M45</v>
      </c>
      <c r="K1108" s="312" t="str">
        <f t="shared" si="120"/>
        <v>Tomislav – Kaniški – OK Maksimir – M45</v>
      </c>
      <c r="L1108" s="92" t="s">
        <v>0</v>
      </c>
      <c r="M1108" s="312" t="str">
        <f t="shared" si="121"/>
        <v>Tomislav – Kaniški – OK Maksimir</v>
      </c>
      <c r="N1108" s="92" t="s">
        <v>0</v>
      </c>
      <c r="O1108" s="312" t="str">
        <f t="shared" si="122"/>
        <v>Tomislav – Kaniški</v>
      </c>
      <c r="P1108" s="92" t="s">
        <v>0</v>
      </c>
      <c r="Q1108" s="141">
        <f t="shared" si="125"/>
        <v>1096</v>
      </c>
      <c r="R1108" s="278" t="str">
        <f t="shared" si="124"/>
        <v/>
      </c>
      <c r="T1108" s="282" t="str" cm="1">
        <f t="array" ref="T1108">IFERROR(INDEX(import_data,MATCH($T$8&amp;"-"&amp;$Q1108,import_key,0),T$9),"")</f>
        <v/>
      </c>
      <c r="U1108" s="280" t="str" cm="1">
        <f t="array" ref="U1108">IFERROR(INDEX(import_data,MATCH($T$8&amp;"-"&amp;$Q1108,import_key,0),U$9),"")</f>
        <v/>
      </c>
      <c r="V1108" s="300" t="str" cm="1">
        <f t="array" ref="V1108">IFERROR(INDEX(import_data,MATCH($T$8&amp;"-"&amp;$Q1108,import_key,0),V$9),"")</f>
        <v/>
      </c>
    </row>
    <row r="1109" spans="2:22" x14ac:dyDescent="0.25">
      <c r="B1109" s="141">
        <f t="shared" ref="B1109:B1172" si="126">B1108+1</f>
        <v>1097</v>
      </c>
      <c r="C1109" s="278">
        <f t="shared" si="123"/>
        <v>1115</v>
      </c>
      <c r="E1109" s="282" cm="1">
        <f t="array" ref="E1109">IF($C1109="","",INDEX(import_data,$C1109,E$9))</f>
        <v>1341</v>
      </c>
      <c r="F1109" s="280" t="str" cm="1">
        <f t="array" ref="F1109">IF($C1109="","",INDEX(import_data,$C1109,F$9))</f>
        <v>Tomislav</v>
      </c>
      <c r="G1109" s="280" t="str" cm="1">
        <f t="array" ref="G1109">IF($C1109="","",INDEX(import_data,$C1109,G$9))</f>
        <v>Milašinčić</v>
      </c>
      <c r="H1109" s="280" t="str" cm="1">
        <f t="array" ref="H1109">IF($C1109="","",IF(INDEX(import_data,$C1109,H$9)="","",INDEX(import_data,$C1109,H$9)))</f>
        <v>OK Jelen</v>
      </c>
      <c r="I1109" s="300" t="str" cm="1">
        <f t="array" ref="I1109">IF($C1109="","",IF(INDEX(import_data,$C1109,I$9)="","",INDEX(import_data,$C1109,I$9)))</f>
        <v>M21B</v>
      </c>
      <c r="K1109" s="312" t="str">
        <f t="shared" si="120"/>
        <v>Tomislav – Milašinčić – OK Jelen – M21B</v>
      </c>
      <c r="L1109" s="92" t="s">
        <v>0</v>
      </c>
      <c r="M1109" s="312" t="str">
        <f t="shared" si="121"/>
        <v>Tomislav – Milašinčić – OK Jelen</v>
      </c>
      <c r="N1109" s="92" t="s">
        <v>0</v>
      </c>
      <c r="O1109" s="312" t="str">
        <f t="shared" si="122"/>
        <v>Tomislav – Milašinčić</v>
      </c>
      <c r="P1109" s="92" t="s">
        <v>0</v>
      </c>
      <c r="Q1109" s="141">
        <f t="shared" si="125"/>
        <v>1097</v>
      </c>
      <c r="R1109" s="278" t="str">
        <f t="shared" si="124"/>
        <v/>
      </c>
      <c r="T1109" s="282" t="str" cm="1">
        <f t="array" ref="T1109">IFERROR(INDEX(import_data,MATCH($T$8&amp;"-"&amp;$Q1109,import_key,0),T$9),"")</f>
        <v/>
      </c>
      <c r="U1109" s="280" t="str" cm="1">
        <f t="array" ref="U1109">IFERROR(INDEX(import_data,MATCH($T$8&amp;"-"&amp;$Q1109,import_key,0),U$9),"")</f>
        <v/>
      </c>
      <c r="V1109" s="300" t="str" cm="1">
        <f t="array" ref="V1109">IFERROR(INDEX(import_data,MATCH($T$8&amp;"-"&amp;$Q1109,import_key,0),V$9),"")</f>
        <v/>
      </c>
    </row>
    <row r="1110" spans="2:22" x14ac:dyDescent="0.25">
      <c r="B1110" s="141">
        <f t="shared" si="126"/>
        <v>1098</v>
      </c>
      <c r="C1110" s="278">
        <f t="shared" si="123"/>
        <v>1116</v>
      </c>
      <c r="E1110" s="282" cm="1">
        <f t="array" ref="E1110">IF($C1110="","",INDEX(import_data,$C1110,E$9))</f>
        <v>2209</v>
      </c>
      <c r="F1110" s="280" t="str" cm="1">
        <f t="array" ref="F1110">IF($C1110="","",INDEX(import_data,$C1110,F$9))</f>
        <v>Tomislav</v>
      </c>
      <c r="G1110" s="280" t="str" cm="1">
        <f t="array" ref="G1110">IF($C1110="","",INDEX(import_data,$C1110,G$9))</f>
        <v>Ozimec</v>
      </c>
      <c r="H1110" s="280" t="str" cm="1">
        <f t="array" ref="H1110">IF($C1110="","",IF(INDEX(import_data,$C1110,H$9)="","",INDEX(import_data,$C1110,H$9)))</f>
        <v>OK Varaždin</v>
      </c>
      <c r="I1110" s="300" t="str" cm="1">
        <f t="array" ref="I1110">IF($C1110="","",IF(INDEX(import_data,$C1110,I$9)="","",INDEX(import_data,$C1110,I$9)))</f>
        <v>M35</v>
      </c>
      <c r="K1110" s="312" t="str">
        <f t="shared" si="120"/>
        <v>Tomislav – Ozimec – OK Varaždin – M35</v>
      </c>
      <c r="L1110" s="92" t="s">
        <v>0</v>
      </c>
      <c r="M1110" s="312" t="str">
        <f t="shared" si="121"/>
        <v>Tomislav – Ozimec – OK Varaždin</v>
      </c>
      <c r="N1110" s="92" t="s">
        <v>0</v>
      </c>
      <c r="O1110" s="312" t="str">
        <f t="shared" si="122"/>
        <v>Tomislav – Ozimec</v>
      </c>
      <c r="P1110" s="92" t="s">
        <v>0</v>
      </c>
      <c r="Q1110" s="141">
        <f t="shared" si="125"/>
        <v>1098</v>
      </c>
      <c r="R1110" s="278" t="str">
        <f t="shared" si="124"/>
        <v/>
      </c>
      <c r="T1110" s="282" t="str" cm="1">
        <f t="array" ref="T1110">IFERROR(INDEX(import_data,MATCH($T$8&amp;"-"&amp;$Q1110,import_key,0),T$9),"")</f>
        <v/>
      </c>
      <c r="U1110" s="280" t="str" cm="1">
        <f t="array" ref="U1110">IFERROR(INDEX(import_data,MATCH($T$8&amp;"-"&amp;$Q1110,import_key,0),U$9),"")</f>
        <v/>
      </c>
      <c r="V1110" s="300" t="str" cm="1">
        <f t="array" ref="V1110">IFERROR(INDEX(import_data,MATCH($T$8&amp;"-"&amp;$Q1110,import_key,0),V$9),"")</f>
        <v/>
      </c>
    </row>
    <row r="1111" spans="2:22" x14ac:dyDescent="0.25">
      <c r="B1111" s="141">
        <f t="shared" si="126"/>
        <v>1099</v>
      </c>
      <c r="C1111" s="278">
        <f t="shared" si="123"/>
        <v>1117</v>
      </c>
      <c r="E1111" s="282" cm="1">
        <f t="array" ref="E1111">IF($C1111="","",INDEX(import_data,$C1111,E$9))</f>
        <v>1567</v>
      </c>
      <c r="F1111" s="280" t="str" cm="1">
        <f t="array" ref="F1111">IF($C1111="","",INDEX(import_data,$C1111,F$9))</f>
        <v>Tomislav</v>
      </c>
      <c r="G1111" s="280" t="str" cm="1">
        <f t="array" ref="G1111">IF($C1111="","",INDEX(import_data,$C1111,G$9))</f>
        <v>Jurač</v>
      </c>
      <c r="H1111" s="280" t="str" cm="1">
        <f t="array" ref="H1111">IF($C1111="","",IF(INDEX(import_data,$C1111,H$9)="","",INDEX(import_data,$C1111,H$9)))</f>
        <v>OK Vihor</v>
      </c>
      <c r="I1111" s="300" t="str" cm="1">
        <f t="array" ref="I1111">IF($C1111="","",IF(INDEX(import_data,$C1111,I$9)="","",INDEX(import_data,$C1111,I$9)))</f>
        <v>M21B</v>
      </c>
      <c r="K1111" s="312" t="str">
        <f t="shared" si="120"/>
        <v>Tomislav – Jurač – OK Vihor – M21B</v>
      </c>
      <c r="L1111" s="92" t="s">
        <v>0</v>
      </c>
      <c r="M1111" s="312" t="str">
        <f t="shared" si="121"/>
        <v>Tomislav – Jurač – OK Vihor</v>
      </c>
      <c r="N1111" s="92" t="s">
        <v>0</v>
      </c>
      <c r="O1111" s="312" t="str">
        <f t="shared" si="122"/>
        <v>Tomislav – Jurač</v>
      </c>
      <c r="P1111" s="92" t="s">
        <v>0</v>
      </c>
      <c r="Q1111" s="141">
        <f t="shared" si="125"/>
        <v>1099</v>
      </c>
      <c r="R1111" s="278" t="str">
        <f t="shared" si="124"/>
        <v/>
      </c>
      <c r="T1111" s="282" t="str" cm="1">
        <f t="array" ref="T1111">IFERROR(INDEX(import_data,MATCH($T$8&amp;"-"&amp;$Q1111,import_key,0),T$9),"")</f>
        <v/>
      </c>
      <c r="U1111" s="280" t="str" cm="1">
        <f t="array" ref="U1111">IFERROR(INDEX(import_data,MATCH($T$8&amp;"-"&amp;$Q1111,import_key,0),U$9),"")</f>
        <v/>
      </c>
      <c r="V1111" s="300" t="str" cm="1">
        <f t="array" ref="V1111">IFERROR(INDEX(import_data,MATCH($T$8&amp;"-"&amp;$Q1111,import_key,0),V$9),"")</f>
        <v/>
      </c>
    </row>
    <row r="1112" spans="2:22" x14ac:dyDescent="0.25">
      <c r="B1112" s="141">
        <f t="shared" si="126"/>
        <v>1100</v>
      </c>
      <c r="C1112" s="278">
        <f t="shared" si="123"/>
        <v>1118</v>
      </c>
      <c r="E1112" s="282" cm="1">
        <f t="array" ref="E1112">IF($C1112="","",INDEX(import_data,$C1112,E$9))</f>
        <v>1735</v>
      </c>
      <c r="F1112" s="280" t="str" cm="1">
        <f t="array" ref="F1112">IF($C1112="","",INDEX(import_data,$C1112,F$9))</f>
        <v>Tomislav</v>
      </c>
      <c r="G1112" s="280" t="str" cm="1">
        <f t="array" ref="G1112">IF($C1112="","",INDEX(import_data,$C1112,G$9))</f>
        <v>Čulina</v>
      </c>
      <c r="H1112" s="280" t="str" cm="1">
        <f t="array" ref="H1112">IF($C1112="","",IF(INDEX(import_data,$C1112,H$9)="","",INDEX(import_data,$C1112,H$9)))</f>
        <v>OK Sova</v>
      </c>
      <c r="I1112" s="300" t="str" cm="1">
        <f t="array" ref="I1112">IF($C1112="","",IF(INDEX(import_data,$C1112,I$9)="","",INDEX(import_data,$C1112,I$9)))</f>
        <v/>
      </c>
      <c r="K1112" s="312" t="str">
        <f t="shared" si="120"/>
        <v>Tomislav – Čulina – OK Sova</v>
      </c>
      <c r="L1112" s="92" t="s">
        <v>0</v>
      </c>
      <c r="M1112" s="312" t="str">
        <f t="shared" si="121"/>
        <v>Tomislav – Čulina – OK Sova</v>
      </c>
      <c r="N1112" s="92" t="s">
        <v>0</v>
      </c>
      <c r="O1112" s="312" t="str">
        <f t="shared" si="122"/>
        <v>Tomislav – Čulina</v>
      </c>
      <c r="P1112" s="92" t="s">
        <v>0</v>
      </c>
      <c r="Q1112" s="141">
        <f t="shared" si="125"/>
        <v>1100</v>
      </c>
      <c r="R1112" s="278" t="str">
        <f t="shared" si="124"/>
        <v/>
      </c>
      <c r="T1112" s="282" t="str" cm="1">
        <f t="array" ref="T1112">IFERROR(INDEX(import_data,MATCH($T$8&amp;"-"&amp;$Q1112,import_key,0),T$9),"")</f>
        <v/>
      </c>
      <c r="U1112" s="280" t="str" cm="1">
        <f t="array" ref="U1112">IFERROR(INDEX(import_data,MATCH($T$8&amp;"-"&amp;$Q1112,import_key,0),U$9),"")</f>
        <v/>
      </c>
      <c r="V1112" s="300" t="str" cm="1">
        <f t="array" ref="V1112">IFERROR(INDEX(import_data,MATCH($T$8&amp;"-"&amp;$Q1112,import_key,0),V$9),"")</f>
        <v/>
      </c>
    </row>
    <row r="1113" spans="2:22" x14ac:dyDescent="0.25">
      <c r="B1113" s="141">
        <f t="shared" si="126"/>
        <v>1101</v>
      </c>
      <c r="C1113" s="278">
        <f t="shared" si="123"/>
        <v>1119</v>
      </c>
      <c r="E1113" s="282" cm="1">
        <f t="array" ref="E1113">IF($C1113="","",INDEX(import_data,$C1113,E$9))</f>
        <v>1422</v>
      </c>
      <c r="F1113" s="280" t="str" cm="1">
        <f t="array" ref="F1113">IF($C1113="","",INDEX(import_data,$C1113,F$9))</f>
        <v>Tomislav</v>
      </c>
      <c r="G1113" s="280" t="str" cm="1">
        <f t="array" ref="G1113">IF($C1113="","",INDEX(import_data,$C1113,G$9))</f>
        <v>Mikić</v>
      </c>
      <c r="H1113" s="280" t="str" cm="1">
        <f t="array" ref="H1113">IF($C1113="","",IF(INDEX(import_data,$C1113,H$9)="","",INDEX(import_data,$C1113,H$9)))</f>
        <v>OK Vihor</v>
      </c>
      <c r="I1113" s="300" t="str" cm="1">
        <f t="array" ref="I1113">IF($C1113="","",IF(INDEX(import_data,$C1113,I$9)="","",INDEX(import_data,$C1113,I$9)))</f>
        <v/>
      </c>
      <c r="K1113" s="312" t="str">
        <f t="shared" si="120"/>
        <v>Tomislav – Mikić – OK Vihor</v>
      </c>
      <c r="L1113" s="92" t="s">
        <v>0</v>
      </c>
      <c r="M1113" s="312" t="str">
        <f t="shared" si="121"/>
        <v>Tomislav – Mikić – OK Vihor</v>
      </c>
      <c r="N1113" s="92" t="s">
        <v>0</v>
      </c>
      <c r="O1113" s="312" t="str">
        <f t="shared" si="122"/>
        <v>Tomislav – Mikić</v>
      </c>
      <c r="P1113" s="92" t="s">
        <v>0</v>
      </c>
      <c r="Q1113" s="141">
        <f t="shared" si="125"/>
        <v>1101</v>
      </c>
      <c r="R1113" s="278" t="str">
        <f t="shared" si="124"/>
        <v/>
      </c>
      <c r="T1113" s="282" t="str" cm="1">
        <f t="array" ref="T1113">IFERROR(INDEX(import_data,MATCH($T$8&amp;"-"&amp;$Q1113,import_key,0),T$9),"")</f>
        <v/>
      </c>
      <c r="U1113" s="280" t="str" cm="1">
        <f t="array" ref="U1113">IFERROR(INDEX(import_data,MATCH($T$8&amp;"-"&amp;$Q1113,import_key,0),U$9),"")</f>
        <v/>
      </c>
      <c r="V1113" s="300" t="str" cm="1">
        <f t="array" ref="V1113">IFERROR(INDEX(import_data,MATCH($T$8&amp;"-"&amp;$Q1113,import_key,0),V$9),"")</f>
        <v/>
      </c>
    </row>
    <row r="1114" spans="2:22" x14ac:dyDescent="0.25">
      <c r="B1114" s="141">
        <f t="shared" si="126"/>
        <v>1102</v>
      </c>
      <c r="C1114" s="278">
        <f t="shared" si="123"/>
        <v>1120</v>
      </c>
      <c r="E1114" s="282" cm="1">
        <f t="array" ref="E1114">IF($C1114="","",INDEX(import_data,$C1114,E$9))</f>
        <v>1145</v>
      </c>
      <c r="F1114" s="280" t="str" cm="1">
        <f t="array" ref="F1114">IF($C1114="","",INDEX(import_data,$C1114,F$9))</f>
        <v>Tomislav</v>
      </c>
      <c r="G1114" s="280" t="str" cm="1">
        <f t="array" ref="G1114">IF($C1114="","",INDEX(import_data,$C1114,G$9))</f>
        <v>Pavić</v>
      </c>
      <c r="H1114" s="280" t="str" cm="1">
        <f t="array" ref="H1114">IF($C1114="","",IF(INDEX(import_data,$C1114,H$9)="","",INDEX(import_data,$C1114,H$9)))</f>
        <v>OK Vihor</v>
      </c>
      <c r="I1114" s="300" t="str" cm="1">
        <f t="array" ref="I1114">IF($C1114="","",IF(INDEX(import_data,$C1114,I$9)="","",INDEX(import_data,$C1114,I$9)))</f>
        <v>M65</v>
      </c>
      <c r="K1114" s="312" t="str">
        <f t="shared" si="120"/>
        <v>Tomislav – Pavić – OK Vihor – M65</v>
      </c>
      <c r="L1114" s="92" t="s">
        <v>0</v>
      </c>
      <c r="M1114" s="312" t="str">
        <f t="shared" si="121"/>
        <v>Tomislav – Pavić – OK Vihor</v>
      </c>
      <c r="N1114" s="92" t="s">
        <v>0</v>
      </c>
      <c r="O1114" s="312" t="str">
        <f t="shared" si="122"/>
        <v>Tomislav – Pavić</v>
      </c>
      <c r="P1114" s="92" t="s">
        <v>0</v>
      </c>
      <c r="Q1114" s="141">
        <f t="shared" si="125"/>
        <v>1102</v>
      </c>
      <c r="R1114" s="278" t="str">
        <f t="shared" si="124"/>
        <v/>
      </c>
      <c r="T1114" s="282" t="str" cm="1">
        <f t="array" ref="T1114">IFERROR(INDEX(import_data,MATCH($T$8&amp;"-"&amp;$Q1114,import_key,0),T$9),"")</f>
        <v/>
      </c>
      <c r="U1114" s="280" t="str" cm="1">
        <f t="array" ref="U1114">IFERROR(INDEX(import_data,MATCH($T$8&amp;"-"&amp;$Q1114,import_key,0),U$9),"")</f>
        <v/>
      </c>
      <c r="V1114" s="300" t="str" cm="1">
        <f t="array" ref="V1114">IFERROR(INDEX(import_data,MATCH($T$8&amp;"-"&amp;$Q1114,import_key,0),V$9),"")</f>
        <v/>
      </c>
    </row>
    <row r="1115" spans="2:22" x14ac:dyDescent="0.25">
      <c r="B1115" s="141">
        <f t="shared" si="126"/>
        <v>1103</v>
      </c>
      <c r="C1115" s="278">
        <f t="shared" si="123"/>
        <v>1121</v>
      </c>
      <c r="E1115" s="282" cm="1">
        <f t="array" ref="E1115">IF($C1115="","",INDEX(import_data,$C1115,E$9))</f>
        <v>1325</v>
      </c>
      <c r="F1115" s="280" t="str" cm="1">
        <f t="array" ref="F1115">IF($C1115="","",INDEX(import_data,$C1115,F$9))</f>
        <v>Tomislav</v>
      </c>
      <c r="G1115" s="280" t="str" cm="1">
        <f t="array" ref="G1115">IF($C1115="","",INDEX(import_data,$C1115,G$9))</f>
        <v>Gojmerac</v>
      </c>
      <c r="H1115" s="280" t="str" cm="1">
        <f t="array" ref="H1115">IF($C1115="","",IF(INDEX(import_data,$C1115,H$9)="","",INDEX(import_data,$C1115,H$9)))</f>
        <v>OK Ivan Merz</v>
      </c>
      <c r="I1115" s="300" t="str" cm="1">
        <f t="array" ref="I1115">IF($C1115="","",IF(INDEX(import_data,$C1115,I$9)="","",INDEX(import_data,$C1115,I$9)))</f>
        <v>M45</v>
      </c>
      <c r="K1115" s="312" t="str">
        <f t="shared" si="120"/>
        <v>Tomislav – Gojmerac – OK Ivan Merz – M45</v>
      </c>
      <c r="L1115" s="92" t="s">
        <v>0</v>
      </c>
      <c r="M1115" s="312" t="str">
        <f t="shared" si="121"/>
        <v>Tomislav – Gojmerac – OK Ivan Merz</v>
      </c>
      <c r="N1115" s="92" t="s">
        <v>0</v>
      </c>
      <c r="O1115" s="312" t="str">
        <f t="shared" si="122"/>
        <v>Tomislav – Gojmerac</v>
      </c>
      <c r="P1115" s="92" t="s">
        <v>0</v>
      </c>
      <c r="Q1115" s="141">
        <f t="shared" si="125"/>
        <v>1103</v>
      </c>
      <c r="R1115" s="278" t="str">
        <f t="shared" si="124"/>
        <v/>
      </c>
      <c r="T1115" s="282" t="str" cm="1">
        <f t="array" ref="T1115">IFERROR(INDEX(import_data,MATCH($T$8&amp;"-"&amp;$Q1115,import_key,0),T$9),"")</f>
        <v/>
      </c>
      <c r="U1115" s="280" t="str" cm="1">
        <f t="array" ref="U1115">IFERROR(INDEX(import_data,MATCH($T$8&amp;"-"&amp;$Q1115,import_key,0),U$9),"")</f>
        <v/>
      </c>
      <c r="V1115" s="300" t="str" cm="1">
        <f t="array" ref="V1115">IFERROR(INDEX(import_data,MATCH($T$8&amp;"-"&amp;$Q1115,import_key,0),V$9),"")</f>
        <v/>
      </c>
    </row>
    <row r="1116" spans="2:22" x14ac:dyDescent="0.25">
      <c r="B1116" s="141">
        <f t="shared" si="126"/>
        <v>1104</v>
      </c>
      <c r="C1116" s="278">
        <f t="shared" si="123"/>
        <v>1122</v>
      </c>
      <c r="E1116" s="282" cm="1">
        <f t="array" ref="E1116">IF($C1116="","",INDEX(import_data,$C1116,E$9))</f>
        <v>1034</v>
      </c>
      <c r="F1116" s="280" t="str" cm="1">
        <f t="array" ref="F1116">IF($C1116="","",INDEX(import_data,$C1116,F$9))</f>
        <v>Tomislav</v>
      </c>
      <c r="G1116" s="280" t="str" cm="1">
        <f t="array" ref="G1116">IF($C1116="","",INDEX(import_data,$C1116,G$9))</f>
        <v>Lopandić</v>
      </c>
      <c r="H1116" s="280" t="str" cm="1">
        <f t="array" ref="H1116">IF($C1116="","",IF(INDEX(import_data,$C1116,H$9)="","",INDEX(import_data,$C1116,H$9)))</f>
        <v>OK Vihor</v>
      </c>
      <c r="I1116" s="300" t="str" cm="1">
        <f t="array" ref="I1116">IF($C1116="","",IF(INDEX(import_data,$C1116,I$9)="","",INDEX(import_data,$C1116,I$9)))</f>
        <v/>
      </c>
      <c r="K1116" s="312" t="str">
        <f t="shared" si="120"/>
        <v>Tomislav – Lopandić – OK Vihor</v>
      </c>
      <c r="L1116" s="92" t="s">
        <v>0</v>
      </c>
      <c r="M1116" s="312" t="str">
        <f t="shared" si="121"/>
        <v>Tomislav – Lopandić – OK Vihor</v>
      </c>
      <c r="N1116" s="92" t="s">
        <v>0</v>
      </c>
      <c r="O1116" s="312" t="str">
        <f t="shared" si="122"/>
        <v>Tomislav – Lopandić</v>
      </c>
      <c r="P1116" s="92" t="s">
        <v>0</v>
      </c>
      <c r="Q1116" s="141">
        <f t="shared" si="125"/>
        <v>1104</v>
      </c>
      <c r="R1116" s="278" t="str">
        <f t="shared" si="124"/>
        <v/>
      </c>
      <c r="T1116" s="282" t="str" cm="1">
        <f t="array" ref="T1116">IFERROR(INDEX(import_data,MATCH($T$8&amp;"-"&amp;$Q1116,import_key,0),T$9),"")</f>
        <v/>
      </c>
      <c r="U1116" s="280" t="str" cm="1">
        <f t="array" ref="U1116">IFERROR(INDEX(import_data,MATCH($T$8&amp;"-"&amp;$Q1116,import_key,0),U$9),"")</f>
        <v/>
      </c>
      <c r="V1116" s="300" t="str" cm="1">
        <f t="array" ref="V1116">IFERROR(INDEX(import_data,MATCH($T$8&amp;"-"&amp;$Q1116,import_key,0),V$9),"")</f>
        <v/>
      </c>
    </row>
    <row r="1117" spans="2:22" x14ac:dyDescent="0.25">
      <c r="B1117" s="141">
        <f t="shared" si="126"/>
        <v>1105</v>
      </c>
      <c r="C1117" s="278">
        <f t="shared" si="123"/>
        <v>1123</v>
      </c>
      <c r="E1117" s="282" cm="1">
        <f t="array" ref="E1117">IF($C1117="","",INDEX(import_data,$C1117,E$9))</f>
        <v>1104</v>
      </c>
      <c r="F1117" s="280" t="str" cm="1">
        <f t="array" ref="F1117">IF($C1117="","",INDEX(import_data,$C1117,F$9))</f>
        <v>Tomo</v>
      </c>
      <c r="G1117" s="280" t="str" cm="1">
        <f t="array" ref="G1117">IF($C1117="","",INDEX(import_data,$C1117,G$9))</f>
        <v>Smital</v>
      </c>
      <c r="H1117" s="280" t="str" cm="1">
        <f t="array" ref="H1117">IF($C1117="","",IF(INDEX(import_data,$C1117,H$9)="","",INDEX(import_data,$C1117,H$9)))</f>
        <v>OK Vihor</v>
      </c>
      <c r="I1117" s="300" t="str" cm="1">
        <f t="array" ref="I1117">IF($C1117="","",IF(INDEX(import_data,$C1117,I$9)="","",INDEX(import_data,$C1117,I$9)))</f>
        <v/>
      </c>
      <c r="K1117" s="312" t="str">
        <f t="shared" si="120"/>
        <v>Tomo – Smital – OK Vihor</v>
      </c>
      <c r="L1117" s="92" t="s">
        <v>0</v>
      </c>
      <c r="M1117" s="312" t="str">
        <f t="shared" si="121"/>
        <v>Tomo – Smital – OK Vihor</v>
      </c>
      <c r="N1117" s="92" t="s">
        <v>0</v>
      </c>
      <c r="O1117" s="312" t="str">
        <f t="shared" si="122"/>
        <v>Tomo – Smital</v>
      </c>
      <c r="P1117" s="92" t="s">
        <v>0</v>
      </c>
      <c r="Q1117" s="141">
        <f t="shared" si="125"/>
        <v>1105</v>
      </c>
      <c r="R1117" s="278" t="str">
        <f t="shared" si="124"/>
        <v/>
      </c>
      <c r="T1117" s="282" t="str" cm="1">
        <f t="array" ref="T1117">IFERROR(INDEX(import_data,MATCH($T$8&amp;"-"&amp;$Q1117,import_key,0),T$9),"")</f>
        <v/>
      </c>
      <c r="U1117" s="280" t="str" cm="1">
        <f t="array" ref="U1117">IFERROR(INDEX(import_data,MATCH($T$8&amp;"-"&amp;$Q1117,import_key,0),U$9),"")</f>
        <v/>
      </c>
      <c r="V1117" s="300" t="str" cm="1">
        <f t="array" ref="V1117">IFERROR(INDEX(import_data,MATCH($T$8&amp;"-"&amp;$Q1117,import_key,0),V$9),"")</f>
        <v/>
      </c>
    </row>
    <row r="1118" spans="2:22" x14ac:dyDescent="0.25">
      <c r="B1118" s="141">
        <f t="shared" si="126"/>
        <v>1106</v>
      </c>
      <c r="C1118" s="278">
        <f t="shared" si="123"/>
        <v>1124</v>
      </c>
      <c r="E1118" s="282" cm="1">
        <f t="array" ref="E1118">IF($C1118="","",INDEX(import_data,$C1118,E$9))</f>
        <v>2286</v>
      </c>
      <c r="F1118" s="280" t="str" cm="1">
        <f t="array" ref="F1118">IF($C1118="","",INDEX(import_data,$C1118,F$9))</f>
        <v>Toni</v>
      </c>
      <c r="G1118" s="280" t="str" cm="1">
        <f t="array" ref="G1118">IF($C1118="","",INDEX(import_data,$C1118,G$9))</f>
        <v>Budrović</v>
      </c>
      <c r="H1118" s="280" t="str" cm="1">
        <f t="array" ref="H1118">IF($C1118="","",IF(INDEX(import_data,$C1118,H$9)="","",INDEX(import_data,$C1118,H$9)))</f>
        <v/>
      </c>
      <c r="I1118" s="300" t="str" cm="1">
        <f t="array" ref="I1118">IF($C1118="","",IF(INDEX(import_data,$C1118,I$9)="","",INDEX(import_data,$C1118,I$9)))</f>
        <v/>
      </c>
      <c r="K1118" s="312" t="str">
        <f t="shared" si="120"/>
        <v>Toni – Budrović</v>
      </c>
      <c r="L1118" s="92" t="s">
        <v>0</v>
      </c>
      <c r="M1118" s="312" t="str">
        <f t="shared" si="121"/>
        <v>Toni – Budrović</v>
      </c>
      <c r="N1118" s="92" t="s">
        <v>0</v>
      </c>
      <c r="O1118" s="312" t="str">
        <f t="shared" si="122"/>
        <v>Toni – Budrović</v>
      </c>
      <c r="P1118" s="92" t="s">
        <v>0</v>
      </c>
      <c r="Q1118" s="141">
        <f t="shared" si="125"/>
        <v>1106</v>
      </c>
      <c r="R1118" s="278" t="str">
        <f t="shared" si="124"/>
        <v/>
      </c>
      <c r="T1118" s="282" t="str" cm="1">
        <f t="array" ref="T1118">IFERROR(INDEX(import_data,MATCH($T$8&amp;"-"&amp;$Q1118,import_key,0),T$9),"")</f>
        <v/>
      </c>
      <c r="U1118" s="280" t="str" cm="1">
        <f t="array" ref="U1118">IFERROR(INDEX(import_data,MATCH($T$8&amp;"-"&amp;$Q1118,import_key,0),U$9),"")</f>
        <v/>
      </c>
      <c r="V1118" s="300" t="str" cm="1">
        <f t="array" ref="V1118">IFERROR(INDEX(import_data,MATCH($T$8&amp;"-"&amp;$Q1118,import_key,0),V$9),"")</f>
        <v/>
      </c>
    </row>
    <row r="1119" spans="2:22" x14ac:dyDescent="0.25">
      <c r="B1119" s="141">
        <f t="shared" si="126"/>
        <v>1107</v>
      </c>
      <c r="C1119" s="278">
        <f t="shared" si="123"/>
        <v>1125</v>
      </c>
      <c r="E1119" s="282" cm="1">
        <f t="array" ref="E1119">IF($C1119="","",INDEX(import_data,$C1119,E$9))</f>
        <v>1713</v>
      </c>
      <c r="F1119" s="280" t="str" cm="1">
        <f t="array" ref="F1119">IF($C1119="","",INDEX(import_data,$C1119,F$9))</f>
        <v>Toni</v>
      </c>
      <c r="G1119" s="280" t="str" cm="1">
        <f t="array" ref="G1119">IF($C1119="","",INDEX(import_data,$C1119,G$9))</f>
        <v>Odak</v>
      </c>
      <c r="H1119" s="280" t="str" cm="1">
        <f t="array" ref="H1119">IF($C1119="","",IF(INDEX(import_data,$C1119,H$9)="","",INDEX(import_data,$C1119,H$9)))</f>
        <v>OK Vihor</v>
      </c>
      <c r="I1119" s="300" t="str" cm="1">
        <f t="array" ref="I1119">IF($C1119="","",IF(INDEX(import_data,$C1119,I$9)="","",INDEX(import_data,$C1119,I$9)))</f>
        <v/>
      </c>
      <c r="K1119" s="312" t="str">
        <f t="shared" si="120"/>
        <v>Toni – Odak – OK Vihor</v>
      </c>
      <c r="L1119" s="92" t="s">
        <v>0</v>
      </c>
      <c r="M1119" s="312" t="str">
        <f t="shared" si="121"/>
        <v>Toni – Odak – OK Vihor</v>
      </c>
      <c r="N1119" s="92" t="s">
        <v>0</v>
      </c>
      <c r="O1119" s="312" t="str">
        <f t="shared" si="122"/>
        <v>Toni – Odak</v>
      </c>
      <c r="P1119" s="92" t="s">
        <v>0</v>
      </c>
      <c r="Q1119" s="141">
        <f t="shared" si="125"/>
        <v>1107</v>
      </c>
      <c r="R1119" s="278" t="str">
        <f t="shared" si="124"/>
        <v/>
      </c>
      <c r="T1119" s="282" t="str" cm="1">
        <f t="array" ref="T1119">IFERROR(INDEX(import_data,MATCH($T$8&amp;"-"&amp;$Q1119,import_key,0),T$9),"")</f>
        <v/>
      </c>
      <c r="U1119" s="280" t="str" cm="1">
        <f t="array" ref="U1119">IFERROR(INDEX(import_data,MATCH($T$8&amp;"-"&amp;$Q1119,import_key,0),U$9),"")</f>
        <v/>
      </c>
      <c r="V1119" s="300" t="str" cm="1">
        <f t="array" ref="V1119">IFERROR(INDEX(import_data,MATCH($T$8&amp;"-"&amp;$Q1119,import_key,0),V$9),"")</f>
        <v/>
      </c>
    </row>
    <row r="1120" spans="2:22" x14ac:dyDescent="0.25">
      <c r="B1120" s="141">
        <f t="shared" si="126"/>
        <v>1108</v>
      </c>
      <c r="C1120" s="278">
        <f t="shared" si="123"/>
        <v>1126</v>
      </c>
      <c r="E1120" s="282" cm="1">
        <f t="array" ref="E1120">IF($C1120="","",INDEX(import_data,$C1120,E$9))</f>
        <v>1830</v>
      </c>
      <c r="F1120" s="280" t="str" cm="1">
        <f t="array" ref="F1120">IF($C1120="","",INDEX(import_data,$C1120,F$9))</f>
        <v>Toni</v>
      </c>
      <c r="G1120" s="280" t="str" cm="1">
        <f t="array" ref="G1120">IF($C1120="","",INDEX(import_data,$C1120,G$9))</f>
        <v>Nikola</v>
      </c>
      <c r="H1120" s="280" t="str" cm="1">
        <f t="array" ref="H1120">IF($C1120="","",IF(INDEX(import_data,$C1120,H$9)="","",INDEX(import_data,$C1120,H$9)))</f>
        <v>OK Ris</v>
      </c>
      <c r="I1120" s="300" t="str" cm="1">
        <f t="array" ref="I1120">IF($C1120="","",IF(INDEX(import_data,$C1120,I$9)="","",INDEX(import_data,$C1120,I$9)))</f>
        <v/>
      </c>
      <c r="K1120" s="312" t="str">
        <f t="shared" si="120"/>
        <v>Toni – Nikola – OK Ris</v>
      </c>
      <c r="L1120" s="92" t="s">
        <v>0</v>
      </c>
      <c r="M1120" s="312" t="str">
        <f t="shared" si="121"/>
        <v>Toni – Nikola – OK Ris</v>
      </c>
      <c r="N1120" s="92" t="s">
        <v>0</v>
      </c>
      <c r="O1120" s="312" t="str">
        <f t="shared" si="122"/>
        <v>Toni – Nikola</v>
      </c>
      <c r="P1120" s="92" t="s">
        <v>0</v>
      </c>
      <c r="Q1120" s="141">
        <f t="shared" si="125"/>
        <v>1108</v>
      </c>
      <c r="R1120" s="278" t="str">
        <f t="shared" si="124"/>
        <v/>
      </c>
      <c r="T1120" s="282" t="str" cm="1">
        <f t="array" ref="T1120">IFERROR(INDEX(import_data,MATCH($T$8&amp;"-"&amp;$Q1120,import_key,0),T$9),"")</f>
        <v/>
      </c>
      <c r="U1120" s="301" t="str" cm="1">
        <f t="array" ref="U1120">IFERROR(INDEX(import_data,MATCH($T$8&amp;"-"&amp;$Q1120,import_key,0),U$9),"")</f>
        <v/>
      </c>
      <c r="V1120" s="300" t="str" cm="1">
        <f t="array" ref="V1120">IFERROR(INDEX(import_data,MATCH($T$8&amp;"-"&amp;$Q1120,import_key,0),V$9),"")</f>
        <v/>
      </c>
    </row>
    <row r="1121" spans="2:22" x14ac:dyDescent="0.25">
      <c r="B1121" s="141">
        <f t="shared" si="126"/>
        <v>1109</v>
      </c>
      <c r="C1121" s="278">
        <f t="shared" si="123"/>
        <v>1127</v>
      </c>
      <c r="E1121" s="282" cm="1">
        <f t="array" ref="E1121">IF($C1121="","",INDEX(import_data,$C1121,E$9))</f>
        <v>1156</v>
      </c>
      <c r="F1121" s="280" t="str" cm="1">
        <f t="array" ref="F1121">IF($C1121="","",INDEX(import_data,$C1121,F$9))</f>
        <v>Tonka</v>
      </c>
      <c r="G1121" s="280" t="str" cm="1">
        <f t="array" ref="G1121">IF($C1121="","",INDEX(import_data,$C1121,G$9))</f>
        <v>Rogulj</v>
      </c>
      <c r="H1121" s="280" t="str" cm="1">
        <f t="array" ref="H1121">IF($C1121="","",IF(INDEX(import_data,$C1121,H$9)="","",INDEX(import_data,$C1121,H$9)))</f>
        <v>OK Vihor</v>
      </c>
      <c r="I1121" s="300" t="str" cm="1">
        <f t="array" ref="I1121">IF($C1121="","",IF(INDEX(import_data,$C1121,I$9)="","",INDEX(import_data,$C1121,I$9)))</f>
        <v/>
      </c>
      <c r="K1121" s="312" t="str">
        <f t="shared" si="120"/>
        <v>Tonka – Rogulj – OK Vihor</v>
      </c>
      <c r="L1121" s="92" t="s">
        <v>0</v>
      </c>
      <c r="M1121" s="312" t="str">
        <f t="shared" si="121"/>
        <v>Tonka – Rogulj – OK Vihor</v>
      </c>
      <c r="N1121" s="92" t="s">
        <v>0</v>
      </c>
      <c r="O1121" s="312" t="str">
        <f t="shared" si="122"/>
        <v>Tonka – Rogulj</v>
      </c>
      <c r="P1121" s="92" t="s">
        <v>0</v>
      </c>
      <c r="Q1121" s="141">
        <f t="shared" si="125"/>
        <v>1109</v>
      </c>
      <c r="R1121" s="278" t="str">
        <f t="shared" si="124"/>
        <v/>
      </c>
      <c r="T1121" s="282" t="str" cm="1">
        <f t="array" ref="T1121">IFERROR(INDEX(import_data,MATCH($T$8&amp;"-"&amp;$Q1121,import_key,0),T$9),"")</f>
        <v/>
      </c>
      <c r="U1121" s="280" t="str" cm="1">
        <f t="array" ref="U1121">IFERROR(INDEX(import_data,MATCH($T$8&amp;"-"&amp;$Q1121,import_key,0),U$9),"")</f>
        <v/>
      </c>
      <c r="V1121" s="300" t="str" cm="1">
        <f t="array" ref="V1121">IFERROR(INDEX(import_data,MATCH($T$8&amp;"-"&amp;$Q1121,import_key,0),V$9),"")</f>
        <v/>
      </c>
    </row>
    <row r="1122" spans="2:22" x14ac:dyDescent="0.25">
      <c r="B1122" s="141">
        <f t="shared" si="126"/>
        <v>1110</v>
      </c>
      <c r="C1122" s="278">
        <f t="shared" si="123"/>
        <v>1128</v>
      </c>
      <c r="E1122" s="282" cm="1">
        <f t="array" ref="E1122">IF($C1122="","",INDEX(import_data,$C1122,E$9))</f>
        <v>1845</v>
      </c>
      <c r="F1122" s="280" t="str" cm="1">
        <f t="array" ref="F1122">IF($C1122="","",INDEX(import_data,$C1122,F$9))</f>
        <v>Tonka</v>
      </c>
      <c r="G1122" s="280" t="str" cm="1">
        <f t="array" ref="G1122">IF($C1122="","",INDEX(import_data,$C1122,G$9))</f>
        <v>Mogut</v>
      </c>
      <c r="H1122" s="280" t="str" cm="1">
        <f t="array" ref="H1122">IF($C1122="","",IF(INDEX(import_data,$C1122,H$9)="","",INDEX(import_data,$C1122,H$9)))</f>
        <v>OK Japetić</v>
      </c>
      <c r="I1122" s="300" t="str" cm="1">
        <f t="array" ref="I1122">IF($C1122="","",IF(INDEX(import_data,$C1122,I$9)="","",INDEX(import_data,$C1122,I$9)))</f>
        <v>Ž12</v>
      </c>
      <c r="K1122" s="312" t="str">
        <f t="shared" si="120"/>
        <v>Tonka – Mogut – OK Japetić – Ž12</v>
      </c>
      <c r="L1122" s="92" t="s">
        <v>0</v>
      </c>
      <c r="M1122" s="312" t="str">
        <f t="shared" si="121"/>
        <v>Tonka – Mogut – OK Japetić</v>
      </c>
      <c r="N1122" s="92" t="s">
        <v>0</v>
      </c>
      <c r="O1122" s="312" t="str">
        <f t="shared" si="122"/>
        <v>Tonka – Mogut</v>
      </c>
      <c r="P1122" s="92" t="s">
        <v>0</v>
      </c>
      <c r="Q1122" s="141">
        <f t="shared" si="125"/>
        <v>1110</v>
      </c>
      <c r="R1122" s="278" t="str">
        <f t="shared" si="124"/>
        <v/>
      </c>
      <c r="T1122" s="282" t="str" cm="1">
        <f t="array" ref="T1122">IFERROR(INDEX(import_data,MATCH($T$8&amp;"-"&amp;$Q1122,import_key,0),T$9),"")</f>
        <v/>
      </c>
      <c r="U1122" s="280" t="str" cm="1">
        <f t="array" ref="U1122">IFERROR(INDEX(import_data,MATCH($T$8&amp;"-"&amp;$Q1122,import_key,0),U$9),"")</f>
        <v/>
      </c>
      <c r="V1122" s="300" t="str" cm="1">
        <f t="array" ref="V1122">IFERROR(INDEX(import_data,MATCH($T$8&amp;"-"&amp;$Q1122,import_key,0),V$9),"")</f>
        <v/>
      </c>
    </row>
    <row r="1123" spans="2:22" x14ac:dyDescent="0.25">
      <c r="B1123" s="141">
        <f t="shared" si="126"/>
        <v>1111</v>
      </c>
      <c r="C1123" s="278">
        <f t="shared" si="123"/>
        <v>1129</v>
      </c>
      <c r="E1123" s="282" cm="1">
        <f t="array" ref="E1123">IF($C1123="","",INDEX(import_data,$C1123,E$9))</f>
        <v>1721</v>
      </c>
      <c r="F1123" s="280" t="str" cm="1">
        <f t="array" ref="F1123">IF($C1123="","",INDEX(import_data,$C1123,F$9))</f>
        <v>Tonka</v>
      </c>
      <c r="G1123" s="280" t="str" cm="1">
        <f t="array" ref="G1123">IF($C1123="","",INDEX(import_data,$C1123,G$9))</f>
        <v>Ružić</v>
      </c>
      <c r="H1123" s="280" t="str" cm="1">
        <f t="array" ref="H1123">IF($C1123="","",IF(INDEX(import_data,$C1123,H$9)="","",INDEX(import_data,$C1123,H$9)))</f>
        <v>OK Vihor</v>
      </c>
      <c r="I1123" s="300" t="str" cm="1">
        <f t="array" ref="I1123">IF($C1123="","",IF(INDEX(import_data,$C1123,I$9)="","",INDEX(import_data,$C1123,I$9)))</f>
        <v/>
      </c>
      <c r="K1123" s="312" t="str">
        <f t="shared" si="120"/>
        <v>Tonka – Ružić – OK Vihor</v>
      </c>
      <c r="L1123" s="92" t="s">
        <v>0</v>
      </c>
      <c r="M1123" s="312" t="str">
        <f t="shared" si="121"/>
        <v>Tonka – Ružić – OK Vihor</v>
      </c>
      <c r="N1123" s="92" t="s">
        <v>0</v>
      </c>
      <c r="O1123" s="312" t="str">
        <f t="shared" si="122"/>
        <v>Tonka – Ružić</v>
      </c>
      <c r="P1123" s="92" t="s">
        <v>0</v>
      </c>
      <c r="Q1123" s="141">
        <f t="shared" si="125"/>
        <v>1111</v>
      </c>
      <c r="R1123" s="278" t="str">
        <f t="shared" si="124"/>
        <v/>
      </c>
      <c r="T1123" s="282" t="str" cm="1">
        <f t="array" ref="T1123">IFERROR(INDEX(import_data,MATCH($T$8&amp;"-"&amp;$Q1123,import_key,0),T$9),"")</f>
        <v/>
      </c>
      <c r="U1123" s="280" t="str" cm="1">
        <f t="array" ref="U1123">IFERROR(INDEX(import_data,MATCH($T$8&amp;"-"&amp;$Q1123,import_key,0),U$9),"")</f>
        <v/>
      </c>
      <c r="V1123" s="300" t="str" cm="1">
        <f t="array" ref="V1123">IFERROR(INDEX(import_data,MATCH($T$8&amp;"-"&amp;$Q1123,import_key,0),V$9),"")</f>
        <v/>
      </c>
    </row>
    <row r="1124" spans="2:22" x14ac:dyDescent="0.25">
      <c r="B1124" s="141">
        <f t="shared" si="126"/>
        <v>1112</v>
      </c>
      <c r="C1124" s="278">
        <f t="shared" si="123"/>
        <v>1130</v>
      </c>
      <c r="E1124" s="282" cm="1">
        <f t="array" ref="E1124">IF($C1124="","",INDEX(import_data,$C1124,E$9))</f>
        <v>1035</v>
      </c>
      <c r="F1124" s="280" t="str" cm="1">
        <f t="array" ref="F1124">IF($C1124="","",INDEX(import_data,$C1124,F$9))</f>
        <v>Tony</v>
      </c>
      <c r="G1124" s="280" t="str" cm="1">
        <f t="array" ref="G1124">IF($C1124="","",INDEX(import_data,$C1124,G$9))</f>
        <v>Udris</v>
      </c>
      <c r="H1124" s="280" t="str" cm="1">
        <f t="array" ref="H1124">IF($C1124="","",IF(INDEX(import_data,$C1124,H$9)="","",INDEX(import_data,$C1124,H$9)))</f>
        <v>OK Varaždin</v>
      </c>
      <c r="I1124" s="300" t="str" cm="1">
        <f t="array" ref="I1124">IF($C1124="","",IF(INDEX(import_data,$C1124,I$9)="","",INDEX(import_data,$C1124,I$9)))</f>
        <v/>
      </c>
      <c r="K1124" s="312" t="str">
        <f t="shared" si="120"/>
        <v>Tony – Udris – OK Varaždin</v>
      </c>
      <c r="L1124" s="92" t="s">
        <v>0</v>
      </c>
      <c r="M1124" s="312" t="str">
        <f t="shared" si="121"/>
        <v>Tony – Udris – OK Varaždin</v>
      </c>
      <c r="N1124" s="92" t="s">
        <v>0</v>
      </c>
      <c r="O1124" s="312" t="str">
        <f t="shared" si="122"/>
        <v>Tony – Udris</v>
      </c>
      <c r="P1124" s="92" t="s">
        <v>0</v>
      </c>
      <c r="Q1124" s="141">
        <f t="shared" si="125"/>
        <v>1112</v>
      </c>
      <c r="R1124" s="278" t="str">
        <f t="shared" si="124"/>
        <v/>
      </c>
      <c r="T1124" s="282" t="str" cm="1">
        <f t="array" ref="T1124">IFERROR(INDEX(import_data,MATCH($T$8&amp;"-"&amp;$Q1124,import_key,0),T$9),"")</f>
        <v/>
      </c>
      <c r="U1124" s="280" t="str" cm="1">
        <f t="array" ref="U1124">IFERROR(INDEX(import_data,MATCH($T$8&amp;"-"&amp;$Q1124,import_key,0),U$9),"")</f>
        <v/>
      </c>
      <c r="V1124" s="300" t="str" cm="1">
        <f t="array" ref="V1124">IFERROR(INDEX(import_data,MATCH($T$8&amp;"-"&amp;$Q1124,import_key,0),V$9),"")</f>
        <v/>
      </c>
    </row>
    <row r="1125" spans="2:22" x14ac:dyDescent="0.25">
      <c r="B1125" s="141">
        <f t="shared" si="126"/>
        <v>1113</v>
      </c>
      <c r="C1125" s="278">
        <f t="shared" si="123"/>
        <v>1131</v>
      </c>
      <c r="E1125" s="282" cm="1">
        <f t="array" ref="E1125">IF($C1125="","",INDEX(import_data,$C1125,E$9))</f>
        <v>2136</v>
      </c>
      <c r="F1125" s="280" t="str" cm="1">
        <f t="array" ref="F1125">IF($C1125="","",INDEX(import_data,$C1125,F$9))</f>
        <v>Trine Marit</v>
      </c>
      <c r="G1125" s="280" t="str" cm="1">
        <f t="array" ref="G1125">IF($C1125="","",INDEX(import_data,$C1125,G$9))</f>
        <v>Justad Raaen</v>
      </c>
      <c r="H1125" s="280" t="str" cm="1">
        <f t="array" ref="H1125">IF($C1125="","",IF(INDEX(import_data,$C1125,H$9)="","",INDEX(import_data,$C1125,H$9)))</f>
        <v>Aker Brygge OK</v>
      </c>
      <c r="I1125" s="300" t="str" cm="1">
        <f t="array" ref="I1125">IF($C1125="","",IF(INDEX(import_data,$C1125,I$9)="","",INDEX(import_data,$C1125,I$9)))</f>
        <v/>
      </c>
      <c r="K1125" s="312" t="str">
        <f t="shared" si="120"/>
        <v>Trine Marit – Justad Raaen – Aker Brygge OK</v>
      </c>
      <c r="L1125" s="92" t="s">
        <v>0</v>
      </c>
      <c r="M1125" s="312" t="str">
        <f t="shared" si="121"/>
        <v>Trine Marit – Justad Raaen – Aker Brygge OK</v>
      </c>
      <c r="N1125" s="92" t="s">
        <v>0</v>
      </c>
      <c r="O1125" s="312" t="str">
        <f t="shared" si="122"/>
        <v>Trine Marit – Justad Raaen</v>
      </c>
      <c r="P1125" s="92" t="s">
        <v>0</v>
      </c>
      <c r="Q1125" s="141">
        <f t="shared" si="125"/>
        <v>1113</v>
      </c>
      <c r="R1125" s="278" t="str">
        <f t="shared" si="124"/>
        <v/>
      </c>
      <c r="T1125" s="282" t="str" cm="1">
        <f t="array" ref="T1125">IFERROR(INDEX(import_data,MATCH($T$8&amp;"-"&amp;$Q1125,import_key,0),T$9),"")</f>
        <v/>
      </c>
      <c r="U1125" s="280" t="str" cm="1">
        <f t="array" ref="U1125">IFERROR(INDEX(import_data,MATCH($T$8&amp;"-"&amp;$Q1125,import_key,0),U$9),"")</f>
        <v/>
      </c>
      <c r="V1125" s="300" t="str" cm="1">
        <f t="array" ref="V1125">IFERROR(INDEX(import_data,MATCH($T$8&amp;"-"&amp;$Q1125,import_key,0),V$9),"")</f>
        <v/>
      </c>
    </row>
    <row r="1126" spans="2:22" x14ac:dyDescent="0.25">
      <c r="B1126" s="141">
        <f t="shared" si="126"/>
        <v>1114</v>
      </c>
      <c r="C1126" s="278">
        <f t="shared" si="123"/>
        <v>1132</v>
      </c>
      <c r="E1126" s="282" cm="1">
        <f t="array" ref="E1126">IF($C1126="","",INDEX(import_data,$C1126,E$9))</f>
        <v>1887</v>
      </c>
      <c r="F1126" s="280" t="str" cm="1">
        <f t="array" ref="F1126">IF($C1126="","",INDEX(import_data,$C1126,F$9))</f>
        <v>Tristan</v>
      </c>
      <c r="G1126" s="280" t="str" cm="1">
        <f t="array" ref="G1126">IF($C1126="","",INDEX(import_data,$C1126,G$9))</f>
        <v>Ilić</v>
      </c>
      <c r="H1126" s="280" t="str" cm="1">
        <f t="array" ref="H1126">IF($C1126="","",IF(INDEX(import_data,$C1126,H$9)="","",INDEX(import_data,$C1126,H$9)))</f>
        <v>OK Vihor</v>
      </c>
      <c r="I1126" s="300" t="str" cm="1">
        <f t="array" ref="I1126">IF($C1126="","",IF(INDEX(import_data,$C1126,I$9)="","",INDEX(import_data,$C1126,I$9)))</f>
        <v>M16</v>
      </c>
      <c r="K1126" s="312" t="str">
        <f t="shared" si="120"/>
        <v>Tristan – Ilić – OK Vihor – M16</v>
      </c>
      <c r="L1126" s="92" t="s">
        <v>0</v>
      </c>
      <c r="M1126" s="312" t="str">
        <f t="shared" si="121"/>
        <v>Tristan – Ilić – OK Vihor</v>
      </c>
      <c r="N1126" s="92" t="s">
        <v>0</v>
      </c>
      <c r="O1126" s="312" t="str">
        <f t="shared" si="122"/>
        <v>Tristan – Ilić</v>
      </c>
      <c r="P1126" s="92" t="s">
        <v>0</v>
      </c>
      <c r="Q1126" s="141">
        <f t="shared" si="125"/>
        <v>1114</v>
      </c>
      <c r="R1126" s="278" t="str">
        <f t="shared" si="124"/>
        <v/>
      </c>
      <c r="T1126" s="282" t="str" cm="1">
        <f t="array" ref="T1126">IFERROR(INDEX(import_data,MATCH($T$8&amp;"-"&amp;$Q1126,import_key,0),T$9),"")</f>
        <v/>
      </c>
      <c r="U1126" s="280" t="str" cm="1">
        <f t="array" ref="U1126">IFERROR(INDEX(import_data,MATCH($T$8&amp;"-"&amp;$Q1126,import_key,0),U$9),"")</f>
        <v/>
      </c>
      <c r="V1126" s="300" t="str" cm="1">
        <f t="array" ref="V1126">IFERROR(INDEX(import_data,MATCH($T$8&amp;"-"&amp;$Q1126,import_key,0),V$9),"")</f>
        <v/>
      </c>
    </row>
    <row r="1127" spans="2:22" x14ac:dyDescent="0.25">
      <c r="B1127" s="141">
        <f t="shared" si="126"/>
        <v>1115</v>
      </c>
      <c r="C1127" s="278">
        <f t="shared" si="123"/>
        <v>1133</v>
      </c>
      <c r="E1127" s="282" cm="1">
        <f t="array" ref="E1127">IF($C1127="","",INDEX(import_data,$C1127,E$9))</f>
        <v>1807</v>
      </c>
      <c r="F1127" s="280" t="str" cm="1">
        <f t="array" ref="F1127">IF($C1127="","",INDEX(import_data,$C1127,F$9))</f>
        <v>Tymothy</v>
      </c>
      <c r="G1127" s="280" t="str" cm="1">
        <f t="array" ref="G1127">IF($C1127="","",INDEX(import_data,$C1127,G$9))</f>
        <v>Skobe</v>
      </c>
      <c r="H1127" s="280" t="str" cm="1">
        <f t="array" ref="H1127">IF($C1127="","",IF(INDEX(import_data,$C1127,H$9)="","",INDEX(import_data,$C1127,H$9)))</f>
        <v>OK Vihor</v>
      </c>
      <c r="I1127" s="300" t="str" cm="1">
        <f t="array" ref="I1127">IF($C1127="","",IF(INDEX(import_data,$C1127,I$9)="","",INDEX(import_data,$C1127,I$9)))</f>
        <v/>
      </c>
      <c r="K1127" s="312" t="str">
        <f t="shared" si="120"/>
        <v>Tymothy – Skobe – OK Vihor</v>
      </c>
      <c r="L1127" s="92" t="s">
        <v>0</v>
      </c>
      <c r="M1127" s="312" t="str">
        <f t="shared" si="121"/>
        <v>Tymothy – Skobe – OK Vihor</v>
      </c>
      <c r="N1127" s="92" t="s">
        <v>0</v>
      </c>
      <c r="O1127" s="312" t="str">
        <f t="shared" si="122"/>
        <v>Tymothy – Skobe</v>
      </c>
      <c r="P1127" s="92" t="s">
        <v>0</v>
      </c>
      <c r="Q1127" s="141">
        <f t="shared" si="125"/>
        <v>1115</v>
      </c>
      <c r="R1127" s="278" t="str">
        <f t="shared" si="124"/>
        <v/>
      </c>
      <c r="T1127" s="282" t="str" cm="1">
        <f t="array" ref="T1127">IFERROR(INDEX(import_data,MATCH($T$8&amp;"-"&amp;$Q1127,import_key,0),T$9),"")</f>
        <v/>
      </c>
      <c r="U1127" s="280" t="str" cm="1">
        <f t="array" ref="U1127">IFERROR(INDEX(import_data,MATCH($T$8&amp;"-"&amp;$Q1127,import_key,0),U$9),"")</f>
        <v/>
      </c>
      <c r="V1127" s="300" t="str" cm="1">
        <f t="array" ref="V1127">IFERROR(INDEX(import_data,MATCH($T$8&amp;"-"&amp;$Q1127,import_key,0),V$9),"")</f>
        <v/>
      </c>
    </row>
    <row r="1128" spans="2:22" x14ac:dyDescent="0.25">
      <c r="B1128" s="141">
        <f t="shared" si="126"/>
        <v>1116</v>
      </c>
      <c r="C1128" s="278">
        <f t="shared" si="123"/>
        <v>1134</v>
      </c>
      <c r="E1128" s="282" cm="1">
        <f t="array" ref="E1128">IF($C1128="","",INDEX(import_data,$C1128,E$9))</f>
        <v>1666</v>
      </c>
      <c r="F1128" s="280" t="str" cm="1">
        <f t="array" ref="F1128">IF($C1128="","",INDEX(import_data,$C1128,F$9))</f>
        <v>Una</v>
      </c>
      <c r="G1128" s="280" t="str" cm="1">
        <f t="array" ref="G1128">IF($C1128="","",INDEX(import_data,$C1128,G$9))</f>
        <v>Jelinić</v>
      </c>
      <c r="H1128" s="280" t="str" cm="1">
        <f t="array" ref="H1128">IF($C1128="","",IF(INDEX(import_data,$C1128,H$9)="","",INDEX(import_data,$C1128,H$9)))</f>
        <v>OK Japetić</v>
      </c>
      <c r="I1128" s="300" t="str" cm="1">
        <f t="array" ref="I1128">IF($C1128="","",IF(INDEX(import_data,$C1128,I$9)="","",INDEX(import_data,$C1128,I$9)))</f>
        <v/>
      </c>
      <c r="K1128" s="312" t="str">
        <f t="shared" si="120"/>
        <v>Una – Jelinić – OK Japetić</v>
      </c>
      <c r="L1128" s="92" t="s">
        <v>0</v>
      </c>
      <c r="M1128" s="312" t="str">
        <f t="shared" si="121"/>
        <v>Una – Jelinić – OK Japetić</v>
      </c>
      <c r="N1128" s="92" t="s">
        <v>0</v>
      </c>
      <c r="O1128" s="312" t="str">
        <f t="shared" si="122"/>
        <v>Una – Jelinić</v>
      </c>
      <c r="P1128" s="92" t="s">
        <v>0</v>
      </c>
      <c r="Q1128" s="141">
        <f t="shared" si="125"/>
        <v>1116</v>
      </c>
      <c r="R1128" s="278" t="str">
        <f t="shared" si="124"/>
        <v/>
      </c>
      <c r="T1128" s="282" t="str" cm="1">
        <f t="array" ref="T1128">IFERROR(INDEX(import_data,MATCH($T$8&amp;"-"&amp;$Q1128,import_key,0),T$9),"")</f>
        <v/>
      </c>
      <c r="U1128" s="280" t="str" cm="1">
        <f t="array" ref="U1128">IFERROR(INDEX(import_data,MATCH($T$8&amp;"-"&amp;$Q1128,import_key,0),U$9),"")</f>
        <v/>
      </c>
      <c r="V1128" s="300" t="str" cm="1">
        <f t="array" ref="V1128">IFERROR(INDEX(import_data,MATCH($T$8&amp;"-"&amp;$Q1128,import_key,0),V$9),"")</f>
        <v/>
      </c>
    </row>
    <row r="1129" spans="2:22" x14ac:dyDescent="0.25">
      <c r="B1129" s="141">
        <f t="shared" si="126"/>
        <v>1117</v>
      </c>
      <c r="C1129" s="278">
        <f t="shared" si="123"/>
        <v>1135</v>
      </c>
      <c r="E1129" s="282" cm="1">
        <f t="array" ref="E1129">IF($C1129="","",INDEX(import_data,$C1129,E$9))</f>
        <v>1513</v>
      </c>
      <c r="F1129" s="280" t="str" cm="1">
        <f t="array" ref="F1129">IF($C1129="","",INDEX(import_data,$C1129,F$9))</f>
        <v>Una Beata</v>
      </c>
      <c r="G1129" s="280" t="str" cm="1">
        <f t="array" ref="G1129">IF($C1129="","",INDEX(import_data,$C1129,G$9))</f>
        <v>Pevec</v>
      </c>
      <c r="H1129" s="280" t="str" cm="1">
        <f t="array" ref="H1129">IF($C1129="","",IF(INDEX(import_data,$C1129,H$9)="","",INDEX(import_data,$C1129,H$9)))</f>
        <v>OK Varaždin</v>
      </c>
      <c r="I1129" s="300" t="str" cm="1">
        <f t="array" ref="I1129">IF($C1129="","",IF(INDEX(import_data,$C1129,I$9)="","",INDEX(import_data,$C1129,I$9)))</f>
        <v/>
      </c>
      <c r="K1129" s="312" t="str">
        <f t="shared" si="120"/>
        <v>Una Beata – Pevec – OK Varaždin</v>
      </c>
      <c r="L1129" s="92" t="s">
        <v>0</v>
      </c>
      <c r="M1129" s="312" t="str">
        <f t="shared" si="121"/>
        <v>Una Beata – Pevec – OK Varaždin</v>
      </c>
      <c r="N1129" s="92" t="s">
        <v>0</v>
      </c>
      <c r="O1129" s="312" t="str">
        <f t="shared" si="122"/>
        <v>Una Beata – Pevec</v>
      </c>
      <c r="P1129" s="92" t="s">
        <v>0</v>
      </c>
      <c r="Q1129" s="141">
        <f t="shared" si="125"/>
        <v>1117</v>
      </c>
      <c r="R1129" s="278" t="str">
        <f t="shared" si="124"/>
        <v/>
      </c>
      <c r="T1129" s="282" t="str" cm="1">
        <f t="array" ref="T1129">IFERROR(INDEX(import_data,MATCH($T$8&amp;"-"&amp;$Q1129,import_key,0),T$9),"")</f>
        <v/>
      </c>
      <c r="U1129" s="280" t="str" cm="1">
        <f t="array" ref="U1129">IFERROR(INDEX(import_data,MATCH($T$8&amp;"-"&amp;$Q1129,import_key,0),U$9),"")</f>
        <v/>
      </c>
      <c r="V1129" s="300" t="str" cm="1">
        <f t="array" ref="V1129">IFERROR(INDEX(import_data,MATCH($T$8&amp;"-"&amp;$Q1129,import_key,0),V$9),"")</f>
        <v/>
      </c>
    </row>
    <row r="1130" spans="2:22" x14ac:dyDescent="0.25">
      <c r="B1130" s="141">
        <f t="shared" si="126"/>
        <v>1118</v>
      </c>
      <c r="C1130" s="278">
        <f t="shared" si="123"/>
        <v>1136</v>
      </c>
      <c r="E1130" s="282" cm="1">
        <f t="array" ref="E1130">IF($C1130="","",INDEX(import_data,$C1130,E$9))</f>
        <v>2274</v>
      </c>
      <c r="F1130" s="280" t="str" cm="1">
        <f t="array" ref="F1130">IF($C1130="","",INDEX(import_data,$C1130,F$9))</f>
        <v>Urša</v>
      </c>
      <c r="G1130" s="280" t="str" cm="1">
        <f t="array" ref="G1130">IF($C1130="","",INDEX(import_data,$C1130,G$9))</f>
        <v>Štanfel</v>
      </c>
      <c r="H1130" s="280" t="str" cm="1">
        <f t="array" ref="H1130">IF($C1130="","",IF(INDEX(import_data,$C1130,H$9)="","",INDEX(import_data,$C1130,H$9)))</f>
        <v>OK Azimut</v>
      </c>
      <c r="I1130" s="300" t="str" cm="1">
        <f t="array" ref="I1130">IF($C1130="","",IF(INDEX(import_data,$C1130,I$9)="","",INDEX(import_data,$C1130,I$9)))</f>
        <v/>
      </c>
      <c r="K1130" s="312" t="str">
        <f t="shared" si="120"/>
        <v>Urša – Štanfel – OK Azimut</v>
      </c>
      <c r="L1130" s="92" t="s">
        <v>0</v>
      </c>
      <c r="M1130" s="312" t="str">
        <f t="shared" si="121"/>
        <v>Urša – Štanfel – OK Azimut</v>
      </c>
      <c r="N1130" s="92" t="s">
        <v>0</v>
      </c>
      <c r="O1130" s="312" t="str">
        <f t="shared" si="122"/>
        <v>Urša – Štanfel</v>
      </c>
      <c r="P1130" s="92" t="s">
        <v>0</v>
      </c>
      <c r="Q1130" s="141">
        <f t="shared" si="125"/>
        <v>1118</v>
      </c>
      <c r="R1130" s="278" t="str">
        <f t="shared" si="124"/>
        <v/>
      </c>
      <c r="T1130" s="282" t="str" cm="1">
        <f t="array" ref="T1130">IFERROR(INDEX(import_data,MATCH($T$8&amp;"-"&amp;$Q1130,import_key,0),T$9),"")</f>
        <v/>
      </c>
      <c r="U1130" s="280" t="str" cm="1">
        <f t="array" ref="U1130">IFERROR(INDEX(import_data,MATCH($T$8&amp;"-"&amp;$Q1130,import_key,0),U$9),"")</f>
        <v/>
      </c>
      <c r="V1130" s="300" t="str" cm="1">
        <f t="array" ref="V1130">IFERROR(INDEX(import_data,MATCH($T$8&amp;"-"&amp;$Q1130,import_key,0),V$9),"")</f>
        <v/>
      </c>
    </row>
    <row r="1131" spans="2:22" x14ac:dyDescent="0.25">
      <c r="B1131" s="141">
        <f t="shared" si="126"/>
        <v>1119</v>
      </c>
      <c r="C1131" s="278">
        <f t="shared" si="123"/>
        <v>1137</v>
      </c>
      <c r="E1131" s="282" cm="1">
        <f t="array" ref="E1131">IF($C1131="","",INDEX(import_data,$C1131,E$9))</f>
        <v>2140</v>
      </c>
      <c r="F1131" s="280" t="str" cm="1">
        <f t="array" ref="F1131">IF($C1131="","",INDEX(import_data,$C1131,F$9))</f>
        <v>Ursula</v>
      </c>
      <c r="G1131" s="280" t="str" cm="1">
        <f t="array" ref="G1131">IF($C1131="","",INDEX(import_data,$C1131,G$9))</f>
        <v>Roslof</v>
      </c>
      <c r="H1131" s="280" t="str" cm="1">
        <f t="array" ref="H1131">IF($C1131="","",IF(INDEX(import_data,$C1131,H$9)="","",INDEX(import_data,$C1131,H$9)))</f>
        <v>Kimito SF</v>
      </c>
      <c r="I1131" s="300" t="str" cm="1">
        <f t="array" ref="I1131">IF($C1131="","",IF(INDEX(import_data,$C1131,I$9)="","",INDEX(import_data,$C1131,I$9)))</f>
        <v/>
      </c>
      <c r="K1131" s="312" t="str">
        <f t="shared" si="120"/>
        <v>Ursula – Roslof – Kimito SF</v>
      </c>
      <c r="L1131" s="92" t="s">
        <v>0</v>
      </c>
      <c r="M1131" s="312" t="str">
        <f t="shared" si="121"/>
        <v>Ursula – Roslof – Kimito SF</v>
      </c>
      <c r="N1131" s="92" t="s">
        <v>0</v>
      </c>
      <c r="O1131" s="312" t="str">
        <f t="shared" si="122"/>
        <v>Ursula – Roslof</v>
      </c>
      <c r="P1131" s="92" t="s">
        <v>0</v>
      </c>
      <c r="Q1131" s="141">
        <f t="shared" si="125"/>
        <v>1119</v>
      </c>
      <c r="R1131" s="278" t="str">
        <f t="shared" si="124"/>
        <v/>
      </c>
      <c r="T1131" s="282" t="str" cm="1">
        <f t="array" ref="T1131">IFERROR(INDEX(import_data,MATCH($T$8&amp;"-"&amp;$Q1131,import_key,0),T$9),"")</f>
        <v/>
      </c>
      <c r="U1131" s="280" t="str" cm="1">
        <f t="array" ref="U1131">IFERROR(INDEX(import_data,MATCH($T$8&amp;"-"&amp;$Q1131,import_key,0),U$9),"")</f>
        <v/>
      </c>
      <c r="V1131" s="300" t="str" cm="1">
        <f t="array" ref="V1131">IFERROR(INDEX(import_data,MATCH($T$8&amp;"-"&amp;$Q1131,import_key,0),V$9),"")</f>
        <v/>
      </c>
    </row>
    <row r="1132" spans="2:22" x14ac:dyDescent="0.25">
      <c r="B1132" s="141">
        <f t="shared" si="126"/>
        <v>1120</v>
      </c>
      <c r="C1132" s="278">
        <f t="shared" si="123"/>
        <v>1138</v>
      </c>
      <c r="E1132" s="282" cm="1">
        <f t="array" ref="E1132">IF($C1132="","",INDEX(import_data,$C1132,E$9))</f>
        <v>1806</v>
      </c>
      <c r="F1132" s="280" t="str" cm="1">
        <f t="array" ref="F1132">IF($C1132="","",INDEX(import_data,$C1132,F$9))</f>
        <v>Valentina</v>
      </c>
      <c r="G1132" s="280" t="str" cm="1">
        <f t="array" ref="G1132">IF($C1132="","",INDEX(import_data,$C1132,G$9))</f>
        <v>Skobe</v>
      </c>
      <c r="H1132" s="280" t="str" cm="1">
        <f t="array" ref="H1132">IF($C1132="","",IF(INDEX(import_data,$C1132,H$9)="","",INDEX(import_data,$C1132,H$9)))</f>
        <v>OK Vihor</v>
      </c>
      <c r="I1132" s="300" t="str" cm="1">
        <f t="array" ref="I1132">IF($C1132="","",IF(INDEX(import_data,$C1132,I$9)="","",INDEX(import_data,$C1132,I$9)))</f>
        <v/>
      </c>
      <c r="K1132" s="312" t="str">
        <f t="shared" si="120"/>
        <v>Valentina – Skobe – OK Vihor</v>
      </c>
      <c r="L1132" s="92" t="s">
        <v>0</v>
      </c>
      <c r="M1132" s="312" t="str">
        <f t="shared" si="121"/>
        <v>Valentina – Skobe – OK Vihor</v>
      </c>
      <c r="N1132" s="92" t="s">
        <v>0</v>
      </c>
      <c r="O1132" s="312" t="str">
        <f t="shared" si="122"/>
        <v>Valentina – Skobe</v>
      </c>
      <c r="P1132" s="92" t="s">
        <v>0</v>
      </c>
      <c r="Q1132" s="141">
        <f t="shared" si="125"/>
        <v>1120</v>
      </c>
      <c r="R1132" s="278" t="str">
        <f t="shared" si="124"/>
        <v/>
      </c>
      <c r="T1132" s="282" t="str" cm="1">
        <f t="array" ref="T1132">IFERROR(INDEX(import_data,MATCH($T$8&amp;"-"&amp;$Q1132,import_key,0),T$9),"")</f>
        <v/>
      </c>
      <c r="U1132" s="280" t="str" cm="1">
        <f t="array" ref="U1132">IFERROR(INDEX(import_data,MATCH($T$8&amp;"-"&amp;$Q1132,import_key,0),U$9),"")</f>
        <v/>
      </c>
      <c r="V1132" s="300" t="str" cm="1">
        <f t="array" ref="V1132">IFERROR(INDEX(import_data,MATCH($T$8&amp;"-"&amp;$Q1132,import_key,0),V$9),"")</f>
        <v/>
      </c>
    </row>
    <row r="1133" spans="2:22" x14ac:dyDescent="0.25">
      <c r="B1133" s="141">
        <f t="shared" si="126"/>
        <v>1121</v>
      </c>
      <c r="C1133" s="278">
        <f t="shared" si="123"/>
        <v>1139</v>
      </c>
      <c r="E1133" s="282" cm="1">
        <f t="array" ref="E1133">IF($C1133="","",INDEX(import_data,$C1133,E$9))</f>
        <v>2215</v>
      </c>
      <c r="F1133" s="280" t="str" cm="1">
        <f t="array" ref="F1133">IF($C1133="","",INDEX(import_data,$C1133,F$9))</f>
        <v>Valentina</v>
      </c>
      <c r="G1133" s="280" t="str" cm="1">
        <f t="array" ref="G1133">IF($C1133="","",INDEX(import_data,$C1133,G$9))</f>
        <v>Hrman</v>
      </c>
      <c r="H1133" s="280" t="str" cm="1">
        <f t="array" ref="H1133">IF($C1133="","",IF(INDEX(import_data,$C1133,H$9)="","",INDEX(import_data,$C1133,H$9)))</f>
        <v>OK Varaždin</v>
      </c>
      <c r="I1133" s="300" t="str" cm="1">
        <f t="array" ref="I1133">IF($C1133="","",IF(INDEX(import_data,$C1133,I$9)="","",INDEX(import_data,$C1133,I$9)))</f>
        <v/>
      </c>
      <c r="K1133" s="312" t="str">
        <f t="shared" si="120"/>
        <v>Valentina – Hrman – OK Varaždin</v>
      </c>
      <c r="L1133" s="92" t="s">
        <v>0</v>
      </c>
      <c r="M1133" s="312" t="str">
        <f t="shared" si="121"/>
        <v>Valentina – Hrman – OK Varaždin</v>
      </c>
      <c r="N1133" s="92" t="s">
        <v>0</v>
      </c>
      <c r="O1133" s="312" t="str">
        <f t="shared" si="122"/>
        <v>Valentina – Hrman</v>
      </c>
      <c r="P1133" s="92" t="s">
        <v>0</v>
      </c>
      <c r="Q1133" s="141">
        <f t="shared" si="125"/>
        <v>1121</v>
      </c>
      <c r="R1133" s="278" t="str">
        <f t="shared" si="124"/>
        <v/>
      </c>
      <c r="T1133" s="282" t="str" cm="1">
        <f t="array" ref="T1133">IFERROR(INDEX(import_data,MATCH($T$8&amp;"-"&amp;$Q1133,import_key,0),T$9),"")</f>
        <v/>
      </c>
      <c r="U1133" s="280" t="str" cm="1">
        <f t="array" ref="U1133">IFERROR(INDEX(import_data,MATCH($T$8&amp;"-"&amp;$Q1133,import_key,0),U$9),"")</f>
        <v/>
      </c>
      <c r="V1133" s="300" t="str" cm="1">
        <f t="array" ref="V1133">IFERROR(INDEX(import_data,MATCH($T$8&amp;"-"&amp;$Q1133,import_key,0),V$9),"")</f>
        <v/>
      </c>
    </row>
    <row r="1134" spans="2:22" x14ac:dyDescent="0.25">
      <c r="B1134" s="141">
        <f t="shared" si="126"/>
        <v>1122</v>
      </c>
      <c r="C1134" s="278">
        <f t="shared" si="123"/>
        <v>1140</v>
      </c>
      <c r="E1134" s="282" cm="1">
        <f t="array" ref="E1134">IF($C1134="","",INDEX(import_data,$C1134,E$9))</f>
        <v>1036</v>
      </c>
      <c r="F1134" s="280" t="str" cm="1">
        <f t="array" ref="F1134">IF($C1134="","",INDEX(import_data,$C1134,F$9))</f>
        <v>Valentino</v>
      </c>
      <c r="G1134" s="280" t="str" cm="1">
        <f t="array" ref="G1134">IF($C1134="","",INDEX(import_data,$C1134,G$9))</f>
        <v>Stipčević</v>
      </c>
      <c r="H1134" s="280" t="str" cm="1">
        <f t="array" ref="H1134">IF($C1134="","",IF(INDEX(import_data,$C1134,H$9)="","",INDEX(import_data,$C1134,H$9)))</f>
        <v>OK Vihor</v>
      </c>
      <c r="I1134" s="300" t="str" cm="1">
        <f t="array" ref="I1134">IF($C1134="","",IF(INDEX(import_data,$C1134,I$9)="","",INDEX(import_data,$C1134,I$9)))</f>
        <v/>
      </c>
      <c r="K1134" s="312" t="str">
        <f t="shared" si="120"/>
        <v>Valentino – Stipčević – OK Vihor</v>
      </c>
      <c r="L1134" s="92" t="s">
        <v>0</v>
      </c>
      <c r="M1134" s="312" t="str">
        <f t="shared" si="121"/>
        <v>Valentino – Stipčević – OK Vihor</v>
      </c>
      <c r="N1134" s="92" t="s">
        <v>0</v>
      </c>
      <c r="O1134" s="312" t="str">
        <f t="shared" si="122"/>
        <v>Valentino – Stipčević</v>
      </c>
      <c r="P1134" s="92" t="s">
        <v>0</v>
      </c>
      <c r="Q1134" s="141">
        <f t="shared" si="125"/>
        <v>1122</v>
      </c>
      <c r="R1134" s="278" t="str">
        <f t="shared" si="124"/>
        <v/>
      </c>
      <c r="T1134" s="282" t="str" cm="1">
        <f t="array" ref="T1134">IFERROR(INDEX(import_data,MATCH($T$8&amp;"-"&amp;$Q1134,import_key,0),T$9),"")</f>
        <v/>
      </c>
      <c r="U1134" s="280" t="str" cm="1">
        <f t="array" ref="U1134">IFERROR(INDEX(import_data,MATCH($T$8&amp;"-"&amp;$Q1134,import_key,0),U$9),"")</f>
        <v/>
      </c>
      <c r="V1134" s="300" t="str" cm="1">
        <f t="array" ref="V1134">IFERROR(INDEX(import_data,MATCH($T$8&amp;"-"&amp;$Q1134,import_key,0),V$9),"")</f>
        <v/>
      </c>
    </row>
    <row r="1135" spans="2:22" x14ac:dyDescent="0.25">
      <c r="B1135" s="141">
        <f t="shared" si="126"/>
        <v>1123</v>
      </c>
      <c r="C1135" s="278">
        <f t="shared" si="123"/>
        <v>1141</v>
      </c>
      <c r="E1135" s="282" cm="1">
        <f t="array" ref="E1135">IF($C1135="","",INDEX(import_data,$C1135,E$9))</f>
        <v>1366</v>
      </c>
      <c r="F1135" s="280" t="str" cm="1">
        <f t="array" ref="F1135">IF($C1135="","",INDEX(import_data,$C1135,F$9))</f>
        <v>Valter</v>
      </c>
      <c r="G1135" s="280" t="str" cm="1">
        <f t="array" ref="G1135">IF($C1135="","",INDEX(import_data,$C1135,G$9))</f>
        <v>Sučić</v>
      </c>
      <c r="H1135" s="280" t="str" cm="1">
        <f t="array" ref="H1135">IF($C1135="","",IF(INDEX(import_data,$C1135,H$9)="","",INDEX(import_data,$C1135,H$9)))</f>
        <v>OK Vihor</v>
      </c>
      <c r="I1135" s="300" t="str" cm="1">
        <f t="array" ref="I1135">IF($C1135="","",IF(INDEX(import_data,$C1135,I$9)="","",INDEX(import_data,$C1135,I$9)))</f>
        <v>M55</v>
      </c>
      <c r="K1135" s="312" t="str">
        <f t="shared" si="120"/>
        <v>Valter – Sučić – OK Vihor – M55</v>
      </c>
      <c r="L1135" s="92" t="s">
        <v>0</v>
      </c>
      <c r="M1135" s="312" t="str">
        <f t="shared" si="121"/>
        <v>Valter – Sučić – OK Vihor</v>
      </c>
      <c r="N1135" s="92" t="s">
        <v>0</v>
      </c>
      <c r="O1135" s="312" t="str">
        <f t="shared" si="122"/>
        <v>Valter – Sučić</v>
      </c>
      <c r="P1135" s="92" t="s">
        <v>0</v>
      </c>
      <c r="Q1135" s="141">
        <f t="shared" si="125"/>
        <v>1123</v>
      </c>
      <c r="R1135" s="278" t="str">
        <f t="shared" si="124"/>
        <v/>
      </c>
      <c r="T1135" s="282" t="str" cm="1">
        <f t="array" ref="T1135">IFERROR(INDEX(import_data,MATCH($T$8&amp;"-"&amp;$Q1135,import_key,0),T$9),"")</f>
        <v/>
      </c>
      <c r="U1135" s="280" t="str" cm="1">
        <f t="array" ref="U1135">IFERROR(INDEX(import_data,MATCH($T$8&amp;"-"&amp;$Q1135,import_key,0),U$9),"")</f>
        <v/>
      </c>
      <c r="V1135" s="300" t="str" cm="1">
        <f t="array" ref="V1135">IFERROR(INDEX(import_data,MATCH($T$8&amp;"-"&amp;$Q1135,import_key,0),V$9),"")</f>
        <v/>
      </c>
    </row>
    <row r="1136" spans="2:22" x14ac:dyDescent="0.25">
      <c r="B1136" s="141">
        <f t="shared" si="126"/>
        <v>1124</v>
      </c>
      <c r="C1136" s="278">
        <f t="shared" si="123"/>
        <v>1142</v>
      </c>
      <c r="E1136" s="282" cm="1">
        <f t="array" ref="E1136">IF($C1136="","",INDEX(import_data,$C1136,E$9))</f>
        <v>2187</v>
      </c>
      <c r="F1136" s="280" t="str" cm="1">
        <f t="array" ref="F1136">IF($C1136="","",INDEX(import_data,$C1136,F$9))</f>
        <v>Vanesa</v>
      </c>
      <c r="G1136" s="280" t="str" cm="1">
        <f t="array" ref="G1136">IF($C1136="","",INDEX(import_data,$C1136,G$9))</f>
        <v>Eškinja</v>
      </c>
      <c r="H1136" s="280" t="str" cm="1">
        <f t="array" ref="H1136">IF($C1136="","",IF(INDEX(import_data,$C1136,H$9)="","",INDEX(import_data,$C1136,H$9)))</f>
        <v>Dr. inf. Zadar</v>
      </c>
      <c r="I1136" s="300" t="str" cm="1">
        <f t="array" ref="I1136">IF($C1136="","",IF(INDEX(import_data,$C1136,I$9)="","",INDEX(import_data,$C1136,I$9)))</f>
        <v/>
      </c>
      <c r="K1136" s="312" t="str">
        <f t="shared" si="120"/>
        <v>Vanesa – Eškinja – Dr. inf. Zadar</v>
      </c>
      <c r="L1136" s="92" t="s">
        <v>0</v>
      </c>
      <c r="M1136" s="312" t="str">
        <f t="shared" si="121"/>
        <v>Vanesa – Eškinja – Dr. inf. Zadar</v>
      </c>
      <c r="N1136" s="92" t="s">
        <v>0</v>
      </c>
      <c r="O1136" s="312" t="str">
        <f t="shared" si="122"/>
        <v>Vanesa – Eškinja</v>
      </c>
      <c r="P1136" s="92" t="s">
        <v>0</v>
      </c>
      <c r="Q1136" s="141">
        <f t="shared" si="125"/>
        <v>1124</v>
      </c>
      <c r="R1136" s="278" t="str">
        <f t="shared" si="124"/>
        <v/>
      </c>
      <c r="T1136" s="282" t="str" cm="1">
        <f t="array" ref="T1136">IFERROR(INDEX(import_data,MATCH($T$8&amp;"-"&amp;$Q1136,import_key,0),T$9),"")</f>
        <v/>
      </c>
      <c r="U1136" s="280" t="str" cm="1">
        <f t="array" ref="U1136">IFERROR(INDEX(import_data,MATCH($T$8&amp;"-"&amp;$Q1136,import_key,0),U$9),"")</f>
        <v/>
      </c>
      <c r="V1136" s="300" t="str" cm="1">
        <f t="array" ref="V1136">IFERROR(INDEX(import_data,MATCH($T$8&amp;"-"&amp;$Q1136,import_key,0),V$9),"")</f>
        <v/>
      </c>
    </row>
    <row r="1137" spans="2:22" x14ac:dyDescent="0.25">
      <c r="B1137" s="141">
        <f t="shared" si="126"/>
        <v>1125</v>
      </c>
      <c r="C1137" s="278">
        <f t="shared" si="123"/>
        <v>1143</v>
      </c>
      <c r="E1137" s="282" cm="1">
        <f t="array" ref="E1137">IF($C1137="","",INDEX(import_data,$C1137,E$9))</f>
        <v>1499</v>
      </c>
      <c r="F1137" s="280" t="str" cm="1">
        <f t="array" ref="F1137">IF($C1137="","",INDEX(import_data,$C1137,F$9))</f>
        <v>Vanja</v>
      </c>
      <c r="G1137" s="280" t="str" cm="1">
        <f t="array" ref="G1137">IF($C1137="","",INDEX(import_data,$C1137,G$9))</f>
        <v>Suhina</v>
      </c>
      <c r="H1137" s="280" t="str" cm="1">
        <f t="array" ref="H1137">IF($C1137="","",IF(INDEX(import_data,$C1137,H$9)="","",INDEX(import_data,$C1137,H$9)))</f>
        <v>OK Kapela</v>
      </c>
      <c r="I1137" s="300" t="str" cm="1">
        <f t="array" ref="I1137">IF($C1137="","",IF(INDEX(import_data,$C1137,I$9)="","",INDEX(import_data,$C1137,I$9)))</f>
        <v>M35</v>
      </c>
      <c r="K1137" s="312" t="str">
        <f t="shared" si="120"/>
        <v>Vanja – Suhina – OK Kapela – M35</v>
      </c>
      <c r="L1137" s="92" t="s">
        <v>0</v>
      </c>
      <c r="M1137" s="312" t="str">
        <f t="shared" si="121"/>
        <v>Vanja – Suhina – OK Kapela</v>
      </c>
      <c r="N1137" s="92" t="s">
        <v>0</v>
      </c>
      <c r="O1137" s="312" t="str">
        <f t="shared" si="122"/>
        <v>Vanja – Suhina</v>
      </c>
      <c r="P1137" s="92" t="s">
        <v>0</v>
      </c>
      <c r="Q1137" s="141">
        <f t="shared" si="125"/>
        <v>1125</v>
      </c>
      <c r="R1137" s="278" t="str">
        <f t="shared" si="124"/>
        <v/>
      </c>
      <c r="T1137" s="282" t="str" cm="1">
        <f t="array" ref="T1137">IFERROR(INDEX(import_data,MATCH($T$8&amp;"-"&amp;$Q1137,import_key,0),T$9),"")</f>
        <v/>
      </c>
      <c r="U1137" s="280" t="str" cm="1">
        <f t="array" ref="U1137">IFERROR(INDEX(import_data,MATCH($T$8&amp;"-"&amp;$Q1137,import_key,0),U$9),"")</f>
        <v/>
      </c>
      <c r="V1137" s="300" t="str" cm="1">
        <f t="array" ref="V1137">IFERROR(INDEX(import_data,MATCH($T$8&amp;"-"&amp;$Q1137,import_key,0),V$9),"")</f>
        <v/>
      </c>
    </row>
    <row r="1138" spans="2:22" x14ac:dyDescent="0.25">
      <c r="B1138" s="141">
        <f t="shared" si="126"/>
        <v>1126</v>
      </c>
      <c r="C1138" s="278">
        <f t="shared" si="123"/>
        <v>1144</v>
      </c>
      <c r="E1138" s="282" cm="1">
        <f t="array" ref="E1138">IF($C1138="","",INDEX(import_data,$C1138,E$9))</f>
        <v>1765</v>
      </c>
      <c r="F1138" s="280" t="str" cm="1">
        <f t="array" ref="F1138">IF($C1138="","",INDEX(import_data,$C1138,F$9))</f>
        <v>Vanja</v>
      </c>
      <c r="G1138" s="280" t="str" cm="1">
        <f t="array" ref="G1138">IF($C1138="","",INDEX(import_data,$C1138,G$9))</f>
        <v>Radovanović</v>
      </c>
      <c r="H1138" s="280" t="str" cm="1">
        <f t="array" ref="H1138">IF($C1138="","",IF(INDEX(import_data,$C1138,H$9)="","",INDEX(import_data,$C1138,H$9)))</f>
        <v>OK Ivan Merz</v>
      </c>
      <c r="I1138" s="300" t="str" cm="1">
        <f t="array" ref="I1138">IF($C1138="","",IF(INDEX(import_data,$C1138,I$9)="","",INDEX(import_data,$C1138,I$9)))</f>
        <v/>
      </c>
      <c r="K1138" s="312" t="str">
        <f t="shared" si="120"/>
        <v>Vanja – Radovanović – OK Ivan Merz</v>
      </c>
      <c r="L1138" s="92" t="s">
        <v>0</v>
      </c>
      <c r="M1138" s="312" t="str">
        <f t="shared" si="121"/>
        <v>Vanja – Radovanović – OK Ivan Merz</v>
      </c>
      <c r="N1138" s="92" t="s">
        <v>0</v>
      </c>
      <c r="O1138" s="312" t="str">
        <f t="shared" si="122"/>
        <v>Vanja – Radovanović</v>
      </c>
      <c r="P1138" s="92" t="s">
        <v>0</v>
      </c>
      <c r="Q1138" s="141">
        <f t="shared" si="125"/>
        <v>1126</v>
      </c>
      <c r="R1138" s="278" t="str">
        <f t="shared" si="124"/>
        <v/>
      </c>
      <c r="T1138" s="282" t="str" cm="1">
        <f t="array" ref="T1138">IFERROR(INDEX(import_data,MATCH($T$8&amp;"-"&amp;$Q1138,import_key,0),T$9),"")</f>
        <v/>
      </c>
      <c r="U1138" s="280" t="str" cm="1">
        <f t="array" ref="U1138">IFERROR(INDEX(import_data,MATCH($T$8&amp;"-"&amp;$Q1138,import_key,0),U$9),"")</f>
        <v/>
      </c>
      <c r="V1138" s="300" t="str" cm="1">
        <f t="array" ref="V1138">IFERROR(INDEX(import_data,MATCH($T$8&amp;"-"&amp;$Q1138,import_key,0),V$9),"")</f>
        <v/>
      </c>
    </row>
    <row r="1139" spans="2:22" x14ac:dyDescent="0.25">
      <c r="B1139" s="141">
        <f t="shared" si="126"/>
        <v>1127</v>
      </c>
      <c r="C1139" s="278">
        <f t="shared" si="123"/>
        <v>1145</v>
      </c>
      <c r="E1139" s="282" cm="1">
        <f t="array" ref="E1139">IF($C1139="","",INDEX(import_data,$C1139,E$9))</f>
        <v>1056</v>
      </c>
      <c r="F1139" s="280" t="str" cm="1">
        <f t="array" ref="F1139">IF($C1139="","",INDEX(import_data,$C1139,F$9))</f>
        <v>Vedran</v>
      </c>
      <c r="G1139" s="280" t="str" cm="1">
        <f t="array" ref="G1139">IF($C1139="","",INDEX(import_data,$C1139,G$9))</f>
        <v>Berković</v>
      </c>
      <c r="H1139" s="280" t="str" cm="1">
        <f t="array" ref="H1139">IF($C1139="","",IF(INDEX(import_data,$C1139,H$9)="","",INDEX(import_data,$C1139,H$9)))</f>
        <v>OK Kapela</v>
      </c>
      <c r="I1139" s="300" t="str" cm="1">
        <f t="array" ref="I1139">IF($C1139="","",IF(INDEX(import_data,$C1139,I$9)="","",INDEX(import_data,$C1139,I$9)))</f>
        <v>M21A</v>
      </c>
      <c r="K1139" s="312" t="str">
        <f t="shared" si="120"/>
        <v>Vedran – Berković – OK Kapela – M21A</v>
      </c>
      <c r="L1139" s="92" t="s">
        <v>0</v>
      </c>
      <c r="M1139" s="312" t="str">
        <f t="shared" si="121"/>
        <v>Vedran – Berković – OK Kapela</v>
      </c>
      <c r="N1139" s="92" t="s">
        <v>0</v>
      </c>
      <c r="O1139" s="312" t="str">
        <f t="shared" si="122"/>
        <v>Vedran – Berković</v>
      </c>
      <c r="P1139" s="92" t="s">
        <v>0</v>
      </c>
      <c r="Q1139" s="141">
        <f t="shared" si="125"/>
        <v>1127</v>
      </c>
      <c r="R1139" s="278" t="str">
        <f t="shared" si="124"/>
        <v/>
      </c>
      <c r="T1139" s="282" t="str" cm="1">
        <f t="array" ref="T1139">IFERROR(INDEX(import_data,MATCH($T$8&amp;"-"&amp;$Q1139,import_key,0),T$9),"")</f>
        <v/>
      </c>
      <c r="U1139" s="280" t="str" cm="1">
        <f t="array" ref="U1139">IFERROR(INDEX(import_data,MATCH($T$8&amp;"-"&amp;$Q1139,import_key,0),U$9),"")</f>
        <v/>
      </c>
      <c r="V1139" s="300" t="str" cm="1">
        <f t="array" ref="V1139">IFERROR(INDEX(import_data,MATCH($T$8&amp;"-"&amp;$Q1139,import_key,0),V$9),"")</f>
        <v/>
      </c>
    </row>
    <row r="1140" spans="2:22" x14ac:dyDescent="0.25">
      <c r="B1140" s="141">
        <f t="shared" si="126"/>
        <v>1128</v>
      </c>
      <c r="C1140" s="278">
        <f t="shared" si="123"/>
        <v>1146</v>
      </c>
      <c r="E1140" s="282" cm="1">
        <f t="array" ref="E1140">IF($C1140="","",INDEX(import_data,$C1140,E$9))</f>
        <v>1537</v>
      </c>
      <c r="F1140" s="280" t="str" cm="1">
        <f t="array" ref="F1140">IF($C1140="","",INDEX(import_data,$C1140,F$9))</f>
        <v>Vedran</v>
      </c>
      <c r="G1140" s="280" t="str" cm="1">
        <f t="array" ref="G1140">IF($C1140="","",INDEX(import_data,$C1140,G$9))</f>
        <v>Bijelić</v>
      </c>
      <c r="H1140" s="280" t="str" cm="1">
        <f t="array" ref="H1140">IF($C1140="","",IF(INDEX(import_data,$C1140,H$9)="","",INDEX(import_data,$C1140,H$9)))</f>
        <v>OK Bjelovar</v>
      </c>
      <c r="I1140" s="300" t="str" cm="1">
        <f t="array" ref="I1140">IF($C1140="","",IF(INDEX(import_data,$C1140,I$9)="","",INDEX(import_data,$C1140,I$9)))</f>
        <v>M35</v>
      </c>
      <c r="K1140" s="312" t="str">
        <f t="shared" si="120"/>
        <v>Vedran – Bijelić – OK Bjelovar – M35</v>
      </c>
      <c r="L1140" s="92" t="s">
        <v>0</v>
      </c>
      <c r="M1140" s="312" t="str">
        <f t="shared" si="121"/>
        <v>Vedran – Bijelić – OK Bjelovar</v>
      </c>
      <c r="N1140" s="92" t="s">
        <v>0</v>
      </c>
      <c r="O1140" s="312" t="str">
        <f t="shared" si="122"/>
        <v>Vedran – Bijelić</v>
      </c>
      <c r="P1140" s="92" t="s">
        <v>0</v>
      </c>
      <c r="Q1140" s="141">
        <f t="shared" si="125"/>
        <v>1128</v>
      </c>
      <c r="R1140" s="278" t="str">
        <f t="shared" si="124"/>
        <v/>
      </c>
      <c r="T1140" s="282" t="str" cm="1">
        <f t="array" ref="T1140">IFERROR(INDEX(import_data,MATCH($T$8&amp;"-"&amp;$Q1140,import_key,0),T$9),"")</f>
        <v/>
      </c>
      <c r="U1140" s="280" t="str" cm="1">
        <f t="array" ref="U1140">IFERROR(INDEX(import_data,MATCH($T$8&amp;"-"&amp;$Q1140,import_key,0),U$9),"")</f>
        <v/>
      </c>
      <c r="V1140" s="300" t="str" cm="1">
        <f t="array" ref="V1140">IFERROR(INDEX(import_data,MATCH($T$8&amp;"-"&amp;$Q1140,import_key,0),V$9),"")</f>
        <v/>
      </c>
    </row>
    <row r="1141" spans="2:22" x14ac:dyDescent="0.25">
      <c r="B1141" s="141">
        <f t="shared" si="126"/>
        <v>1129</v>
      </c>
      <c r="C1141" s="278">
        <f t="shared" si="123"/>
        <v>1147</v>
      </c>
      <c r="E1141" s="282" cm="1">
        <f t="array" ref="E1141">IF($C1141="","",INDEX(import_data,$C1141,E$9))</f>
        <v>1201</v>
      </c>
      <c r="F1141" s="280" t="str" cm="1">
        <f t="array" ref="F1141">IF($C1141="","",INDEX(import_data,$C1141,F$9))</f>
        <v>Vedran</v>
      </c>
      <c r="G1141" s="280" t="str" cm="1">
        <f t="array" ref="G1141">IF($C1141="","",INDEX(import_data,$C1141,G$9))</f>
        <v>Papa</v>
      </c>
      <c r="H1141" s="280" t="str" cm="1">
        <f t="array" ref="H1141">IF($C1141="","",IF(INDEX(import_data,$C1141,H$9)="","",INDEX(import_data,$C1141,H$9)))</f>
        <v>OK Jelen</v>
      </c>
      <c r="I1141" s="300" t="str" cm="1">
        <f t="array" ref="I1141">IF($C1141="","",IF(INDEX(import_data,$C1141,I$9)="","",INDEX(import_data,$C1141,I$9)))</f>
        <v>M35</v>
      </c>
      <c r="K1141" s="312" t="str">
        <f t="shared" si="120"/>
        <v>Vedran – Papa – OK Jelen – M35</v>
      </c>
      <c r="L1141" s="92" t="s">
        <v>0</v>
      </c>
      <c r="M1141" s="312" t="str">
        <f t="shared" si="121"/>
        <v>Vedran – Papa – OK Jelen</v>
      </c>
      <c r="N1141" s="92" t="s">
        <v>0</v>
      </c>
      <c r="O1141" s="312" t="str">
        <f t="shared" si="122"/>
        <v>Vedran – Papa</v>
      </c>
      <c r="P1141" s="92" t="s">
        <v>0</v>
      </c>
      <c r="Q1141" s="141">
        <f t="shared" si="125"/>
        <v>1129</v>
      </c>
      <c r="R1141" s="278" t="str">
        <f t="shared" si="124"/>
        <v/>
      </c>
      <c r="T1141" s="282" t="str" cm="1">
        <f t="array" ref="T1141">IFERROR(INDEX(import_data,MATCH($T$8&amp;"-"&amp;$Q1141,import_key,0),T$9),"")</f>
        <v/>
      </c>
      <c r="U1141" s="280" t="str" cm="1">
        <f t="array" ref="U1141">IFERROR(INDEX(import_data,MATCH($T$8&amp;"-"&amp;$Q1141,import_key,0),U$9),"")</f>
        <v/>
      </c>
      <c r="V1141" s="300" t="str" cm="1">
        <f t="array" ref="V1141">IFERROR(INDEX(import_data,MATCH($T$8&amp;"-"&amp;$Q1141,import_key,0),V$9),"")</f>
        <v/>
      </c>
    </row>
    <row r="1142" spans="2:22" x14ac:dyDescent="0.25">
      <c r="B1142" s="141">
        <f t="shared" si="126"/>
        <v>1130</v>
      </c>
      <c r="C1142" s="278">
        <f t="shared" si="123"/>
        <v>1148</v>
      </c>
      <c r="E1142" s="282" cm="1">
        <f t="array" ref="E1142">IF($C1142="","",INDEX(import_data,$C1142,E$9))</f>
        <v>1790</v>
      </c>
      <c r="F1142" s="280" t="str" cm="1">
        <f t="array" ref="F1142">IF($C1142="","",INDEX(import_data,$C1142,F$9))</f>
        <v>Vedran</v>
      </c>
      <c r="G1142" s="280" t="str" cm="1">
        <f t="array" ref="G1142">IF($C1142="","",INDEX(import_data,$C1142,G$9))</f>
        <v>Sabljić</v>
      </c>
      <c r="H1142" s="280" t="str" cm="1">
        <f t="array" ref="H1142">IF($C1142="","",IF(INDEX(import_data,$C1142,H$9)="","",INDEX(import_data,$C1142,H$9)))</f>
        <v>OK Kapela</v>
      </c>
      <c r="I1142" s="300" t="str" cm="1">
        <f t="array" ref="I1142">IF($C1142="","",IF(INDEX(import_data,$C1142,I$9)="","",INDEX(import_data,$C1142,I$9)))</f>
        <v/>
      </c>
      <c r="K1142" s="312" t="str">
        <f t="shared" si="120"/>
        <v>Vedran – Sabljić – OK Kapela</v>
      </c>
      <c r="L1142" s="92" t="s">
        <v>0</v>
      </c>
      <c r="M1142" s="312" t="str">
        <f t="shared" si="121"/>
        <v>Vedran – Sabljić – OK Kapela</v>
      </c>
      <c r="N1142" s="92" t="s">
        <v>0</v>
      </c>
      <c r="O1142" s="312" t="str">
        <f t="shared" si="122"/>
        <v>Vedran – Sabljić</v>
      </c>
      <c r="P1142" s="92" t="s">
        <v>0</v>
      </c>
      <c r="Q1142" s="141">
        <f t="shared" si="125"/>
        <v>1130</v>
      </c>
      <c r="R1142" s="278" t="str">
        <f t="shared" si="124"/>
        <v/>
      </c>
      <c r="T1142" s="282" t="str" cm="1">
        <f t="array" ref="T1142">IFERROR(INDEX(import_data,MATCH($T$8&amp;"-"&amp;$Q1142,import_key,0),T$9),"")</f>
        <v/>
      </c>
      <c r="U1142" s="280" t="str" cm="1">
        <f t="array" ref="U1142">IFERROR(INDEX(import_data,MATCH($T$8&amp;"-"&amp;$Q1142,import_key,0),U$9),"")</f>
        <v/>
      </c>
      <c r="V1142" s="300" t="str" cm="1">
        <f t="array" ref="V1142">IFERROR(INDEX(import_data,MATCH($T$8&amp;"-"&amp;$Q1142,import_key,0),V$9),"")</f>
        <v/>
      </c>
    </row>
    <row r="1143" spans="2:22" x14ac:dyDescent="0.25">
      <c r="B1143" s="141">
        <f t="shared" si="126"/>
        <v>1131</v>
      </c>
      <c r="C1143" s="278">
        <f t="shared" si="123"/>
        <v>1149</v>
      </c>
      <c r="E1143" s="282" cm="1">
        <f t="array" ref="E1143">IF($C1143="","",INDEX(import_data,$C1143,E$9))</f>
        <v>1081</v>
      </c>
      <c r="F1143" s="280" t="str" cm="1">
        <f t="array" ref="F1143">IF($C1143="","",INDEX(import_data,$C1143,F$9))</f>
        <v>Vedran</v>
      </c>
      <c r="G1143" s="280" t="str" cm="1">
        <f t="array" ref="G1143">IF($C1143="","",INDEX(import_data,$C1143,G$9))</f>
        <v>Kaldi</v>
      </c>
      <c r="H1143" s="280" t="str" cm="1">
        <f t="array" ref="H1143">IF($C1143="","",IF(INDEX(import_data,$C1143,H$9)="","",INDEX(import_data,$C1143,H$9)))</f>
        <v>OK Kapela</v>
      </c>
      <c r="I1143" s="300" t="str" cm="1">
        <f t="array" ref="I1143">IF($C1143="","",IF(INDEX(import_data,$C1143,I$9)="","",INDEX(import_data,$C1143,I$9)))</f>
        <v>M21A</v>
      </c>
      <c r="K1143" s="312" t="str">
        <f t="shared" si="120"/>
        <v>Vedran – Kaldi – OK Kapela – M21A</v>
      </c>
      <c r="L1143" s="92" t="s">
        <v>0</v>
      </c>
      <c r="M1143" s="312" t="str">
        <f t="shared" si="121"/>
        <v>Vedran – Kaldi – OK Kapela</v>
      </c>
      <c r="N1143" s="92" t="s">
        <v>0</v>
      </c>
      <c r="O1143" s="312" t="str">
        <f t="shared" si="122"/>
        <v>Vedran – Kaldi</v>
      </c>
      <c r="P1143" s="92" t="s">
        <v>0</v>
      </c>
      <c r="Q1143" s="141">
        <f t="shared" si="125"/>
        <v>1131</v>
      </c>
      <c r="R1143" s="278" t="str">
        <f t="shared" si="124"/>
        <v/>
      </c>
      <c r="T1143" s="282" t="str" cm="1">
        <f t="array" ref="T1143">IFERROR(INDEX(import_data,MATCH($T$8&amp;"-"&amp;$Q1143,import_key,0),T$9),"")</f>
        <v/>
      </c>
      <c r="U1143" s="280" t="str" cm="1">
        <f t="array" ref="U1143">IFERROR(INDEX(import_data,MATCH($T$8&amp;"-"&amp;$Q1143,import_key,0),U$9),"")</f>
        <v/>
      </c>
      <c r="V1143" s="300" t="str" cm="1">
        <f t="array" ref="V1143">IFERROR(INDEX(import_data,MATCH($T$8&amp;"-"&amp;$Q1143,import_key,0),V$9),"")</f>
        <v/>
      </c>
    </row>
    <row r="1144" spans="2:22" x14ac:dyDescent="0.25">
      <c r="B1144" s="141">
        <f t="shared" si="126"/>
        <v>1132</v>
      </c>
      <c r="C1144" s="278">
        <f t="shared" si="123"/>
        <v>1150</v>
      </c>
      <c r="E1144" s="282" cm="1">
        <f t="array" ref="E1144">IF($C1144="","",INDEX(import_data,$C1144,E$9))</f>
        <v>2055</v>
      </c>
      <c r="F1144" s="280" t="str" cm="1">
        <f t="array" ref="F1144">IF($C1144="","",INDEX(import_data,$C1144,F$9))</f>
        <v>Vedran</v>
      </c>
      <c r="G1144" s="280" t="str" cm="1">
        <f t="array" ref="G1144">IF($C1144="","",INDEX(import_data,$C1144,G$9))</f>
        <v>Grabovac</v>
      </c>
      <c r="H1144" s="280" t="str" cm="1">
        <f t="array" ref="H1144">IF($C1144="","",IF(INDEX(import_data,$C1144,H$9)="","",INDEX(import_data,$C1144,H$9)))</f>
        <v>OK Međimurje</v>
      </c>
      <c r="I1144" s="300" t="str" cm="1">
        <f t="array" ref="I1144">IF($C1144="","",IF(INDEX(import_data,$C1144,I$9)="","",INDEX(import_data,$C1144,I$9)))</f>
        <v/>
      </c>
      <c r="K1144" s="312" t="str">
        <f t="shared" si="120"/>
        <v>Vedran – Grabovac – OK Međimurje</v>
      </c>
      <c r="L1144" s="92" t="s">
        <v>0</v>
      </c>
      <c r="M1144" s="312" t="str">
        <f t="shared" si="121"/>
        <v>Vedran – Grabovac – OK Međimurje</v>
      </c>
      <c r="N1144" s="92" t="s">
        <v>0</v>
      </c>
      <c r="O1144" s="312" t="str">
        <f t="shared" si="122"/>
        <v>Vedran – Grabovac</v>
      </c>
      <c r="P1144" s="92" t="s">
        <v>0</v>
      </c>
      <c r="Q1144" s="141">
        <f t="shared" si="125"/>
        <v>1132</v>
      </c>
      <c r="R1144" s="278" t="str">
        <f t="shared" si="124"/>
        <v/>
      </c>
      <c r="T1144" s="282" t="str" cm="1">
        <f t="array" ref="T1144">IFERROR(INDEX(import_data,MATCH($T$8&amp;"-"&amp;$Q1144,import_key,0),T$9),"")</f>
        <v/>
      </c>
      <c r="U1144" s="280" t="str" cm="1">
        <f t="array" ref="U1144">IFERROR(INDEX(import_data,MATCH($T$8&amp;"-"&amp;$Q1144,import_key,0),U$9),"")</f>
        <v/>
      </c>
      <c r="V1144" s="300" t="str" cm="1">
        <f t="array" ref="V1144">IFERROR(INDEX(import_data,MATCH($T$8&amp;"-"&amp;$Q1144,import_key,0),V$9),"")</f>
        <v/>
      </c>
    </row>
    <row r="1145" spans="2:22" x14ac:dyDescent="0.25">
      <c r="B1145" s="141">
        <f t="shared" si="126"/>
        <v>1133</v>
      </c>
      <c r="C1145" s="278">
        <f t="shared" si="123"/>
        <v>1151</v>
      </c>
      <c r="E1145" s="282" cm="1">
        <f t="array" ref="E1145">IF($C1145="","",INDEX(import_data,$C1145,E$9))</f>
        <v>2011</v>
      </c>
      <c r="F1145" s="280" t="str" cm="1">
        <f t="array" ref="F1145">IF($C1145="","",INDEX(import_data,$C1145,F$9))</f>
        <v>Vedran</v>
      </c>
      <c r="G1145" s="280" t="str" cm="1">
        <f t="array" ref="G1145">IF($C1145="","",INDEX(import_data,$C1145,G$9))</f>
        <v>Boban</v>
      </c>
      <c r="H1145" s="280" t="str" cm="1">
        <f t="array" ref="H1145">IF($C1145="","",IF(INDEX(import_data,$C1145,H$9)="","",INDEX(import_data,$C1145,H$9)))</f>
        <v>OK Maksimir</v>
      </c>
      <c r="I1145" s="300" t="str" cm="1">
        <f t="array" ref="I1145">IF($C1145="","",IF(INDEX(import_data,$C1145,I$9)="","",INDEX(import_data,$C1145,I$9)))</f>
        <v/>
      </c>
      <c r="K1145" s="312" t="str">
        <f t="shared" si="120"/>
        <v>Vedran – Boban – OK Maksimir</v>
      </c>
      <c r="L1145" s="92" t="s">
        <v>0</v>
      </c>
      <c r="M1145" s="312" t="str">
        <f t="shared" si="121"/>
        <v>Vedran – Boban – OK Maksimir</v>
      </c>
      <c r="N1145" s="92" t="s">
        <v>0</v>
      </c>
      <c r="O1145" s="312" t="str">
        <f t="shared" si="122"/>
        <v>Vedran – Boban</v>
      </c>
      <c r="P1145" s="92" t="s">
        <v>0</v>
      </c>
      <c r="Q1145" s="141">
        <f t="shared" si="125"/>
        <v>1133</v>
      </c>
      <c r="R1145" s="278" t="str">
        <f t="shared" si="124"/>
        <v/>
      </c>
      <c r="T1145" s="282" t="str" cm="1">
        <f t="array" ref="T1145">IFERROR(INDEX(import_data,MATCH($T$8&amp;"-"&amp;$Q1145,import_key,0),T$9),"")</f>
        <v/>
      </c>
      <c r="U1145" s="280" t="str" cm="1">
        <f t="array" ref="U1145">IFERROR(INDEX(import_data,MATCH($T$8&amp;"-"&amp;$Q1145,import_key,0),U$9),"")</f>
        <v/>
      </c>
      <c r="V1145" s="300" t="str" cm="1">
        <f t="array" ref="V1145">IFERROR(INDEX(import_data,MATCH($T$8&amp;"-"&amp;$Q1145,import_key,0),V$9),"")</f>
        <v/>
      </c>
    </row>
    <row r="1146" spans="2:22" x14ac:dyDescent="0.25">
      <c r="B1146" s="141">
        <f t="shared" si="126"/>
        <v>1134</v>
      </c>
      <c r="C1146" s="278">
        <f t="shared" si="123"/>
        <v>1152</v>
      </c>
      <c r="E1146" s="282" cm="1">
        <f t="array" ref="E1146">IF($C1146="","",INDEX(import_data,$C1146,E$9))</f>
        <v>1822</v>
      </c>
      <c r="F1146" s="280" t="str" cm="1">
        <f t="array" ref="F1146">IF($C1146="","",INDEX(import_data,$C1146,F$9))</f>
        <v>Vedran</v>
      </c>
      <c r="G1146" s="280" t="str" cm="1">
        <f t="array" ref="G1146">IF($C1146="","",INDEX(import_data,$C1146,G$9))</f>
        <v>Tkalec</v>
      </c>
      <c r="H1146" s="280" t="str" cm="1">
        <f t="array" ref="H1146">IF($C1146="","",IF(INDEX(import_data,$C1146,H$9)="","",INDEX(import_data,$C1146,H$9)))</f>
        <v>OK Međimurje</v>
      </c>
      <c r="I1146" s="300" t="str" cm="1">
        <f t="array" ref="I1146">IF($C1146="","",IF(INDEX(import_data,$C1146,I$9)="","",INDEX(import_data,$C1146,I$9)))</f>
        <v/>
      </c>
      <c r="K1146" s="312" t="str">
        <f t="shared" si="120"/>
        <v>Vedran – Tkalec – OK Međimurje</v>
      </c>
      <c r="L1146" s="92" t="s">
        <v>0</v>
      </c>
      <c r="M1146" s="312" t="str">
        <f t="shared" si="121"/>
        <v>Vedran – Tkalec – OK Međimurje</v>
      </c>
      <c r="N1146" s="92" t="s">
        <v>0</v>
      </c>
      <c r="O1146" s="312" t="str">
        <f t="shared" si="122"/>
        <v>Vedran – Tkalec</v>
      </c>
      <c r="P1146" s="92" t="s">
        <v>0</v>
      </c>
      <c r="Q1146" s="141">
        <f t="shared" si="125"/>
        <v>1134</v>
      </c>
      <c r="R1146" s="278" t="str">
        <f t="shared" si="124"/>
        <v/>
      </c>
      <c r="T1146" s="282" t="str" cm="1">
        <f t="array" ref="T1146">IFERROR(INDEX(import_data,MATCH($T$8&amp;"-"&amp;$Q1146,import_key,0),T$9),"")</f>
        <v/>
      </c>
      <c r="U1146" s="280" t="str" cm="1">
        <f t="array" ref="U1146">IFERROR(INDEX(import_data,MATCH($T$8&amp;"-"&amp;$Q1146,import_key,0),U$9),"")</f>
        <v/>
      </c>
      <c r="V1146" s="300" t="str" cm="1">
        <f t="array" ref="V1146">IFERROR(INDEX(import_data,MATCH($T$8&amp;"-"&amp;$Q1146,import_key,0),V$9),"")</f>
        <v/>
      </c>
    </row>
    <row r="1147" spans="2:22" x14ac:dyDescent="0.25">
      <c r="B1147" s="141">
        <f t="shared" si="126"/>
        <v>1135</v>
      </c>
      <c r="C1147" s="278">
        <f t="shared" si="123"/>
        <v>1153</v>
      </c>
      <c r="E1147" s="282" cm="1">
        <f t="array" ref="E1147">IF($C1147="","",INDEX(import_data,$C1147,E$9))</f>
        <v>2258</v>
      </c>
      <c r="F1147" s="280" t="str" cm="1">
        <f t="array" ref="F1147">IF($C1147="","",INDEX(import_data,$C1147,F$9))</f>
        <v>Vedrana</v>
      </c>
      <c r="G1147" s="280" t="str" cm="1">
        <f t="array" ref="G1147">IF($C1147="","",INDEX(import_data,$C1147,G$9))</f>
        <v>Gnjidić</v>
      </c>
      <c r="H1147" s="280" t="str" cm="1">
        <f t="array" ref="H1147">IF($C1147="","",IF(INDEX(import_data,$C1147,H$9)="","",INDEX(import_data,$C1147,H$9)))</f>
        <v>OK Kapela</v>
      </c>
      <c r="I1147" s="300" t="str" cm="1">
        <f t="array" ref="I1147">IF($C1147="","",IF(INDEX(import_data,$C1147,I$9)="","",INDEX(import_data,$C1147,I$9)))</f>
        <v/>
      </c>
      <c r="K1147" s="312" t="str">
        <f t="shared" si="120"/>
        <v>Vedrana – Gnjidić – OK Kapela</v>
      </c>
      <c r="L1147" s="92" t="s">
        <v>0</v>
      </c>
      <c r="M1147" s="312" t="str">
        <f t="shared" si="121"/>
        <v>Vedrana – Gnjidić – OK Kapela</v>
      </c>
      <c r="N1147" s="92" t="s">
        <v>0</v>
      </c>
      <c r="O1147" s="312" t="str">
        <f t="shared" si="122"/>
        <v>Vedrana – Gnjidić</v>
      </c>
      <c r="P1147" s="92" t="s">
        <v>0</v>
      </c>
      <c r="Q1147" s="141">
        <f t="shared" si="125"/>
        <v>1135</v>
      </c>
      <c r="R1147" s="278" t="str">
        <f t="shared" si="124"/>
        <v/>
      </c>
      <c r="T1147" s="282" t="str" cm="1">
        <f t="array" ref="T1147">IFERROR(INDEX(import_data,MATCH($T$8&amp;"-"&amp;$Q1147,import_key,0),T$9),"")</f>
        <v/>
      </c>
      <c r="U1147" s="280" t="str" cm="1">
        <f t="array" ref="U1147">IFERROR(INDEX(import_data,MATCH($T$8&amp;"-"&amp;$Q1147,import_key,0),U$9),"")</f>
        <v/>
      </c>
      <c r="V1147" s="300" t="str" cm="1">
        <f t="array" ref="V1147">IFERROR(INDEX(import_data,MATCH($T$8&amp;"-"&amp;$Q1147,import_key,0),V$9),"")</f>
        <v/>
      </c>
    </row>
    <row r="1148" spans="2:22" x14ac:dyDescent="0.25">
      <c r="B1148" s="141">
        <f t="shared" si="126"/>
        <v>1136</v>
      </c>
      <c r="C1148" s="278">
        <f t="shared" si="123"/>
        <v>1154</v>
      </c>
      <c r="E1148" s="282" cm="1">
        <f t="array" ref="E1148">IF($C1148="","",INDEX(import_data,$C1148,E$9))</f>
        <v>1502</v>
      </c>
      <c r="F1148" s="280" t="str" cm="1">
        <f t="array" ref="F1148">IF($C1148="","",INDEX(import_data,$C1148,F$9))</f>
        <v>Vedrana</v>
      </c>
      <c r="G1148" s="280" t="str" cm="1">
        <f t="array" ref="G1148">IF($C1148="","",INDEX(import_data,$C1148,G$9))</f>
        <v>Radić</v>
      </c>
      <c r="H1148" s="280" t="str" cm="1">
        <f t="array" ref="H1148">IF($C1148="","",IF(INDEX(import_data,$C1148,H$9)="","",INDEX(import_data,$C1148,H$9)))</f>
        <v>OK Vihor</v>
      </c>
      <c r="I1148" s="300" t="str" cm="1">
        <f t="array" ref="I1148">IF($C1148="","",IF(INDEX(import_data,$C1148,I$9)="","",INDEX(import_data,$C1148,I$9)))</f>
        <v/>
      </c>
      <c r="K1148" s="312" t="str">
        <f t="shared" si="120"/>
        <v>Vedrana – Radić – OK Vihor</v>
      </c>
      <c r="L1148" s="92" t="s">
        <v>0</v>
      </c>
      <c r="M1148" s="312" t="str">
        <f t="shared" si="121"/>
        <v>Vedrana – Radić – OK Vihor</v>
      </c>
      <c r="N1148" s="92" t="s">
        <v>0</v>
      </c>
      <c r="O1148" s="312" t="str">
        <f t="shared" si="122"/>
        <v>Vedrana – Radić</v>
      </c>
      <c r="P1148" s="92" t="s">
        <v>0</v>
      </c>
      <c r="Q1148" s="141">
        <f t="shared" si="125"/>
        <v>1136</v>
      </c>
      <c r="R1148" s="278" t="str">
        <f t="shared" si="124"/>
        <v/>
      </c>
      <c r="T1148" s="282" t="str" cm="1">
        <f t="array" ref="T1148">IFERROR(INDEX(import_data,MATCH($T$8&amp;"-"&amp;$Q1148,import_key,0),T$9),"")</f>
        <v/>
      </c>
      <c r="U1148" s="280" t="str" cm="1">
        <f t="array" ref="U1148">IFERROR(INDEX(import_data,MATCH($T$8&amp;"-"&amp;$Q1148,import_key,0),U$9),"")</f>
        <v/>
      </c>
      <c r="V1148" s="300" t="str" cm="1">
        <f t="array" ref="V1148">IFERROR(INDEX(import_data,MATCH($T$8&amp;"-"&amp;$Q1148,import_key,0),V$9),"")</f>
        <v/>
      </c>
    </row>
    <row r="1149" spans="2:22" x14ac:dyDescent="0.25">
      <c r="B1149" s="141">
        <f t="shared" si="126"/>
        <v>1137</v>
      </c>
      <c r="C1149" s="278">
        <f t="shared" si="123"/>
        <v>1155</v>
      </c>
      <c r="E1149" s="282" cm="1">
        <f t="array" ref="E1149">IF($C1149="","",INDEX(import_data,$C1149,E$9))</f>
        <v>2035</v>
      </c>
      <c r="F1149" s="280" t="str" cm="1">
        <f t="array" ref="F1149">IF($C1149="","",INDEX(import_data,$C1149,F$9))</f>
        <v>Vedrana</v>
      </c>
      <c r="G1149" s="280" t="str" cm="1">
        <f t="array" ref="G1149">IF($C1149="","",INDEX(import_data,$C1149,G$9))</f>
        <v>Četković</v>
      </c>
      <c r="H1149" s="280" t="str" cm="1">
        <f t="array" ref="H1149">IF($C1149="","",IF(INDEX(import_data,$C1149,H$9)="","",INDEX(import_data,$C1149,H$9)))</f>
        <v>OK Međimurje</v>
      </c>
      <c r="I1149" s="300" t="str" cm="1">
        <f t="array" ref="I1149">IF($C1149="","",IF(INDEX(import_data,$C1149,I$9)="","",INDEX(import_data,$C1149,I$9)))</f>
        <v/>
      </c>
      <c r="K1149" s="312" t="str">
        <f t="shared" si="120"/>
        <v>Vedrana – Četković – OK Međimurje</v>
      </c>
      <c r="L1149" s="92" t="s">
        <v>0</v>
      </c>
      <c r="M1149" s="312" t="str">
        <f t="shared" si="121"/>
        <v>Vedrana – Četković – OK Međimurje</v>
      </c>
      <c r="N1149" s="92" t="s">
        <v>0</v>
      </c>
      <c r="O1149" s="312" t="str">
        <f t="shared" si="122"/>
        <v>Vedrana – Četković</v>
      </c>
      <c r="P1149" s="92" t="s">
        <v>0</v>
      </c>
      <c r="Q1149" s="141">
        <f t="shared" si="125"/>
        <v>1137</v>
      </c>
      <c r="R1149" s="278" t="str">
        <f t="shared" si="124"/>
        <v/>
      </c>
      <c r="T1149" s="282" t="str" cm="1">
        <f t="array" ref="T1149">IFERROR(INDEX(import_data,MATCH($T$8&amp;"-"&amp;$Q1149,import_key,0),T$9),"")</f>
        <v/>
      </c>
      <c r="U1149" s="280" t="str" cm="1">
        <f t="array" ref="U1149">IFERROR(INDEX(import_data,MATCH($T$8&amp;"-"&amp;$Q1149,import_key,0),U$9),"")</f>
        <v/>
      </c>
      <c r="V1149" s="300" t="str" cm="1">
        <f t="array" ref="V1149">IFERROR(INDEX(import_data,MATCH($T$8&amp;"-"&amp;$Q1149,import_key,0),V$9),"")</f>
        <v/>
      </c>
    </row>
    <row r="1150" spans="2:22" x14ac:dyDescent="0.25">
      <c r="B1150" s="141">
        <f t="shared" si="126"/>
        <v>1138</v>
      </c>
      <c r="C1150" s="278">
        <f t="shared" si="123"/>
        <v>1156</v>
      </c>
      <c r="E1150" s="282" cm="1">
        <f t="array" ref="E1150">IF($C1150="","",INDEX(import_data,$C1150,E$9))</f>
        <v>2229</v>
      </c>
      <c r="F1150" s="280" t="str" cm="1">
        <f t="array" ref="F1150">IF($C1150="","",INDEX(import_data,$C1150,F$9))</f>
        <v>Vera</v>
      </c>
      <c r="G1150" s="280" t="str" cm="1">
        <f t="array" ref="G1150">IF($C1150="","",INDEX(import_data,$C1150,G$9))</f>
        <v>Shakhova</v>
      </c>
      <c r="H1150" s="280" t="str" cm="1">
        <f t="array" ref="H1150">IF($C1150="","",IF(INDEX(import_data,$C1150,H$9)="","",INDEX(import_data,$C1150,H$9)))</f>
        <v>OK Vihor</v>
      </c>
      <c r="I1150" s="300" t="str" cm="1">
        <f t="array" ref="I1150">IF($C1150="","",IF(INDEX(import_data,$C1150,I$9)="","",INDEX(import_data,$C1150,I$9)))</f>
        <v>Ž65</v>
      </c>
      <c r="K1150" s="312" t="str">
        <f t="shared" si="120"/>
        <v>Vera – Shakhova – OK Vihor – Ž65</v>
      </c>
      <c r="L1150" s="92" t="s">
        <v>0</v>
      </c>
      <c r="M1150" s="312" t="str">
        <f t="shared" si="121"/>
        <v>Vera – Shakhova – OK Vihor</v>
      </c>
      <c r="N1150" s="92" t="s">
        <v>0</v>
      </c>
      <c r="O1150" s="312" t="str">
        <f t="shared" si="122"/>
        <v>Vera – Shakhova</v>
      </c>
      <c r="P1150" s="92" t="s">
        <v>0</v>
      </c>
      <c r="Q1150" s="141">
        <f t="shared" si="125"/>
        <v>1138</v>
      </c>
      <c r="R1150" s="278" t="str">
        <f t="shared" si="124"/>
        <v/>
      </c>
      <c r="T1150" s="282" t="str" cm="1">
        <f t="array" ref="T1150">IFERROR(INDEX(import_data,MATCH($T$8&amp;"-"&amp;$Q1150,import_key,0),T$9),"")</f>
        <v/>
      </c>
      <c r="U1150" s="280" t="str" cm="1">
        <f t="array" ref="U1150">IFERROR(INDEX(import_data,MATCH($T$8&amp;"-"&amp;$Q1150,import_key,0),U$9),"")</f>
        <v/>
      </c>
      <c r="V1150" s="300" t="str" cm="1">
        <f t="array" ref="V1150">IFERROR(INDEX(import_data,MATCH($T$8&amp;"-"&amp;$Q1150,import_key,0),V$9),"")</f>
        <v/>
      </c>
    </row>
    <row r="1151" spans="2:22" x14ac:dyDescent="0.25">
      <c r="B1151" s="141">
        <f t="shared" si="126"/>
        <v>1139</v>
      </c>
      <c r="C1151" s="278">
        <f t="shared" si="123"/>
        <v>1157</v>
      </c>
      <c r="E1151" s="282" cm="1">
        <f t="array" ref="E1151">IF($C1151="","",INDEX(import_data,$C1151,E$9))</f>
        <v>1279</v>
      </c>
      <c r="F1151" s="280" t="str" cm="1">
        <f t="array" ref="F1151">IF($C1151="","",INDEX(import_data,$C1151,F$9))</f>
        <v>Vera</v>
      </c>
      <c r="G1151" s="280" t="str" cm="1">
        <f t="array" ref="G1151">IF($C1151="","",INDEX(import_data,$C1151,G$9))</f>
        <v>Franc</v>
      </c>
      <c r="H1151" s="280" t="str" cm="1">
        <f t="array" ref="H1151">IF($C1151="","",IF(INDEX(import_data,$C1151,H$9)="","",INDEX(import_data,$C1151,H$9)))</f>
        <v>OK Kapela</v>
      </c>
      <c r="I1151" s="300" t="str" cm="1">
        <f t="array" ref="I1151">IF($C1151="","",IF(INDEX(import_data,$C1151,I$9)="","",INDEX(import_data,$C1151,I$9)))</f>
        <v>Ž65</v>
      </c>
      <c r="K1151" s="312" t="str">
        <f t="shared" si="120"/>
        <v>Vera – Franc – OK Kapela – Ž65</v>
      </c>
      <c r="L1151" s="92" t="s">
        <v>0</v>
      </c>
      <c r="M1151" s="312" t="str">
        <f t="shared" si="121"/>
        <v>Vera – Franc – OK Kapela</v>
      </c>
      <c r="N1151" s="92" t="s">
        <v>0</v>
      </c>
      <c r="O1151" s="312" t="str">
        <f t="shared" si="122"/>
        <v>Vera – Franc</v>
      </c>
      <c r="P1151" s="92" t="s">
        <v>0</v>
      </c>
      <c r="Q1151" s="141">
        <f t="shared" si="125"/>
        <v>1139</v>
      </c>
      <c r="R1151" s="278" t="str">
        <f t="shared" si="124"/>
        <v/>
      </c>
      <c r="T1151" s="282" t="str" cm="1">
        <f t="array" ref="T1151">IFERROR(INDEX(import_data,MATCH($T$8&amp;"-"&amp;$Q1151,import_key,0),T$9),"")</f>
        <v/>
      </c>
      <c r="U1151" s="280" t="str" cm="1">
        <f t="array" ref="U1151">IFERROR(INDEX(import_data,MATCH($T$8&amp;"-"&amp;$Q1151,import_key,0),U$9),"")</f>
        <v/>
      </c>
      <c r="V1151" s="300" t="str" cm="1">
        <f t="array" ref="V1151">IFERROR(INDEX(import_data,MATCH($T$8&amp;"-"&amp;$Q1151,import_key,0),V$9),"")</f>
        <v/>
      </c>
    </row>
    <row r="1152" spans="2:22" x14ac:dyDescent="0.25">
      <c r="B1152" s="141">
        <f t="shared" si="126"/>
        <v>1140</v>
      </c>
      <c r="C1152" s="278">
        <f t="shared" si="123"/>
        <v>1158</v>
      </c>
      <c r="E1152" s="282" cm="1">
        <f t="array" ref="E1152">IF($C1152="","",INDEX(import_data,$C1152,E$9))</f>
        <v>1364</v>
      </c>
      <c r="F1152" s="280" t="str" cm="1">
        <f t="array" ref="F1152">IF($C1152="","",INDEX(import_data,$C1152,F$9))</f>
        <v>Veronika</v>
      </c>
      <c r="G1152" s="280" t="str" cm="1">
        <f t="array" ref="G1152">IF($C1152="","",INDEX(import_data,$C1152,G$9))</f>
        <v>Šantić</v>
      </c>
      <c r="H1152" s="280" t="str" cm="1">
        <f t="array" ref="H1152">IF($C1152="","",IF(INDEX(import_data,$C1152,H$9)="","",INDEX(import_data,$C1152,H$9)))</f>
        <v>OK Bjelovar</v>
      </c>
      <c r="I1152" s="300" t="str" cm="1">
        <f t="array" ref="I1152">IF($C1152="","",IF(INDEX(import_data,$C1152,I$9)="","",INDEX(import_data,$C1152,I$9)))</f>
        <v>Ž12</v>
      </c>
      <c r="K1152" s="312" t="str">
        <f t="shared" si="120"/>
        <v>Veronika – Šantić – OK Bjelovar – Ž12</v>
      </c>
      <c r="L1152" s="92" t="s">
        <v>0</v>
      </c>
      <c r="M1152" s="312" t="str">
        <f t="shared" si="121"/>
        <v>Veronika – Šantić – OK Bjelovar</v>
      </c>
      <c r="N1152" s="92" t="s">
        <v>0</v>
      </c>
      <c r="O1152" s="312" t="str">
        <f t="shared" si="122"/>
        <v>Veronika – Šantić</v>
      </c>
      <c r="P1152" s="92" t="s">
        <v>0</v>
      </c>
      <c r="Q1152" s="141">
        <f t="shared" si="125"/>
        <v>1140</v>
      </c>
      <c r="R1152" s="278" t="str">
        <f t="shared" si="124"/>
        <v/>
      </c>
      <c r="T1152" s="282" t="str" cm="1">
        <f t="array" ref="T1152">IFERROR(INDEX(import_data,MATCH($T$8&amp;"-"&amp;$Q1152,import_key,0),T$9),"")</f>
        <v/>
      </c>
      <c r="U1152" s="280" t="str" cm="1">
        <f t="array" ref="U1152">IFERROR(INDEX(import_data,MATCH($T$8&amp;"-"&amp;$Q1152,import_key,0),U$9),"")</f>
        <v/>
      </c>
      <c r="V1152" s="300" t="str" cm="1">
        <f t="array" ref="V1152">IFERROR(INDEX(import_data,MATCH($T$8&amp;"-"&amp;$Q1152,import_key,0),V$9),"")</f>
        <v/>
      </c>
    </row>
    <row r="1153" spans="2:22" x14ac:dyDescent="0.25">
      <c r="B1153" s="141">
        <f t="shared" si="126"/>
        <v>1141</v>
      </c>
      <c r="C1153" s="278">
        <f t="shared" si="123"/>
        <v>1159</v>
      </c>
      <c r="E1153" s="282" cm="1">
        <f t="array" ref="E1153">IF($C1153="","",INDEX(import_data,$C1153,E$9))</f>
        <v>1661</v>
      </c>
      <c r="F1153" s="280" t="str" cm="1">
        <f t="array" ref="F1153">IF($C1153="","",INDEX(import_data,$C1153,F$9))</f>
        <v>Vesna</v>
      </c>
      <c r="G1153" s="280" t="str" cm="1">
        <f t="array" ref="G1153">IF($C1153="","",INDEX(import_data,$C1153,G$9))</f>
        <v>Pascuttini-Juraga</v>
      </c>
      <c r="H1153" s="280" t="str" cm="1">
        <f t="array" ref="H1153">IF($C1153="","",IF(INDEX(import_data,$C1153,H$9)="","",INDEX(import_data,$C1153,H$9)))</f>
        <v>OK Varaždin</v>
      </c>
      <c r="I1153" s="300" t="str" cm="1">
        <f t="array" ref="I1153">IF($C1153="","",IF(INDEX(import_data,$C1153,I$9)="","",INDEX(import_data,$C1153,I$9)))</f>
        <v/>
      </c>
      <c r="K1153" s="312" t="str">
        <f t="shared" si="120"/>
        <v>Vesna – Pascuttini-Juraga – OK Varaždin</v>
      </c>
      <c r="L1153" s="92" t="s">
        <v>0</v>
      </c>
      <c r="M1153" s="312" t="str">
        <f t="shared" si="121"/>
        <v>Vesna – Pascuttini-Juraga – OK Varaždin</v>
      </c>
      <c r="N1153" s="92" t="s">
        <v>0</v>
      </c>
      <c r="O1153" s="312" t="str">
        <f t="shared" si="122"/>
        <v>Vesna – Pascuttini-Juraga</v>
      </c>
      <c r="P1153" s="92" t="s">
        <v>0</v>
      </c>
      <c r="Q1153" s="141">
        <f t="shared" si="125"/>
        <v>1141</v>
      </c>
      <c r="R1153" s="278" t="str">
        <f t="shared" si="124"/>
        <v/>
      </c>
      <c r="T1153" s="282" t="str" cm="1">
        <f t="array" ref="T1153">IFERROR(INDEX(import_data,MATCH($T$8&amp;"-"&amp;$Q1153,import_key,0),T$9),"")</f>
        <v/>
      </c>
      <c r="U1153" s="280" t="str" cm="1">
        <f t="array" ref="U1153">IFERROR(INDEX(import_data,MATCH($T$8&amp;"-"&amp;$Q1153,import_key,0),U$9),"")</f>
        <v/>
      </c>
      <c r="V1153" s="300" t="str" cm="1">
        <f t="array" ref="V1153">IFERROR(INDEX(import_data,MATCH($T$8&amp;"-"&amp;$Q1153,import_key,0),V$9),"")</f>
        <v/>
      </c>
    </row>
    <row r="1154" spans="2:22" x14ac:dyDescent="0.25">
      <c r="B1154" s="141">
        <f t="shared" si="126"/>
        <v>1142</v>
      </c>
      <c r="C1154" s="278">
        <f t="shared" si="123"/>
        <v>1160</v>
      </c>
      <c r="E1154" s="282" cm="1">
        <f t="array" ref="E1154">IF($C1154="","",INDEX(import_data,$C1154,E$9))</f>
        <v>1814</v>
      </c>
      <c r="F1154" s="280" t="str" cm="1">
        <f t="array" ref="F1154">IF($C1154="","",INDEX(import_data,$C1154,F$9))</f>
        <v>Vesna</v>
      </c>
      <c r="G1154" s="280" t="str" cm="1">
        <f t="array" ref="G1154">IF($C1154="","",INDEX(import_data,$C1154,G$9))</f>
        <v>Ciglar Kovač</v>
      </c>
      <c r="H1154" s="280" t="str" cm="1">
        <f t="array" ref="H1154">IF($C1154="","",IF(INDEX(import_data,$C1154,H$9)="","",INDEX(import_data,$C1154,H$9)))</f>
        <v>OK Vihor</v>
      </c>
      <c r="I1154" s="300" t="str" cm="1">
        <f t="array" ref="I1154">IF($C1154="","",IF(INDEX(import_data,$C1154,I$9)="","",INDEX(import_data,$C1154,I$9)))</f>
        <v/>
      </c>
      <c r="K1154" s="312" t="str">
        <f t="shared" si="120"/>
        <v>Vesna – Ciglar Kovač – OK Vihor</v>
      </c>
      <c r="L1154" s="92" t="s">
        <v>0</v>
      </c>
      <c r="M1154" s="312" t="str">
        <f t="shared" si="121"/>
        <v>Vesna – Ciglar Kovač – OK Vihor</v>
      </c>
      <c r="N1154" s="92" t="s">
        <v>0</v>
      </c>
      <c r="O1154" s="312" t="str">
        <f t="shared" si="122"/>
        <v>Vesna – Ciglar Kovač</v>
      </c>
      <c r="P1154" s="92" t="s">
        <v>0</v>
      </c>
      <c r="Q1154" s="141">
        <f t="shared" si="125"/>
        <v>1142</v>
      </c>
      <c r="R1154" s="278" t="str">
        <f t="shared" si="124"/>
        <v/>
      </c>
      <c r="T1154" s="282" t="str" cm="1">
        <f t="array" ref="T1154">IFERROR(INDEX(import_data,MATCH($T$8&amp;"-"&amp;$Q1154,import_key,0),T$9),"")</f>
        <v/>
      </c>
      <c r="U1154" s="280" t="str" cm="1">
        <f t="array" ref="U1154">IFERROR(INDEX(import_data,MATCH($T$8&amp;"-"&amp;$Q1154,import_key,0),U$9),"")</f>
        <v/>
      </c>
      <c r="V1154" s="300" t="str" cm="1">
        <f t="array" ref="V1154">IFERROR(INDEX(import_data,MATCH($T$8&amp;"-"&amp;$Q1154,import_key,0),V$9),"")</f>
        <v/>
      </c>
    </row>
    <row r="1155" spans="2:22" x14ac:dyDescent="0.25">
      <c r="B1155" s="141">
        <f t="shared" si="126"/>
        <v>1143</v>
      </c>
      <c r="C1155" s="278">
        <f t="shared" si="123"/>
        <v>1161</v>
      </c>
      <c r="E1155" s="282" cm="1">
        <f t="array" ref="E1155">IF($C1155="","",INDEX(import_data,$C1155,E$9))</f>
        <v>1037</v>
      </c>
      <c r="F1155" s="280" t="str" cm="1">
        <f t="array" ref="F1155">IF($C1155="","",INDEX(import_data,$C1155,F$9))</f>
        <v>Vesna</v>
      </c>
      <c r="G1155" s="280" t="str" cm="1">
        <f t="array" ref="G1155">IF($C1155="","",INDEX(import_data,$C1155,G$9))</f>
        <v>Žarak</v>
      </c>
      <c r="H1155" s="280" t="str" cm="1">
        <f t="array" ref="H1155">IF($C1155="","",IF(INDEX(import_data,$C1155,H$9)="","",INDEX(import_data,$C1155,H$9)))</f>
        <v>OK Vihor</v>
      </c>
      <c r="I1155" s="300" t="str" cm="1">
        <f t="array" ref="I1155">IF($C1155="","",IF(INDEX(import_data,$C1155,I$9)="","",INDEX(import_data,$C1155,I$9)))</f>
        <v/>
      </c>
      <c r="K1155" s="312" t="str">
        <f t="shared" si="120"/>
        <v>Vesna – Žarak – OK Vihor</v>
      </c>
      <c r="L1155" s="92" t="s">
        <v>0</v>
      </c>
      <c r="M1155" s="312" t="str">
        <f t="shared" si="121"/>
        <v>Vesna – Žarak – OK Vihor</v>
      </c>
      <c r="N1155" s="92" t="s">
        <v>0</v>
      </c>
      <c r="O1155" s="312" t="str">
        <f t="shared" si="122"/>
        <v>Vesna – Žarak</v>
      </c>
      <c r="P1155" s="92" t="s">
        <v>0</v>
      </c>
      <c r="Q1155" s="141">
        <f t="shared" si="125"/>
        <v>1143</v>
      </c>
      <c r="R1155" s="278" t="str">
        <f t="shared" si="124"/>
        <v/>
      </c>
      <c r="T1155" s="282" t="str" cm="1">
        <f t="array" ref="T1155">IFERROR(INDEX(import_data,MATCH($T$8&amp;"-"&amp;$Q1155,import_key,0),T$9),"")</f>
        <v/>
      </c>
      <c r="U1155" s="280" t="str" cm="1">
        <f t="array" ref="U1155">IFERROR(INDEX(import_data,MATCH($T$8&amp;"-"&amp;$Q1155,import_key,0),U$9),"")</f>
        <v/>
      </c>
      <c r="V1155" s="300" t="str" cm="1">
        <f t="array" ref="V1155">IFERROR(INDEX(import_data,MATCH($T$8&amp;"-"&amp;$Q1155,import_key,0),V$9),"")</f>
        <v/>
      </c>
    </row>
    <row r="1156" spans="2:22" x14ac:dyDescent="0.25">
      <c r="B1156" s="141">
        <f t="shared" si="126"/>
        <v>1144</v>
      </c>
      <c r="C1156" s="278">
        <f t="shared" si="123"/>
        <v>1162</v>
      </c>
      <c r="E1156" s="282" cm="1">
        <f t="array" ref="E1156">IF($C1156="","",INDEX(import_data,$C1156,E$9))</f>
        <v>1165</v>
      </c>
      <c r="F1156" s="280" t="str" cm="1">
        <f t="array" ref="F1156">IF($C1156="","",INDEX(import_data,$C1156,F$9))</f>
        <v>Vibor</v>
      </c>
      <c r="G1156" s="280" t="str" cm="1">
        <f t="array" ref="G1156">IF($C1156="","",INDEX(import_data,$C1156,G$9))</f>
        <v>Strmečki</v>
      </c>
      <c r="H1156" s="280" t="str" cm="1">
        <f t="array" ref="H1156">IF($C1156="","",IF(INDEX(import_data,$C1156,H$9)="","",INDEX(import_data,$C1156,H$9)))</f>
        <v>OK Maksimir</v>
      </c>
      <c r="I1156" s="300" t="str" cm="1">
        <f t="array" ref="I1156">IF($C1156="","",IF(INDEX(import_data,$C1156,I$9)="","",INDEX(import_data,$C1156,I$9)))</f>
        <v>M16</v>
      </c>
      <c r="K1156" s="312" t="str">
        <f t="shared" si="120"/>
        <v>Vibor – Strmečki – OK Maksimir – M16</v>
      </c>
      <c r="L1156" s="92" t="s">
        <v>0</v>
      </c>
      <c r="M1156" s="312" t="str">
        <f t="shared" si="121"/>
        <v>Vibor – Strmečki – OK Maksimir</v>
      </c>
      <c r="N1156" s="92" t="s">
        <v>0</v>
      </c>
      <c r="O1156" s="312" t="str">
        <f t="shared" si="122"/>
        <v>Vibor – Strmečki</v>
      </c>
      <c r="P1156" s="92" t="s">
        <v>0</v>
      </c>
      <c r="Q1156" s="141">
        <f t="shared" si="125"/>
        <v>1144</v>
      </c>
      <c r="R1156" s="278" t="str">
        <f t="shared" si="124"/>
        <v/>
      </c>
      <c r="T1156" s="282" t="str" cm="1">
        <f t="array" ref="T1156">IFERROR(INDEX(import_data,MATCH($T$8&amp;"-"&amp;$Q1156,import_key,0),T$9),"")</f>
        <v/>
      </c>
      <c r="U1156" s="280" t="str" cm="1">
        <f t="array" ref="U1156">IFERROR(INDEX(import_data,MATCH($T$8&amp;"-"&amp;$Q1156,import_key,0),U$9),"")</f>
        <v/>
      </c>
      <c r="V1156" s="300" t="str" cm="1">
        <f t="array" ref="V1156">IFERROR(INDEX(import_data,MATCH($T$8&amp;"-"&amp;$Q1156,import_key,0),V$9),"")</f>
        <v/>
      </c>
    </row>
    <row r="1157" spans="2:22" x14ac:dyDescent="0.25">
      <c r="B1157" s="141">
        <f t="shared" si="126"/>
        <v>1145</v>
      </c>
      <c r="C1157" s="278">
        <f t="shared" si="123"/>
        <v>1163</v>
      </c>
      <c r="E1157" s="282" cm="1">
        <f t="array" ref="E1157">IF($C1157="","",INDEX(import_data,$C1157,E$9))</f>
        <v>1584</v>
      </c>
      <c r="F1157" s="280" t="str" cm="1">
        <f t="array" ref="F1157">IF($C1157="","",INDEX(import_data,$C1157,F$9))</f>
        <v>Vid</v>
      </c>
      <c r="G1157" s="280" t="str" cm="1">
        <f t="array" ref="G1157">IF($C1157="","",INDEX(import_data,$C1157,G$9))</f>
        <v>Hovorka</v>
      </c>
      <c r="H1157" s="280" t="str" cm="1">
        <f t="array" ref="H1157">IF($C1157="","",IF(INDEX(import_data,$C1157,H$9)="","",INDEX(import_data,$C1157,H$9)))</f>
        <v>OK Japetić</v>
      </c>
      <c r="I1157" s="300" t="str" cm="1">
        <f t="array" ref="I1157">IF($C1157="","",IF(INDEX(import_data,$C1157,I$9)="","",INDEX(import_data,$C1157,I$9)))</f>
        <v/>
      </c>
      <c r="K1157" s="312" t="str">
        <f t="shared" si="120"/>
        <v>Vid – Hovorka – OK Japetić</v>
      </c>
      <c r="L1157" s="92" t="s">
        <v>0</v>
      </c>
      <c r="M1157" s="312" t="str">
        <f t="shared" si="121"/>
        <v>Vid – Hovorka – OK Japetić</v>
      </c>
      <c r="N1157" s="92" t="s">
        <v>0</v>
      </c>
      <c r="O1157" s="312" t="str">
        <f t="shared" si="122"/>
        <v>Vid – Hovorka</v>
      </c>
      <c r="P1157" s="92" t="s">
        <v>0</v>
      </c>
      <c r="Q1157" s="141">
        <f t="shared" si="125"/>
        <v>1145</v>
      </c>
      <c r="R1157" s="278" t="str">
        <f t="shared" si="124"/>
        <v/>
      </c>
      <c r="T1157" s="282" t="str" cm="1">
        <f t="array" ref="T1157">IFERROR(INDEX(import_data,MATCH($T$8&amp;"-"&amp;$Q1157,import_key,0),T$9),"")</f>
        <v/>
      </c>
      <c r="U1157" s="280" t="str" cm="1">
        <f t="array" ref="U1157">IFERROR(INDEX(import_data,MATCH($T$8&amp;"-"&amp;$Q1157,import_key,0),U$9),"")</f>
        <v/>
      </c>
      <c r="V1157" s="300" t="str" cm="1">
        <f t="array" ref="V1157">IFERROR(INDEX(import_data,MATCH($T$8&amp;"-"&amp;$Q1157,import_key,0),V$9),"")</f>
        <v/>
      </c>
    </row>
    <row r="1158" spans="2:22" x14ac:dyDescent="0.25">
      <c r="B1158" s="141">
        <f t="shared" si="126"/>
        <v>1146</v>
      </c>
      <c r="C1158" s="278">
        <f t="shared" si="123"/>
        <v>1164</v>
      </c>
      <c r="E1158" s="282" cm="1">
        <f t="array" ref="E1158">IF($C1158="","",INDEX(import_data,$C1158,E$9))</f>
        <v>1263</v>
      </c>
      <c r="F1158" s="280" t="str" cm="1">
        <f t="array" ref="F1158">IF($C1158="","",INDEX(import_data,$C1158,F$9))</f>
        <v>Vid</v>
      </c>
      <c r="G1158" s="280" t="str" cm="1">
        <f t="array" ref="G1158">IF($C1158="","",INDEX(import_data,$C1158,G$9))</f>
        <v>Kodba</v>
      </c>
      <c r="H1158" s="280" t="str" cm="1">
        <f t="array" ref="H1158">IF($C1158="","",IF(INDEX(import_data,$C1158,H$9)="","",INDEX(import_data,$C1158,H$9)))</f>
        <v>OK Vihor</v>
      </c>
      <c r="I1158" s="300" t="str" cm="1">
        <f t="array" ref="I1158">IF($C1158="","",IF(INDEX(import_data,$C1158,I$9)="","",INDEX(import_data,$C1158,I$9)))</f>
        <v>M21B</v>
      </c>
      <c r="K1158" s="312" t="str">
        <f t="shared" si="120"/>
        <v>Vid – Kodba – OK Vihor – M21B</v>
      </c>
      <c r="L1158" s="92" t="s">
        <v>0</v>
      </c>
      <c r="M1158" s="312" t="str">
        <f t="shared" si="121"/>
        <v>Vid – Kodba – OK Vihor</v>
      </c>
      <c r="N1158" s="92" t="s">
        <v>0</v>
      </c>
      <c r="O1158" s="312" t="str">
        <f t="shared" si="122"/>
        <v>Vid – Kodba</v>
      </c>
      <c r="P1158" s="92" t="s">
        <v>0</v>
      </c>
      <c r="Q1158" s="141">
        <f t="shared" si="125"/>
        <v>1146</v>
      </c>
      <c r="R1158" s="278" t="str">
        <f t="shared" si="124"/>
        <v/>
      </c>
      <c r="T1158" s="282" t="str" cm="1">
        <f t="array" ref="T1158">IFERROR(INDEX(import_data,MATCH($T$8&amp;"-"&amp;$Q1158,import_key,0),T$9),"")</f>
        <v/>
      </c>
      <c r="U1158" s="280" t="str" cm="1">
        <f t="array" ref="U1158">IFERROR(INDEX(import_data,MATCH($T$8&amp;"-"&amp;$Q1158,import_key,0),U$9),"")</f>
        <v/>
      </c>
      <c r="V1158" s="300" t="str" cm="1">
        <f t="array" ref="V1158">IFERROR(INDEX(import_data,MATCH($T$8&amp;"-"&amp;$Q1158,import_key,0),V$9),"")</f>
        <v/>
      </c>
    </row>
    <row r="1159" spans="2:22" x14ac:dyDescent="0.25">
      <c r="B1159" s="141">
        <f t="shared" si="126"/>
        <v>1147</v>
      </c>
      <c r="C1159" s="278">
        <f t="shared" si="123"/>
        <v>1165</v>
      </c>
      <c r="E1159" s="282" cm="1">
        <f t="array" ref="E1159">IF($C1159="","",INDEX(import_data,$C1159,E$9))</f>
        <v>2012</v>
      </c>
      <c r="F1159" s="280" t="str" cm="1">
        <f t="array" ref="F1159">IF($C1159="","",INDEX(import_data,$C1159,F$9))</f>
        <v>Vida</v>
      </c>
      <c r="G1159" s="280" t="str" cm="1">
        <f t="array" ref="G1159">IF($C1159="","",INDEX(import_data,$C1159,G$9))</f>
        <v>Pavlović</v>
      </c>
      <c r="H1159" s="280" t="str" cm="1">
        <f t="array" ref="H1159">IF($C1159="","",IF(INDEX(import_data,$C1159,H$9)="","",INDEX(import_data,$C1159,H$9)))</f>
        <v>OK Vihor</v>
      </c>
      <c r="I1159" s="300" t="str" cm="1">
        <f t="array" ref="I1159">IF($C1159="","",IF(INDEX(import_data,$C1159,I$9)="","",INDEX(import_data,$C1159,I$9)))</f>
        <v/>
      </c>
      <c r="K1159" s="312" t="str">
        <f t="shared" si="120"/>
        <v>Vida – Pavlović – OK Vihor</v>
      </c>
      <c r="L1159" s="92" t="s">
        <v>0</v>
      </c>
      <c r="M1159" s="312" t="str">
        <f t="shared" si="121"/>
        <v>Vida – Pavlović – OK Vihor</v>
      </c>
      <c r="N1159" s="92" t="s">
        <v>0</v>
      </c>
      <c r="O1159" s="312" t="str">
        <f t="shared" si="122"/>
        <v>Vida – Pavlović</v>
      </c>
      <c r="P1159" s="92" t="s">
        <v>0</v>
      </c>
      <c r="Q1159" s="141">
        <f t="shared" si="125"/>
        <v>1147</v>
      </c>
      <c r="R1159" s="278" t="str">
        <f t="shared" si="124"/>
        <v/>
      </c>
      <c r="T1159" s="282" t="str" cm="1">
        <f t="array" ref="T1159">IFERROR(INDEX(import_data,MATCH($T$8&amp;"-"&amp;$Q1159,import_key,0),T$9),"")</f>
        <v/>
      </c>
      <c r="U1159" s="280" t="str" cm="1">
        <f t="array" ref="U1159">IFERROR(INDEX(import_data,MATCH($T$8&amp;"-"&amp;$Q1159,import_key,0),U$9),"")</f>
        <v/>
      </c>
      <c r="V1159" s="300" t="str" cm="1">
        <f t="array" ref="V1159">IFERROR(INDEX(import_data,MATCH($T$8&amp;"-"&amp;$Q1159,import_key,0),V$9),"")</f>
        <v/>
      </c>
    </row>
    <row r="1160" spans="2:22" x14ac:dyDescent="0.25">
      <c r="B1160" s="141">
        <f t="shared" si="126"/>
        <v>1148</v>
      </c>
      <c r="C1160" s="278">
        <f t="shared" si="123"/>
        <v>1166</v>
      </c>
      <c r="E1160" s="282" cm="1">
        <f t="array" ref="E1160">IF($C1160="","",INDEX(import_data,$C1160,E$9))</f>
        <v>1281</v>
      </c>
      <c r="F1160" s="280" t="str" cm="1">
        <f t="array" ref="F1160">IF($C1160="","",INDEX(import_data,$C1160,F$9))</f>
        <v>Vida</v>
      </c>
      <c r="G1160" s="280" t="str" cm="1">
        <f t="array" ref="G1160">IF($C1160="","",INDEX(import_data,$C1160,G$9))</f>
        <v>Rak</v>
      </c>
      <c r="H1160" s="280" t="str" cm="1">
        <f t="array" ref="H1160">IF($C1160="","",IF(INDEX(import_data,$C1160,H$9)="","",INDEX(import_data,$C1160,H$9)))</f>
        <v>OK Varaždin</v>
      </c>
      <c r="I1160" s="300" t="str" cm="1">
        <f t="array" ref="I1160">IF($C1160="","",IF(INDEX(import_data,$C1160,I$9)="","",INDEX(import_data,$C1160,I$9)))</f>
        <v>Ž21A</v>
      </c>
      <c r="K1160" s="312" t="str">
        <f t="shared" si="120"/>
        <v>Vida – Rak – OK Varaždin – Ž21A</v>
      </c>
      <c r="L1160" s="92" t="s">
        <v>0</v>
      </c>
      <c r="M1160" s="312" t="str">
        <f t="shared" si="121"/>
        <v>Vida – Rak – OK Varaždin</v>
      </c>
      <c r="N1160" s="92" t="s">
        <v>0</v>
      </c>
      <c r="O1160" s="312" t="str">
        <f t="shared" si="122"/>
        <v>Vida – Rak</v>
      </c>
      <c r="P1160" s="92" t="s">
        <v>0</v>
      </c>
      <c r="Q1160" s="141">
        <f t="shared" si="125"/>
        <v>1148</v>
      </c>
      <c r="R1160" s="278" t="str">
        <f t="shared" si="124"/>
        <v/>
      </c>
      <c r="T1160" s="282" t="str" cm="1">
        <f t="array" ref="T1160">IFERROR(INDEX(import_data,MATCH($T$8&amp;"-"&amp;$Q1160,import_key,0),T$9),"")</f>
        <v/>
      </c>
      <c r="U1160" s="280" t="str" cm="1">
        <f t="array" ref="U1160">IFERROR(INDEX(import_data,MATCH($T$8&amp;"-"&amp;$Q1160,import_key,0),U$9),"")</f>
        <v/>
      </c>
      <c r="V1160" s="300" t="str" cm="1">
        <f t="array" ref="V1160">IFERROR(INDEX(import_data,MATCH($T$8&amp;"-"&amp;$Q1160,import_key,0),V$9),"")</f>
        <v/>
      </c>
    </row>
    <row r="1161" spans="2:22" x14ac:dyDescent="0.25">
      <c r="B1161" s="141">
        <f t="shared" si="126"/>
        <v>1149</v>
      </c>
      <c r="C1161" s="278">
        <f t="shared" si="123"/>
        <v>1167</v>
      </c>
      <c r="E1161" s="282" cm="1">
        <f t="array" ref="E1161">IF($C1161="","",INDEX(import_data,$C1161,E$9))</f>
        <v>2216</v>
      </c>
      <c r="F1161" s="280" t="str" cm="1">
        <f t="array" ref="F1161">IF($C1161="","",INDEX(import_data,$C1161,F$9))</f>
        <v>Vida</v>
      </c>
      <c r="G1161" s="280" t="str" cm="1">
        <f t="array" ref="G1161">IF($C1161="","",INDEX(import_data,$C1161,G$9))</f>
        <v>Mlinarić</v>
      </c>
      <c r="H1161" s="280" t="str" cm="1">
        <f t="array" ref="H1161">IF($C1161="","",IF(INDEX(import_data,$C1161,H$9)="","",INDEX(import_data,$C1161,H$9)))</f>
        <v>OK Varaždin</v>
      </c>
      <c r="I1161" s="300" t="str" cm="1">
        <f t="array" ref="I1161">IF($C1161="","",IF(INDEX(import_data,$C1161,I$9)="","",INDEX(import_data,$C1161,I$9)))</f>
        <v/>
      </c>
      <c r="K1161" s="312" t="str">
        <f t="shared" si="120"/>
        <v>Vida – Mlinarić – OK Varaždin</v>
      </c>
      <c r="L1161" s="92" t="s">
        <v>0</v>
      </c>
      <c r="M1161" s="312" t="str">
        <f t="shared" si="121"/>
        <v>Vida – Mlinarić – OK Varaždin</v>
      </c>
      <c r="N1161" s="92" t="s">
        <v>0</v>
      </c>
      <c r="O1161" s="312" t="str">
        <f t="shared" si="122"/>
        <v>Vida – Mlinarić</v>
      </c>
      <c r="P1161" s="92" t="s">
        <v>0</v>
      </c>
      <c r="Q1161" s="141">
        <f t="shared" si="125"/>
        <v>1149</v>
      </c>
      <c r="R1161" s="278" t="str">
        <f t="shared" si="124"/>
        <v/>
      </c>
      <c r="T1161" s="282" t="str" cm="1">
        <f t="array" ref="T1161">IFERROR(INDEX(import_data,MATCH($T$8&amp;"-"&amp;$Q1161,import_key,0),T$9),"")</f>
        <v/>
      </c>
      <c r="U1161" s="280" t="str" cm="1">
        <f t="array" ref="U1161">IFERROR(INDEX(import_data,MATCH($T$8&amp;"-"&amp;$Q1161,import_key,0),U$9),"")</f>
        <v/>
      </c>
      <c r="V1161" s="300" t="str" cm="1">
        <f t="array" ref="V1161">IFERROR(INDEX(import_data,MATCH($T$8&amp;"-"&amp;$Q1161,import_key,0),V$9),"")</f>
        <v/>
      </c>
    </row>
    <row r="1162" spans="2:22" x14ac:dyDescent="0.25">
      <c r="B1162" s="141">
        <f t="shared" si="126"/>
        <v>1150</v>
      </c>
      <c r="C1162" s="278">
        <f t="shared" si="123"/>
        <v>1168</v>
      </c>
      <c r="E1162" s="282" cm="1">
        <f t="array" ref="E1162">IF($C1162="","",INDEX(import_data,$C1162,E$9))</f>
        <v>1118</v>
      </c>
      <c r="F1162" s="280" t="str" cm="1">
        <f t="array" ref="F1162">IF($C1162="","",INDEX(import_data,$C1162,F$9))</f>
        <v>Viktor</v>
      </c>
      <c r="G1162" s="280" t="str" cm="1">
        <f t="array" ref="G1162">IF($C1162="","",INDEX(import_data,$C1162,G$9))</f>
        <v>Pavić</v>
      </c>
      <c r="H1162" s="280" t="str" cm="1">
        <f t="array" ref="H1162">IF($C1162="","",IF(INDEX(import_data,$C1162,H$9)="","",INDEX(import_data,$C1162,H$9)))</f>
        <v>OK Vihor</v>
      </c>
      <c r="I1162" s="300" t="str" cm="1">
        <f t="array" ref="I1162">IF($C1162="","",IF(INDEX(import_data,$C1162,I$9)="","",INDEX(import_data,$C1162,I$9)))</f>
        <v>M20</v>
      </c>
      <c r="K1162" s="312" t="str">
        <f t="shared" si="120"/>
        <v>Viktor – Pavić – OK Vihor – M20</v>
      </c>
      <c r="L1162" s="92" t="s">
        <v>0</v>
      </c>
      <c r="M1162" s="312" t="str">
        <f t="shared" si="121"/>
        <v>Viktor – Pavić – OK Vihor</v>
      </c>
      <c r="N1162" s="92" t="s">
        <v>0</v>
      </c>
      <c r="O1162" s="312" t="str">
        <f t="shared" si="122"/>
        <v>Viktor – Pavić</v>
      </c>
      <c r="P1162" s="92" t="s">
        <v>0</v>
      </c>
      <c r="Q1162" s="141">
        <f t="shared" si="125"/>
        <v>1150</v>
      </c>
      <c r="R1162" s="278" t="str">
        <f t="shared" si="124"/>
        <v/>
      </c>
      <c r="T1162" s="282" t="str" cm="1">
        <f t="array" ref="T1162">IFERROR(INDEX(import_data,MATCH($T$8&amp;"-"&amp;$Q1162,import_key,0),T$9),"")</f>
        <v/>
      </c>
      <c r="U1162" s="280" t="str" cm="1">
        <f t="array" ref="U1162">IFERROR(INDEX(import_data,MATCH($T$8&amp;"-"&amp;$Q1162,import_key,0),U$9),"")</f>
        <v/>
      </c>
      <c r="V1162" s="300" t="str" cm="1">
        <f t="array" ref="V1162">IFERROR(INDEX(import_data,MATCH($T$8&amp;"-"&amp;$Q1162,import_key,0),V$9),"")</f>
        <v/>
      </c>
    </row>
    <row r="1163" spans="2:22" x14ac:dyDescent="0.25">
      <c r="B1163" s="141">
        <f t="shared" si="126"/>
        <v>1151</v>
      </c>
      <c r="C1163" s="278">
        <f t="shared" si="123"/>
        <v>1169</v>
      </c>
      <c r="E1163" s="282" cm="1">
        <f t="array" ref="E1163">IF($C1163="","",INDEX(import_data,$C1163,E$9))</f>
        <v>2189</v>
      </c>
      <c r="F1163" s="280" t="str" cm="1">
        <f t="array" ref="F1163">IF($C1163="","",INDEX(import_data,$C1163,F$9))</f>
        <v>Viktor</v>
      </c>
      <c r="G1163" s="280" t="str" cm="1">
        <f t="array" ref="G1163">IF($C1163="","",INDEX(import_data,$C1163,G$9))</f>
        <v>Ozimec</v>
      </c>
      <c r="H1163" s="280" t="str" cm="1">
        <f t="array" ref="H1163">IF($C1163="","",IF(INDEX(import_data,$C1163,H$9)="","",INDEX(import_data,$C1163,H$9)))</f>
        <v>OK Varaždin</v>
      </c>
      <c r="I1163" s="300" t="str" cm="1">
        <f t="array" ref="I1163">IF($C1163="","",IF(INDEX(import_data,$C1163,I$9)="","",INDEX(import_data,$C1163,I$9)))</f>
        <v>M14</v>
      </c>
      <c r="K1163" s="312" t="str">
        <f t="shared" si="120"/>
        <v>Viktor – Ozimec – OK Varaždin – M14</v>
      </c>
      <c r="L1163" s="92" t="s">
        <v>0</v>
      </c>
      <c r="M1163" s="312" t="str">
        <f t="shared" si="121"/>
        <v>Viktor – Ozimec – OK Varaždin</v>
      </c>
      <c r="N1163" s="92" t="s">
        <v>0</v>
      </c>
      <c r="O1163" s="312" t="str">
        <f t="shared" si="122"/>
        <v>Viktor – Ozimec</v>
      </c>
      <c r="P1163" s="92" t="s">
        <v>0</v>
      </c>
      <c r="Q1163" s="141">
        <f t="shared" si="125"/>
        <v>1151</v>
      </c>
      <c r="R1163" s="278" t="str">
        <f t="shared" si="124"/>
        <v/>
      </c>
      <c r="T1163" s="282" t="str" cm="1">
        <f t="array" ref="T1163">IFERROR(INDEX(import_data,MATCH($T$8&amp;"-"&amp;$Q1163,import_key,0),T$9),"")</f>
        <v/>
      </c>
      <c r="U1163" s="280" t="str" cm="1">
        <f t="array" ref="U1163">IFERROR(INDEX(import_data,MATCH($T$8&amp;"-"&amp;$Q1163,import_key,0),U$9),"")</f>
        <v/>
      </c>
      <c r="V1163" s="300" t="str" cm="1">
        <f t="array" ref="V1163">IFERROR(INDEX(import_data,MATCH($T$8&amp;"-"&amp;$Q1163,import_key,0),V$9),"")</f>
        <v/>
      </c>
    </row>
    <row r="1164" spans="2:22" x14ac:dyDescent="0.25">
      <c r="B1164" s="141">
        <f t="shared" si="126"/>
        <v>1152</v>
      </c>
      <c r="C1164" s="278">
        <f t="shared" si="123"/>
        <v>1170</v>
      </c>
      <c r="E1164" s="282" cm="1">
        <f t="array" ref="E1164">IF($C1164="","",INDEX(import_data,$C1164,E$9))</f>
        <v>2034</v>
      </c>
      <c r="F1164" s="280" t="str" cm="1">
        <f t="array" ref="F1164">IF($C1164="","",INDEX(import_data,$C1164,F$9))</f>
        <v>Viktor</v>
      </c>
      <c r="G1164" s="280" t="str" cm="1">
        <f t="array" ref="G1164">IF($C1164="","",INDEX(import_data,$C1164,G$9))</f>
        <v>Mađarić</v>
      </c>
      <c r="H1164" s="280" t="str" cm="1">
        <f t="array" ref="H1164">IF($C1164="","",IF(INDEX(import_data,$C1164,H$9)="","",INDEX(import_data,$C1164,H$9)))</f>
        <v/>
      </c>
      <c r="I1164" s="300" t="str" cm="1">
        <f t="array" ref="I1164">IF($C1164="","",IF(INDEX(import_data,$C1164,I$9)="","",INDEX(import_data,$C1164,I$9)))</f>
        <v/>
      </c>
      <c r="K1164" s="312" t="str">
        <f t="shared" ref="K1164:K1227" si="127">IF(F1164="","",F1164) &amp; IF(G1164="",""," – " &amp; G1164) &amp; IF(H1164="",""," – " &amp; H1164) &amp; IF(I1164="",""," – " &amp; I1164)</f>
        <v>Viktor – Mađarić</v>
      </c>
      <c r="L1164" s="92" t="s">
        <v>0</v>
      </c>
      <c r="M1164" s="312" t="str">
        <f t="shared" ref="M1164:M1227" si="128">IF(F1164="","",F1164) &amp; IF(G1164="",""," – " &amp; G1164) &amp; IF(H1164="",""," – " &amp; H1164)</f>
        <v>Viktor – Mađarić</v>
      </c>
      <c r="N1164" s="92" t="s">
        <v>0</v>
      </c>
      <c r="O1164" s="312" t="str">
        <f t="shared" ref="O1164:O1227" si="129">IF(F1164="","",F1164) &amp; IF(G1164="",""," – " &amp; G1164)</f>
        <v>Viktor – Mađarić</v>
      </c>
      <c r="P1164" s="92" t="s">
        <v>0</v>
      </c>
      <c r="Q1164" s="141">
        <f t="shared" si="125"/>
        <v>1152</v>
      </c>
      <c r="R1164" s="278" t="str">
        <f t="shared" si="124"/>
        <v/>
      </c>
      <c r="T1164" s="282" t="str" cm="1">
        <f t="array" ref="T1164">IFERROR(INDEX(import_data,MATCH($T$8&amp;"-"&amp;$Q1164,import_key,0),T$9),"")</f>
        <v/>
      </c>
      <c r="U1164" s="280" t="str" cm="1">
        <f t="array" ref="U1164">IFERROR(INDEX(import_data,MATCH($T$8&amp;"-"&amp;$Q1164,import_key,0),U$9),"")</f>
        <v/>
      </c>
      <c r="V1164" s="300" t="str" cm="1">
        <f t="array" ref="V1164">IFERROR(INDEX(import_data,MATCH($T$8&amp;"-"&amp;$Q1164,import_key,0),V$9),"")</f>
        <v/>
      </c>
    </row>
    <row r="1165" spans="2:22" x14ac:dyDescent="0.25">
      <c r="B1165" s="141">
        <f t="shared" si="126"/>
        <v>1153</v>
      </c>
      <c r="C1165" s="278">
        <f t="shared" ref="C1165:C1228" si="130">IFERROR(MATCH($E$8&amp;"-"&amp;B1165,import_key,0),"")</f>
        <v>1171</v>
      </c>
      <c r="E1165" s="282" cm="1">
        <f t="array" ref="E1165">IF($C1165="","",INDEX(import_data,$C1165,E$9))</f>
        <v>1252</v>
      </c>
      <c r="F1165" s="280" t="str" cm="1">
        <f t="array" ref="F1165">IF($C1165="","",INDEX(import_data,$C1165,F$9))</f>
        <v>Viktor Ignjat</v>
      </c>
      <c r="G1165" s="280" t="str" cm="1">
        <f t="array" ref="G1165">IF($C1165="","",INDEX(import_data,$C1165,G$9))</f>
        <v>Ivezić</v>
      </c>
      <c r="H1165" s="280" t="str" cm="1">
        <f t="array" ref="H1165">IF($C1165="","",IF(INDEX(import_data,$C1165,H$9)="","",INDEX(import_data,$C1165,H$9)))</f>
        <v>OK Vihor</v>
      </c>
      <c r="I1165" s="300" t="str" cm="1">
        <f t="array" ref="I1165">IF($C1165="","",IF(INDEX(import_data,$C1165,I$9)="","",INDEX(import_data,$C1165,I$9)))</f>
        <v>M14</v>
      </c>
      <c r="K1165" s="312" t="str">
        <f t="shared" si="127"/>
        <v>Viktor Ignjat – Ivezić – OK Vihor – M14</v>
      </c>
      <c r="L1165" s="92" t="s">
        <v>0</v>
      </c>
      <c r="M1165" s="312" t="str">
        <f t="shared" si="128"/>
        <v>Viktor Ignjat – Ivezić – OK Vihor</v>
      </c>
      <c r="N1165" s="92" t="s">
        <v>0</v>
      </c>
      <c r="O1165" s="312" t="str">
        <f t="shared" si="129"/>
        <v>Viktor Ignjat – Ivezić</v>
      </c>
      <c r="P1165" s="92" t="s">
        <v>0</v>
      </c>
      <c r="Q1165" s="141">
        <f t="shared" si="125"/>
        <v>1153</v>
      </c>
      <c r="R1165" s="278" t="str">
        <f t="shared" ref="R1165:R1228" si="131">IFERROR(MATCH($T$8&amp;"-"&amp;Q1165,import_key,0),"")</f>
        <v/>
      </c>
      <c r="T1165" s="282" t="str" cm="1">
        <f t="array" ref="T1165">IFERROR(INDEX(import_data,MATCH($T$8&amp;"-"&amp;$Q1165,import_key,0),T$9),"")</f>
        <v/>
      </c>
      <c r="U1165" s="280" t="str" cm="1">
        <f t="array" ref="U1165">IFERROR(INDEX(import_data,MATCH($T$8&amp;"-"&amp;$Q1165,import_key,0),U$9),"")</f>
        <v/>
      </c>
      <c r="V1165" s="300" t="str" cm="1">
        <f t="array" ref="V1165">IFERROR(INDEX(import_data,MATCH($T$8&amp;"-"&amp;$Q1165,import_key,0),V$9),"")</f>
        <v/>
      </c>
    </row>
    <row r="1166" spans="2:22" x14ac:dyDescent="0.25">
      <c r="B1166" s="141">
        <f t="shared" si="126"/>
        <v>1154</v>
      </c>
      <c r="C1166" s="278">
        <f t="shared" si="130"/>
        <v>1172</v>
      </c>
      <c r="E1166" s="282" cm="1">
        <f t="array" ref="E1166">IF($C1166="","",INDEX(import_data,$C1166,E$9))</f>
        <v>1244</v>
      </c>
      <c r="F1166" s="280" t="str" cm="1">
        <f t="array" ref="F1166">IF($C1166="","",INDEX(import_data,$C1166,F$9))</f>
        <v>Viktoria</v>
      </c>
      <c r="G1166" s="280" t="str" cm="1">
        <f t="array" ref="G1166">IF($C1166="","",INDEX(import_data,$C1166,G$9))</f>
        <v>Šantić</v>
      </c>
      <c r="H1166" s="280" t="str" cm="1">
        <f t="array" ref="H1166">IF($C1166="","",IF(INDEX(import_data,$C1166,H$9)="","",INDEX(import_data,$C1166,H$9)))</f>
        <v>OK Bjelovar</v>
      </c>
      <c r="I1166" s="300" t="str" cm="1">
        <f t="array" ref="I1166">IF($C1166="","",IF(INDEX(import_data,$C1166,I$9)="","",INDEX(import_data,$C1166,I$9)))</f>
        <v>Ž12</v>
      </c>
      <c r="K1166" s="312" t="str">
        <f t="shared" si="127"/>
        <v>Viktoria – Šantić – OK Bjelovar – Ž12</v>
      </c>
      <c r="L1166" s="92" t="s">
        <v>0</v>
      </c>
      <c r="M1166" s="312" t="str">
        <f t="shared" si="128"/>
        <v>Viktoria – Šantić – OK Bjelovar</v>
      </c>
      <c r="N1166" s="92" t="s">
        <v>0</v>
      </c>
      <c r="O1166" s="312" t="str">
        <f t="shared" si="129"/>
        <v>Viktoria – Šantić</v>
      </c>
      <c r="P1166" s="92" t="s">
        <v>0</v>
      </c>
      <c r="Q1166" s="141">
        <f t="shared" ref="Q1166:Q1229" si="132">Q1165+1</f>
        <v>1154</v>
      </c>
      <c r="R1166" s="278" t="str">
        <f t="shared" si="131"/>
        <v/>
      </c>
      <c r="T1166" s="282" t="str" cm="1">
        <f t="array" ref="T1166">IFERROR(INDEX(import_data,MATCH($T$8&amp;"-"&amp;$Q1166,import_key,0),T$9),"")</f>
        <v/>
      </c>
      <c r="U1166" s="280" t="str" cm="1">
        <f t="array" ref="U1166">IFERROR(INDEX(import_data,MATCH($T$8&amp;"-"&amp;$Q1166,import_key,0),U$9),"")</f>
        <v/>
      </c>
      <c r="V1166" s="300" t="str" cm="1">
        <f t="array" ref="V1166">IFERROR(INDEX(import_data,MATCH($T$8&amp;"-"&amp;$Q1166,import_key,0),V$9),"")</f>
        <v/>
      </c>
    </row>
    <row r="1167" spans="2:22" x14ac:dyDescent="0.25">
      <c r="B1167" s="141">
        <f t="shared" si="126"/>
        <v>1155</v>
      </c>
      <c r="C1167" s="278">
        <f t="shared" si="130"/>
        <v>1173</v>
      </c>
      <c r="E1167" s="282" cm="1">
        <f t="array" ref="E1167">IF($C1167="","",INDEX(import_data,$C1167,E$9))</f>
        <v>2230</v>
      </c>
      <c r="F1167" s="280" t="str" cm="1">
        <f t="array" ref="F1167">IF($C1167="","",INDEX(import_data,$C1167,F$9))</f>
        <v>Viktoriia</v>
      </c>
      <c r="G1167" s="280" t="str" cm="1">
        <f t="array" ref="G1167">IF($C1167="","",INDEX(import_data,$C1167,G$9))</f>
        <v>Dyka</v>
      </c>
      <c r="H1167" s="280" t="str" cm="1">
        <f t="array" ref="H1167">IF($C1167="","",IF(INDEX(import_data,$C1167,H$9)="","",INDEX(import_data,$C1167,H$9)))</f>
        <v>OK Vihor</v>
      </c>
      <c r="I1167" s="300" t="str" cm="1">
        <f t="array" ref="I1167">IF($C1167="","",IF(INDEX(import_data,$C1167,I$9)="","",INDEX(import_data,$C1167,I$9)))</f>
        <v>Ž35</v>
      </c>
      <c r="K1167" s="312" t="str">
        <f t="shared" si="127"/>
        <v>Viktoriia – Dyka – OK Vihor – Ž35</v>
      </c>
      <c r="L1167" s="92" t="s">
        <v>0</v>
      </c>
      <c r="M1167" s="312" t="str">
        <f t="shared" si="128"/>
        <v>Viktoriia – Dyka – OK Vihor</v>
      </c>
      <c r="N1167" s="92" t="s">
        <v>0</v>
      </c>
      <c r="O1167" s="312" t="str">
        <f t="shared" si="129"/>
        <v>Viktoriia – Dyka</v>
      </c>
      <c r="P1167" s="92" t="s">
        <v>0</v>
      </c>
      <c r="Q1167" s="141">
        <f t="shared" si="132"/>
        <v>1155</v>
      </c>
      <c r="R1167" s="278" t="str">
        <f t="shared" si="131"/>
        <v/>
      </c>
      <c r="T1167" s="282" t="str" cm="1">
        <f t="array" ref="T1167">IFERROR(INDEX(import_data,MATCH($T$8&amp;"-"&amp;$Q1167,import_key,0),T$9),"")</f>
        <v/>
      </c>
      <c r="U1167" s="280" t="str" cm="1">
        <f t="array" ref="U1167">IFERROR(INDEX(import_data,MATCH($T$8&amp;"-"&amp;$Q1167,import_key,0),U$9),"")</f>
        <v/>
      </c>
      <c r="V1167" s="300" t="str" cm="1">
        <f t="array" ref="V1167">IFERROR(INDEX(import_data,MATCH($T$8&amp;"-"&amp;$Q1167,import_key,0),V$9),"")</f>
        <v/>
      </c>
    </row>
    <row r="1168" spans="2:22" x14ac:dyDescent="0.25">
      <c r="B1168" s="141">
        <f t="shared" si="126"/>
        <v>1156</v>
      </c>
      <c r="C1168" s="278">
        <f t="shared" si="130"/>
        <v>1174</v>
      </c>
      <c r="E1168" s="282" cm="1">
        <f t="array" ref="E1168">IF($C1168="","",INDEX(import_data,$C1168,E$9))</f>
        <v>1094</v>
      </c>
      <c r="F1168" s="280" t="str" cm="1">
        <f t="array" ref="F1168">IF($C1168="","",INDEX(import_data,$C1168,F$9))</f>
        <v>Vinka</v>
      </c>
      <c r="G1168" s="280" t="str" cm="1">
        <f t="array" ref="G1168">IF($C1168="","",INDEX(import_data,$C1168,G$9))</f>
        <v>Vukmanović</v>
      </c>
      <c r="H1168" s="280" t="str" cm="1">
        <f t="array" ref="H1168">IF($C1168="","",IF(INDEX(import_data,$C1168,H$9)="","",INDEX(import_data,$C1168,H$9)))</f>
        <v>OK Kapela</v>
      </c>
      <c r="I1168" s="300" t="str" cm="1">
        <f t="array" ref="I1168">IF($C1168="","",IF(INDEX(import_data,$C1168,I$9)="","",INDEX(import_data,$C1168,I$9)))</f>
        <v>Ž21A</v>
      </c>
      <c r="K1168" s="312" t="str">
        <f t="shared" si="127"/>
        <v>Vinka – Vukmanović – OK Kapela – Ž21A</v>
      </c>
      <c r="L1168" s="92" t="s">
        <v>0</v>
      </c>
      <c r="M1168" s="312" t="str">
        <f t="shared" si="128"/>
        <v>Vinka – Vukmanović – OK Kapela</v>
      </c>
      <c r="N1168" s="92" t="s">
        <v>0</v>
      </c>
      <c r="O1168" s="312" t="str">
        <f t="shared" si="129"/>
        <v>Vinka – Vukmanović</v>
      </c>
      <c r="P1168" s="92" t="s">
        <v>0</v>
      </c>
      <c r="Q1168" s="141">
        <f t="shared" si="132"/>
        <v>1156</v>
      </c>
      <c r="R1168" s="278" t="str">
        <f t="shared" si="131"/>
        <v/>
      </c>
      <c r="T1168" s="282" t="str" cm="1">
        <f t="array" ref="T1168">IFERROR(INDEX(import_data,MATCH($T$8&amp;"-"&amp;$Q1168,import_key,0),T$9),"")</f>
        <v/>
      </c>
      <c r="U1168" s="280" t="str" cm="1">
        <f t="array" ref="U1168">IFERROR(INDEX(import_data,MATCH($T$8&amp;"-"&amp;$Q1168,import_key,0),U$9),"")</f>
        <v/>
      </c>
      <c r="V1168" s="300" t="str" cm="1">
        <f t="array" ref="V1168">IFERROR(INDEX(import_data,MATCH($T$8&amp;"-"&amp;$Q1168,import_key,0),V$9),"")</f>
        <v/>
      </c>
    </row>
    <row r="1169" spans="2:22" x14ac:dyDescent="0.25">
      <c r="B1169" s="141">
        <f t="shared" si="126"/>
        <v>1157</v>
      </c>
      <c r="C1169" s="278">
        <f t="shared" si="130"/>
        <v>1175</v>
      </c>
      <c r="E1169" s="282" cm="1">
        <f t="array" ref="E1169">IF($C1169="","",INDEX(import_data,$C1169,E$9))</f>
        <v>1330</v>
      </c>
      <c r="F1169" s="280" t="str" cm="1">
        <f t="array" ref="F1169">IF($C1169="","",INDEX(import_data,$C1169,F$9))</f>
        <v>Violeta</v>
      </c>
      <c r="G1169" s="280" t="str" cm="1">
        <f t="array" ref="G1169">IF($C1169="","",INDEX(import_data,$C1169,G$9))</f>
        <v>Čalić</v>
      </c>
      <c r="H1169" s="280" t="str" cm="1">
        <f t="array" ref="H1169">IF($C1169="","",IF(INDEX(import_data,$C1169,H$9)="","",INDEX(import_data,$C1169,H$9)))</f>
        <v>OK Vihor</v>
      </c>
      <c r="I1169" s="300" t="str" cm="1">
        <f t="array" ref="I1169">IF($C1169="","",IF(INDEX(import_data,$C1169,I$9)="","",INDEX(import_data,$C1169,I$9)))</f>
        <v>Ž35</v>
      </c>
      <c r="K1169" s="312" t="str">
        <f t="shared" si="127"/>
        <v>Violeta – Čalić – OK Vihor – Ž35</v>
      </c>
      <c r="L1169" s="92" t="s">
        <v>0</v>
      </c>
      <c r="M1169" s="312" t="str">
        <f t="shared" si="128"/>
        <v>Violeta – Čalić – OK Vihor</v>
      </c>
      <c r="N1169" s="92" t="s">
        <v>0</v>
      </c>
      <c r="O1169" s="312" t="str">
        <f t="shared" si="129"/>
        <v>Violeta – Čalić</v>
      </c>
      <c r="P1169" s="92" t="s">
        <v>0</v>
      </c>
      <c r="Q1169" s="141">
        <f t="shared" si="132"/>
        <v>1157</v>
      </c>
      <c r="R1169" s="278" t="str">
        <f t="shared" si="131"/>
        <v/>
      </c>
      <c r="T1169" s="282" t="str" cm="1">
        <f t="array" ref="T1169">IFERROR(INDEX(import_data,MATCH($T$8&amp;"-"&amp;$Q1169,import_key,0),T$9),"")</f>
        <v/>
      </c>
      <c r="U1169" s="280" t="str" cm="1">
        <f t="array" ref="U1169">IFERROR(INDEX(import_data,MATCH($T$8&amp;"-"&amp;$Q1169,import_key,0),U$9),"")</f>
        <v/>
      </c>
      <c r="V1169" s="300" t="str" cm="1">
        <f t="array" ref="V1169">IFERROR(INDEX(import_data,MATCH($T$8&amp;"-"&amp;$Q1169,import_key,0),V$9),"")</f>
        <v/>
      </c>
    </row>
    <row r="1170" spans="2:22" x14ac:dyDescent="0.25">
      <c r="B1170" s="141">
        <f t="shared" si="126"/>
        <v>1158</v>
      </c>
      <c r="C1170" s="278">
        <f t="shared" si="130"/>
        <v>1176</v>
      </c>
      <c r="E1170" s="282" cm="1">
        <f t="array" ref="E1170">IF($C1170="","",INDEX(import_data,$C1170,E$9))</f>
        <v>1059</v>
      </c>
      <c r="F1170" s="280" t="str" cm="1">
        <f t="array" ref="F1170">IF($C1170="","",INDEX(import_data,$C1170,F$9))</f>
        <v>Višnja</v>
      </c>
      <c r="G1170" s="280" t="str" cm="1">
        <f t="array" ref="G1170">IF($C1170="","",INDEX(import_data,$C1170,G$9))</f>
        <v>Dukić</v>
      </c>
      <c r="H1170" s="280" t="str" cm="1">
        <f t="array" ref="H1170">IF($C1170="","",IF(INDEX(import_data,$C1170,H$9)="","",INDEX(import_data,$C1170,H$9)))</f>
        <v>OK Kapela</v>
      </c>
      <c r="I1170" s="300" t="str" cm="1">
        <f t="array" ref="I1170">IF($C1170="","",IF(INDEX(import_data,$C1170,I$9)="","",INDEX(import_data,$C1170,I$9)))</f>
        <v>Ž21B</v>
      </c>
      <c r="K1170" s="312" t="str">
        <f t="shared" si="127"/>
        <v>Višnja – Dukić – OK Kapela – Ž21B</v>
      </c>
      <c r="L1170" s="92" t="s">
        <v>0</v>
      </c>
      <c r="M1170" s="312" t="str">
        <f t="shared" si="128"/>
        <v>Višnja – Dukić – OK Kapela</v>
      </c>
      <c r="N1170" s="92" t="s">
        <v>0</v>
      </c>
      <c r="O1170" s="312" t="str">
        <f t="shared" si="129"/>
        <v>Višnja – Dukić</v>
      </c>
      <c r="P1170" s="92" t="s">
        <v>0</v>
      </c>
      <c r="Q1170" s="141">
        <f t="shared" si="132"/>
        <v>1158</v>
      </c>
      <c r="R1170" s="278" t="str">
        <f t="shared" si="131"/>
        <v/>
      </c>
      <c r="T1170" s="282" t="str" cm="1">
        <f t="array" ref="T1170">IFERROR(INDEX(import_data,MATCH($T$8&amp;"-"&amp;$Q1170,import_key,0),T$9),"")</f>
        <v/>
      </c>
      <c r="U1170" s="280" t="str" cm="1">
        <f t="array" ref="U1170">IFERROR(INDEX(import_data,MATCH($T$8&amp;"-"&amp;$Q1170,import_key,0),U$9),"")</f>
        <v/>
      </c>
      <c r="V1170" s="300" t="str" cm="1">
        <f t="array" ref="V1170">IFERROR(INDEX(import_data,MATCH($T$8&amp;"-"&amp;$Q1170,import_key,0),V$9),"")</f>
        <v/>
      </c>
    </row>
    <row r="1171" spans="2:22" x14ac:dyDescent="0.25">
      <c r="B1171" s="141">
        <f t="shared" si="126"/>
        <v>1159</v>
      </c>
      <c r="C1171" s="278">
        <f t="shared" si="130"/>
        <v>1177</v>
      </c>
      <c r="E1171" s="282" cm="1">
        <f t="array" ref="E1171">IF($C1171="","",INDEX(import_data,$C1171,E$9))</f>
        <v>1228</v>
      </c>
      <c r="F1171" s="280" t="str" cm="1">
        <f t="array" ref="F1171">IF($C1171="","",INDEX(import_data,$C1171,F$9))</f>
        <v>Višnja</v>
      </c>
      <c r="G1171" s="280" t="str" cm="1">
        <f t="array" ref="G1171">IF($C1171="","",INDEX(import_data,$C1171,G$9))</f>
        <v>Kabalin Borenić</v>
      </c>
      <c r="H1171" s="280" t="str" cm="1">
        <f t="array" ref="H1171">IF($C1171="","",IF(INDEX(import_data,$C1171,H$9)="","",INDEX(import_data,$C1171,H$9)))</f>
        <v>OK Maksimir</v>
      </c>
      <c r="I1171" s="300" t="str" cm="1">
        <f t="array" ref="I1171">IF($C1171="","",IF(INDEX(import_data,$C1171,I$9)="","",INDEX(import_data,$C1171,I$9)))</f>
        <v>Ž45</v>
      </c>
      <c r="K1171" s="312" t="str">
        <f t="shared" si="127"/>
        <v>Višnja – Kabalin Borenić – OK Maksimir – Ž45</v>
      </c>
      <c r="L1171" s="92" t="s">
        <v>0</v>
      </c>
      <c r="M1171" s="312" t="str">
        <f t="shared" si="128"/>
        <v>Višnja – Kabalin Borenić – OK Maksimir</v>
      </c>
      <c r="N1171" s="92" t="s">
        <v>0</v>
      </c>
      <c r="O1171" s="312" t="str">
        <f t="shared" si="129"/>
        <v>Višnja – Kabalin Borenić</v>
      </c>
      <c r="P1171" s="92" t="s">
        <v>0</v>
      </c>
      <c r="Q1171" s="141">
        <f t="shared" si="132"/>
        <v>1159</v>
      </c>
      <c r="R1171" s="278" t="str">
        <f t="shared" si="131"/>
        <v/>
      </c>
      <c r="T1171" s="282" t="str" cm="1">
        <f t="array" ref="T1171">IFERROR(INDEX(import_data,MATCH($T$8&amp;"-"&amp;$Q1171,import_key,0),T$9),"")</f>
        <v/>
      </c>
      <c r="U1171" s="280" t="str" cm="1">
        <f t="array" ref="U1171">IFERROR(INDEX(import_data,MATCH($T$8&amp;"-"&amp;$Q1171,import_key,0),U$9),"")</f>
        <v/>
      </c>
      <c r="V1171" s="300" t="str" cm="1">
        <f t="array" ref="V1171">IFERROR(INDEX(import_data,MATCH($T$8&amp;"-"&amp;$Q1171,import_key,0),V$9),"")</f>
        <v/>
      </c>
    </row>
    <row r="1172" spans="2:22" x14ac:dyDescent="0.25">
      <c r="B1172" s="141">
        <f t="shared" si="126"/>
        <v>1160</v>
      </c>
      <c r="C1172" s="278">
        <f t="shared" si="130"/>
        <v>1178</v>
      </c>
      <c r="E1172" s="282" cm="1">
        <f t="array" ref="E1172">IF($C1172="","",INDEX(import_data,$C1172,E$9))</f>
        <v>1621</v>
      </c>
      <c r="F1172" s="280" t="str" cm="1">
        <f t="array" ref="F1172">IF($C1172="","",INDEX(import_data,$C1172,F$9))</f>
        <v>Vita</v>
      </c>
      <c r="G1172" s="280" t="str" cm="1">
        <f t="array" ref="G1172">IF($C1172="","",INDEX(import_data,$C1172,G$9))</f>
        <v>Putarek</v>
      </c>
      <c r="H1172" s="280" t="str" cm="1">
        <f t="array" ref="H1172">IF($C1172="","",IF(INDEX(import_data,$C1172,H$9)="","",INDEX(import_data,$C1172,H$9)))</f>
        <v>OK Varaždin</v>
      </c>
      <c r="I1172" s="300" t="str" cm="1">
        <f t="array" ref="I1172">IF($C1172="","",IF(INDEX(import_data,$C1172,I$9)="","",INDEX(import_data,$C1172,I$9)))</f>
        <v/>
      </c>
      <c r="K1172" s="312" t="str">
        <f t="shared" si="127"/>
        <v>Vita – Putarek – OK Varaždin</v>
      </c>
      <c r="L1172" s="92" t="s">
        <v>0</v>
      </c>
      <c r="M1172" s="312" t="str">
        <f t="shared" si="128"/>
        <v>Vita – Putarek – OK Varaždin</v>
      </c>
      <c r="N1172" s="92" t="s">
        <v>0</v>
      </c>
      <c r="O1172" s="312" t="str">
        <f t="shared" si="129"/>
        <v>Vita – Putarek</v>
      </c>
      <c r="P1172" s="92" t="s">
        <v>0</v>
      </c>
      <c r="Q1172" s="141">
        <f t="shared" si="132"/>
        <v>1160</v>
      </c>
      <c r="R1172" s="278" t="str">
        <f t="shared" si="131"/>
        <v/>
      </c>
      <c r="T1172" s="282" t="str" cm="1">
        <f t="array" ref="T1172">IFERROR(INDEX(import_data,MATCH($T$8&amp;"-"&amp;$Q1172,import_key,0),T$9),"")</f>
        <v/>
      </c>
      <c r="U1172" s="280" t="str" cm="1">
        <f t="array" ref="U1172">IFERROR(INDEX(import_data,MATCH($T$8&amp;"-"&amp;$Q1172,import_key,0),U$9),"")</f>
        <v/>
      </c>
      <c r="V1172" s="300" t="str" cm="1">
        <f t="array" ref="V1172">IFERROR(INDEX(import_data,MATCH($T$8&amp;"-"&amp;$Q1172,import_key,0),V$9),"")</f>
        <v/>
      </c>
    </row>
    <row r="1173" spans="2:22" x14ac:dyDescent="0.25">
      <c r="B1173" s="141">
        <f t="shared" ref="B1173:B1236" si="133">B1172+1</f>
        <v>1161</v>
      </c>
      <c r="C1173" s="278">
        <f t="shared" si="130"/>
        <v>1179</v>
      </c>
      <c r="E1173" s="282" cm="1">
        <f t="array" ref="E1173">IF($C1173="","",INDEX(import_data,$C1173,E$9))</f>
        <v>2276</v>
      </c>
      <c r="F1173" s="280" t="str" cm="1">
        <f t="array" ref="F1173">IF($C1173="","",INDEX(import_data,$C1173,F$9))</f>
        <v>Vitalii</v>
      </c>
      <c r="G1173" s="280" t="str" cm="1">
        <f t="array" ref="G1173">IF($C1173="","",INDEX(import_data,$C1173,G$9))</f>
        <v>Kušnir</v>
      </c>
      <c r="H1173" s="280" t="str" cm="1">
        <f t="array" ref="H1173">IF($C1173="","",IF(INDEX(import_data,$C1173,H$9)="","",INDEX(import_data,$C1173,H$9)))</f>
        <v>OK Bjelovar</v>
      </c>
      <c r="I1173" s="300" t="str" cm="1">
        <f t="array" ref="I1173">IF($C1173="","",IF(INDEX(import_data,$C1173,I$9)="","",INDEX(import_data,$C1173,I$9)))</f>
        <v>M16</v>
      </c>
      <c r="K1173" s="312" t="str">
        <f t="shared" si="127"/>
        <v>Vitalii – Kušnir – OK Bjelovar – M16</v>
      </c>
      <c r="L1173" s="92" t="s">
        <v>0</v>
      </c>
      <c r="M1173" s="312" t="str">
        <f t="shared" si="128"/>
        <v>Vitalii – Kušnir – OK Bjelovar</v>
      </c>
      <c r="N1173" s="92" t="s">
        <v>0</v>
      </c>
      <c r="O1173" s="312" t="str">
        <f t="shared" si="129"/>
        <v>Vitalii – Kušnir</v>
      </c>
      <c r="P1173" s="92" t="s">
        <v>0</v>
      </c>
      <c r="Q1173" s="141">
        <f t="shared" si="132"/>
        <v>1161</v>
      </c>
      <c r="R1173" s="278" t="str">
        <f t="shared" si="131"/>
        <v/>
      </c>
      <c r="T1173" s="282" t="str" cm="1">
        <f t="array" ref="T1173">IFERROR(INDEX(import_data,MATCH($T$8&amp;"-"&amp;$Q1173,import_key,0),T$9),"")</f>
        <v/>
      </c>
      <c r="U1173" s="280" t="str" cm="1">
        <f t="array" ref="U1173">IFERROR(INDEX(import_data,MATCH($T$8&amp;"-"&amp;$Q1173,import_key,0),U$9),"")</f>
        <v/>
      </c>
      <c r="V1173" s="300" t="str" cm="1">
        <f t="array" ref="V1173">IFERROR(INDEX(import_data,MATCH($T$8&amp;"-"&amp;$Q1173,import_key,0),V$9),"")</f>
        <v/>
      </c>
    </row>
    <row r="1174" spans="2:22" x14ac:dyDescent="0.25">
      <c r="B1174" s="141">
        <f t="shared" si="133"/>
        <v>1162</v>
      </c>
      <c r="C1174" s="278">
        <f t="shared" si="130"/>
        <v>1180</v>
      </c>
      <c r="E1174" s="282" cm="1">
        <f t="array" ref="E1174">IF($C1174="","",INDEX(import_data,$C1174,E$9))</f>
        <v>2245</v>
      </c>
      <c r="F1174" s="280" t="str" cm="1">
        <f t="array" ref="F1174">IF($C1174="","",INDEX(import_data,$C1174,F$9))</f>
        <v>Vitorija</v>
      </c>
      <c r="G1174" s="280" t="str" cm="1">
        <f t="array" ref="G1174">IF($C1174="","",INDEX(import_data,$C1174,G$9))</f>
        <v>Frajzman</v>
      </c>
      <c r="H1174" s="280" t="str" cm="1">
        <f t="array" ref="H1174">IF($C1174="","",IF(INDEX(import_data,$C1174,H$9)="","",INDEX(import_data,$C1174,H$9)))</f>
        <v>OK Jelen</v>
      </c>
      <c r="I1174" s="300" t="str" cm="1">
        <f t="array" ref="I1174">IF($C1174="","",IF(INDEX(import_data,$C1174,I$9)="","",INDEX(import_data,$C1174,I$9)))</f>
        <v/>
      </c>
      <c r="K1174" s="312" t="str">
        <f t="shared" si="127"/>
        <v>Vitorija – Frajzman – OK Jelen</v>
      </c>
      <c r="L1174" s="92" t="s">
        <v>0</v>
      </c>
      <c r="M1174" s="312" t="str">
        <f t="shared" si="128"/>
        <v>Vitorija – Frajzman – OK Jelen</v>
      </c>
      <c r="N1174" s="92" t="s">
        <v>0</v>
      </c>
      <c r="O1174" s="312" t="str">
        <f t="shared" si="129"/>
        <v>Vitorija – Frajzman</v>
      </c>
      <c r="P1174" s="92" t="s">
        <v>0</v>
      </c>
      <c r="Q1174" s="141">
        <f t="shared" si="132"/>
        <v>1162</v>
      </c>
      <c r="R1174" s="278" t="str">
        <f t="shared" si="131"/>
        <v/>
      </c>
      <c r="T1174" s="282" t="str" cm="1">
        <f t="array" ref="T1174">IFERROR(INDEX(import_data,MATCH($T$8&amp;"-"&amp;$Q1174,import_key,0),T$9),"")</f>
        <v/>
      </c>
      <c r="U1174" s="280" t="str" cm="1">
        <f t="array" ref="U1174">IFERROR(INDEX(import_data,MATCH($T$8&amp;"-"&amp;$Q1174,import_key,0),U$9),"")</f>
        <v/>
      </c>
      <c r="V1174" s="300" t="str" cm="1">
        <f t="array" ref="V1174">IFERROR(INDEX(import_data,MATCH($T$8&amp;"-"&amp;$Q1174,import_key,0),V$9),"")</f>
        <v/>
      </c>
    </row>
    <row r="1175" spans="2:22" x14ac:dyDescent="0.25">
      <c r="B1175" s="141">
        <f t="shared" si="133"/>
        <v>1163</v>
      </c>
      <c r="C1175" s="278">
        <f t="shared" si="130"/>
        <v>1181</v>
      </c>
      <c r="E1175" s="282" cm="1">
        <f t="array" ref="E1175">IF($C1175="","",INDEX(import_data,$C1175,E$9))</f>
        <v>1485</v>
      </c>
      <c r="F1175" s="280" t="str" cm="1">
        <f t="array" ref="F1175">IF($C1175="","",INDEX(import_data,$C1175,F$9))</f>
        <v>Vittoria</v>
      </c>
      <c r="G1175" s="280" t="str" cm="1">
        <f t="array" ref="G1175">IF($C1175="","",INDEX(import_data,$C1175,G$9))</f>
        <v>Velimirović</v>
      </c>
      <c r="H1175" s="280" t="str" cm="1">
        <f t="array" ref="H1175">IF($C1175="","",IF(INDEX(import_data,$C1175,H$9)="","",INDEX(import_data,$C1175,H$9)))</f>
        <v>OK Maksimir</v>
      </c>
      <c r="I1175" s="300" t="str" cm="1">
        <f t="array" ref="I1175">IF($C1175="","",IF(INDEX(import_data,$C1175,I$9)="","",INDEX(import_data,$C1175,I$9)))</f>
        <v>Ž12</v>
      </c>
      <c r="K1175" s="312" t="str">
        <f t="shared" si="127"/>
        <v>Vittoria – Velimirović – OK Maksimir – Ž12</v>
      </c>
      <c r="L1175" s="92" t="s">
        <v>0</v>
      </c>
      <c r="M1175" s="312" t="str">
        <f t="shared" si="128"/>
        <v>Vittoria – Velimirović – OK Maksimir</v>
      </c>
      <c r="N1175" s="92" t="s">
        <v>0</v>
      </c>
      <c r="O1175" s="312" t="str">
        <f t="shared" si="129"/>
        <v>Vittoria – Velimirović</v>
      </c>
      <c r="P1175" s="92" t="s">
        <v>0</v>
      </c>
      <c r="Q1175" s="141">
        <f t="shared" si="132"/>
        <v>1163</v>
      </c>
      <c r="R1175" s="278" t="str">
        <f t="shared" si="131"/>
        <v/>
      </c>
      <c r="T1175" s="282" t="str" cm="1">
        <f t="array" ref="T1175">IFERROR(INDEX(import_data,MATCH($T$8&amp;"-"&amp;$Q1175,import_key,0),T$9),"")</f>
        <v/>
      </c>
      <c r="U1175" s="280" t="str" cm="1">
        <f t="array" ref="U1175">IFERROR(INDEX(import_data,MATCH($T$8&amp;"-"&amp;$Q1175,import_key,0),U$9),"")</f>
        <v/>
      </c>
      <c r="V1175" s="300" t="str" cm="1">
        <f t="array" ref="V1175">IFERROR(INDEX(import_data,MATCH($T$8&amp;"-"&amp;$Q1175,import_key,0),V$9),"")</f>
        <v/>
      </c>
    </row>
    <row r="1176" spans="2:22" x14ac:dyDescent="0.25">
      <c r="B1176" s="141">
        <f t="shared" si="133"/>
        <v>1164</v>
      </c>
      <c r="C1176" s="278">
        <f t="shared" si="130"/>
        <v>1182</v>
      </c>
      <c r="E1176" s="282" cm="1">
        <f t="array" ref="E1176">IF($C1176="","",INDEX(import_data,$C1176,E$9))</f>
        <v>1221</v>
      </c>
      <c r="F1176" s="280" t="str" cm="1">
        <f t="array" ref="F1176">IF($C1176="","",INDEX(import_data,$C1176,F$9))</f>
        <v>Vjeko</v>
      </c>
      <c r="G1176" s="280" t="str" cm="1">
        <f t="array" ref="G1176">IF($C1176="","",INDEX(import_data,$C1176,G$9))</f>
        <v>Mazić</v>
      </c>
      <c r="H1176" s="280" t="str" cm="1">
        <f t="array" ref="H1176">IF($C1176="","",IF(INDEX(import_data,$C1176,H$9)="","",INDEX(import_data,$C1176,H$9)))</f>
        <v>OK Vihor</v>
      </c>
      <c r="I1176" s="300" t="str" cm="1">
        <f t="array" ref="I1176">IF($C1176="","",IF(INDEX(import_data,$C1176,I$9)="","",INDEX(import_data,$C1176,I$9)))</f>
        <v>M14</v>
      </c>
      <c r="K1176" s="312" t="str">
        <f t="shared" si="127"/>
        <v>Vjeko – Mazić – OK Vihor – M14</v>
      </c>
      <c r="L1176" s="92" t="s">
        <v>0</v>
      </c>
      <c r="M1176" s="312" t="str">
        <f t="shared" si="128"/>
        <v>Vjeko – Mazić – OK Vihor</v>
      </c>
      <c r="N1176" s="92" t="s">
        <v>0</v>
      </c>
      <c r="O1176" s="312" t="str">
        <f t="shared" si="129"/>
        <v>Vjeko – Mazić</v>
      </c>
      <c r="P1176" s="92" t="s">
        <v>0</v>
      </c>
      <c r="Q1176" s="141">
        <f t="shared" si="132"/>
        <v>1164</v>
      </c>
      <c r="R1176" s="278" t="str">
        <f t="shared" si="131"/>
        <v/>
      </c>
      <c r="T1176" s="282" t="str" cm="1">
        <f t="array" ref="T1176">IFERROR(INDEX(import_data,MATCH($T$8&amp;"-"&amp;$Q1176,import_key,0),T$9),"")</f>
        <v/>
      </c>
      <c r="U1176" s="280" t="str" cm="1">
        <f t="array" ref="U1176">IFERROR(INDEX(import_data,MATCH($T$8&amp;"-"&amp;$Q1176,import_key,0),U$9),"")</f>
        <v/>
      </c>
      <c r="V1176" s="300" t="str" cm="1">
        <f t="array" ref="V1176">IFERROR(INDEX(import_data,MATCH($T$8&amp;"-"&amp;$Q1176,import_key,0),V$9),"")</f>
        <v/>
      </c>
    </row>
    <row r="1177" spans="2:22" x14ac:dyDescent="0.25">
      <c r="B1177" s="141">
        <f t="shared" si="133"/>
        <v>1165</v>
      </c>
      <c r="C1177" s="278">
        <f t="shared" si="130"/>
        <v>1183</v>
      </c>
      <c r="E1177" s="282" cm="1">
        <f t="array" ref="E1177">IF($C1177="","",INDEX(import_data,$C1177,E$9))</f>
        <v>2144</v>
      </c>
      <c r="F1177" s="280" t="str" cm="1">
        <f t="array" ref="F1177">IF($C1177="","",INDEX(import_data,$C1177,F$9))</f>
        <v>Vjeko</v>
      </c>
      <c r="G1177" s="280" t="str" cm="1">
        <f t="array" ref="G1177">IF($C1177="","",INDEX(import_data,$C1177,G$9))</f>
        <v>Vrkić</v>
      </c>
      <c r="H1177" s="280" t="str" cm="1">
        <f t="array" ref="H1177">IF($C1177="","",IF(INDEX(import_data,$C1177,H$9)="","",INDEX(import_data,$C1177,H$9)))</f>
        <v/>
      </c>
      <c r="I1177" s="300" t="str" cm="1">
        <f t="array" ref="I1177">IF($C1177="","",IF(INDEX(import_data,$C1177,I$9)="","",INDEX(import_data,$C1177,I$9)))</f>
        <v/>
      </c>
      <c r="K1177" s="312" t="str">
        <f t="shared" si="127"/>
        <v>Vjeko – Vrkić</v>
      </c>
      <c r="L1177" s="92" t="s">
        <v>0</v>
      </c>
      <c r="M1177" s="312" t="str">
        <f t="shared" si="128"/>
        <v>Vjeko – Vrkić</v>
      </c>
      <c r="N1177" s="92" t="s">
        <v>0</v>
      </c>
      <c r="O1177" s="312" t="str">
        <f t="shared" si="129"/>
        <v>Vjeko – Vrkić</v>
      </c>
      <c r="P1177" s="92" t="s">
        <v>0</v>
      </c>
      <c r="Q1177" s="141">
        <f t="shared" si="132"/>
        <v>1165</v>
      </c>
      <c r="R1177" s="278" t="str">
        <f t="shared" si="131"/>
        <v/>
      </c>
      <c r="T1177" s="282" t="str" cm="1">
        <f t="array" ref="T1177">IFERROR(INDEX(import_data,MATCH($T$8&amp;"-"&amp;$Q1177,import_key,0),T$9),"")</f>
        <v/>
      </c>
      <c r="U1177" s="280" t="str" cm="1">
        <f t="array" ref="U1177">IFERROR(INDEX(import_data,MATCH($T$8&amp;"-"&amp;$Q1177,import_key,0),U$9),"")</f>
        <v/>
      </c>
      <c r="V1177" s="300" t="str" cm="1">
        <f t="array" ref="V1177">IFERROR(INDEX(import_data,MATCH($T$8&amp;"-"&amp;$Q1177,import_key,0),V$9),"")</f>
        <v/>
      </c>
    </row>
    <row r="1178" spans="2:22" x14ac:dyDescent="0.25">
      <c r="B1178" s="141">
        <f t="shared" si="133"/>
        <v>1166</v>
      </c>
      <c r="C1178" s="278">
        <f t="shared" si="130"/>
        <v>1184</v>
      </c>
      <c r="E1178" s="282" cm="1">
        <f t="array" ref="E1178">IF($C1178="","",INDEX(import_data,$C1178,E$9))</f>
        <v>1871</v>
      </c>
      <c r="F1178" s="280" t="str" cm="1">
        <f t="array" ref="F1178">IF($C1178="","",INDEX(import_data,$C1178,F$9))</f>
        <v>Vjekoslav</v>
      </c>
      <c r="G1178" s="280" t="str" cm="1">
        <f t="array" ref="G1178">IF($C1178="","",INDEX(import_data,$C1178,G$9))</f>
        <v>Klarić</v>
      </c>
      <c r="H1178" s="280" t="str" cm="1">
        <f t="array" ref="H1178">IF($C1178="","",IF(INDEX(import_data,$C1178,H$9)="","",INDEX(import_data,$C1178,H$9)))</f>
        <v>OK Kapela</v>
      </c>
      <c r="I1178" s="300" t="str" cm="1">
        <f t="array" ref="I1178">IF($C1178="","",IF(INDEX(import_data,$C1178,I$9)="","",INDEX(import_data,$C1178,I$9)))</f>
        <v>M21B</v>
      </c>
      <c r="K1178" s="312" t="str">
        <f t="shared" si="127"/>
        <v>Vjekoslav – Klarić – OK Kapela – M21B</v>
      </c>
      <c r="L1178" s="92" t="s">
        <v>0</v>
      </c>
      <c r="M1178" s="312" t="str">
        <f t="shared" si="128"/>
        <v>Vjekoslav – Klarić – OK Kapela</v>
      </c>
      <c r="N1178" s="92" t="s">
        <v>0</v>
      </c>
      <c r="O1178" s="312" t="str">
        <f t="shared" si="129"/>
        <v>Vjekoslav – Klarić</v>
      </c>
      <c r="P1178" s="92" t="s">
        <v>0</v>
      </c>
      <c r="Q1178" s="141">
        <f t="shared" si="132"/>
        <v>1166</v>
      </c>
      <c r="R1178" s="278" t="str">
        <f t="shared" si="131"/>
        <v/>
      </c>
      <c r="T1178" s="282" t="str" cm="1">
        <f t="array" ref="T1178">IFERROR(INDEX(import_data,MATCH($T$8&amp;"-"&amp;$Q1178,import_key,0),T$9),"")</f>
        <v/>
      </c>
      <c r="U1178" s="280" t="str" cm="1">
        <f t="array" ref="U1178">IFERROR(INDEX(import_data,MATCH($T$8&amp;"-"&amp;$Q1178,import_key,0),U$9),"")</f>
        <v/>
      </c>
      <c r="V1178" s="300" t="str" cm="1">
        <f t="array" ref="V1178">IFERROR(INDEX(import_data,MATCH($T$8&amp;"-"&amp;$Q1178,import_key,0),V$9),"")</f>
        <v/>
      </c>
    </row>
    <row r="1179" spans="2:22" x14ac:dyDescent="0.25">
      <c r="B1179" s="141">
        <f t="shared" si="133"/>
        <v>1167</v>
      </c>
      <c r="C1179" s="278">
        <f t="shared" si="130"/>
        <v>1185</v>
      </c>
      <c r="E1179" s="282" cm="1">
        <f t="array" ref="E1179">IF($C1179="","",INDEX(import_data,$C1179,E$9))</f>
        <v>1223</v>
      </c>
      <c r="F1179" s="280" t="str" cm="1">
        <f t="array" ref="F1179">IF($C1179="","",INDEX(import_data,$C1179,F$9))</f>
        <v>Vjeran</v>
      </c>
      <c r="G1179" s="280" t="str" cm="1">
        <f t="array" ref="G1179">IF($C1179="","",INDEX(import_data,$C1179,G$9))</f>
        <v>Horvat</v>
      </c>
      <c r="H1179" s="280" t="str" cm="1">
        <f t="array" ref="H1179">IF($C1179="","",IF(INDEX(import_data,$C1179,H$9)="","",INDEX(import_data,$C1179,H$9)))</f>
        <v>OK Maksimir</v>
      </c>
      <c r="I1179" s="300" t="str" cm="1">
        <f t="array" ref="I1179">IF($C1179="","",IF(INDEX(import_data,$C1179,I$9)="","",INDEX(import_data,$C1179,I$9)))</f>
        <v>M21A</v>
      </c>
      <c r="K1179" s="312" t="str">
        <f t="shared" si="127"/>
        <v>Vjeran – Horvat – OK Maksimir – M21A</v>
      </c>
      <c r="L1179" s="92" t="s">
        <v>0</v>
      </c>
      <c r="M1179" s="312" t="str">
        <f t="shared" si="128"/>
        <v>Vjeran – Horvat – OK Maksimir</v>
      </c>
      <c r="N1179" s="92" t="s">
        <v>0</v>
      </c>
      <c r="O1179" s="312" t="str">
        <f t="shared" si="129"/>
        <v>Vjeran – Horvat</v>
      </c>
      <c r="P1179" s="92" t="s">
        <v>0</v>
      </c>
      <c r="Q1179" s="141">
        <f t="shared" si="132"/>
        <v>1167</v>
      </c>
      <c r="R1179" s="278" t="str">
        <f t="shared" si="131"/>
        <v/>
      </c>
      <c r="T1179" s="282" t="str" cm="1">
        <f t="array" ref="T1179">IFERROR(INDEX(import_data,MATCH($T$8&amp;"-"&amp;$Q1179,import_key,0),T$9),"")</f>
        <v/>
      </c>
      <c r="U1179" s="280" t="str" cm="1">
        <f t="array" ref="U1179">IFERROR(INDEX(import_data,MATCH($T$8&amp;"-"&amp;$Q1179,import_key,0),U$9),"")</f>
        <v/>
      </c>
      <c r="V1179" s="300" t="str" cm="1">
        <f t="array" ref="V1179">IFERROR(INDEX(import_data,MATCH($T$8&amp;"-"&amp;$Q1179,import_key,0),V$9),"")</f>
        <v/>
      </c>
    </row>
    <row r="1180" spans="2:22" x14ac:dyDescent="0.25">
      <c r="B1180" s="141">
        <f t="shared" si="133"/>
        <v>1168</v>
      </c>
      <c r="C1180" s="278">
        <f t="shared" si="130"/>
        <v>1186</v>
      </c>
      <c r="E1180" s="282" cm="1">
        <f t="array" ref="E1180">IF($C1180="","",INDEX(import_data,$C1180,E$9))</f>
        <v>2106</v>
      </c>
      <c r="F1180" s="280" t="str" cm="1">
        <f t="array" ref="F1180">IF($C1180="","",INDEX(import_data,$C1180,F$9))</f>
        <v>Vladimir</v>
      </c>
      <c r="G1180" s="280" t="str" cm="1">
        <f t="array" ref="G1180">IF($C1180="","",INDEX(import_data,$C1180,G$9))</f>
        <v>John</v>
      </c>
      <c r="H1180" s="280" t="str" cm="1">
        <f t="array" ref="H1180">IF($C1180="","",IF(INDEX(import_data,$C1180,H$9)="","",INDEX(import_data,$C1180,H$9)))</f>
        <v>Expres Czech T.</v>
      </c>
      <c r="I1180" s="300" t="str" cm="1">
        <f t="array" ref="I1180">IF($C1180="","",IF(INDEX(import_data,$C1180,I$9)="","",INDEX(import_data,$C1180,I$9)))</f>
        <v/>
      </c>
      <c r="K1180" s="312" t="str">
        <f t="shared" si="127"/>
        <v>Vladimir – John – Expres Czech T.</v>
      </c>
      <c r="L1180" s="92" t="s">
        <v>0</v>
      </c>
      <c r="M1180" s="312" t="str">
        <f t="shared" si="128"/>
        <v>Vladimir – John – Expres Czech T.</v>
      </c>
      <c r="N1180" s="92" t="s">
        <v>0</v>
      </c>
      <c r="O1180" s="312" t="str">
        <f t="shared" si="129"/>
        <v>Vladimir – John</v>
      </c>
      <c r="P1180" s="92" t="s">
        <v>0</v>
      </c>
      <c r="Q1180" s="141">
        <f t="shared" si="132"/>
        <v>1168</v>
      </c>
      <c r="R1180" s="278" t="str">
        <f t="shared" si="131"/>
        <v/>
      </c>
      <c r="T1180" s="282" t="str" cm="1">
        <f t="array" ref="T1180">IFERROR(INDEX(import_data,MATCH($T$8&amp;"-"&amp;$Q1180,import_key,0),T$9),"")</f>
        <v/>
      </c>
      <c r="U1180" s="280" t="str" cm="1">
        <f t="array" ref="U1180">IFERROR(INDEX(import_data,MATCH($T$8&amp;"-"&amp;$Q1180,import_key,0),U$9),"")</f>
        <v/>
      </c>
      <c r="V1180" s="300" t="str" cm="1">
        <f t="array" ref="V1180">IFERROR(INDEX(import_data,MATCH($T$8&amp;"-"&amp;$Q1180,import_key,0),V$9),"")</f>
        <v/>
      </c>
    </row>
    <row r="1181" spans="2:22" x14ac:dyDescent="0.25">
      <c r="B1181" s="141">
        <f t="shared" si="133"/>
        <v>1169</v>
      </c>
      <c r="C1181" s="278">
        <f t="shared" si="130"/>
        <v>1187</v>
      </c>
      <c r="E1181" s="282" cm="1">
        <f t="array" ref="E1181">IF($C1181="","",INDEX(import_data,$C1181,E$9))</f>
        <v>1387</v>
      </c>
      <c r="F1181" s="280" t="str" cm="1">
        <f t="array" ref="F1181">IF($C1181="","",INDEX(import_data,$C1181,F$9))</f>
        <v>Vladimir</v>
      </c>
      <c r="G1181" s="280" t="str" cm="1">
        <f t="array" ref="G1181">IF($C1181="","",INDEX(import_data,$C1181,G$9))</f>
        <v>Grgesina</v>
      </c>
      <c r="H1181" s="280" t="str" cm="1">
        <f t="array" ref="H1181">IF($C1181="","",IF(INDEX(import_data,$C1181,H$9)="","",INDEX(import_data,$C1181,H$9)))</f>
        <v>OK Vihor</v>
      </c>
      <c r="I1181" s="300" t="str" cm="1">
        <f t="array" ref="I1181">IF($C1181="","",IF(INDEX(import_data,$C1181,I$9)="","",INDEX(import_data,$C1181,I$9)))</f>
        <v>M45</v>
      </c>
      <c r="K1181" s="312" t="str">
        <f t="shared" si="127"/>
        <v>Vladimir – Grgesina – OK Vihor – M45</v>
      </c>
      <c r="L1181" s="92" t="s">
        <v>0</v>
      </c>
      <c r="M1181" s="312" t="str">
        <f t="shared" si="128"/>
        <v>Vladimir – Grgesina – OK Vihor</v>
      </c>
      <c r="N1181" s="92" t="s">
        <v>0</v>
      </c>
      <c r="O1181" s="312" t="str">
        <f t="shared" si="129"/>
        <v>Vladimir – Grgesina</v>
      </c>
      <c r="P1181" s="92" t="s">
        <v>0</v>
      </c>
      <c r="Q1181" s="141">
        <f t="shared" si="132"/>
        <v>1169</v>
      </c>
      <c r="R1181" s="278" t="str">
        <f t="shared" si="131"/>
        <v/>
      </c>
      <c r="T1181" s="282" t="str" cm="1">
        <f t="array" ref="T1181">IFERROR(INDEX(import_data,MATCH($T$8&amp;"-"&amp;$Q1181,import_key,0),T$9),"")</f>
        <v/>
      </c>
      <c r="U1181" s="280" t="str" cm="1">
        <f t="array" ref="U1181">IFERROR(INDEX(import_data,MATCH($T$8&amp;"-"&amp;$Q1181,import_key,0),U$9),"")</f>
        <v/>
      </c>
      <c r="V1181" s="300" t="str" cm="1">
        <f t="array" ref="V1181">IFERROR(INDEX(import_data,MATCH($T$8&amp;"-"&amp;$Q1181,import_key,0),V$9),"")</f>
        <v/>
      </c>
    </row>
    <row r="1182" spans="2:22" x14ac:dyDescent="0.25">
      <c r="B1182" s="141">
        <f t="shared" si="133"/>
        <v>1170</v>
      </c>
      <c r="C1182" s="278">
        <f t="shared" si="130"/>
        <v>1188</v>
      </c>
      <c r="E1182" s="282" cm="1">
        <f t="array" ref="E1182">IF($C1182="","",INDEX(import_data,$C1182,E$9))</f>
        <v>1836</v>
      </c>
      <c r="F1182" s="280" t="str" cm="1">
        <f t="array" ref="F1182">IF($C1182="","",INDEX(import_data,$C1182,F$9))</f>
        <v>Vladimir</v>
      </c>
      <c r="G1182" s="280" t="str" cm="1">
        <f t="array" ref="G1182">IF($C1182="","",INDEX(import_data,$C1182,G$9))</f>
        <v>Jurić</v>
      </c>
      <c r="H1182" s="280" t="str" cm="1">
        <f t="array" ref="H1182">IF($C1182="","",IF(INDEX(import_data,$C1182,H$9)="","",INDEX(import_data,$C1182,H$9)))</f>
        <v>OK Jelen</v>
      </c>
      <c r="I1182" s="300" t="str" cm="1">
        <f t="array" ref="I1182">IF($C1182="","",IF(INDEX(import_data,$C1182,I$9)="","",INDEX(import_data,$C1182,I$9)))</f>
        <v>M45</v>
      </c>
      <c r="K1182" s="312" t="str">
        <f t="shared" si="127"/>
        <v>Vladimir – Jurić – OK Jelen – M45</v>
      </c>
      <c r="L1182" s="92" t="s">
        <v>0</v>
      </c>
      <c r="M1182" s="312" t="str">
        <f t="shared" si="128"/>
        <v>Vladimir – Jurić – OK Jelen</v>
      </c>
      <c r="N1182" s="92" t="s">
        <v>0</v>
      </c>
      <c r="O1182" s="312" t="str">
        <f t="shared" si="129"/>
        <v>Vladimir – Jurić</v>
      </c>
      <c r="P1182" s="92" t="s">
        <v>0</v>
      </c>
      <c r="Q1182" s="141">
        <f t="shared" si="132"/>
        <v>1170</v>
      </c>
      <c r="R1182" s="278" t="str">
        <f t="shared" si="131"/>
        <v/>
      </c>
      <c r="T1182" s="282" t="str" cm="1">
        <f t="array" ref="T1182">IFERROR(INDEX(import_data,MATCH($T$8&amp;"-"&amp;$Q1182,import_key,0),T$9),"")</f>
        <v/>
      </c>
      <c r="U1182" s="280" t="str" cm="1">
        <f t="array" ref="U1182">IFERROR(INDEX(import_data,MATCH($T$8&amp;"-"&amp;$Q1182,import_key,0),U$9),"")</f>
        <v/>
      </c>
      <c r="V1182" s="300" t="str" cm="1">
        <f t="array" ref="V1182">IFERROR(INDEX(import_data,MATCH($T$8&amp;"-"&amp;$Q1182,import_key,0),V$9),"")</f>
        <v/>
      </c>
    </row>
    <row r="1183" spans="2:22" x14ac:dyDescent="0.25">
      <c r="B1183" s="141">
        <f t="shared" si="133"/>
        <v>1171</v>
      </c>
      <c r="C1183" s="278">
        <f t="shared" si="130"/>
        <v>1189</v>
      </c>
      <c r="E1183" s="282" cm="1">
        <f t="array" ref="E1183">IF($C1183="","",INDEX(import_data,$C1183,E$9))</f>
        <v>1126</v>
      </c>
      <c r="F1183" s="280" t="str" cm="1">
        <f t="array" ref="F1183">IF($C1183="","",INDEX(import_data,$C1183,F$9))</f>
        <v>Vladimir</v>
      </c>
      <c r="G1183" s="280" t="str" cm="1">
        <f t="array" ref="G1183">IF($C1183="","",INDEX(import_data,$C1183,G$9))</f>
        <v>Trivunović</v>
      </c>
      <c r="H1183" s="280" t="str" cm="1">
        <f t="array" ref="H1183">IF($C1183="","",IF(INDEX(import_data,$C1183,H$9)="","",INDEX(import_data,$C1183,H$9)))</f>
        <v>OK Kapela</v>
      </c>
      <c r="I1183" s="300" t="str" cm="1">
        <f t="array" ref="I1183">IF($C1183="","",IF(INDEX(import_data,$C1183,I$9)="","",INDEX(import_data,$C1183,I$9)))</f>
        <v>M45</v>
      </c>
      <c r="K1183" s="312" t="str">
        <f t="shared" si="127"/>
        <v>Vladimir – Trivunović – OK Kapela – M45</v>
      </c>
      <c r="L1183" s="92" t="s">
        <v>0</v>
      </c>
      <c r="M1183" s="312" t="str">
        <f t="shared" si="128"/>
        <v>Vladimir – Trivunović – OK Kapela</v>
      </c>
      <c r="N1183" s="92" t="s">
        <v>0</v>
      </c>
      <c r="O1183" s="312" t="str">
        <f t="shared" si="129"/>
        <v>Vladimir – Trivunović</v>
      </c>
      <c r="P1183" s="92" t="s">
        <v>0</v>
      </c>
      <c r="Q1183" s="141">
        <f t="shared" si="132"/>
        <v>1171</v>
      </c>
      <c r="R1183" s="278" t="str">
        <f t="shared" si="131"/>
        <v/>
      </c>
      <c r="T1183" s="282" t="str" cm="1">
        <f t="array" ref="T1183">IFERROR(INDEX(import_data,MATCH($T$8&amp;"-"&amp;$Q1183,import_key,0),T$9),"")</f>
        <v/>
      </c>
      <c r="U1183" s="280" t="str" cm="1">
        <f t="array" ref="U1183">IFERROR(INDEX(import_data,MATCH($T$8&amp;"-"&amp;$Q1183,import_key,0),U$9),"")</f>
        <v/>
      </c>
      <c r="V1183" s="300" t="str" cm="1">
        <f t="array" ref="V1183">IFERROR(INDEX(import_data,MATCH($T$8&amp;"-"&amp;$Q1183,import_key,0),V$9),"")</f>
        <v/>
      </c>
    </row>
    <row r="1184" spans="2:22" x14ac:dyDescent="0.25">
      <c r="B1184" s="141">
        <f t="shared" si="133"/>
        <v>1172</v>
      </c>
      <c r="C1184" s="278">
        <f t="shared" si="130"/>
        <v>1190</v>
      </c>
      <c r="E1184" s="282" cm="1">
        <f t="array" ref="E1184">IF($C1184="","",INDEX(import_data,$C1184,E$9))</f>
        <v>1061</v>
      </c>
      <c r="F1184" s="280" t="str" cm="1">
        <f t="array" ref="F1184">IF($C1184="","",INDEX(import_data,$C1184,F$9))</f>
        <v>Vladimir</v>
      </c>
      <c r="G1184" s="280" t="str" cm="1">
        <f t="array" ref="G1184">IF($C1184="","",INDEX(import_data,$C1184,G$9))</f>
        <v>Ževrnja</v>
      </c>
      <c r="H1184" s="280" t="str" cm="1">
        <f t="array" ref="H1184">IF($C1184="","",IF(INDEX(import_data,$C1184,H$9)="","",INDEX(import_data,$C1184,H$9)))</f>
        <v>OK Kapela</v>
      </c>
      <c r="I1184" s="300" t="str" cm="1">
        <f t="array" ref="I1184">IF($C1184="","",IF(INDEX(import_data,$C1184,I$9)="","",INDEX(import_data,$C1184,I$9)))</f>
        <v>M55</v>
      </c>
      <c r="K1184" s="312" t="str">
        <f t="shared" si="127"/>
        <v>Vladimir – Ževrnja – OK Kapela – M55</v>
      </c>
      <c r="L1184" s="92" t="s">
        <v>0</v>
      </c>
      <c r="M1184" s="312" t="str">
        <f t="shared" si="128"/>
        <v>Vladimir – Ževrnja – OK Kapela</v>
      </c>
      <c r="N1184" s="92" t="s">
        <v>0</v>
      </c>
      <c r="O1184" s="312" t="str">
        <f t="shared" si="129"/>
        <v>Vladimir – Ževrnja</v>
      </c>
      <c r="P1184" s="92" t="s">
        <v>0</v>
      </c>
      <c r="Q1184" s="141">
        <f t="shared" si="132"/>
        <v>1172</v>
      </c>
      <c r="R1184" s="278" t="str">
        <f t="shared" si="131"/>
        <v/>
      </c>
      <c r="T1184" s="282" t="str" cm="1">
        <f t="array" ref="T1184">IFERROR(INDEX(import_data,MATCH($T$8&amp;"-"&amp;$Q1184,import_key,0),T$9),"")</f>
        <v/>
      </c>
      <c r="U1184" s="280" t="str" cm="1">
        <f t="array" ref="U1184">IFERROR(INDEX(import_data,MATCH($T$8&amp;"-"&amp;$Q1184,import_key,0),U$9),"")</f>
        <v/>
      </c>
      <c r="V1184" s="300" t="str" cm="1">
        <f t="array" ref="V1184">IFERROR(INDEX(import_data,MATCH($T$8&amp;"-"&amp;$Q1184,import_key,0),V$9),"")</f>
        <v/>
      </c>
    </row>
    <row r="1185" spans="2:22" x14ac:dyDescent="0.25">
      <c r="B1185" s="141">
        <f t="shared" si="133"/>
        <v>1173</v>
      </c>
      <c r="C1185" s="278">
        <f t="shared" si="130"/>
        <v>1191</v>
      </c>
      <c r="E1185" s="282" cm="1">
        <f t="array" ref="E1185">IF($C1185="","",INDEX(import_data,$C1185,E$9))</f>
        <v>1306</v>
      </c>
      <c r="F1185" s="280" t="str" cm="1">
        <f t="array" ref="F1185">IF($C1185="","",INDEX(import_data,$C1185,F$9))</f>
        <v>Vladimir</v>
      </c>
      <c r="G1185" s="280" t="str" cm="1">
        <f t="array" ref="G1185">IF($C1185="","",INDEX(import_data,$C1185,G$9))</f>
        <v>Vinko</v>
      </c>
      <c r="H1185" s="280" t="str" cm="1">
        <f t="array" ref="H1185">IF($C1185="","",IF(INDEX(import_data,$C1185,H$9)="","",INDEX(import_data,$C1185,H$9)))</f>
        <v>OK Međimurje</v>
      </c>
      <c r="I1185" s="300" t="str" cm="1">
        <f t="array" ref="I1185">IF($C1185="","",IF(INDEX(import_data,$C1185,I$9)="","",INDEX(import_data,$C1185,I$9)))</f>
        <v>M65</v>
      </c>
      <c r="K1185" s="312" t="str">
        <f t="shared" si="127"/>
        <v>Vladimir – Vinko – OK Međimurje – M65</v>
      </c>
      <c r="L1185" s="92" t="s">
        <v>0</v>
      </c>
      <c r="M1185" s="312" t="str">
        <f t="shared" si="128"/>
        <v>Vladimir – Vinko – OK Međimurje</v>
      </c>
      <c r="N1185" s="92" t="s">
        <v>0</v>
      </c>
      <c r="O1185" s="312" t="str">
        <f t="shared" si="129"/>
        <v>Vladimir – Vinko</v>
      </c>
      <c r="P1185" s="92" t="s">
        <v>0</v>
      </c>
      <c r="Q1185" s="141">
        <f t="shared" si="132"/>
        <v>1173</v>
      </c>
      <c r="R1185" s="278" t="str">
        <f t="shared" si="131"/>
        <v/>
      </c>
      <c r="T1185" s="282" t="str" cm="1">
        <f t="array" ref="T1185">IFERROR(INDEX(import_data,MATCH($T$8&amp;"-"&amp;$Q1185,import_key,0),T$9),"")</f>
        <v/>
      </c>
      <c r="U1185" s="280" t="str" cm="1">
        <f t="array" ref="U1185">IFERROR(INDEX(import_data,MATCH($T$8&amp;"-"&amp;$Q1185,import_key,0),U$9),"")</f>
        <v/>
      </c>
      <c r="V1185" s="300" t="str" cm="1">
        <f t="array" ref="V1185">IFERROR(INDEX(import_data,MATCH($T$8&amp;"-"&amp;$Q1185,import_key,0),V$9),"")</f>
        <v/>
      </c>
    </row>
    <row r="1186" spans="2:22" x14ac:dyDescent="0.25">
      <c r="B1186" s="141">
        <f t="shared" si="133"/>
        <v>1174</v>
      </c>
      <c r="C1186" s="278">
        <f t="shared" si="130"/>
        <v>1192</v>
      </c>
      <c r="E1186" s="282" cm="1">
        <f t="array" ref="E1186">IF($C1186="","",INDEX(import_data,$C1186,E$9))</f>
        <v>1443</v>
      </c>
      <c r="F1186" s="280" t="str" cm="1">
        <f t="array" ref="F1186">IF($C1186="","",INDEX(import_data,$C1186,F$9))</f>
        <v>Vladimir</v>
      </c>
      <c r="G1186" s="280" t="str" cm="1">
        <f t="array" ref="G1186">IF($C1186="","",INDEX(import_data,$C1186,G$9))</f>
        <v>Miovec</v>
      </c>
      <c r="H1186" s="280" t="str" cm="1">
        <f t="array" ref="H1186">IF($C1186="","",IF(INDEX(import_data,$C1186,H$9)="","",INDEX(import_data,$C1186,H$9)))</f>
        <v>OK Jelen</v>
      </c>
      <c r="I1186" s="300" t="str" cm="1">
        <f t="array" ref="I1186">IF($C1186="","",IF(INDEX(import_data,$C1186,I$9)="","",INDEX(import_data,$C1186,I$9)))</f>
        <v>M12</v>
      </c>
      <c r="K1186" s="312" t="str">
        <f t="shared" si="127"/>
        <v>Vladimir – Miovec – OK Jelen – M12</v>
      </c>
      <c r="L1186" s="92" t="s">
        <v>0</v>
      </c>
      <c r="M1186" s="312" t="str">
        <f t="shared" si="128"/>
        <v>Vladimir – Miovec – OK Jelen</v>
      </c>
      <c r="N1186" s="92" t="s">
        <v>0</v>
      </c>
      <c r="O1186" s="312" t="str">
        <f t="shared" si="129"/>
        <v>Vladimir – Miovec</v>
      </c>
      <c r="P1186" s="92" t="s">
        <v>0</v>
      </c>
      <c r="Q1186" s="141">
        <f t="shared" si="132"/>
        <v>1174</v>
      </c>
      <c r="R1186" s="278" t="str">
        <f t="shared" si="131"/>
        <v/>
      </c>
      <c r="T1186" s="282" t="str" cm="1">
        <f t="array" ref="T1186">IFERROR(INDEX(import_data,MATCH($T$8&amp;"-"&amp;$Q1186,import_key,0),T$9),"")</f>
        <v/>
      </c>
      <c r="U1186" s="280" t="str" cm="1">
        <f t="array" ref="U1186">IFERROR(INDEX(import_data,MATCH($T$8&amp;"-"&amp;$Q1186,import_key,0),U$9),"")</f>
        <v/>
      </c>
      <c r="V1186" s="300" t="str" cm="1">
        <f t="array" ref="V1186">IFERROR(INDEX(import_data,MATCH($T$8&amp;"-"&amp;$Q1186,import_key,0),V$9),"")</f>
        <v/>
      </c>
    </row>
    <row r="1187" spans="2:22" x14ac:dyDescent="0.25">
      <c r="B1187" s="141">
        <f t="shared" si="133"/>
        <v>1175</v>
      </c>
      <c r="C1187" s="278">
        <f t="shared" si="130"/>
        <v>1193</v>
      </c>
      <c r="E1187" s="282" cm="1">
        <f t="array" ref="E1187">IF($C1187="","",INDEX(import_data,$C1187,E$9))</f>
        <v>1090</v>
      </c>
      <c r="F1187" s="280" t="str" cm="1">
        <f t="array" ref="F1187">IF($C1187="","",INDEX(import_data,$C1187,F$9))</f>
        <v>Vladimir</v>
      </c>
      <c r="G1187" s="280" t="str" cm="1">
        <f t="array" ref="G1187">IF($C1187="","",INDEX(import_data,$C1187,G$9))</f>
        <v>Tkalec</v>
      </c>
      <c r="H1187" s="280" t="str" cm="1">
        <f t="array" ref="H1187">IF($C1187="","",IF(INDEX(import_data,$C1187,H$9)="","",INDEX(import_data,$C1187,H$9)))</f>
        <v>OK Međimurje</v>
      </c>
      <c r="I1187" s="300" t="str" cm="1">
        <f t="array" ref="I1187">IF($C1187="","",IF(INDEX(import_data,$C1187,I$9)="","",INDEX(import_data,$C1187,I$9)))</f>
        <v>M45</v>
      </c>
      <c r="K1187" s="312" t="str">
        <f t="shared" si="127"/>
        <v>Vladimir – Tkalec – OK Međimurje – M45</v>
      </c>
      <c r="L1187" s="92" t="s">
        <v>0</v>
      </c>
      <c r="M1187" s="312" t="str">
        <f t="shared" si="128"/>
        <v>Vladimir – Tkalec – OK Međimurje</v>
      </c>
      <c r="N1187" s="92" t="s">
        <v>0</v>
      </c>
      <c r="O1187" s="312" t="str">
        <f t="shared" si="129"/>
        <v>Vladimir – Tkalec</v>
      </c>
      <c r="P1187" s="92" t="s">
        <v>0</v>
      </c>
      <c r="Q1187" s="141">
        <f t="shared" si="132"/>
        <v>1175</v>
      </c>
      <c r="R1187" s="278" t="str">
        <f t="shared" si="131"/>
        <v/>
      </c>
      <c r="T1187" s="282" t="str" cm="1">
        <f t="array" ref="T1187">IFERROR(INDEX(import_data,MATCH($T$8&amp;"-"&amp;$Q1187,import_key,0),T$9),"")</f>
        <v/>
      </c>
      <c r="U1187" s="280" t="str" cm="1">
        <f t="array" ref="U1187">IFERROR(INDEX(import_data,MATCH($T$8&amp;"-"&amp;$Q1187,import_key,0),U$9),"")</f>
        <v/>
      </c>
      <c r="V1187" s="300" t="str" cm="1">
        <f t="array" ref="V1187">IFERROR(INDEX(import_data,MATCH($T$8&amp;"-"&amp;$Q1187,import_key,0),V$9),"")</f>
        <v/>
      </c>
    </row>
    <row r="1188" spans="2:22" x14ac:dyDescent="0.25">
      <c r="B1188" s="141">
        <f t="shared" si="133"/>
        <v>1176</v>
      </c>
      <c r="C1188" s="278">
        <f t="shared" si="130"/>
        <v>1194</v>
      </c>
      <c r="E1188" s="282" cm="1">
        <f t="array" ref="E1188">IF($C1188="","",INDEX(import_data,$C1188,E$9))</f>
        <v>1282</v>
      </c>
      <c r="F1188" s="280" t="str" cm="1">
        <f t="array" ref="F1188">IF($C1188="","",INDEX(import_data,$C1188,F$9))</f>
        <v>Vladimir</v>
      </c>
      <c r="G1188" s="280" t="str" cm="1">
        <f t="array" ref="G1188">IF($C1188="","",INDEX(import_data,$C1188,G$9))</f>
        <v>Spasić</v>
      </c>
      <c r="H1188" s="280" t="str" cm="1">
        <f t="array" ref="H1188">IF($C1188="","",IF(INDEX(import_data,$C1188,H$9)="","",INDEX(import_data,$C1188,H$9)))</f>
        <v>OK Kapela</v>
      </c>
      <c r="I1188" s="300" t="str" cm="1">
        <f t="array" ref="I1188">IF($C1188="","",IF(INDEX(import_data,$C1188,I$9)="","",INDEX(import_data,$C1188,I$9)))</f>
        <v>M35</v>
      </c>
      <c r="K1188" s="312" t="str">
        <f t="shared" si="127"/>
        <v>Vladimir – Spasić – OK Kapela – M35</v>
      </c>
      <c r="L1188" s="92" t="s">
        <v>0</v>
      </c>
      <c r="M1188" s="312" t="str">
        <f t="shared" si="128"/>
        <v>Vladimir – Spasić – OK Kapela</v>
      </c>
      <c r="N1188" s="92" t="s">
        <v>0</v>
      </c>
      <c r="O1188" s="312" t="str">
        <f t="shared" si="129"/>
        <v>Vladimir – Spasić</v>
      </c>
      <c r="P1188" s="92" t="s">
        <v>0</v>
      </c>
      <c r="Q1188" s="141">
        <f t="shared" si="132"/>
        <v>1176</v>
      </c>
      <c r="R1188" s="278" t="str">
        <f t="shared" si="131"/>
        <v/>
      </c>
      <c r="T1188" s="282" t="str" cm="1">
        <f t="array" ref="T1188">IFERROR(INDEX(import_data,MATCH($T$8&amp;"-"&amp;$Q1188,import_key,0),T$9),"")</f>
        <v/>
      </c>
      <c r="U1188" s="280" t="str" cm="1">
        <f t="array" ref="U1188">IFERROR(INDEX(import_data,MATCH($T$8&amp;"-"&amp;$Q1188,import_key,0),U$9),"")</f>
        <v/>
      </c>
      <c r="V1188" s="300" t="str" cm="1">
        <f t="array" ref="V1188">IFERROR(INDEX(import_data,MATCH($T$8&amp;"-"&amp;$Q1188,import_key,0),V$9),"")</f>
        <v/>
      </c>
    </row>
    <row r="1189" spans="2:22" x14ac:dyDescent="0.25">
      <c r="B1189" s="141">
        <f t="shared" si="133"/>
        <v>1177</v>
      </c>
      <c r="C1189" s="278">
        <f t="shared" si="130"/>
        <v>1195</v>
      </c>
      <c r="E1189" s="282" cm="1">
        <f t="array" ref="E1189">IF($C1189="","",INDEX(import_data,$C1189,E$9))</f>
        <v>1262</v>
      </c>
      <c r="F1189" s="280" t="str" cm="1">
        <f t="array" ref="F1189">IF($C1189="","",INDEX(import_data,$C1189,F$9))</f>
        <v>Vlatka</v>
      </c>
      <c r="G1189" s="280" t="str" cm="1">
        <f t="array" ref="G1189">IF($C1189="","",INDEX(import_data,$C1189,G$9))</f>
        <v>Stupalo</v>
      </c>
      <c r="H1189" s="280" t="str" cm="1">
        <f t="array" ref="H1189">IF($C1189="","",IF(INDEX(import_data,$C1189,H$9)="","",INDEX(import_data,$C1189,H$9)))</f>
        <v>OK Vihor</v>
      </c>
      <c r="I1189" s="300" t="str" cm="1">
        <f t="array" ref="I1189">IF($C1189="","",IF(INDEX(import_data,$C1189,I$9)="","",INDEX(import_data,$C1189,I$9)))</f>
        <v>Ž35</v>
      </c>
      <c r="K1189" s="312" t="str">
        <f t="shared" si="127"/>
        <v>Vlatka – Stupalo – OK Vihor – Ž35</v>
      </c>
      <c r="L1189" s="92" t="s">
        <v>0</v>
      </c>
      <c r="M1189" s="312" t="str">
        <f t="shared" si="128"/>
        <v>Vlatka – Stupalo – OK Vihor</v>
      </c>
      <c r="N1189" s="92" t="s">
        <v>0</v>
      </c>
      <c r="O1189" s="312" t="str">
        <f t="shared" si="129"/>
        <v>Vlatka – Stupalo</v>
      </c>
      <c r="P1189" s="92" t="s">
        <v>0</v>
      </c>
      <c r="Q1189" s="141">
        <f t="shared" si="132"/>
        <v>1177</v>
      </c>
      <c r="R1189" s="278" t="str">
        <f t="shared" si="131"/>
        <v/>
      </c>
      <c r="T1189" s="282" t="str" cm="1">
        <f t="array" ref="T1189">IFERROR(INDEX(import_data,MATCH($T$8&amp;"-"&amp;$Q1189,import_key,0),T$9),"")</f>
        <v/>
      </c>
      <c r="U1189" s="280" t="str" cm="1">
        <f t="array" ref="U1189">IFERROR(INDEX(import_data,MATCH($T$8&amp;"-"&amp;$Q1189,import_key,0),U$9),"")</f>
        <v/>
      </c>
      <c r="V1189" s="300" t="str" cm="1">
        <f t="array" ref="V1189">IFERROR(INDEX(import_data,MATCH($T$8&amp;"-"&amp;$Q1189,import_key,0),V$9),"")</f>
        <v/>
      </c>
    </row>
    <row r="1190" spans="2:22" x14ac:dyDescent="0.25">
      <c r="B1190" s="141">
        <f t="shared" si="133"/>
        <v>1178</v>
      </c>
      <c r="C1190" s="278">
        <f t="shared" si="130"/>
        <v>1196</v>
      </c>
      <c r="E1190" s="282" cm="1">
        <f t="array" ref="E1190">IF($C1190="","",INDEX(import_data,$C1190,E$9))</f>
        <v>1072</v>
      </c>
      <c r="F1190" s="280" t="str" cm="1">
        <f t="array" ref="F1190">IF($C1190="","",INDEX(import_data,$C1190,F$9))</f>
        <v>Vlatko</v>
      </c>
      <c r="G1190" s="280" t="str" cm="1">
        <f t="array" ref="G1190">IF($C1190="","",INDEX(import_data,$C1190,G$9))</f>
        <v>Tounec</v>
      </c>
      <c r="H1190" s="280" t="str" cm="1">
        <f t="array" ref="H1190">IF($C1190="","",IF(INDEX(import_data,$C1190,H$9)="","",INDEX(import_data,$C1190,H$9)))</f>
        <v>OK Kapela</v>
      </c>
      <c r="I1190" s="300" t="str" cm="1">
        <f t="array" ref="I1190">IF($C1190="","",IF(INDEX(import_data,$C1190,I$9)="","",INDEX(import_data,$C1190,I$9)))</f>
        <v>M45</v>
      </c>
      <c r="K1190" s="312" t="str">
        <f t="shared" si="127"/>
        <v>Vlatko – Tounec – OK Kapela – M45</v>
      </c>
      <c r="L1190" s="92" t="s">
        <v>0</v>
      </c>
      <c r="M1190" s="312" t="str">
        <f t="shared" si="128"/>
        <v>Vlatko – Tounec – OK Kapela</v>
      </c>
      <c r="N1190" s="92" t="s">
        <v>0</v>
      </c>
      <c r="O1190" s="312" t="str">
        <f t="shared" si="129"/>
        <v>Vlatko – Tounec</v>
      </c>
      <c r="P1190" s="92" t="s">
        <v>0</v>
      </c>
      <c r="Q1190" s="141">
        <f t="shared" si="132"/>
        <v>1178</v>
      </c>
      <c r="R1190" s="278" t="str">
        <f t="shared" si="131"/>
        <v/>
      </c>
      <c r="T1190" s="282" t="str" cm="1">
        <f t="array" ref="T1190">IFERROR(INDEX(import_data,MATCH($T$8&amp;"-"&amp;$Q1190,import_key,0),T$9),"")</f>
        <v/>
      </c>
      <c r="U1190" s="280" t="str" cm="1">
        <f t="array" ref="U1190">IFERROR(INDEX(import_data,MATCH($T$8&amp;"-"&amp;$Q1190,import_key,0),U$9),"")</f>
        <v/>
      </c>
      <c r="V1190" s="300" t="str" cm="1">
        <f t="array" ref="V1190">IFERROR(INDEX(import_data,MATCH($T$8&amp;"-"&amp;$Q1190,import_key,0),V$9),"")</f>
        <v/>
      </c>
    </row>
    <row r="1191" spans="2:22" x14ac:dyDescent="0.25">
      <c r="B1191" s="141">
        <f t="shared" si="133"/>
        <v>1179</v>
      </c>
      <c r="C1191" s="278">
        <f t="shared" si="130"/>
        <v>1197</v>
      </c>
      <c r="E1191" s="282" cm="1">
        <f t="array" ref="E1191">IF($C1191="","",INDEX(import_data,$C1191,E$9))</f>
        <v>1204</v>
      </c>
      <c r="F1191" s="280" t="str" cm="1">
        <f t="array" ref="F1191">IF($C1191="","",INDEX(import_data,$C1191,F$9))</f>
        <v>Wanda</v>
      </c>
      <c r="G1191" s="280" t="str" cm="1">
        <f t="array" ref="G1191">IF($C1191="","",INDEX(import_data,$C1191,G$9))</f>
        <v>Kovač</v>
      </c>
      <c r="H1191" s="280" t="str" cm="1">
        <f t="array" ref="H1191">IF($C1191="","",IF(INDEX(import_data,$C1191,H$9)="","",INDEX(import_data,$C1191,H$9)))</f>
        <v>OK Kapela</v>
      </c>
      <c r="I1191" s="300" t="str" cm="1">
        <f t="array" ref="I1191">IF($C1191="","",IF(INDEX(import_data,$C1191,I$9)="","",INDEX(import_data,$C1191,I$9)))</f>
        <v>Ž16</v>
      </c>
      <c r="K1191" s="312" t="str">
        <f t="shared" si="127"/>
        <v>Wanda – Kovač – OK Kapela – Ž16</v>
      </c>
      <c r="L1191" s="92" t="s">
        <v>0</v>
      </c>
      <c r="M1191" s="312" t="str">
        <f t="shared" si="128"/>
        <v>Wanda – Kovač – OK Kapela</v>
      </c>
      <c r="N1191" s="92" t="s">
        <v>0</v>
      </c>
      <c r="O1191" s="312" t="str">
        <f t="shared" si="129"/>
        <v>Wanda – Kovač</v>
      </c>
      <c r="P1191" s="92" t="s">
        <v>0</v>
      </c>
      <c r="Q1191" s="141">
        <f t="shared" si="132"/>
        <v>1179</v>
      </c>
      <c r="R1191" s="278" t="str">
        <f t="shared" si="131"/>
        <v/>
      </c>
      <c r="T1191" s="282" t="str" cm="1">
        <f t="array" ref="T1191">IFERROR(INDEX(import_data,MATCH($T$8&amp;"-"&amp;$Q1191,import_key,0),T$9),"")</f>
        <v/>
      </c>
      <c r="U1191" s="280" t="str" cm="1">
        <f t="array" ref="U1191">IFERROR(INDEX(import_data,MATCH($T$8&amp;"-"&amp;$Q1191,import_key,0),U$9),"")</f>
        <v/>
      </c>
      <c r="V1191" s="300" t="str" cm="1">
        <f t="array" ref="V1191">IFERROR(INDEX(import_data,MATCH($T$8&amp;"-"&amp;$Q1191,import_key,0),V$9),"")</f>
        <v/>
      </c>
    </row>
    <row r="1192" spans="2:22" x14ac:dyDescent="0.25">
      <c r="B1192" s="141">
        <f t="shared" si="133"/>
        <v>1180</v>
      </c>
      <c r="C1192" s="278">
        <f t="shared" si="130"/>
        <v>1198</v>
      </c>
      <c r="E1192" s="282" cm="1">
        <f t="array" ref="E1192">IF($C1192="","",INDEX(import_data,$C1192,E$9))</f>
        <v>2241</v>
      </c>
      <c r="F1192" s="280" t="str" cm="1">
        <f t="array" ref="F1192">IF($C1192="","",INDEX(import_data,$C1192,F$9))</f>
        <v>Widar Taxth</v>
      </c>
      <c r="G1192" s="280" t="str" cm="1">
        <f t="array" ref="G1192">IF($C1192="","",INDEX(import_data,$C1192,G$9))</f>
        <v>Loland</v>
      </c>
      <c r="H1192" s="280" t="str" cm="1">
        <f t="array" ref="H1192">IF($C1192="","",IF(INDEX(import_data,$C1192,H$9)="","",INDEX(import_data,$C1192,H$9)))</f>
        <v>Hisoy OK</v>
      </c>
      <c r="I1192" s="300" t="str" cm="1">
        <f t="array" ref="I1192">IF($C1192="","",IF(INDEX(import_data,$C1192,I$9)="","",INDEX(import_data,$C1192,I$9)))</f>
        <v/>
      </c>
      <c r="K1192" s="312" t="str">
        <f t="shared" si="127"/>
        <v>Widar Taxth – Loland – Hisoy OK</v>
      </c>
      <c r="L1192" s="92" t="s">
        <v>0</v>
      </c>
      <c r="M1192" s="312" t="str">
        <f t="shared" si="128"/>
        <v>Widar Taxth – Loland – Hisoy OK</v>
      </c>
      <c r="N1192" s="92" t="s">
        <v>0</v>
      </c>
      <c r="O1192" s="312" t="str">
        <f t="shared" si="129"/>
        <v>Widar Taxth – Loland</v>
      </c>
      <c r="P1192" s="92" t="s">
        <v>0</v>
      </c>
      <c r="Q1192" s="141">
        <f t="shared" si="132"/>
        <v>1180</v>
      </c>
      <c r="R1192" s="278" t="str">
        <f t="shared" si="131"/>
        <v/>
      </c>
      <c r="T1192" s="282" t="str" cm="1">
        <f t="array" ref="T1192">IFERROR(INDEX(import_data,MATCH($T$8&amp;"-"&amp;$Q1192,import_key,0),T$9),"")</f>
        <v/>
      </c>
      <c r="U1192" s="280" t="str" cm="1">
        <f t="array" ref="U1192">IFERROR(INDEX(import_data,MATCH($T$8&amp;"-"&amp;$Q1192,import_key,0),U$9),"")</f>
        <v/>
      </c>
      <c r="V1192" s="300" t="str" cm="1">
        <f t="array" ref="V1192">IFERROR(INDEX(import_data,MATCH($T$8&amp;"-"&amp;$Q1192,import_key,0),V$9),"")</f>
        <v/>
      </c>
    </row>
    <row r="1193" spans="2:22" x14ac:dyDescent="0.25">
      <c r="B1193" s="141">
        <f t="shared" si="133"/>
        <v>1181</v>
      </c>
      <c r="C1193" s="278">
        <f t="shared" si="130"/>
        <v>1199</v>
      </c>
      <c r="E1193" s="282" cm="1">
        <f t="array" ref="E1193">IF($C1193="","",INDEX(import_data,$C1193,E$9))</f>
        <v>2079</v>
      </c>
      <c r="F1193" s="280" t="str" cm="1">
        <f t="array" ref="F1193">IF($C1193="","",INDEX(import_data,$C1193,F$9))</f>
        <v>William</v>
      </c>
      <c r="G1193" s="280" t="str" cm="1">
        <f t="array" ref="G1193">IF($C1193="","",INDEX(import_data,$C1193,G$9))</f>
        <v>Tonneau</v>
      </c>
      <c r="H1193" s="280" t="str" cm="1">
        <f t="array" ref="H1193">IF($C1193="","",IF(INDEX(import_data,$C1193,H$9)="","",INDEX(import_data,$C1193,H$9)))</f>
        <v>OLV Eifel</v>
      </c>
      <c r="I1193" s="300" t="str" cm="1">
        <f t="array" ref="I1193">IF($C1193="","",IF(INDEX(import_data,$C1193,I$9)="","",INDEX(import_data,$C1193,I$9)))</f>
        <v/>
      </c>
      <c r="K1193" s="312" t="str">
        <f t="shared" si="127"/>
        <v>William – Tonneau – OLV Eifel</v>
      </c>
      <c r="L1193" s="92" t="s">
        <v>0</v>
      </c>
      <c r="M1193" s="312" t="str">
        <f t="shared" si="128"/>
        <v>William – Tonneau – OLV Eifel</v>
      </c>
      <c r="N1193" s="92" t="s">
        <v>0</v>
      </c>
      <c r="O1193" s="312" t="str">
        <f t="shared" si="129"/>
        <v>William – Tonneau</v>
      </c>
      <c r="P1193" s="92" t="s">
        <v>0</v>
      </c>
      <c r="Q1193" s="141">
        <f t="shared" si="132"/>
        <v>1181</v>
      </c>
      <c r="R1193" s="278" t="str">
        <f t="shared" si="131"/>
        <v/>
      </c>
      <c r="T1193" s="282" t="str" cm="1">
        <f t="array" ref="T1193">IFERROR(INDEX(import_data,MATCH($T$8&amp;"-"&amp;$Q1193,import_key,0),T$9),"")</f>
        <v/>
      </c>
      <c r="U1193" s="280" t="str" cm="1">
        <f t="array" ref="U1193">IFERROR(INDEX(import_data,MATCH($T$8&amp;"-"&amp;$Q1193,import_key,0),U$9),"")</f>
        <v/>
      </c>
      <c r="V1193" s="300" t="str" cm="1">
        <f t="array" ref="V1193">IFERROR(INDEX(import_data,MATCH($T$8&amp;"-"&amp;$Q1193,import_key,0),V$9),"")</f>
        <v/>
      </c>
    </row>
    <row r="1194" spans="2:22" x14ac:dyDescent="0.25">
      <c r="B1194" s="141">
        <f t="shared" si="133"/>
        <v>1182</v>
      </c>
      <c r="C1194" s="278">
        <f t="shared" si="130"/>
        <v>1200</v>
      </c>
      <c r="E1194" s="282" cm="1">
        <f t="array" ref="E1194">IF($C1194="","",INDEX(import_data,$C1194,E$9))</f>
        <v>1332</v>
      </c>
      <c r="F1194" s="280" t="str" cm="1">
        <f t="array" ref="F1194">IF($C1194="","",INDEX(import_data,$C1194,F$9))</f>
        <v>Žana</v>
      </c>
      <c r="G1194" s="280" t="str" cm="1">
        <f t="array" ref="G1194">IF($C1194="","",INDEX(import_data,$C1194,G$9))</f>
        <v>Rajić</v>
      </c>
      <c r="H1194" s="280" t="str" cm="1">
        <f t="array" ref="H1194">IF($C1194="","",IF(INDEX(import_data,$C1194,H$9)="","",INDEX(import_data,$C1194,H$9)))</f>
        <v>OK Vihor</v>
      </c>
      <c r="I1194" s="300" t="str" cm="1">
        <f t="array" ref="I1194">IF($C1194="","",IF(INDEX(import_data,$C1194,I$9)="","",INDEX(import_data,$C1194,I$9)))</f>
        <v>Ž55</v>
      </c>
      <c r="K1194" s="312" t="str">
        <f t="shared" si="127"/>
        <v>Žana – Rajić – OK Vihor – Ž55</v>
      </c>
      <c r="L1194" s="92" t="s">
        <v>0</v>
      </c>
      <c r="M1194" s="312" t="str">
        <f t="shared" si="128"/>
        <v>Žana – Rajić – OK Vihor</v>
      </c>
      <c r="N1194" s="92" t="s">
        <v>0</v>
      </c>
      <c r="O1194" s="312" t="str">
        <f t="shared" si="129"/>
        <v>Žana – Rajić</v>
      </c>
      <c r="P1194" s="92" t="s">
        <v>0</v>
      </c>
      <c r="Q1194" s="141">
        <f t="shared" si="132"/>
        <v>1182</v>
      </c>
      <c r="R1194" s="278" t="str">
        <f t="shared" si="131"/>
        <v/>
      </c>
      <c r="T1194" s="282" t="str" cm="1">
        <f t="array" ref="T1194">IFERROR(INDEX(import_data,MATCH($T$8&amp;"-"&amp;$Q1194,import_key,0),T$9),"")</f>
        <v/>
      </c>
      <c r="U1194" s="280" t="str" cm="1">
        <f t="array" ref="U1194">IFERROR(INDEX(import_data,MATCH($T$8&amp;"-"&amp;$Q1194,import_key,0),U$9),"")</f>
        <v/>
      </c>
      <c r="V1194" s="300" t="str" cm="1">
        <f t="array" ref="V1194">IFERROR(INDEX(import_data,MATCH($T$8&amp;"-"&amp;$Q1194,import_key,0),V$9),"")</f>
        <v/>
      </c>
    </row>
    <row r="1195" spans="2:22" x14ac:dyDescent="0.25">
      <c r="B1195" s="141">
        <f t="shared" si="133"/>
        <v>1183</v>
      </c>
      <c r="C1195" s="278">
        <f t="shared" si="130"/>
        <v>1201</v>
      </c>
      <c r="E1195" s="282" cm="1">
        <f t="array" ref="E1195">IF($C1195="","",INDEX(import_data,$C1195,E$9))</f>
        <v>2275</v>
      </c>
      <c r="F1195" s="280" t="str" cm="1">
        <f t="array" ref="F1195">IF($C1195="","",INDEX(import_data,$C1195,F$9))</f>
        <v>Žarko</v>
      </c>
      <c r="G1195" s="280" t="str" cm="1">
        <f t="array" ref="G1195">IF($C1195="","",INDEX(import_data,$C1195,G$9))</f>
        <v>Horvat</v>
      </c>
      <c r="H1195" s="280" t="str" cm="1">
        <f t="array" ref="H1195">IF($C1195="","",IF(INDEX(import_data,$C1195,H$9)="","",INDEX(import_data,$C1195,H$9)))</f>
        <v>OK Međimurje</v>
      </c>
      <c r="I1195" s="300" t="str" cm="1">
        <f t="array" ref="I1195">IF($C1195="","",IF(INDEX(import_data,$C1195,I$9)="","",INDEX(import_data,$C1195,I$9)))</f>
        <v>M21B</v>
      </c>
      <c r="K1195" s="312" t="str">
        <f t="shared" si="127"/>
        <v>Žarko – Horvat – OK Međimurje – M21B</v>
      </c>
      <c r="L1195" s="92" t="s">
        <v>0</v>
      </c>
      <c r="M1195" s="312" t="str">
        <f t="shared" si="128"/>
        <v>Žarko – Horvat – OK Međimurje</v>
      </c>
      <c r="N1195" s="92" t="s">
        <v>0</v>
      </c>
      <c r="O1195" s="312" t="str">
        <f t="shared" si="129"/>
        <v>Žarko – Horvat</v>
      </c>
      <c r="P1195" s="92" t="s">
        <v>0</v>
      </c>
      <c r="Q1195" s="141">
        <f t="shared" si="132"/>
        <v>1183</v>
      </c>
      <c r="R1195" s="278" t="str">
        <f t="shared" si="131"/>
        <v/>
      </c>
      <c r="T1195" s="282" t="str" cm="1">
        <f t="array" ref="T1195">IFERROR(INDEX(import_data,MATCH($T$8&amp;"-"&amp;$Q1195,import_key,0),T$9),"")</f>
        <v/>
      </c>
      <c r="U1195" s="280" t="str" cm="1">
        <f t="array" ref="U1195">IFERROR(INDEX(import_data,MATCH($T$8&amp;"-"&amp;$Q1195,import_key,0),U$9),"")</f>
        <v/>
      </c>
      <c r="V1195" s="300" t="str" cm="1">
        <f t="array" ref="V1195">IFERROR(INDEX(import_data,MATCH($T$8&amp;"-"&amp;$Q1195,import_key,0),V$9),"")</f>
        <v/>
      </c>
    </row>
    <row r="1196" spans="2:22" x14ac:dyDescent="0.25">
      <c r="B1196" s="141">
        <f t="shared" si="133"/>
        <v>1184</v>
      </c>
      <c r="C1196" s="278">
        <f t="shared" si="130"/>
        <v>1202</v>
      </c>
      <c r="E1196" s="282" cm="1">
        <f t="array" ref="E1196">IF($C1196="","",INDEX(import_data,$C1196,E$9))</f>
        <v>1775</v>
      </c>
      <c r="F1196" s="280" t="str" cm="1">
        <f t="array" ref="F1196">IF($C1196="","",INDEX(import_data,$C1196,F$9))</f>
        <v>Žarko</v>
      </c>
      <c r="G1196" s="280" t="str" cm="1">
        <f t="array" ref="G1196">IF($C1196="","",INDEX(import_data,$C1196,G$9))</f>
        <v>Radovanović</v>
      </c>
      <c r="H1196" s="280" t="str" cm="1">
        <f t="array" ref="H1196">IF($C1196="","",IF(INDEX(import_data,$C1196,H$9)="","",INDEX(import_data,$C1196,H$9)))</f>
        <v>OK Ivan Merz</v>
      </c>
      <c r="I1196" s="300" t="str" cm="1">
        <f t="array" ref="I1196">IF($C1196="","",IF(INDEX(import_data,$C1196,I$9)="","",INDEX(import_data,$C1196,I$9)))</f>
        <v/>
      </c>
      <c r="K1196" s="312" t="str">
        <f t="shared" si="127"/>
        <v>Žarko – Radovanović – OK Ivan Merz</v>
      </c>
      <c r="L1196" s="92" t="s">
        <v>0</v>
      </c>
      <c r="M1196" s="312" t="str">
        <f t="shared" si="128"/>
        <v>Žarko – Radovanović – OK Ivan Merz</v>
      </c>
      <c r="N1196" s="92" t="s">
        <v>0</v>
      </c>
      <c r="O1196" s="312" t="str">
        <f t="shared" si="129"/>
        <v>Žarko – Radovanović</v>
      </c>
      <c r="P1196" s="92" t="s">
        <v>0</v>
      </c>
      <c r="Q1196" s="141">
        <f t="shared" si="132"/>
        <v>1184</v>
      </c>
      <c r="R1196" s="278" t="str">
        <f t="shared" si="131"/>
        <v/>
      </c>
      <c r="T1196" s="282" t="str" cm="1">
        <f t="array" ref="T1196">IFERROR(INDEX(import_data,MATCH($T$8&amp;"-"&amp;$Q1196,import_key,0),T$9),"")</f>
        <v/>
      </c>
      <c r="U1196" s="280" t="str" cm="1">
        <f t="array" ref="U1196">IFERROR(INDEX(import_data,MATCH($T$8&amp;"-"&amp;$Q1196,import_key,0),U$9),"")</f>
        <v/>
      </c>
      <c r="V1196" s="300" t="str" cm="1">
        <f t="array" ref="V1196">IFERROR(INDEX(import_data,MATCH($T$8&amp;"-"&amp;$Q1196,import_key,0),V$9),"")</f>
        <v/>
      </c>
    </row>
    <row r="1197" spans="2:22" x14ac:dyDescent="0.25">
      <c r="B1197" s="141">
        <f t="shared" si="133"/>
        <v>1185</v>
      </c>
      <c r="C1197" s="278">
        <f t="shared" si="130"/>
        <v>1203</v>
      </c>
      <c r="E1197" s="282" cm="1">
        <f t="array" ref="E1197">IF($C1197="","",INDEX(import_data,$C1197,E$9))</f>
        <v>2100</v>
      </c>
      <c r="F1197" s="280" t="str" cm="1">
        <f t="array" ref="F1197">IF($C1197="","",INDEX(import_data,$C1197,F$9))</f>
        <v>Zdeněk</v>
      </c>
      <c r="G1197" s="280" t="str" cm="1">
        <f t="array" ref="G1197">IF($C1197="","",INDEX(import_data,$C1197,G$9))</f>
        <v>Blabla</v>
      </c>
      <c r="H1197" s="280" t="str" cm="1">
        <f t="array" ref="H1197">IF($C1197="","",IF(INDEX(import_data,$C1197,H$9)="","",INDEX(import_data,$C1197,H$9)))</f>
        <v>Expres Czech T.</v>
      </c>
      <c r="I1197" s="300" t="str" cm="1">
        <f t="array" ref="I1197">IF($C1197="","",IF(INDEX(import_data,$C1197,I$9)="","",INDEX(import_data,$C1197,I$9)))</f>
        <v/>
      </c>
      <c r="K1197" s="312" t="str">
        <f t="shared" si="127"/>
        <v>Zdeněk – Blabla – Expres Czech T.</v>
      </c>
      <c r="L1197" s="92" t="s">
        <v>0</v>
      </c>
      <c r="M1197" s="312" t="str">
        <f t="shared" si="128"/>
        <v>Zdeněk – Blabla – Expres Czech T.</v>
      </c>
      <c r="N1197" s="92" t="s">
        <v>0</v>
      </c>
      <c r="O1197" s="312" t="str">
        <f t="shared" si="129"/>
        <v>Zdeněk – Blabla</v>
      </c>
      <c r="P1197" s="92" t="s">
        <v>0</v>
      </c>
      <c r="Q1197" s="141">
        <f t="shared" si="132"/>
        <v>1185</v>
      </c>
      <c r="R1197" s="278" t="str">
        <f t="shared" si="131"/>
        <v/>
      </c>
      <c r="T1197" s="282" t="str" cm="1">
        <f t="array" ref="T1197">IFERROR(INDEX(import_data,MATCH($T$8&amp;"-"&amp;$Q1197,import_key,0),T$9),"")</f>
        <v/>
      </c>
      <c r="U1197" s="280" t="str" cm="1">
        <f t="array" ref="U1197">IFERROR(INDEX(import_data,MATCH($T$8&amp;"-"&amp;$Q1197,import_key,0),U$9),"")</f>
        <v/>
      </c>
      <c r="V1197" s="300" t="str" cm="1">
        <f t="array" ref="V1197">IFERROR(INDEX(import_data,MATCH($T$8&amp;"-"&amp;$Q1197,import_key,0),V$9),"")</f>
        <v/>
      </c>
    </row>
    <row r="1198" spans="2:22" x14ac:dyDescent="0.25">
      <c r="B1198" s="141">
        <f t="shared" si="133"/>
        <v>1186</v>
      </c>
      <c r="C1198" s="278">
        <f t="shared" si="130"/>
        <v>1204</v>
      </c>
      <c r="E1198" s="282" cm="1">
        <f t="array" ref="E1198">IF($C1198="","",INDEX(import_data,$C1198,E$9))</f>
        <v>2077</v>
      </c>
      <c r="F1198" s="280" t="str" cm="1">
        <f t="array" ref="F1198">IF($C1198="","",INDEX(import_data,$C1198,F$9))</f>
        <v>Zdeněk</v>
      </c>
      <c r="G1198" s="280" t="str" cm="1">
        <f t="array" ref="G1198">IF($C1198="","",INDEX(import_data,$C1198,G$9))</f>
        <v>Olexa</v>
      </c>
      <c r="H1198" s="280" t="str" cm="1">
        <f t="array" ref="H1198">IF($C1198="","",IF(INDEX(import_data,$C1198,H$9)="","",INDEX(import_data,$C1198,H$9)))</f>
        <v>Expres Czech T.</v>
      </c>
      <c r="I1198" s="300" t="str" cm="1">
        <f t="array" ref="I1198">IF($C1198="","",IF(INDEX(import_data,$C1198,I$9)="","",INDEX(import_data,$C1198,I$9)))</f>
        <v/>
      </c>
      <c r="K1198" s="312" t="str">
        <f t="shared" si="127"/>
        <v>Zdeněk – Olexa – Expres Czech T.</v>
      </c>
      <c r="L1198" s="92" t="s">
        <v>0</v>
      </c>
      <c r="M1198" s="312" t="str">
        <f t="shared" si="128"/>
        <v>Zdeněk – Olexa – Expres Czech T.</v>
      </c>
      <c r="N1198" s="92" t="s">
        <v>0</v>
      </c>
      <c r="O1198" s="312" t="str">
        <f t="shared" si="129"/>
        <v>Zdeněk – Olexa</v>
      </c>
      <c r="P1198" s="92" t="s">
        <v>0</v>
      </c>
      <c r="Q1198" s="141">
        <f t="shared" si="132"/>
        <v>1186</v>
      </c>
      <c r="R1198" s="278" t="str">
        <f t="shared" si="131"/>
        <v/>
      </c>
      <c r="T1198" s="282" t="str" cm="1">
        <f t="array" ref="T1198">IFERROR(INDEX(import_data,MATCH($T$8&amp;"-"&amp;$Q1198,import_key,0),T$9),"")</f>
        <v/>
      </c>
      <c r="U1198" s="280" t="str" cm="1">
        <f t="array" ref="U1198">IFERROR(INDEX(import_data,MATCH($T$8&amp;"-"&amp;$Q1198,import_key,0),U$9),"")</f>
        <v/>
      </c>
      <c r="V1198" s="300" t="str" cm="1">
        <f t="array" ref="V1198">IFERROR(INDEX(import_data,MATCH($T$8&amp;"-"&amp;$Q1198,import_key,0),V$9),"")</f>
        <v/>
      </c>
    </row>
    <row r="1199" spans="2:22" x14ac:dyDescent="0.25">
      <c r="B1199" s="141">
        <f t="shared" si="133"/>
        <v>1187</v>
      </c>
      <c r="C1199" s="278">
        <f t="shared" si="130"/>
        <v>1205</v>
      </c>
      <c r="E1199" s="282" cm="1">
        <f t="array" ref="E1199">IF($C1199="","",INDEX(import_data,$C1199,E$9))</f>
        <v>2027</v>
      </c>
      <c r="F1199" s="280" t="str" cm="1">
        <f t="array" ref="F1199">IF($C1199="","",INDEX(import_data,$C1199,F$9))</f>
        <v>Zdenka</v>
      </c>
      <c r="G1199" s="280" t="str" cm="1">
        <f t="array" ref="G1199">IF($C1199="","",INDEX(import_data,$C1199,G$9))</f>
        <v>Mihinjač</v>
      </c>
      <c r="H1199" s="280" t="str" cm="1">
        <f t="array" ref="H1199">IF($C1199="","",IF(INDEX(import_data,$C1199,H$9)="","",INDEX(import_data,$C1199,H$9)))</f>
        <v>OK Varaždin</v>
      </c>
      <c r="I1199" s="300" t="str" cm="1">
        <f t="array" ref="I1199">IF($C1199="","",IF(INDEX(import_data,$C1199,I$9)="","",INDEX(import_data,$C1199,I$9)))</f>
        <v>Ž45</v>
      </c>
      <c r="K1199" s="312" t="str">
        <f t="shared" si="127"/>
        <v>Zdenka – Mihinjač – OK Varaždin – Ž45</v>
      </c>
      <c r="L1199" s="92" t="s">
        <v>0</v>
      </c>
      <c r="M1199" s="312" t="str">
        <f t="shared" si="128"/>
        <v>Zdenka – Mihinjač – OK Varaždin</v>
      </c>
      <c r="N1199" s="92" t="s">
        <v>0</v>
      </c>
      <c r="O1199" s="312" t="str">
        <f t="shared" si="129"/>
        <v>Zdenka – Mihinjač</v>
      </c>
      <c r="P1199" s="92" t="s">
        <v>0</v>
      </c>
      <c r="Q1199" s="141">
        <f t="shared" si="132"/>
        <v>1187</v>
      </c>
      <c r="R1199" s="278" t="str">
        <f t="shared" si="131"/>
        <v/>
      </c>
      <c r="T1199" s="282" t="str" cm="1">
        <f t="array" ref="T1199">IFERROR(INDEX(import_data,MATCH($T$8&amp;"-"&amp;$Q1199,import_key,0),T$9),"")</f>
        <v/>
      </c>
      <c r="U1199" s="280" t="str" cm="1">
        <f t="array" ref="U1199">IFERROR(INDEX(import_data,MATCH($T$8&amp;"-"&amp;$Q1199,import_key,0),U$9),"")</f>
        <v/>
      </c>
      <c r="V1199" s="300" t="str" cm="1">
        <f t="array" ref="V1199">IFERROR(INDEX(import_data,MATCH($T$8&amp;"-"&amp;$Q1199,import_key,0),V$9),"")</f>
        <v/>
      </c>
    </row>
    <row r="1200" spans="2:22" x14ac:dyDescent="0.25">
      <c r="B1200" s="141">
        <f t="shared" si="133"/>
        <v>1188</v>
      </c>
      <c r="C1200" s="278">
        <f t="shared" si="130"/>
        <v>1206</v>
      </c>
      <c r="E1200" s="282" cm="1">
        <f t="array" ref="E1200">IF($C1200="","",INDEX(import_data,$C1200,E$9))</f>
        <v>1424</v>
      </c>
      <c r="F1200" s="280" t="str" cm="1">
        <f t="array" ref="F1200">IF($C1200="","",INDEX(import_data,$C1200,F$9))</f>
        <v>Zdenka Petra</v>
      </c>
      <c r="G1200" s="280" t="str" cm="1">
        <f t="array" ref="G1200">IF($C1200="","",INDEX(import_data,$C1200,G$9))</f>
        <v>Štambuk</v>
      </c>
      <c r="H1200" s="280" t="str" cm="1">
        <f t="array" ref="H1200">IF($C1200="","",IF(INDEX(import_data,$C1200,H$9)="","",INDEX(import_data,$C1200,H$9)))</f>
        <v>OK Ivan Merz</v>
      </c>
      <c r="I1200" s="300" t="str" cm="1">
        <f t="array" ref="I1200">IF($C1200="","",IF(INDEX(import_data,$C1200,I$9)="","",INDEX(import_data,$C1200,I$9)))</f>
        <v>Ž20</v>
      </c>
      <c r="K1200" s="312" t="str">
        <f t="shared" si="127"/>
        <v>Zdenka Petra – Štambuk – OK Ivan Merz – Ž20</v>
      </c>
      <c r="L1200" s="92" t="s">
        <v>0</v>
      </c>
      <c r="M1200" s="312" t="str">
        <f t="shared" si="128"/>
        <v>Zdenka Petra – Štambuk – OK Ivan Merz</v>
      </c>
      <c r="N1200" s="92" t="s">
        <v>0</v>
      </c>
      <c r="O1200" s="312" t="str">
        <f t="shared" si="129"/>
        <v>Zdenka Petra – Štambuk</v>
      </c>
      <c r="P1200" s="92" t="s">
        <v>0</v>
      </c>
      <c r="Q1200" s="141">
        <f t="shared" si="132"/>
        <v>1188</v>
      </c>
      <c r="R1200" s="278" t="str">
        <f t="shared" si="131"/>
        <v/>
      </c>
      <c r="T1200" s="282" t="str" cm="1">
        <f t="array" ref="T1200">IFERROR(INDEX(import_data,MATCH($T$8&amp;"-"&amp;$Q1200,import_key,0),T$9),"")</f>
        <v/>
      </c>
      <c r="U1200" s="280" t="str" cm="1">
        <f t="array" ref="U1200">IFERROR(INDEX(import_data,MATCH($T$8&amp;"-"&amp;$Q1200,import_key,0),U$9),"")</f>
        <v/>
      </c>
      <c r="V1200" s="300" t="str" cm="1">
        <f t="array" ref="V1200">IFERROR(INDEX(import_data,MATCH($T$8&amp;"-"&amp;$Q1200,import_key,0),V$9),"")</f>
        <v/>
      </c>
    </row>
    <row r="1201" spans="2:22" x14ac:dyDescent="0.25">
      <c r="B1201" s="141">
        <f t="shared" si="133"/>
        <v>1189</v>
      </c>
      <c r="C1201" s="278">
        <f t="shared" si="130"/>
        <v>1207</v>
      </c>
      <c r="E1201" s="282" cm="1">
        <f t="array" ref="E1201">IF($C1201="","",INDEX(import_data,$C1201,E$9))</f>
        <v>1480</v>
      </c>
      <c r="F1201" s="280" t="str" cm="1">
        <f t="array" ref="F1201">IF($C1201="","",INDEX(import_data,$C1201,F$9))</f>
        <v>Zdenko</v>
      </c>
      <c r="G1201" s="280" t="str" cm="1">
        <f t="array" ref="G1201">IF($C1201="","",INDEX(import_data,$C1201,G$9))</f>
        <v>Horjan</v>
      </c>
      <c r="H1201" s="280" t="str" cm="1">
        <f t="array" ref="H1201">IF($C1201="","",IF(INDEX(import_data,$C1201,H$9)="","",INDEX(import_data,$C1201,H$9)))</f>
        <v>OK Vihor</v>
      </c>
      <c r="I1201" s="300" t="str" cm="1">
        <f t="array" ref="I1201">IF($C1201="","",IF(INDEX(import_data,$C1201,I$9)="","",INDEX(import_data,$C1201,I$9)))</f>
        <v>M21A</v>
      </c>
      <c r="K1201" s="312" t="str">
        <f t="shared" si="127"/>
        <v>Zdenko – Horjan – OK Vihor – M21A</v>
      </c>
      <c r="L1201" s="92" t="s">
        <v>0</v>
      </c>
      <c r="M1201" s="312" t="str">
        <f t="shared" si="128"/>
        <v>Zdenko – Horjan – OK Vihor</v>
      </c>
      <c r="N1201" s="92" t="s">
        <v>0</v>
      </c>
      <c r="O1201" s="312" t="str">
        <f t="shared" si="129"/>
        <v>Zdenko – Horjan</v>
      </c>
      <c r="P1201" s="92" t="s">
        <v>0</v>
      </c>
      <c r="Q1201" s="141">
        <f t="shared" si="132"/>
        <v>1189</v>
      </c>
      <c r="R1201" s="278" t="str">
        <f t="shared" si="131"/>
        <v/>
      </c>
      <c r="T1201" s="282" t="str" cm="1">
        <f t="array" ref="T1201">IFERROR(INDEX(import_data,MATCH($T$8&amp;"-"&amp;$Q1201,import_key,0),T$9),"")</f>
        <v/>
      </c>
      <c r="U1201" s="280" t="str" cm="1">
        <f t="array" ref="U1201">IFERROR(INDEX(import_data,MATCH($T$8&amp;"-"&amp;$Q1201,import_key,0),U$9),"")</f>
        <v/>
      </c>
      <c r="V1201" s="300" t="str" cm="1">
        <f t="array" ref="V1201">IFERROR(INDEX(import_data,MATCH($T$8&amp;"-"&amp;$Q1201,import_key,0),V$9),"")</f>
        <v/>
      </c>
    </row>
    <row r="1202" spans="2:22" x14ac:dyDescent="0.25">
      <c r="B1202" s="141">
        <f t="shared" si="133"/>
        <v>1190</v>
      </c>
      <c r="C1202" s="278">
        <f t="shared" si="130"/>
        <v>1208</v>
      </c>
      <c r="E1202" s="282" cm="1">
        <f t="array" ref="E1202">IF($C1202="","",INDEX(import_data,$C1202,E$9))</f>
        <v>1253</v>
      </c>
      <c r="F1202" s="280" t="str" cm="1">
        <f t="array" ref="F1202">IF($C1202="","",INDEX(import_data,$C1202,F$9))</f>
        <v>Zdravko</v>
      </c>
      <c r="G1202" s="280" t="str" cm="1">
        <f t="array" ref="G1202">IF($C1202="","",INDEX(import_data,$C1202,G$9))</f>
        <v>Crnković</v>
      </c>
      <c r="H1202" s="280" t="str" cm="1">
        <f t="array" ref="H1202">IF($C1202="","",IF(INDEX(import_data,$C1202,H$9)="","",INDEX(import_data,$C1202,H$9)))</f>
        <v>OK Vihor</v>
      </c>
      <c r="I1202" s="300" t="str" cm="1">
        <f t="array" ref="I1202">IF($C1202="","",IF(INDEX(import_data,$C1202,I$9)="","",INDEX(import_data,$C1202,I$9)))</f>
        <v>M55</v>
      </c>
      <c r="K1202" s="312" t="str">
        <f t="shared" si="127"/>
        <v>Zdravko – Crnković – OK Vihor – M55</v>
      </c>
      <c r="L1202" s="92" t="s">
        <v>0</v>
      </c>
      <c r="M1202" s="312" t="str">
        <f t="shared" si="128"/>
        <v>Zdravko – Crnković – OK Vihor</v>
      </c>
      <c r="N1202" s="92" t="s">
        <v>0</v>
      </c>
      <c r="O1202" s="312" t="str">
        <f t="shared" si="129"/>
        <v>Zdravko – Crnković</v>
      </c>
      <c r="P1202" s="92" t="s">
        <v>0</v>
      </c>
      <c r="Q1202" s="141">
        <f t="shared" si="132"/>
        <v>1190</v>
      </c>
      <c r="R1202" s="278" t="str">
        <f t="shared" si="131"/>
        <v/>
      </c>
      <c r="T1202" s="282" t="str" cm="1">
        <f t="array" ref="T1202">IFERROR(INDEX(import_data,MATCH($T$8&amp;"-"&amp;$Q1202,import_key,0),T$9),"")</f>
        <v/>
      </c>
      <c r="U1202" s="280" t="str" cm="1">
        <f t="array" ref="U1202">IFERROR(INDEX(import_data,MATCH($T$8&amp;"-"&amp;$Q1202,import_key,0),U$9),"")</f>
        <v/>
      </c>
      <c r="V1202" s="300" t="str" cm="1">
        <f t="array" ref="V1202">IFERROR(INDEX(import_data,MATCH($T$8&amp;"-"&amp;$Q1202,import_key,0),V$9),"")</f>
        <v/>
      </c>
    </row>
    <row r="1203" spans="2:22" x14ac:dyDescent="0.25">
      <c r="B1203" s="141">
        <f t="shared" si="133"/>
        <v>1191</v>
      </c>
      <c r="C1203" s="278">
        <f t="shared" si="130"/>
        <v>1209</v>
      </c>
      <c r="E1203" s="282" cm="1">
        <f t="array" ref="E1203">IF($C1203="","",INDEX(import_data,$C1203,E$9))</f>
        <v>1115</v>
      </c>
      <c r="F1203" s="280" t="str" cm="1">
        <f t="array" ref="F1203">IF($C1203="","",INDEX(import_data,$C1203,F$9))</f>
        <v>Zdravko</v>
      </c>
      <c r="G1203" s="280" t="str" cm="1">
        <f t="array" ref="G1203">IF($C1203="","",INDEX(import_data,$C1203,G$9))</f>
        <v>Novosel</v>
      </c>
      <c r="H1203" s="280" t="str" cm="1">
        <f t="array" ref="H1203">IF($C1203="","",IF(INDEX(import_data,$C1203,H$9)="","",INDEX(import_data,$C1203,H$9)))</f>
        <v>OK Jelen</v>
      </c>
      <c r="I1203" s="300" t="str" cm="1">
        <f t="array" ref="I1203">IF($C1203="","",IF(INDEX(import_data,$C1203,I$9)="","",INDEX(import_data,$C1203,I$9)))</f>
        <v>M35</v>
      </c>
      <c r="K1203" s="312" t="str">
        <f t="shared" si="127"/>
        <v>Zdravko – Novosel – OK Jelen – M35</v>
      </c>
      <c r="L1203" s="92" t="s">
        <v>0</v>
      </c>
      <c r="M1203" s="312" t="str">
        <f t="shared" si="128"/>
        <v>Zdravko – Novosel – OK Jelen</v>
      </c>
      <c r="N1203" s="92" t="s">
        <v>0</v>
      </c>
      <c r="O1203" s="312" t="str">
        <f t="shared" si="129"/>
        <v>Zdravko – Novosel</v>
      </c>
      <c r="P1203" s="92" t="s">
        <v>0</v>
      </c>
      <c r="Q1203" s="141">
        <f t="shared" si="132"/>
        <v>1191</v>
      </c>
      <c r="R1203" s="278" t="str">
        <f t="shared" si="131"/>
        <v/>
      </c>
      <c r="T1203" s="282" t="str" cm="1">
        <f t="array" ref="T1203">IFERROR(INDEX(import_data,MATCH($T$8&amp;"-"&amp;$Q1203,import_key,0),T$9),"")</f>
        <v/>
      </c>
      <c r="U1203" s="280" t="str" cm="1">
        <f t="array" ref="U1203">IFERROR(INDEX(import_data,MATCH($T$8&amp;"-"&amp;$Q1203,import_key,0),U$9),"")</f>
        <v/>
      </c>
      <c r="V1203" s="300" t="str" cm="1">
        <f t="array" ref="V1203">IFERROR(INDEX(import_data,MATCH($T$8&amp;"-"&amp;$Q1203,import_key,0),V$9),"")</f>
        <v/>
      </c>
    </row>
    <row r="1204" spans="2:22" x14ac:dyDescent="0.25">
      <c r="B1204" s="141">
        <f t="shared" si="133"/>
        <v>1192</v>
      </c>
      <c r="C1204" s="278">
        <f t="shared" si="130"/>
        <v>1210</v>
      </c>
      <c r="E1204" s="282" cm="1">
        <f t="array" ref="E1204">IF($C1204="","",INDEX(import_data,$C1204,E$9))</f>
        <v>1420</v>
      </c>
      <c r="F1204" s="280" t="str" cm="1">
        <f t="array" ref="F1204">IF($C1204="","",INDEX(import_data,$C1204,F$9))</f>
        <v>Zdravko</v>
      </c>
      <c r="G1204" s="280" t="str" cm="1">
        <f t="array" ref="G1204">IF($C1204="","",INDEX(import_data,$C1204,G$9))</f>
        <v>Tonković</v>
      </c>
      <c r="H1204" s="280" t="str" cm="1">
        <f t="array" ref="H1204">IF($C1204="","",IF(INDEX(import_data,$C1204,H$9)="","",INDEX(import_data,$C1204,H$9)))</f>
        <v>OK Kapela</v>
      </c>
      <c r="I1204" s="300" t="str" cm="1">
        <f t="array" ref="I1204">IF($C1204="","",IF(INDEX(import_data,$C1204,I$9)="","",INDEX(import_data,$C1204,I$9)))</f>
        <v>M45</v>
      </c>
      <c r="K1204" s="312" t="str">
        <f t="shared" si="127"/>
        <v>Zdravko – Tonković – OK Kapela – M45</v>
      </c>
      <c r="L1204" s="92" t="s">
        <v>0</v>
      </c>
      <c r="M1204" s="312" t="str">
        <f t="shared" si="128"/>
        <v>Zdravko – Tonković – OK Kapela</v>
      </c>
      <c r="N1204" s="92" t="s">
        <v>0</v>
      </c>
      <c r="O1204" s="312" t="str">
        <f t="shared" si="129"/>
        <v>Zdravko – Tonković</v>
      </c>
      <c r="P1204" s="92" t="s">
        <v>0</v>
      </c>
      <c r="Q1204" s="141">
        <f t="shared" si="132"/>
        <v>1192</v>
      </c>
      <c r="R1204" s="278" t="str">
        <f t="shared" si="131"/>
        <v/>
      </c>
      <c r="T1204" s="282" t="str" cm="1">
        <f t="array" ref="T1204">IFERROR(INDEX(import_data,MATCH($T$8&amp;"-"&amp;$Q1204,import_key,0),T$9),"")</f>
        <v/>
      </c>
      <c r="U1204" s="280" t="str" cm="1">
        <f t="array" ref="U1204">IFERROR(INDEX(import_data,MATCH($T$8&amp;"-"&amp;$Q1204,import_key,0),U$9),"")</f>
        <v/>
      </c>
      <c r="V1204" s="300" t="str" cm="1">
        <f t="array" ref="V1204">IFERROR(INDEX(import_data,MATCH($T$8&amp;"-"&amp;$Q1204,import_key,0),V$9),"")</f>
        <v/>
      </c>
    </row>
    <row r="1205" spans="2:22" x14ac:dyDescent="0.25">
      <c r="B1205" s="141">
        <f t="shared" si="133"/>
        <v>1193</v>
      </c>
      <c r="C1205" s="278">
        <f t="shared" si="130"/>
        <v>1211</v>
      </c>
      <c r="E1205" s="282" cm="1">
        <f t="array" ref="E1205">IF($C1205="","",INDEX(import_data,$C1205,E$9))</f>
        <v>1505</v>
      </c>
      <c r="F1205" s="280" t="str" cm="1">
        <f t="array" ref="F1205">IF($C1205="","",INDEX(import_data,$C1205,F$9))</f>
        <v>Zdravko</v>
      </c>
      <c r="G1205" s="280" t="str" cm="1">
        <f t="array" ref="G1205">IF($C1205="","",INDEX(import_data,$C1205,G$9))</f>
        <v>Šaflin</v>
      </c>
      <c r="H1205" s="280" t="str" cm="1">
        <f t="array" ref="H1205">IF($C1205="","",IF(INDEX(import_data,$C1205,H$9)="","",INDEX(import_data,$C1205,H$9)))</f>
        <v>OK Jelen</v>
      </c>
      <c r="I1205" s="300" t="str" cm="1">
        <f t="array" ref="I1205">IF($C1205="","",IF(INDEX(import_data,$C1205,I$9)="","",INDEX(import_data,$C1205,I$9)))</f>
        <v>M55</v>
      </c>
      <c r="K1205" s="312" t="str">
        <f t="shared" si="127"/>
        <v>Zdravko – Šaflin – OK Jelen – M55</v>
      </c>
      <c r="L1205" s="92" t="s">
        <v>0</v>
      </c>
      <c r="M1205" s="312" t="str">
        <f t="shared" si="128"/>
        <v>Zdravko – Šaflin – OK Jelen</v>
      </c>
      <c r="N1205" s="92" t="s">
        <v>0</v>
      </c>
      <c r="O1205" s="312" t="str">
        <f t="shared" si="129"/>
        <v>Zdravko – Šaflin</v>
      </c>
      <c r="P1205" s="92" t="s">
        <v>0</v>
      </c>
      <c r="Q1205" s="141">
        <f t="shared" si="132"/>
        <v>1193</v>
      </c>
      <c r="R1205" s="278" t="str">
        <f t="shared" si="131"/>
        <v/>
      </c>
      <c r="T1205" s="282" t="str" cm="1">
        <f t="array" ref="T1205">IFERROR(INDEX(import_data,MATCH($T$8&amp;"-"&amp;$Q1205,import_key,0),T$9),"")</f>
        <v/>
      </c>
      <c r="U1205" s="280" t="str" cm="1">
        <f t="array" ref="U1205">IFERROR(INDEX(import_data,MATCH($T$8&amp;"-"&amp;$Q1205,import_key,0),U$9),"")</f>
        <v/>
      </c>
      <c r="V1205" s="300" t="str" cm="1">
        <f t="array" ref="V1205">IFERROR(INDEX(import_data,MATCH($T$8&amp;"-"&amp;$Q1205,import_key,0),V$9),"")</f>
        <v/>
      </c>
    </row>
    <row r="1206" spans="2:22" x14ac:dyDescent="0.25">
      <c r="B1206" s="141">
        <f t="shared" si="133"/>
        <v>1194</v>
      </c>
      <c r="C1206" s="278">
        <f t="shared" si="130"/>
        <v>1212</v>
      </c>
      <c r="E1206" s="282" cm="1">
        <f t="array" ref="E1206">IF($C1206="","",INDEX(import_data,$C1206,E$9))</f>
        <v>1504</v>
      </c>
      <c r="F1206" s="280" t="str" cm="1">
        <f t="array" ref="F1206">IF($C1206="","",INDEX(import_data,$C1206,F$9))</f>
        <v>Željka</v>
      </c>
      <c r="G1206" s="280" t="str" cm="1">
        <f t="array" ref="G1206">IF($C1206="","",INDEX(import_data,$C1206,G$9))</f>
        <v>Gajdek</v>
      </c>
      <c r="H1206" s="280" t="str" cm="1">
        <f t="array" ref="H1206">IF($C1206="","",IF(INDEX(import_data,$C1206,H$9)="","",INDEX(import_data,$C1206,H$9)))</f>
        <v>OK Jelen</v>
      </c>
      <c r="I1206" s="300" t="str" cm="1">
        <f t="array" ref="I1206">IF($C1206="","",IF(INDEX(import_data,$C1206,I$9)="","",INDEX(import_data,$C1206,I$9)))</f>
        <v>Ž45</v>
      </c>
      <c r="K1206" s="312" t="str">
        <f t="shared" si="127"/>
        <v>Željka – Gajdek – OK Jelen – Ž45</v>
      </c>
      <c r="L1206" s="92" t="s">
        <v>0</v>
      </c>
      <c r="M1206" s="312" t="str">
        <f t="shared" si="128"/>
        <v>Željka – Gajdek – OK Jelen</v>
      </c>
      <c r="N1206" s="92" t="s">
        <v>0</v>
      </c>
      <c r="O1206" s="312" t="str">
        <f t="shared" si="129"/>
        <v>Željka – Gajdek</v>
      </c>
      <c r="P1206" s="92" t="s">
        <v>0</v>
      </c>
      <c r="Q1206" s="141">
        <f t="shared" si="132"/>
        <v>1194</v>
      </c>
      <c r="R1206" s="278" t="str">
        <f t="shared" si="131"/>
        <v/>
      </c>
      <c r="T1206" s="282" t="str" cm="1">
        <f t="array" ref="T1206">IFERROR(INDEX(import_data,MATCH($T$8&amp;"-"&amp;$Q1206,import_key,0),T$9),"")</f>
        <v/>
      </c>
      <c r="U1206" s="280" t="str" cm="1">
        <f t="array" ref="U1206">IFERROR(INDEX(import_data,MATCH($T$8&amp;"-"&amp;$Q1206,import_key,0),U$9),"")</f>
        <v/>
      </c>
      <c r="V1206" s="300" t="str" cm="1">
        <f t="array" ref="V1206">IFERROR(INDEX(import_data,MATCH($T$8&amp;"-"&amp;$Q1206,import_key,0),V$9),"")</f>
        <v/>
      </c>
    </row>
    <row r="1207" spans="2:22" x14ac:dyDescent="0.25">
      <c r="B1207" s="141">
        <f t="shared" si="133"/>
        <v>1195</v>
      </c>
      <c r="C1207" s="278">
        <f t="shared" si="130"/>
        <v>1213</v>
      </c>
      <c r="E1207" s="282" cm="1">
        <f t="array" ref="E1207">IF($C1207="","",INDEX(import_data,$C1207,E$9))</f>
        <v>1193</v>
      </c>
      <c r="F1207" s="280" t="str" cm="1">
        <f t="array" ref="F1207">IF($C1207="","",INDEX(import_data,$C1207,F$9))</f>
        <v>Željka</v>
      </c>
      <c r="G1207" s="280" t="str" cm="1">
        <f t="array" ref="G1207">IF($C1207="","",INDEX(import_data,$C1207,G$9))</f>
        <v>Fištrek</v>
      </c>
      <c r="H1207" s="280" t="str" cm="1">
        <f t="array" ref="H1207">IF($C1207="","",IF(INDEX(import_data,$C1207,H$9)="","",INDEX(import_data,$C1207,H$9)))</f>
        <v>OK Kapela</v>
      </c>
      <c r="I1207" s="300" t="str" cm="1">
        <f t="array" ref="I1207">IF($C1207="","",IF(INDEX(import_data,$C1207,I$9)="","",INDEX(import_data,$C1207,I$9)))</f>
        <v>Ž35</v>
      </c>
      <c r="K1207" s="312" t="str">
        <f t="shared" si="127"/>
        <v>Željka – Fištrek – OK Kapela – Ž35</v>
      </c>
      <c r="L1207" s="92" t="s">
        <v>0</v>
      </c>
      <c r="M1207" s="312" t="str">
        <f t="shared" si="128"/>
        <v>Željka – Fištrek – OK Kapela</v>
      </c>
      <c r="N1207" s="92" t="s">
        <v>0</v>
      </c>
      <c r="O1207" s="312" t="str">
        <f t="shared" si="129"/>
        <v>Željka – Fištrek</v>
      </c>
      <c r="P1207" s="92" t="s">
        <v>0</v>
      </c>
      <c r="Q1207" s="141">
        <f t="shared" si="132"/>
        <v>1195</v>
      </c>
      <c r="R1207" s="278" t="str">
        <f t="shared" si="131"/>
        <v/>
      </c>
      <c r="T1207" s="282" t="str" cm="1">
        <f t="array" ref="T1207">IFERROR(INDEX(import_data,MATCH($T$8&amp;"-"&amp;$Q1207,import_key,0),T$9),"")</f>
        <v/>
      </c>
      <c r="U1207" s="280" t="str" cm="1">
        <f t="array" ref="U1207">IFERROR(INDEX(import_data,MATCH($T$8&amp;"-"&amp;$Q1207,import_key,0),U$9),"")</f>
        <v/>
      </c>
      <c r="V1207" s="300" t="str" cm="1">
        <f t="array" ref="V1207">IFERROR(INDEX(import_data,MATCH($T$8&amp;"-"&amp;$Q1207,import_key,0),V$9),"")</f>
        <v/>
      </c>
    </row>
    <row r="1208" spans="2:22" x14ac:dyDescent="0.25">
      <c r="B1208" s="141">
        <f t="shared" si="133"/>
        <v>1196</v>
      </c>
      <c r="C1208" s="278">
        <f t="shared" si="130"/>
        <v>1214</v>
      </c>
      <c r="E1208" s="282" cm="1">
        <f t="array" ref="E1208">IF($C1208="","",INDEX(import_data,$C1208,E$9))</f>
        <v>1065</v>
      </c>
      <c r="F1208" s="280" t="str" cm="1">
        <f t="array" ref="F1208">IF($C1208="","",INDEX(import_data,$C1208,F$9))</f>
        <v>Željka</v>
      </c>
      <c r="G1208" s="280" t="str" cm="1">
        <f t="array" ref="G1208">IF($C1208="","",INDEX(import_data,$C1208,G$9))</f>
        <v>Miljković</v>
      </c>
      <c r="H1208" s="280" t="str" cm="1">
        <f t="array" ref="H1208">IF($C1208="","",IF(INDEX(import_data,$C1208,H$9)="","",INDEX(import_data,$C1208,H$9)))</f>
        <v>OK Vihor</v>
      </c>
      <c r="I1208" s="300" t="str" cm="1">
        <f t="array" ref="I1208">IF($C1208="","",IF(INDEX(import_data,$C1208,I$9)="","",INDEX(import_data,$C1208,I$9)))</f>
        <v>Ž45</v>
      </c>
      <c r="K1208" s="312" t="str">
        <f t="shared" si="127"/>
        <v>Željka – Miljković – OK Vihor – Ž45</v>
      </c>
      <c r="L1208" s="92" t="s">
        <v>0</v>
      </c>
      <c r="M1208" s="312" t="str">
        <f t="shared" si="128"/>
        <v>Željka – Miljković – OK Vihor</v>
      </c>
      <c r="N1208" s="92" t="s">
        <v>0</v>
      </c>
      <c r="O1208" s="312" t="str">
        <f t="shared" si="129"/>
        <v>Željka – Miljković</v>
      </c>
      <c r="P1208" s="92" t="s">
        <v>0</v>
      </c>
      <c r="Q1208" s="141">
        <f t="shared" si="132"/>
        <v>1196</v>
      </c>
      <c r="R1208" s="278" t="str">
        <f t="shared" si="131"/>
        <v/>
      </c>
      <c r="T1208" s="282" t="str" cm="1">
        <f t="array" ref="T1208">IFERROR(INDEX(import_data,MATCH($T$8&amp;"-"&amp;$Q1208,import_key,0),T$9),"")</f>
        <v/>
      </c>
      <c r="U1208" s="280" t="str" cm="1">
        <f t="array" ref="U1208">IFERROR(INDEX(import_data,MATCH($T$8&amp;"-"&amp;$Q1208,import_key,0),U$9),"")</f>
        <v/>
      </c>
      <c r="V1208" s="300" t="str" cm="1">
        <f t="array" ref="V1208">IFERROR(INDEX(import_data,MATCH($T$8&amp;"-"&amp;$Q1208,import_key,0),V$9),"")</f>
        <v/>
      </c>
    </row>
    <row r="1209" spans="2:22" x14ac:dyDescent="0.25">
      <c r="B1209" s="141">
        <f t="shared" si="133"/>
        <v>1197</v>
      </c>
      <c r="C1209" s="278">
        <f t="shared" si="130"/>
        <v>1215</v>
      </c>
      <c r="E1209" s="282" cm="1">
        <f t="array" ref="E1209">IF($C1209="","",INDEX(import_data,$C1209,E$9))</f>
        <v>1794</v>
      </c>
      <c r="F1209" s="280" t="str" cm="1">
        <f t="array" ref="F1209">IF($C1209="","",INDEX(import_data,$C1209,F$9))</f>
        <v>Željka</v>
      </c>
      <c r="G1209" s="280" t="str" cm="1">
        <f t="array" ref="G1209">IF($C1209="","",INDEX(import_data,$C1209,G$9))</f>
        <v>Krupka</v>
      </c>
      <c r="H1209" s="280" t="str" cm="1">
        <f t="array" ref="H1209">IF($C1209="","",IF(INDEX(import_data,$C1209,H$9)="","",INDEX(import_data,$C1209,H$9)))</f>
        <v>OK Bjelovar</v>
      </c>
      <c r="I1209" s="300" t="str" cm="1">
        <f t="array" ref="I1209">IF($C1209="","",IF(INDEX(import_data,$C1209,I$9)="","",INDEX(import_data,$C1209,I$9)))</f>
        <v/>
      </c>
      <c r="K1209" s="312" t="str">
        <f t="shared" si="127"/>
        <v>Željka – Krupka – OK Bjelovar</v>
      </c>
      <c r="L1209" s="92" t="s">
        <v>0</v>
      </c>
      <c r="M1209" s="312" t="str">
        <f t="shared" si="128"/>
        <v>Željka – Krupka – OK Bjelovar</v>
      </c>
      <c r="N1209" s="92" t="s">
        <v>0</v>
      </c>
      <c r="O1209" s="312" t="str">
        <f t="shared" si="129"/>
        <v>Željka – Krupka</v>
      </c>
      <c r="P1209" s="92" t="s">
        <v>0</v>
      </c>
      <c r="Q1209" s="141">
        <f t="shared" si="132"/>
        <v>1197</v>
      </c>
      <c r="R1209" s="278" t="str">
        <f t="shared" si="131"/>
        <v/>
      </c>
      <c r="T1209" s="282" t="str" cm="1">
        <f t="array" ref="T1209">IFERROR(INDEX(import_data,MATCH($T$8&amp;"-"&amp;$Q1209,import_key,0),T$9),"")</f>
        <v/>
      </c>
      <c r="U1209" s="280" t="str" cm="1">
        <f t="array" ref="U1209">IFERROR(INDEX(import_data,MATCH($T$8&amp;"-"&amp;$Q1209,import_key,0),U$9),"")</f>
        <v/>
      </c>
      <c r="V1209" s="300" t="str" cm="1">
        <f t="array" ref="V1209">IFERROR(INDEX(import_data,MATCH($T$8&amp;"-"&amp;$Q1209,import_key,0),V$9),"")</f>
        <v/>
      </c>
    </row>
    <row r="1210" spans="2:22" x14ac:dyDescent="0.25">
      <c r="B1210" s="141">
        <f t="shared" si="133"/>
        <v>1198</v>
      </c>
      <c r="C1210" s="278">
        <f t="shared" si="130"/>
        <v>1216</v>
      </c>
      <c r="E1210" s="282" cm="1">
        <f t="array" ref="E1210">IF($C1210="","",INDEX(import_data,$C1210,E$9))</f>
        <v>1878</v>
      </c>
      <c r="F1210" s="280" t="str" cm="1">
        <f t="array" ref="F1210">IF($C1210="","",INDEX(import_data,$C1210,F$9))</f>
        <v>Željka</v>
      </c>
      <c r="G1210" s="280" t="str" cm="1">
        <f t="array" ref="G1210">IF($C1210="","",INDEX(import_data,$C1210,G$9))</f>
        <v>Vendler Čepelak</v>
      </c>
      <c r="H1210" s="280" t="str" cm="1">
        <f t="array" ref="H1210">IF($C1210="","",IF(INDEX(import_data,$C1210,H$9)="","",INDEX(import_data,$C1210,H$9)))</f>
        <v>OK Maksimir</v>
      </c>
      <c r="I1210" s="300" t="str" cm="1">
        <f t="array" ref="I1210">IF($C1210="","",IF(INDEX(import_data,$C1210,I$9)="","",INDEX(import_data,$C1210,I$9)))</f>
        <v>Ž65</v>
      </c>
      <c r="K1210" s="312" t="str">
        <f t="shared" si="127"/>
        <v>Željka – Vendler Čepelak – OK Maksimir – Ž65</v>
      </c>
      <c r="L1210" s="92" t="s">
        <v>0</v>
      </c>
      <c r="M1210" s="312" t="str">
        <f t="shared" si="128"/>
        <v>Željka – Vendler Čepelak – OK Maksimir</v>
      </c>
      <c r="N1210" s="92" t="s">
        <v>0</v>
      </c>
      <c r="O1210" s="312" t="str">
        <f t="shared" si="129"/>
        <v>Željka – Vendler Čepelak</v>
      </c>
      <c r="P1210" s="92" t="s">
        <v>0</v>
      </c>
      <c r="Q1210" s="141">
        <f t="shared" si="132"/>
        <v>1198</v>
      </c>
      <c r="R1210" s="278" t="str">
        <f t="shared" si="131"/>
        <v/>
      </c>
      <c r="T1210" s="282" t="str" cm="1">
        <f t="array" ref="T1210">IFERROR(INDEX(import_data,MATCH($T$8&amp;"-"&amp;$Q1210,import_key,0),T$9),"")</f>
        <v/>
      </c>
      <c r="U1210" s="280" t="str" cm="1">
        <f t="array" ref="U1210">IFERROR(INDEX(import_data,MATCH($T$8&amp;"-"&amp;$Q1210,import_key,0),U$9),"")</f>
        <v/>
      </c>
      <c r="V1210" s="300" t="str" cm="1">
        <f t="array" ref="V1210">IFERROR(INDEX(import_data,MATCH($T$8&amp;"-"&amp;$Q1210,import_key,0),V$9),"")</f>
        <v/>
      </c>
    </row>
    <row r="1211" spans="2:22" x14ac:dyDescent="0.25">
      <c r="B1211" s="141">
        <f t="shared" si="133"/>
        <v>1199</v>
      </c>
      <c r="C1211" s="278">
        <f t="shared" si="130"/>
        <v>1217</v>
      </c>
      <c r="E1211" s="282" cm="1">
        <f t="array" ref="E1211">IF($C1211="","",INDEX(import_data,$C1211,E$9))</f>
        <v>1910</v>
      </c>
      <c r="F1211" s="280" t="str" cm="1">
        <f t="array" ref="F1211">IF($C1211="","",INDEX(import_data,$C1211,F$9))</f>
        <v>Željka</v>
      </c>
      <c r="G1211" s="280" t="str" cm="1">
        <f t="array" ref="G1211">IF($C1211="","",INDEX(import_data,$C1211,G$9))</f>
        <v>Vilagoš</v>
      </c>
      <c r="H1211" s="280" t="str" cm="1">
        <f t="array" ref="H1211">IF($C1211="","",IF(INDEX(import_data,$C1211,H$9)="","",INDEX(import_data,$C1211,H$9)))</f>
        <v>OK Vihor</v>
      </c>
      <c r="I1211" s="300" t="str" cm="1">
        <f t="array" ref="I1211">IF($C1211="","",IF(INDEX(import_data,$C1211,I$9)="","",INDEX(import_data,$C1211,I$9)))</f>
        <v>Ž21B</v>
      </c>
      <c r="K1211" s="312" t="str">
        <f t="shared" si="127"/>
        <v>Željka – Vilagoš – OK Vihor – Ž21B</v>
      </c>
      <c r="L1211" s="92" t="s">
        <v>0</v>
      </c>
      <c r="M1211" s="312" t="str">
        <f t="shared" si="128"/>
        <v>Željka – Vilagoš – OK Vihor</v>
      </c>
      <c r="N1211" s="92" t="s">
        <v>0</v>
      </c>
      <c r="O1211" s="312" t="str">
        <f t="shared" si="129"/>
        <v>Željka – Vilagoš</v>
      </c>
      <c r="P1211" s="92" t="s">
        <v>0</v>
      </c>
      <c r="Q1211" s="141">
        <f t="shared" si="132"/>
        <v>1199</v>
      </c>
      <c r="R1211" s="278" t="str">
        <f t="shared" si="131"/>
        <v/>
      </c>
      <c r="T1211" s="282" t="str" cm="1">
        <f t="array" ref="T1211">IFERROR(INDEX(import_data,MATCH($T$8&amp;"-"&amp;$Q1211,import_key,0),T$9),"")</f>
        <v/>
      </c>
      <c r="U1211" s="280" t="str" cm="1">
        <f t="array" ref="U1211">IFERROR(INDEX(import_data,MATCH($T$8&amp;"-"&amp;$Q1211,import_key,0),U$9),"")</f>
        <v/>
      </c>
      <c r="V1211" s="300" t="str" cm="1">
        <f t="array" ref="V1211">IFERROR(INDEX(import_data,MATCH($T$8&amp;"-"&amp;$Q1211,import_key,0),V$9),"")</f>
        <v/>
      </c>
    </row>
    <row r="1212" spans="2:22" x14ac:dyDescent="0.25">
      <c r="B1212" s="141">
        <f t="shared" si="133"/>
        <v>1200</v>
      </c>
      <c r="C1212" s="278">
        <f t="shared" si="130"/>
        <v>1218</v>
      </c>
      <c r="E1212" s="282" cm="1">
        <f t="array" ref="E1212">IF($C1212="","",INDEX(import_data,$C1212,E$9))</f>
        <v>1865</v>
      </c>
      <c r="F1212" s="280" t="str" cm="1">
        <f t="array" ref="F1212">IF($C1212="","",INDEX(import_data,$C1212,F$9))</f>
        <v>Željka</v>
      </c>
      <c r="G1212" s="280" t="str" cm="1">
        <f t="array" ref="G1212">IF($C1212="","",INDEX(import_data,$C1212,G$9))</f>
        <v>Ilijašev</v>
      </c>
      <c r="H1212" s="280" t="str" cm="1">
        <f t="array" ref="H1212">IF($C1212="","",IF(INDEX(import_data,$C1212,H$9)="","",INDEX(import_data,$C1212,H$9)))</f>
        <v>OK Kapela</v>
      </c>
      <c r="I1212" s="300" t="str" cm="1">
        <f t="array" ref="I1212">IF($C1212="","",IF(INDEX(import_data,$C1212,I$9)="","",INDEX(import_data,$C1212,I$9)))</f>
        <v>Ž21B</v>
      </c>
      <c r="K1212" s="312" t="str">
        <f t="shared" si="127"/>
        <v>Željka – Ilijašev – OK Kapela – Ž21B</v>
      </c>
      <c r="L1212" s="92" t="s">
        <v>0</v>
      </c>
      <c r="M1212" s="312" t="str">
        <f t="shared" si="128"/>
        <v>Željka – Ilijašev – OK Kapela</v>
      </c>
      <c r="N1212" s="92" t="s">
        <v>0</v>
      </c>
      <c r="O1212" s="312" t="str">
        <f t="shared" si="129"/>
        <v>Željka – Ilijašev</v>
      </c>
      <c r="P1212" s="92" t="s">
        <v>0</v>
      </c>
      <c r="Q1212" s="141">
        <f t="shared" si="132"/>
        <v>1200</v>
      </c>
      <c r="R1212" s="278" t="str">
        <f t="shared" si="131"/>
        <v/>
      </c>
      <c r="T1212" s="282" t="str" cm="1">
        <f t="array" ref="T1212">IFERROR(INDEX(import_data,MATCH($T$8&amp;"-"&amp;$Q1212,import_key,0),T$9),"")</f>
        <v/>
      </c>
      <c r="U1212" s="280" t="str" cm="1">
        <f t="array" ref="U1212">IFERROR(INDEX(import_data,MATCH($T$8&amp;"-"&amp;$Q1212,import_key,0),U$9),"")</f>
        <v/>
      </c>
      <c r="V1212" s="300" t="str" cm="1">
        <f t="array" ref="V1212">IFERROR(INDEX(import_data,MATCH($T$8&amp;"-"&amp;$Q1212,import_key,0),V$9),"")</f>
        <v/>
      </c>
    </row>
    <row r="1213" spans="2:22" x14ac:dyDescent="0.25">
      <c r="B1213" s="141">
        <f t="shared" si="133"/>
        <v>1201</v>
      </c>
      <c r="C1213" s="278">
        <f t="shared" si="130"/>
        <v>1219</v>
      </c>
      <c r="E1213" s="282" cm="1">
        <f t="array" ref="E1213">IF($C1213="","",INDEX(import_data,$C1213,E$9))</f>
        <v>1142</v>
      </c>
      <c r="F1213" s="280" t="str" cm="1">
        <f t="array" ref="F1213">IF($C1213="","",INDEX(import_data,$C1213,F$9))</f>
        <v>Željko</v>
      </c>
      <c r="G1213" s="280" t="str" cm="1">
        <f t="array" ref="G1213">IF($C1213="","",INDEX(import_data,$C1213,G$9))</f>
        <v>Vinšćak</v>
      </c>
      <c r="H1213" s="280" t="str" cm="1">
        <f t="array" ref="H1213">IF($C1213="","",IF(INDEX(import_data,$C1213,H$9)="","",INDEX(import_data,$C1213,H$9)))</f>
        <v>OK Jelen</v>
      </c>
      <c r="I1213" s="300" t="str" cm="1">
        <f t="array" ref="I1213">IF($C1213="","",IF(INDEX(import_data,$C1213,I$9)="","",INDEX(import_data,$C1213,I$9)))</f>
        <v>M45</v>
      </c>
      <c r="K1213" s="312" t="str">
        <f t="shared" si="127"/>
        <v>Željko – Vinšćak – OK Jelen – M45</v>
      </c>
      <c r="L1213" s="92" t="s">
        <v>0</v>
      </c>
      <c r="M1213" s="312" t="str">
        <f t="shared" si="128"/>
        <v>Željko – Vinšćak – OK Jelen</v>
      </c>
      <c r="N1213" s="92" t="s">
        <v>0</v>
      </c>
      <c r="O1213" s="312" t="str">
        <f t="shared" si="129"/>
        <v>Željko – Vinšćak</v>
      </c>
      <c r="P1213" s="92" t="s">
        <v>0</v>
      </c>
      <c r="Q1213" s="141">
        <f t="shared" si="132"/>
        <v>1201</v>
      </c>
      <c r="R1213" s="278" t="str">
        <f t="shared" si="131"/>
        <v/>
      </c>
      <c r="T1213" s="282" t="str" cm="1">
        <f t="array" ref="T1213">IFERROR(INDEX(import_data,MATCH($T$8&amp;"-"&amp;$Q1213,import_key,0),T$9),"")</f>
        <v/>
      </c>
      <c r="U1213" s="280" t="str" cm="1">
        <f t="array" ref="U1213">IFERROR(INDEX(import_data,MATCH($T$8&amp;"-"&amp;$Q1213,import_key,0),U$9),"")</f>
        <v/>
      </c>
      <c r="V1213" s="300" t="str" cm="1">
        <f t="array" ref="V1213">IFERROR(INDEX(import_data,MATCH($T$8&amp;"-"&amp;$Q1213,import_key,0),V$9),"")</f>
        <v/>
      </c>
    </row>
    <row r="1214" spans="2:22" x14ac:dyDescent="0.25">
      <c r="B1214" s="141">
        <f t="shared" si="133"/>
        <v>1202</v>
      </c>
      <c r="C1214" s="278">
        <f t="shared" si="130"/>
        <v>1220</v>
      </c>
      <c r="E1214" s="282" cm="1">
        <f t="array" ref="E1214">IF($C1214="","",INDEX(import_data,$C1214,E$9))</f>
        <v>2257</v>
      </c>
      <c r="F1214" s="280" t="str" cm="1">
        <f t="array" ref="F1214">IF($C1214="","",INDEX(import_data,$C1214,F$9))</f>
        <v>Željko</v>
      </c>
      <c r="G1214" s="280" t="str" cm="1">
        <f t="array" ref="G1214">IF($C1214="","",INDEX(import_data,$C1214,G$9))</f>
        <v>Brkić</v>
      </c>
      <c r="H1214" s="280" t="str" cm="1">
        <f t="array" ref="H1214">IF($C1214="","",IF(INDEX(import_data,$C1214,H$9)="","",INDEX(import_data,$C1214,H$9)))</f>
        <v>OK Kapela</v>
      </c>
      <c r="I1214" s="300" t="str" cm="1">
        <f t="array" ref="I1214">IF($C1214="","",IF(INDEX(import_data,$C1214,I$9)="","",INDEX(import_data,$C1214,I$9)))</f>
        <v/>
      </c>
      <c r="K1214" s="312" t="str">
        <f t="shared" si="127"/>
        <v>Željko – Brkić – OK Kapela</v>
      </c>
      <c r="L1214" s="92" t="s">
        <v>0</v>
      </c>
      <c r="M1214" s="312" t="str">
        <f t="shared" si="128"/>
        <v>Željko – Brkić – OK Kapela</v>
      </c>
      <c r="N1214" s="92" t="s">
        <v>0</v>
      </c>
      <c r="O1214" s="312" t="str">
        <f t="shared" si="129"/>
        <v>Željko – Brkić</v>
      </c>
      <c r="P1214" s="92" t="s">
        <v>0</v>
      </c>
      <c r="Q1214" s="141">
        <f t="shared" si="132"/>
        <v>1202</v>
      </c>
      <c r="R1214" s="278" t="str">
        <f t="shared" si="131"/>
        <v/>
      </c>
      <c r="T1214" s="282" t="str" cm="1">
        <f t="array" ref="T1214">IFERROR(INDEX(import_data,MATCH($T$8&amp;"-"&amp;$Q1214,import_key,0),T$9),"")</f>
        <v/>
      </c>
      <c r="U1214" s="280" t="str" cm="1">
        <f t="array" ref="U1214">IFERROR(INDEX(import_data,MATCH($T$8&amp;"-"&amp;$Q1214,import_key,0),U$9),"")</f>
        <v/>
      </c>
      <c r="V1214" s="300" t="str" cm="1">
        <f t="array" ref="V1214">IFERROR(INDEX(import_data,MATCH($T$8&amp;"-"&amp;$Q1214,import_key,0),V$9),"")</f>
        <v/>
      </c>
    </row>
    <row r="1215" spans="2:22" x14ac:dyDescent="0.25">
      <c r="B1215" s="141">
        <f t="shared" si="133"/>
        <v>1203</v>
      </c>
      <c r="C1215" s="278">
        <f t="shared" si="130"/>
        <v>1221</v>
      </c>
      <c r="E1215" s="282" cm="1">
        <f t="array" ref="E1215">IF($C1215="","",INDEX(import_data,$C1215,E$9))</f>
        <v>1365</v>
      </c>
      <c r="F1215" s="280" t="str" cm="1">
        <f t="array" ref="F1215">IF($C1215="","",INDEX(import_data,$C1215,F$9))</f>
        <v>Željko</v>
      </c>
      <c r="G1215" s="280" t="str" cm="1">
        <f t="array" ref="G1215">IF($C1215="","",INDEX(import_data,$C1215,G$9))</f>
        <v>Koščak</v>
      </c>
      <c r="H1215" s="280" t="str" cm="1">
        <f t="array" ref="H1215">IF($C1215="","",IF(INDEX(import_data,$C1215,H$9)="","",INDEX(import_data,$C1215,H$9)))</f>
        <v>OK Međimurje</v>
      </c>
      <c r="I1215" s="300" t="str" cm="1">
        <f t="array" ref="I1215">IF($C1215="","",IF(INDEX(import_data,$C1215,I$9)="","",INDEX(import_data,$C1215,I$9)))</f>
        <v>M45</v>
      </c>
      <c r="K1215" s="312" t="str">
        <f t="shared" si="127"/>
        <v>Željko – Koščak – OK Međimurje – M45</v>
      </c>
      <c r="L1215" s="92" t="s">
        <v>0</v>
      </c>
      <c r="M1215" s="312" t="str">
        <f t="shared" si="128"/>
        <v>Željko – Koščak – OK Međimurje</v>
      </c>
      <c r="N1215" s="92" t="s">
        <v>0</v>
      </c>
      <c r="O1215" s="312" t="str">
        <f t="shared" si="129"/>
        <v>Željko – Koščak</v>
      </c>
      <c r="P1215" s="92" t="s">
        <v>0</v>
      </c>
      <c r="Q1215" s="141">
        <f t="shared" si="132"/>
        <v>1203</v>
      </c>
      <c r="R1215" s="278" t="str">
        <f t="shared" si="131"/>
        <v/>
      </c>
      <c r="T1215" s="282" t="str" cm="1">
        <f t="array" ref="T1215">IFERROR(INDEX(import_data,MATCH($T$8&amp;"-"&amp;$Q1215,import_key,0),T$9),"")</f>
        <v/>
      </c>
      <c r="U1215" s="280" t="str" cm="1">
        <f t="array" ref="U1215">IFERROR(INDEX(import_data,MATCH($T$8&amp;"-"&amp;$Q1215,import_key,0),U$9),"")</f>
        <v/>
      </c>
      <c r="V1215" s="300" t="str" cm="1">
        <f t="array" ref="V1215">IFERROR(INDEX(import_data,MATCH($T$8&amp;"-"&amp;$Q1215,import_key,0),V$9),"")</f>
        <v/>
      </c>
    </row>
    <row r="1216" spans="2:22" x14ac:dyDescent="0.25">
      <c r="B1216" s="141">
        <f t="shared" si="133"/>
        <v>1204</v>
      </c>
      <c r="C1216" s="278">
        <f t="shared" si="130"/>
        <v>1222</v>
      </c>
      <c r="E1216" s="282" cm="1">
        <f t="array" ref="E1216">IF($C1216="","",INDEX(import_data,$C1216,E$9))</f>
        <v>2267</v>
      </c>
      <c r="F1216" s="280" t="str" cm="1">
        <f t="array" ref="F1216">IF($C1216="","",INDEX(import_data,$C1216,F$9))</f>
        <v>Zeljko</v>
      </c>
      <c r="G1216" s="280" t="str" cm="1">
        <f t="array" ref="G1216">IF($C1216="","",INDEX(import_data,$C1216,G$9))</f>
        <v>Kaic</v>
      </c>
      <c r="H1216" s="280" t="str" cm="1">
        <f t="array" ref="H1216">IF($C1216="","",IF(INDEX(import_data,$C1216,H$9)="","",INDEX(import_data,$C1216,H$9)))</f>
        <v>BK Ciklus</v>
      </c>
      <c r="I1216" s="300" t="str" cm="1">
        <f t="array" ref="I1216">IF($C1216="","",IF(INDEX(import_data,$C1216,I$9)="","",INDEX(import_data,$C1216,I$9)))</f>
        <v/>
      </c>
      <c r="K1216" s="312" t="str">
        <f t="shared" si="127"/>
        <v>Zeljko – Kaic – BK Ciklus</v>
      </c>
      <c r="L1216" s="92" t="s">
        <v>0</v>
      </c>
      <c r="M1216" s="312" t="str">
        <f t="shared" si="128"/>
        <v>Zeljko – Kaic – BK Ciklus</v>
      </c>
      <c r="N1216" s="92" t="s">
        <v>0</v>
      </c>
      <c r="O1216" s="312" t="str">
        <f t="shared" si="129"/>
        <v>Zeljko – Kaic</v>
      </c>
      <c r="P1216" s="92" t="s">
        <v>0</v>
      </c>
      <c r="Q1216" s="141">
        <f t="shared" si="132"/>
        <v>1204</v>
      </c>
      <c r="R1216" s="278" t="str">
        <f t="shared" si="131"/>
        <v/>
      </c>
      <c r="T1216" s="282" t="str" cm="1">
        <f t="array" ref="T1216">IFERROR(INDEX(import_data,MATCH($T$8&amp;"-"&amp;$Q1216,import_key,0),T$9),"")</f>
        <v/>
      </c>
      <c r="U1216" s="280" t="str" cm="1">
        <f t="array" ref="U1216">IFERROR(INDEX(import_data,MATCH($T$8&amp;"-"&amp;$Q1216,import_key,0),U$9),"")</f>
        <v/>
      </c>
      <c r="V1216" s="300" t="str" cm="1">
        <f t="array" ref="V1216">IFERROR(INDEX(import_data,MATCH($T$8&amp;"-"&amp;$Q1216,import_key,0),V$9),"")</f>
        <v/>
      </c>
    </row>
    <row r="1217" spans="2:22" x14ac:dyDescent="0.25">
      <c r="B1217" s="141">
        <f t="shared" si="133"/>
        <v>1205</v>
      </c>
      <c r="C1217" s="278">
        <f t="shared" si="130"/>
        <v>1223</v>
      </c>
      <c r="E1217" s="282" cm="1">
        <f t="array" ref="E1217">IF($C1217="","",INDEX(import_data,$C1217,E$9))</f>
        <v>1579</v>
      </c>
      <c r="F1217" s="280" t="str" cm="1">
        <f t="array" ref="F1217">IF($C1217="","",INDEX(import_data,$C1217,F$9))</f>
        <v>Željko</v>
      </c>
      <c r="G1217" s="280" t="str" cm="1">
        <f t="array" ref="G1217">IF($C1217="","",INDEX(import_data,$C1217,G$9))</f>
        <v>Plentaj</v>
      </c>
      <c r="H1217" s="280" t="str" cm="1">
        <f t="array" ref="H1217">IF($C1217="","",IF(INDEX(import_data,$C1217,H$9)="","",INDEX(import_data,$C1217,H$9)))</f>
        <v>OK Sova</v>
      </c>
      <c r="I1217" s="300" t="str" cm="1">
        <f t="array" ref="I1217">IF($C1217="","",IF(INDEX(import_data,$C1217,I$9)="","",INDEX(import_data,$C1217,I$9)))</f>
        <v/>
      </c>
      <c r="K1217" s="312" t="str">
        <f t="shared" si="127"/>
        <v>Željko – Plentaj – OK Sova</v>
      </c>
      <c r="L1217" s="92" t="s">
        <v>0</v>
      </c>
      <c r="M1217" s="312" t="str">
        <f t="shared" si="128"/>
        <v>Željko – Plentaj – OK Sova</v>
      </c>
      <c r="N1217" s="92" t="s">
        <v>0</v>
      </c>
      <c r="O1217" s="312" t="str">
        <f t="shared" si="129"/>
        <v>Željko – Plentaj</v>
      </c>
      <c r="P1217" s="92" t="s">
        <v>0</v>
      </c>
      <c r="Q1217" s="141">
        <f t="shared" si="132"/>
        <v>1205</v>
      </c>
      <c r="R1217" s="278" t="str">
        <f t="shared" si="131"/>
        <v/>
      </c>
      <c r="T1217" s="282" t="str" cm="1">
        <f t="array" ref="T1217">IFERROR(INDEX(import_data,MATCH($T$8&amp;"-"&amp;$Q1217,import_key,0),T$9),"")</f>
        <v/>
      </c>
      <c r="U1217" s="280" t="str" cm="1">
        <f t="array" ref="U1217">IFERROR(INDEX(import_data,MATCH($T$8&amp;"-"&amp;$Q1217,import_key,0),U$9),"")</f>
        <v/>
      </c>
      <c r="V1217" s="300" t="str" cm="1">
        <f t="array" ref="V1217">IFERROR(INDEX(import_data,MATCH($T$8&amp;"-"&amp;$Q1217,import_key,0),V$9),"")</f>
        <v/>
      </c>
    </row>
    <row r="1218" spans="2:22" x14ac:dyDescent="0.25">
      <c r="B1218" s="141">
        <f t="shared" si="133"/>
        <v>1206</v>
      </c>
      <c r="C1218" s="278">
        <f t="shared" si="130"/>
        <v>1224</v>
      </c>
      <c r="E1218" s="282" cm="1">
        <f t="array" ref="E1218">IF($C1218="","",INDEX(import_data,$C1218,E$9))</f>
        <v>2254</v>
      </c>
      <c r="F1218" s="280" t="str" cm="1">
        <f t="array" ref="F1218">IF($C1218="","",INDEX(import_data,$C1218,F$9))</f>
        <v>Željko</v>
      </c>
      <c r="G1218" s="280" t="str" cm="1">
        <f t="array" ref="G1218">IF($C1218="","",INDEX(import_data,$C1218,G$9))</f>
        <v>Stojanović</v>
      </c>
      <c r="H1218" s="280" t="str" cm="1">
        <f t="array" ref="H1218">IF($C1218="","",IF(INDEX(import_data,$C1218,H$9)="","",INDEX(import_data,$C1218,H$9)))</f>
        <v>OK Kapela</v>
      </c>
      <c r="I1218" s="300" t="str" cm="1">
        <f t="array" ref="I1218">IF($C1218="","",IF(INDEX(import_data,$C1218,I$9)="","",INDEX(import_data,$C1218,I$9)))</f>
        <v/>
      </c>
      <c r="K1218" s="312" t="str">
        <f t="shared" si="127"/>
        <v>Željko – Stojanović – OK Kapela</v>
      </c>
      <c r="L1218" s="92" t="s">
        <v>0</v>
      </c>
      <c r="M1218" s="312" t="str">
        <f t="shared" si="128"/>
        <v>Željko – Stojanović – OK Kapela</v>
      </c>
      <c r="N1218" s="92" t="s">
        <v>0</v>
      </c>
      <c r="O1218" s="312" t="str">
        <f t="shared" si="129"/>
        <v>Željko – Stojanović</v>
      </c>
      <c r="P1218" s="92" t="s">
        <v>0</v>
      </c>
      <c r="Q1218" s="141">
        <f t="shared" si="132"/>
        <v>1206</v>
      </c>
      <c r="R1218" s="278" t="str">
        <f t="shared" si="131"/>
        <v/>
      </c>
      <c r="T1218" s="282" t="str" cm="1">
        <f t="array" ref="T1218">IFERROR(INDEX(import_data,MATCH($T$8&amp;"-"&amp;$Q1218,import_key,0),T$9),"")</f>
        <v/>
      </c>
      <c r="U1218" s="280" t="str" cm="1">
        <f t="array" ref="U1218">IFERROR(INDEX(import_data,MATCH($T$8&amp;"-"&amp;$Q1218,import_key,0),U$9),"")</f>
        <v/>
      </c>
      <c r="V1218" s="300" t="str" cm="1">
        <f t="array" ref="V1218">IFERROR(INDEX(import_data,MATCH($T$8&amp;"-"&amp;$Q1218,import_key,0),V$9),"")</f>
        <v/>
      </c>
    </row>
    <row r="1219" spans="2:22" x14ac:dyDescent="0.25">
      <c r="B1219" s="141">
        <f t="shared" si="133"/>
        <v>1207</v>
      </c>
      <c r="C1219" s="278">
        <f t="shared" si="130"/>
        <v>1225</v>
      </c>
      <c r="E1219" s="282" cm="1">
        <f t="array" ref="E1219">IF($C1219="","",INDEX(import_data,$C1219,E$9))</f>
        <v>1208</v>
      </c>
      <c r="F1219" s="280" t="str" cm="1">
        <f t="array" ref="F1219">IF($C1219="","",INDEX(import_data,$C1219,F$9))</f>
        <v>Željko</v>
      </c>
      <c r="G1219" s="280" t="str" cm="1">
        <f t="array" ref="G1219">IF($C1219="","",INDEX(import_data,$C1219,G$9))</f>
        <v>Belaj</v>
      </c>
      <c r="H1219" s="280" t="str" cm="1">
        <f t="array" ref="H1219">IF($C1219="","",IF(INDEX(import_data,$C1219,H$9)="","",INDEX(import_data,$C1219,H$9)))</f>
        <v>OK Bjelovar</v>
      </c>
      <c r="I1219" s="300" t="str" cm="1">
        <f t="array" ref="I1219">IF($C1219="","",IF(INDEX(import_data,$C1219,I$9)="","",INDEX(import_data,$C1219,I$9)))</f>
        <v>M70</v>
      </c>
      <c r="K1219" s="312" t="str">
        <f t="shared" si="127"/>
        <v>Željko – Belaj – OK Bjelovar – M70</v>
      </c>
      <c r="L1219" s="92" t="s">
        <v>0</v>
      </c>
      <c r="M1219" s="312" t="str">
        <f t="shared" si="128"/>
        <v>Željko – Belaj – OK Bjelovar</v>
      </c>
      <c r="N1219" s="92" t="s">
        <v>0</v>
      </c>
      <c r="O1219" s="312" t="str">
        <f t="shared" si="129"/>
        <v>Željko – Belaj</v>
      </c>
      <c r="P1219" s="92" t="s">
        <v>0</v>
      </c>
      <c r="Q1219" s="141">
        <f t="shared" si="132"/>
        <v>1207</v>
      </c>
      <c r="R1219" s="278" t="str">
        <f t="shared" si="131"/>
        <v/>
      </c>
      <c r="T1219" s="282" t="str" cm="1">
        <f t="array" ref="T1219">IFERROR(INDEX(import_data,MATCH($T$8&amp;"-"&amp;$Q1219,import_key,0),T$9),"")</f>
        <v/>
      </c>
      <c r="U1219" s="280" t="str" cm="1">
        <f t="array" ref="U1219">IFERROR(INDEX(import_data,MATCH($T$8&amp;"-"&amp;$Q1219,import_key,0),U$9),"")</f>
        <v/>
      </c>
      <c r="V1219" s="300" t="str" cm="1">
        <f t="array" ref="V1219">IFERROR(INDEX(import_data,MATCH($T$8&amp;"-"&amp;$Q1219,import_key,0),V$9),"")</f>
        <v/>
      </c>
    </row>
    <row r="1220" spans="2:22" x14ac:dyDescent="0.25">
      <c r="B1220" s="141">
        <f t="shared" si="133"/>
        <v>1208</v>
      </c>
      <c r="C1220" s="278">
        <f t="shared" si="130"/>
        <v>1226</v>
      </c>
      <c r="E1220" s="282" cm="1">
        <f t="array" ref="E1220">IF($C1220="","",INDEX(import_data,$C1220,E$9))</f>
        <v>1556</v>
      </c>
      <c r="F1220" s="280" t="str" cm="1">
        <f t="array" ref="F1220">IF($C1220="","",INDEX(import_data,$C1220,F$9))</f>
        <v>Željko</v>
      </c>
      <c r="G1220" s="280" t="str" cm="1">
        <f t="array" ref="G1220">IF($C1220="","",INDEX(import_data,$C1220,G$9))</f>
        <v>Ulip</v>
      </c>
      <c r="H1220" s="280" t="str" cm="1">
        <f t="array" ref="H1220">IF($C1220="","",IF(INDEX(import_data,$C1220,H$9)="","",INDEX(import_data,$C1220,H$9)))</f>
        <v>OK Maksimir</v>
      </c>
      <c r="I1220" s="300" t="str" cm="1">
        <f t="array" ref="I1220">IF($C1220="","",IF(INDEX(import_data,$C1220,I$9)="","",INDEX(import_data,$C1220,I$9)))</f>
        <v>M70</v>
      </c>
      <c r="K1220" s="312" t="str">
        <f t="shared" si="127"/>
        <v>Željko – Ulip – OK Maksimir – M70</v>
      </c>
      <c r="L1220" s="92" t="s">
        <v>0</v>
      </c>
      <c r="M1220" s="312" t="str">
        <f t="shared" si="128"/>
        <v>Željko – Ulip – OK Maksimir</v>
      </c>
      <c r="N1220" s="92" t="s">
        <v>0</v>
      </c>
      <c r="O1220" s="312" t="str">
        <f t="shared" si="129"/>
        <v>Željko – Ulip</v>
      </c>
      <c r="P1220" s="92" t="s">
        <v>0</v>
      </c>
      <c r="Q1220" s="141">
        <f t="shared" si="132"/>
        <v>1208</v>
      </c>
      <c r="R1220" s="278" t="str">
        <f t="shared" si="131"/>
        <v/>
      </c>
      <c r="T1220" s="282" t="str" cm="1">
        <f t="array" ref="T1220">IFERROR(INDEX(import_data,MATCH($T$8&amp;"-"&amp;$Q1220,import_key,0),T$9),"")</f>
        <v/>
      </c>
      <c r="U1220" s="280" t="str" cm="1">
        <f t="array" ref="U1220">IFERROR(INDEX(import_data,MATCH($T$8&amp;"-"&amp;$Q1220,import_key,0),U$9),"")</f>
        <v/>
      </c>
      <c r="V1220" s="300" t="str" cm="1">
        <f t="array" ref="V1220">IFERROR(INDEX(import_data,MATCH($T$8&amp;"-"&amp;$Q1220,import_key,0),V$9),"")</f>
        <v/>
      </c>
    </row>
    <row r="1221" spans="2:22" x14ac:dyDescent="0.25">
      <c r="B1221" s="141">
        <f t="shared" si="133"/>
        <v>1209</v>
      </c>
      <c r="C1221" s="278">
        <f t="shared" si="130"/>
        <v>1227</v>
      </c>
      <c r="E1221" s="282" cm="1">
        <f t="array" ref="E1221">IF($C1221="","",INDEX(import_data,$C1221,E$9))</f>
        <v>1393</v>
      </c>
      <c r="F1221" s="280" t="str" cm="1">
        <f t="array" ref="F1221">IF($C1221="","",INDEX(import_data,$C1221,F$9))</f>
        <v>Željko</v>
      </c>
      <c r="G1221" s="280" t="str" cm="1">
        <f t="array" ref="G1221">IF($C1221="","",INDEX(import_data,$C1221,G$9))</f>
        <v>Gobec</v>
      </c>
      <c r="H1221" s="280" t="str" cm="1">
        <f t="array" ref="H1221">IF($C1221="","",IF(INDEX(import_data,$C1221,H$9)="","",INDEX(import_data,$C1221,H$9)))</f>
        <v>OK Vihor</v>
      </c>
      <c r="I1221" s="300" t="str" cm="1">
        <f t="array" ref="I1221">IF($C1221="","",IF(INDEX(import_data,$C1221,I$9)="","",INDEX(import_data,$C1221,I$9)))</f>
        <v>M70</v>
      </c>
      <c r="K1221" s="312" t="str">
        <f t="shared" si="127"/>
        <v>Željko – Gobec – OK Vihor – M70</v>
      </c>
      <c r="L1221" s="92" t="s">
        <v>0</v>
      </c>
      <c r="M1221" s="312" t="str">
        <f t="shared" si="128"/>
        <v>Željko – Gobec – OK Vihor</v>
      </c>
      <c r="N1221" s="92" t="s">
        <v>0</v>
      </c>
      <c r="O1221" s="312" t="str">
        <f t="shared" si="129"/>
        <v>Željko – Gobec</v>
      </c>
      <c r="P1221" s="92" t="s">
        <v>0</v>
      </c>
      <c r="Q1221" s="141">
        <f t="shared" si="132"/>
        <v>1209</v>
      </c>
      <c r="R1221" s="278" t="str">
        <f t="shared" si="131"/>
        <v/>
      </c>
      <c r="T1221" s="282" t="str" cm="1">
        <f t="array" ref="T1221">IFERROR(INDEX(import_data,MATCH($T$8&amp;"-"&amp;$Q1221,import_key,0),T$9),"")</f>
        <v/>
      </c>
      <c r="U1221" s="301" t="str" cm="1">
        <f t="array" ref="U1221">IFERROR(INDEX(import_data,MATCH($T$8&amp;"-"&amp;$Q1221,import_key,0),U$9),"")</f>
        <v/>
      </c>
      <c r="V1221" s="300" t="str" cm="1">
        <f t="array" ref="V1221">IFERROR(INDEX(import_data,MATCH($T$8&amp;"-"&amp;$Q1221,import_key,0),V$9),"")</f>
        <v/>
      </c>
    </row>
    <row r="1222" spans="2:22" x14ac:dyDescent="0.25">
      <c r="B1222" s="141">
        <f t="shared" si="133"/>
        <v>1210</v>
      </c>
      <c r="C1222" s="278">
        <f t="shared" si="130"/>
        <v>1228</v>
      </c>
      <c r="E1222" s="282" cm="1">
        <f t="array" ref="E1222">IF($C1222="","",INDEX(import_data,$C1222,E$9))</f>
        <v>1078</v>
      </c>
      <c r="F1222" s="280" t="str" cm="1">
        <f t="array" ref="F1222">IF($C1222="","",INDEX(import_data,$C1222,F$9))</f>
        <v>Željko</v>
      </c>
      <c r="G1222" s="280" t="str" cm="1">
        <f t="array" ref="G1222">IF($C1222="","",INDEX(import_data,$C1222,G$9))</f>
        <v>Antolić</v>
      </c>
      <c r="H1222" s="280" t="str" cm="1">
        <f t="array" ref="H1222">IF($C1222="","",IF(INDEX(import_data,$C1222,H$9)="","",INDEX(import_data,$C1222,H$9)))</f>
        <v>OK Međimurje</v>
      </c>
      <c r="I1222" s="300" t="str" cm="1">
        <f t="array" ref="I1222">IF($C1222="","",IF(INDEX(import_data,$C1222,I$9)="","",INDEX(import_data,$C1222,I$9)))</f>
        <v/>
      </c>
      <c r="K1222" s="312" t="str">
        <f t="shared" si="127"/>
        <v>Željko – Antolić – OK Međimurje</v>
      </c>
      <c r="L1222" s="92" t="s">
        <v>0</v>
      </c>
      <c r="M1222" s="312" t="str">
        <f t="shared" si="128"/>
        <v>Željko – Antolić – OK Međimurje</v>
      </c>
      <c r="N1222" s="92" t="s">
        <v>0</v>
      </c>
      <c r="O1222" s="312" t="str">
        <f t="shared" si="129"/>
        <v>Željko – Antolić</v>
      </c>
      <c r="P1222" s="92" t="s">
        <v>0</v>
      </c>
      <c r="Q1222" s="141">
        <f t="shared" si="132"/>
        <v>1210</v>
      </c>
      <c r="R1222" s="278" t="str">
        <f t="shared" si="131"/>
        <v/>
      </c>
      <c r="T1222" s="282" t="str" cm="1">
        <f t="array" ref="T1222">IFERROR(INDEX(import_data,MATCH($T$8&amp;"-"&amp;$Q1222,import_key,0),T$9),"")</f>
        <v/>
      </c>
      <c r="U1222" s="280" t="str" cm="1">
        <f t="array" ref="U1222">IFERROR(INDEX(import_data,MATCH($T$8&amp;"-"&amp;$Q1222,import_key,0),U$9),"")</f>
        <v/>
      </c>
      <c r="V1222" s="300" t="str" cm="1">
        <f t="array" ref="V1222">IFERROR(INDEX(import_data,MATCH($T$8&amp;"-"&amp;$Q1222,import_key,0),V$9),"")</f>
        <v/>
      </c>
    </row>
    <row r="1223" spans="2:22" x14ac:dyDescent="0.25">
      <c r="B1223" s="141">
        <f t="shared" si="133"/>
        <v>1211</v>
      </c>
      <c r="C1223" s="278">
        <f t="shared" si="130"/>
        <v>1229</v>
      </c>
      <c r="E1223" s="282" cm="1">
        <f t="array" ref="E1223">IF($C1223="","",INDEX(import_data,$C1223,E$9))</f>
        <v>1907</v>
      </c>
      <c r="F1223" s="280" t="str" cm="1">
        <f t="array" ref="F1223">IF($C1223="","",INDEX(import_data,$C1223,F$9))</f>
        <v>Željko</v>
      </c>
      <c r="G1223" s="280" t="str" cm="1">
        <f t="array" ref="G1223">IF($C1223="","",INDEX(import_data,$C1223,G$9))</f>
        <v>Valjak</v>
      </c>
      <c r="H1223" s="280" t="str" cm="1">
        <f t="array" ref="H1223">IF($C1223="","",IF(INDEX(import_data,$C1223,H$9)="","",INDEX(import_data,$C1223,H$9)))</f>
        <v>OK Vihor</v>
      </c>
      <c r="I1223" s="300" t="str" cm="1">
        <f t="array" ref="I1223">IF($C1223="","",IF(INDEX(import_data,$C1223,I$9)="","",INDEX(import_data,$C1223,I$9)))</f>
        <v>M45</v>
      </c>
      <c r="K1223" s="312" t="str">
        <f t="shared" si="127"/>
        <v>Željko – Valjak – OK Vihor – M45</v>
      </c>
      <c r="L1223" s="92" t="s">
        <v>0</v>
      </c>
      <c r="M1223" s="312" t="str">
        <f t="shared" si="128"/>
        <v>Željko – Valjak – OK Vihor</v>
      </c>
      <c r="N1223" s="92" t="s">
        <v>0</v>
      </c>
      <c r="O1223" s="312" t="str">
        <f t="shared" si="129"/>
        <v>Željko – Valjak</v>
      </c>
      <c r="P1223" s="92" t="s">
        <v>0</v>
      </c>
      <c r="Q1223" s="141">
        <f t="shared" si="132"/>
        <v>1211</v>
      </c>
      <c r="R1223" s="278" t="str">
        <f t="shared" si="131"/>
        <v/>
      </c>
      <c r="T1223" s="282" t="str" cm="1">
        <f t="array" ref="T1223">IFERROR(INDEX(import_data,MATCH($T$8&amp;"-"&amp;$Q1223,import_key,0),T$9),"")</f>
        <v/>
      </c>
      <c r="U1223" s="280" t="str" cm="1">
        <f t="array" ref="U1223">IFERROR(INDEX(import_data,MATCH($T$8&amp;"-"&amp;$Q1223,import_key,0),U$9),"")</f>
        <v/>
      </c>
      <c r="V1223" s="300" t="str" cm="1">
        <f t="array" ref="V1223">IFERROR(INDEX(import_data,MATCH($T$8&amp;"-"&amp;$Q1223,import_key,0),V$9),"")</f>
        <v/>
      </c>
    </row>
    <row r="1224" spans="2:22" x14ac:dyDescent="0.25">
      <c r="B1224" s="141">
        <f t="shared" si="133"/>
        <v>1212</v>
      </c>
      <c r="C1224" s="278">
        <f t="shared" si="130"/>
        <v>1230</v>
      </c>
      <c r="E1224" s="282" cm="1">
        <f t="array" ref="E1224">IF($C1224="","",INDEX(import_data,$C1224,E$9))</f>
        <v>2228</v>
      </c>
      <c r="F1224" s="280" t="str" cm="1">
        <f t="array" ref="F1224">IF($C1224="","",INDEX(import_data,$C1224,F$9))</f>
        <v>Živko</v>
      </c>
      <c r="G1224" s="280" t="str" cm="1">
        <f t="array" ref="G1224">IF($C1224="","",INDEX(import_data,$C1224,G$9))</f>
        <v>Ilijašev</v>
      </c>
      <c r="H1224" s="280" t="str" cm="1">
        <f t="array" ref="H1224">IF($C1224="","",IF(INDEX(import_data,$C1224,H$9)="","",INDEX(import_data,$C1224,H$9)))</f>
        <v>OK Kapela</v>
      </c>
      <c r="I1224" s="300" t="str" cm="1">
        <f t="array" ref="I1224">IF($C1224="","",IF(INDEX(import_data,$C1224,I$9)="","",INDEX(import_data,$C1224,I$9)))</f>
        <v>M21B</v>
      </c>
      <c r="K1224" s="312" t="str">
        <f t="shared" si="127"/>
        <v>Živko – Ilijašev – OK Kapela – M21B</v>
      </c>
      <c r="L1224" s="92" t="s">
        <v>0</v>
      </c>
      <c r="M1224" s="312" t="str">
        <f t="shared" si="128"/>
        <v>Živko – Ilijašev – OK Kapela</v>
      </c>
      <c r="N1224" s="92" t="s">
        <v>0</v>
      </c>
      <c r="O1224" s="312" t="str">
        <f t="shared" si="129"/>
        <v>Živko – Ilijašev</v>
      </c>
      <c r="P1224" s="92" t="s">
        <v>0</v>
      </c>
      <c r="Q1224" s="141">
        <f t="shared" si="132"/>
        <v>1212</v>
      </c>
      <c r="R1224" s="278" t="str">
        <f t="shared" si="131"/>
        <v/>
      </c>
      <c r="T1224" s="282" t="str" cm="1">
        <f t="array" ref="T1224">IFERROR(INDEX(import_data,MATCH($T$8&amp;"-"&amp;$Q1224,import_key,0),T$9),"")</f>
        <v/>
      </c>
      <c r="U1224" s="280" t="str" cm="1">
        <f t="array" ref="U1224">IFERROR(INDEX(import_data,MATCH($T$8&amp;"-"&amp;$Q1224,import_key,0),U$9),"")</f>
        <v/>
      </c>
      <c r="V1224" s="300" t="str" cm="1">
        <f t="array" ref="V1224">IFERROR(INDEX(import_data,MATCH($T$8&amp;"-"&amp;$Q1224,import_key,0),V$9),"")</f>
        <v/>
      </c>
    </row>
    <row r="1225" spans="2:22" x14ac:dyDescent="0.25">
      <c r="B1225" s="141">
        <f t="shared" si="133"/>
        <v>1213</v>
      </c>
      <c r="C1225" s="278">
        <f t="shared" si="130"/>
        <v>1231</v>
      </c>
      <c r="E1225" s="282" cm="1">
        <f t="array" ref="E1225">IF($C1225="","",INDEX(import_data,$C1225,E$9))</f>
        <v>1930</v>
      </c>
      <c r="F1225" s="280" t="str" cm="1">
        <f t="array" ref="F1225">IF($C1225="","",INDEX(import_data,$C1225,F$9))</f>
        <v>Zlatan</v>
      </c>
      <c r="G1225" s="280" t="str" cm="1">
        <f t="array" ref="G1225">IF($C1225="","",INDEX(import_data,$C1225,G$9))</f>
        <v>Kos</v>
      </c>
      <c r="H1225" s="280" t="str" cm="1">
        <f t="array" ref="H1225">IF($C1225="","",IF(INDEX(import_data,$C1225,H$9)="","",INDEX(import_data,$C1225,H$9)))</f>
        <v>OK Vihor</v>
      </c>
      <c r="I1225" s="300" t="str" cm="1">
        <f t="array" ref="I1225">IF($C1225="","",IF(INDEX(import_data,$C1225,I$9)="","",INDEX(import_data,$C1225,I$9)))</f>
        <v>M21B</v>
      </c>
      <c r="K1225" s="312" t="str">
        <f t="shared" si="127"/>
        <v>Zlatan – Kos – OK Vihor – M21B</v>
      </c>
      <c r="L1225" s="92" t="s">
        <v>0</v>
      </c>
      <c r="M1225" s="312" t="str">
        <f t="shared" si="128"/>
        <v>Zlatan – Kos – OK Vihor</v>
      </c>
      <c r="N1225" s="92" t="s">
        <v>0</v>
      </c>
      <c r="O1225" s="312" t="str">
        <f t="shared" si="129"/>
        <v>Zlatan – Kos</v>
      </c>
      <c r="P1225" s="92" t="s">
        <v>0</v>
      </c>
      <c r="Q1225" s="141">
        <f t="shared" si="132"/>
        <v>1213</v>
      </c>
      <c r="R1225" s="278" t="str">
        <f t="shared" si="131"/>
        <v/>
      </c>
      <c r="T1225" s="282" t="str" cm="1">
        <f t="array" ref="T1225">IFERROR(INDEX(import_data,MATCH($T$8&amp;"-"&amp;$Q1225,import_key,0),T$9),"")</f>
        <v/>
      </c>
      <c r="U1225" s="280" t="str" cm="1">
        <f t="array" ref="U1225">IFERROR(INDEX(import_data,MATCH($T$8&amp;"-"&amp;$Q1225,import_key,0),U$9),"")</f>
        <v/>
      </c>
      <c r="V1225" s="300" t="str" cm="1">
        <f t="array" ref="V1225">IFERROR(INDEX(import_data,MATCH($T$8&amp;"-"&amp;$Q1225,import_key,0),V$9),"")</f>
        <v/>
      </c>
    </row>
    <row r="1226" spans="2:22" x14ac:dyDescent="0.25">
      <c r="B1226" s="141">
        <f t="shared" si="133"/>
        <v>1214</v>
      </c>
      <c r="C1226" s="278">
        <f t="shared" si="130"/>
        <v>1232</v>
      </c>
      <c r="E1226" s="282" cm="1">
        <f t="array" ref="E1226">IF($C1226="","",INDEX(import_data,$C1226,E$9))</f>
        <v>1044</v>
      </c>
      <c r="F1226" s="280" t="str" cm="1">
        <f t="array" ref="F1226">IF($C1226="","",INDEX(import_data,$C1226,F$9))</f>
        <v>Zlatko</v>
      </c>
      <c r="G1226" s="280" t="str" cm="1">
        <f t="array" ref="G1226">IF($C1226="","",INDEX(import_data,$C1226,G$9))</f>
        <v>Pap</v>
      </c>
      <c r="H1226" s="280" t="str" cm="1">
        <f t="array" ref="H1226">IF($C1226="","",IF(INDEX(import_data,$C1226,H$9)="","",INDEX(import_data,$C1226,H$9)))</f>
        <v>OK Varaždin</v>
      </c>
      <c r="I1226" s="300" t="str" cm="1">
        <f t="array" ref="I1226">IF($C1226="","",IF(INDEX(import_data,$C1226,I$9)="","",INDEX(import_data,$C1226,I$9)))</f>
        <v>M70</v>
      </c>
      <c r="K1226" s="312" t="str">
        <f t="shared" si="127"/>
        <v>Zlatko – Pap – OK Varaždin – M70</v>
      </c>
      <c r="L1226" s="92" t="s">
        <v>0</v>
      </c>
      <c r="M1226" s="312" t="str">
        <f t="shared" si="128"/>
        <v>Zlatko – Pap – OK Varaždin</v>
      </c>
      <c r="N1226" s="92" t="s">
        <v>0</v>
      </c>
      <c r="O1226" s="312" t="str">
        <f t="shared" si="129"/>
        <v>Zlatko – Pap</v>
      </c>
      <c r="P1226" s="92" t="s">
        <v>0</v>
      </c>
      <c r="Q1226" s="141">
        <f t="shared" si="132"/>
        <v>1214</v>
      </c>
      <c r="R1226" s="278" t="str">
        <f t="shared" si="131"/>
        <v/>
      </c>
      <c r="T1226" s="282" t="str" cm="1">
        <f t="array" ref="T1226">IFERROR(INDEX(import_data,MATCH($T$8&amp;"-"&amp;$Q1226,import_key,0),T$9),"")</f>
        <v/>
      </c>
      <c r="U1226" s="280" t="str" cm="1">
        <f t="array" ref="U1226">IFERROR(INDEX(import_data,MATCH($T$8&amp;"-"&amp;$Q1226,import_key,0),U$9),"")</f>
        <v/>
      </c>
      <c r="V1226" s="300" t="str" cm="1">
        <f t="array" ref="V1226">IFERROR(INDEX(import_data,MATCH($T$8&amp;"-"&amp;$Q1226,import_key,0),V$9),"")</f>
        <v/>
      </c>
    </row>
    <row r="1227" spans="2:22" x14ac:dyDescent="0.25">
      <c r="B1227" s="141">
        <f t="shared" si="133"/>
        <v>1215</v>
      </c>
      <c r="C1227" s="278">
        <f t="shared" si="130"/>
        <v>1233</v>
      </c>
      <c r="E1227" s="282" cm="1">
        <f t="array" ref="E1227">IF($C1227="","",INDEX(import_data,$C1227,E$9))</f>
        <v>1058</v>
      </c>
      <c r="F1227" s="280" t="str" cm="1">
        <f t="array" ref="F1227">IF($C1227="","",INDEX(import_data,$C1227,F$9))</f>
        <v>Zlatko</v>
      </c>
      <c r="G1227" s="280" t="str" cm="1">
        <f t="array" ref="G1227">IF($C1227="","",INDEX(import_data,$C1227,G$9))</f>
        <v>Sirovec</v>
      </c>
      <c r="H1227" s="280" t="str" cm="1">
        <f t="array" ref="H1227">IF($C1227="","",IF(INDEX(import_data,$C1227,H$9)="","",INDEX(import_data,$C1227,H$9)))</f>
        <v>OK Vihor</v>
      </c>
      <c r="I1227" s="300" t="str" cm="1">
        <f t="array" ref="I1227">IF($C1227="","",IF(INDEX(import_data,$C1227,I$9)="","",INDEX(import_data,$C1227,I$9)))</f>
        <v>M55</v>
      </c>
      <c r="K1227" s="312" t="str">
        <f t="shared" si="127"/>
        <v>Zlatko – Sirovec – OK Vihor – M55</v>
      </c>
      <c r="L1227" s="92" t="s">
        <v>0</v>
      </c>
      <c r="M1227" s="312" t="str">
        <f t="shared" si="128"/>
        <v>Zlatko – Sirovec – OK Vihor</v>
      </c>
      <c r="N1227" s="92" t="s">
        <v>0</v>
      </c>
      <c r="O1227" s="312" t="str">
        <f t="shared" si="129"/>
        <v>Zlatko – Sirovec</v>
      </c>
      <c r="P1227" s="92" t="s">
        <v>0</v>
      </c>
      <c r="Q1227" s="141">
        <f t="shared" si="132"/>
        <v>1215</v>
      </c>
      <c r="R1227" s="278" t="str">
        <f t="shared" si="131"/>
        <v/>
      </c>
      <c r="T1227" s="282" t="str" cm="1">
        <f t="array" ref="T1227">IFERROR(INDEX(import_data,MATCH($T$8&amp;"-"&amp;$Q1227,import_key,0),T$9),"")</f>
        <v/>
      </c>
      <c r="U1227" s="280" t="str" cm="1">
        <f t="array" ref="U1227">IFERROR(INDEX(import_data,MATCH($T$8&amp;"-"&amp;$Q1227,import_key,0),U$9),"")</f>
        <v/>
      </c>
      <c r="V1227" s="300" t="str" cm="1">
        <f t="array" ref="V1227">IFERROR(INDEX(import_data,MATCH($T$8&amp;"-"&amp;$Q1227,import_key,0),V$9),"")</f>
        <v/>
      </c>
    </row>
    <row r="1228" spans="2:22" x14ac:dyDescent="0.25">
      <c r="B1228" s="141">
        <f t="shared" si="133"/>
        <v>1216</v>
      </c>
      <c r="C1228" s="278">
        <f t="shared" si="130"/>
        <v>1234</v>
      </c>
      <c r="E1228" s="282" cm="1">
        <f t="array" ref="E1228">IF($C1228="","",INDEX(import_data,$C1228,E$9))</f>
        <v>1885</v>
      </c>
      <c r="F1228" s="280" t="str" cm="1">
        <f t="array" ref="F1228">IF($C1228="","",INDEX(import_data,$C1228,F$9))</f>
        <v>Zoran</v>
      </c>
      <c r="G1228" s="280" t="str" cm="1">
        <f t="array" ref="G1228">IF($C1228="","",INDEX(import_data,$C1228,G$9))</f>
        <v>Ćorić</v>
      </c>
      <c r="H1228" s="280" t="str" cm="1">
        <f t="array" ref="H1228">IF($C1228="","",IF(INDEX(import_data,$C1228,H$9)="","",INDEX(import_data,$C1228,H$9)))</f>
        <v>OK Vihor</v>
      </c>
      <c r="I1228" s="300" t="str" cm="1">
        <f t="array" ref="I1228">IF($C1228="","",IF(INDEX(import_data,$C1228,I$9)="","",INDEX(import_data,$C1228,I$9)))</f>
        <v>M21B</v>
      </c>
      <c r="K1228" s="312" t="str">
        <f t="shared" ref="K1228:K1291" si="134">IF(F1228="","",F1228) &amp; IF(G1228="",""," – " &amp; G1228) &amp; IF(H1228="",""," – " &amp; H1228) &amp; IF(I1228="",""," – " &amp; I1228)</f>
        <v>Zoran – Ćorić – OK Vihor – M21B</v>
      </c>
      <c r="L1228" s="92" t="s">
        <v>0</v>
      </c>
      <c r="M1228" s="312" t="str">
        <f t="shared" ref="M1228:M1291" si="135">IF(F1228="","",F1228) &amp; IF(G1228="",""," – " &amp; G1228) &amp; IF(H1228="",""," – " &amp; H1228)</f>
        <v>Zoran – Ćorić – OK Vihor</v>
      </c>
      <c r="N1228" s="92" t="s">
        <v>0</v>
      </c>
      <c r="O1228" s="312" t="str">
        <f t="shared" ref="O1228:O1291" si="136">IF(F1228="","",F1228) &amp; IF(G1228="",""," – " &amp; G1228)</f>
        <v>Zoran – Ćorić</v>
      </c>
      <c r="P1228" s="92" t="s">
        <v>0</v>
      </c>
      <c r="Q1228" s="141">
        <f t="shared" si="132"/>
        <v>1216</v>
      </c>
      <c r="R1228" s="278" t="str">
        <f t="shared" si="131"/>
        <v/>
      </c>
      <c r="T1228" s="282" t="str" cm="1">
        <f t="array" ref="T1228">IFERROR(INDEX(import_data,MATCH($T$8&amp;"-"&amp;$Q1228,import_key,0),T$9),"")</f>
        <v/>
      </c>
      <c r="U1228" s="280" t="str" cm="1">
        <f t="array" ref="U1228">IFERROR(INDEX(import_data,MATCH($T$8&amp;"-"&amp;$Q1228,import_key,0),U$9),"")</f>
        <v/>
      </c>
      <c r="V1228" s="300" t="str" cm="1">
        <f t="array" ref="V1228">IFERROR(INDEX(import_data,MATCH($T$8&amp;"-"&amp;$Q1228,import_key,0),V$9),"")</f>
        <v/>
      </c>
    </row>
    <row r="1229" spans="2:22" x14ac:dyDescent="0.25">
      <c r="B1229" s="141">
        <f t="shared" si="133"/>
        <v>1217</v>
      </c>
      <c r="C1229" s="278">
        <f t="shared" ref="C1229:C1292" si="137">IFERROR(MATCH($E$8&amp;"-"&amp;B1229,import_key,0),"")</f>
        <v>1235</v>
      </c>
      <c r="E1229" s="282" cm="1">
        <f t="array" ref="E1229">IF($C1229="","",INDEX(import_data,$C1229,E$9))</f>
        <v>1720</v>
      </c>
      <c r="F1229" s="280" t="str" cm="1">
        <f t="array" ref="F1229">IF($C1229="","",INDEX(import_data,$C1229,F$9))</f>
        <v>Zoran</v>
      </c>
      <c r="G1229" s="280" t="str" cm="1">
        <f t="array" ref="G1229">IF($C1229="","",INDEX(import_data,$C1229,G$9))</f>
        <v>Ružić</v>
      </c>
      <c r="H1229" s="280" t="str" cm="1">
        <f t="array" ref="H1229">IF($C1229="","",IF(INDEX(import_data,$C1229,H$9)="","",INDEX(import_data,$C1229,H$9)))</f>
        <v>OK Vihor</v>
      </c>
      <c r="I1229" s="300" t="str" cm="1">
        <f t="array" ref="I1229">IF($C1229="","",IF(INDEX(import_data,$C1229,I$9)="","",INDEX(import_data,$C1229,I$9)))</f>
        <v/>
      </c>
      <c r="K1229" s="312" t="str">
        <f t="shared" si="134"/>
        <v>Zoran – Ružić – OK Vihor</v>
      </c>
      <c r="L1229" s="92" t="s">
        <v>0</v>
      </c>
      <c r="M1229" s="312" t="str">
        <f t="shared" si="135"/>
        <v>Zoran – Ružić – OK Vihor</v>
      </c>
      <c r="N1229" s="92" t="s">
        <v>0</v>
      </c>
      <c r="O1229" s="312" t="str">
        <f t="shared" si="136"/>
        <v>Zoran – Ružić</v>
      </c>
      <c r="P1229" s="92" t="s">
        <v>0</v>
      </c>
      <c r="Q1229" s="141">
        <f t="shared" si="132"/>
        <v>1217</v>
      </c>
      <c r="R1229" s="278" t="str">
        <f t="shared" ref="R1229:R1292" si="138">IFERROR(MATCH($T$8&amp;"-"&amp;Q1229,import_key,0),"")</f>
        <v/>
      </c>
      <c r="T1229" s="282" t="str" cm="1">
        <f t="array" ref="T1229">IFERROR(INDEX(import_data,MATCH($T$8&amp;"-"&amp;$Q1229,import_key,0),T$9),"")</f>
        <v/>
      </c>
      <c r="U1229" s="280" t="str" cm="1">
        <f t="array" ref="U1229">IFERROR(INDEX(import_data,MATCH($T$8&amp;"-"&amp;$Q1229,import_key,0),U$9),"")</f>
        <v/>
      </c>
      <c r="V1229" s="300" t="str" cm="1">
        <f t="array" ref="V1229">IFERROR(INDEX(import_data,MATCH($T$8&amp;"-"&amp;$Q1229,import_key,0),V$9),"")</f>
        <v/>
      </c>
    </row>
    <row r="1230" spans="2:22" x14ac:dyDescent="0.25">
      <c r="B1230" s="141">
        <f t="shared" si="133"/>
        <v>1218</v>
      </c>
      <c r="C1230" s="278">
        <f t="shared" si="137"/>
        <v>1236</v>
      </c>
      <c r="E1230" s="282" cm="1">
        <f t="array" ref="E1230">IF($C1230="","",INDEX(import_data,$C1230,E$9))</f>
        <v>2285</v>
      </c>
      <c r="F1230" s="280" t="str" cm="1">
        <f t="array" ref="F1230">IF($C1230="","",INDEX(import_data,$C1230,F$9))</f>
        <v>Zoran</v>
      </c>
      <c r="G1230" s="280" t="str" cm="1">
        <f t="array" ref="G1230">IF($C1230="","",INDEX(import_data,$C1230,G$9))</f>
        <v>Štuhec</v>
      </c>
      <c r="H1230" s="280" t="str" cm="1">
        <f t="array" ref="H1230">IF($C1230="","",IF(INDEX(import_data,$C1230,H$9)="","",INDEX(import_data,$C1230,H$9)))</f>
        <v>OK Varaždin</v>
      </c>
      <c r="I1230" s="300" t="str" cm="1">
        <f t="array" ref="I1230">IF($C1230="","",IF(INDEX(import_data,$C1230,I$9)="","",INDEX(import_data,$C1230,I$9)))</f>
        <v/>
      </c>
      <c r="K1230" s="312" t="str">
        <f t="shared" si="134"/>
        <v>Zoran – Štuhec – OK Varaždin</v>
      </c>
      <c r="L1230" s="92" t="s">
        <v>0</v>
      </c>
      <c r="M1230" s="312" t="str">
        <f t="shared" si="135"/>
        <v>Zoran – Štuhec – OK Varaždin</v>
      </c>
      <c r="N1230" s="92" t="s">
        <v>0</v>
      </c>
      <c r="O1230" s="312" t="str">
        <f t="shared" si="136"/>
        <v>Zoran – Štuhec</v>
      </c>
      <c r="P1230" s="92" t="s">
        <v>0</v>
      </c>
      <c r="Q1230" s="141">
        <f t="shared" ref="Q1230:Q1293" si="139">Q1229+1</f>
        <v>1218</v>
      </c>
      <c r="R1230" s="278" t="str">
        <f t="shared" si="138"/>
        <v/>
      </c>
      <c r="T1230" s="282" t="str" cm="1">
        <f t="array" ref="T1230">IFERROR(INDEX(import_data,MATCH($T$8&amp;"-"&amp;$Q1230,import_key,0),T$9),"")</f>
        <v/>
      </c>
      <c r="U1230" s="280" t="str" cm="1">
        <f t="array" ref="U1230">IFERROR(INDEX(import_data,MATCH($T$8&amp;"-"&amp;$Q1230,import_key,0),U$9),"")</f>
        <v/>
      </c>
      <c r="V1230" s="300" t="str" cm="1">
        <f t="array" ref="V1230">IFERROR(INDEX(import_data,MATCH($T$8&amp;"-"&amp;$Q1230,import_key,0),V$9),"")</f>
        <v/>
      </c>
    </row>
    <row r="1231" spans="2:22" x14ac:dyDescent="0.25">
      <c r="B1231" s="141">
        <f t="shared" si="133"/>
        <v>1219</v>
      </c>
      <c r="C1231" s="278">
        <f t="shared" si="137"/>
        <v>1237</v>
      </c>
      <c r="E1231" s="282" cm="1">
        <f t="array" ref="E1231">IF($C1231="","",INDEX(import_data,$C1231,E$9))</f>
        <v>2256</v>
      </c>
      <c r="F1231" s="280" t="str" cm="1">
        <f t="array" ref="F1231">IF($C1231="","",INDEX(import_data,$C1231,F$9))</f>
        <v>Zoran</v>
      </c>
      <c r="G1231" s="280" t="str" cm="1">
        <f t="array" ref="G1231">IF($C1231="","",INDEX(import_data,$C1231,G$9))</f>
        <v>Košćak</v>
      </c>
      <c r="H1231" s="280" t="str" cm="1">
        <f t="array" ref="H1231">IF($C1231="","",IF(INDEX(import_data,$C1231,H$9)="","",INDEX(import_data,$C1231,H$9)))</f>
        <v>OK Kapela</v>
      </c>
      <c r="I1231" s="300" t="str" cm="1">
        <f t="array" ref="I1231">IF($C1231="","",IF(INDEX(import_data,$C1231,I$9)="","",INDEX(import_data,$C1231,I$9)))</f>
        <v/>
      </c>
      <c r="K1231" s="312" t="str">
        <f t="shared" si="134"/>
        <v>Zoran – Košćak – OK Kapela</v>
      </c>
      <c r="L1231" s="92" t="s">
        <v>0</v>
      </c>
      <c r="M1231" s="312" t="str">
        <f t="shared" si="135"/>
        <v>Zoran – Košćak – OK Kapela</v>
      </c>
      <c r="N1231" s="92" t="s">
        <v>0</v>
      </c>
      <c r="O1231" s="312" t="str">
        <f t="shared" si="136"/>
        <v>Zoran – Košćak</v>
      </c>
      <c r="P1231" s="92" t="s">
        <v>0</v>
      </c>
      <c r="Q1231" s="141">
        <f t="shared" si="139"/>
        <v>1219</v>
      </c>
      <c r="R1231" s="278" t="str">
        <f t="shared" si="138"/>
        <v/>
      </c>
      <c r="T1231" s="282" t="str" cm="1">
        <f t="array" ref="T1231">IFERROR(INDEX(import_data,MATCH($T$8&amp;"-"&amp;$Q1231,import_key,0),T$9),"")</f>
        <v/>
      </c>
      <c r="U1231" s="280" t="str" cm="1">
        <f t="array" ref="U1231">IFERROR(INDEX(import_data,MATCH($T$8&amp;"-"&amp;$Q1231,import_key,0),U$9),"")</f>
        <v/>
      </c>
      <c r="V1231" s="300" t="str" cm="1">
        <f t="array" ref="V1231">IFERROR(INDEX(import_data,MATCH($T$8&amp;"-"&amp;$Q1231,import_key,0),V$9),"")</f>
        <v/>
      </c>
    </row>
    <row r="1232" spans="2:22" x14ac:dyDescent="0.25">
      <c r="B1232" s="141">
        <f t="shared" si="133"/>
        <v>1220</v>
      </c>
      <c r="C1232" s="278">
        <f t="shared" si="137"/>
        <v>1238</v>
      </c>
      <c r="E1232" s="282" cm="1">
        <f t="array" ref="E1232">IF($C1232="","",INDEX(import_data,$C1232,E$9))</f>
        <v>1038</v>
      </c>
      <c r="F1232" s="280" t="str" cm="1">
        <f t="array" ref="F1232">IF($C1232="","",INDEX(import_data,$C1232,F$9))</f>
        <v>Zoran</v>
      </c>
      <c r="G1232" s="280" t="str" cm="1">
        <f t="array" ref="G1232">IF($C1232="","",INDEX(import_data,$C1232,G$9))</f>
        <v>Pajnić</v>
      </c>
      <c r="H1232" s="280" t="str" cm="1">
        <f t="array" ref="H1232">IF($C1232="","",IF(INDEX(import_data,$C1232,H$9)="","",INDEX(import_data,$C1232,H$9)))</f>
        <v>OK Vihor</v>
      </c>
      <c r="I1232" s="300" t="str" cm="1">
        <f t="array" ref="I1232">IF($C1232="","",IF(INDEX(import_data,$C1232,I$9)="","",INDEX(import_data,$C1232,I$9)))</f>
        <v/>
      </c>
      <c r="K1232" s="312" t="str">
        <f t="shared" si="134"/>
        <v>Zoran – Pajnić – OK Vihor</v>
      </c>
      <c r="L1232" s="92" t="s">
        <v>0</v>
      </c>
      <c r="M1232" s="312" t="str">
        <f t="shared" si="135"/>
        <v>Zoran – Pajnić – OK Vihor</v>
      </c>
      <c r="N1232" s="92" t="s">
        <v>0</v>
      </c>
      <c r="O1232" s="312" t="str">
        <f t="shared" si="136"/>
        <v>Zoran – Pajnić</v>
      </c>
      <c r="P1232" s="92" t="s">
        <v>0</v>
      </c>
      <c r="Q1232" s="141">
        <f t="shared" si="139"/>
        <v>1220</v>
      </c>
      <c r="R1232" s="278" t="str">
        <f t="shared" si="138"/>
        <v/>
      </c>
      <c r="T1232" s="282" t="str" cm="1">
        <f t="array" ref="T1232">IFERROR(INDEX(import_data,MATCH($T$8&amp;"-"&amp;$Q1232,import_key,0),T$9),"")</f>
        <v/>
      </c>
      <c r="U1232" s="280" t="str" cm="1">
        <f t="array" ref="U1232">IFERROR(INDEX(import_data,MATCH($T$8&amp;"-"&amp;$Q1232,import_key,0),U$9),"")</f>
        <v/>
      </c>
      <c r="V1232" s="300" t="str" cm="1">
        <f t="array" ref="V1232">IFERROR(INDEX(import_data,MATCH($T$8&amp;"-"&amp;$Q1232,import_key,0),V$9),"")</f>
        <v/>
      </c>
    </row>
    <row r="1233" spans="2:22" x14ac:dyDescent="0.25">
      <c r="B1233" s="141">
        <f t="shared" si="133"/>
        <v>1221</v>
      </c>
      <c r="C1233" s="278">
        <f t="shared" si="137"/>
        <v>1239</v>
      </c>
      <c r="E1233" s="282" cm="1">
        <f t="array" ref="E1233">IF($C1233="","",INDEX(import_data,$C1233,E$9))</f>
        <v>2117</v>
      </c>
      <c r="F1233" s="280" t="str" cm="1">
        <f t="array" ref="F1233">IF($C1233="","",INDEX(import_data,$C1233,F$9))</f>
        <v>Zuzka</v>
      </c>
      <c r="G1233" s="280" t="str" cm="1">
        <f t="array" ref="G1233">IF($C1233="","",INDEX(import_data,$C1233,G$9))</f>
        <v>Kovacova</v>
      </c>
      <c r="H1233" s="280" t="str" cm="1">
        <f t="array" ref="H1233">IF($C1233="","",IF(INDEX(import_data,$C1233,H$9)="","",INDEX(import_data,$C1233,H$9)))</f>
        <v>KOB Sokol Pez.</v>
      </c>
      <c r="I1233" s="300" t="str" cm="1">
        <f t="array" ref="I1233">IF($C1233="","",IF(INDEX(import_data,$C1233,I$9)="","",INDEX(import_data,$C1233,I$9)))</f>
        <v/>
      </c>
      <c r="K1233" s="312" t="str">
        <f t="shared" si="134"/>
        <v>Zuzka – Kovacova – KOB Sokol Pez.</v>
      </c>
      <c r="L1233" s="92" t="s">
        <v>0</v>
      </c>
      <c r="M1233" s="312" t="str">
        <f t="shared" si="135"/>
        <v>Zuzka – Kovacova – KOB Sokol Pez.</v>
      </c>
      <c r="N1233" s="92" t="s">
        <v>0</v>
      </c>
      <c r="O1233" s="312" t="str">
        <f t="shared" si="136"/>
        <v>Zuzka – Kovacova</v>
      </c>
      <c r="P1233" s="92" t="s">
        <v>0</v>
      </c>
      <c r="Q1233" s="141">
        <f t="shared" si="139"/>
        <v>1221</v>
      </c>
      <c r="R1233" s="278" t="str">
        <f t="shared" si="138"/>
        <v/>
      </c>
      <c r="T1233" s="282" t="str" cm="1">
        <f t="array" ref="T1233">IFERROR(INDEX(import_data,MATCH($T$8&amp;"-"&amp;$Q1233,import_key,0),T$9),"")</f>
        <v/>
      </c>
      <c r="U1233" s="280" t="str" cm="1">
        <f t="array" ref="U1233">IFERROR(INDEX(import_data,MATCH($T$8&amp;"-"&amp;$Q1233,import_key,0),U$9),"")</f>
        <v/>
      </c>
      <c r="V1233" s="300" t="str" cm="1">
        <f t="array" ref="V1233">IFERROR(INDEX(import_data,MATCH($T$8&amp;"-"&amp;$Q1233,import_key,0),V$9),"")</f>
        <v/>
      </c>
    </row>
    <row r="1234" spans="2:22" x14ac:dyDescent="0.25">
      <c r="B1234" s="141">
        <f t="shared" si="133"/>
        <v>1222</v>
      </c>
      <c r="C1234" s="278">
        <f t="shared" si="137"/>
        <v>1240</v>
      </c>
      <c r="E1234" s="282" cm="1">
        <f t="array" ref="E1234">IF($C1234="","",INDEX(import_data,$C1234,E$9))</f>
        <v>1470</v>
      </c>
      <c r="F1234" s="280" t="str" cm="1">
        <f t="array" ref="F1234">IF($C1234="","",INDEX(import_data,$C1234,F$9))</f>
        <v>Zvjezdana</v>
      </c>
      <c r="G1234" s="280" t="str" cm="1">
        <f t="array" ref="G1234">IF($C1234="","",INDEX(import_data,$C1234,G$9))</f>
        <v>Govedarica</v>
      </c>
      <c r="H1234" s="280" t="str" cm="1">
        <f t="array" ref="H1234">IF($C1234="","",IF(INDEX(import_data,$C1234,H$9)="","",INDEX(import_data,$C1234,H$9)))</f>
        <v>OK Japetić</v>
      </c>
      <c r="I1234" s="300" t="str" cm="1">
        <f t="array" ref="I1234">IF($C1234="","",IF(INDEX(import_data,$C1234,I$9)="","",INDEX(import_data,$C1234,I$9)))</f>
        <v>Ž45</v>
      </c>
      <c r="K1234" s="312" t="str">
        <f t="shared" si="134"/>
        <v>Zvjezdana – Govedarica – OK Japetić – Ž45</v>
      </c>
      <c r="L1234" s="92" t="s">
        <v>0</v>
      </c>
      <c r="M1234" s="312" t="str">
        <f t="shared" si="135"/>
        <v>Zvjezdana – Govedarica – OK Japetić</v>
      </c>
      <c r="N1234" s="92" t="s">
        <v>0</v>
      </c>
      <c r="O1234" s="312" t="str">
        <f t="shared" si="136"/>
        <v>Zvjezdana – Govedarica</v>
      </c>
      <c r="P1234" s="92" t="s">
        <v>0</v>
      </c>
      <c r="Q1234" s="141">
        <f t="shared" si="139"/>
        <v>1222</v>
      </c>
      <c r="R1234" s="278" t="str">
        <f t="shared" si="138"/>
        <v/>
      </c>
      <c r="T1234" s="282" t="str" cm="1">
        <f t="array" ref="T1234">IFERROR(INDEX(import_data,MATCH($T$8&amp;"-"&amp;$Q1234,import_key,0),T$9),"")</f>
        <v/>
      </c>
      <c r="U1234" s="280" t="str" cm="1">
        <f t="array" ref="U1234">IFERROR(INDEX(import_data,MATCH($T$8&amp;"-"&amp;$Q1234,import_key,0),U$9),"")</f>
        <v/>
      </c>
      <c r="V1234" s="300" t="str" cm="1">
        <f t="array" ref="V1234">IFERROR(INDEX(import_data,MATCH($T$8&amp;"-"&amp;$Q1234,import_key,0),V$9),"")</f>
        <v/>
      </c>
    </row>
    <row r="1235" spans="2:22" x14ac:dyDescent="0.25">
      <c r="B1235" s="141">
        <f t="shared" si="133"/>
        <v>1223</v>
      </c>
      <c r="C1235" s="278">
        <f t="shared" si="137"/>
        <v>1241</v>
      </c>
      <c r="E1235" s="282" cm="1">
        <f t="array" ref="E1235">IF($C1235="","",INDEX(import_data,$C1235,E$9))</f>
        <v>1752</v>
      </c>
      <c r="F1235" s="280" t="str" cm="1">
        <f t="array" ref="F1235">IF($C1235="","",INDEX(import_data,$C1235,F$9))</f>
        <v>Zvonimir</v>
      </c>
      <c r="G1235" s="280" t="str" cm="1">
        <f t="array" ref="G1235">IF($C1235="","",INDEX(import_data,$C1235,G$9))</f>
        <v>Džapo</v>
      </c>
      <c r="H1235" s="280" t="str" cm="1">
        <f t="array" ref="H1235">IF($C1235="","",IF(INDEX(import_data,$C1235,H$9)="","",INDEX(import_data,$C1235,H$9)))</f>
        <v>OK Kapela</v>
      </c>
      <c r="I1235" s="300" t="str" cm="1">
        <f t="array" ref="I1235">IF($C1235="","",IF(INDEX(import_data,$C1235,I$9)="","",INDEX(import_data,$C1235,I$9)))</f>
        <v/>
      </c>
      <c r="K1235" s="312" t="str">
        <f t="shared" si="134"/>
        <v>Zvonimir – Džapo – OK Kapela</v>
      </c>
      <c r="L1235" s="92" t="s">
        <v>0</v>
      </c>
      <c r="M1235" s="312" t="str">
        <f t="shared" si="135"/>
        <v>Zvonimir – Džapo – OK Kapela</v>
      </c>
      <c r="N1235" s="92" t="s">
        <v>0</v>
      </c>
      <c r="O1235" s="312" t="str">
        <f t="shared" si="136"/>
        <v>Zvonimir – Džapo</v>
      </c>
      <c r="P1235" s="92" t="s">
        <v>0</v>
      </c>
      <c r="Q1235" s="141">
        <f t="shared" si="139"/>
        <v>1223</v>
      </c>
      <c r="R1235" s="278" t="str">
        <f t="shared" si="138"/>
        <v/>
      </c>
      <c r="T1235" s="282" t="str" cm="1">
        <f t="array" ref="T1235">IFERROR(INDEX(import_data,MATCH($T$8&amp;"-"&amp;$Q1235,import_key,0),T$9),"")</f>
        <v/>
      </c>
      <c r="U1235" s="280" t="str" cm="1">
        <f t="array" ref="U1235">IFERROR(INDEX(import_data,MATCH($T$8&amp;"-"&amp;$Q1235,import_key,0),U$9),"")</f>
        <v/>
      </c>
      <c r="V1235" s="300" t="str" cm="1">
        <f t="array" ref="V1235">IFERROR(INDEX(import_data,MATCH($T$8&amp;"-"&amp;$Q1235,import_key,0),V$9),"")</f>
        <v/>
      </c>
    </row>
    <row r="1236" spans="2:22" x14ac:dyDescent="0.25">
      <c r="B1236" s="141">
        <f t="shared" si="133"/>
        <v>1224</v>
      </c>
      <c r="C1236" s="278">
        <f t="shared" si="137"/>
        <v>1242</v>
      </c>
      <c r="E1236" s="282" cm="1">
        <f t="array" ref="E1236">IF($C1236="","",INDEX(import_data,$C1236,E$9))</f>
        <v>1323</v>
      </c>
      <c r="F1236" s="280" t="str" cm="1">
        <f t="array" ref="F1236">IF($C1236="","",INDEX(import_data,$C1236,F$9))</f>
        <v>Zvonimir</v>
      </c>
      <c r="G1236" s="280" t="str" cm="1">
        <f t="array" ref="G1236">IF($C1236="","",INDEX(import_data,$C1236,G$9))</f>
        <v>Fernežir</v>
      </c>
      <c r="H1236" s="280" t="str" cm="1">
        <f t="array" ref="H1236">IF($C1236="","",IF(INDEX(import_data,$C1236,H$9)="","",INDEX(import_data,$C1236,H$9)))</f>
        <v>OK Japetić</v>
      </c>
      <c r="I1236" s="300" t="str" cm="1">
        <f t="array" ref="I1236">IF($C1236="","",IF(INDEX(import_data,$C1236,I$9)="","",INDEX(import_data,$C1236,I$9)))</f>
        <v>M45</v>
      </c>
      <c r="K1236" s="312" t="str">
        <f t="shared" si="134"/>
        <v>Zvonimir – Fernežir – OK Japetić – M45</v>
      </c>
      <c r="L1236" s="92" t="s">
        <v>0</v>
      </c>
      <c r="M1236" s="312" t="str">
        <f t="shared" si="135"/>
        <v>Zvonimir – Fernežir – OK Japetić</v>
      </c>
      <c r="N1236" s="92" t="s">
        <v>0</v>
      </c>
      <c r="O1236" s="312" t="str">
        <f t="shared" si="136"/>
        <v>Zvonimir – Fernežir</v>
      </c>
      <c r="P1236" s="92" t="s">
        <v>0</v>
      </c>
      <c r="Q1236" s="141">
        <f t="shared" si="139"/>
        <v>1224</v>
      </c>
      <c r="R1236" s="278" t="str">
        <f t="shared" si="138"/>
        <v/>
      </c>
      <c r="T1236" s="282" t="str" cm="1">
        <f t="array" ref="T1236">IFERROR(INDEX(import_data,MATCH($T$8&amp;"-"&amp;$Q1236,import_key,0),T$9),"")</f>
        <v/>
      </c>
      <c r="U1236" s="280" t="str" cm="1">
        <f t="array" ref="U1236">IFERROR(INDEX(import_data,MATCH($T$8&amp;"-"&amp;$Q1236,import_key,0),U$9),"")</f>
        <v/>
      </c>
      <c r="V1236" s="300" t="str" cm="1">
        <f t="array" ref="V1236">IFERROR(INDEX(import_data,MATCH($T$8&amp;"-"&amp;$Q1236,import_key,0),V$9),"")</f>
        <v/>
      </c>
    </row>
    <row r="1237" spans="2:22" x14ac:dyDescent="0.25">
      <c r="B1237" s="141">
        <f t="shared" ref="B1237:B1300" si="140">B1236+1</f>
        <v>1225</v>
      </c>
      <c r="C1237" s="278">
        <f t="shared" si="137"/>
        <v>1243</v>
      </c>
      <c r="E1237" s="282" cm="1">
        <f t="array" ref="E1237">IF($C1237="","",INDEX(import_data,$C1237,E$9))</f>
        <v>1668</v>
      </c>
      <c r="F1237" s="280" t="str" cm="1">
        <f t="array" ref="F1237">IF($C1237="","",INDEX(import_data,$C1237,F$9))</f>
        <v>Zvonimir</v>
      </c>
      <c r="G1237" s="280" t="str" cm="1">
        <f t="array" ref="G1237">IF($C1237="","",INDEX(import_data,$C1237,G$9))</f>
        <v>Guliš</v>
      </c>
      <c r="H1237" s="280" t="str" cm="1">
        <f t="array" ref="H1237">IF($C1237="","",IF(INDEX(import_data,$C1237,H$9)="","",INDEX(import_data,$C1237,H$9)))</f>
        <v>OK Japetić</v>
      </c>
      <c r="I1237" s="300" t="str" cm="1">
        <f t="array" ref="I1237">IF($C1237="","",IF(INDEX(import_data,$C1237,I$9)="","",INDEX(import_data,$C1237,I$9)))</f>
        <v/>
      </c>
      <c r="K1237" s="312" t="str">
        <f t="shared" si="134"/>
        <v>Zvonimir – Guliš – OK Japetić</v>
      </c>
      <c r="L1237" s="92" t="s">
        <v>0</v>
      </c>
      <c r="M1237" s="312" t="str">
        <f t="shared" si="135"/>
        <v>Zvonimir – Guliš – OK Japetić</v>
      </c>
      <c r="N1237" s="92" t="s">
        <v>0</v>
      </c>
      <c r="O1237" s="312" t="str">
        <f t="shared" si="136"/>
        <v>Zvonimir – Guliš</v>
      </c>
      <c r="P1237" s="92" t="s">
        <v>0</v>
      </c>
      <c r="Q1237" s="141">
        <f t="shared" si="139"/>
        <v>1225</v>
      </c>
      <c r="R1237" s="278" t="str">
        <f t="shared" si="138"/>
        <v/>
      </c>
      <c r="T1237" s="282" t="str" cm="1">
        <f t="array" ref="T1237">IFERROR(INDEX(import_data,MATCH($T$8&amp;"-"&amp;$Q1237,import_key,0),T$9),"")</f>
        <v/>
      </c>
      <c r="U1237" s="280" t="str" cm="1">
        <f t="array" ref="U1237">IFERROR(INDEX(import_data,MATCH($T$8&amp;"-"&amp;$Q1237,import_key,0),U$9),"")</f>
        <v/>
      </c>
      <c r="V1237" s="300" t="str" cm="1">
        <f t="array" ref="V1237">IFERROR(INDEX(import_data,MATCH($T$8&amp;"-"&amp;$Q1237,import_key,0),V$9),"")</f>
        <v/>
      </c>
    </row>
    <row r="1238" spans="2:22" x14ac:dyDescent="0.25">
      <c r="B1238" s="141">
        <f t="shared" si="140"/>
        <v>1226</v>
      </c>
      <c r="C1238" s="278">
        <f t="shared" si="137"/>
        <v>1244</v>
      </c>
      <c r="E1238" s="282" cm="1">
        <f t="array" ref="E1238">IF($C1238="","",INDEX(import_data,$C1238,E$9))</f>
        <v>1395</v>
      </c>
      <c r="F1238" s="280" t="str" cm="1">
        <f t="array" ref="F1238">IF($C1238="","",INDEX(import_data,$C1238,F$9))</f>
        <v>Zvonimir</v>
      </c>
      <c r="G1238" s="280" t="str" cm="1">
        <f t="array" ref="G1238">IF($C1238="","",INDEX(import_data,$C1238,G$9))</f>
        <v>Mirković</v>
      </c>
      <c r="H1238" s="280" t="str" cm="1">
        <f t="array" ref="H1238">IF($C1238="","",IF(INDEX(import_data,$C1238,H$9)="","",INDEX(import_data,$C1238,H$9)))</f>
        <v>OK Vihor</v>
      </c>
      <c r="I1238" s="300" t="str" cm="1">
        <f t="array" ref="I1238">IF($C1238="","",IF(INDEX(import_data,$C1238,I$9)="","",INDEX(import_data,$C1238,I$9)))</f>
        <v>M16</v>
      </c>
      <c r="K1238" s="312" t="str">
        <f t="shared" si="134"/>
        <v>Zvonimir – Mirković – OK Vihor – M16</v>
      </c>
      <c r="L1238" s="92" t="s">
        <v>0</v>
      </c>
      <c r="M1238" s="312" t="str">
        <f t="shared" si="135"/>
        <v>Zvonimir – Mirković – OK Vihor</v>
      </c>
      <c r="N1238" s="92" t="s">
        <v>0</v>
      </c>
      <c r="O1238" s="312" t="str">
        <f t="shared" si="136"/>
        <v>Zvonimir – Mirković</v>
      </c>
      <c r="P1238" s="92" t="s">
        <v>0</v>
      </c>
      <c r="Q1238" s="141">
        <f t="shared" si="139"/>
        <v>1226</v>
      </c>
      <c r="R1238" s="278" t="str">
        <f t="shared" si="138"/>
        <v/>
      </c>
      <c r="T1238" s="282" t="str" cm="1">
        <f t="array" ref="T1238">IFERROR(INDEX(import_data,MATCH($T$8&amp;"-"&amp;$Q1238,import_key,0),T$9),"")</f>
        <v/>
      </c>
      <c r="U1238" s="280" t="str" cm="1">
        <f t="array" ref="U1238">IFERROR(INDEX(import_data,MATCH($T$8&amp;"-"&amp;$Q1238,import_key,0),U$9),"")</f>
        <v/>
      </c>
      <c r="V1238" s="300" t="str" cm="1">
        <f t="array" ref="V1238">IFERROR(INDEX(import_data,MATCH($T$8&amp;"-"&amp;$Q1238,import_key,0),V$9),"")</f>
        <v/>
      </c>
    </row>
    <row r="1239" spans="2:22" x14ac:dyDescent="0.25">
      <c r="B1239" s="141">
        <f t="shared" si="140"/>
        <v>1227</v>
      </c>
      <c r="C1239" s="278">
        <f t="shared" si="137"/>
        <v>1245</v>
      </c>
      <c r="E1239" s="282" cm="1">
        <f t="array" ref="E1239">IF($C1239="","",INDEX(import_data,$C1239,E$9))</f>
        <v>1299</v>
      </c>
      <c r="F1239" s="280" t="str" cm="1">
        <f t="array" ref="F1239">IF($C1239="","",INDEX(import_data,$C1239,F$9))</f>
        <v>Zvonko</v>
      </c>
      <c r="G1239" s="280" t="str" cm="1">
        <f t="array" ref="G1239">IF($C1239="","",INDEX(import_data,$C1239,G$9))</f>
        <v>Vodopija</v>
      </c>
      <c r="H1239" s="280" t="str" cm="1">
        <f t="array" ref="H1239">IF($C1239="","",IF(INDEX(import_data,$C1239,H$9)="","",INDEX(import_data,$C1239,H$9)))</f>
        <v>OK Varaždin</v>
      </c>
      <c r="I1239" s="300" t="str" cm="1">
        <f t="array" ref="I1239">IF($C1239="","",IF(INDEX(import_data,$C1239,I$9)="","",INDEX(import_data,$C1239,I$9)))</f>
        <v/>
      </c>
      <c r="K1239" s="312" t="str">
        <f t="shared" si="134"/>
        <v>Zvonko – Vodopija – OK Varaždin</v>
      </c>
      <c r="L1239" s="92" t="s">
        <v>0</v>
      </c>
      <c r="M1239" s="312" t="str">
        <f t="shared" si="135"/>
        <v>Zvonko – Vodopija – OK Varaždin</v>
      </c>
      <c r="N1239" s="92" t="s">
        <v>0</v>
      </c>
      <c r="O1239" s="312" t="str">
        <f t="shared" si="136"/>
        <v>Zvonko – Vodopija</v>
      </c>
      <c r="P1239" s="92" t="s">
        <v>0</v>
      </c>
      <c r="Q1239" s="141">
        <f t="shared" si="139"/>
        <v>1227</v>
      </c>
      <c r="R1239" s="278" t="str">
        <f t="shared" si="138"/>
        <v/>
      </c>
      <c r="T1239" s="282" t="str" cm="1">
        <f t="array" ref="T1239">IFERROR(INDEX(import_data,MATCH($T$8&amp;"-"&amp;$Q1239,import_key,0),T$9),"")</f>
        <v/>
      </c>
      <c r="U1239" s="280" t="str" cm="1">
        <f t="array" ref="U1239">IFERROR(INDEX(import_data,MATCH($T$8&amp;"-"&amp;$Q1239,import_key,0),U$9),"")</f>
        <v/>
      </c>
      <c r="V1239" s="300" t="str" cm="1">
        <f t="array" ref="V1239">IFERROR(INDEX(import_data,MATCH($T$8&amp;"-"&amp;$Q1239,import_key,0),V$9),"")</f>
        <v/>
      </c>
    </row>
    <row r="1240" spans="2:22" x14ac:dyDescent="0.25">
      <c r="B1240" s="141">
        <f t="shared" si="140"/>
        <v>1228</v>
      </c>
      <c r="C1240" s="278">
        <f t="shared" si="137"/>
        <v>1246</v>
      </c>
      <c r="E1240" s="282" cm="1">
        <f t="array" ref="E1240">IF($C1240="","",INDEX(import_data,$C1240,E$9))</f>
        <v>1398</v>
      </c>
      <c r="F1240" s="280" t="str" cm="1">
        <f t="array" ref="F1240">IF($C1240="","",INDEX(import_data,$C1240,F$9))</f>
        <v>Zvonko</v>
      </c>
      <c r="G1240" s="280" t="str" cm="1">
        <f t="array" ref="G1240">IF($C1240="","",INDEX(import_data,$C1240,G$9))</f>
        <v>Vidaković</v>
      </c>
      <c r="H1240" s="280" t="str" cm="1">
        <f t="array" ref="H1240">IF($C1240="","",IF(INDEX(import_data,$C1240,H$9)="","",INDEX(import_data,$C1240,H$9)))</f>
        <v>OK Kapela</v>
      </c>
      <c r="I1240" s="300" t="str" cm="1">
        <f t="array" ref="I1240">IF($C1240="","",IF(INDEX(import_data,$C1240,I$9)="","",INDEX(import_data,$C1240,I$9)))</f>
        <v>M21B</v>
      </c>
      <c r="K1240" s="312" t="str">
        <f t="shared" si="134"/>
        <v>Zvonko – Vidaković – OK Kapela – M21B</v>
      </c>
      <c r="L1240" s="92" t="s">
        <v>0</v>
      </c>
      <c r="M1240" s="312" t="str">
        <f t="shared" si="135"/>
        <v>Zvonko – Vidaković – OK Kapela</v>
      </c>
      <c r="N1240" s="92" t="s">
        <v>0</v>
      </c>
      <c r="O1240" s="312" t="str">
        <f t="shared" si="136"/>
        <v>Zvonko – Vidaković</v>
      </c>
      <c r="P1240" s="92" t="s">
        <v>0</v>
      </c>
      <c r="Q1240" s="141">
        <f t="shared" si="139"/>
        <v>1228</v>
      </c>
      <c r="R1240" s="278" t="str">
        <f t="shared" si="138"/>
        <v/>
      </c>
      <c r="T1240" s="282" t="str" cm="1">
        <f t="array" ref="T1240">IFERROR(INDEX(import_data,MATCH($T$8&amp;"-"&amp;$Q1240,import_key,0),T$9),"")</f>
        <v/>
      </c>
      <c r="U1240" s="280" t="str" cm="1">
        <f t="array" ref="U1240">IFERROR(INDEX(import_data,MATCH($T$8&amp;"-"&amp;$Q1240,import_key,0),U$9),"")</f>
        <v/>
      </c>
      <c r="V1240" s="300" t="str" cm="1">
        <f t="array" ref="V1240">IFERROR(INDEX(import_data,MATCH($T$8&amp;"-"&amp;$Q1240,import_key,0),V$9),"")</f>
        <v/>
      </c>
    </row>
    <row r="1241" spans="2:22" x14ac:dyDescent="0.25">
      <c r="B1241" s="141">
        <f t="shared" si="140"/>
        <v>1229</v>
      </c>
      <c r="C1241" s="278" t="str">
        <f t="shared" si="137"/>
        <v/>
      </c>
      <c r="E1241" s="282" t="str" cm="1">
        <f t="array" ref="E1241">IF($C1241="","",INDEX(import_data,$C1241,E$9))</f>
        <v/>
      </c>
      <c r="F1241" s="280" t="str" cm="1">
        <f t="array" ref="F1241">IF($C1241="","",INDEX(import_data,$C1241,F$9))</f>
        <v/>
      </c>
      <c r="G1241" s="280" t="str" cm="1">
        <f t="array" ref="G1241">IF($C1241="","",INDEX(import_data,$C1241,G$9))</f>
        <v/>
      </c>
      <c r="H1241" s="280" t="str" cm="1">
        <f t="array" ref="H1241">IF($C1241="","",IF(INDEX(import_data,$C1241,H$9)="","",INDEX(import_data,$C1241,H$9)))</f>
        <v/>
      </c>
      <c r="I1241" s="300" t="str" cm="1">
        <f t="array" ref="I1241">IF($C1241="","",IF(INDEX(import_data,$C1241,I$9)="","",INDEX(import_data,$C1241,I$9)))</f>
        <v/>
      </c>
      <c r="K1241" s="312" t="str">
        <f t="shared" si="134"/>
        <v/>
      </c>
      <c r="L1241" s="92" t="s">
        <v>0</v>
      </c>
      <c r="M1241" s="312" t="str">
        <f t="shared" si="135"/>
        <v/>
      </c>
      <c r="N1241" s="92" t="s">
        <v>0</v>
      </c>
      <c r="O1241" s="312" t="str">
        <f t="shared" si="136"/>
        <v/>
      </c>
      <c r="P1241" s="92" t="s">
        <v>0</v>
      </c>
      <c r="Q1241" s="141">
        <f t="shared" si="139"/>
        <v>1229</v>
      </c>
      <c r="R1241" s="278" t="str">
        <f t="shared" si="138"/>
        <v/>
      </c>
      <c r="T1241" s="282" t="str" cm="1">
        <f t="array" ref="T1241">IFERROR(INDEX(import_data,MATCH($T$8&amp;"-"&amp;$Q1241,import_key,0),T$9),"")</f>
        <v/>
      </c>
      <c r="U1241" s="280" t="str" cm="1">
        <f t="array" ref="U1241">IFERROR(INDEX(import_data,MATCH($T$8&amp;"-"&amp;$Q1241,import_key,0),U$9),"")</f>
        <v/>
      </c>
      <c r="V1241" s="300" t="str" cm="1">
        <f t="array" ref="V1241">IFERROR(INDEX(import_data,MATCH($T$8&amp;"-"&amp;$Q1241,import_key,0),V$9),"")</f>
        <v/>
      </c>
    </row>
    <row r="1242" spans="2:22" x14ac:dyDescent="0.25">
      <c r="B1242" s="141">
        <f t="shared" si="140"/>
        <v>1230</v>
      </c>
      <c r="C1242" s="278" t="str">
        <f t="shared" si="137"/>
        <v/>
      </c>
      <c r="E1242" s="282" t="str" cm="1">
        <f t="array" ref="E1242">IF($C1242="","",INDEX(import_data,$C1242,E$9))</f>
        <v/>
      </c>
      <c r="F1242" s="280" t="str" cm="1">
        <f t="array" ref="F1242">IF($C1242="","",INDEX(import_data,$C1242,F$9))</f>
        <v/>
      </c>
      <c r="G1242" s="280" t="str" cm="1">
        <f t="array" ref="G1242">IF($C1242="","",INDEX(import_data,$C1242,G$9))</f>
        <v/>
      </c>
      <c r="H1242" s="280" t="str" cm="1">
        <f t="array" ref="H1242">IF($C1242="","",IF(INDEX(import_data,$C1242,H$9)="","",INDEX(import_data,$C1242,H$9)))</f>
        <v/>
      </c>
      <c r="I1242" s="300" t="str" cm="1">
        <f t="array" ref="I1242">IF($C1242="","",IF(INDEX(import_data,$C1242,I$9)="","",INDEX(import_data,$C1242,I$9)))</f>
        <v/>
      </c>
      <c r="K1242" s="312" t="str">
        <f t="shared" si="134"/>
        <v/>
      </c>
      <c r="L1242" s="92" t="s">
        <v>0</v>
      </c>
      <c r="M1242" s="312" t="str">
        <f t="shared" si="135"/>
        <v/>
      </c>
      <c r="N1242" s="92" t="s">
        <v>0</v>
      </c>
      <c r="O1242" s="312" t="str">
        <f t="shared" si="136"/>
        <v/>
      </c>
      <c r="P1242" s="92" t="s">
        <v>0</v>
      </c>
      <c r="Q1242" s="141">
        <f t="shared" si="139"/>
        <v>1230</v>
      </c>
      <c r="R1242" s="278" t="str">
        <f t="shared" si="138"/>
        <v/>
      </c>
      <c r="T1242" s="282" t="str" cm="1">
        <f t="array" ref="T1242">IFERROR(INDEX(import_data,MATCH($T$8&amp;"-"&amp;$Q1242,import_key,0),T$9),"")</f>
        <v/>
      </c>
      <c r="U1242" s="280" t="str" cm="1">
        <f t="array" ref="U1242">IFERROR(INDEX(import_data,MATCH($T$8&amp;"-"&amp;$Q1242,import_key,0),U$9),"")</f>
        <v/>
      </c>
      <c r="V1242" s="300" t="str" cm="1">
        <f t="array" ref="V1242">IFERROR(INDEX(import_data,MATCH($T$8&amp;"-"&amp;$Q1242,import_key,0),V$9),"")</f>
        <v/>
      </c>
    </row>
    <row r="1243" spans="2:22" x14ac:dyDescent="0.25">
      <c r="B1243" s="141">
        <f t="shared" si="140"/>
        <v>1231</v>
      </c>
      <c r="C1243" s="278" t="str">
        <f t="shared" si="137"/>
        <v/>
      </c>
      <c r="E1243" s="282" t="str" cm="1">
        <f t="array" ref="E1243">IF($C1243="","",INDEX(import_data,$C1243,E$9))</f>
        <v/>
      </c>
      <c r="F1243" s="280" t="str" cm="1">
        <f t="array" ref="F1243">IF($C1243="","",INDEX(import_data,$C1243,F$9))</f>
        <v/>
      </c>
      <c r="G1243" s="280" t="str" cm="1">
        <f t="array" ref="G1243">IF($C1243="","",INDEX(import_data,$C1243,G$9))</f>
        <v/>
      </c>
      <c r="H1243" s="280" t="str" cm="1">
        <f t="array" ref="H1243">IF($C1243="","",IF(INDEX(import_data,$C1243,H$9)="","",INDEX(import_data,$C1243,H$9)))</f>
        <v/>
      </c>
      <c r="I1243" s="300" t="str" cm="1">
        <f t="array" ref="I1243">IF($C1243="","",IF(INDEX(import_data,$C1243,I$9)="","",INDEX(import_data,$C1243,I$9)))</f>
        <v/>
      </c>
      <c r="K1243" s="312" t="str">
        <f t="shared" si="134"/>
        <v/>
      </c>
      <c r="L1243" s="92" t="s">
        <v>0</v>
      </c>
      <c r="M1243" s="312" t="str">
        <f t="shared" si="135"/>
        <v/>
      </c>
      <c r="N1243" s="92" t="s">
        <v>0</v>
      </c>
      <c r="O1243" s="312" t="str">
        <f t="shared" si="136"/>
        <v/>
      </c>
      <c r="P1243" s="92" t="s">
        <v>0</v>
      </c>
      <c r="Q1243" s="141">
        <f t="shared" si="139"/>
        <v>1231</v>
      </c>
      <c r="R1243" s="278" t="str">
        <f t="shared" si="138"/>
        <v/>
      </c>
      <c r="T1243" s="282" t="str" cm="1">
        <f t="array" ref="T1243">IFERROR(INDEX(import_data,MATCH($T$8&amp;"-"&amp;$Q1243,import_key,0),T$9),"")</f>
        <v/>
      </c>
      <c r="U1243" s="280" t="str" cm="1">
        <f t="array" ref="U1243">IFERROR(INDEX(import_data,MATCH($T$8&amp;"-"&amp;$Q1243,import_key,0),U$9),"")</f>
        <v/>
      </c>
      <c r="V1243" s="300" t="str" cm="1">
        <f t="array" ref="V1243">IFERROR(INDEX(import_data,MATCH($T$8&amp;"-"&amp;$Q1243,import_key,0),V$9),"")</f>
        <v/>
      </c>
    </row>
    <row r="1244" spans="2:22" x14ac:dyDescent="0.25">
      <c r="B1244" s="141">
        <f t="shared" si="140"/>
        <v>1232</v>
      </c>
      <c r="C1244" s="278" t="str">
        <f t="shared" si="137"/>
        <v/>
      </c>
      <c r="E1244" s="282" t="str" cm="1">
        <f t="array" ref="E1244">IF($C1244="","",INDEX(import_data,$C1244,E$9))</f>
        <v/>
      </c>
      <c r="F1244" s="280" t="str" cm="1">
        <f t="array" ref="F1244">IF($C1244="","",INDEX(import_data,$C1244,F$9))</f>
        <v/>
      </c>
      <c r="G1244" s="280" t="str" cm="1">
        <f t="array" ref="G1244">IF($C1244="","",INDEX(import_data,$C1244,G$9))</f>
        <v/>
      </c>
      <c r="H1244" s="280" t="str" cm="1">
        <f t="array" ref="H1244">IF($C1244="","",IF(INDEX(import_data,$C1244,H$9)="","",INDEX(import_data,$C1244,H$9)))</f>
        <v/>
      </c>
      <c r="I1244" s="300" t="str" cm="1">
        <f t="array" ref="I1244">IF($C1244="","",IF(INDEX(import_data,$C1244,I$9)="","",INDEX(import_data,$C1244,I$9)))</f>
        <v/>
      </c>
      <c r="K1244" s="312" t="str">
        <f t="shared" si="134"/>
        <v/>
      </c>
      <c r="L1244" s="92" t="s">
        <v>0</v>
      </c>
      <c r="M1244" s="312" t="str">
        <f t="shared" si="135"/>
        <v/>
      </c>
      <c r="N1244" s="92" t="s">
        <v>0</v>
      </c>
      <c r="O1244" s="312" t="str">
        <f t="shared" si="136"/>
        <v/>
      </c>
      <c r="P1244" s="92" t="s">
        <v>0</v>
      </c>
      <c r="Q1244" s="141">
        <f t="shared" si="139"/>
        <v>1232</v>
      </c>
      <c r="R1244" s="278" t="str">
        <f t="shared" si="138"/>
        <v/>
      </c>
      <c r="T1244" s="282" t="str" cm="1">
        <f t="array" ref="T1244">IFERROR(INDEX(import_data,MATCH($T$8&amp;"-"&amp;$Q1244,import_key,0),T$9),"")</f>
        <v/>
      </c>
      <c r="U1244" s="280" t="str" cm="1">
        <f t="array" ref="U1244">IFERROR(INDEX(import_data,MATCH($T$8&amp;"-"&amp;$Q1244,import_key,0),U$9),"")</f>
        <v/>
      </c>
      <c r="V1244" s="300" t="str" cm="1">
        <f t="array" ref="V1244">IFERROR(INDEX(import_data,MATCH($T$8&amp;"-"&amp;$Q1244,import_key,0),V$9),"")</f>
        <v/>
      </c>
    </row>
    <row r="1245" spans="2:22" x14ac:dyDescent="0.25">
      <c r="B1245" s="141">
        <f t="shared" si="140"/>
        <v>1233</v>
      </c>
      <c r="C1245" s="278" t="str">
        <f t="shared" si="137"/>
        <v/>
      </c>
      <c r="E1245" s="282" t="str" cm="1">
        <f t="array" ref="E1245">IF($C1245="","",INDEX(import_data,$C1245,E$9))</f>
        <v/>
      </c>
      <c r="F1245" s="280" t="str" cm="1">
        <f t="array" ref="F1245">IF($C1245="","",INDEX(import_data,$C1245,F$9))</f>
        <v/>
      </c>
      <c r="G1245" s="280" t="str" cm="1">
        <f t="array" ref="G1245">IF($C1245="","",INDEX(import_data,$C1245,G$9))</f>
        <v/>
      </c>
      <c r="H1245" s="280" t="str" cm="1">
        <f t="array" ref="H1245">IF($C1245="","",IF(INDEX(import_data,$C1245,H$9)="","",INDEX(import_data,$C1245,H$9)))</f>
        <v/>
      </c>
      <c r="I1245" s="300" t="str" cm="1">
        <f t="array" ref="I1245">IF($C1245="","",IF(INDEX(import_data,$C1245,I$9)="","",INDEX(import_data,$C1245,I$9)))</f>
        <v/>
      </c>
      <c r="K1245" s="312" t="str">
        <f t="shared" si="134"/>
        <v/>
      </c>
      <c r="L1245" s="92" t="s">
        <v>0</v>
      </c>
      <c r="M1245" s="312" t="str">
        <f t="shared" si="135"/>
        <v/>
      </c>
      <c r="N1245" s="92" t="s">
        <v>0</v>
      </c>
      <c r="O1245" s="312" t="str">
        <f t="shared" si="136"/>
        <v/>
      </c>
      <c r="P1245" s="92" t="s">
        <v>0</v>
      </c>
      <c r="Q1245" s="141">
        <f t="shared" si="139"/>
        <v>1233</v>
      </c>
      <c r="R1245" s="278" t="str">
        <f t="shared" si="138"/>
        <v/>
      </c>
      <c r="T1245" s="282" t="str" cm="1">
        <f t="array" ref="T1245">IFERROR(INDEX(import_data,MATCH($T$8&amp;"-"&amp;$Q1245,import_key,0),T$9),"")</f>
        <v/>
      </c>
      <c r="U1245" s="280" t="str" cm="1">
        <f t="array" ref="U1245">IFERROR(INDEX(import_data,MATCH($T$8&amp;"-"&amp;$Q1245,import_key,0),U$9),"")</f>
        <v/>
      </c>
      <c r="V1245" s="300" t="str" cm="1">
        <f t="array" ref="V1245">IFERROR(INDEX(import_data,MATCH($T$8&amp;"-"&amp;$Q1245,import_key,0),V$9),"")</f>
        <v/>
      </c>
    </row>
    <row r="1246" spans="2:22" x14ac:dyDescent="0.25">
      <c r="B1246" s="141">
        <f t="shared" si="140"/>
        <v>1234</v>
      </c>
      <c r="C1246" s="278" t="str">
        <f t="shared" si="137"/>
        <v/>
      </c>
      <c r="E1246" s="282" t="str" cm="1">
        <f t="array" ref="E1246">IF($C1246="","",INDEX(import_data,$C1246,E$9))</f>
        <v/>
      </c>
      <c r="F1246" s="280" t="str" cm="1">
        <f t="array" ref="F1246">IF($C1246="","",INDEX(import_data,$C1246,F$9))</f>
        <v/>
      </c>
      <c r="G1246" s="280" t="str" cm="1">
        <f t="array" ref="G1246">IF($C1246="","",INDEX(import_data,$C1246,G$9))</f>
        <v/>
      </c>
      <c r="H1246" s="280" t="str" cm="1">
        <f t="array" ref="H1246">IF($C1246="","",IF(INDEX(import_data,$C1246,H$9)="","",INDEX(import_data,$C1246,H$9)))</f>
        <v/>
      </c>
      <c r="I1246" s="300" t="str" cm="1">
        <f t="array" ref="I1246">IF($C1246="","",IF(INDEX(import_data,$C1246,I$9)="","",INDEX(import_data,$C1246,I$9)))</f>
        <v/>
      </c>
      <c r="K1246" s="312" t="str">
        <f t="shared" si="134"/>
        <v/>
      </c>
      <c r="L1246" s="92" t="s">
        <v>0</v>
      </c>
      <c r="M1246" s="312" t="str">
        <f t="shared" si="135"/>
        <v/>
      </c>
      <c r="N1246" s="92" t="s">
        <v>0</v>
      </c>
      <c r="O1246" s="312" t="str">
        <f t="shared" si="136"/>
        <v/>
      </c>
      <c r="P1246" s="92" t="s">
        <v>0</v>
      </c>
      <c r="Q1246" s="141">
        <f t="shared" si="139"/>
        <v>1234</v>
      </c>
      <c r="R1246" s="278" t="str">
        <f t="shared" si="138"/>
        <v/>
      </c>
      <c r="T1246" s="282" t="str" cm="1">
        <f t="array" ref="T1246">IFERROR(INDEX(import_data,MATCH($T$8&amp;"-"&amp;$Q1246,import_key,0),T$9),"")</f>
        <v/>
      </c>
      <c r="U1246" s="280" t="str" cm="1">
        <f t="array" ref="U1246">IFERROR(INDEX(import_data,MATCH($T$8&amp;"-"&amp;$Q1246,import_key,0),U$9),"")</f>
        <v/>
      </c>
      <c r="V1246" s="300" t="str" cm="1">
        <f t="array" ref="V1246">IFERROR(INDEX(import_data,MATCH($T$8&amp;"-"&amp;$Q1246,import_key,0),V$9),"")</f>
        <v/>
      </c>
    </row>
    <row r="1247" spans="2:22" x14ac:dyDescent="0.25">
      <c r="B1247" s="141">
        <f t="shared" si="140"/>
        <v>1235</v>
      </c>
      <c r="C1247" s="278" t="str">
        <f t="shared" si="137"/>
        <v/>
      </c>
      <c r="E1247" s="282" t="str" cm="1">
        <f t="array" ref="E1247">IF($C1247="","",INDEX(import_data,$C1247,E$9))</f>
        <v/>
      </c>
      <c r="F1247" s="280" t="str" cm="1">
        <f t="array" ref="F1247">IF($C1247="","",INDEX(import_data,$C1247,F$9))</f>
        <v/>
      </c>
      <c r="G1247" s="280" t="str" cm="1">
        <f t="array" ref="G1247">IF($C1247="","",INDEX(import_data,$C1247,G$9))</f>
        <v/>
      </c>
      <c r="H1247" s="280" t="str" cm="1">
        <f t="array" ref="H1247">IF($C1247="","",IF(INDEX(import_data,$C1247,H$9)="","",INDEX(import_data,$C1247,H$9)))</f>
        <v/>
      </c>
      <c r="I1247" s="300" t="str" cm="1">
        <f t="array" ref="I1247">IF($C1247="","",IF(INDEX(import_data,$C1247,I$9)="","",INDEX(import_data,$C1247,I$9)))</f>
        <v/>
      </c>
      <c r="K1247" s="312" t="str">
        <f t="shared" si="134"/>
        <v/>
      </c>
      <c r="L1247" s="92" t="s">
        <v>0</v>
      </c>
      <c r="M1247" s="312" t="str">
        <f t="shared" si="135"/>
        <v/>
      </c>
      <c r="N1247" s="92" t="s">
        <v>0</v>
      </c>
      <c r="O1247" s="312" t="str">
        <f t="shared" si="136"/>
        <v/>
      </c>
      <c r="P1247" s="92" t="s">
        <v>0</v>
      </c>
      <c r="Q1247" s="141">
        <f t="shared" si="139"/>
        <v>1235</v>
      </c>
      <c r="R1247" s="278" t="str">
        <f t="shared" si="138"/>
        <v/>
      </c>
      <c r="T1247" s="282" t="str" cm="1">
        <f t="array" ref="T1247">IFERROR(INDEX(import_data,MATCH($T$8&amp;"-"&amp;$Q1247,import_key,0),T$9),"")</f>
        <v/>
      </c>
      <c r="U1247" s="280" t="str" cm="1">
        <f t="array" ref="U1247">IFERROR(INDEX(import_data,MATCH($T$8&amp;"-"&amp;$Q1247,import_key,0),U$9),"")</f>
        <v/>
      </c>
      <c r="V1247" s="300" t="str" cm="1">
        <f t="array" ref="V1247">IFERROR(INDEX(import_data,MATCH($T$8&amp;"-"&amp;$Q1247,import_key,0),V$9),"")</f>
        <v/>
      </c>
    </row>
    <row r="1248" spans="2:22" x14ac:dyDescent="0.25">
      <c r="B1248" s="141">
        <f t="shared" si="140"/>
        <v>1236</v>
      </c>
      <c r="C1248" s="278" t="str">
        <f t="shared" si="137"/>
        <v/>
      </c>
      <c r="E1248" s="282" t="str" cm="1">
        <f t="array" ref="E1248">IF($C1248="","",INDEX(import_data,$C1248,E$9))</f>
        <v/>
      </c>
      <c r="F1248" s="280" t="str" cm="1">
        <f t="array" ref="F1248">IF($C1248="","",INDEX(import_data,$C1248,F$9))</f>
        <v/>
      </c>
      <c r="G1248" s="280" t="str" cm="1">
        <f t="array" ref="G1248">IF($C1248="","",INDEX(import_data,$C1248,G$9))</f>
        <v/>
      </c>
      <c r="H1248" s="280" t="str" cm="1">
        <f t="array" ref="H1248">IF($C1248="","",IF(INDEX(import_data,$C1248,H$9)="","",INDEX(import_data,$C1248,H$9)))</f>
        <v/>
      </c>
      <c r="I1248" s="300" t="str" cm="1">
        <f t="array" ref="I1248">IF($C1248="","",IF(INDEX(import_data,$C1248,I$9)="","",INDEX(import_data,$C1248,I$9)))</f>
        <v/>
      </c>
      <c r="K1248" s="312" t="str">
        <f t="shared" si="134"/>
        <v/>
      </c>
      <c r="L1248" s="92" t="s">
        <v>0</v>
      </c>
      <c r="M1248" s="312" t="str">
        <f t="shared" si="135"/>
        <v/>
      </c>
      <c r="N1248" s="92" t="s">
        <v>0</v>
      </c>
      <c r="O1248" s="312" t="str">
        <f t="shared" si="136"/>
        <v/>
      </c>
      <c r="P1248" s="92" t="s">
        <v>0</v>
      </c>
      <c r="Q1248" s="141">
        <f t="shared" si="139"/>
        <v>1236</v>
      </c>
      <c r="R1248" s="278" t="str">
        <f t="shared" si="138"/>
        <v/>
      </c>
      <c r="T1248" s="282" t="str" cm="1">
        <f t="array" ref="T1248">IFERROR(INDEX(import_data,MATCH($T$8&amp;"-"&amp;$Q1248,import_key,0),T$9),"")</f>
        <v/>
      </c>
      <c r="U1248" s="280" t="str" cm="1">
        <f t="array" ref="U1248">IFERROR(INDEX(import_data,MATCH($T$8&amp;"-"&amp;$Q1248,import_key,0),U$9),"")</f>
        <v/>
      </c>
      <c r="V1248" s="300" t="str" cm="1">
        <f t="array" ref="V1248">IFERROR(INDEX(import_data,MATCH($T$8&amp;"-"&amp;$Q1248,import_key,0),V$9),"")</f>
        <v/>
      </c>
    </row>
    <row r="1249" spans="2:22" x14ac:dyDescent="0.25">
      <c r="B1249" s="141">
        <f t="shared" si="140"/>
        <v>1237</v>
      </c>
      <c r="C1249" s="278" t="str">
        <f t="shared" si="137"/>
        <v/>
      </c>
      <c r="E1249" s="282" t="str" cm="1">
        <f t="array" ref="E1249">IF($C1249="","",INDEX(import_data,$C1249,E$9))</f>
        <v/>
      </c>
      <c r="F1249" s="280" t="str" cm="1">
        <f t="array" ref="F1249">IF($C1249="","",INDEX(import_data,$C1249,F$9))</f>
        <v/>
      </c>
      <c r="G1249" s="280" t="str" cm="1">
        <f t="array" ref="G1249">IF($C1249="","",INDEX(import_data,$C1249,G$9))</f>
        <v/>
      </c>
      <c r="H1249" s="280" t="str" cm="1">
        <f t="array" ref="H1249">IF($C1249="","",IF(INDEX(import_data,$C1249,H$9)="","",INDEX(import_data,$C1249,H$9)))</f>
        <v/>
      </c>
      <c r="I1249" s="300" t="str" cm="1">
        <f t="array" ref="I1249">IF($C1249="","",IF(INDEX(import_data,$C1249,I$9)="","",INDEX(import_data,$C1249,I$9)))</f>
        <v/>
      </c>
      <c r="K1249" s="312" t="str">
        <f t="shared" si="134"/>
        <v/>
      </c>
      <c r="L1249" s="92" t="s">
        <v>0</v>
      </c>
      <c r="M1249" s="312" t="str">
        <f t="shared" si="135"/>
        <v/>
      </c>
      <c r="N1249" s="92" t="s">
        <v>0</v>
      </c>
      <c r="O1249" s="312" t="str">
        <f t="shared" si="136"/>
        <v/>
      </c>
      <c r="P1249" s="92" t="s">
        <v>0</v>
      </c>
      <c r="Q1249" s="141">
        <f t="shared" si="139"/>
        <v>1237</v>
      </c>
      <c r="R1249" s="278" t="str">
        <f t="shared" si="138"/>
        <v/>
      </c>
      <c r="T1249" s="282" t="str" cm="1">
        <f t="array" ref="T1249">IFERROR(INDEX(import_data,MATCH($T$8&amp;"-"&amp;$Q1249,import_key,0),T$9),"")</f>
        <v/>
      </c>
      <c r="U1249" s="280" t="str" cm="1">
        <f t="array" ref="U1249">IFERROR(INDEX(import_data,MATCH($T$8&amp;"-"&amp;$Q1249,import_key,0),U$9),"")</f>
        <v/>
      </c>
      <c r="V1249" s="300" t="str" cm="1">
        <f t="array" ref="V1249">IFERROR(INDEX(import_data,MATCH($T$8&amp;"-"&amp;$Q1249,import_key,0),V$9),"")</f>
        <v/>
      </c>
    </row>
    <row r="1250" spans="2:22" x14ac:dyDescent="0.25">
      <c r="B1250" s="141">
        <f t="shared" si="140"/>
        <v>1238</v>
      </c>
      <c r="C1250" s="278" t="str">
        <f t="shared" si="137"/>
        <v/>
      </c>
      <c r="E1250" s="282" t="str" cm="1">
        <f t="array" ref="E1250">IF($C1250="","",INDEX(import_data,$C1250,E$9))</f>
        <v/>
      </c>
      <c r="F1250" s="280" t="str" cm="1">
        <f t="array" ref="F1250">IF($C1250="","",INDEX(import_data,$C1250,F$9))</f>
        <v/>
      </c>
      <c r="G1250" s="280" t="str" cm="1">
        <f t="array" ref="G1250">IF($C1250="","",INDEX(import_data,$C1250,G$9))</f>
        <v/>
      </c>
      <c r="H1250" s="280" t="str" cm="1">
        <f t="array" ref="H1250">IF($C1250="","",IF(INDEX(import_data,$C1250,H$9)="","",INDEX(import_data,$C1250,H$9)))</f>
        <v/>
      </c>
      <c r="I1250" s="300" t="str" cm="1">
        <f t="array" ref="I1250">IF($C1250="","",IF(INDEX(import_data,$C1250,I$9)="","",INDEX(import_data,$C1250,I$9)))</f>
        <v/>
      </c>
      <c r="K1250" s="312" t="str">
        <f t="shared" si="134"/>
        <v/>
      </c>
      <c r="L1250" s="92" t="s">
        <v>0</v>
      </c>
      <c r="M1250" s="312" t="str">
        <f t="shared" si="135"/>
        <v/>
      </c>
      <c r="N1250" s="92" t="s">
        <v>0</v>
      </c>
      <c r="O1250" s="312" t="str">
        <f t="shared" si="136"/>
        <v/>
      </c>
      <c r="P1250" s="92" t="s">
        <v>0</v>
      </c>
      <c r="Q1250" s="141">
        <f t="shared" si="139"/>
        <v>1238</v>
      </c>
      <c r="R1250" s="278" t="str">
        <f t="shared" si="138"/>
        <v/>
      </c>
      <c r="T1250" s="282" t="str" cm="1">
        <f t="array" ref="T1250">IFERROR(INDEX(import_data,MATCH($T$8&amp;"-"&amp;$Q1250,import_key,0),T$9),"")</f>
        <v/>
      </c>
      <c r="U1250" s="280" t="str" cm="1">
        <f t="array" ref="U1250">IFERROR(INDEX(import_data,MATCH($T$8&amp;"-"&amp;$Q1250,import_key,0),U$9),"")</f>
        <v/>
      </c>
      <c r="V1250" s="300" t="str" cm="1">
        <f t="array" ref="V1250">IFERROR(INDEX(import_data,MATCH($T$8&amp;"-"&amp;$Q1250,import_key,0),V$9),"")</f>
        <v/>
      </c>
    </row>
    <row r="1251" spans="2:22" x14ac:dyDescent="0.25">
      <c r="B1251" s="141">
        <f t="shared" si="140"/>
        <v>1239</v>
      </c>
      <c r="C1251" s="278" t="str">
        <f t="shared" si="137"/>
        <v/>
      </c>
      <c r="E1251" s="282" t="str" cm="1">
        <f t="array" ref="E1251">IF($C1251="","",INDEX(import_data,$C1251,E$9))</f>
        <v/>
      </c>
      <c r="F1251" s="280" t="str" cm="1">
        <f t="array" ref="F1251">IF($C1251="","",INDEX(import_data,$C1251,F$9))</f>
        <v/>
      </c>
      <c r="G1251" s="280" t="str" cm="1">
        <f t="array" ref="G1251">IF($C1251="","",INDEX(import_data,$C1251,G$9))</f>
        <v/>
      </c>
      <c r="H1251" s="280" t="str" cm="1">
        <f t="array" ref="H1251">IF($C1251="","",IF(INDEX(import_data,$C1251,H$9)="","",INDEX(import_data,$C1251,H$9)))</f>
        <v/>
      </c>
      <c r="I1251" s="300" t="str" cm="1">
        <f t="array" ref="I1251">IF($C1251="","",IF(INDEX(import_data,$C1251,I$9)="","",INDEX(import_data,$C1251,I$9)))</f>
        <v/>
      </c>
      <c r="K1251" s="312" t="str">
        <f t="shared" si="134"/>
        <v/>
      </c>
      <c r="L1251" s="92" t="s">
        <v>0</v>
      </c>
      <c r="M1251" s="312" t="str">
        <f t="shared" si="135"/>
        <v/>
      </c>
      <c r="N1251" s="92" t="s">
        <v>0</v>
      </c>
      <c r="O1251" s="312" t="str">
        <f t="shared" si="136"/>
        <v/>
      </c>
      <c r="P1251" s="92" t="s">
        <v>0</v>
      </c>
      <c r="Q1251" s="141">
        <f t="shared" si="139"/>
        <v>1239</v>
      </c>
      <c r="R1251" s="278" t="str">
        <f t="shared" si="138"/>
        <v/>
      </c>
      <c r="T1251" s="282" t="str" cm="1">
        <f t="array" ref="T1251">IFERROR(INDEX(import_data,MATCH($T$8&amp;"-"&amp;$Q1251,import_key,0),T$9),"")</f>
        <v/>
      </c>
      <c r="U1251" s="280" t="str" cm="1">
        <f t="array" ref="U1251">IFERROR(INDEX(import_data,MATCH($T$8&amp;"-"&amp;$Q1251,import_key,0),U$9),"")</f>
        <v/>
      </c>
      <c r="V1251" s="300" t="str" cm="1">
        <f t="array" ref="V1251">IFERROR(INDEX(import_data,MATCH($T$8&amp;"-"&amp;$Q1251,import_key,0),V$9),"")</f>
        <v/>
      </c>
    </row>
    <row r="1252" spans="2:22" x14ac:dyDescent="0.25">
      <c r="B1252" s="141">
        <f t="shared" si="140"/>
        <v>1240</v>
      </c>
      <c r="C1252" s="278" t="str">
        <f t="shared" si="137"/>
        <v/>
      </c>
      <c r="E1252" s="282" t="str" cm="1">
        <f t="array" ref="E1252">IF($C1252="","",INDEX(import_data,$C1252,E$9))</f>
        <v/>
      </c>
      <c r="F1252" s="280" t="str" cm="1">
        <f t="array" ref="F1252">IF($C1252="","",INDEX(import_data,$C1252,F$9))</f>
        <v/>
      </c>
      <c r="G1252" s="280" t="str" cm="1">
        <f t="array" ref="G1252">IF($C1252="","",INDEX(import_data,$C1252,G$9))</f>
        <v/>
      </c>
      <c r="H1252" s="280" t="str" cm="1">
        <f t="array" ref="H1252">IF($C1252="","",IF(INDEX(import_data,$C1252,H$9)="","",INDEX(import_data,$C1252,H$9)))</f>
        <v/>
      </c>
      <c r="I1252" s="300" t="str" cm="1">
        <f t="array" ref="I1252">IF($C1252="","",IF(INDEX(import_data,$C1252,I$9)="","",INDEX(import_data,$C1252,I$9)))</f>
        <v/>
      </c>
      <c r="K1252" s="312" t="str">
        <f t="shared" si="134"/>
        <v/>
      </c>
      <c r="L1252" s="92" t="s">
        <v>0</v>
      </c>
      <c r="M1252" s="312" t="str">
        <f t="shared" si="135"/>
        <v/>
      </c>
      <c r="N1252" s="92" t="s">
        <v>0</v>
      </c>
      <c r="O1252" s="312" t="str">
        <f t="shared" si="136"/>
        <v/>
      </c>
      <c r="P1252" s="92" t="s">
        <v>0</v>
      </c>
      <c r="Q1252" s="141">
        <f t="shared" si="139"/>
        <v>1240</v>
      </c>
      <c r="R1252" s="278" t="str">
        <f t="shared" si="138"/>
        <v/>
      </c>
      <c r="T1252" s="282" t="str" cm="1">
        <f t="array" ref="T1252">IFERROR(INDEX(import_data,MATCH($T$8&amp;"-"&amp;$Q1252,import_key,0),T$9),"")</f>
        <v/>
      </c>
      <c r="U1252" s="280" t="str" cm="1">
        <f t="array" ref="U1252">IFERROR(INDEX(import_data,MATCH($T$8&amp;"-"&amp;$Q1252,import_key,0),U$9),"")</f>
        <v/>
      </c>
      <c r="V1252" s="300" t="str" cm="1">
        <f t="array" ref="V1252">IFERROR(INDEX(import_data,MATCH($T$8&amp;"-"&amp;$Q1252,import_key,0),V$9),"")</f>
        <v/>
      </c>
    </row>
    <row r="1253" spans="2:22" x14ac:dyDescent="0.25">
      <c r="B1253" s="141">
        <f t="shared" si="140"/>
        <v>1241</v>
      </c>
      <c r="C1253" s="278" t="str">
        <f t="shared" si="137"/>
        <v/>
      </c>
      <c r="E1253" s="282" t="str" cm="1">
        <f t="array" ref="E1253">IF($C1253="","",INDEX(import_data,$C1253,E$9))</f>
        <v/>
      </c>
      <c r="F1253" s="280" t="str" cm="1">
        <f t="array" ref="F1253">IF($C1253="","",INDEX(import_data,$C1253,F$9))</f>
        <v/>
      </c>
      <c r="G1253" s="280" t="str" cm="1">
        <f t="array" ref="G1253">IF($C1253="","",INDEX(import_data,$C1253,G$9))</f>
        <v/>
      </c>
      <c r="H1253" s="280" t="str" cm="1">
        <f t="array" ref="H1253">IF($C1253="","",IF(INDEX(import_data,$C1253,H$9)="","",INDEX(import_data,$C1253,H$9)))</f>
        <v/>
      </c>
      <c r="I1253" s="300" t="str" cm="1">
        <f t="array" ref="I1253">IF($C1253="","",IF(INDEX(import_data,$C1253,I$9)="","",INDEX(import_data,$C1253,I$9)))</f>
        <v/>
      </c>
      <c r="K1253" s="312" t="str">
        <f t="shared" si="134"/>
        <v/>
      </c>
      <c r="L1253" s="92" t="s">
        <v>0</v>
      </c>
      <c r="M1253" s="312" t="str">
        <f t="shared" si="135"/>
        <v/>
      </c>
      <c r="N1253" s="92" t="s">
        <v>0</v>
      </c>
      <c r="O1253" s="312" t="str">
        <f t="shared" si="136"/>
        <v/>
      </c>
      <c r="P1253" s="92" t="s">
        <v>0</v>
      </c>
      <c r="Q1253" s="141">
        <f t="shared" si="139"/>
        <v>1241</v>
      </c>
      <c r="R1253" s="278" t="str">
        <f t="shared" si="138"/>
        <v/>
      </c>
      <c r="T1253" s="282" t="str" cm="1">
        <f t="array" ref="T1253">IFERROR(INDEX(import_data,MATCH($T$8&amp;"-"&amp;$Q1253,import_key,0),T$9),"")</f>
        <v/>
      </c>
      <c r="U1253" s="280" t="str" cm="1">
        <f t="array" ref="U1253">IFERROR(INDEX(import_data,MATCH($T$8&amp;"-"&amp;$Q1253,import_key,0),U$9),"")</f>
        <v/>
      </c>
      <c r="V1253" s="300" t="str" cm="1">
        <f t="array" ref="V1253">IFERROR(INDEX(import_data,MATCH($T$8&amp;"-"&amp;$Q1253,import_key,0),V$9),"")</f>
        <v/>
      </c>
    </row>
    <row r="1254" spans="2:22" x14ac:dyDescent="0.25">
      <c r="B1254" s="141">
        <f t="shared" si="140"/>
        <v>1242</v>
      </c>
      <c r="C1254" s="278" t="str">
        <f t="shared" si="137"/>
        <v/>
      </c>
      <c r="E1254" s="282" t="str" cm="1">
        <f t="array" ref="E1254">IF($C1254="","",INDEX(import_data,$C1254,E$9))</f>
        <v/>
      </c>
      <c r="F1254" s="280" t="str" cm="1">
        <f t="array" ref="F1254">IF($C1254="","",INDEX(import_data,$C1254,F$9))</f>
        <v/>
      </c>
      <c r="G1254" s="280" t="str" cm="1">
        <f t="array" ref="G1254">IF($C1254="","",INDEX(import_data,$C1254,G$9))</f>
        <v/>
      </c>
      <c r="H1254" s="280" t="str" cm="1">
        <f t="array" ref="H1254">IF($C1254="","",IF(INDEX(import_data,$C1254,H$9)="","",INDEX(import_data,$C1254,H$9)))</f>
        <v/>
      </c>
      <c r="I1254" s="300" t="str" cm="1">
        <f t="array" ref="I1254">IF($C1254="","",IF(INDEX(import_data,$C1254,I$9)="","",INDEX(import_data,$C1254,I$9)))</f>
        <v/>
      </c>
      <c r="K1254" s="312" t="str">
        <f t="shared" si="134"/>
        <v/>
      </c>
      <c r="L1254" s="92" t="s">
        <v>0</v>
      </c>
      <c r="M1254" s="312" t="str">
        <f t="shared" si="135"/>
        <v/>
      </c>
      <c r="N1254" s="92" t="s">
        <v>0</v>
      </c>
      <c r="O1254" s="312" t="str">
        <f t="shared" si="136"/>
        <v/>
      </c>
      <c r="P1254" s="92" t="s">
        <v>0</v>
      </c>
      <c r="Q1254" s="141">
        <f t="shared" si="139"/>
        <v>1242</v>
      </c>
      <c r="R1254" s="278" t="str">
        <f t="shared" si="138"/>
        <v/>
      </c>
      <c r="T1254" s="282" t="str" cm="1">
        <f t="array" ref="T1254">IFERROR(INDEX(import_data,MATCH($T$8&amp;"-"&amp;$Q1254,import_key,0),T$9),"")</f>
        <v/>
      </c>
      <c r="U1254" s="280" t="str" cm="1">
        <f t="array" ref="U1254">IFERROR(INDEX(import_data,MATCH($T$8&amp;"-"&amp;$Q1254,import_key,0),U$9),"")</f>
        <v/>
      </c>
      <c r="V1254" s="300" t="str" cm="1">
        <f t="array" ref="V1254">IFERROR(INDEX(import_data,MATCH($T$8&amp;"-"&amp;$Q1254,import_key,0),V$9),"")</f>
        <v/>
      </c>
    </row>
    <row r="1255" spans="2:22" x14ac:dyDescent="0.25">
      <c r="B1255" s="141">
        <f t="shared" si="140"/>
        <v>1243</v>
      </c>
      <c r="C1255" s="278" t="str">
        <f t="shared" si="137"/>
        <v/>
      </c>
      <c r="E1255" s="282" t="str" cm="1">
        <f t="array" ref="E1255">IF($C1255="","",INDEX(import_data,$C1255,E$9))</f>
        <v/>
      </c>
      <c r="F1255" s="280" t="str" cm="1">
        <f t="array" ref="F1255">IF($C1255="","",INDEX(import_data,$C1255,F$9))</f>
        <v/>
      </c>
      <c r="G1255" s="280" t="str" cm="1">
        <f t="array" ref="G1255">IF($C1255="","",INDEX(import_data,$C1255,G$9))</f>
        <v/>
      </c>
      <c r="H1255" s="280" t="str" cm="1">
        <f t="array" ref="H1255">IF($C1255="","",IF(INDEX(import_data,$C1255,H$9)="","",INDEX(import_data,$C1255,H$9)))</f>
        <v/>
      </c>
      <c r="I1255" s="300" t="str" cm="1">
        <f t="array" ref="I1255">IF($C1255="","",IF(INDEX(import_data,$C1255,I$9)="","",INDEX(import_data,$C1255,I$9)))</f>
        <v/>
      </c>
      <c r="K1255" s="312" t="str">
        <f t="shared" si="134"/>
        <v/>
      </c>
      <c r="L1255" s="92" t="s">
        <v>0</v>
      </c>
      <c r="M1255" s="312" t="str">
        <f t="shared" si="135"/>
        <v/>
      </c>
      <c r="N1255" s="92" t="s">
        <v>0</v>
      </c>
      <c r="O1255" s="312" t="str">
        <f t="shared" si="136"/>
        <v/>
      </c>
      <c r="P1255" s="92" t="s">
        <v>0</v>
      </c>
      <c r="Q1255" s="141">
        <f t="shared" si="139"/>
        <v>1243</v>
      </c>
      <c r="R1255" s="278" t="str">
        <f t="shared" si="138"/>
        <v/>
      </c>
      <c r="T1255" s="282" t="str" cm="1">
        <f t="array" ref="T1255">IFERROR(INDEX(import_data,MATCH($T$8&amp;"-"&amp;$Q1255,import_key,0),T$9),"")</f>
        <v/>
      </c>
      <c r="U1255" s="280" t="str" cm="1">
        <f t="array" ref="U1255">IFERROR(INDEX(import_data,MATCH($T$8&amp;"-"&amp;$Q1255,import_key,0),U$9),"")</f>
        <v/>
      </c>
      <c r="V1255" s="300" t="str" cm="1">
        <f t="array" ref="V1255">IFERROR(INDEX(import_data,MATCH($T$8&amp;"-"&amp;$Q1255,import_key,0),V$9),"")</f>
        <v/>
      </c>
    </row>
    <row r="1256" spans="2:22" x14ac:dyDescent="0.25">
      <c r="B1256" s="141">
        <f t="shared" si="140"/>
        <v>1244</v>
      </c>
      <c r="C1256" s="278" t="str">
        <f t="shared" si="137"/>
        <v/>
      </c>
      <c r="E1256" s="282" t="str" cm="1">
        <f t="array" ref="E1256">IF($C1256="","",INDEX(import_data,$C1256,E$9))</f>
        <v/>
      </c>
      <c r="F1256" s="280" t="str" cm="1">
        <f t="array" ref="F1256">IF($C1256="","",INDEX(import_data,$C1256,F$9))</f>
        <v/>
      </c>
      <c r="G1256" s="280" t="str" cm="1">
        <f t="array" ref="G1256">IF($C1256="","",INDEX(import_data,$C1256,G$9))</f>
        <v/>
      </c>
      <c r="H1256" s="280" t="str" cm="1">
        <f t="array" ref="H1256">IF($C1256="","",IF(INDEX(import_data,$C1256,H$9)="","",INDEX(import_data,$C1256,H$9)))</f>
        <v/>
      </c>
      <c r="I1256" s="300" t="str" cm="1">
        <f t="array" ref="I1256">IF($C1256="","",IF(INDEX(import_data,$C1256,I$9)="","",INDEX(import_data,$C1256,I$9)))</f>
        <v/>
      </c>
      <c r="K1256" s="312" t="str">
        <f t="shared" si="134"/>
        <v/>
      </c>
      <c r="L1256" s="92" t="s">
        <v>0</v>
      </c>
      <c r="M1256" s="312" t="str">
        <f t="shared" si="135"/>
        <v/>
      </c>
      <c r="N1256" s="92" t="s">
        <v>0</v>
      </c>
      <c r="O1256" s="312" t="str">
        <f t="shared" si="136"/>
        <v/>
      </c>
      <c r="P1256" s="92" t="s">
        <v>0</v>
      </c>
      <c r="Q1256" s="141">
        <f t="shared" si="139"/>
        <v>1244</v>
      </c>
      <c r="R1256" s="278" t="str">
        <f t="shared" si="138"/>
        <v/>
      </c>
      <c r="T1256" s="282" t="str" cm="1">
        <f t="array" ref="T1256">IFERROR(INDEX(import_data,MATCH($T$8&amp;"-"&amp;$Q1256,import_key,0),T$9),"")</f>
        <v/>
      </c>
      <c r="U1256" s="280" t="str" cm="1">
        <f t="array" ref="U1256">IFERROR(INDEX(import_data,MATCH($T$8&amp;"-"&amp;$Q1256,import_key,0),U$9),"")</f>
        <v/>
      </c>
      <c r="V1256" s="300" t="str" cm="1">
        <f t="array" ref="V1256">IFERROR(INDEX(import_data,MATCH($T$8&amp;"-"&amp;$Q1256,import_key,0),V$9),"")</f>
        <v/>
      </c>
    </row>
    <row r="1257" spans="2:22" x14ac:dyDescent="0.25">
      <c r="B1257" s="141">
        <f t="shared" si="140"/>
        <v>1245</v>
      </c>
      <c r="C1257" s="278" t="str">
        <f t="shared" si="137"/>
        <v/>
      </c>
      <c r="E1257" s="282" t="str" cm="1">
        <f t="array" ref="E1257">IF($C1257="","",INDEX(import_data,$C1257,E$9))</f>
        <v/>
      </c>
      <c r="F1257" s="280" t="str" cm="1">
        <f t="array" ref="F1257">IF($C1257="","",INDEX(import_data,$C1257,F$9))</f>
        <v/>
      </c>
      <c r="G1257" s="280" t="str" cm="1">
        <f t="array" ref="G1257">IF($C1257="","",INDEX(import_data,$C1257,G$9))</f>
        <v/>
      </c>
      <c r="H1257" s="280" t="str" cm="1">
        <f t="array" ref="H1257">IF($C1257="","",IF(INDEX(import_data,$C1257,H$9)="","",INDEX(import_data,$C1257,H$9)))</f>
        <v/>
      </c>
      <c r="I1257" s="300" t="str" cm="1">
        <f t="array" ref="I1257">IF($C1257="","",IF(INDEX(import_data,$C1257,I$9)="","",INDEX(import_data,$C1257,I$9)))</f>
        <v/>
      </c>
      <c r="K1257" s="312" t="str">
        <f t="shared" si="134"/>
        <v/>
      </c>
      <c r="L1257" s="92" t="s">
        <v>0</v>
      </c>
      <c r="M1257" s="312" t="str">
        <f t="shared" si="135"/>
        <v/>
      </c>
      <c r="N1257" s="92" t="s">
        <v>0</v>
      </c>
      <c r="O1257" s="312" t="str">
        <f t="shared" si="136"/>
        <v/>
      </c>
      <c r="P1257" s="92" t="s">
        <v>0</v>
      </c>
      <c r="Q1257" s="141">
        <f t="shared" si="139"/>
        <v>1245</v>
      </c>
      <c r="R1257" s="278" t="str">
        <f t="shared" si="138"/>
        <v/>
      </c>
      <c r="T1257" s="282" t="str" cm="1">
        <f t="array" ref="T1257">IFERROR(INDEX(import_data,MATCH($T$8&amp;"-"&amp;$Q1257,import_key,0),T$9),"")</f>
        <v/>
      </c>
      <c r="U1257" s="280" t="str" cm="1">
        <f t="array" ref="U1257">IFERROR(INDEX(import_data,MATCH($T$8&amp;"-"&amp;$Q1257,import_key,0),U$9),"")</f>
        <v/>
      </c>
      <c r="V1257" s="300" t="str" cm="1">
        <f t="array" ref="V1257">IFERROR(INDEX(import_data,MATCH($T$8&amp;"-"&amp;$Q1257,import_key,0),V$9),"")</f>
        <v/>
      </c>
    </row>
    <row r="1258" spans="2:22" x14ac:dyDescent="0.25">
      <c r="B1258" s="141">
        <f t="shared" si="140"/>
        <v>1246</v>
      </c>
      <c r="C1258" s="278" t="str">
        <f t="shared" si="137"/>
        <v/>
      </c>
      <c r="E1258" s="282" t="str" cm="1">
        <f t="array" ref="E1258">IF($C1258="","",INDEX(import_data,$C1258,E$9))</f>
        <v/>
      </c>
      <c r="F1258" s="280" t="str" cm="1">
        <f t="array" ref="F1258">IF($C1258="","",INDEX(import_data,$C1258,F$9))</f>
        <v/>
      </c>
      <c r="G1258" s="280" t="str" cm="1">
        <f t="array" ref="G1258">IF($C1258="","",INDEX(import_data,$C1258,G$9))</f>
        <v/>
      </c>
      <c r="H1258" s="280" t="str" cm="1">
        <f t="array" ref="H1258">IF($C1258="","",IF(INDEX(import_data,$C1258,H$9)="","",INDEX(import_data,$C1258,H$9)))</f>
        <v/>
      </c>
      <c r="I1258" s="300" t="str" cm="1">
        <f t="array" ref="I1258">IF($C1258="","",IF(INDEX(import_data,$C1258,I$9)="","",INDEX(import_data,$C1258,I$9)))</f>
        <v/>
      </c>
      <c r="K1258" s="312" t="str">
        <f t="shared" si="134"/>
        <v/>
      </c>
      <c r="L1258" s="92" t="s">
        <v>0</v>
      </c>
      <c r="M1258" s="312" t="str">
        <f t="shared" si="135"/>
        <v/>
      </c>
      <c r="N1258" s="92" t="s">
        <v>0</v>
      </c>
      <c r="O1258" s="312" t="str">
        <f t="shared" si="136"/>
        <v/>
      </c>
      <c r="P1258" s="92" t="s">
        <v>0</v>
      </c>
      <c r="Q1258" s="141">
        <f t="shared" si="139"/>
        <v>1246</v>
      </c>
      <c r="R1258" s="278" t="str">
        <f t="shared" si="138"/>
        <v/>
      </c>
      <c r="T1258" s="282" t="str" cm="1">
        <f t="array" ref="T1258">IFERROR(INDEX(import_data,MATCH($T$8&amp;"-"&amp;$Q1258,import_key,0),T$9),"")</f>
        <v/>
      </c>
      <c r="U1258" s="280" t="str" cm="1">
        <f t="array" ref="U1258">IFERROR(INDEX(import_data,MATCH($T$8&amp;"-"&amp;$Q1258,import_key,0),U$9),"")</f>
        <v/>
      </c>
      <c r="V1258" s="300" t="str" cm="1">
        <f t="array" ref="V1258">IFERROR(INDEX(import_data,MATCH($T$8&amp;"-"&amp;$Q1258,import_key,0),V$9),"")</f>
        <v/>
      </c>
    </row>
    <row r="1259" spans="2:22" x14ac:dyDescent="0.25">
      <c r="B1259" s="141">
        <f t="shared" si="140"/>
        <v>1247</v>
      </c>
      <c r="C1259" s="278" t="str">
        <f t="shared" si="137"/>
        <v/>
      </c>
      <c r="E1259" s="282" t="str" cm="1">
        <f t="array" ref="E1259">IF($C1259="","",INDEX(import_data,$C1259,E$9))</f>
        <v/>
      </c>
      <c r="F1259" s="280" t="str" cm="1">
        <f t="array" ref="F1259">IF($C1259="","",INDEX(import_data,$C1259,F$9))</f>
        <v/>
      </c>
      <c r="G1259" s="280" t="str" cm="1">
        <f t="array" ref="G1259">IF($C1259="","",INDEX(import_data,$C1259,G$9))</f>
        <v/>
      </c>
      <c r="H1259" s="280" t="str" cm="1">
        <f t="array" ref="H1259">IF($C1259="","",IF(INDEX(import_data,$C1259,H$9)="","",INDEX(import_data,$C1259,H$9)))</f>
        <v/>
      </c>
      <c r="I1259" s="300" t="str" cm="1">
        <f t="array" ref="I1259">IF($C1259="","",IF(INDEX(import_data,$C1259,I$9)="","",INDEX(import_data,$C1259,I$9)))</f>
        <v/>
      </c>
      <c r="K1259" s="312" t="str">
        <f t="shared" si="134"/>
        <v/>
      </c>
      <c r="L1259" s="92" t="s">
        <v>0</v>
      </c>
      <c r="M1259" s="312" t="str">
        <f t="shared" si="135"/>
        <v/>
      </c>
      <c r="N1259" s="92" t="s">
        <v>0</v>
      </c>
      <c r="O1259" s="312" t="str">
        <f t="shared" si="136"/>
        <v/>
      </c>
      <c r="P1259" s="92" t="s">
        <v>0</v>
      </c>
      <c r="Q1259" s="141">
        <f t="shared" si="139"/>
        <v>1247</v>
      </c>
      <c r="R1259" s="278" t="str">
        <f t="shared" si="138"/>
        <v/>
      </c>
      <c r="T1259" s="282" t="str" cm="1">
        <f t="array" ref="T1259">IFERROR(INDEX(import_data,MATCH($T$8&amp;"-"&amp;$Q1259,import_key,0),T$9),"")</f>
        <v/>
      </c>
      <c r="U1259" s="280" t="str" cm="1">
        <f t="array" ref="U1259">IFERROR(INDEX(import_data,MATCH($T$8&amp;"-"&amp;$Q1259,import_key,0),U$9),"")</f>
        <v/>
      </c>
      <c r="V1259" s="300" t="str" cm="1">
        <f t="array" ref="V1259">IFERROR(INDEX(import_data,MATCH($T$8&amp;"-"&amp;$Q1259,import_key,0),V$9),"")</f>
        <v/>
      </c>
    </row>
    <row r="1260" spans="2:22" x14ac:dyDescent="0.25">
      <c r="B1260" s="141">
        <f t="shared" si="140"/>
        <v>1248</v>
      </c>
      <c r="C1260" s="278" t="str">
        <f t="shared" si="137"/>
        <v/>
      </c>
      <c r="E1260" s="282" t="str" cm="1">
        <f t="array" ref="E1260">IF($C1260="","",INDEX(import_data,$C1260,E$9))</f>
        <v/>
      </c>
      <c r="F1260" s="280" t="str" cm="1">
        <f t="array" ref="F1260">IF($C1260="","",INDEX(import_data,$C1260,F$9))</f>
        <v/>
      </c>
      <c r="G1260" s="280" t="str" cm="1">
        <f t="array" ref="G1260">IF($C1260="","",INDEX(import_data,$C1260,G$9))</f>
        <v/>
      </c>
      <c r="H1260" s="280" t="str" cm="1">
        <f t="array" ref="H1260">IF($C1260="","",IF(INDEX(import_data,$C1260,H$9)="","",INDEX(import_data,$C1260,H$9)))</f>
        <v/>
      </c>
      <c r="I1260" s="300" t="str" cm="1">
        <f t="array" ref="I1260">IF($C1260="","",IF(INDEX(import_data,$C1260,I$9)="","",INDEX(import_data,$C1260,I$9)))</f>
        <v/>
      </c>
      <c r="K1260" s="312" t="str">
        <f t="shared" si="134"/>
        <v/>
      </c>
      <c r="L1260" s="92" t="s">
        <v>0</v>
      </c>
      <c r="M1260" s="312" t="str">
        <f t="shared" si="135"/>
        <v/>
      </c>
      <c r="N1260" s="92" t="s">
        <v>0</v>
      </c>
      <c r="O1260" s="312" t="str">
        <f t="shared" si="136"/>
        <v/>
      </c>
      <c r="P1260" s="92" t="s">
        <v>0</v>
      </c>
      <c r="Q1260" s="141">
        <f t="shared" si="139"/>
        <v>1248</v>
      </c>
      <c r="R1260" s="278" t="str">
        <f t="shared" si="138"/>
        <v/>
      </c>
      <c r="T1260" s="282" t="str" cm="1">
        <f t="array" ref="T1260">IFERROR(INDEX(import_data,MATCH($T$8&amp;"-"&amp;$Q1260,import_key,0),T$9),"")</f>
        <v/>
      </c>
      <c r="U1260" s="280" t="str" cm="1">
        <f t="array" ref="U1260">IFERROR(INDEX(import_data,MATCH($T$8&amp;"-"&amp;$Q1260,import_key,0),U$9),"")</f>
        <v/>
      </c>
      <c r="V1260" s="300" t="str" cm="1">
        <f t="array" ref="V1260">IFERROR(INDEX(import_data,MATCH($T$8&amp;"-"&amp;$Q1260,import_key,0),V$9),"")</f>
        <v/>
      </c>
    </row>
    <row r="1261" spans="2:22" x14ac:dyDescent="0.25">
      <c r="B1261" s="141">
        <f t="shared" si="140"/>
        <v>1249</v>
      </c>
      <c r="C1261" s="278" t="str">
        <f t="shared" si="137"/>
        <v/>
      </c>
      <c r="E1261" s="282" t="str" cm="1">
        <f t="array" ref="E1261">IF($C1261="","",INDEX(import_data,$C1261,E$9))</f>
        <v/>
      </c>
      <c r="F1261" s="280" t="str" cm="1">
        <f t="array" ref="F1261">IF($C1261="","",INDEX(import_data,$C1261,F$9))</f>
        <v/>
      </c>
      <c r="G1261" s="280" t="str" cm="1">
        <f t="array" ref="G1261">IF($C1261="","",INDEX(import_data,$C1261,G$9))</f>
        <v/>
      </c>
      <c r="H1261" s="280" t="str" cm="1">
        <f t="array" ref="H1261">IF($C1261="","",IF(INDEX(import_data,$C1261,H$9)="","",INDEX(import_data,$C1261,H$9)))</f>
        <v/>
      </c>
      <c r="I1261" s="300" t="str" cm="1">
        <f t="array" ref="I1261">IF($C1261="","",IF(INDEX(import_data,$C1261,I$9)="","",INDEX(import_data,$C1261,I$9)))</f>
        <v/>
      </c>
      <c r="K1261" s="312" t="str">
        <f t="shared" si="134"/>
        <v/>
      </c>
      <c r="L1261" s="92" t="s">
        <v>0</v>
      </c>
      <c r="M1261" s="312" t="str">
        <f t="shared" si="135"/>
        <v/>
      </c>
      <c r="N1261" s="92" t="s">
        <v>0</v>
      </c>
      <c r="O1261" s="312" t="str">
        <f t="shared" si="136"/>
        <v/>
      </c>
      <c r="P1261" s="92" t="s">
        <v>0</v>
      </c>
      <c r="Q1261" s="141">
        <f t="shared" si="139"/>
        <v>1249</v>
      </c>
      <c r="R1261" s="278" t="str">
        <f t="shared" si="138"/>
        <v/>
      </c>
      <c r="T1261" s="282" t="str" cm="1">
        <f t="array" ref="T1261">IFERROR(INDEX(import_data,MATCH($T$8&amp;"-"&amp;$Q1261,import_key,0),T$9),"")</f>
        <v/>
      </c>
      <c r="U1261" s="280" t="str" cm="1">
        <f t="array" ref="U1261">IFERROR(INDEX(import_data,MATCH($T$8&amp;"-"&amp;$Q1261,import_key,0),U$9),"")</f>
        <v/>
      </c>
      <c r="V1261" s="300" t="str" cm="1">
        <f t="array" ref="V1261">IFERROR(INDEX(import_data,MATCH($T$8&amp;"-"&amp;$Q1261,import_key,0),V$9),"")</f>
        <v/>
      </c>
    </row>
    <row r="1262" spans="2:22" x14ac:dyDescent="0.25">
      <c r="B1262" s="141">
        <f t="shared" si="140"/>
        <v>1250</v>
      </c>
      <c r="C1262" s="278" t="str">
        <f t="shared" si="137"/>
        <v/>
      </c>
      <c r="E1262" s="282" t="str" cm="1">
        <f t="array" ref="E1262">IF($C1262="","",INDEX(import_data,$C1262,E$9))</f>
        <v/>
      </c>
      <c r="F1262" s="280" t="str" cm="1">
        <f t="array" ref="F1262">IF($C1262="","",INDEX(import_data,$C1262,F$9))</f>
        <v/>
      </c>
      <c r="G1262" s="280" t="str" cm="1">
        <f t="array" ref="G1262">IF($C1262="","",INDEX(import_data,$C1262,G$9))</f>
        <v/>
      </c>
      <c r="H1262" s="280" t="str" cm="1">
        <f t="array" ref="H1262">IF($C1262="","",IF(INDEX(import_data,$C1262,H$9)="","",INDEX(import_data,$C1262,H$9)))</f>
        <v/>
      </c>
      <c r="I1262" s="300" t="str" cm="1">
        <f t="array" ref="I1262">IF($C1262="","",IF(INDEX(import_data,$C1262,I$9)="","",INDEX(import_data,$C1262,I$9)))</f>
        <v/>
      </c>
      <c r="K1262" s="312" t="str">
        <f t="shared" si="134"/>
        <v/>
      </c>
      <c r="L1262" s="92" t="s">
        <v>0</v>
      </c>
      <c r="M1262" s="312" t="str">
        <f t="shared" si="135"/>
        <v/>
      </c>
      <c r="N1262" s="92" t="s">
        <v>0</v>
      </c>
      <c r="O1262" s="312" t="str">
        <f t="shared" si="136"/>
        <v/>
      </c>
      <c r="P1262" s="92" t="s">
        <v>0</v>
      </c>
      <c r="Q1262" s="141">
        <f t="shared" si="139"/>
        <v>1250</v>
      </c>
      <c r="R1262" s="278" t="str">
        <f t="shared" si="138"/>
        <v/>
      </c>
      <c r="T1262" s="282" t="str" cm="1">
        <f t="array" ref="T1262">IFERROR(INDEX(import_data,MATCH($T$8&amp;"-"&amp;$Q1262,import_key,0),T$9),"")</f>
        <v/>
      </c>
      <c r="U1262" s="280" t="str" cm="1">
        <f t="array" ref="U1262">IFERROR(INDEX(import_data,MATCH($T$8&amp;"-"&amp;$Q1262,import_key,0),U$9),"")</f>
        <v/>
      </c>
      <c r="V1262" s="300" t="str" cm="1">
        <f t="array" ref="V1262">IFERROR(INDEX(import_data,MATCH($T$8&amp;"-"&amp;$Q1262,import_key,0),V$9),"")</f>
        <v/>
      </c>
    </row>
    <row r="1263" spans="2:22" x14ac:dyDescent="0.25">
      <c r="B1263" s="141">
        <f t="shared" si="140"/>
        <v>1251</v>
      </c>
      <c r="C1263" s="278" t="str">
        <f t="shared" si="137"/>
        <v/>
      </c>
      <c r="E1263" s="282" t="str" cm="1">
        <f t="array" ref="E1263">IF($C1263="","",INDEX(import_data,$C1263,E$9))</f>
        <v/>
      </c>
      <c r="F1263" s="280" t="str" cm="1">
        <f t="array" ref="F1263">IF($C1263="","",INDEX(import_data,$C1263,F$9))</f>
        <v/>
      </c>
      <c r="G1263" s="280" t="str" cm="1">
        <f t="array" ref="G1263">IF($C1263="","",INDEX(import_data,$C1263,G$9))</f>
        <v/>
      </c>
      <c r="H1263" s="280" t="str" cm="1">
        <f t="array" ref="H1263">IF($C1263="","",IF(INDEX(import_data,$C1263,H$9)="","",INDEX(import_data,$C1263,H$9)))</f>
        <v/>
      </c>
      <c r="I1263" s="300" t="str" cm="1">
        <f t="array" ref="I1263">IF($C1263="","",IF(INDEX(import_data,$C1263,I$9)="","",INDEX(import_data,$C1263,I$9)))</f>
        <v/>
      </c>
      <c r="K1263" s="312" t="str">
        <f t="shared" si="134"/>
        <v/>
      </c>
      <c r="L1263" s="92" t="s">
        <v>0</v>
      </c>
      <c r="M1263" s="312" t="str">
        <f t="shared" si="135"/>
        <v/>
      </c>
      <c r="N1263" s="92" t="s">
        <v>0</v>
      </c>
      <c r="O1263" s="312" t="str">
        <f t="shared" si="136"/>
        <v/>
      </c>
      <c r="P1263" s="92" t="s">
        <v>0</v>
      </c>
      <c r="Q1263" s="141">
        <f t="shared" si="139"/>
        <v>1251</v>
      </c>
      <c r="R1263" s="278" t="str">
        <f t="shared" si="138"/>
        <v/>
      </c>
      <c r="T1263" s="282" t="str" cm="1">
        <f t="array" ref="T1263">IFERROR(INDEX(import_data,MATCH($T$8&amp;"-"&amp;$Q1263,import_key,0),T$9),"")</f>
        <v/>
      </c>
      <c r="U1263" s="280" t="str" cm="1">
        <f t="array" ref="U1263">IFERROR(INDEX(import_data,MATCH($T$8&amp;"-"&amp;$Q1263,import_key,0),U$9),"")</f>
        <v/>
      </c>
      <c r="V1263" s="300" t="str" cm="1">
        <f t="array" ref="V1263">IFERROR(INDEX(import_data,MATCH($T$8&amp;"-"&amp;$Q1263,import_key,0),V$9),"")</f>
        <v/>
      </c>
    </row>
    <row r="1264" spans="2:22" x14ac:dyDescent="0.25">
      <c r="B1264" s="141">
        <f t="shared" si="140"/>
        <v>1252</v>
      </c>
      <c r="C1264" s="278" t="str">
        <f t="shared" si="137"/>
        <v/>
      </c>
      <c r="E1264" s="282" t="str" cm="1">
        <f t="array" ref="E1264">IF($C1264="","",INDEX(import_data,$C1264,E$9))</f>
        <v/>
      </c>
      <c r="F1264" s="280" t="str" cm="1">
        <f t="array" ref="F1264">IF($C1264="","",INDEX(import_data,$C1264,F$9))</f>
        <v/>
      </c>
      <c r="G1264" s="280" t="str" cm="1">
        <f t="array" ref="G1264">IF($C1264="","",INDEX(import_data,$C1264,G$9))</f>
        <v/>
      </c>
      <c r="H1264" s="280" t="str" cm="1">
        <f t="array" ref="H1264">IF($C1264="","",IF(INDEX(import_data,$C1264,H$9)="","",INDEX(import_data,$C1264,H$9)))</f>
        <v/>
      </c>
      <c r="I1264" s="300" t="str" cm="1">
        <f t="array" ref="I1264">IF($C1264="","",IF(INDEX(import_data,$C1264,I$9)="","",INDEX(import_data,$C1264,I$9)))</f>
        <v/>
      </c>
      <c r="K1264" s="312" t="str">
        <f t="shared" si="134"/>
        <v/>
      </c>
      <c r="L1264" s="92" t="s">
        <v>0</v>
      </c>
      <c r="M1264" s="312" t="str">
        <f t="shared" si="135"/>
        <v/>
      </c>
      <c r="N1264" s="92" t="s">
        <v>0</v>
      </c>
      <c r="O1264" s="312" t="str">
        <f t="shared" si="136"/>
        <v/>
      </c>
      <c r="P1264" s="92" t="s">
        <v>0</v>
      </c>
      <c r="Q1264" s="141">
        <f t="shared" si="139"/>
        <v>1252</v>
      </c>
      <c r="R1264" s="278" t="str">
        <f t="shared" si="138"/>
        <v/>
      </c>
      <c r="T1264" s="282" t="str" cm="1">
        <f t="array" ref="T1264">IFERROR(INDEX(import_data,MATCH($T$8&amp;"-"&amp;$Q1264,import_key,0),T$9),"")</f>
        <v/>
      </c>
      <c r="U1264" s="280" t="str" cm="1">
        <f t="array" ref="U1264">IFERROR(INDEX(import_data,MATCH($T$8&amp;"-"&amp;$Q1264,import_key,0),U$9),"")</f>
        <v/>
      </c>
      <c r="V1264" s="300" t="str" cm="1">
        <f t="array" ref="V1264">IFERROR(INDEX(import_data,MATCH($T$8&amp;"-"&amp;$Q1264,import_key,0),V$9),"")</f>
        <v/>
      </c>
    </row>
    <row r="1265" spans="2:22" x14ac:dyDescent="0.25">
      <c r="B1265" s="141">
        <f t="shared" si="140"/>
        <v>1253</v>
      </c>
      <c r="C1265" s="278" t="str">
        <f t="shared" si="137"/>
        <v/>
      </c>
      <c r="E1265" s="282" t="str" cm="1">
        <f t="array" ref="E1265">IF($C1265="","",INDEX(import_data,$C1265,E$9))</f>
        <v/>
      </c>
      <c r="F1265" s="280" t="str" cm="1">
        <f t="array" ref="F1265">IF($C1265="","",INDEX(import_data,$C1265,F$9))</f>
        <v/>
      </c>
      <c r="G1265" s="280" t="str" cm="1">
        <f t="array" ref="G1265">IF($C1265="","",INDEX(import_data,$C1265,G$9))</f>
        <v/>
      </c>
      <c r="H1265" s="280" t="str" cm="1">
        <f t="array" ref="H1265">IF($C1265="","",IF(INDEX(import_data,$C1265,H$9)="","",INDEX(import_data,$C1265,H$9)))</f>
        <v/>
      </c>
      <c r="I1265" s="300" t="str" cm="1">
        <f t="array" ref="I1265">IF($C1265="","",IF(INDEX(import_data,$C1265,I$9)="","",INDEX(import_data,$C1265,I$9)))</f>
        <v/>
      </c>
      <c r="K1265" s="312" t="str">
        <f t="shared" si="134"/>
        <v/>
      </c>
      <c r="L1265" s="92" t="s">
        <v>0</v>
      </c>
      <c r="M1265" s="312" t="str">
        <f t="shared" si="135"/>
        <v/>
      </c>
      <c r="N1265" s="92" t="s">
        <v>0</v>
      </c>
      <c r="O1265" s="312" t="str">
        <f t="shared" si="136"/>
        <v/>
      </c>
      <c r="P1265" s="92" t="s">
        <v>0</v>
      </c>
      <c r="Q1265" s="141">
        <f t="shared" si="139"/>
        <v>1253</v>
      </c>
      <c r="R1265" s="278" t="str">
        <f t="shared" si="138"/>
        <v/>
      </c>
      <c r="T1265" s="282" t="str" cm="1">
        <f t="array" ref="T1265">IFERROR(INDEX(import_data,MATCH($T$8&amp;"-"&amp;$Q1265,import_key,0),T$9),"")</f>
        <v/>
      </c>
      <c r="U1265" s="280" t="str" cm="1">
        <f t="array" ref="U1265">IFERROR(INDEX(import_data,MATCH($T$8&amp;"-"&amp;$Q1265,import_key,0),U$9),"")</f>
        <v/>
      </c>
      <c r="V1265" s="300" t="str" cm="1">
        <f t="array" ref="V1265">IFERROR(INDEX(import_data,MATCH($T$8&amp;"-"&amp;$Q1265,import_key,0),V$9),"")</f>
        <v/>
      </c>
    </row>
    <row r="1266" spans="2:22" x14ac:dyDescent="0.25">
      <c r="B1266" s="141">
        <f t="shared" si="140"/>
        <v>1254</v>
      </c>
      <c r="C1266" s="278" t="str">
        <f t="shared" si="137"/>
        <v/>
      </c>
      <c r="E1266" s="282" t="str" cm="1">
        <f t="array" ref="E1266">IF($C1266="","",INDEX(import_data,$C1266,E$9))</f>
        <v/>
      </c>
      <c r="F1266" s="280" t="str" cm="1">
        <f t="array" ref="F1266">IF($C1266="","",INDEX(import_data,$C1266,F$9))</f>
        <v/>
      </c>
      <c r="G1266" s="280" t="str" cm="1">
        <f t="array" ref="G1266">IF($C1266="","",INDEX(import_data,$C1266,G$9))</f>
        <v/>
      </c>
      <c r="H1266" s="280" t="str" cm="1">
        <f t="array" ref="H1266">IF($C1266="","",IF(INDEX(import_data,$C1266,H$9)="","",INDEX(import_data,$C1266,H$9)))</f>
        <v/>
      </c>
      <c r="I1266" s="300" t="str" cm="1">
        <f t="array" ref="I1266">IF($C1266="","",IF(INDEX(import_data,$C1266,I$9)="","",INDEX(import_data,$C1266,I$9)))</f>
        <v/>
      </c>
      <c r="K1266" s="312" t="str">
        <f t="shared" si="134"/>
        <v/>
      </c>
      <c r="L1266" s="92" t="s">
        <v>0</v>
      </c>
      <c r="M1266" s="312" t="str">
        <f t="shared" si="135"/>
        <v/>
      </c>
      <c r="N1266" s="92" t="s">
        <v>0</v>
      </c>
      <c r="O1266" s="312" t="str">
        <f t="shared" si="136"/>
        <v/>
      </c>
      <c r="P1266" s="92" t="s">
        <v>0</v>
      </c>
      <c r="Q1266" s="141">
        <f t="shared" si="139"/>
        <v>1254</v>
      </c>
      <c r="R1266" s="278" t="str">
        <f t="shared" si="138"/>
        <v/>
      </c>
      <c r="T1266" s="282" t="str" cm="1">
        <f t="array" ref="T1266">IFERROR(INDEX(import_data,MATCH($T$8&amp;"-"&amp;$Q1266,import_key,0),T$9),"")</f>
        <v/>
      </c>
      <c r="U1266" s="280" t="str" cm="1">
        <f t="array" ref="U1266">IFERROR(INDEX(import_data,MATCH($T$8&amp;"-"&amp;$Q1266,import_key,0),U$9),"")</f>
        <v/>
      </c>
      <c r="V1266" s="300" t="str" cm="1">
        <f t="array" ref="V1266">IFERROR(INDEX(import_data,MATCH($T$8&amp;"-"&amp;$Q1266,import_key,0),V$9),"")</f>
        <v/>
      </c>
    </row>
    <row r="1267" spans="2:22" x14ac:dyDescent="0.25">
      <c r="B1267" s="141">
        <f t="shared" si="140"/>
        <v>1255</v>
      </c>
      <c r="C1267" s="278" t="str">
        <f t="shared" si="137"/>
        <v/>
      </c>
      <c r="E1267" s="282" t="str" cm="1">
        <f t="array" ref="E1267">IF($C1267="","",INDEX(import_data,$C1267,E$9))</f>
        <v/>
      </c>
      <c r="F1267" s="280" t="str" cm="1">
        <f t="array" ref="F1267">IF($C1267="","",INDEX(import_data,$C1267,F$9))</f>
        <v/>
      </c>
      <c r="G1267" s="280" t="str" cm="1">
        <f t="array" ref="G1267">IF($C1267="","",INDEX(import_data,$C1267,G$9))</f>
        <v/>
      </c>
      <c r="H1267" s="280" t="str" cm="1">
        <f t="array" ref="H1267">IF($C1267="","",IF(INDEX(import_data,$C1267,H$9)="","",INDEX(import_data,$C1267,H$9)))</f>
        <v/>
      </c>
      <c r="I1267" s="300" t="str" cm="1">
        <f t="array" ref="I1267">IF($C1267="","",IF(INDEX(import_data,$C1267,I$9)="","",INDEX(import_data,$C1267,I$9)))</f>
        <v/>
      </c>
      <c r="K1267" s="312" t="str">
        <f t="shared" si="134"/>
        <v/>
      </c>
      <c r="L1267" s="92" t="s">
        <v>0</v>
      </c>
      <c r="M1267" s="312" t="str">
        <f t="shared" si="135"/>
        <v/>
      </c>
      <c r="N1267" s="92" t="s">
        <v>0</v>
      </c>
      <c r="O1267" s="312" t="str">
        <f t="shared" si="136"/>
        <v/>
      </c>
      <c r="P1267" s="92" t="s">
        <v>0</v>
      </c>
      <c r="Q1267" s="141">
        <f t="shared" si="139"/>
        <v>1255</v>
      </c>
      <c r="R1267" s="278" t="str">
        <f t="shared" si="138"/>
        <v/>
      </c>
      <c r="T1267" s="282" t="str" cm="1">
        <f t="array" ref="T1267">IFERROR(INDEX(import_data,MATCH($T$8&amp;"-"&amp;$Q1267,import_key,0),T$9),"")</f>
        <v/>
      </c>
      <c r="U1267" s="280" t="str" cm="1">
        <f t="array" ref="U1267">IFERROR(INDEX(import_data,MATCH($T$8&amp;"-"&amp;$Q1267,import_key,0),U$9),"")</f>
        <v/>
      </c>
      <c r="V1267" s="300" t="str" cm="1">
        <f t="array" ref="V1267">IFERROR(INDEX(import_data,MATCH($T$8&amp;"-"&amp;$Q1267,import_key,0),V$9),"")</f>
        <v/>
      </c>
    </row>
    <row r="1268" spans="2:22" x14ac:dyDescent="0.25">
      <c r="B1268" s="141">
        <f t="shared" si="140"/>
        <v>1256</v>
      </c>
      <c r="C1268" s="278" t="str">
        <f t="shared" si="137"/>
        <v/>
      </c>
      <c r="E1268" s="282" t="str" cm="1">
        <f t="array" ref="E1268">IF($C1268="","",INDEX(import_data,$C1268,E$9))</f>
        <v/>
      </c>
      <c r="F1268" s="280" t="str" cm="1">
        <f t="array" ref="F1268">IF($C1268="","",INDEX(import_data,$C1268,F$9))</f>
        <v/>
      </c>
      <c r="G1268" s="280" t="str" cm="1">
        <f t="array" ref="G1268">IF($C1268="","",INDEX(import_data,$C1268,G$9))</f>
        <v/>
      </c>
      <c r="H1268" s="280" t="str" cm="1">
        <f t="array" ref="H1268">IF($C1268="","",IF(INDEX(import_data,$C1268,H$9)="","",INDEX(import_data,$C1268,H$9)))</f>
        <v/>
      </c>
      <c r="I1268" s="300" t="str" cm="1">
        <f t="array" ref="I1268">IF($C1268="","",IF(INDEX(import_data,$C1268,I$9)="","",INDEX(import_data,$C1268,I$9)))</f>
        <v/>
      </c>
      <c r="K1268" s="312" t="str">
        <f t="shared" si="134"/>
        <v/>
      </c>
      <c r="L1268" s="92" t="s">
        <v>0</v>
      </c>
      <c r="M1268" s="312" t="str">
        <f t="shared" si="135"/>
        <v/>
      </c>
      <c r="N1268" s="92" t="s">
        <v>0</v>
      </c>
      <c r="O1268" s="312" t="str">
        <f t="shared" si="136"/>
        <v/>
      </c>
      <c r="P1268" s="92" t="s">
        <v>0</v>
      </c>
      <c r="Q1268" s="141">
        <f t="shared" si="139"/>
        <v>1256</v>
      </c>
      <c r="R1268" s="278" t="str">
        <f t="shared" si="138"/>
        <v/>
      </c>
      <c r="T1268" s="282" t="str" cm="1">
        <f t="array" ref="T1268">IFERROR(INDEX(import_data,MATCH($T$8&amp;"-"&amp;$Q1268,import_key,0),T$9),"")</f>
        <v/>
      </c>
      <c r="U1268" s="280" t="str" cm="1">
        <f t="array" ref="U1268">IFERROR(INDEX(import_data,MATCH($T$8&amp;"-"&amp;$Q1268,import_key,0),U$9),"")</f>
        <v/>
      </c>
      <c r="V1268" s="300" t="str" cm="1">
        <f t="array" ref="V1268">IFERROR(INDEX(import_data,MATCH($T$8&amp;"-"&amp;$Q1268,import_key,0),V$9),"")</f>
        <v/>
      </c>
    </row>
    <row r="1269" spans="2:22" x14ac:dyDescent="0.25">
      <c r="B1269" s="141">
        <f t="shared" si="140"/>
        <v>1257</v>
      </c>
      <c r="C1269" s="278" t="str">
        <f t="shared" si="137"/>
        <v/>
      </c>
      <c r="E1269" s="282" t="str" cm="1">
        <f t="array" ref="E1269">IF($C1269="","",INDEX(import_data,$C1269,E$9))</f>
        <v/>
      </c>
      <c r="F1269" s="280" t="str" cm="1">
        <f t="array" ref="F1269">IF($C1269="","",INDEX(import_data,$C1269,F$9))</f>
        <v/>
      </c>
      <c r="G1269" s="280" t="str" cm="1">
        <f t="array" ref="G1269">IF($C1269="","",INDEX(import_data,$C1269,G$9))</f>
        <v/>
      </c>
      <c r="H1269" s="280" t="str" cm="1">
        <f t="array" ref="H1269">IF($C1269="","",IF(INDEX(import_data,$C1269,H$9)="","",INDEX(import_data,$C1269,H$9)))</f>
        <v/>
      </c>
      <c r="I1269" s="300" t="str" cm="1">
        <f t="array" ref="I1269">IF($C1269="","",IF(INDEX(import_data,$C1269,I$9)="","",INDEX(import_data,$C1269,I$9)))</f>
        <v/>
      </c>
      <c r="K1269" s="312" t="str">
        <f t="shared" si="134"/>
        <v/>
      </c>
      <c r="L1269" s="92" t="s">
        <v>0</v>
      </c>
      <c r="M1269" s="312" t="str">
        <f t="shared" si="135"/>
        <v/>
      </c>
      <c r="N1269" s="92" t="s">
        <v>0</v>
      </c>
      <c r="O1269" s="312" t="str">
        <f t="shared" si="136"/>
        <v/>
      </c>
      <c r="P1269" s="92" t="s">
        <v>0</v>
      </c>
      <c r="Q1269" s="141">
        <f t="shared" si="139"/>
        <v>1257</v>
      </c>
      <c r="R1269" s="278" t="str">
        <f t="shared" si="138"/>
        <v/>
      </c>
      <c r="T1269" s="282" t="str" cm="1">
        <f t="array" ref="T1269">IFERROR(INDEX(import_data,MATCH($T$8&amp;"-"&amp;$Q1269,import_key,0),T$9),"")</f>
        <v/>
      </c>
      <c r="U1269" s="280" t="str" cm="1">
        <f t="array" ref="U1269">IFERROR(INDEX(import_data,MATCH($T$8&amp;"-"&amp;$Q1269,import_key,0),U$9),"")</f>
        <v/>
      </c>
      <c r="V1269" s="300" t="str" cm="1">
        <f t="array" ref="V1269">IFERROR(INDEX(import_data,MATCH($T$8&amp;"-"&amp;$Q1269,import_key,0),V$9),"")</f>
        <v/>
      </c>
    </row>
    <row r="1270" spans="2:22" x14ac:dyDescent="0.25">
      <c r="B1270" s="141">
        <f t="shared" si="140"/>
        <v>1258</v>
      </c>
      <c r="C1270" s="278" t="str">
        <f t="shared" si="137"/>
        <v/>
      </c>
      <c r="E1270" s="282" t="str" cm="1">
        <f t="array" ref="E1270">IF($C1270="","",INDEX(import_data,$C1270,E$9))</f>
        <v/>
      </c>
      <c r="F1270" s="280" t="str" cm="1">
        <f t="array" ref="F1270">IF($C1270="","",INDEX(import_data,$C1270,F$9))</f>
        <v/>
      </c>
      <c r="G1270" s="280" t="str" cm="1">
        <f t="array" ref="G1270">IF($C1270="","",INDEX(import_data,$C1270,G$9))</f>
        <v/>
      </c>
      <c r="H1270" s="280" t="str" cm="1">
        <f t="array" ref="H1270">IF($C1270="","",IF(INDEX(import_data,$C1270,H$9)="","",INDEX(import_data,$C1270,H$9)))</f>
        <v/>
      </c>
      <c r="I1270" s="300" t="str" cm="1">
        <f t="array" ref="I1270">IF($C1270="","",IF(INDEX(import_data,$C1270,I$9)="","",INDEX(import_data,$C1270,I$9)))</f>
        <v/>
      </c>
      <c r="K1270" s="312" t="str">
        <f t="shared" si="134"/>
        <v/>
      </c>
      <c r="L1270" s="92" t="s">
        <v>0</v>
      </c>
      <c r="M1270" s="312" t="str">
        <f t="shared" si="135"/>
        <v/>
      </c>
      <c r="N1270" s="92" t="s">
        <v>0</v>
      </c>
      <c r="O1270" s="312" t="str">
        <f t="shared" si="136"/>
        <v/>
      </c>
      <c r="P1270" s="92" t="s">
        <v>0</v>
      </c>
      <c r="Q1270" s="141">
        <f t="shared" si="139"/>
        <v>1258</v>
      </c>
      <c r="R1270" s="278" t="str">
        <f t="shared" si="138"/>
        <v/>
      </c>
      <c r="T1270" s="282" t="str" cm="1">
        <f t="array" ref="T1270">IFERROR(INDEX(import_data,MATCH($T$8&amp;"-"&amp;$Q1270,import_key,0),T$9),"")</f>
        <v/>
      </c>
      <c r="U1270" s="280" t="str" cm="1">
        <f t="array" ref="U1270">IFERROR(INDEX(import_data,MATCH($T$8&amp;"-"&amp;$Q1270,import_key,0),U$9),"")</f>
        <v/>
      </c>
      <c r="V1270" s="300" t="str" cm="1">
        <f t="array" ref="V1270">IFERROR(INDEX(import_data,MATCH($T$8&amp;"-"&amp;$Q1270,import_key,0),V$9),"")</f>
        <v/>
      </c>
    </row>
    <row r="1271" spans="2:22" x14ac:dyDescent="0.25">
      <c r="B1271" s="141">
        <f t="shared" si="140"/>
        <v>1259</v>
      </c>
      <c r="C1271" s="278" t="str">
        <f t="shared" si="137"/>
        <v/>
      </c>
      <c r="E1271" s="282" t="str" cm="1">
        <f t="array" ref="E1271">IF($C1271="","",INDEX(import_data,$C1271,E$9))</f>
        <v/>
      </c>
      <c r="F1271" s="280" t="str" cm="1">
        <f t="array" ref="F1271">IF($C1271="","",INDEX(import_data,$C1271,F$9))</f>
        <v/>
      </c>
      <c r="G1271" s="280" t="str" cm="1">
        <f t="array" ref="G1271">IF($C1271="","",INDEX(import_data,$C1271,G$9))</f>
        <v/>
      </c>
      <c r="H1271" s="280" t="str" cm="1">
        <f t="array" ref="H1271">IF($C1271="","",IF(INDEX(import_data,$C1271,H$9)="","",INDEX(import_data,$C1271,H$9)))</f>
        <v/>
      </c>
      <c r="I1271" s="300" t="str" cm="1">
        <f t="array" ref="I1271">IF($C1271="","",IF(INDEX(import_data,$C1271,I$9)="","",INDEX(import_data,$C1271,I$9)))</f>
        <v/>
      </c>
      <c r="K1271" s="312" t="str">
        <f t="shared" si="134"/>
        <v/>
      </c>
      <c r="L1271" s="92" t="s">
        <v>0</v>
      </c>
      <c r="M1271" s="312" t="str">
        <f t="shared" si="135"/>
        <v/>
      </c>
      <c r="N1271" s="92" t="s">
        <v>0</v>
      </c>
      <c r="O1271" s="312" t="str">
        <f t="shared" si="136"/>
        <v/>
      </c>
      <c r="P1271" s="92" t="s">
        <v>0</v>
      </c>
      <c r="Q1271" s="141">
        <f t="shared" si="139"/>
        <v>1259</v>
      </c>
      <c r="R1271" s="278" t="str">
        <f t="shared" si="138"/>
        <v/>
      </c>
      <c r="T1271" s="282" t="str" cm="1">
        <f t="array" ref="T1271">IFERROR(INDEX(import_data,MATCH($T$8&amp;"-"&amp;$Q1271,import_key,0),T$9),"")</f>
        <v/>
      </c>
      <c r="U1271" s="280" t="str" cm="1">
        <f t="array" ref="U1271">IFERROR(INDEX(import_data,MATCH($T$8&amp;"-"&amp;$Q1271,import_key,0),U$9),"")</f>
        <v/>
      </c>
      <c r="V1271" s="300" t="str" cm="1">
        <f t="array" ref="V1271">IFERROR(INDEX(import_data,MATCH($T$8&amp;"-"&amp;$Q1271,import_key,0),V$9),"")</f>
        <v/>
      </c>
    </row>
    <row r="1272" spans="2:22" x14ac:dyDescent="0.25">
      <c r="B1272" s="141">
        <f t="shared" si="140"/>
        <v>1260</v>
      </c>
      <c r="C1272" s="278" t="str">
        <f t="shared" si="137"/>
        <v/>
      </c>
      <c r="E1272" s="282" t="str" cm="1">
        <f t="array" ref="E1272">IF($C1272="","",INDEX(import_data,$C1272,E$9))</f>
        <v/>
      </c>
      <c r="F1272" s="280" t="str" cm="1">
        <f t="array" ref="F1272">IF($C1272="","",INDEX(import_data,$C1272,F$9))</f>
        <v/>
      </c>
      <c r="G1272" s="280" t="str" cm="1">
        <f t="array" ref="G1272">IF($C1272="","",INDEX(import_data,$C1272,G$9))</f>
        <v/>
      </c>
      <c r="H1272" s="280" t="str" cm="1">
        <f t="array" ref="H1272">IF($C1272="","",IF(INDEX(import_data,$C1272,H$9)="","",INDEX(import_data,$C1272,H$9)))</f>
        <v/>
      </c>
      <c r="I1272" s="300" t="str" cm="1">
        <f t="array" ref="I1272">IF($C1272="","",IF(INDEX(import_data,$C1272,I$9)="","",INDEX(import_data,$C1272,I$9)))</f>
        <v/>
      </c>
      <c r="K1272" s="312" t="str">
        <f t="shared" si="134"/>
        <v/>
      </c>
      <c r="L1272" s="92" t="s">
        <v>0</v>
      </c>
      <c r="M1272" s="312" t="str">
        <f t="shared" si="135"/>
        <v/>
      </c>
      <c r="N1272" s="92" t="s">
        <v>0</v>
      </c>
      <c r="O1272" s="312" t="str">
        <f t="shared" si="136"/>
        <v/>
      </c>
      <c r="P1272" s="92" t="s">
        <v>0</v>
      </c>
      <c r="Q1272" s="141">
        <f t="shared" si="139"/>
        <v>1260</v>
      </c>
      <c r="R1272" s="278" t="str">
        <f t="shared" si="138"/>
        <v/>
      </c>
      <c r="T1272" s="282" t="str" cm="1">
        <f t="array" ref="T1272">IFERROR(INDEX(import_data,MATCH($T$8&amp;"-"&amp;$Q1272,import_key,0),T$9),"")</f>
        <v/>
      </c>
      <c r="U1272" s="280" t="str" cm="1">
        <f t="array" ref="U1272">IFERROR(INDEX(import_data,MATCH($T$8&amp;"-"&amp;$Q1272,import_key,0),U$9),"")</f>
        <v/>
      </c>
      <c r="V1272" s="300" t="str" cm="1">
        <f t="array" ref="V1272">IFERROR(INDEX(import_data,MATCH($T$8&amp;"-"&amp;$Q1272,import_key,0),V$9),"")</f>
        <v/>
      </c>
    </row>
    <row r="1273" spans="2:22" x14ac:dyDescent="0.25">
      <c r="B1273" s="141">
        <f t="shared" si="140"/>
        <v>1261</v>
      </c>
      <c r="C1273" s="278" t="str">
        <f t="shared" si="137"/>
        <v/>
      </c>
      <c r="E1273" s="282" t="str" cm="1">
        <f t="array" ref="E1273">IF($C1273="","",INDEX(import_data,$C1273,E$9))</f>
        <v/>
      </c>
      <c r="F1273" s="280" t="str" cm="1">
        <f t="array" ref="F1273">IF($C1273="","",INDEX(import_data,$C1273,F$9))</f>
        <v/>
      </c>
      <c r="G1273" s="280" t="str" cm="1">
        <f t="array" ref="G1273">IF($C1273="","",INDEX(import_data,$C1273,G$9))</f>
        <v/>
      </c>
      <c r="H1273" s="280" t="str" cm="1">
        <f t="array" ref="H1273">IF($C1273="","",IF(INDEX(import_data,$C1273,H$9)="","",INDEX(import_data,$C1273,H$9)))</f>
        <v/>
      </c>
      <c r="I1273" s="300" t="str" cm="1">
        <f t="array" ref="I1273">IF($C1273="","",IF(INDEX(import_data,$C1273,I$9)="","",INDEX(import_data,$C1273,I$9)))</f>
        <v/>
      </c>
      <c r="K1273" s="312" t="str">
        <f t="shared" si="134"/>
        <v/>
      </c>
      <c r="L1273" s="92" t="s">
        <v>0</v>
      </c>
      <c r="M1273" s="312" t="str">
        <f t="shared" si="135"/>
        <v/>
      </c>
      <c r="N1273" s="92" t="s">
        <v>0</v>
      </c>
      <c r="O1273" s="312" t="str">
        <f t="shared" si="136"/>
        <v/>
      </c>
      <c r="P1273" s="92" t="s">
        <v>0</v>
      </c>
      <c r="Q1273" s="141">
        <f t="shared" si="139"/>
        <v>1261</v>
      </c>
      <c r="R1273" s="278" t="str">
        <f t="shared" si="138"/>
        <v/>
      </c>
      <c r="T1273" s="282" t="str" cm="1">
        <f t="array" ref="T1273">IFERROR(INDEX(import_data,MATCH($T$8&amp;"-"&amp;$Q1273,import_key,0),T$9),"")</f>
        <v/>
      </c>
      <c r="U1273" s="280" t="str" cm="1">
        <f t="array" ref="U1273">IFERROR(INDEX(import_data,MATCH($T$8&amp;"-"&amp;$Q1273,import_key,0),U$9),"")</f>
        <v/>
      </c>
      <c r="V1273" s="300" t="str" cm="1">
        <f t="array" ref="V1273">IFERROR(INDEX(import_data,MATCH($T$8&amp;"-"&amp;$Q1273,import_key,0),V$9),"")</f>
        <v/>
      </c>
    </row>
    <row r="1274" spans="2:22" x14ac:dyDescent="0.25">
      <c r="B1274" s="141">
        <f t="shared" si="140"/>
        <v>1262</v>
      </c>
      <c r="C1274" s="278" t="str">
        <f t="shared" si="137"/>
        <v/>
      </c>
      <c r="E1274" s="282" t="str" cm="1">
        <f t="array" ref="E1274">IF($C1274="","",INDEX(import_data,$C1274,E$9))</f>
        <v/>
      </c>
      <c r="F1274" s="280" t="str" cm="1">
        <f t="array" ref="F1274">IF($C1274="","",INDEX(import_data,$C1274,F$9))</f>
        <v/>
      </c>
      <c r="G1274" s="280" t="str" cm="1">
        <f t="array" ref="G1274">IF($C1274="","",INDEX(import_data,$C1274,G$9))</f>
        <v/>
      </c>
      <c r="H1274" s="280" t="str" cm="1">
        <f t="array" ref="H1274">IF($C1274="","",IF(INDEX(import_data,$C1274,H$9)="","",INDEX(import_data,$C1274,H$9)))</f>
        <v/>
      </c>
      <c r="I1274" s="300" t="str" cm="1">
        <f t="array" ref="I1274">IF($C1274="","",IF(INDEX(import_data,$C1274,I$9)="","",INDEX(import_data,$C1274,I$9)))</f>
        <v/>
      </c>
      <c r="K1274" s="312" t="str">
        <f t="shared" si="134"/>
        <v/>
      </c>
      <c r="L1274" s="92" t="s">
        <v>0</v>
      </c>
      <c r="M1274" s="312" t="str">
        <f t="shared" si="135"/>
        <v/>
      </c>
      <c r="N1274" s="92" t="s">
        <v>0</v>
      </c>
      <c r="O1274" s="312" t="str">
        <f t="shared" si="136"/>
        <v/>
      </c>
      <c r="P1274" s="92" t="s">
        <v>0</v>
      </c>
      <c r="Q1274" s="141">
        <f t="shared" si="139"/>
        <v>1262</v>
      </c>
      <c r="R1274" s="278" t="str">
        <f t="shared" si="138"/>
        <v/>
      </c>
      <c r="T1274" s="282" t="str" cm="1">
        <f t="array" ref="T1274">IFERROR(INDEX(import_data,MATCH($T$8&amp;"-"&amp;$Q1274,import_key,0),T$9),"")</f>
        <v/>
      </c>
      <c r="U1274" s="280" t="str" cm="1">
        <f t="array" ref="U1274">IFERROR(INDEX(import_data,MATCH($T$8&amp;"-"&amp;$Q1274,import_key,0),U$9),"")</f>
        <v/>
      </c>
      <c r="V1274" s="300" t="str" cm="1">
        <f t="array" ref="V1274">IFERROR(INDEX(import_data,MATCH($T$8&amp;"-"&amp;$Q1274,import_key,0),V$9),"")</f>
        <v/>
      </c>
    </row>
    <row r="1275" spans="2:22" x14ac:dyDescent="0.25">
      <c r="B1275" s="141">
        <f t="shared" si="140"/>
        <v>1263</v>
      </c>
      <c r="C1275" s="278" t="str">
        <f t="shared" si="137"/>
        <v/>
      </c>
      <c r="E1275" s="282" t="str" cm="1">
        <f t="array" ref="E1275">IF($C1275="","",INDEX(import_data,$C1275,E$9))</f>
        <v/>
      </c>
      <c r="F1275" s="280" t="str" cm="1">
        <f t="array" ref="F1275">IF($C1275="","",INDEX(import_data,$C1275,F$9))</f>
        <v/>
      </c>
      <c r="G1275" s="280" t="str" cm="1">
        <f t="array" ref="G1275">IF($C1275="","",INDEX(import_data,$C1275,G$9))</f>
        <v/>
      </c>
      <c r="H1275" s="280" t="str" cm="1">
        <f t="array" ref="H1275">IF($C1275="","",IF(INDEX(import_data,$C1275,H$9)="","",INDEX(import_data,$C1275,H$9)))</f>
        <v/>
      </c>
      <c r="I1275" s="300" t="str" cm="1">
        <f t="array" ref="I1275">IF($C1275="","",IF(INDEX(import_data,$C1275,I$9)="","",INDEX(import_data,$C1275,I$9)))</f>
        <v/>
      </c>
      <c r="K1275" s="312" t="str">
        <f t="shared" si="134"/>
        <v/>
      </c>
      <c r="L1275" s="92" t="s">
        <v>0</v>
      </c>
      <c r="M1275" s="312" t="str">
        <f t="shared" si="135"/>
        <v/>
      </c>
      <c r="N1275" s="92" t="s">
        <v>0</v>
      </c>
      <c r="O1275" s="312" t="str">
        <f t="shared" si="136"/>
        <v/>
      </c>
      <c r="P1275" s="92" t="s">
        <v>0</v>
      </c>
      <c r="Q1275" s="141">
        <f t="shared" si="139"/>
        <v>1263</v>
      </c>
      <c r="R1275" s="278" t="str">
        <f t="shared" si="138"/>
        <v/>
      </c>
      <c r="T1275" s="282" t="str" cm="1">
        <f t="array" ref="T1275">IFERROR(INDEX(import_data,MATCH($T$8&amp;"-"&amp;$Q1275,import_key,0),T$9),"")</f>
        <v/>
      </c>
      <c r="U1275" s="280" t="str" cm="1">
        <f t="array" ref="U1275">IFERROR(INDEX(import_data,MATCH($T$8&amp;"-"&amp;$Q1275,import_key,0),U$9),"")</f>
        <v/>
      </c>
      <c r="V1275" s="300" t="str" cm="1">
        <f t="array" ref="V1275">IFERROR(INDEX(import_data,MATCH($T$8&amp;"-"&amp;$Q1275,import_key,0),V$9),"")</f>
        <v/>
      </c>
    </row>
    <row r="1276" spans="2:22" x14ac:dyDescent="0.25">
      <c r="B1276" s="141">
        <f t="shared" si="140"/>
        <v>1264</v>
      </c>
      <c r="C1276" s="278" t="str">
        <f t="shared" si="137"/>
        <v/>
      </c>
      <c r="E1276" s="282" t="str" cm="1">
        <f t="array" ref="E1276">IF($C1276="","",INDEX(import_data,$C1276,E$9))</f>
        <v/>
      </c>
      <c r="F1276" s="280" t="str" cm="1">
        <f t="array" ref="F1276">IF($C1276="","",INDEX(import_data,$C1276,F$9))</f>
        <v/>
      </c>
      <c r="G1276" s="280" t="str" cm="1">
        <f t="array" ref="G1276">IF($C1276="","",INDEX(import_data,$C1276,G$9))</f>
        <v/>
      </c>
      <c r="H1276" s="280" t="str" cm="1">
        <f t="array" ref="H1276">IF($C1276="","",IF(INDEX(import_data,$C1276,H$9)="","",INDEX(import_data,$C1276,H$9)))</f>
        <v/>
      </c>
      <c r="I1276" s="300" t="str" cm="1">
        <f t="array" ref="I1276">IF($C1276="","",IF(INDEX(import_data,$C1276,I$9)="","",INDEX(import_data,$C1276,I$9)))</f>
        <v/>
      </c>
      <c r="K1276" s="312" t="str">
        <f t="shared" si="134"/>
        <v/>
      </c>
      <c r="L1276" s="92" t="s">
        <v>0</v>
      </c>
      <c r="M1276" s="312" t="str">
        <f t="shared" si="135"/>
        <v/>
      </c>
      <c r="N1276" s="92" t="s">
        <v>0</v>
      </c>
      <c r="O1276" s="312" t="str">
        <f t="shared" si="136"/>
        <v/>
      </c>
      <c r="P1276" s="92" t="s">
        <v>0</v>
      </c>
      <c r="Q1276" s="141">
        <f t="shared" si="139"/>
        <v>1264</v>
      </c>
      <c r="R1276" s="278" t="str">
        <f t="shared" si="138"/>
        <v/>
      </c>
      <c r="T1276" s="282" t="str" cm="1">
        <f t="array" ref="T1276">IFERROR(INDEX(import_data,MATCH($T$8&amp;"-"&amp;$Q1276,import_key,0),T$9),"")</f>
        <v/>
      </c>
      <c r="U1276" s="280" t="str" cm="1">
        <f t="array" ref="U1276">IFERROR(INDEX(import_data,MATCH($T$8&amp;"-"&amp;$Q1276,import_key,0),U$9),"")</f>
        <v/>
      </c>
      <c r="V1276" s="300" t="str" cm="1">
        <f t="array" ref="V1276">IFERROR(INDEX(import_data,MATCH($T$8&amp;"-"&amp;$Q1276,import_key,0),V$9),"")</f>
        <v/>
      </c>
    </row>
    <row r="1277" spans="2:22" x14ac:dyDescent="0.25">
      <c r="B1277" s="141">
        <f t="shared" si="140"/>
        <v>1265</v>
      </c>
      <c r="C1277" s="278" t="str">
        <f t="shared" si="137"/>
        <v/>
      </c>
      <c r="E1277" s="282" t="str" cm="1">
        <f t="array" ref="E1277">IF($C1277="","",INDEX(import_data,$C1277,E$9))</f>
        <v/>
      </c>
      <c r="F1277" s="280" t="str" cm="1">
        <f t="array" ref="F1277">IF($C1277="","",INDEX(import_data,$C1277,F$9))</f>
        <v/>
      </c>
      <c r="G1277" s="280" t="str" cm="1">
        <f t="array" ref="G1277">IF($C1277="","",INDEX(import_data,$C1277,G$9))</f>
        <v/>
      </c>
      <c r="H1277" s="280" t="str" cm="1">
        <f t="array" ref="H1277">IF($C1277="","",IF(INDEX(import_data,$C1277,H$9)="","",INDEX(import_data,$C1277,H$9)))</f>
        <v/>
      </c>
      <c r="I1277" s="300" t="str" cm="1">
        <f t="array" ref="I1277">IF($C1277="","",IF(INDEX(import_data,$C1277,I$9)="","",INDEX(import_data,$C1277,I$9)))</f>
        <v/>
      </c>
      <c r="K1277" s="312" t="str">
        <f t="shared" si="134"/>
        <v/>
      </c>
      <c r="L1277" s="92" t="s">
        <v>0</v>
      </c>
      <c r="M1277" s="312" t="str">
        <f t="shared" si="135"/>
        <v/>
      </c>
      <c r="N1277" s="92" t="s">
        <v>0</v>
      </c>
      <c r="O1277" s="312" t="str">
        <f t="shared" si="136"/>
        <v/>
      </c>
      <c r="P1277" s="92" t="s">
        <v>0</v>
      </c>
      <c r="Q1277" s="141">
        <f t="shared" si="139"/>
        <v>1265</v>
      </c>
      <c r="R1277" s="278" t="str">
        <f t="shared" si="138"/>
        <v/>
      </c>
      <c r="T1277" s="282" t="str" cm="1">
        <f t="array" ref="T1277">IFERROR(INDEX(import_data,MATCH($T$8&amp;"-"&amp;$Q1277,import_key,0),T$9),"")</f>
        <v/>
      </c>
      <c r="U1277" s="280" t="str" cm="1">
        <f t="array" ref="U1277">IFERROR(INDEX(import_data,MATCH($T$8&amp;"-"&amp;$Q1277,import_key,0),U$9),"")</f>
        <v/>
      </c>
      <c r="V1277" s="300" t="str" cm="1">
        <f t="array" ref="V1277">IFERROR(INDEX(import_data,MATCH($T$8&amp;"-"&amp;$Q1277,import_key,0),V$9),"")</f>
        <v/>
      </c>
    </row>
    <row r="1278" spans="2:22" x14ac:dyDescent="0.25">
      <c r="B1278" s="141">
        <f t="shared" si="140"/>
        <v>1266</v>
      </c>
      <c r="C1278" s="278" t="str">
        <f t="shared" si="137"/>
        <v/>
      </c>
      <c r="E1278" s="282" t="str" cm="1">
        <f t="array" ref="E1278">IF($C1278="","",INDEX(import_data,$C1278,E$9))</f>
        <v/>
      </c>
      <c r="F1278" s="280" t="str" cm="1">
        <f t="array" ref="F1278">IF($C1278="","",INDEX(import_data,$C1278,F$9))</f>
        <v/>
      </c>
      <c r="G1278" s="280" t="str" cm="1">
        <f t="array" ref="G1278">IF($C1278="","",INDEX(import_data,$C1278,G$9))</f>
        <v/>
      </c>
      <c r="H1278" s="280" t="str" cm="1">
        <f t="array" ref="H1278">IF($C1278="","",IF(INDEX(import_data,$C1278,H$9)="","",INDEX(import_data,$C1278,H$9)))</f>
        <v/>
      </c>
      <c r="I1278" s="300" t="str" cm="1">
        <f t="array" ref="I1278">IF($C1278="","",IF(INDEX(import_data,$C1278,I$9)="","",INDEX(import_data,$C1278,I$9)))</f>
        <v/>
      </c>
      <c r="K1278" s="312" t="str">
        <f t="shared" si="134"/>
        <v/>
      </c>
      <c r="L1278" s="92" t="s">
        <v>0</v>
      </c>
      <c r="M1278" s="312" t="str">
        <f t="shared" si="135"/>
        <v/>
      </c>
      <c r="N1278" s="92" t="s">
        <v>0</v>
      </c>
      <c r="O1278" s="312" t="str">
        <f t="shared" si="136"/>
        <v/>
      </c>
      <c r="P1278" s="92" t="s">
        <v>0</v>
      </c>
      <c r="Q1278" s="141">
        <f t="shared" si="139"/>
        <v>1266</v>
      </c>
      <c r="R1278" s="278" t="str">
        <f t="shared" si="138"/>
        <v/>
      </c>
      <c r="T1278" s="282" t="str" cm="1">
        <f t="array" ref="T1278">IFERROR(INDEX(import_data,MATCH($T$8&amp;"-"&amp;$Q1278,import_key,0),T$9),"")</f>
        <v/>
      </c>
      <c r="U1278" s="280" t="str" cm="1">
        <f t="array" ref="U1278">IFERROR(INDEX(import_data,MATCH($T$8&amp;"-"&amp;$Q1278,import_key,0),U$9),"")</f>
        <v/>
      </c>
      <c r="V1278" s="300" t="str" cm="1">
        <f t="array" ref="V1278">IFERROR(INDEX(import_data,MATCH($T$8&amp;"-"&amp;$Q1278,import_key,0),V$9),"")</f>
        <v/>
      </c>
    </row>
    <row r="1279" spans="2:22" x14ac:dyDescent="0.25">
      <c r="B1279" s="141">
        <f t="shared" si="140"/>
        <v>1267</v>
      </c>
      <c r="C1279" s="278" t="str">
        <f t="shared" si="137"/>
        <v/>
      </c>
      <c r="E1279" s="282" t="str" cm="1">
        <f t="array" ref="E1279">IF($C1279="","",INDEX(import_data,$C1279,E$9))</f>
        <v/>
      </c>
      <c r="F1279" s="280" t="str" cm="1">
        <f t="array" ref="F1279">IF($C1279="","",INDEX(import_data,$C1279,F$9))</f>
        <v/>
      </c>
      <c r="G1279" s="280" t="str" cm="1">
        <f t="array" ref="G1279">IF($C1279="","",INDEX(import_data,$C1279,G$9))</f>
        <v/>
      </c>
      <c r="H1279" s="280" t="str" cm="1">
        <f t="array" ref="H1279">IF($C1279="","",IF(INDEX(import_data,$C1279,H$9)="","",INDEX(import_data,$C1279,H$9)))</f>
        <v/>
      </c>
      <c r="I1279" s="300" t="str" cm="1">
        <f t="array" ref="I1279">IF($C1279="","",IF(INDEX(import_data,$C1279,I$9)="","",INDEX(import_data,$C1279,I$9)))</f>
        <v/>
      </c>
      <c r="K1279" s="312" t="str">
        <f t="shared" si="134"/>
        <v/>
      </c>
      <c r="L1279" s="92" t="s">
        <v>0</v>
      </c>
      <c r="M1279" s="312" t="str">
        <f t="shared" si="135"/>
        <v/>
      </c>
      <c r="N1279" s="92" t="s">
        <v>0</v>
      </c>
      <c r="O1279" s="312" t="str">
        <f t="shared" si="136"/>
        <v/>
      </c>
      <c r="P1279" s="92" t="s">
        <v>0</v>
      </c>
      <c r="Q1279" s="141">
        <f t="shared" si="139"/>
        <v>1267</v>
      </c>
      <c r="R1279" s="278" t="str">
        <f t="shared" si="138"/>
        <v/>
      </c>
      <c r="T1279" s="282" t="str" cm="1">
        <f t="array" ref="T1279">IFERROR(INDEX(import_data,MATCH($T$8&amp;"-"&amp;$Q1279,import_key,0),T$9),"")</f>
        <v/>
      </c>
      <c r="U1279" s="280" t="str" cm="1">
        <f t="array" ref="U1279">IFERROR(INDEX(import_data,MATCH($T$8&amp;"-"&amp;$Q1279,import_key,0),U$9),"")</f>
        <v/>
      </c>
      <c r="V1279" s="300" t="str" cm="1">
        <f t="array" ref="V1279">IFERROR(INDEX(import_data,MATCH($T$8&amp;"-"&amp;$Q1279,import_key,0),V$9),"")</f>
        <v/>
      </c>
    </row>
    <row r="1280" spans="2:22" x14ac:dyDescent="0.25">
      <c r="B1280" s="141">
        <f t="shared" si="140"/>
        <v>1268</v>
      </c>
      <c r="C1280" s="278" t="str">
        <f t="shared" si="137"/>
        <v/>
      </c>
      <c r="E1280" s="282" t="str" cm="1">
        <f t="array" ref="E1280">IF($C1280="","",INDEX(import_data,$C1280,E$9))</f>
        <v/>
      </c>
      <c r="F1280" s="280" t="str" cm="1">
        <f t="array" ref="F1280">IF($C1280="","",INDEX(import_data,$C1280,F$9))</f>
        <v/>
      </c>
      <c r="G1280" s="280" t="str" cm="1">
        <f t="array" ref="G1280">IF($C1280="","",INDEX(import_data,$C1280,G$9))</f>
        <v/>
      </c>
      <c r="H1280" s="280" t="str" cm="1">
        <f t="array" ref="H1280">IF($C1280="","",IF(INDEX(import_data,$C1280,H$9)="","",INDEX(import_data,$C1280,H$9)))</f>
        <v/>
      </c>
      <c r="I1280" s="300" t="str" cm="1">
        <f t="array" ref="I1280">IF($C1280="","",IF(INDEX(import_data,$C1280,I$9)="","",INDEX(import_data,$C1280,I$9)))</f>
        <v/>
      </c>
      <c r="K1280" s="312" t="str">
        <f t="shared" si="134"/>
        <v/>
      </c>
      <c r="L1280" s="92" t="s">
        <v>0</v>
      </c>
      <c r="M1280" s="312" t="str">
        <f t="shared" si="135"/>
        <v/>
      </c>
      <c r="N1280" s="92" t="s">
        <v>0</v>
      </c>
      <c r="O1280" s="312" t="str">
        <f t="shared" si="136"/>
        <v/>
      </c>
      <c r="P1280" s="92" t="s">
        <v>0</v>
      </c>
      <c r="Q1280" s="141">
        <f t="shared" si="139"/>
        <v>1268</v>
      </c>
      <c r="R1280" s="278" t="str">
        <f t="shared" si="138"/>
        <v/>
      </c>
      <c r="T1280" s="282" t="str" cm="1">
        <f t="array" ref="T1280">IFERROR(INDEX(import_data,MATCH($T$8&amp;"-"&amp;$Q1280,import_key,0),T$9),"")</f>
        <v/>
      </c>
      <c r="U1280" s="280" t="str" cm="1">
        <f t="array" ref="U1280">IFERROR(INDEX(import_data,MATCH($T$8&amp;"-"&amp;$Q1280,import_key,0),U$9),"")</f>
        <v/>
      </c>
      <c r="V1280" s="300" t="str" cm="1">
        <f t="array" ref="V1280">IFERROR(INDEX(import_data,MATCH($T$8&amp;"-"&amp;$Q1280,import_key,0),V$9),"")</f>
        <v/>
      </c>
    </row>
    <row r="1281" spans="2:22" x14ac:dyDescent="0.25">
      <c r="B1281" s="141">
        <f t="shared" si="140"/>
        <v>1269</v>
      </c>
      <c r="C1281" s="278" t="str">
        <f t="shared" si="137"/>
        <v/>
      </c>
      <c r="E1281" s="282" t="str" cm="1">
        <f t="array" ref="E1281">IF($C1281="","",INDEX(import_data,$C1281,E$9))</f>
        <v/>
      </c>
      <c r="F1281" s="280" t="str" cm="1">
        <f t="array" ref="F1281">IF($C1281="","",INDEX(import_data,$C1281,F$9))</f>
        <v/>
      </c>
      <c r="G1281" s="280" t="str" cm="1">
        <f t="array" ref="G1281">IF($C1281="","",INDEX(import_data,$C1281,G$9))</f>
        <v/>
      </c>
      <c r="H1281" s="280" t="str" cm="1">
        <f t="array" ref="H1281">IF($C1281="","",IF(INDEX(import_data,$C1281,H$9)="","",INDEX(import_data,$C1281,H$9)))</f>
        <v/>
      </c>
      <c r="I1281" s="300" t="str" cm="1">
        <f t="array" ref="I1281">IF($C1281="","",IF(INDEX(import_data,$C1281,I$9)="","",INDEX(import_data,$C1281,I$9)))</f>
        <v/>
      </c>
      <c r="K1281" s="312" t="str">
        <f t="shared" si="134"/>
        <v/>
      </c>
      <c r="L1281" s="92" t="s">
        <v>0</v>
      </c>
      <c r="M1281" s="312" t="str">
        <f t="shared" si="135"/>
        <v/>
      </c>
      <c r="N1281" s="92" t="s">
        <v>0</v>
      </c>
      <c r="O1281" s="312" t="str">
        <f t="shared" si="136"/>
        <v/>
      </c>
      <c r="P1281" s="92" t="s">
        <v>0</v>
      </c>
      <c r="Q1281" s="141">
        <f t="shared" si="139"/>
        <v>1269</v>
      </c>
      <c r="R1281" s="278" t="str">
        <f t="shared" si="138"/>
        <v/>
      </c>
      <c r="T1281" s="282" t="str" cm="1">
        <f t="array" ref="T1281">IFERROR(INDEX(import_data,MATCH($T$8&amp;"-"&amp;$Q1281,import_key,0),T$9),"")</f>
        <v/>
      </c>
      <c r="U1281" s="280" t="str" cm="1">
        <f t="array" ref="U1281">IFERROR(INDEX(import_data,MATCH($T$8&amp;"-"&amp;$Q1281,import_key,0),U$9),"")</f>
        <v/>
      </c>
      <c r="V1281" s="300" t="str" cm="1">
        <f t="array" ref="V1281">IFERROR(INDEX(import_data,MATCH($T$8&amp;"-"&amp;$Q1281,import_key,0),V$9),"")</f>
        <v/>
      </c>
    </row>
    <row r="1282" spans="2:22" x14ac:dyDescent="0.25">
      <c r="B1282" s="141">
        <f t="shared" si="140"/>
        <v>1270</v>
      </c>
      <c r="C1282" s="278" t="str">
        <f t="shared" si="137"/>
        <v/>
      </c>
      <c r="E1282" s="282" t="str" cm="1">
        <f t="array" ref="E1282">IF($C1282="","",INDEX(import_data,$C1282,E$9))</f>
        <v/>
      </c>
      <c r="F1282" s="280" t="str" cm="1">
        <f t="array" ref="F1282">IF($C1282="","",INDEX(import_data,$C1282,F$9))</f>
        <v/>
      </c>
      <c r="G1282" s="280" t="str" cm="1">
        <f t="array" ref="G1282">IF($C1282="","",INDEX(import_data,$C1282,G$9))</f>
        <v/>
      </c>
      <c r="H1282" s="280" t="str" cm="1">
        <f t="array" ref="H1282">IF($C1282="","",IF(INDEX(import_data,$C1282,H$9)="","",INDEX(import_data,$C1282,H$9)))</f>
        <v/>
      </c>
      <c r="I1282" s="300" t="str" cm="1">
        <f t="array" ref="I1282">IF($C1282="","",IF(INDEX(import_data,$C1282,I$9)="","",INDEX(import_data,$C1282,I$9)))</f>
        <v/>
      </c>
      <c r="K1282" s="312" t="str">
        <f t="shared" si="134"/>
        <v/>
      </c>
      <c r="L1282" s="92" t="s">
        <v>0</v>
      </c>
      <c r="M1282" s="312" t="str">
        <f t="shared" si="135"/>
        <v/>
      </c>
      <c r="N1282" s="92" t="s">
        <v>0</v>
      </c>
      <c r="O1282" s="312" t="str">
        <f t="shared" si="136"/>
        <v/>
      </c>
      <c r="P1282" s="92" t="s">
        <v>0</v>
      </c>
      <c r="Q1282" s="141">
        <f t="shared" si="139"/>
        <v>1270</v>
      </c>
      <c r="R1282" s="278" t="str">
        <f t="shared" si="138"/>
        <v/>
      </c>
      <c r="T1282" s="282" t="str" cm="1">
        <f t="array" ref="T1282">IFERROR(INDEX(import_data,MATCH($T$8&amp;"-"&amp;$Q1282,import_key,0),T$9),"")</f>
        <v/>
      </c>
      <c r="U1282" s="280" t="str" cm="1">
        <f t="array" ref="U1282">IFERROR(INDEX(import_data,MATCH($T$8&amp;"-"&amp;$Q1282,import_key,0),U$9),"")</f>
        <v/>
      </c>
      <c r="V1282" s="300" t="str" cm="1">
        <f t="array" ref="V1282">IFERROR(INDEX(import_data,MATCH($T$8&amp;"-"&amp;$Q1282,import_key,0),V$9),"")</f>
        <v/>
      </c>
    </row>
    <row r="1283" spans="2:22" x14ac:dyDescent="0.25">
      <c r="B1283" s="141">
        <f t="shared" si="140"/>
        <v>1271</v>
      </c>
      <c r="C1283" s="278" t="str">
        <f t="shared" si="137"/>
        <v/>
      </c>
      <c r="E1283" s="282" t="str" cm="1">
        <f t="array" ref="E1283">IF($C1283="","",INDEX(import_data,$C1283,E$9))</f>
        <v/>
      </c>
      <c r="F1283" s="280" t="str" cm="1">
        <f t="array" ref="F1283">IF($C1283="","",INDEX(import_data,$C1283,F$9))</f>
        <v/>
      </c>
      <c r="G1283" s="280" t="str" cm="1">
        <f t="array" ref="G1283">IF($C1283="","",INDEX(import_data,$C1283,G$9))</f>
        <v/>
      </c>
      <c r="H1283" s="280" t="str" cm="1">
        <f t="array" ref="H1283">IF($C1283="","",IF(INDEX(import_data,$C1283,H$9)="","",INDEX(import_data,$C1283,H$9)))</f>
        <v/>
      </c>
      <c r="I1283" s="300" t="str" cm="1">
        <f t="array" ref="I1283">IF($C1283="","",IF(INDEX(import_data,$C1283,I$9)="","",INDEX(import_data,$C1283,I$9)))</f>
        <v/>
      </c>
      <c r="K1283" s="312" t="str">
        <f t="shared" si="134"/>
        <v/>
      </c>
      <c r="L1283" s="92" t="s">
        <v>0</v>
      </c>
      <c r="M1283" s="312" t="str">
        <f t="shared" si="135"/>
        <v/>
      </c>
      <c r="N1283" s="92" t="s">
        <v>0</v>
      </c>
      <c r="O1283" s="312" t="str">
        <f t="shared" si="136"/>
        <v/>
      </c>
      <c r="P1283" s="92" t="s">
        <v>0</v>
      </c>
      <c r="Q1283" s="141">
        <f t="shared" si="139"/>
        <v>1271</v>
      </c>
      <c r="R1283" s="278" t="str">
        <f t="shared" si="138"/>
        <v/>
      </c>
      <c r="T1283" s="282" t="str" cm="1">
        <f t="array" ref="T1283">IFERROR(INDEX(import_data,MATCH($T$8&amp;"-"&amp;$Q1283,import_key,0),T$9),"")</f>
        <v/>
      </c>
      <c r="U1283" s="280" t="str" cm="1">
        <f t="array" ref="U1283">IFERROR(INDEX(import_data,MATCH($T$8&amp;"-"&amp;$Q1283,import_key,0),U$9),"")</f>
        <v/>
      </c>
      <c r="V1283" s="300" t="str" cm="1">
        <f t="array" ref="V1283">IFERROR(INDEX(import_data,MATCH($T$8&amp;"-"&amp;$Q1283,import_key,0),V$9),"")</f>
        <v/>
      </c>
    </row>
    <row r="1284" spans="2:22" x14ac:dyDescent="0.25">
      <c r="B1284" s="141">
        <f t="shared" si="140"/>
        <v>1272</v>
      </c>
      <c r="C1284" s="278" t="str">
        <f t="shared" si="137"/>
        <v/>
      </c>
      <c r="E1284" s="282" t="str" cm="1">
        <f t="array" ref="E1284">IF($C1284="","",INDEX(import_data,$C1284,E$9))</f>
        <v/>
      </c>
      <c r="F1284" s="280" t="str" cm="1">
        <f t="array" ref="F1284">IF($C1284="","",INDEX(import_data,$C1284,F$9))</f>
        <v/>
      </c>
      <c r="G1284" s="280" t="str" cm="1">
        <f t="array" ref="G1284">IF($C1284="","",INDEX(import_data,$C1284,G$9))</f>
        <v/>
      </c>
      <c r="H1284" s="280" t="str" cm="1">
        <f t="array" ref="H1284">IF($C1284="","",IF(INDEX(import_data,$C1284,H$9)="","",INDEX(import_data,$C1284,H$9)))</f>
        <v/>
      </c>
      <c r="I1284" s="300" t="str" cm="1">
        <f t="array" ref="I1284">IF($C1284="","",IF(INDEX(import_data,$C1284,I$9)="","",INDEX(import_data,$C1284,I$9)))</f>
        <v/>
      </c>
      <c r="K1284" s="312" t="str">
        <f t="shared" si="134"/>
        <v/>
      </c>
      <c r="L1284" s="92" t="s">
        <v>0</v>
      </c>
      <c r="M1284" s="312" t="str">
        <f t="shared" si="135"/>
        <v/>
      </c>
      <c r="N1284" s="92" t="s">
        <v>0</v>
      </c>
      <c r="O1284" s="312" t="str">
        <f t="shared" si="136"/>
        <v/>
      </c>
      <c r="P1284" s="92" t="s">
        <v>0</v>
      </c>
      <c r="Q1284" s="141">
        <f t="shared" si="139"/>
        <v>1272</v>
      </c>
      <c r="R1284" s="278" t="str">
        <f t="shared" si="138"/>
        <v/>
      </c>
      <c r="T1284" s="282" t="str" cm="1">
        <f t="array" ref="T1284">IFERROR(INDEX(import_data,MATCH($T$8&amp;"-"&amp;$Q1284,import_key,0),T$9),"")</f>
        <v/>
      </c>
      <c r="U1284" s="280" t="str" cm="1">
        <f t="array" ref="U1284">IFERROR(INDEX(import_data,MATCH($T$8&amp;"-"&amp;$Q1284,import_key,0),U$9),"")</f>
        <v/>
      </c>
      <c r="V1284" s="300" t="str" cm="1">
        <f t="array" ref="V1284">IFERROR(INDEX(import_data,MATCH($T$8&amp;"-"&amp;$Q1284,import_key,0),V$9),"")</f>
        <v/>
      </c>
    </row>
    <row r="1285" spans="2:22" x14ac:dyDescent="0.25">
      <c r="B1285" s="141">
        <f t="shared" si="140"/>
        <v>1273</v>
      </c>
      <c r="C1285" s="278" t="str">
        <f t="shared" si="137"/>
        <v/>
      </c>
      <c r="E1285" s="282" t="str" cm="1">
        <f t="array" ref="E1285">IF($C1285="","",INDEX(import_data,$C1285,E$9))</f>
        <v/>
      </c>
      <c r="F1285" s="280" t="str" cm="1">
        <f t="array" ref="F1285">IF($C1285="","",INDEX(import_data,$C1285,F$9))</f>
        <v/>
      </c>
      <c r="G1285" s="280" t="str" cm="1">
        <f t="array" ref="G1285">IF($C1285="","",INDEX(import_data,$C1285,G$9))</f>
        <v/>
      </c>
      <c r="H1285" s="280" t="str" cm="1">
        <f t="array" ref="H1285">IF($C1285="","",IF(INDEX(import_data,$C1285,H$9)="","",INDEX(import_data,$C1285,H$9)))</f>
        <v/>
      </c>
      <c r="I1285" s="300" t="str" cm="1">
        <f t="array" ref="I1285">IF($C1285="","",IF(INDEX(import_data,$C1285,I$9)="","",INDEX(import_data,$C1285,I$9)))</f>
        <v/>
      </c>
      <c r="K1285" s="312" t="str">
        <f t="shared" si="134"/>
        <v/>
      </c>
      <c r="L1285" s="92" t="s">
        <v>0</v>
      </c>
      <c r="M1285" s="312" t="str">
        <f t="shared" si="135"/>
        <v/>
      </c>
      <c r="N1285" s="92" t="s">
        <v>0</v>
      </c>
      <c r="O1285" s="312" t="str">
        <f t="shared" si="136"/>
        <v/>
      </c>
      <c r="P1285" s="92" t="s">
        <v>0</v>
      </c>
      <c r="Q1285" s="141">
        <f t="shared" si="139"/>
        <v>1273</v>
      </c>
      <c r="R1285" s="278" t="str">
        <f t="shared" si="138"/>
        <v/>
      </c>
      <c r="T1285" s="282" t="str" cm="1">
        <f t="array" ref="T1285">IFERROR(INDEX(import_data,MATCH($T$8&amp;"-"&amp;$Q1285,import_key,0),T$9),"")</f>
        <v/>
      </c>
      <c r="U1285" s="280" t="str" cm="1">
        <f t="array" ref="U1285">IFERROR(INDEX(import_data,MATCH($T$8&amp;"-"&amp;$Q1285,import_key,0),U$9),"")</f>
        <v/>
      </c>
      <c r="V1285" s="300" t="str" cm="1">
        <f t="array" ref="V1285">IFERROR(INDEX(import_data,MATCH($T$8&amp;"-"&amp;$Q1285,import_key,0),V$9),"")</f>
        <v/>
      </c>
    </row>
    <row r="1286" spans="2:22" x14ac:dyDescent="0.25">
      <c r="B1286" s="141">
        <f t="shared" si="140"/>
        <v>1274</v>
      </c>
      <c r="C1286" s="278" t="str">
        <f t="shared" si="137"/>
        <v/>
      </c>
      <c r="E1286" s="282" t="str" cm="1">
        <f t="array" ref="E1286">IF($C1286="","",INDEX(import_data,$C1286,E$9))</f>
        <v/>
      </c>
      <c r="F1286" s="280" t="str" cm="1">
        <f t="array" ref="F1286">IF($C1286="","",INDEX(import_data,$C1286,F$9))</f>
        <v/>
      </c>
      <c r="G1286" s="280" t="str" cm="1">
        <f t="array" ref="G1286">IF($C1286="","",INDEX(import_data,$C1286,G$9))</f>
        <v/>
      </c>
      <c r="H1286" s="280" t="str" cm="1">
        <f t="array" ref="H1286">IF($C1286="","",IF(INDEX(import_data,$C1286,H$9)="","",INDEX(import_data,$C1286,H$9)))</f>
        <v/>
      </c>
      <c r="I1286" s="300" t="str" cm="1">
        <f t="array" ref="I1286">IF($C1286="","",IF(INDEX(import_data,$C1286,I$9)="","",INDEX(import_data,$C1286,I$9)))</f>
        <v/>
      </c>
      <c r="K1286" s="312" t="str">
        <f t="shared" si="134"/>
        <v/>
      </c>
      <c r="L1286" s="92" t="s">
        <v>0</v>
      </c>
      <c r="M1286" s="312" t="str">
        <f t="shared" si="135"/>
        <v/>
      </c>
      <c r="N1286" s="92" t="s">
        <v>0</v>
      </c>
      <c r="O1286" s="312" t="str">
        <f t="shared" si="136"/>
        <v/>
      </c>
      <c r="P1286" s="92" t="s">
        <v>0</v>
      </c>
      <c r="Q1286" s="141">
        <f t="shared" si="139"/>
        <v>1274</v>
      </c>
      <c r="R1286" s="278" t="str">
        <f t="shared" si="138"/>
        <v/>
      </c>
      <c r="T1286" s="282" t="str" cm="1">
        <f t="array" ref="T1286">IFERROR(INDEX(import_data,MATCH($T$8&amp;"-"&amp;$Q1286,import_key,0),T$9),"")</f>
        <v/>
      </c>
      <c r="U1286" s="280" t="str" cm="1">
        <f t="array" ref="U1286">IFERROR(INDEX(import_data,MATCH($T$8&amp;"-"&amp;$Q1286,import_key,0),U$9),"")</f>
        <v/>
      </c>
      <c r="V1286" s="300" t="str" cm="1">
        <f t="array" ref="V1286">IFERROR(INDEX(import_data,MATCH($T$8&amp;"-"&amp;$Q1286,import_key,0),V$9),"")</f>
        <v/>
      </c>
    </row>
    <row r="1287" spans="2:22" x14ac:dyDescent="0.25">
      <c r="B1287" s="141">
        <f t="shared" si="140"/>
        <v>1275</v>
      </c>
      <c r="C1287" s="278" t="str">
        <f t="shared" si="137"/>
        <v/>
      </c>
      <c r="E1287" s="282" t="str" cm="1">
        <f t="array" ref="E1287">IF($C1287="","",INDEX(import_data,$C1287,E$9))</f>
        <v/>
      </c>
      <c r="F1287" s="280" t="str" cm="1">
        <f t="array" ref="F1287">IF($C1287="","",INDEX(import_data,$C1287,F$9))</f>
        <v/>
      </c>
      <c r="G1287" s="280" t="str" cm="1">
        <f t="array" ref="G1287">IF($C1287="","",INDEX(import_data,$C1287,G$9))</f>
        <v/>
      </c>
      <c r="H1287" s="280" t="str" cm="1">
        <f t="array" ref="H1287">IF($C1287="","",IF(INDEX(import_data,$C1287,H$9)="","",INDEX(import_data,$C1287,H$9)))</f>
        <v/>
      </c>
      <c r="I1287" s="300" t="str" cm="1">
        <f t="array" ref="I1287">IF($C1287="","",IF(INDEX(import_data,$C1287,I$9)="","",INDEX(import_data,$C1287,I$9)))</f>
        <v/>
      </c>
      <c r="K1287" s="312" t="str">
        <f t="shared" si="134"/>
        <v/>
      </c>
      <c r="L1287" s="92" t="s">
        <v>0</v>
      </c>
      <c r="M1287" s="312" t="str">
        <f t="shared" si="135"/>
        <v/>
      </c>
      <c r="N1287" s="92" t="s">
        <v>0</v>
      </c>
      <c r="O1287" s="312" t="str">
        <f t="shared" si="136"/>
        <v/>
      </c>
      <c r="P1287" s="92" t="s">
        <v>0</v>
      </c>
      <c r="Q1287" s="141">
        <f t="shared" si="139"/>
        <v>1275</v>
      </c>
      <c r="R1287" s="278" t="str">
        <f t="shared" si="138"/>
        <v/>
      </c>
      <c r="T1287" s="282" t="str" cm="1">
        <f t="array" ref="T1287">IFERROR(INDEX(import_data,MATCH($T$8&amp;"-"&amp;$Q1287,import_key,0),T$9),"")</f>
        <v/>
      </c>
      <c r="U1287" s="280" t="str" cm="1">
        <f t="array" ref="U1287">IFERROR(INDEX(import_data,MATCH($T$8&amp;"-"&amp;$Q1287,import_key,0),U$9),"")</f>
        <v/>
      </c>
      <c r="V1287" s="300" t="str" cm="1">
        <f t="array" ref="V1287">IFERROR(INDEX(import_data,MATCH($T$8&amp;"-"&amp;$Q1287,import_key,0),V$9),"")</f>
        <v/>
      </c>
    </row>
    <row r="1288" spans="2:22" x14ac:dyDescent="0.25">
      <c r="B1288" s="141">
        <f t="shared" si="140"/>
        <v>1276</v>
      </c>
      <c r="C1288" s="278" t="str">
        <f t="shared" si="137"/>
        <v/>
      </c>
      <c r="E1288" s="282" t="str" cm="1">
        <f t="array" ref="E1288">IF($C1288="","",INDEX(import_data,$C1288,E$9))</f>
        <v/>
      </c>
      <c r="F1288" s="280" t="str" cm="1">
        <f t="array" ref="F1288">IF($C1288="","",INDEX(import_data,$C1288,F$9))</f>
        <v/>
      </c>
      <c r="G1288" s="280" t="str" cm="1">
        <f t="array" ref="G1288">IF($C1288="","",INDEX(import_data,$C1288,G$9))</f>
        <v/>
      </c>
      <c r="H1288" s="280" t="str" cm="1">
        <f t="array" ref="H1288">IF($C1288="","",IF(INDEX(import_data,$C1288,H$9)="","",INDEX(import_data,$C1288,H$9)))</f>
        <v/>
      </c>
      <c r="I1288" s="300" t="str" cm="1">
        <f t="array" ref="I1288">IF($C1288="","",IF(INDEX(import_data,$C1288,I$9)="","",INDEX(import_data,$C1288,I$9)))</f>
        <v/>
      </c>
      <c r="K1288" s="312" t="str">
        <f t="shared" si="134"/>
        <v/>
      </c>
      <c r="L1288" s="92" t="s">
        <v>0</v>
      </c>
      <c r="M1288" s="312" t="str">
        <f t="shared" si="135"/>
        <v/>
      </c>
      <c r="N1288" s="92" t="s">
        <v>0</v>
      </c>
      <c r="O1288" s="312" t="str">
        <f t="shared" si="136"/>
        <v/>
      </c>
      <c r="P1288" s="92" t="s">
        <v>0</v>
      </c>
      <c r="Q1288" s="141">
        <f t="shared" si="139"/>
        <v>1276</v>
      </c>
      <c r="R1288" s="278" t="str">
        <f t="shared" si="138"/>
        <v/>
      </c>
      <c r="T1288" s="282" t="str" cm="1">
        <f t="array" ref="T1288">IFERROR(INDEX(import_data,MATCH($T$8&amp;"-"&amp;$Q1288,import_key,0),T$9),"")</f>
        <v/>
      </c>
      <c r="U1288" s="280" t="str" cm="1">
        <f t="array" ref="U1288">IFERROR(INDEX(import_data,MATCH($T$8&amp;"-"&amp;$Q1288,import_key,0),U$9),"")</f>
        <v/>
      </c>
      <c r="V1288" s="300" t="str" cm="1">
        <f t="array" ref="V1288">IFERROR(INDEX(import_data,MATCH($T$8&amp;"-"&amp;$Q1288,import_key,0),V$9),"")</f>
        <v/>
      </c>
    </row>
    <row r="1289" spans="2:22" x14ac:dyDescent="0.25">
      <c r="B1289" s="141">
        <f t="shared" si="140"/>
        <v>1277</v>
      </c>
      <c r="C1289" s="278" t="str">
        <f t="shared" si="137"/>
        <v/>
      </c>
      <c r="E1289" s="282" t="str" cm="1">
        <f t="array" ref="E1289">IF($C1289="","",INDEX(import_data,$C1289,E$9))</f>
        <v/>
      </c>
      <c r="F1289" s="280" t="str" cm="1">
        <f t="array" ref="F1289">IF($C1289="","",INDEX(import_data,$C1289,F$9))</f>
        <v/>
      </c>
      <c r="G1289" s="280" t="str" cm="1">
        <f t="array" ref="G1289">IF($C1289="","",INDEX(import_data,$C1289,G$9))</f>
        <v/>
      </c>
      <c r="H1289" s="280" t="str" cm="1">
        <f t="array" ref="H1289">IF($C1289="","",IF(INDEX(import_data,$C1289,H$9)="","",INDEX(import_data,$C1289,H$9)))</f>
        <v/>
      </c>
      <c r="I1289" s="300" t="str" cm="1">
        <f t="array" ref="I1289">IF($C1289="","",IF(INDEX(import_data,$C1289,I$9)="","",INDEX(import_data,$C1289,I$9)))</f>
        <v/>
      </c>
      <c r="K1289" s="312" t="str">
        <f t="shared" si="134"/>
        <v/>
      </c>
      <c r="L1289" s="92" t="s">
        <v>0</v>
      </c>
      <c r="M1289" s="312" t="str">
        <f t="shared" si="135"/>
        <v/>
      </c>
      <c r="N1289" s="92" t="s">
        <v>0</v>
      </c>
      <c r="O1289" s="312" t="str">
        <f t="shared" si="136"/>
        <v/>
      </c>
      <c r="P1289" s="92" t="s">
        <v>0</v>
      </c>
      <c r="Q1289" s="141">
        <f t="shared" si="139"/>
        <v>1277</v>
      </c>
      <c r="R1289" s="278" t="str">
        <f t="shared" si="138"/>
        <v/>
      </c>
      <c r="T1289" s="282" t="str" cm="1">
        <f t="array" ref="T1289">IFERROR(INDEX(import_data,MATCH($T$8&amp;"-"&amp;$Q1289,import_key,0),T$9),"")</f>
        <v/>
      </c>
      <c r="U1289" s="280" t="str" cm="1">
        <f t="array" ref="U1289">IFERROR(INDEX(import_data,MATCH($T$8&amp;"-"&amp;$Q1289,import_key,0),U$9),"")</f>
        <v/>
      </c>
      <c r="V1289" s="300" t="str" cm="1">
        <f t="array" ref="V1289">IFERROR(INDEX(import_data,MATCH($T$8&amp;"-"&amp;$Q1289,import_key,0),V$9),"")</f>
        <v/>
      </c>
    </row>
    <row r="1290" spans="2:22" x14ac:dyDescent="0.25">
      <c r="B1290" s="141">
        <f t="shared" si="140"/>
        <v>1278</v>
      </c>
      <c r="C1290" s="278" t="str">
        <f t="shared" si="137"/>
        <v/>
      </c>
      <c r="E1290" s="282" t="str" cm="1">
        <f t="array" ref="E1290">IF($C1290="","",INDEX(import_data,$C1290,E$9))</f>
        <v/>
      </c>
      <c r="F1290" s="280" t="str" cm="1">
        <f t="array" ref="F1290">IF($C1290="","",INDEX(import_data,$C1290,F$9))</f>
        <v/>
      </c>
      <c r="G1290" s="280" t="str" cm="1">
        <f t="array" ref="G1290">IF($C1290="","",INDEX(import_data,$C1290,G$9))</f>
        <v/>
      </c>
      <c r="H1290" s="280" t="str" cm="1">
        <f t="array" ref="H1290">IF($C1290="","",IF(INDEX(import_data,$C1290,H$9)="","",INDEX(import_data,$C1290,H$9)))</f>
        <v/>
      </c>
      <c r="I1290" s="300" t="str" cm="1">
        <f t="array" ref="I1290">IF($C1290="","",IF(INDEX(import_data,$C1290,I$9)="","",INDEX(import_data,$C1290,I$9)))</f>
        <v/>
      </c>
      <c r="K1290" s="312" t="str">
        <f t="shared" si="134"/>
        <v/>
      </c>
      <c r="L1290" s="92" t="s">
        <v>0</v>
      </c>
      <c r="M1290" s="312" t="str">
        <f t="shared" si="135"/>
        <v/>
      </c>
      <c r="N1290" s="92" t="s">
        <v>0</v>
      </c>
      <c r="O1290" s="312" t="str">
        <f t="shared" si="136"/>
        <v/>
      </c>
      <c r="P1290" s="92" t="s">
        <v>0</v>
      </c>
      <c r="Q1290" s="141">
        <f t="shared" si="139"/>
        <v>1278</v>
      </c>
      <c r="R1290" s="278" t="str">
        <f t="shared" si="138"/>
        <v/>
      </c>
      <c r="T1290" s="282" t="str" cm="1">
        <f t="array" ref="T1290">IFERROR(INDEX(import_data,MATCH($T$8&amp;"-"&amp;$Q1290,import_key,0),T$9),"")</f>
        <v/>
      </c>
      <c r="U1290" s="280" t="str" cm="1">
        <f t="array" ref="U1290">IFERROR(INDEX(import_data,MATCH($T$8&amp;"-"&amp;$Q1290,import_key,0),U$9),"")</f>
        <v/>
      </c>
      <c r="V1290" s="300" t="str" cm="1">
        <f t="array" ref="V1290">IFERROR(INDEX(import_data,MATCH($T$8&amp;"-"&amp;$Q1290,import_key,0),V$9),"")</f>
        <v/>
      </c>
    </row>
    <row r="1291" spans="2:22" x14ac:dyDescent="0.25">
      <c r="B1291" s="141">
        <f t="shared" si="140"/>
        <v>1279</v>
      </c>
      <c r="C1291" s="278" t="str">
        <f t="shared" si="137"/>
        <v/>
      </c>
      <c r="E1291" s="282" t="str" cm="1">
        <f t="array" ref="E1291">IF($C1291="","",INDEX(import_data,$C1291,E$9))</f>
        <v/>
      </c>
      <c r="F1291" s="280" t="str" cm="1">
        <f t="array" ref="F1291">IF($C1291="","",INDEX(import_data,$C1291,F$9))</f>
        <v/>
      </c>
      <c r="G1291" s="280" t="str" cm="1">
        <f t="array" ref="G1291">IF($C1291="","",INDEX(import_data,$C1291,G$9))</f>
        <v/>
      </c>
      <c r="H1291" s="280" t="str" cm="1">
        <f t="array" ref="H1291">IF($C1291="","",IF(INDEX(import_data,$C1291,H$9)="","",INDEX(import_data,$C1291,H$9)))</f>
        <v/>
      </c>
      <c r="I1291" s="300" t="str" cm="1">
        <f t="array" ref="I1291">IF($C1291="","",IF(INDEX(import_data,$C1291,I$9)="","",INDEX(import_data,$C1291,I$9)))</f>
        <v/>
      </c>
      <c r="K1291" s="312" t="str">
        <f t="shared" si="134"/>
        <v/>
      </c>
      <c r="L1291" s="92" t="s">
        <v>0</v>
      </c>
      <c r="M1291" s="312" t="str">
        <f t="shared" si="135"/>
        <v/>
      </c>
      <c r="N1291" s="92" t="s">
        <v>0</v>
      </c>
      <c r="O1291" s="312" t="str">
        <f t="shared" si="136"/>
        <v/>
      </c>
      <c r="P1291" s="92" t="s">
        <v>0</v>
      </c>
      <c r="Q1291" s="141">
        <f t="shared" si="139"/>
        <v>1279</v>
      </c>
      <c r="R1291" s="278" t="str">
        <f t="shared" si="138"/>
        <v/>
      </c>
      <c r="T1291" s="282" t="str" cm="1">
        <f t="array" ref="T1291">IFERROR(INDEX(import_data,MATCH($T$8&amp;"-"&amp;$Q1291,import_key,0),T$9),"")</f>
        <v/>
      </c>
      <c r="U1291" s="280" t="str" cm="1">
        <f t="array" ref="U1291">IFERROR(INDEX(import_data,MATCH($T$8&amp;"-"&amp;$Q1291,import_key,0),U$9),"")</f>
        <v/>
      </c>
      <c r="V1291" s="300" t="str" cm="1">
        <f t="array" ref="V1291">IFERROR(INDEX(import_data,MATCH($T$8&amp;"-"&amp;$Q1291,import_key,0),V$9),"")</f>
        <v/>
      </c>
    </row>
    <row r="1292" spans="2:22" x14ac:dyDescent="0.25">
      <c r="B1292" s="141">
        <f t="shared" si="140"/>
        <v>1280</v>
      </c>
      <c r="C1292" s="278" t="str">
        <f t="shared" si="137"/>
        <v/>
      </c>
      <c r="E1292" s="282" t="str" cm="1">
        <f t="array" ref="E1292">IF($C1292="","",INDEX(import_data,$C1292,E$9))</f>
        <v/>
      </c>
      <c r="F1292" s="280" t="str" cm="1">
        <f t="array" ref="F1292">IF($C1292="","",INDEX(import_data,$C1292,F$9))</f>
        <v/>
      </c>
      <c r="G1292" s="280" t="str" cm="1">
        <f t="array" ref="G1292">IF($C1292="","",INDEX(import_data,$C1292,G$9))</f>
        <v/>
      </c>
      <c r="H1292" s="280" t="str" cm="1">
        <f t="array" ref="H1292">IF($C1292="","",IF(INDEX(import_data,$C1292,H$9)="","",INDEX(import_data,$C1292,H$9)))</f>
        <v/>
      </c>
      <c r="I1292" s="300" t="str" cm="1">
        <f t="array" ref="I1292">IF($C1292="","",IF(INDEX(import_data,$C1292,I$9)="","",INDEX(import_data,$C1292,I$9)))</f>
        <v/>
      </c>
      <c r="K1292" s="312" t="str">
        <f t="shared" ref="K1292:K1355" si="141">IF(F1292="","",F1292) &amp; IF(G1292="",""," – " &amp; G1292) &amp; IF(H1292="",""," – " &amp; H1292) &amp; IF(I1292="",""," – " &amp; I1292)</f>
        <v/>
      </c>
      <c r="L1292" s="92" t="s">
        <v>0</v>
      </c>
      <c r="M1292" s="312" t="str">
        <f t="shared" ref="M1292:M1355" si="142">IF(F1292="","",F1292) &amp; IF(G1292="",""," – " &amp; G1292) &amp; IF(H1292="",""," – " &amp; H1292)</f>
        <v/>
      </c>
      <c r="N1292" s="92" t="s">
        <v>0</v>
      </c>
      <c r="O1292" s="312" t="str">
        <f t="shared" ref="O1292:O1355" si="143">IF(F1292="","",F1292) &amp; IF(G1292="",""," – " &amp; G1292)</f>
        <v/>
      </c>
      <c r="P1292" s="92" t="s">
        <v>0</v>
      </c>
      <c r="Q1292" s="141">
        <f t="shared" si="139"/>
        <v>1280</v>
      </c>
      <c r="R1292" s="278" t="str">
        <f t="shared" si="138"/>
        <v/>
      </c>
      <c r="T1292" s="282" t="str" cm="1">
        <f t="array" ref="T1292">IFERROR(INDEX(import_data,MATCH($T$8&amp;"-"&amp;$Q1292,import_key,0),T$9),"")</f>
        <v/>
      </c>
      <c r="U1292" s="280" t="str" cm="1">
        <f t="array" ref="U1292">IFERROR(INDEX(import_data,MATCH($T$8&amp;"-"&amp;$Q1292,import_key,0),U$9),"")</f>
        <v/>
      </c>
      <c r="V1292" s="300" t="str" cm="1">
        <f t="array" ref="V1292">IFERROR(INDEX(import_data,MATCH($T$8&amp;"-"&amp;$Q1292,import_key,0),V$9),"")</f>
        <v/>
      </c>
    </row>
    <row r="1293" spans="2:22" x14ac:dyDescent="0.25">
      <c r="B1293" s="141">
        <f t="shared" si="140"/>
        <v>1281</v>
      </c>
      <c r="C1293" s="278" t="str">
        <f t="shared" ref="C1293:C1356" si="144">IFERROR(MATCH($E$8&amp;"-"&amp;B1293,import_key,0),"")</f>
        <v/>
      </c>
      <c r="E1293" s="282" t="str" cm="1">
        <f t="array" ref="E1293">IF($C1293="","",INDEX(import_data,$C1293,E$9))</f>
        <v/>
      </c>
      <c r="F1293" s="280" t="str" cm="1">
        <f t="array" ref="F1293">IF($C1293="","",INDEX(import_data,$C1293,F$9))</f>
        <v/>
      </c>
      <c r="G1293" s="280" t="str" cm="1">
        <f t="array" ref="G1293">IF($C1293="","",INDEX(import_data,$C1293,G$9))</f>
        <v/>
      </c>
      <c r="H1293" s="280" t="str" cm="1">
        <f t="array" ref="H1293">IF($C1293="","",IF(INDEX(import_data,$C1293,H$9)="","",INDEX(import_data,$C1293,H$9)))</f>
        <v/>
      </c>
      <c r="I1293" s="300" t="str" cm="1">
        <f t="array" ref="I1293">IF($C1293="","",IF(INDEX(import_data,$C1293,I$9)="","",INDEX(import_data,$C1293,I$9)))</f>
        <v/>
      </c>
      <c r="K1293" s="312" t="str">
        <f t="shared" si="141"/>
        <v/>
      </c>
      <c r="L1293" s="92" t="s">
        <v>0</v>
      </c>
      <c r="M1293" s="312" t="str">
        <f t="shared" si="142"/>
        <v/>
      </c>
      <c r="N1293" s="92" t="s">
        <v>0</v>
      </c>
      <c r="O1293" s="312" t="str">
        <f t="shared" si="143"/>
        <v/>
      </c>
      <c r="P1293" s="92" t="s">
        <v>0</v>
      </c>
      <c r="Q1293" s="141">
        <f t="shared" si="139"/>
        <v>1281</v>
      </c>
      <c r="R1293" s="278" t="str">
        <f t="shared" ref="R1293:R1356" si="145">IFERROR(MATCH($T$8&amp;"-"&amp;Q1293,import_key,0),"")</f>
        <v/>
      </c>
      <c r="T1293" s="282" t="str" cm="1">
        <f t="array" ref="T1293">IFERROR(INDEX(import_data,MATCH($T$8&amp;"-"&amp;$Q1293,import_key,0),T$9),"")</f>
        <v/>
      </c>
      <c r="U1293" s="280" t="str" cm="1">
        <f t="array" ref="U1293">IFERROR(INDEX(import_data,MATCH($T$8&amp;"-"&amp;$Q1293,import_key,0),U$9),"")</f>
        <v/>
      </c>
      <c r="V1293" s="300" t="str" cm="1">
        <f t="array" ref="V1293">IFERROR(INDEX(import_data,MATCH($T$8&amp;"-"&amp;$Q1293,import_key,0),V$9),"")</f>
        <v/>
      </c>
    </row>
    <row r="1294" spans="2:22" x14ac:dyDescent="0.25">
      <c r="B1294" s="141">
        <f t="shared" si="140"/>
        <v>1282</v>
      </c>
      <c r="C1294" s="278" t="str">
        <f t="shared" si="144"/>
        <v/>
      </c>
      <c r="E1294" s="282" t="str" cm="1">
        <f t="array" ref="E1294">IF($C1294="","",INDEX(import_data,$C1294,E$9))</f>
        <v/>
      </c>
      <c r="F1294" s="280" t="str" cm="1">
        <f t="array" ref="F1294">IF($C1294="","",INDEX(import_data,$C1294,F$9))</f>
        <v/>
      </c>
      <c r="G1294" s="280" t="str" cm="1">
        <f t="array" ref="G1294">IF($C1294="","",INDEX(import_data,$C1294,G$9))</f>
        <v/>
      </c>
      <c r="H1294" s="280" t="str" cm="1">
        <f t="array" ref="H1294">IF($C1294="","",IF(INDEX(import_data,$C1294,H$9)="","",INDEX(import_data,$C1294,H$9)))</f>
        <v/>
      </c>
      <c r="I1294" s="300" t="str" cm="1">
        <f t="array" ref="I1294">IF($C1294="","",IF(INDEX(import_data,$C1294,I$9)="","",INDEX(import_data,$C1294,I$9)))</f>
        <v/>
      </c>
      <c r="K1294" s="312" t="str">
        <f t="shared" si="141"/>
        <v/>
      </c>
      <c r="L1294" s="92" t="s">
        <v>0</v>
      </c>
      <c r="M1294" s="312" t="str">
        <f t="shared" si="142"/>
        <v/>
      </c>
      <c r="N1294" s="92" t="s">
        <v>0</v>
      </c>
      <c r="O1294" s="312" t="str">
        <f t="shared" si="143"/>
        <v/>
      </c>
      <c r="P1294" s="92" t="s">
        <v>0</v>
      </c>
      <c r="Q1294" s="141">
        <f t="shared" ref="Q1294:Q1357" si="146">Q1293+1</f>
        <v>1282</v>
      </c>
      <c r="R1294" s="278" t="str">
        <f t="shared" si="145"/>
        <v/>
      </c>
      <c r="T1294" s="282" t="str" cm="1">
        <f t="array" ref="T1294">IFERROR(INDEX(import_data,MATCH($T$8&amp;"-"&amp;$Q1294,import_key,0),T$9),"")</f>
        <v/>
      </c>
      <c r="U1294" s="280" t="str" cm="1">
        <f t="array" ref="U1294">IFERROR(INDEX(import_data,MATCH($T$8&amp;"-"&amp;$Q1294,import_key,0),U$9),"")</f>
        <v/>
      </c>
      <c r="V1294" s="300" t="str" cm="1">
        <f t="array" ref="V1294">IFERROR(INDEX(import_data,MATCH($T$8&amp;"-"&amp;$Q1294,import_key,0),V$9),"")</f>
        <v/>
      </c>
    </row>
    <row r="1295" spans="2:22" x14ac:dyDescent="0.25">
      <c r="B1295" s="141">
        <f t="shared" si="140"/>
        <v>1283</v>
      </c>
      <c r="C1295" s="278" t="str">
        <f t="shared" si="144"/>
        <v/>
      </c>
      <c r="E1295" s="282" t="str" cm="1">
        <f t="array" ref="E1295">IF($C1295="","",INDEX(import_data,$C1295,E$9))</f>
        <v/>
      </c>
      <c r="F1295" s="280" t="str" cm="1">
        <f t="array" ref="F1295">IF($C1295="","",INDEX(import_data,$C1295,F$9))</f>
        <v/>
      </c>
      <c r="G1295" s="280" t="str" cm="1">
        <f t="array" ref="G1295">IF($C1295="","",INDEX(import_data,$C1295,G$9))</f>
        <v/>
      </c>
      <c r="H1295" s="280" t="str" cm="1">
        <f t="array" ref="H1295">IF($C1295="","",IF(INDEX(import_data,$C1295,H$9)="","",INDEX(import_data,$C1295,H$9)))</f>
        <v/>
      </c>
      <c r="I1295" s="300" t="str" cm="1">
        <f t="array" ref="I1295">IF($C1295="","",IF(INDEX(import_data,$C1295,I$9)="","",INDEX(import_data,$C1295,I$9)))</f>
        <v/>
      </c>
      <c r="K1295" s="312" t="str">
        <f t="shared" si="141"/>
        <v/>
      </c>
      <c r="L1295" s="92" t="s">
        <v>0</v>
      </c>
      <c r="M1295" s="312" t="str">
        <f t="shared" si="142"/>
        <v/>
      </c>
      <c r="N1295" s="92" t="s">
        <v>0</v>
      </c>
      <c r="O1295" s="312" t="str">
        <f t="shared" si="143"/>
        <v/>
      </c>
      <c r="P1295" s="92" t="s">
        <v>0</v>
      </c>
      <c r="Q1295" s="141">
        <f t="shared" si="146"/>
        <v>1283</v>
      </c>
      <c r="R1295" s="278" t="str">
        <f t="shared" si="145"/>
        <v/>
      </c>
      <c r="T1295" s="282" t="str" cm="1">
        <f t="array" ref="T1295">IFERROR(INDEX(import_data,MATCH($T$8&amp;"-"&amp;$Q1295,import_key,0),T$9),"")</f>
        <v/>
      </c>
      <c r="U1295" s="280" t="str" cm="1">
        <f t="array" ref="U1295">IFERROR(INDEX(import_data,MATCH($T$8&amp;"-"&amp;$Q1295,import_key,0),U$9),"")</f>
        <v/>
      </c>
      <c r="V1295" s="300" t="str" cm="1">
        <f t="array" ref="V1295">IFERROR(INDEX(import_data,MATCH($T$8&amp;"-"&amp;$Q1295,import_key,0),V$9),"")</f>
        <v/>
      </c>
    </row>
    <row r="1296" spans="2:22" x14ac:dyDescent="0.25">
      <c r="B1296" s="141">
        <f t="shared" si="140"/>
        <v>1284</v>
      </c>
      <c r="C1296" s="278" t="str">
        <f t="shared" si="144"/>
        <v/>
      </c>
      <c r="E1296" s="282" t="str" cm="1">
        <f t="array" ref="E1296">IF($C1296="","",INDEX(import_data,$C1296,E$9))</f>
        <v/>
      </c>
      <c r="F1296" s="280" t="str" cm="1">
        <f t="array" ref="F1296">IF($C1296="","",INDEX(import_data,$C1296,F$9))</f>
        <v/>
      </c>
      <c r="G1296" s="280" t="str" cm="1">
        <f t="array" ref="G1296">IF($C1296="","",INDEX(import_data,$C1296,G$9))</f>
        <v/>
      </c>
      <c r="H1296" s="280" t="str" cm="1">
        <f t="array" ref="H1296">IF($C1296="","",IF(INDEX(import_data,$C1296,H$9)="","",INDEX(import_data,$C1296,H$9)))</f>
        <v/>
      </c>
      <c r="I1296" s="300" t="str" cm="1">
        <f t="array" ref="I1296">IF($C1296="","",IF(INDEX(import_data,$C1296,I$9)="","",INDEX(import_data,$C1296,I$9)))</f>
        <v/>
      </c>
      <c r="K1296" s="312" t="str">
        <f t="shared" si="141"/>
        <v/>
      </c>
      <c r="L1296" s="92" t="s">
        <v>0</v>
      </c>
      <c r="M1296" s="312" t="str">
        <f t="shared" si="142"/>
        <v/>
      </c>
      <c r="N1296" s="92" t="s">
        <v>0</v>
      </c>
      <c r="O1296" s="312" t="str">
        <f t="shared" si="143"/>
        <v/>
      </c>
      <c r="P1296" s="92" t="s">
        <v>0</v>
      </c>
      <c r="Q1296" s="141">
        <f t="shared" si="146"/>
        <v>1284</v>
      </c>
      <c r="R1296" s="278" t="str">
        <f t="shared" si="145"/>
        <v/>
      </c>
      <c r="T1296" s="282" t="str" cm="1">
        <f t="array" ref="T1296">IFERROR(INDEX(import_data,MATCH($T$8&amp;"-"&amp;$Q1296,import_key,0),T$9),"")</f>
        <v/>
      </c>
      <c r="U1296" s="280" t="str" cm="1">
        <f t="array" ref="U1296">IFERROR(INDEX(import_data,MATCH($T$8&amp;"-"&amp;$Q1296,import_key,0),U$9),"")</f>
        <v/>
      </c>
      <c r="V1296" s="300" t="str" cm="1">
        <f t="array" ref="V1296">IFERROR(INDEX(import_data,MATCH($T$8&amp;"-"&amp;$Q1296,import_key,0),V$9),"")</f>
        <v/>
      </c>
    </row>
    <row r="1297" spans="2:22" x14ac:dyDescent="0.25">
      <c r="B1297" s="141">
        <f t="shared" si="140"/>
        <v>1285</v>
      </c>
      <c r="C1297" s="278" t="str">
        <f t="shared" si="144"/>
        <v/>
      </c>
      <c r="E1297" s="282" t="str" cm="1">
        <f t="array" ref="E1297">IF($C1297="","",INDEX(import_data,$C1297,E$9))</f>
        <v/>
      </c>
      <c r="F1297" s="280" t="str" cm="1">
        <f t="array" ref="F1297">IF($C1297="","",INDEX(import_data,$C1297,F$9))</f>
        <v/>
      </c>
      <c r="G1297" s="280" t="str" cm="1">
        <f t="array" ref="G1297">IF($C1297="","",INDEX(import_data,$C1297,G$9))</f>
        <v/>
      </c>
      <c r="H1297" s="280" t="str" cm="1">
        <f t="array" ref="H1297">IF($C1297="","",IF(INDEX(import_data,$C1297,H$9)="","",INDEX(import_data,$C1297,H$9)))</f>
        <v/>
      </c>
      <c r="I1297" s="300" t="str" cm="1">
        <f t="array" ref="I1297">IF($C1297="","",IF(INDEX(import_data,$C1297,I$9)="","",INDEX(import_data,$C1297,I$9)))</f>
        <v/>
      </c>
      <c r="K1297" s="312" t="str">
        <f t="shared" si="141"/>
        <v/>
      </c>
      <c r="L1297" s="92" t="s">
        <v>0</v>
      </c>
      <c r="M1297" s="312" t="str">
        <f t="shared" si="142"/>
        <v/>
      </c>
      <c r="N1297" s="92" t="s">
        <v>0</v>
      </c>
      <c r="O1297" s="312" t="str">
        <f t="shared" si="143"/>
        <v/>
      </c>
      <c r="P1297" s="92" t="s">
        <v>0</v>
      </c>
      <c r="Q1297" s="141">
        <f t="shared" si="146"/>
        <v>1285</v>
      </c>
      <c r="R1297" s="278" t="str">
        <f t="shared" si="145"/>
        <v/>
      </c>
      <c r="T1297" s="282" t="str" cm="1">
        <f t="array" ref="T1297">IFERROR(INDEX(import_data,MATCH($T$8&amp;"-"&amp;$Q1297,import_key,0),T$9),"")</f>
        <v/>
      </c>
      <c r="U1297" s="280" t="str" cm="1">
        <f t="array" ref="U1297">IFERROR(INDEX(import_data,MATCH($T$8&amp;"-"&amp;$Q1297,import_key,0),U$9),"")</f>
        <v/>
      </c>
      <c r="V1297" s="300" t="str" cm="1">
        <f t="array" ref="V1297">IFERROR(INDEX(import_data,MATCH($T$8&amp;"-"&amp;$Q1297,import_key,0),V$9),"")</f>
        <v/>
      </c>
    </row>
    <row r="1298" spans="2:22" x14ac:dyDescent="0.25">
      <c r="B1298" s="141">
        <f t="shared" si="140"/>
        <v>1286</v>
      </c>
      <c r="C1298" s="278" t="str">
        <f t="shared" si="144"/>
        <v/>
      </c>
      <c r="E1298" s="282" t="str" cm="1">
        <f t="array" ref="E1298">IF($C1298="","",INDEX(import_data,$C1298,E$9))</f>
        <v/>
      </c>
      <c r="F1298" s="280" t="str" cm="1">
        <f t="array" ref="F1298">IF($C1298="","",INDEX(import_data,$C1298,F$9))</f>
        <v/>
      </c>
      <c r="G1298" s="280" t="str" cm="1">
        <f t="array" ref="G1298">IF($C1298="","",INDEX(import_data,$C1298,G$9))</f>
        <v/>
      </c>
      <c r="H1298" s="280" t="str" cm="1">
        <f t="array" ref="H1298">IF($C1298="","",IF(INDEX(import_data,$C1298,H$9)="","",INDEX(import_data,$C1298,H$9)))</f>
        <v/>
      </c>
      <c r="I1298" s="300" t="str" cm="1">
        <f t="array" ref="I1298">IF($C1298="","",IF(INDEX(import_data,$C1298,I$9)="","",INDEX(import_data,$C1298,I$9)))</f>
        <v/>
      </c>
      <c r="K1298" s="312" t="str">
        <f t="shared" si="141"/>
        <v/>
      </c>
      <c r="L1298" s="92" t="s">
        <v>0</v>
      </c>
      <c r="M1298" s="312" t="str">
        <f t="shared" si="142"/>
        <v/>
      </c>
      <c r="N1298" s="92" t="s">
        <v>0</v>
      </c>
      <c r="O1298" s="312" t="str">
        <f t="shared" si="143"/>
        <v/>
      </c>
      <c r="P1298" s="92" t="s">
        <v>0</v>
      </c>
      <c r="Q1298" s="141">
        <f t="shared" si="146"/>
        <v>1286</v>
      </c>
      <c r="R1298" s="278" t="str">
        <f t="shared" si="145"/>
        <v/>
      </c>
      <c r="T1298" s="282" t="str" cm="1">
        <f t="array" ref="T1298">IFERROR(INDEX(import_data,MATCH($T$8&amp;"-"&amp;$Q1298,import_key,0),T$9),"")</f>
        <v/>
      </c>
      <c r="U1298" s="280" t="str" cm="1">
        <f t="array" ref="U1298">IFERROR(INDEX(import_data,MATCH($T$8&amp;"-"&amp;$Q1298,import_key,0),U$9),"")</f>
        <v/>
      </c>
      <c r="V1298" s="300" t="str" cm="1">
        <f t="array" ref="V1298">IFERROR(INDEX(import_data,MATCH($T$8&amp;"-"&amp;$Q1298,import_key,0),V$9),"")</f>
        <v/>
      </c>
    </row>
    <row r="1299" spans="2:22" x14ac:dyDescent="0.25">
      <c r="B1299" s="141">
        <f t="shared" si="140"/>
        <v>1287</v>
      </c>
      <c r="C1299" s="278" t="str">
        <f t="shared" si="144"/>
        <v/>
      </c>
      <c r="E1299" s="282" t="str" cm="1">
        <f t="array" ref="E1299">IF($C1299="","",INDEX(import_data,$C1299,E$9))</f>
        <v/>
      </c>
      <c r="F1299" s="280" t="str" cm="1">
        <f t="array" ref="F1299">IF($C1299="","",INDEX(import_data,$C1299,F$9))</f>
        <v/>
      </c>
      <c r="G1299" s="280" t="str" cm="1">
        <f t="array" ref="G1299">IF($C1299="","",INDEX(import_data,$C1299,G$9))</f>
        <v/>
      </c>
      <c r="H1299" s="280" t="str" cm="1">
        <f t="array" ref="H1299">IF($C1299="","",IF(INDEX(import_data,$C1299,H$9)="","",INDEX(import_data,$C1299,H$9)))</f>
        <v/>
      </c>
      <c r="I1299" s="300" t="str" cm="1">
        <f t="array" ref="I1299">IF($C1299="","",IF(INDEX(import_data,$C1299,I$9)="","",INDEX(import_data,$C1299,I$9)))</f>
        <v/>
      </c>
      <c r="K1299" s="312" t="str">
        <f t="shared" si="141"/>
        <v/>
      </c>
      <c r="L1299" s="92" t="s">
        <v>0</v>
      </c>
      <c r="M1299" s="312" t="str">
        <f t="shared" si="142"/>
        <v/>
      </c>
      <c r="N1299" s="92" t="s">
        <v>0</v>
      </c>
      <c r="O1299" s="312" t="str">
        <f t="shared" si="143"/>
        <v/>
      </c>
      <c r="P1299" s="92" t="s">
        <v>0</v>
      </c>
      <c r="Q1299" s="141">
        <f t="shared" si="146"/>
        <v>1287</v>
      </c>
      <c r="R1299" s="278" t="str">
        <f t="shared" si="145"/>
        <v/>
      </c>
      <c r="T1299" s="282" t="str" cm="1">
        <f t="array" ref="T1299">IFERROR(INDEX(import_data,MATCH($T$8&amp;"-"&amp;$Q1299,import_key,0),T$9),"")</f>
        <v/>
      </c>
      <c r="U1299" s="280" t="str" cm="1">
        <f t="array" ref="U1299">IFERROR(INDEX(import_data,MATCH($T$8&amp;"-"&amp;$Q1299,import_key,0),U$9),"")</f>
        <v/>
      </c>
      <c r="V1299" s="300" t="str" cm="1">
        <f t="array" ref="V1299">IFERROR(INDEX(import_data,MATCH($T$8&amp;"-"&amp;$Q1299,import_key,0),V$9),"")</f>
        <v/>
      </c>
    </row>
    <row r="1300" spans="2:22" x14ac:dyDescent="0.25">
      <c r="B1300" s="141">
        <f t="shared" si="140"/>
        <v>1288</v>
      </c>
      <c r="C1300" s="278" t="str">
        <f t="shared" si="144"/>
        <v/>
      </c>
      <c r="E1300" s="282" t="str" cm="1">
        <f t="array" ref="E1300">IF($C1300="","",INDEX(import_data,$C1300,E$9))</f>
        <v/>
      </c>
      <c r="F1300" s="280" t="str" cm="1">
        <f t="array" ref="F1300">IF($C1300="","",INDEX(import_data,$C1300,F$9))</f>
        <v/>
      </c>
      <c r="G1300" s="280" t="str" cm="1">
        <f t="array" ref="G1300">IF($C1300="","",INDEX(import_data,$C1300,G$9))</f>
        <v/>
      </c>
      <c r="H1300" s="280" t="str" cm="1">
        <f t="array" ref="H1300">IF($C1300="","",IF(INDEX(import_data,$C1300,H$9)="","",INDEX(import_data,$C1300,H$9)))</f>
        <v/>
      </c>
      <c r="I1300" s="300" t="str" cm="1">
        <f t="array" ref="I1300">IF($C1300="","",IF(INDEX(import_data,$C1300,I$9)="","",INDEX(import_data,$C1300,I$9)))</f>
        <v/>
      </c>
      <c r="K1300" s="312" t="str">
        <f t="shared" si="141"/>
        <v/>
      </c>
      <c r="L1300" s="92" t="s">
        <v>0</v>
      </c>
      <c r="M1300" s="312" t="str">
        <f t="shared" si="142"/>
        <v/>
      </c>
      <c r="N1300" s="92" t="s">
        <v>0</v>
      </c>
      <c r="O1300" s="312" t="str">
        <f t="shared" si="143"/>
        <v/>
      </c>
      <c r="P1300" s="92" t="s">
        <v>0</v>
      </c>
      <c r="Q1300" s="141">
        <f t="shared" si="146"/>
        <v>1288</v>
      </c>
      <c r="R1300" s="278" t="str">
        <f t="shared" si="145"/>
        <v/>
      </c>
      <c r="T1300" s="282" t="str" cm="1">
        <f t="array" ref="T1300">IFERROR(INDEX(import_data,MATCH($T$8&amp;"-"&amp;$Q1300,import_key,0),T$9),"")</f>
        <v/>
      </c>
      <c r="U1300" s="280" t="str" cm="1">
        <f t="array" ref="U1300">IFERROR(INDEX(import_data,MATCH($T$8&amp;"-"&amp;$Q1300,import_key,0),U$9),"")</f>
        <v/>
      </c>
      <c r="V1300" s="300" t="str" cm="1">
        <f t="array" ref="V1300">IFERROR(INDEX(import_data,MATCH($T$8&amp;"-"&amp;$Q1300,import_key,0),V$9),"")</f>
        <v/>
      </c>
    </row>
    <row r="1301" spans="2:22" x14ac:dyDescent="0.25">
      <c r="B1301" s="141">
        <f t="shared" ref="B1301:B1364" si="147">B1300+1</f>
        <v>1289</v>
      </c>
      <c r="C1301" s="278" t="str">
        <f t="shared" si="144"/>
        <v/>
      </c>
      <c r="E1301" s="282" t="str" cm="1">
        <f t="array" ref="E1301">IF($C1301="","",INDEX(import_data,$C1301,E$9))</f>
        <v/>
      </c>
      <c r="F1301" s="280" t="str" cm="1">
        <f t="array" ref="F1301">IF($C1301="","",INDEX(import_data,$C1301,F$9))</f>
        <v/>
      </c>
      <c r="G1301" s="280" t="str" cm="1">
        <f t="array" ref="G1301">IF($C1301="","",INDEX(import_data,$C1301,G$9))</f>
        <v/>
      </c>
      <c r="H1301" s="280" t="str" cm="1">
        <f t="array" ref="H1301">IF($C1301="","",IF(INDEX(import_data,$C1301,H$9)="","",INDEX(import_data,$C1301,H$9)))</f>
        <v/>
      </c>
      <c r="I1301" s="300" t="str" cm="1">
        <f t="array" ref="I1301">IF($C1301="","",IF(INDEX(import_data,$C1301,I$9)="","",INDEX(import_data,$C1301,I$9)))</f>
        <v/>
      </c>
      <c r="K1301" s="312" t="str">
        <f t="shared" si="141"/>
        <v/>
      </c>
      <c r="L1301" s="92" t="s">
        <v>0</v>
      </c>
      <c r="M1301" s="312" t="str">
        <f t="shared" si="142"/>
        <v/>
      </c>
      <c r="N1301" s="92" t="s">
        <v>0</v>
      </c>
      <c r="O1301" s="312" t="str">
        <f t="shared" si="143"/>
        <v/>
      </c>
      <c r="P1301" s="92" t="s">
        <v>0</v>
      </c>
      <c r="Q1301" s="141">
        <f t="shared" si="146"/>
        <v>1289</v>
      </c>
      <c r="R1301" s="278" t="str">
        <f t="shared" si="145"/>
        <v/>
      </c>
      <c r="T1301" s="282" t="str" cm="1">
        <f t="array" ref="T1301">IFERROR(INDEX(import_data,MATCH($T$8&amp;"-"&amp;$Q1301,import_key,0),T$9),"")</f>
        <v/>
      </c>
      <c r="U1301" s="280" t="str" cm="1">
        <f t="array" ref="U1301">IFERROR(INDEX(import_data,MATCH($T$8&amp;"-"&amp;$Q1301,import_key,0),U$9),"")</f>
        <v/>
      </c>
      <c r="V1301" s="300" t="str" cm="1">
        <f t="array" ref="V1301">IFERROR(INDEX(import_data,MATCH($T$8&amp;"-"&amp;$Q1301,import_key,0),V$9),"")</f>
        <v/>
      </c>
    </row>
    <row r="1302" spans="2:22" x14ac:dyDescent="0.25">
      <c r="B1302" s="141">
        <f t="shared" si="147"/>
        <v>1290</v>
      </c>
      <c r="C1302" s="278" t="str">
        <f t="shared" si="144"/>
        <v/>
      </c>
      <c r="E1302" s="282" t="str" cm="1">
        <f t="array" ref="E1302">IF($C1302="","",INDEX(import_data,$C1302,E$9))</f>
        <v/>
      </c>
      <c r="F1302" s="280" t="str" cm="1">
        <f t="array" ref="F1302">IF($C1302="","",INDEX(import_data,$C1302,F$9))</f>
        <v/>
      </c>
      <c r="G1302" s="280" t="str" cm="1">
        <f t="array" ref="G1302">IF($C1302="","",INDEX(import_data,$C1302,G$9))</f>
        <v/>
      </c>
      <c r="H1302" s="280" t="str" cm="1">
        <f t="array" ref="H1302">IF($C1302="","",IF(INDEX(import_data,$C1302,H$9)="","",INDEX(import_data,$C1302,H$9)))</f>
        <v/>
      </c>
      <c r="I1302" s="300" t="str" cm="1">
        <f t="array" ref="I1302">IF($C1302="","",IF(INDEX(import_data,$C1302,I$9)="","",INDEX(import_data,$C1302,I$9)))</f>
        <v/>
      </c>
      <c r="K1302" s="312" t="str">
        <f t="shared" si="141"/>
        <v/>
      </c>
      <c r="L1302" s="92" t="s">
        <v>0</v>
      </c>
      <c r="M1302" s="312" t="str">
        <f t="shared" si="142"/>
        <v/>
      </c>
      <c r="N1302" s="92" t="s">
        <v>0</v>
      </c>
      <c r="O1302" s="312" t="str">
        <f t="shared" si="143"/>
        <v/>
      </c>
      <c r="P1302" s="92" t="s">
        <v>0</v>
      </c>
      <c r="Q1302" s="141">
        <f t="shared" si="146"/>
        <v>1290</v>
      </c>
      <c r="R1302" s="278" t="str">
        <f t="shared" si="145"/>
        <v/>
      </c>
      <c r="T1302" s="282" t="str" cm="1">
        <f t="array" ref="T1302">IFERROR(INDEX(import_data,MATCH($T$8&amp;"-"&amp;$Q1302,import_key,0),T$9),"")</f>
        <v/>
      </c>
      <c r="U1302" s="280" t="str" cm="1">
        <f t="array" ref="U1302">IFERROR(INDEX(import_data,MATCH($T$8&amp;"-"&amp;$Q1302,import_key,0),U$9),"")</f>
        <v/>
      </c>
      <c r="V1302" s="300" t="str" cm="1">
        <f t="array" ref="V1302">IFERROR(INDEX(import_data,MATCH($T$8&amp;"-"&amp;$Q1302,import_key,0),V$9),"")</f>
        <v/>
      </c>
    </row>
    <row r="1303" spans="2:22" x14ac:dyDescent="0.25">
      <c r="B1303" s="141">
        <f t="shared" si="147"/>
        <v>1291</v>
      </c>
      <c r="C1303" s="278" t="str">
        <f t="shared" si="144"/>
        <v/>
      </c>
      <c r="E1303" s="282" t="str" cm="1">
        <f t="array" ref="E1303">IF($C1303="","",INDEX(import_data,$C1303,E$9))</f>
        <v/>
      </c>
      <c r="F1303" s="280" t="str" cm="1">
        <f t="array" ref="F1303">IF($C1303="","",INDEX(import_data,$C1303,F$9))</f>
        <v/>
      </c>
      <c r="G1303" s="280" t="str" cm="1">
        <f t="array" ref="G1303">IF($C1303="","",INDEX(import_data,$C1303,G$9))</f>
        <v/>
      </c>
      <c r="H1303" s="280" t="str" cm="1">
        <f t="array" ref="H1303">IF($C1303="","",IF(INDEX(import_data,$C1303,H$9)="","",INDEX(import_data,$C1303,H$9)))</f>
        <v/>
      </c>
      <c r="I1303" s="300" t="str" cm="1">
        <f t="array" ref="I1303">IF($C1303="","",IF(INDEX(import_data,$C1303,I$9)="","",INDEX(import_data,$C1303,I$9)))</f>
        <v/>
      </c>
      <c r="K1303" s="312" t="str">
        <f t="shared" si="141"/>
        <v/>
      </c>
      <c r="L1303" s="92" t="s">
        <v>0</v>
      </c>
      <c r="M1303" s="312" t="str">
        <f t="shared" si="142"/>
        <v/>
      </c>
      <c r="N1303" s="92" t="s">
        <v>0</v>
      </c>
      <c r="O1303" s="312" t="str">
        <f t="shared" si="143"/>
        <v/>
      </c>
      <c r="P1303" s="92" t="s">
        <v>0</v>
      </c>
      <c r="Q1303" s="141">
        <f t="shared" si="146"/>
        <v>1291</v>
      </c>
      <c r="R1303" s="278" t="str">
        <f t="shared" si="145"/>
        <v/>
      </c>
      <c r="T1303" s="282" t="str" cm="1">
        <f t="array" ref="T1303">IFERROR(INDEX(import_data,MATCH($T$8&amp;"-"&amp;$Q1303,import_key,0),T$9),"")</f>
        <v/>
      </c>
      <c r="U1303" s="280" t="str" cm="1">
        <f t="array" ref="U1303">IFERROR(INDEX(import_data,MATCH($T$8&amp;"-"&amp;$Q1303,import_key,0),U$9),"")</f>
        <v/>
      </c>
      <c r="V1303" s="300" t="str" cm="1">
        <f t="array" ref="V1303">IFERROR(INDEX(import_data,MATCH($T$8&amp;"-"&amp;$Q1303,import_key,0),V$9),"")</f>
        <v/>
      </c>
    </row>
    <row r="1304" spans="2:22" x14ac:dyDescent="0.25">
      <c r="B1304" s="141">
        <f t="shared" si="147"/>
        <v>1292</v>
      </c>
      <c r="C1304" s="278" t="str">
        <f t="shared" si="144"/>
        <v/>
      </c>
      <c r="E1304" s="282" t="str" cm="1">
        <f t="array" ref="E1304">IF($C1304="","",INDEX(import_data,$C1304,E$9))</f>
        <v/>
      </c>
      <c r="F1304" s="280" t="str" cm="1">
        <f t="array" ref="F1304">IF($C1304="","",INDEX(import_data,$C1304,F$9))</f>
        <v/>
      </c>
      <c r="G1304" s="280" t="str" cm="1">
        <f t="array" ref="G1304">IF($C1304="","",INDEX(import_data,$C1304,G$9))</f>
        <v/>
      </c>
      <c r="H1304" s="280" t="str" cm="1">
        <f t="array" ref="H1304">IF($C1304="","",IF(INDEX(import_data,$C1304,H$9)="","",INDEX(import_data,$C1304,H$9)))</f>
        <v/>
      </c>
      <c r="I1304" s="300" t="str" cm="1">
        <f t="array" ref="I1304">IF($C1304="","",IF(INDEX(import_data,$C1304,I$9)="","",INDEX(import_data,$C1304,I$9)))</f>
        <v/>
      </c>
      <c r="K1304" s="312" t="str">
        <f t="shared" si="141"/>
        <v/>
      </c>
      <c r="L1304" s="92" t="s">
        <v>0</v>
      </c>
      <c r="M1304" s="312" t="str">
        <f t="shared" si="142"/>
        <v/>
      </c>
      <c r="N1304" s="92" t="s">
        <v>0</v>
      </c>
      <c r="O1304" s="312" t="str">
        <f t="shared" si="143"/>
        <v/>
      </c>
      <c r="P1304" s="92" t="s">
        <v>0</v>
      </c>
      <c r="Q1304" s="141">
        <f t="shared" si="146"/>
        <v>1292</v>
      </c>
      <c r="R1304" s="278" t="str">
        <f t="shared" si="145"/>
        <v/>
      </c>
      <c r="T1304" s="282" t="str" cm="1">
        <f t="array" ref="T1304">IFERROR(INDEX(import_data,MATCH($T$8&amp;"-"&amp;$Q1304,import_key,0),T$9),"")</f>
        <v/>
      </c>
      <c r="U1304" s="280" t="str" cm="1">
        <f t="array" ref="U1304">IFERROR(INDEX(import_data,MATCH($T$8&amp;"-"&amp;$Q1304,import_key,0),U$9),"")</f>
        <v/>
      </c>
      <c r="V1304" s="300" t="str" cm="1">
        <f t="array" ref="V1304">IFERROR(INDEX(import_data,MATCH($T$8&amp;"-"&amp;$Q1304,import_key,0),V$9),"")</f>
        <v/>
      </c>
    </row>
    <row r="1305" spans="2:22" x14ac:dyDescent="0.25">
      <c r="B1305" s="141">
        <f t="shared" si="147"/>
        <v>1293</v>
      </c>
      <c r="C1305" s="278" t="str">
        <f t="shared" si="144"/>
        <v/>
      </c>
      <c r="E1305" s="282" t="str" cm="1">
        <f t="array" ref="E1305">IF($C1305="","",INDEX(import_data,$C1305,E$9))</f>
        <v/>
      </c>
      <c r="F1305" s="280" t="str" cm="1">
        <f t="array" ref="F1305">IF($C1305="","",INDEX(import_data,$C1305,F$9))</f>
        <v/>
      </c>
      <c r="G1305" s="280" t="str" cm="1">
        <f t="array" ref="G1305">IF($C1305="","",INDEX(import_data,$C1305,G$9))</f>
        <v/>
      </c>
      <c r="H1305" s="280" t="str" cm="1">
        <f t="array" ref="H1305">IF($C1305="","",IF(INDEX(import_data,$C1305,H$9)="","",INDEX(import_data,$C1305,H$9)))</f>
        <v/>
      </c>
      <c r="I1305" s="300" t="str" cm="1">
        <f t="array" ref="I1305">IF($C1305="","",IF(INDEX(import_data,$C1305,I$9)="","",INDEX(import_data,$C1305,I$9)))</f>
        <v/>
      </c>
      <c r="K1305" s="312" t="str">
        <f t="shared" si="141"/>
        <v/>
      </c>
      <c r="L1305" s="92" t="s">
        <v>0</v>
      </c>
      <c r="M1305" s="312" t="str">
        <f t="shared" si="142"/>
        <v/>
      </c>
      <c r="N1305" s="92" t="s">
        <v>0</v>
      </c>
      <c r="O1305" s="312" t="str">
        <f t="shared" si="143"/>
        <v/>
      </c>
      <c r="P1305" s="92" t="s">
        <v>0</v>
      </c>
      <c r="Q1305" s="141">
        <f t="shared" si="146"/>
        <v>1293</v>
      </c>
      <c r="R1305" s="278" t="str">
        <f t="shared" si="145"/>
        <v/>
      </c>
      <c r="T1305" s="282" t="str" cm="1">
        <f t="array" ref="T1305">IFERROR(INDEX(import_data,MATCH($T$8&amp;"-"&amp;$Q1305,import_key,0),T$9),"")</f>
        <v/>
      </c>
      <c r="U1305" s="280" t="str" cm="1">
        <f t="array" ref="U1305">IFERROR(INDEX(import_data,MATCH($T$8&amp;"-"&amp;$Q1305,import_key,0),U$9),"")</f>
        <v/>
      </c>
      <c r="V1305" s="300" t="str" cm="1">
        <f t="array" ref="V1305">IFERROR(INDEX(import_data,MATCH($T$8&amp;"-"&amp;$Q1305,import_key,0),V$9),"")</f>
        <v/>
      </c>
    </row>
    <row r="1306" spans="2:22" x14ac:dyDescent="0.25">
      <c r="B1306" s="141">
        <f t="shared" si="147"/>
        <v>1294</v>
      </c>
      <c r="C1306" s="278" t="str">
        <f t="shared" si="144"/>
        <v/>
      </c>
      <c r="E1306" s="282" t="str" cm="1">
        <f t="array" ref="E1306">IF($C1306="","",INDEX(import_data,$C1306,E$9))</f>
        <v/>
      </c>
      <c r="F1306" s="280" t="str" cm="1">
        <f t="array" ref="F1306">IF($C1306="","",INDEX(import_data,$C1306,F$9))</f>
        <v/>
      </c>
      <c r="G1306" s="280" t="str" cm="1">
        <f t="array" ref="G1306">IF($C1306="","",INDEX(import_data,$C1306,G$9))</f>
        <v/>
      </c>
      <c r="H1306" s="280" t="str" cm="1">
        <f t="array" ref="H1306">IF($C1306="","",IF(INDEX(import_data,$C1306,H$9)="","",INDEX(import_data,$C1306,H$9)))</f>
        <v/>
      </c>
      <c r="I1306" s="300" t="str" cm="1">
        <f t="array" ref="I1306">IF($C1306="","",IF(INDEX(import_data,$C1306,I$9)="","",INDEX(import_data,$C1306,I$9)))</f>
        <v/>
      </c>
      <c r="K1306" s="312" t="str">
        <f t="shared" si="141"/>
        <v/>
      </c>
      <c r="L1306" s="92" t="s">
        <v>0</v>
      </c>
      <c r="M1306" s="312" t="str">
        <f t="shared" si="142"/>
        <v/>
      </c>
      <c r="N1306" s="92" t="s">
        <v>0</v>
      </c>
      <c r="O1306" s="312" t="str">
        <f t="shared" si="143"/>
        <v/>
      </c>
      <c r="P1306" s="92" t="s">
        <v>0</v>
      </c>
      <c r="Q1306" s="141">
        <f t="shared" si="146"/>
        <v>1294</v>
      </c>
      <c r="R1306" s="278" t="str">
        <f t="shared" si="145"/>
        <v/>
      </c>
      <c r="T1306" s="282" t="str" cm="1">
        <f t="array" ref="T1306">IFERROR(INDEX(import_data,MATCH($T$8&amp;"-"&amp;$Q1306,import_key,0),T$9),"")</f>
        <v/>
      </c>
      <c r="U1306" s="280" t="str" cm="1">
        <f t="array" ref="U1306">IFERROR(INDEX(import_data,MATCH($T$8&amp;"-"&amp;$Q1306,import_key,0),U$9),"")</f>
        <v/>
      </c>
      <c r="V1306" s="300" t="str" cm="1">
        <f t="array" ref="V1306">IFERROR(INDEX(import_data,MATCH($T$8&amp;"-"&amp;$Q1306,import_key,0),V$9),"")</f>
        <v/>
      </c>
    </row>
    <row r="1307" spans="2:22" x14ac:dyDescent="0.25">
      <c r="B1307" s="141">
        <f t="shared" si="147"/>
        <v>1295</v>
      </c>
      <c r="C1307" s="278" t="str">
        <f t="shared" si="144"/>
        <v/>
      </c>
      <c r="E1307" s="282" t="str" cm="1">
        <f t="array" ref="E1307">IF($C1307="","",INDEX(import_data,$C1307,E$9))</f>
        <v/>
      </c>
      <c r="F1307" s="280" t="str" cm="1">
        <f t="array" ref="F1307">IF($C1307="","",INDEX(import_data,$C1307,F$9))</f>
        <v/>
      </c>
      <c r="G1307" s="280" t="str" cm="1">
        <f t="array" ref="G1307">IF($C1307="","",INDEX(import_data,$C1307,G$9))</f>
        <v/>
      </c>
      <c r="H1307" s="280" t="str" cm="1">
        <f t="array" ref="H1307">IF($C1307="","",IF(INDEX(import_data,$C1307,H$9)="","",INDEX(import_data,$C1307,H$9)))</f>
        <v/>
      </c>
      <c r="I1307" s="300" t="str" cm="1">
        <f t="array" ref="I1307">IF($C1307="","",IF(INDEX(import_data,$C1307,I$9)="","",INDEX(import_data,$C1307,I$9)))</f>
        <v/>
      </c>
      <c r="K1307" s="312" t="str">
        <f t="shared" si="141"/>
        <v/>
      </c>
      <c r="L1307" s="92" t="s">
        <v>0</v>
      </c>
      <c r="M1307" s="312" t="str">
        <f t="shared" si="142"/>
        <v/>
      </c>
      <c r="N1307" s="92" t="s">
        <v>0</v>
      </c>
      <c r="O1307" s="312" t="str">
        <f t="shared" si="143"/>
        <v/>
      </c>
      <c r="P1307" s="92" t="s">
        <v>0</v>
      </c>
      <c r="Q1307" s="141">
        <f t="shared" si="146"/>
        <v>1295</v>
      </c>
      <c r="R1307" s="278" t="str">
        <f t="shared" si="145"/>
        <v/>
      </c>
      <c r="T1307" s="282" t="str" cm="1">
        <f t="array" ref="T1307">IFERROR(INDEX(import_data,MATCH($T$8&amp;"-"&amp;$Q1307,import_key,0),T$9),"")</f>
        <v/>
      </c>
      <c r="U1307" s="280" t="str" cm="1">
        <f t="array" ref="U1307">IFERROR(INDEX(import_data,MATCH($T$8&amp;"-"&amp;$Q1307,import_key,0),U$9),"")</f>
        <v/>
      </c>
      <c r="V1307" s="300" t="str" cm="1">
        <f t="array" ref="V1307">IFERROR(INDEX(import_data,MATCH($T$8&amp;"-"&amp;$Q1307,import_key,0),V$9),"")</f>
        <v/>
      </c>
    </row>
    <row r="1308" spans="2:22" x14ac:dyDescent="0.25">
      <c r="B1308" s="141">
        <f t="shared" si="147"/>
        <v>1296</v>
      </c>
      <c r="C1308" s="278" t="str">
        <f t="shared" si="144"/>
        <v/>
      </c>
      <c r="E1308" s="282" t="str" cm="1">
        <f t="array" ref="E1308">IF($C1308="","",INDEX(import_data,$C1308,E$9))</f>
        <v/>
      </c>
      <c r="F1308" s="280" t="str" cm="1">
        <f t="array" ref="F1308">IF($C1308="","",INDEX(import_data,$C1308,F$9))</f>
        <v/>
      </c>
      <c r="G1308" s="280" t="str" cm="1">
        <f t="array" ref="G1308">IF($C1308="","",INDEX(import_data,$C1308,G$9))</f>
        <v/>
      </c>
      <c r="H1308" s="280" t="str" cm="1">
        <f t="array" ref="H1308">IF($C1308="","",IF(INDEX(import_data,$C1308,H$9)="","",INDEX(import_data,$C1308,H$9)))</f>
        <v/>
      </c>
      <c r="I1308" s="300" t="str" cm="1">
        <f t="array" ref="I1308">IF($C1308="","",IF(INDEX(import_data,$C1308,I$9)="","",INDEX(import_data,$C1308,I$9)))</f>
        <v/>
      </c>
      <c r="K1308" s="312" t="str">
        <f t="shared" si="141"/>
        <v/>
      </c>
      <c r="L1308" s="92" t="s">
        <v>0</v>
      </c>
      <c r="M1308" s="312" t="str">
        <f t="shared" si="142"/>
        <v/>
      </c>
      <c r="N1308" s="92" t="s">
        <v>0</v>
      </c>
      <c r="O1308" s="312" t="str">
        <f t="shared" si="143"/>
        <v/>
      </c>
      <c r="P1308" s="92" t="s">
        <v>0</v>
      </c>
      <c r="Q1308" s="141">
        <f t="shared" si="146"/>
        <v>1296</v>
      </c>
      <c r="R1308" s="278" t="str">
        <f t="shared" si="145"/>
        <v/>
      </c>
      <c r="T1308" s="282" t="str" cm="1">
        <f t="array" ref="T1308">IFERROR(INDEX(import_data,MATCH($T$8&amp;"-"&amp;$Q1308,import_key,0),T$9),"")</f>
        <v/>
      </c>
      <c r="U1308" s="280" t="str" cm="1">
        <f t="array" ref="U1308">IFERROR(INDEX(import_data,MATCH($T$8&amp;"-"&amp;$Q1308,import_key,0),U$9),"")</f>
        <v/>
      </c>
      <c r="V1308" s="300" t="str" cm="1">
        <f t="array" ref="V1308">IFERROR(INDEX(import_data,MATCH($T$8&amp;"-"&amp;$Q1308,import_key,0),V$9),"")</f>
        <v/>
      </c>
    </row>
    <row r="1309" spans="2:22" x14ac:dyDescent="0.25">
      <c r="B1309" s="141">
        <f t="shared" si="147"/>
        <v>1297</v>
      </c>
      <c r="C1309" s="278" t="str">
        <f t="shared" si="144"/>
        <v/>
      </c>
      <c r="E1309" s="282" t="str" cm="1">
        <f t="array" ref="E1309">IF($C1309="","",INDEX(import_data,$C1309,E$9))</f>
        <v/>
      </c>
      <c r="F1309" s="280" t="str" cm="1">
        <f t="array" ref="F1309">IF($C1309="","",INDEX(import_data,$C1309,F$9))</f>
        <v/>
      </c>
      <c r="G1309" s="280" t="str" cm="1">
        <f t="array" ref="G1309">IF($C1309="","",INDEX(import_data,$C1309,G$9))</f>
        <v/>
      </c>
      <c r="H1309" s="280" t="str" cm="1">
        <f t="array" ref="H1309">IF($C1309="","",IF(INDEX(import_data,$C1309,H$9)="","",INDEX(import_data,$C1309,H$9)))</f>
        <v/>
      </c>
      <c r="I1309" s="300" t="str" cm="1">
        <f t="array" ref="I1309">IF($C1309="","",IF(INDEX(import_data,$C1309,I$9)="","",INDEX(import_data,$C1309,I$9)))</f>
        <v/>
      </c>
      <c r="K1309" s="312" t="str">
        <f t="shared" si="141"/>
        <v/>
      </c>
      <c r="L1309" s="92" t="s">
        <v>0</v>
      </c>
      <c r="M1309" s="312" t="str">
        <f t="shared" si="142"/>
        <v/>
      </c>
      <c r="N1309" s="92" t="s">
        <v>0</v>
      </c>
      <c r="O1309" s="312" t="str">
        <f t="shared" si="143"/>
        <v/>
      </c>
      <c r="P1309" s="92" t="s">
        <v>0</v>
      </c>
      <c r="Q1309" s="141">
        <f t="shared" si="146"/>
        <v>1297</v>
      </c>
      <c r="R1309" s="278" t="str">
        <f t="shared" si="145"/>
        <v/>
      </c>
      <c r="T1309" s="282" t="str" cm="1">
        <f t="array" ref="T1309">IFERROR(INDEX(import_data,MATCH($T$8&amp;"-"&amp;$Q1309,import_key,0),T$9),"")</f>
        <v/>
      </c>
      <c r="U1309" s="280" t="str" cm="1">
        <f t="array" ref="U1309">IFERROR(INDEX(import_data,MATCH($T$8&amp;"-"&amp;$Q1309,import_key,0),U$9),"")</f>
        <v/>
      </c>
      <c r="V1309" s="300" t="str" cm="1">
        <f t="array" ref="V1309">IFERROR(INDEX(import_data,MATCH($T$8&amp;"-"&amp;$Q1309,import_key,0),V$9),"")</f>
        <v/>
      </c>
    </row>
    <row r="1310" spans="2:22" x14ac:dyDescent="0.25">
      <c r="B1310" s="141">
        <f t="shared" si="147"/>
        <v>1298</v>
      </c>
      <c r="C1310" s="278" t="str">
        <f t="shared" si="144"/>
        <v/>
      </c>
      <c r="E1310" s="282" t="str" cm="1">
        <f t="array" ref="E1310">IF($C1310="","",INDEX(import_data,$C1310,E$9))</f>
        <v/>
      </c>
      <c r="F1310" s="280" t="str" cm="1">
        <f t="array" ref="F1310">IF($C1310="","",INDEX(import_data,$C1310,F$9))</f>
        <v/>
      </c>
      <c r="G1310" s="280" t="str" cm="1">
        <f t="array" ref="G1310">IF($C1310="","",INDEX(import_data,$C1310,G$9))</f>
        <v/>
      </c>
      <c r="H1310" s="280" t="str" cm="1">
        <f t="array" ref="H1310">IF($C1310="","",IF(INDEX(import_data,$C1310,H$9)="","",INDEX(import_data,$C1310,H$9)))</f>
        <v/>
      </c>
      <c r="I1310" s="300" t="str" cm="1">
        <f t="array" ref="I1310">IF($C1310="","",IF(INDEX(import_data,$C1310,I$9)="","",INDEX(import_data,$C1310,I$9)))</f>
        <v/>
      </c>
      <c r="K1310" s="312" t="str">
        <f t="shared" si="141"/>
        <v/>
      </c>
      <c r="L1310" s="92" t="s">
        <v>0</v>
      </c>
      <c r="M1310" s="312" t="str">
        <f t="shared" si="142"/>
        <v/>
      </c>
      <c r="N1310" s="92" t="s">
        <v>0</v>
      </c>
      <c r="O1310" s="312" t="str">
        <f t="shared" si="143"/>
        <v/>
      </c>
      <c r="P1310" s="92" t="s">
        <v>0</v>
      </c>
      <c r="Q1310" s="141">
        <f t="shared" si="146"/>
        <v>1298</v>
      </c>
      <c r="R1310" s="278" t="str">
        <f t="shared" si="145"/>
        <v/>
      </c>
      <c r="T1310" s="282" t="str" cm="1">
        <f t="array" ref="T1310">IFERROR(INDEX(import_data,MATCH($T$8&amp;"-"&amp;$Q1310,import_key,0),T$9),"")</f>
        <v/>
      </c>
      <c r="U1310" s="280" t="str" cm="1">
        <f t="array" ref="U1310">IFERROR(INDEX(import_data,MATCH($T$8&amp;"-"&amp;$Q1310,import_key,0),U$9),"")</f>
        <v/>
      </c>
      <c r="V1310" s="300" t="str" cm="1">
        <f t="array" ref="V1310">IFERROR(INDEX(import_data,MATCH($T$8&amp;"-"&amp;$Q1310,import_key,0),V$9),"")</f>
        <v/>
      </c>
    </row>
    <row r="1311" spans="2:22" x14ac:dyDescent="0.25">
      <c r="B1311" s="141">
        <f t="shared" si="147"/>
        <v>1299</v>
      </c>
      <c r="C1311" s="278" t="str">
        <f t="shared" si="144"/>
        <v/>
      </c>
      <c r="E1311" s="282" t="str" cm="1">
        <f t="array" ref="E1311">IF($C1311="","",INDEX(import_data,$C1311,E$9))</f>
        <v/>
      </c>
      <c r="F1311" s="280" t="str" cm="1">
        <f t="array" ref="F1311">IF($C1311="","",INDEX(import_data,$C1311,F$9))</f>
        <v/>
      </c>
      <c r="G1311" s="280" t="str" cm="1">
        <f t="array" ref="G1311">IF($C1311="","",INDEX(import_data,$C1311,G$9))</f>
        <v/>
      </c>
      <c r="H1311" s="280" t="str" cm="1">
        <f t="array" ref="H1311">IF($C1311="","",IF(INDEX(import_data,$C1311,H$9)="","",INDEX(import_data,$C1311,H$9)))</f>
        <v/>
      </c>
      <c r="I1311" s="300" t="str" cm="1">
        <f t="array" ref="I1311">IF($C1311="","",IF(INDEX(import_data,$C1311,I$9)="","",INDEX(import_data,$C1311,I$9)))</f>
        <v/>
      </c>
      <c r="K1311" s="312" t="str">
        <f t="shared" si="141"/>
        <v/>
      </c>
      <c r="L1311" s="92" t="s">
        <v>0</v>
      </c>
      <c r="M1311" s="312" t="str">
        <f t="shared" si="142"/>
        <v/>
      </c>
      <c r="N1311" s="92" t="s">
        <v>0</v>
      </c>
      <c r="O1311" s="312" t="str">
        <f t="shared" si="143"/>
        <v/>
      </c>
      <c r="P1311" s="92" t="s">
        <v>0</v>
      </c>
      <c r="Q1311" s="141">
        <f t="shared" si="146"/>
        <v>1299</v>
      </c>
      <c r="R1311" s="278" t="str">
        <f t="shared" si="145"/>
        <v/>
      </c>
      <c r="T1311" s="282" t="str" cm="1">
        <f t="array" ref="T1311">IFERROR(INDEX(import_data,MATCH($T$8&amp;"-"&amp;$Q1311,import_key,0),T$9),"")</f>
        <v/>
      </c>
      <c r="U1311" s="280" t="str" cm="1">
        <f t="array" ref="U1311">IFERROR(INDEX(import_data,MATCH($T$8&amp;"-"&amp;$Q1311,import_key,0),U$9),"")</f>
        <v/>
      </c>
      <c r="V1311" s="300" t="str" cm="1">
        <f t="array" ref="V1311">IFERROR(INDEX(import_data,MATCH($T$8&amp;"-"&amp;$Q1311,import_key,0),V$9),"")</f>
        <v/>
      </c>
    </row>
    <row r="1312" spans="2:22" x14ac:dyDescent="0.25">
      <c r="B1312" s="141">
        <f t="shared" si="147"/>
        <v>1300</v>
      </c>
      <c r="C1312" s="278" t="str">
        <f t="shared" si="144"/>
        <v/>
      </c>
      <c r="E1312" s="282" t="str" cm="1">
        <f t="array" ref="E1312">IF($C1312="","",INDEX(import_data,$C1312,E$9))</f>
        <v/>
      </c>
      <c r="F1312" s="280" t="str" cm="1">
        <f t="array" ref="F1312">IF($C1312="","",INDEX(import_data,$C1312,F$9))</f>
        <v/>
      </c>
      <c r="G1312" s="280" t="str" cm="1">
        <f t="array" ref="G1312">IF($C1312="","",INDEX(import_data,$C1312,G$9))</f>
        <v/>
      </c>
      <c r="H1312" s="280" t="str" cm="1">
        <f t="array" ref="H1312">IF($C1312="","",IF(INDEX(import_data,$C1312,H$9)="","",INDEX(import_data,$C1312,H$9)))</f>
        <v/>
      </c>
      <c r="I1312" s="300" t="str" cm="1">
        <f t="array" ref="I1312">IF($C1312="","",IF(INDEX(import_data,$C1312,I$9)="","",INDEX(import_data,$C1312,I$9)))</f>
        <v/>
      </c>
      <c r="K1312" s="312" t="str">
        <f t="shared" si="141"/>
        <v/>
      </c>
      <c r="L1312" s="92" t="s">
        <v>0</v>
      </c>
      <c r="M1312" s="312" t="str">
        <f t="shared" si="142"/>
        <v/>
      </c>
      <c r="N1312" s="92" t="s">
        <v>0</v>
      </c>
      <c r="O1312" s="312" t="str">
        <f t="shared" si="143"/>
        <v/>
      </c>
      <c r="P1312" s="92" t="s">
        <v>0</v>
      </c>
      <c r="Q1312" s="141">
        <f t="shared" si="146"/>
        <v>1300</v>
      </c>
      <c r="R1312" s="278" t="str">
        <f t="shared" si="145"/>
        <v/>
      </c>
      <c r="T1312" s="282" t="str" cm="1">
        <f t="array" ref="T1312">IFERROR(INDEX(import_data,MATCH($T$8&amp;"-"&amp;$Q1312,import_key,0),T$9),"")</f>
        <v/>
      </c>
      <c r="U1312" s="280" t="str" cm="1">
        <f t="array" ref="U1312">IFERROR(INDEX(import_data,MATCH($T$8&amp;"-"&amp;$Q1312,import_key,0),U$9),"")</f>
        <v/>
      </c>
      <c r="V1312" s="300" t="str" cm="1">
        <f t="array" ref="V1312">IFERROR(INDEX(import_data,MATCH($T$8&amp;"-"&amp;$Q1312,import_key,0),V$9),"")</f>
        <v/>
      </c>
    </row>
    <row r="1313" spans="2:22" x14ac:dyDescent="0.25">
      <c r="B1313" s="141">
        <f t="shared" si="147"/>
        <v>1301</v>
      </c>
      <c r="C1313" s="278" t="str">
        <f t="shared" si="144"/>
        <v/>
      </c>
      <c r="E1313" s="282" t="str" cm="1">
        <f t="array" ref="E1313">IF($C1313="","",INDEX(import_data,$C1313,E$9))</f>
        <v/>
      </c>
      <c r="F1313" s="280" t="str" cm="1">
        <f t="array" ref="F1313">IF($C1313="","",INDEX(import_data,$C1313,F$9))</f>
        <v/>
      </c>
      <c r="G1313" s="280" t="str" cm="1">
        <f t="array" ref="G1313">IF($C1313="","",INDEX(import_data,$C1313,G$9))</f>
        <v/>
      </c>
      <c r="H1313" s="280" t="str" cm="1">
        <f t="array" ref="H1313">IF($C1313="","",IF(INDEX(import_data,$C1313,H$9)="","",INDEX(import_data,$C1313,H$9)))</f>
        <v/>
      </c>
      <c r="I1313" s="300" t="str" cm="1">
        <f t="array" ref="I1313">IF($C1313="","",IF(INDEX(import_data,$C1313,I$9)="","",INDEX(import_data,$C1313,I$9)))</f>
        <v/>
      </c>
      <c r="K1313" s="312" t="str">
        <f t="shared" si="141"/>
        <v/>
      </c>
      <c r="L1313" s="92" t="s">
        <v>0</v>
      </c>
      <c r="M1313" s="312" t="str">
        <f t="shared" si="142"/>
        <v/>
      </c>
      <c r="N1313" s="92" t="s">
        <v>0</v>
      </c>
      <c r="O1313" s="312" t="str">
        <f t="shared" si="143"/>
        <v/>
      </c>
      <c r="P1313" s="92" t="s">
        <v>0</v>
      </c>
      <c r="Q1313" s="141">
        <f t="shared" si="146"/>
        <v>1301</v>
      </c>
      <c r="R1313" s="278" t="str">
        <f t="shared" si="145"/>
        <v/>
      </c>
      <c r="T1313" s="282" t="str" cm="1">
        <f t="array" ref="T1313">IFERROR(INDEX(import_data,MATCH($T$8&amp;"-"&amp;$Q1313,import_key,0),T$9),"")</f>
        <v/>
      </c>
      <c r="U1313" s="280" t="str" cm="1">
        <f t="array" ref="U1313">IFERROR(INDEX(import_data,MATCH($T$8&amp;"-"&amp;$Q1313,import_key,0),U$9),"")</f>
        <v/>
      </c>
      <c r="V1313" s="300" t="str" cm="1">
        <f t="array" ref="V1313">IFERROR(INDEX(import_data,MATCH($T$8&amp;"-"&amp;$Q1313,import_key,0),V$9),"")</f>
        <v/>
      </c>
    </row>
    <row r="1314" spans="2:22" x14ac:dyDescent="0.25">
      <c r="B1314" s="141">
        <f t="shared" si="147"/>
        <v>1302</v>
      </c>
      <c r="C1314" s="278" t="str">
        <f t="shared" si="144"/>
        <v/>
      </c>
      <c r="E1314" s="282" t="str" cm="1">
        <f t="array" ref="E1314">IF($C1314="","",INDEX(import_data,$C1314,E$9))</f>
        <v/>
      </c>
      <c r="F1314" s="280" t="str" cm="1">
        <f t="array" ref="F1314">IF($C1314="","",INDEX(import_data,$C1314,F$9))</f>
        <v/>
      </c>
      <c r="G1314" s="280" t="str" cm="1">
        <f t="array" ref="G1314">IF($C1314="","",INDEX(import_data,$C1314,G$9))</f>
        <v/>
      </c>
      <c r="H1314" s="280" t="str" cm="1">
        <f t="array" ref="H1314">IF($C1314="","",IF(INDEX(import_data,$C1314,H$9)="","",INDEX(import_data,$C1314,H$9)))</f>
        <v/>
      </c>
      <c r="I1314" s="300" t="str" cm="1">
        <f t="array" ref="I1314">IF($C1314="","",IF(INDEX(import_data,$C1314,I$9)="","",INDEX(import_data,$C1314,I$9)))</f>
        <v/>
      </c>
      <c r="K1314" s="312" t="str">
        <f t="shared" si="141"/>
        <v/>
      </c>
      <c r="L1314" s="92" t="s">
        <v>0</v>
      </c>
      <c r="M1314" s="312" t="str">
        <f t="shared" si="142"/>
        <v/>
      </c>
      <c r="N1314" s="92" t="s">
        <v>0</v>
      </c>
      <c r="O1314" s="312" t="str">
        <f t="shared" si="143"/>
        <v/>
      </c>
      <c r="P1314" s="92" t="s">
        <v>0</v>
      </c>
      <c r="Q1314" s="141">
        <f t="shared" si="146"/>
        <v>1302</v>
      </c>
      <c r="R1314" s="278" t="str">
        <f t="shared" si="145"/>
        <v/>
      </c>
      <c r="T1314" s="282" t="str" cm="1">
        <f t="array" ref="T1314">IFERROR(INDEX(import_data,MATCH($T$8&amp;"-"&amp;$Q1314,import_key,0),T$9),"")</f>
        <v/>
      </c>
      <c r="U1314" s="280" t="str" cm="1">
        <f t="array" ref="U1314">IFERROR(INDEX(import_data,MATCH($T$8&amp;"-"&amp;$Q1314,import_key,0),U$9),"")</f>
        <v/>
      </c>
      <c r="V1314" s="300" t="str" cm="1">
        <f t="array" ref="V1314">IFERROR(INDEX(import_data,MATCH($T$8&amp;"-"&amp;$Q1314,import_key,0),V$9),"")</f>
        <v/>
      </c>
    </row>
    <row r="1315" spans="2:22" x14ac:dyDescent="0.25">
      <c r="B1315" s="141">
        <f t="shared" si="147"/>
        <v>1303</v>
      </c>
      <c r="C1315" s="278" t="str">
        <f t="shared" si="144"/>
        <v/>
      </c>
      <c r="E1315" s="282" t="str" cm="1">
        <f t="array" ref="E1315">IF($C1315="","",INDEX(import_data,$C1315,E$9))</f>
        <v/>
      </c>
      <c r="F1315" s="280" t="str" cm="1">
        <f t="array" ref="F1315">IF($C1315="","",INDEX(import_data,$C1315,F$9))</f>
        <v/>
      </c>
      <c r="G1315" s="280" t="str" cm="1">
        <f t="array" ref="G1315">IF($C1315="","",INDEX(import_data,$C1315,G$9))</f>
        <v/>
      </c>
      <c r="H1315" s="280" t="str" cm="1">
        <f t="array" ref="H1315">IF($C1315="","",IF(INDEX(import_data,$C1315,H$9)="","",INDEX(import_data,$C1315,H$9)))</f>
        <v/>
      </c>
      <c r="I1315" s="300" t="str" cm="1">
        <f t="array" ref="I1315">IF($C1315="","",IF(INDEX(import_data,$C1315,I$9)="","",INDEX(import_data,$C1315,I$9)))</f>
        <v/>
      </c>
      <c r="K1315" s="312" t="str">
        <f t="shared" si="141"/>
        <v/>
      </c>
      <c r="L1315" s="92" t="s">
        <v>0</v>
      </c>
      <c r="M1315" s="312" t="str">
        <f t="shared" si="142"/>
        <v/>
      </c>
      <c r="N1315" s="92" t="s">
        <v>0</v>
      </c>
      <c r="O1315" s="312" t="str">
        <f t="shared" si="143"/>
        <v/>
      </c>
      <c r="P1315" s="92" t="s">
        <v>0</v>
      </c>
      <c r="Q1315" s="141">
        <f t="shared" si="146"/>
        <v>1303</v>
      </c>
      <c r="R1315" s="278" t="str">
        <f t="shared" si="145"/>
        <v/>
      </c>
      <c r="T1315" s="282" t="str" cm="1">
        <f t="array" ref="T1315">IFERROR(INDEX(import_data,MATCH($T$8&amp;"-"&amp;$Q1315,import_key,0),T$9),"")</f>
        <v/>
      </c>
      <c r="U1315" s="280" t="str" cm="1">
        <f t="array" ref="U1315">IFERROR(INDEX(import_data,MATCH($T$8&amp;"-"&amp;$Q1315,import_key,0),U$9),"")</f>
        <v/>
      </c>
      <c r="V1315" s="300" t="str" cm="1">
        <f t="array" ref="V1315">IFERROR(INDEX(import_data,MATCH($T$8&amp;"-"&amp;$Q1315,import_key,0),V$9),"")</f>
        <v/>
      </c>
    </row>
    <row r="1316" spans="2:22" x14ac:dyDescent="0.25">
      <c r="B1316" s="141">
        <f t="shared" si="147"/>
        <v>1304</v>
      </c>
      <c r="C1316" s="278" t="str">
        <f t="shared" si="144"/>
        <v/>
      </c>
      <c r="E1316" s="282" t="str" cm="1">
        <f t="array" ref="E1316">IF($C1316="","",INDEX(import_data,$C1316,E$9))</f>
        <v/>
      </c>
      <c r="F1316" s="280" t="str" cm="1">
        <f t="array" ref="F1316">IF($C1316="","",INDEX(import_data,$C1316,F$9))</f>
        <v/>
      </c>
      <c r="G1316" s="280" t="str" cm="1">
        <f t="array" ref="G1316">IF($C1316="","",INDEX(import_data,$C1316,G$9))</f>
        <v/>
      </c>
      <c r="H1316" s="280" t="str" cm="1">
        <f t="array" ref="H1316">IF($C1316="","",IF(INDEX(import_data,$C1316,H$9)="","",INDEX(import_data,$C1316,H$9)))</f>
        <v/>
      </c>
      <c r="I1316" s="300" t="str" cm="1">
        <f t="array" ref="I1316">IF($C1316="","",IF(INDEX(import_data,$C1316,I$9)="","",INDEX(import_data,$C1316,I$9)))</f>
        <v/>
      </c>
      <c r="K1316" s="312" t="str">
        <f t="shared" si="141"/>
        <v/>
      </c>
      <c r="L1316" s="92" t="s">
        <v>0</v>
      </c>
      <c r="M1316" s="312" t="str">
        <f t="shared" si="142"/>
        <v/>
      </c>
      <c r="N1316" s="92" t="s">
        <v>0</v>
      </c>
      <c r="O1316" s="312" t="str">
        <f t="shared" si="143"/>
        <v/>
      </c>
      <c r="P1316" s="92" t="s">
        <v>0</v>
      </c>
      <c r="Q1316" s="141">
        <f t="shared" si="146"/>
        <v>1304</v>
      </c>
      <c r="R1316" s="278" t="str">
        <f t="shared" si="145"/>
        <v/>
      </c>
      <c r="T1316" s="282" t="str" cm="1">
        <f t="array" ref="T1316">IFERROR(INDEX(import_data,MATCH($T$8&amp;"-"&amp;$Q1316,import_key,0),T$9),"")</f>
        <v/>
      </c>
      <c r="U1316" s="280" t="str" cm="1">
        <f t="array" ref="U1316">IFERROR(INDEX(import_data,MATCH($T$8&amp;"-"&amp;$Q1316,import_key,0),U$9),"")</f>
        <v/>
      </c>
      <c r="V1316" s="300" t="str" cm="1">
        <f t="array" ref="V1316">IFERROR(INDEX(import_data,MATCH($T$8&amp;"-"&amp;$Q1316,import_key,0),V$9),"")</f>
        <v/>
      </c>
    </row>
    <row r="1317" spans="2:22" x14ac:dyDescent="0.25">
      <c r="B1317" s="141">
        <f t="shared" si="147"/>
        <v>1305</v>
      </c>
      <c r="C1317" s="278" t="str">
        <f t="shared" si="144"/>
        <v/>
      </c>
      <c r="E1317" s="282" t="str" cm="1">
        <f t="array" ref="E1317">IF($C1317="","",INDEX(import_data,$C1317,E$9))</f>
        <v/>
      </c>
      <c r="F1317" s="280" t="str" cm="1">
        <f t="array" ref="F1317">IF($C1317="","",INDEX(import_data,$C1317,F$9))</f>
        <v/>
      </c>
      <c r="G1317" s="280" t="str" cm="1">
        <f t="array" ref="G1317">IF($C1317="","",INDEX(import_data,$C1317,G$9))</f>
        <v/>
      </c>
      <c r="H1317" s="280" t="str" cm="1">
        <f t="array" ref="H1317">IF($C1317="","",IF(INDEX(import_data,$C1317,H$9)="","",INDEX(import_data,$C1317,H$9)))</f>
        <v/>
      </c>
      <c r="I1317" s="300" t="str" cm="1">
        <f t="array" ref="I1317">IF($C1317="","",IF(INDEX(import_data,$C1317,I$9)="","",INDEX(import_data,$C1317,I$9)))</f>
        <v/>
      </c>
      <c r="K1317" s="312" t="str">
        <f t="shared" si="141"/>
        <v/>
      </c>
      <c r="L1317" s="92" t="s">
        <v>0</v>
      </c>
      <c r="M1317" s="312" t="str">
        <f t="shared" si="142"/>
        <v/>
      </c>
      <c r="N1317" s="92" t="s">
        <v>0</v>
      </c>
      <c r="O1317" s="312" t="str">
        <f t="shared" si="143"/>
        <v/>
      </c>
      <c r="P1317" s="92" t="s">
        <v>0</v>
      </c>
      <c r="Q1317" s="141">
        <f t="shared" si="146"/>
        <v>1305</v>
      </c>
      <c r="R1317" s="278" t="str">
        <f t="shared" si="145"/>
        <v/>
      </c>
      <c r="T1317" s="282" t="str" cm="1">
        <f t="array" ref="T1317">IFERROR(INDEX(import_data,MATCH($T$8&amp;"-"&amp;$Q1317,import_key,0),T$9),"")</f>
        <v/>
      </c>
      <c r="U1317" s="280" t="str" cm="1">
        <f t="array" ref="U1317">IFERROR(INDEX(import_data,MATCH($T$8&amp;"-"&amp;$Q1317,import_key,0),U$9),"")</f>
        <v/>
      </c>
      <c r="V1317" s="300" t="str" cm="1">
        <f t="array" ref="V1317">IFERROR(INDEX(import_data,MATCH($T$8&amp;"-"&amp;$Q1317,import_key,0),V$9),"")</f>
        <v/>
      </c>
    </row>
    <row r="1318" spans="2:22" x14ac:dyDescent="0.25">
      <c r="B1318" s="141">
        <f t="shared" si="147"/>
        <v>1306</v>
      </c>
      <c r="C1318" s="278" t="str">
        <f t="shared" si="144"/>
        <v/>
      </c>
      <c r="E1318" s="282" t="str" cm="1">
        <f t="array" ref="E1318">IF($C1318="","",INDEX(import_data,$C1318,E$9))</f>
        <v/>
      </c>
      <c r="F1318" s="280" t="str" cm="1">
        <f t="array" ref="F1318">IF($C1318="","",INDEX(import_data,$C1318,F$9))</f>
        <v/>
      </c>
      <c r="G1318" s="280" t="str" cm="1">
        <f t="array" ref="G1318">IF($C1318="","",INDEX(import_data,$C1318,G$9))</f>
        <v/>
      </c>
      <c r="H1318" s="280" t="str" cm="1">
        <f t="array" ref="H1318">IF($C1318="","",IF(INDEX(import_data,$C1318,H$9)="","",INDEX(import_data,$C1318,H$9)))</f>
        <v/>
      </c>
      <c r="I1318" s="300" t="str" cm="1">
        <f t="array" ref="I1318">IF($C1318="","",IF(INDEX(import_data,$C1318,I$9)="","",INDEX(import_data,$C1318,I$9)))</f>
        <v/>
      </c>
      <c r="K1318" s="312" t="str">
        <f t="shared" si="141"/>
        <v/>
      </c>
      <c r="L1318" s="92" t="s">
        <v>0</v>
      </c>
      <c r="M1318" s="312" t="str">
        <f t="shared" si="142"/>
        <v/>
      </c>
      <c r="N1318" s="92" t="s">
        <v>0</v>
      </c>
      <c r="O1318" s="312" t="str">
        <f t="shared" si="143"/>
        <v/>
      </c>
      <c r="P1318" s="92" t="s">
        <v>0</v>
      </c>
      <c r="Q1318" s="141">
        <f t="shared" si="146"/>
        <v>1306</v>
      </c>
      <c r="R1318" s="278" t="str">
        <f t="shared" si="145"/>
        <v/>
      </c>
      <c r="T1318" s="282" t="str" cm="1">
        <f t="array" ref="T1318">IFERROR(INDEX(import_data,MATCH($T$8&amp;"-"&amp;$Q1318,import_key,0),T$9),"")</f>
        <v/>
      </c>
      <c r="U1318" s="280" t="str" cm="1">
        <f t="array" ref="U1318">IFERROR(INDEX(import_data,MATCH($T$8&amp;"-"&amp;$Q1318,import_key,0),U$9),"")</f>
        <v/>
      </c>
      <c r="V1318" s="300" t="str" cm="1">
        <f t="array" ref="V1318">IFERROR(INDEX(import_data,MATCH($T$8&amp;"-"&amp;$Q1318,import_key,0),V$9),"")</f>
        <v/>
      </c>
    </row>
    <row r="1319" spans="2:22" x14ac:dyDescent="0.25">
      <c r="B1319" s="141">
        <f t="shared" si="147"/>
        <v>1307</v>
      </c>
      <c r="C1319" s="278" t="str">
        <f t="shared" si="144"/>
        <v/>
      </c>
      <c r="E1319" s="282" t="str" cm="1">
        <f t="array" ref="E1319">IF($C1319="","",INDEX(import_data,$C1319,E$9))</f>
        <v/>
      </c>
      <c r="F1319" s="280" t="str" cm="1">
        <f t="array" ref="F1319">IF($C1319="","",INDEX(import_data,$C1319,F$9))</f>
        <v/>
      </c>
      <c r="G1319" s="280" t="str" cm="1">
        <f t="array" ref="G1319">IF($C1319="","",INDEX(import_data,$C1319,G$9))</f>
        <v/>
      </c>
      <c r="H1319" s="280" t="str" cm="1">
        <f t="array" ref="H1319">IF($C1319="","",IF(INDEX(import_data,$C1319,H$9)="","",INDEX(import_data,$C1319,H$9)))</f>
        <v/>
      </c>
      <c r="I1319" s="300" t="str" cm="1">
        <f t="array" ref="I1319">IF($C1319="","",IF(INDEX(import_data,$C1319,I$9)="","",INDEX(import_data,$C1319,I$9)))</f>
        <v/>
      </c>
      <c r="K1319" s="312" t="str">
        <f t="shared" si="141"/>
        <v/>
      </c>
      <c r="L1319" s="92" t="s">
        <v>0</v>
      </c>
      <c r="M1319" s="312" t="str">
        <f t="shared" si="142"/>
        <v/>
      </c>
      <c r="N1319" s="92" t="s">
        <v>0</v>
      </c>
      <c r="O1319" s="312" t="str">
        <f t="shared" si="143"/>
        <v/>
      </c>
      <c r="P1319" s="92" t="s">
        <v>0</v>
      </c>
      <c r="Q1319" s="141">
        <f t="shared" si="146"/>
        <v>1307</v>
      </c>
      <c r="R1319" s="278" t="str">
        <f t="shared" si="145"/>
        <v/>
      </c>
      <c r="T1319" s="282" t="str" cm="1">
        <f t="array" ref="T1319">IFERROR(INDEX(import_data,MATCH($T$8&amp;"-"&amp;$Q1319,import_key,0),T$9),"")</f>
        <v/>
      </c>
      <c r="U1319" s="280" t="str" cm="1">
        <f t="array" ref="U1319">IFERROR(INDEX(import_data,MATCH($T$8&amp;"-"&amp;$Q1319,import_key,0),U$9),"")</f>
        <v/>
      </c>
      <c r="V1319" s="300" t="str" cm="1">
        <f t="array" ref="V1319">IFERROR(INDEX(import_data,MATCH($T$8&amp;"-"&amp;$Q1319,import_key,0),V$9),"")</f>
        <v/>
      </c>
    </row>
    <row r="1320" spans="2:22" x14ac:dyDescent="0.25">
      <c r="B1320" s="141">
        <f t="shared" si="147"/>
        <v>1308</v>
      </c>
      <c r="C1320" s="278" t="str">
        <f t="shared" si="144"/>
        <v/>
      </c>
      <c r="E1320" s="282" t="str" cm="1">
        <f t="array" ref="E1320">IF($C1320="","",INDEX(import_data,$C1320,E$9))</f>
        <v/>
      </c>
      <c r="F1320" s="280" t="str" cm="1">
        <f t="array" ref="F1320">IF($C1320="","",INDEX(import_data,$C1320,F$9))</f>
        <v/>
      </c>
      <c r="G1320" s="280" t="str" cm="1">
        <f t="array" ref="G1320">IF($C1320="","",INDEX(import_data,$C1320,G$9))</f>
        <v/>
      </c>
      <c r="H1320" s="280" t="str" cm="1">
        <f t="array" ref="H1320">IF($C1320="","",IF(INDEX(import_data,$C1320,H$9)="","",INDEX(import_data,$C1320,H$9)))</f>
        <v/>
      </c>
      <c r="I1320" s="300" t="str" cm="1">
        <f t="array" ref="I1320">IF($C1320="","",IF(INDEX(import_data,$C1320,I$9)="","",INDEX(import_data,$C1320,I$9)))</f>
        <v/>
      </c>
      <c r="K1320" s="312" t="str">
        <f t="shared" si="141"/>
        <v/>
      </c>
      <c r="L1320" s="92" t="s">
        <v>0</v>
      </c>
      <c r="M1320" s="312" t="str">
        <f t="shared" si="142"/>
        <v/>
      </c>
      <c r="N1320" s="92" t="s">
        <v>0</v>
      </c>
      <c r="O1320" s="312" t="str">
        <f t="shared" si="143"/>
        <v/>
      </c>
      <c r="P1320" s="92" t="s">
        <v>0</v>
      </c>
      <c r="Q1320" s="141">
        <f t="shared" si="146"/>
        <v>1308</v>
      </c>
      <c r="R1320" s="278" t="str">
        <f t="shared" si="145"/>
        <v/>
      </c>
      <c r="T1320" s="282" t="str" cm="1">
        <f t="array" ref="T1320">IFERROR(INDEX(import_data,MATCH($T$8&amp;"-"&amp;$Q1320,import_key,0),T$9),"")</f>
        <v/>
      </c>
      <c r="U1320" s="280" t="str" cm="1">
        <f t="array" ref="U1320">IFERROR(INDEX(import_data,MATCH($T$8&amp;"-"&amp;$Q1320,import_key,0),U$9),"")</f>
        <v/>
      </c>
      <c r="V1320" s="300" t="str" cm="1">
        <f t="array" ref="V1320">IFERROR(INDEX(import_data,MATCH($T$8&amp;"-"&amp;$Q1320,import_key,0),V$9),"")</f>
        <v/>
      </c>
    </row>
    <row r="1321" spans="2:22" x14ac:dyDescent="0.25">
      <c r="B1321" s="141">
        <f t="shared" si="147"/>
        <v>1309</v>
      </c>
      <c r="C1321" s="278" t="str">
        <f t="shared" si="144"/>
        <v/>
      </c>
      <c r="E1321" s="282" t="str" cm="1">
        <f t="array" ref="E1321">IF($C1321="","",INDEX(import_data,$C1321,E$9))</f>
        <v/>
      </c>
      <c r="F1321" s="280" t="str" cm="1">
        <f t="array" ref="F1321">IF($C1321="","",INDEX(import_data,$C1321,F$9))</f>
        <v/>
      </c>
      <c r="G1321" s="280" t="str" cm="1">
        <f t="array" ref="G1321">IF($C1321="","",INDEX(import_data,$C1321,G$9))</f>
        <v/>
      </c>
      <c r="H1321" s="280" t="str" cm="1">
        <f t="array" ref="H1321">IF($C1321="","",IF(INDEX(import_data,$C1321,H$9)="","",INDEX(import_data,$C1321,H$9)))</f>
        <v/>
      </c>
      <c r="I1321" s="300" t="str" cm="1">
        <f t="array" ref="I1321">IF($C1321="","",IF(INDEX(import_data,$C1321,I$9)="","",INDEX(import_data,$C1321,I$9)))</f>
        <v/>
      </c>
      <c r="K1321" s="312" t="str">
        <f t="shared" si="141"/>
        <v/>
      </c>
      <c r="L1321" s="92" t="s">
        <v>0</v>
      </c>
      <c r="M1321" s="312" t="str">
        <f t="shared" si="142"/>
        <v/>
      </c>
      <c r="N1321" s="92" t="s">
        <v>0</v>
      </c>
      <c r="O1321" s="312" t="str">
        <f t="shared" si="143"/>
        <v/>
      </c>
      <c r="P1321" s="92" t="s">
        <v>0</v>
      </c>
      <c r="Q1321" s="141">
        <f t="shared" si="146"/>
        <v>1309</v>
      </c>
      <c r="R1321" s="278" t="str">
        <f t="shared" si="145"/>
        <v/>
      </c>
      <c r="T1321" s="282" t="str" cm="1">
        <f t="array" ref="T1321">IFERROR(INDEX(import_data,MATCH($T$8&amp;"-"&amp;$Q1321,import_key,0),T$9),"")</f>
        <v/>
      </c>
      <c r="U1321" s="301" t="str" cm="1">
        <f t="array" ref="U1321">IFERROR(INDEX(import_data,MATCH($T$8&amp;"-"&amp;$Q1321,import_key,0),U$9),"")</f>
        <v/>
      </c>
      <c r="V1321" s="300" t="str" cm="1">
        <f t="array" ref="V1321">IFERROR(INDEX(import_data,MATCH($T$8&amp;"-"&amp;$Q1321,import_key,0),V$9),"")</f>
        <v/>
      </c>
    </row>
    <row r="1322" spans="2:22" x14ac:dyDescent="0.25">
      <c r="B1322" s="141">
        <f t="shared" si="147"/>
        <v>1310</v>
      </c>
      <c r="C1322" s="278" t="str">
        <f t="shared" si="144"/>
        <v/>
      </c>
      <c r="E1322" s="282" t="str" cm="1">
        <f t="array" ref="E1322">IF($C1322="","",INDEX(import_data,$C1322,E$9))</f>
        <v/>
      </c>
      <c r="F1322" s="280" t="str" cm="1">
        <f t="array" ref="F1322">IF($C1322="","",INDEX(import_data,$C1322,F$9))</f>
        <v/>
      </c>
      <c r="G1322" s="280" t="str" cm="1">
        <f t="array" ref="G1322">IF($C1322="","",INDEX(import_data,$C1322,G$9))</f>
        <v/>
      </c>
      <c r="H1322" s="280" t="str" cm="1">
        <f t="array" ref="H1322">IF($C1322="","",IF(INDEX(import_data,$C1322,H$9)="","",INDEX(import_data,$C1322,H$9)))</f>
        <v/>
      </c>
      <c r="I1322" s="300" t="str" cm="1">
        <f t="array" ref="I1322">IF($C1322="","",IF(INDEX(import_data,$C1322,I$9)="","",INDEX(import_data,$C1322,I$9)))</f>
        <v/>
      </c>
      <c r="K1322" s="312" t="str">
        <f t="shared" si="141"/>
        <v/>
      </c>
      <c r="L1322" s="92" t="s">
        <v>0</v>
      </c>
      <c r="M1322" s="312" t="str">
        <f t="shared" si="142"/>
        <v/>
      </c>
      <c r="N1322" s="92" t="s">
        <v>0</v>
      </c>
      <c r="O1322" s="312" t="str">
        <f t="shared" si="143"/>
        <v/>
      </c>
      <c r="P1322" s="92" t="s">
        <v>0</v>
      </c>
      <c r="Q1322" s="141">
        <f t="shared" si="146"/>
        <v>1310</v>
      </c>
      <c r="R1322" s="278" t="str">
        <f t="shared" si="145"/>
        <v/>
      </c>
      <c r="T1322" s="282" t="str" cm="1">
        <f t="array" ref="T1322">IFERROR(INDEX(import_data,MATCH($T$8&amp;"-"&amp;$Q1322,import_key,0),T$9),"")</f>
        <v/>
      </c>
      <c r="U1322" s="280" t="str" cm="1">
        <f t="array" ref="U1322">IFERROR(INDEX(import_data,MATCH($T$8&amp;"-"&amp;$Q1322,import_key,0),U$9),"")</f>
        <v/>
      </c>
      <c r="V1322" s="300" t="str" cm="1">
        <f t="array" ref="V1322">IFERROR(INDEX(import_data,MATCH($T$8&amp;"-"&amp;$Q1322,import_key,0),V$9),"")</f>
        <v/>
      </c>
    </row>
    <row r="1323" spans="2:22" x14ac:dyDescent="0.25">
      <c r="B1323" s="141">
        <f t="shared" si="147"/>
        <v>1311</v>
      </c>
      <c r="C1323" s="278" t="str">
        <f t="shared" si="144"/>
        <v/>
      </c>
      <c r="E1323" s="282" t="str" cm="1">
        <f t="array" ref="E1323">IF($C1323="","",INDEX(import_data,$C1323,E$9))</f>
        <v/>
      </c>
      <c r="F1323" s="280" t="str" cm="1">
        <f t="array" ref="F1323">IF($C1323="","",INDEX(import_data,$C1323,F$9))</f>
        <v/>
      </c>
      <c r="G1323" s="280" t="str" cm="1">
        <f t="array" ref="G1323">IF($C1323="","",INDEX(import_data,$C1323,G$9))</f>
        <v/>
      </c>
      <c r="H1323" s="280" t="str" cm="1">
        <f t="array" ref="H1323">IF($C1323="","",IF(INDEX(import_data,$C1323,H$9)="","",INDEX(import_data,$C1323,H$9)))</f>
        <v/>
      </c>
      <c r="I1323" s="300" t="str" cm="1">
        <f t="array" ref="I1323">IF($C1323="","",IF(INDEX(import_data,$C1323,I$9)="","",INDEX(import_data,$C1323,I$9)))</f>
        <v/>
      </c>
      <c r="K1323" s="312" t="str">
        <f t="shared" si="141"/>
        <v/>
      </c>
      <c r="L1323" s="92" t="s">
        <v>0</v>
      </c>
      <c r="M1323" s="312" t="str">
        <f t="shared" si="142"/>
        <v/>
      </c>
      <c r="N1323" s="92" t="s">
        <v>0</v>
      </c>
      <c r="O1323" s="312" t="str">
        <f t="shared" si="143"/>
        <v/>
      </c>
      <c r="P1323" s="92" t="s">
        <v>0</v>
      </c>
      <c r="Q1323" s="141">
        <f t="shared" si="146"/>
        <v>1311</v>
      </c>
      <c r="R1323" s="278" t="str">
        <f t="shared" si="145"/>
        <v/>
      </c>
      <c r="T1323" s="282" t="str" cm="1">
        <f t="array" ref="T1323">IFERROR(INDEX(import_data,MATCH($T$8&amp;"-"&amp;$Q1323,import_key,0),T$9),"")</f>
        <v/>
      </c>
      <c r="U1323" s="280" t="str" cm="1">
        <f t="array" ref="U1323">IFERROR(INDEX(import_data,MATCH($T$8&amp;"-"&amp;$Q1323,import_key,0),U$9),"")</f>
        <v/>
      </c>
      <c r="V1323" s="300" t="str" cm="1">
        <f t="array" ref="V1323">IFERROR(INDEX(import_data,MATCH($T$8&amp;"-"&amp;$Q1323,import_key,0),V$9),"")</f>
        <v/>
      </c>
    </row>
    <row r="1324" spans="2:22" x14ac:dyDescent="0.25">
      <c r="B1324" s="141">
        <f t="shared" si="147"/>
        <v>1312</v>
      </c>
      <c r="C1324" s="278" t="str">
        <f t="shared" si="144"/>
        <v/>
      </c>
      <c r="E1324" s="282" t="str" cm="1">
        <f t="array" ref="E1324">IF($C1324="","",INDEX(import_data,$C1324,E$9))</f>
        <v/>
      </c>
      <c r="F1324" s="280" t="str" cm="1">
        <f t="array" ref="F1324">IF($C1324="","",INDEX(import_data,$C1324,F$9))</f>
        <v/>
      </c>
      <c r="G1324" s="280" t="str" cm="1">
        <f t="array" ref="G1324">IF($C1324="","",INDEX(import_data,$C1324,G$9))</f>
        <v/>
      </c>
      <c r="H1324" s="280" t="str" cm="1">
        <f t="array" ref="H1324">IF($C1324="","",IF(INDEX(import_data,$C1324,H$9)="","",INDEX(import_data,$C1324,H$9)))</f>
        <v/>
      </c>
      <c r="I1324" s="300" t="str" cm="1">
        <f t="array" ref="I1324">IF($C1324="","",IF(INDEX(import_data,$C1324,I$9)="","",INDEX(import_data,$C1324,I$9)))</f>
        <v/>
      </c>
      <c r="K1324" s="312" t="str">
        <f t="shared" si="141"/>
        <v/>
      </c>
      <c r="L1324" s="92" t="s">
        <v>0</v>
      </c>
      <c r="M1324" s="312" t="str">
        <f t="shared" si="142"/>
        <v/>
      </c>
      <c r="N1324" s="92" t="s">
        <v>0</v>
      </c>
      <c r="O1324" s="312" t="str">
        <f t="shared" si="143"/>
        <v/>
      </c>
      <c r="P1324" s="92" t="s">
        <v>0</v>
      </c>
      <c r="Q1324" s="141">
        <f t="shared" si="146"/>
        <v>1312</v>
      </c>
      <c r="R1324" s="278" t="str">
        <f t="shared" si="145"/>
        <v/>
      </c>
      <c r="T1324" s="282" t="str" cm="1">
        <f t="array" ref="T1324">IFERROR(INDEX(import_data,MATCH($T$8&amp;"-"&amp;$Q1324,import_key,0),T$9),"")</f>
        <v/>
      </c>
      <c r="U1324" s="280" t="str" cm="1">
        <f t="array" ref="U1324">IFERROR(INDEX(import_data,MATCH($T$8&amp;"-"&amp;$Q1324,import_key,0),U$9),"")</f>
        <v/>
      </c>
      <c r="V1324" s="300" t="str" cm="1">
        <f t="array" ref="V1324">IFERROR(INDEX(import_data,MATCH($T$8&amp;"-"&amp;$Q1324,import_key,0),V$9),"")</f>
        <v/>
      </c>
    </row>
    <row r="1325" spans="2:22" x14ac:dyDescent="0.25">
      <c r="B1325" s="141">
        <f t="shared" si="147"/>
        <v>1313</v>
      </c>
      <c r="C1325" s="278" t="str">
        <f t="shared" si="144"/>
        <v/>
      </c>
      <c r="E1325" s="282" t="str" cm="1">
        <f t="array" ref="E1325">IF($C1325="","",INDEX(import_data,$C1325,E$9))</f>
        <v/>
      </c>
      <c r="F1325" s="280" t="str" cm="1">
        <f t="array" ref="F1325">IF($C1325="","",INDEX(import_data,$C1325,F$9))</f>
        <v/>
      </c>
      <c r="G1325" s="280" t="str" cm="1">
        <f t="array" ref="G1325">IF($C1325="","",INDEX(import_data,$C1325,G$9))</f>
        <v/>
      </c>
      <c r="H1325" s="280" t="str" cm="1">
        <f t="array" ref="H1325">IF($C1325="","",IF(INDEX(import_data,$C1325,H$9)="","",INDEX(import_data,$C1325,H$9)))</f>
        <v/>
      </c>
      <c r="I1325" s="300" t="str" cm="1">
        <f t="array" ref="I1325">IF($C1325="","",IF(INDEX(import_data,$C1325,I$9)="","",INDEX(import_data,$C1325,I$9)))</f>
        <v/>
      </c>
      <c r="K1325" s="312" t="str">
        <f t="shared" si="141"/>
        <v/>
      </c>
      <c r="L1325" s="92" t="s">
        <v>0</v>
      </c>
      <c r="M1325" s="312" t="str">
        <f t="shared" si="142"/>
        <v/>
      </c>
      <c r="N1325" s="92" t="s">
        <v>0</v>
      </c>
      <c r="O1325" s="312" t="str">
        <f t="shared" si="143"/>
        <v/>
      </c>
      <c r="P1325" s="92" t="s">
        <v>0</v>
      </c>
      <c r="Q1325" s="141">
        <f t="shared" si="146"/>
        <v>1313</v>
      </c>
      <c r="R1325" s="278" t="str">
        <f t="shared" si="145"/>
        <v/>
      </c>
      <c r="T1325" s="282" t="str" cm="1">
        <f t="array" ref="T1325">IFERROR(INDEX(import_data,MATCH($T$8&amp;"-"&amp;$Q1325,import_key,0),T$9),"")</f>
        <v/>
      </c>
      <c r="U1325" s="280" t="str" cm="1">
        <f t="array" ref="U1325">IFERROR(INDEX(import_data,MATCH($T$8&amp;"-"&amp;$Q1325,import_key,0),U$9),"")</f>
        <v/>
      </c>
      <c r="V1325" s="300" t="str" cm="1">
        <f t="array" ref="V1325">IFERROR(INDEX(import_data,MATCH($T$8&amp;"-"&amp;$Q1325,import_key,0),V$9),"")</f>
        <v/>
      </c>
    </row>
    <row r="1326" spans="2:22" x14ac:dyDescent="0.25">
      <c r="B1326" s="141">
        <f t="shared" si="147"/>
        <v>1314</v>
      </c>
      <c r="C1326" s="278" t="str">
        <f t="shared" si="144"/>
        <v/>
      </c>
      <c r="E1326" s="282" t="str" cm="1">
        <f t="array" ref="E1326">IF($C1326="","",INDEX(import_data,$C1326,E$9))</f>
        <v/>
      </c>
      <c r="F1326" s="280" t="str" cm="1">
        <f t="array" ref="F1326">IF($C1326="","",INDEX(import_data,$C1326,F$9))</f>
        <v/>
      </c>
      <c r="G1326" s="280" t="str" cm="1">
        <f t="array" ref="G1326">IF($C1326="","",INDEX(import_data,$C1326,G$9))</f>
        <v/>
      </c>
      <c r="H1326" s="280" t="str" cm="1">
        <f t="array" ref="H1326">IF($C1326="","",IF(INDEX(import_data,$C1326,H$9)="","",INDEX(import_data,$C1326,H$9)))</f>
        <v/>
      </c>
      <c r="I1326" s="300" t="str" cm="1">
        <f t="array" ref="I1326">IF($C1326="","",IF(INDEX(import_data,$C1326,I$9)="","",INDEX(import_data,$C1326,I$9)))</f>
        <v/>
      </c>
      <c r="K1326" s="312" t="str">
        <f t="shared" si="141"/>
        <v/>
      </c>
      <c r="L1326" s="92" t="s">
        <v>0</v>
      </c>
      <c r="M1326" s="312" t="str">
        <f t="shared" si="142"/>
        <v/>
      </c>
      <c r="N1326" s="92" t="s">
        <v>0</v>
      </c>
      <c r="O1326" s="312" t="str">
        <f t="shared" si="143"/>
        <v/>
      </c>
      <c r="P1326" s="92" t="s">
        <v>0</v>
      </c>
      <c r="Q1326" s="141">
        <f t="shared" si="146"/>
        <v>1314</v>
      </c>
      <c r="R1326" s="278" t="str">
        <f t="shared" si="145"/>
        <v/>
      </c>
      <c r="T1326" s="282" t="str" cm="1">
        <f t="array" ref="T1326">IFERROR(INDEX(import_data,MATCH($T$8&amp;"-"&amp;$Q1326,import_key,0),T$9),"")</f>
        <v/>
      </c>
      <c r="U1326" s="280" t="str" cm="1">
        <f t="array" ref="U1326">IFERROR(INDEX(import_data,MATCH($T$8&amp;"-"&amp;$Q1326,import_key,0),U$9),"")</f>
        <v/>
      </c>
      <c r="V1326" s="300" t="str" cm="1">
        <f t="array" ref="V1326">IFERROR(INDEX(import_data,MATCH($T$8&amp;"-"&amp;$Q1326,import_key,0),V$9),"")</f>
        <v/>
      </c>
    </row>
    <row r="1327" spans="2:22" x14ac:dyDescent="0.25">
      <c r="B1327" s="141">
        <f t="shared" si="147"/>
        <v>1315</v>
      </c>
      <c r="C1327" s="278" t="str">
        <f t="shared" si="144"/>
        <v/>
      </c>
      <c r="E1327" s="282" t="str" cm="1">
        <f t="array" ref="E1327">IF($C1327="","",INDEX(import_data,$C1327,E$9))</f>
        <v/>
      </c>
      <c r="F1327" s="280" t="str" cm="1">
        <f t="array" ref="F1327">IF($C1327="","",INDEX(import_data,$C1327,F$9))</f>
        <v/>
      </c>
      <c r="G1327" s="280" t="str" cm="1">
        <f t="array" ref="G1327">IF($C1327="","",INDEX(import_data,$C1327,G$9))</f>
        <v/>
      </c>
      <c r="H1327" s="280" t="str" cm="1">
        <f t="array" ref="H1327">IF($C1327="","",IF(INDEX(import_data,$C1327,H$9)="","",INDEX(import_data,$C1327,H$9)))</f>
        <v/>
      </c>
      <c r="I1327" s="300" t="str" cm="1">
        <f t="array" ref="I1327">IF($C1327="","",IF(INDEX(import_data,$C1327,I$9)="","",INDEX(import_data,$C1327,I$9)))</f>
        <v/>
      </c>
      <c r="K1327" s="312" t="str">
        <f t="shared" si="141"/>
        <v/>
      </c>
      <c r="L1327" s="92" t="s">
        <v>0</v>
      </c>
      <c r="M1327" s="312" t="str">
        <f t="shared" si="142"/>
        <v/>
      </c>
      <c r="N1327" s="92" t="s">
        <v>0</v>
      </c>
      <c r="O1327" s="312" t="str">
        <f t="shared" si="143"/>
        <v/>
      </c>
      <c r="P1327" s="92" t="s">
        <v>0</v>
      </c>
      <c r="Q1327" s="141">
        <f t="shared" si="146"/>
        <v>1315</v>
      </c>
      <c r="R1327" s="278" t="str">
        <f t="shared" si="145"/>
        <v/>
      </c>
      <c r="T1327" s="282" t="str" cm="1">
        <f t="array" ref="T1327">IFERROR(INDEX(import_data,MATCH($T$8&amp;"-"&amp;$Q1327,import_key,0),T$9),"")</f>
        <v/>
      </c>
      <c r="U1327" s="280" t="str" cm="1">
        <f t="array" ref="U1327">IFERROR(INDEX(import_data,MATCH($T$8&amp;"-"&amp;$Q1327,import_key,0),U$9),"")</f>
        <v/>
      </c>
      <c r="V1327" s="300" t="str" cm="1">
        <f t="array" ref="V1327">IFERROR(INDEX(import_data,MATCH($T$8&amp;"-"&amp;$Q1327,import_key,0),V$9),"")</f>
        <v/>
      </c>
    </row>
    <row r="1328" spans="2:22" x14ac:dyDescent="0.25">
      <c r="B1328" s="141">
        <f t="shared" si="147"/>
        <v>1316</v>
      </c>
      <c r="C1328" s="278" t="str">
        <f t="shared" si="144"/>
        <v/>
      </c>
      <c r="E1328" s="282" t="str" cm="1">
        <f t="array" ref="E1328">IF($C1328="","",INDEX(import_data,$C1328,E$9))</f>
        <v/>
      </c>
      <c r="F1328" s="280" t="str" cm="1">
        <f t="array" ref="F1328">IF($C1328="","",INDEX(import_data,$C1328,F$9))</f>
        <v/>
      </c>
      <c r="G1328" s="280" t="str" cm="1">
        <f t="array" ref="G1328">IF($C1328="","",INDEX(import_data,$C1328,G$9))</f>
        <v/>
      </c>
      <c r="H1328" s="280" t="str" cm="1">
        <f t="array" ref="H1328">IF($C1328="","",IF(INDEX(import_data,$C1328,H$9)="","",INDEX(import_data,$C1328,H$9)))</f>
        <v/>
      </c>
      <c r="I1328" s="300" t="str" cm="1">
        <f t="array" ref="I1328">IF($C1328="","",IF(INDEX(import_data,$C1328,I$9)="","",INDEX(import_data,$C1328,I$9)))</f>
        <v/>
      </c>
      <c r="K1328" s="312" t="str">
        <f t="shared" si="141"/>
        <v/>
      </c>
      <c r="L1328" s="92" t="s">
        <v>0</v>
      </c>
      <c r="M1328" s="312" t="str">
        <f t="shared" si="142"/>
        <v/>
      </c>
      <c r="N1328" s="92" t="s">
        <v>0</v>
      </c>
      <c r="O1328" s="312" t="str">
        <f t="shared" si="143"/>
        <v/>
      </c>
      <c r="P1328" s="92" t="s">
        <v>0</v>
      </c>
      <c r="Q1328" s="141">
        <f t="shared" si="146"/>
        <v>1316</v>
      </c>
      <c r="R1328" s="278" t="str">
        <f t="shared" si="145"/>
        <v/>
      </c>
      <c r="T1328" s="282" t="str" cm="1">
        <f t="array" ref="T1328">IFERROR(INDEX(import_data,MATCH($T$8&amp;"-"&amp;$Q1328,import_key,0),T$9),"")</f>
        <v/>
      </c>
      <c r="U1328" s="280" t="str" cm="1">
        <f t="array" ref="U1328">IFERROR(INDEX(import_data,MATCH($T$8&amp;"-"&amp;$Q1328,import_key,0),U$9),"")</f>
        <v/>
      </c>
      <c r="V1328" s="300" t="str" cm="1">
        <f t="array" ref="V1328">IFERROR(INDEX(import_data,MATCH($T$8&amp;"-"&amp;$Q1328,import_key,0),V$9),"")</f>
        <v/>
      </c>
    </row>
    <row r="1329" spans="2:22" x14ac:dyDescent="0.25">
      <c r="B1329" s="141">
        <f t="shared" si="147"/>
        <v>1317</v>
      </c>
      <c r="C1329" s="278" t="str">
        <f t="shared" si="144"/>
        <v/>
      </c>
      <c r="E1329" s="282" t="str" cm="1">
        <f t="array" ref="E1329">IF($C1329="","",INDEX(import_data,$C1329,E$9))</f>
        <v/>
      </c>
      <c r="F1329" s="280" t="str" cm="1">
        <f t="array" ref="F1329">IF($C1329="","",INDEX(import_data,$C1329,F$9))</f>
        <v/>
      </c>
      <c r="G1329" s="280" t="str" cm="1">
        <f t="array" ref="G1329">IF($C1329="","",INDEX(import_data,$C1329,G$9))</f>
        <v/>
      </c>
      <c r="H1329" s="280" t="str" cm="1">
        <f t="array" ref="H1329">IF($C1329="","",IF(INDEX(import_data,$C1329,H$9)="","",INDEX(import_data,$C1329,H$9)))</f>
        <v/>
      </c>
      <c r="I1329" s="300" t="str" cm="1">
        <f t="array" ref="I1329">IF($C1329="","",IF(INDEX(import_data,$C1329,I$9)="","",INDEX(import_data,$C1329,I$9)))</f>
        <v/>
      </c>
      <c r="K1329" s="312" t="str">
        <f t="shared" si="141"/>
        <v/>
      </c>
      <c r="L1329" s="92" t="s">
        <v>0</v>
      </c>
      <c r="M1329" s="312" t="str">
        <f t="shared" si="142"/>
        <v/>
      </c>
      <c r="N1329" s="92" t="s">
        <v>0</v>
      </c>
      <c r="O1329" s="312" t="str">
        <f t="shared" si="143"/>
        <v/>
      </c>
      <c r="P1329" s="92" t="s">
        <v>0</v>
      </c>
      <c r="Q1329" s="141">
        <f t="shared" si="146"/>
        <v>1317</v>
      </c>
      <c r="R1329" s="278" t="str">
        <f t="shared" si="145"/>
        <v/>
      </c>
      <c r="T1329" s="282" t="str" cm="1">
        <f t="array" ref="T1329">IFERROR(INDEX(import_data,MATCH($T$8&amp;"-"&amp;$Q1329,import_key,0),T$9),"")</f>
        <v/>
      </c>
      <c r="U1329" s="280" t="str" cm="1">
        <f t="array" ref="U1329">IFERROR(INDEX(import_data,MATCH($T$8&amp;"-"&amp;$Q1329,import_key,0),U$9),"")</f>
        <v/>
      </c>
      <c r="V1329" s="300" t="str" cm="1">
        <f t="array" ref="V1329">IFERROR(INDEX(import_data,MATCH($T$8&amp;"-"&amp;$Q1329,import_key,0),V$9),"")</f>
        <v/>
      </c>
    </row>
    <row r="1330" spans="2:22" x14ac:dyDescent="0.25">
      <c r="B1330" s="141">
        <f t="shared" si="147"/>
        <v>1318</v>
      </c>
      <c r="C1330" s="278" t="str">
        <f t="shared" si="144"/>
        <v/>
      </c>
      <c r="E1330" s="282" t="str" cm="1">
        <f t="array" ref="E1330">IF($C1330="","",INDEX(import_data,$C1330,E$9))</f>
        <v/>
      </c>
      <c r="F1330" s="280" t="str" cm="1">
        <f t="array" ref="F1330">IF($C1330="","",INDEX(import_data,$C1330,F$9))</f>
        <v/>
      </c>
      <c r="G1330" s="280" t="str" cm="1">
        <f t="array" ref="G1330">IF($C1330="","",INDEX(import_data,$C1330,G$9))</f>
        <v/>
      </c>
      <c r="H1330" s="280" t="str" cm="1">
        <f t="array" ref="H1330">IF($C1330="","",IF(INDEX(import_data,$C1330,H$9)="","",INDEX(import_data,$C1330,H$9)))</f>
        <v/>
      </c>
      <c r="I1330" s="300" t="str" cm="1">
        <f t="array" ref="I1330">IF($C1330="","",IF(INDEX(import_data,$C1330,I$9)="","",INDEX(import_data,$C1330,I$9)))</f>
        <v/>
      </c>
      <c r="K1330" s="312" t="str">
        <f t="shared" si="141"/>
        <v/>
      </c>
      <c r="L1330" s="92" t="s">
        <v>0</v>
      </c>
      <c r="M1330" s="312" t="str">
        <f t="shared" si="142"/>
        <v/>
      </c>
      <c r="N1330" s="92" t="s">
        <v>0</v>
      </c>
      <c r="O1330" s="312" t="str">
        <f t="shared" si="143"/>
        <v/>
      </c>
      <c r="P1330" s="92" t="s">
        <v>0</v>
      </c>
      <c r="Q1330" s="141">
        <f t="shared" si="146"/>
        <v>1318</v>
      </c>
      <c r="R1330" s="278" t="str">
        <f t="shared" si="145"/>
        <v/>
      </c>
      <c r="T1330" s="282" t="str" cm="1">
        <f t="array" ref="T1330">IFERROR(INDEX(import_data,MATCH($T$8&amp;"-"&amp;$Q1330,import_key,0),T$9),"")</f>
        <v/>
      </c>
      <c r="U1330" s="280" t="str" cm="1">
        <f t="array" ref="U1330">IFERROR(INDEX(import_data,MATCH($T$8&amp;"-"&amp;$Q1330,import_key,0),U$9),"")</f>
        <v/>
      </c>
      <c r="V1330" s="300" t="str" cm="1">
        <f t="array" ref="V1330">IFERROR(INDEX(import_data,MATCH($T$8&amp;"-"&amp;$Q1330,import_key,0),V$9),"")</f>
        <v/>
      </c>
    </row>
    <row r="1331" spans="2:22" x14ac:dyDescent="0.25">
      <c r="B1331" s="141">
        <f t="shared" si="147"/>
        <v>1319</v>
      </c>
      <c r="C1331" s="278" t="str">
        <f t="shared" si="144"/>
        <v/>
      </c>
      <c r="E1331" s="282" t="str" cm="1">
        <f t="array" ref="E1331">IF($C1331="","",INDEX(import_data,$C1331,E$9))</f>
        <v/>
      </c>
      <c r="F1331" s="280" t="str" cm="1">
        <f t="array" ref="F1331">IF($C1331="","",INDEX(import_data,$C1331,F$9))</f>
        <v/>
      </c>
      <c r="G1331" s="280" t="str" cm="1">
        <f t="array" ref="G1331">IF($C1331="","",INDEX(import_data,$C1331,G$9))</f>
        <v/>
      </c>
      <c r="H1331" s="280" t="str" cm="1">
        <f t="array" ref="H1331">IF($C1331="","",IF(INDEX(import_data,$C1331,H$9)="","",INDEX(import_data,$C1331,H$9)))</f>
        <v/>
      </c>
      <c r="I1331" s="300" t="str" cm="1">
        <f t="array" ref="I1331">IF($C1331="","",IF(INDEX(import_data,$C1331,I$9)="","",INDEX(import_data,$C1331,I$9)))</f>
        <v/>
      </c>
      <c r="K1331" s="312" t="str">
        <f t="shared" si="141"/>
        <v/>
      </c>
      <c r="L1331" s="92" t="s">
        <v>0</v>
      </c>
      <c r="M1331" s="312" t="str">
        <f t="shared" si="142"/>
        <v/>
      </c>
      <c r="N1331" s="92" t="s">
        <v>0</v>
      </c>
      <c r="O1331" s="312" t="str">
        <f t="shared" si="143"/>
        <v/>
      </c>
      <c r="P1331" s="92" t="s">
        <v>0</v>
      </c>
      <c r="Q1331" s="141">
        <f t="shared" si="146"/>
        <v>1319</v>
      </c>
      <c r="R1331" s="278" t="str">
        <f t="shared" si="145"/>
        <v/>
      </c>
      <c r="T1331" s="282" t="str" cm="1">
        <f t="array" ref="T1331">IFERROR(INDEX(import_data,MATCH($T$8&amp;"-"&amp;$Q1331,import_key,0),T$9),"")</f>
        <v/>
      </c>
      <c r="U1331" s="280" t="str" cm="1">
        <f t="array" ref="U1331">IFERROR(INDEX(import_data,MATCH($T$8&amp;"-"&amp;$Q1331,import_key,0),U$9),"")</f>
        <v/>
      </c>
      <c r="V1331" s="300" t="str" cm="1">
        <f t="array" ref="V1331">IFERROR(INDEX(import_data,MATCH($T$8&amp;"-"&amp;$Q1331,import_key,0),V$9),"")</f>
        <v/>
      </c>
    </row>
    <row r="1332" spans="2:22" x14ac:dyDescent="0.25">
      <c r="B1332" s="141">
        <f t="shared" si="147"/>
        <v>1320</v>
      </c>
      <c r="C1332" s="278" t="str">
        <f t="shared" si="144"/>
        <v/>
      </c>
      <c r="E1332" s="282" t="str" cm="1">
        <f t="array" ref="E1332">IF($C1332="","",INDEX(import_data,$C1332,E$9))</f>
        <v/>
      </c>
      <c r="F1332" s="280" t="str" cm="1">
        <f t="array" ref="F1332">IF($C1332="","",INDEX(import_data,$C1332,F$9))</f>
        <v/>
      </c>
      <c r="G1332" s="280" t="str" cm="1">
        <f t="array" ref="G1332">IF($C1332="","",INDEX(import_data,$C1332,G$9))</f>
        <v/>
      </c>
      <c r="H1332" s="280" t="str" cm="1">
        <f t="array" ref="H1332">IF($C1332="","",IF(INDEX(import_data,$C1332,H$9)="","",INDEX(import_data,$C1332,H$9)))</f>
        <v/>
      </c>
      <c r="I1332" s="300" t="str" cm="1">
        <f t="array" ref="I1332">IF($C1332="","",IF(INDEX(import_data,$C1332,I$9)="","",INDEX(import_data,$C1332,I$9)))</f>
        <v/>
      </c>
      <c r="K1332" s="312" t="str">
        <f t="shared" si="141"/>
        <v/>
      </c>
      <c r="L1332" s="92" t="s">
        <v>0</v>
      </c>
      <c r="M1332" s="312" t="str">
        <f t="shared" si="142"/>
        <v/>
      </c>
      <c r="N1332" s="92" t="s">
        <v>0</v>
      </c>
      <c r="O1332" s="312" t="str">
        <f t="shared" si="143"/>
        <v/>
      </c>
      <c r="P1332" s="92" t="s">
        <v>0</v>
      </c>
      <c r="Q1332" s="141">
        <f t="shared" si="146"/>
        <v>1320</v>
      </c>
      <c r="R1332" s="278" t="str">
        <f t="shared" si="145"/>
        <v/>
      </c>
      <c r="T1332" s="282" t="str" cm="1">
        <f t="array" ref="T1332">IFERROR(INDEX(import_data,MATCH($T$8&amp;"-"&amp;$Q1332,import_key,0),T$9),"")</f>
        <v/>
      </c>
      <c r="U1332" s="280" t="str" cm="1">
        <f t="array" ref="U1332">IFERROR(INDEX(import_data,MATCH($T$8&amp;"-"&amp;$Q1332,import_key,0),U$9),"")</f>
        <v/>
      </c>
      <c r="V1332" s="300" t="str" cm="1">
        <f t="array" ref="V1332">IFERROR(INDEX(import_data,MATCH($T$8&amp;"-"&amp;$Q1332,import_key,0),V$9),"")</f>
        <v/>
      </c>
    </row>
    <row r="1333" spans="2:22" x14ac:dyDescent="0.25">
      <c r="B1333" s="141">
        <f t="shared" si="147"/>
        <v>1321</v>
      </c>
      <c r="C1333" s="278" t="str">
        <f t="shared" si="144"/>
        <v/>
      </c>
      <c r="E1333" s="282" t="str" cm="1">
        <f t="array" ref="E1333">IF($C1333="","",INDEX(import_data,$C1333,E$9))</f>
        <v/>
      </c>
      <c r="F1333" s="280" t="str" cm="1">
        <f t="array" ref="F1333">IF($C1333="","",INDEX(import_data,$C1333,F$9))</f>
        <v/>
      </c>
      <c r="G1333" s="280" t="str" cm="1">
        <f t="array" ref="G1333">IF($C1333="","",INDEX(import_data,$C1333,G$9))</f>
        <v/>
      </c>
      <c r="H1333" s="280" t="str" cm="1">
        <f t="array" ref="H1333">IF($C1333="","",IF(INDEX(import_data,$C1333,H$9)="","",INDEX(import_data,$C1333,H$9)))</f>
        <v/>
      </c>
      <c r="I1333" s="300" t="str" cm="1">
        <f t="array" ref="I1333">IF($C1333="","",IF(INDEX(import_data,$C1333,I$9)="","",INDEX(import_data,$C1333,I$9)))</f>
        <v/>
      </c>
      <c r="K1333" s="312" t="str">
        <f t="shared" si="141"/>
        <v/>
      </c>
      <c r="L1333" s="92" t="s">
        <v>0</v>
      </c>
      <c r="M1333" s="312" t="str">
        <f t="shared" si="142"/>
        <v/>
      </c>
      <c r="N1333" s="92" t="s">
        <v>0</v>
      </c>
      <c r="O1333" s="312" t="str">
        <f t="shared" si="143"/>
        <v/>
      </c>
      <c r="P1333" s="92" t="s">
        <v>0</v>
      </c>
      <c r="Q1333" s="141">
        <f t="shared" si="146"/>
        <v>1321</v>
      </c>
      <c r="R1333" s="278" t="str">
        <f t="shared" si="145"/>
        <v/>
      </c>
      <c r="T1333" s="282" t="str" cm="1">
        <f t="array" ref="T1333">IFERROR(INDEX(import_data,MATCH($T$8&amp;"-"&amp;$Q1333,import_key,0),T$9),"")</f>
        <v/>
      </c>
      <c r="U1333" s="280" t="str" cm="1">
        <f t="array" ref="U1333">IFERROR(INDEX(import_data,MATCH($T$8&amp;"-"&amp;$Q1333,import_key,0),U$9),"")</f>
        <v/>
      </c>
      <c r="V1333" s="300" t="str" cm="1">
        <f t="array" ref="V1333">IFERROR(INDEX(import_data,MATCH($T$8&amp;"-"&amp;$Q1333,import_key,0),V$9),"")</f>
        <v/>
      </c>
    </row>
    <row r="1334" spans="2:22" x14ac:dyDescent="0.25">
      <c r="B1334" s="141">
        <f t="shared" si="147"/>
        <v>1322</v>
      </c>
      <c r="C1334" s="278" t="str">
        <f t="shared" si="144"/>
        <v/>
      </c>
      <c r="E1334" s="282" t="str" cm="1">
        <f t="array" ref="E1334">IF($C1334="","",INDEX(import_data,$C1334,E$9))</f>
        <v/>
      </c>
      <c r="F1334" s="280" t="str" cm="1">
        <f t="array" ref="F1334">IF($C1334="","",INDEX(import_data,$C1334,F$9))</f>
        <v/>
      </c>
      <c r="G1334" s="280" t="str" cm="1">
        <f t="array" ref="G1334">IF($C1334="","",INDEX(import_data,$C1334,G$9))</f>
        <v/>
      </c>
      <c r="H1334" s="280" t="str" cm="1">
        <f t="array" ref="H1334">IF($C1334="","",IF(INDEX(import_data,$C1334,H$9)="","",INDEX(import_data,$C1334,H$9)))</f>
        <v/>
      </c>
      <c r="I1334" s="300" t="str" cm="1">
        <f t="array" ref="I1334">IF($C1334="","",IF(INDEX(import_data,$C1334,I$9)="","",INDEX(import_data,$C1334,I$9)))</f>
        <v/>
      </c>
      <c r="K1334" s="312" t="str">
        <f t="shared" si="141"/>
        <v/>
      </c>
      <c r="L1334" s="92" t="s">
        <v>0</v>
      </c>
      <c r="M1334" s="312" t="str">
        <f t="shared" si="142"/>
        <v/>
      </c>
      <c r="N1334" s="92" t="s">
        <v>0</v>
      </c>
      <c r="O1334" s="312" t="str">
        <f t="shared" si="143"/>
        <v/>
      </c>
      <c r="P1334" s="92" t="s">
        <v>0</v>
      </c>
      <c r="Q1334" s="141">
        <f t="shared" si="146"/>
        <v>1322</v>
      </c>
      <c r="R1334" s="278" t="str">
        <f t="shared" si="145"/>
        <v/>
      </c>
      <c r="T1334" s="282" t="str" cm="1">
        <f t="array" ref="T1334">IFERROR(INDEX(import_data,MATCH($T$8&amp;"-"&amp;$Q1334,import_key,0),T$9),"")</f>
        <v/>
      </c>
      <c r="U1334" s="280" t="str" cm="1">
        <f t="array" ref="U1334">IFERROR(INDEX(import_data,MATCH($T$8&amp;"-"&amp;$Q1334,import_key,0),U$9),"")</f>
        <v/>
      </c>
      <c r="V1334" s="300" t="str" cm="1">
        <f t="array" ref="V1334">IFERROR(INDEX(import_data,MATCH($T$8&amp;"-"&amp;$Q1334,import_key,0),V$9),"")</f>
        <v/>
      </c>
    </row>
    <row r="1335" spans="2:22" x14ac:dyDescent="0.25">
      <c r="B1335" s="141">
        <f t="shared" si="147"/>
        <v>1323</v>
      </c>
      <c r="C1335" s="278" t="str">
        <f t="shared" si="144"/>
        <v/>
      </c>
      <c r="E1335" s="282" t="str" cm="1">
        <f t="array" ref="E1335">IF($C1335="","",INDEX(import_data,$C1335,E$9))</f>
        <v/>
      </c>
      <c r="F1335" s="280" t="str" cm="1">
        <f t="array" ref="F1335">IF($C1335="","",INDEX(import_data,$C1335,F$9))</f>
        <v/>
      </c>
      <c r="G1335" s="280" t="str" cm="1">
        <f t="array" ref="G1335">IF($C1335="","",INDEX(import_data,$C1335,G$9))</f>
        <v/>
      </c>
      <c r="H1335" s="280" t="str" cm="1">
        <f t="array" ref="H1335">IF($C1335="","",IF(INDEX(import_data,$C1335,H$9)="","",INDEX(import_data,$C1335,H$9)))</f>
        <v/>
      </c>
      <c r="I1335" s="300" t="str" cm="1">
        <f t="array" ref="I1335">IF($C1335="","",IF(INDEX(import_data,$C1335,I$9)="","",INDEX(import_data,$C1335,I$9)))</f>
        <v/>
      </c>
      <c r="K1335" s="312" t="str">
        <f t="shared" si="141"/>
        <v/>
      </c>
      <c r="L1335" s="92" t="s">
        <v>0</v>
      </c>
      <c r="M1335" s="312" t="str">
        <f t="shared" si="142"/>
        <v/>
      </c>
      <c r="N1335" s="92" t="s">
        <v>0</v>
      </c>
      <c r="O1335" s="312" t="str">
        <f t="shared" si="143"/>
        <v/>
      </c>
      <c r="P1335" s="92" t="s">
        <v>0</v>
      </c>
      <c r="Q1335" s="141">
        <f t="shared" si="146"/>
        <v>1323</v>
      </c>
      <c r="R1335" s="278" t="str">
        <f t="shared" si="145"/>
        <v/>
      </c>
      <c r="T1335" s="282" t="str" cm="1">
        <f t="array" ref="T1335">IFERROR(INDEX(import_data,MATCH($T$8&amp;"-"&amp;$Q1335,import_key,0),T$9),"")</f>
        <v/>
      </c>
      <c r="U1335" s="280" t="str" cm="1">
        <f t="array" ref="U1335">IFERROR(INDEX(import_data,MATCH($T$8&amp;"-"&amp;$Q1335,import_key,0),U$9),"")</f>
        <v/>
      </c>
      <c r="V1335" s="300" t="str" cm="1">
        <f t="array" ref="V1335">IFERROR(INDEX(import_data,MATCH($T$8&amp;"-"&amp;$Q1335,import_key,0),V$9),"")</f>
        <v/>
      </c>
    </row>
    <row r="1336" spans="2:22" x14ac:dyDescent="0.25">
      <c r="B1336" s="141">
        <f t="shared" si="147"/>
        <v>1324</v>
      </c>
      <c r="C1336" s="278" t="str">
        <f t="shared" si="144"/>
        <v/>
      </c>
      <c r="E1336" s="282" t="str" cm="1">
        <f t="array" ref="E1336">IF($C1336="","",INDEX(import_data,$C1336,E$9))</f>
        <v/>
      </c>
      <c r="F1336" s="280" t="str" cm="1">
        <f t="array" ref="F1336">IF($C1336="","",INDEX(import_data,$C1336,F$9))</f>
        <v/>
      </c>
      <c r="G1336" s="280" t="str" cm="1">
        <f t="array" ref="G1336">IF($C1336="","",INDEX(import_data,$C1336,G$9))</f>
        <v/>
      </c>
      <c r="H1336" s="280" t="str" cm="1">
        <f t="array" ref="H1336">IF($C1336="","",IF(INDEX(import_data,$C1336,H$9)="","",INDEX(import_data,$C1336,H$9)))</f>
        <v/>
      </c>
      <c r="I1336" s="300" t="str" cm="1">
        <f t="array" ref="I1336">IF($C1336="","",IF(INDEX(import_data,$C1336,I$9)="","",INDEX(import_data,$C1336,I$9)))</f>
        <v/>
      </c>
      <c r="K1336" s="312" t="str">
        <f t="shared" si="141"/>
        <v/>
      </c>
      <c r="L1336" s="92" t="s">
        <v>0</v>
      </c>
      <c r="M1336" s="312" t="str">
        <f t="shared" si="142"/>
        <v/>
      </c>
      <c r="N1336" s="92" t="s">
        <v>0</v>
      </c>
      <c r="O1336" s="312" t="str">
        <f t="shared" si="143"/>
        <v/>
      </c>
      <c r="P1336" s="92" t="s">
        <v>0</v>
      </c>
      <c r="Q1336" s="141">
        <f t="shared" si="146"/>
        <v>1324</v>
      </c>
      <c r="R1336" s="278" t="str">
        <f t="shared" si="145"/>
        <v/>
      </c>
      <c r="T1336" s="282" t="str" cm="1">
        <f t="array" ref="T1336">IFERROR(INDEX(import_data,MATCH($T$8&amp;"-"&amp;$Q1336,import_key,0),T$9),"")</f>
        <v/>
      </c>
      <c r="U1336" s="280" t="str" cm="1">
        <f t="array" ref="U1336">IFERROR(INDEX(import_data,MATCH($T$8&amp;"-"&amp;$Q1336,import_key,0),U$9),"")</f>
        <v/>
      </c>
      <c r="V1336" s="300" t="str" cm="1">
        <f t="array" ref="V1336">IFERROR(INDEX(import_data,MATCH($T$8&amp;"-"&amp;$Q1336,import_key,0),V$9),"")</f>
        <v/>
      </c>
    </row>
    <row r="1337" spans="2:22" x14ac:dyDescent="0.25">
      <c r="B1337" s="141">
        <f t="shared" si="147"/>
        <v>1325</v>
      </c>
      <c r="C1337" s="278" t="str">
        <f t="shared" si="144"/>
        <v/>
      </c>
      <c r="E1337" s="282" t="str" cm="1">
        <f t="array" ref="E1337">IF($C1337="","",INDEX(import_data,$C1337,E$9))</f>
        <v/>
      </c>
      <c r="F1337" s="280" t="str" cm="1">
        <f t="array" ref="F1337">IF($C1337="","",INDEX(import_data,$C1337,F$9))</f>
        <v/>
      </c>
      <c r="G1337" s="280" t="str" cm="1">
        <f t="array" ref="G1337">IF($C1337="","",INDEX(import_data,$C1337,G$9))</f>
        <v/>
      </c>
      <c r="H1337" s="280" t="str" cm="1">
        <f t="array" ref="H1337">IF($C1337="","",IF(INDEX(import_data,$C1337,H$9)="","",INDEX(import_data,$C1337,H$9)))</f>
        <v/>
      </c>
      <c r="I1337" s="300" t="str" cm="1">
        <f t="array" ref="I1337">IF($C1337="","",IF(INDEX(import_data,$C1337,I$9)="","",INDEX(import_data,$C1337,I$9)))</f>
        <v/>
      </c>
      <c r="K1337" s="312" t="str">
        <f t="shared" si="141"/>
        <v/>
      </c>
      <c r="L1337" s="92" t="s">
        <v>0</v>
      </c>
      <c r="M1337" s="312" t="str">
        <f t="shared" si="142"/>
        <v/>
      </c>
      <c r="N1337" s="92" t="s">
        <v>0</v>
      </c>
      <c r="O1337" s="312" t="str">
        <f t="shared" si="143"/>
        <v/>
      </c>
      <c r="P1337" s="92" t="s">
        <v>0</v>
      </c>
      <c r="Q1337" s="141">
        <f t="shared" si="146"/>
        <v>1325</v>
      </c>
      <c r="R1337" s="278" t="str">
        <f t="shared" si="145"/>
        <v/>
      </c>
      <c r="T1337" s="282" t="str" cm="1">
        <f t="array" ref="T1337">IFERROR(INDEX(import_data,MATCH($T$8&amp;"-"&amp;$Q1337,import_key,0),T$9),"")</f>
        <v/>
      </c>
      <c r="U1337" s="280" t="str" cm="1">
        <f t="array" ref="U1337">IFERROR(INDEX(import_data,MATCH($T$8&amp;"-"&amp;$Q1337,import_key,0),U$9),"")</f>
        <v/>
      </c>
      <c r="V1337" s="300" t="str" cm="1">
        <f t="array" ref="V1337">IFERROR(INDEX(import_data,MATCH($T$8&amp;"-"&amp;$Q1337,import_key,0),V$9),"")</f>
        <v/>
      </c>
    </row>
    <row r="1338" spans="2:22" x14ac:dyDescent="0.25">
      <c r="B1338" s="141">
        <f t="shared" si="147"/>
        <v>1326</v>
      </c>
      <c r="C1338" s="278" t="str">
        <f t="shared" si="144"/>
        <v/>
      </c>
      <c r="E1338" s="282" t="str" cm="1">
        <f t="array" ref="E1338">IF($C1338="","",INDEX(import_data,$C1338,E$9))</f>
        <v/>
      </c>
      <c r="F1338" s="280" t="str" cm="1">
        <f t="array" ref="F1338">IF($C1338="","",INDEX(import_data,$C1338,F$9))</f>
        <v/>
      </c>
      <c r="G1338" s="280" t="str" cm="1">
        <f t="array" ref="G1338">IF($C1338="","",INDEX(import_data,$C1338,G$9))</f>
        <v/>
      </c>
      <c r="H1338" s="280" t="str" cm="1">
        <f t="array" ref="H1338">IF($C1338="","",IF(INDEX(import_data,$C1338,H$9)="","",INDEX(import_data,$C1338,H$9)))</f>
        <v/>
      </c>
      <c r="I1338" s="300" t="str" cm="1">
        <f t="array" ref="I1338">IF($C1338="","",IF(INDEX(import_data,$C1338,I$9)="","",INDEX(import_data,$C1338,I$9)))</f>
        <v/>
      </c>
      <c r="K1338" s="312" t="str">
        <f t="shared" si="141"/>
        <v/>
      </c>
      <c r="L1338" s="92" t="s">
        <v>0</v>
      </c>
      <c r="M1338" s="312" t="str">
        <f t="shared" si="142"/>
        <v/>
      </c>
      <c r="N1338" s="92" t="s">
        <v>0</v>
      </c>
      <c r="O1338" s="312" t="str">
        <f t="shared" si="143"/>
        <v/>
      </c>
      <c r="P1338" s="92" t="s">
        <v>0</v>
      </c>
      <c r="Q1338" s="141">
        <f t="shared" si="146"/>
        <v>1326</v>
      </c>
      <c r="R1338" s="278" t="str">
        <f t="shared" si="145"/>
        <v/>
      </c>
      <c r="T1338" s="282" t="str" cm="1">
        <f t="array" ref="T1338">IFERROR(INDEX(import_data,MATCH($T$8&amp;"-"&amp;$Q1338,import_key,0),T$9),"")</f>
        <v/>
      </c>
      <c r="U1338" s="280" t="str" cm="1">
        <f t="array" ref="U1338">IFERROR(INDEX(import_data,MATCH($T$8&amp;"-"&amp;$Q1338,import_key,0),U$9),"")</f>
        <v/>
      </c>
      <c r="V1338" s="300" t="str" cm="1">
        <f t="array" ref="V1338">IFERROR(INDEX(import_data,MATCH($T$8&amp;"-"&amp;$Q1338,import_key,0),V$9),"")</f>
        <v/>
      </c>
    </row>
    <row r="1339" spans="2:22" x14ac:dyDescent="0.25">
      <c r="B1339" s="141">
        <f t="shared" si="147"/>
        <v>1327</v>
      </c>
      <c r="C1339" s="278" t="str">
        <f t="shared" si="144"/>
        <v/>
      </c>
      <c r="E1339" s="282" t="str" cm="1">
        <f t="array" ref="E1339">IF($C1339="","",INDEX(import_data,$C1339,E$9))</f>
        <v/>
      </c>
      <c r="F1339" s="280" t="str" cm="1">
        <f t="array" ref="F1339">IF($C1339="","",INDEX(import_data,$C1339,F$9))</f>
        <v/>
      </c>
      <c r="G1339" s="280" t="str" cm="1">
        <f t="array" ref="G1339">IF($C1339="","",INDEX(import_data,$C1339,G$9))</f>
        <v/>
      </c>
      <c r="H1339" s="280" t="str" cm="1">
        <f t="array" ref="H1339">IF($C1339="","",IF(INDEX(import_data,$C1339,H$9)="","",INDEX(import_data,$C1339,H$9)))</f>
        <v/>
      </c>
      <c r="I1339" s="300" t="str" cm="1">
        <f t="array" ref="I1339">IF($C1339="","",IF(INDEX(import_data,$C1339,I$9)="","",INDEX(import_data,$C1339,I$9)))</f>
        <v/>
      </c>
      <c r="K1339" s="312" t="str">
        <f t="shared" si="141"/>
        <v/>
      </c>
      <c r="L1339" s="92" t="s">
        <v>0</v>
      </c>
      <c r="M1339" s="312" t="str">
        <f t="shared" si="142"/>
        <v/>
      </c>
      <c r="N1339" s="92" t="s">
        <v>0</v>
      </c>
      <c r="O1339" s="312" t="str">
        <f t="shared" si="143"/>
        <v/>
      </c>
      <c r="P1339" s="92" t="s">
        <v>0</v>
      </c>
      <c r="Q1339" s="141">
        <f t="shared" si="146"/>
        <v>1327</v>
      </c>
      <c r="R1339" s="278" t="str">
        <f t="shared" si="145"/>
        <v/>
      </c>
      <c r="T1339" s="282" t="str" cm="1">
        <f t="array" ref="T1339">IFERROR(INDEX(import_data,MATCH($T$8&amp;"-"&amp;$Q1339,import_key,0),T$9),"")</f>
        <v/>
      </c>
      <c r="U1339" s="280" t="str" cm="1">
        <f t="array" ref="U1339">IFERROR(INDEX(import_data,MATCH($T$8&amp;"-"&amp;$Q1339,import_key,0),U$9),"")</f>
        <v/>
      </c>
      <c r="V1339" s="300" t="str" cm="1">
        <f t="array" ref="V1339">IFERROR(INDEX(import_data,MATCH($T$8&amp;"-"&amp;$Q1339,import_key,0),V$9),"")</f>
        <v/>
      </c>
    </row>
    <row r="1340" spans="2:22" x14ac:dyDescent="0.25">
      <c r="B1340" s="141">
        <f t="shared" si="147"/>
        <v>1328</v>
      </c>
      <c r="C1340" s="278" t="str">
        <f t="shared" si="144"/>
        <v/>
      </c>
      <c r="E1340" s="282" t="str" cm="1">
        <f t="array" ref="E1340">IF($C1340="","",INDEX(import_data,$C1340,E$9))</f>
        <v/>
      </c>
      <c r="F1340" s="280" t="str" cm="1">
        <f t="array" ref="F1340">IF($C1340="","",INDEX(import_data,$C1340,F$9))</f>
        <v/>
      </c>
      <c r="G1340" s="280" t="str" cm="1">
        <f t="array" ref="G1340">IF($C1340="","",INDEX(import_data,$C1340,G$9))</f>
        <v/>
      </c>
      <c r="H1340" s="280" t="str" cm="1">
        <f t="array" ref="H1340">IF($C1340="","",IF(INDEX(import_data,$C1340,H$9)="","",INDEX(import_data,$C1340,H$9)))</f>
        <v/>
      </c>
      <c r="I1340" s="300" t="str" cm="1">
        <f t="array" ref="I1340">IF($C1340="","",IF(INDEX(import_data,$C1340,I$9)="","",INDEX(import_data,$C1340,I$9)))</f>
        <v/>
      </c>
      <c r="K1340" s="312" t="str">
        <f t="shared" si="141"/>
        <v/>
      </c>
      <c r="L1340" s="92" t="s">
        <v>0</v>
      </c>
      <c r="M1340" s="312" t="str">
        <f t="shared" si="142"/>
        <v/>
      </c>
      <c r="N1340" s="92" t="s">
        <v>0</v>
      </c>
      <c r="O1340" s="312" t="str">
        <f t="shared" si="143"/>
        <v/>
      </c>
      <c r="P1340" s="92" t="s">
        <v>0</v>
      </c>
      <c r="Q1340" s="141">
        <f t="shared" si="146"/>
        <v>1328</v>
      </c>
      <c r="R1340" s="278" t="str">
        <f t="shared" si="145"/>
        <v/>
      </c>
      <c r="T1340" s="282" t="str" cm="1">
        <f t="array" ref="T1340">IFERROR(INDEX(import_data,MATCH($T$8&amp;"-"&amp;$Q1340,import_key,0),T$9),"")</f>
        <v/>
      </c>
      <c r="U1340" s="280" t="str" cm="1">
        <f t="array" ref="U1340">IFERROR(INDEX(import_data,MATCH($T$8&amp;"-"&amp;$Q1340,import_key,0),U$9),"")</f>
        <v/>
      </c>
      <c r="V1340" s="300" t="str" cm="1">
        <f t="array" ref="V1340">IFERROR(INDEX(import_data,MATCH($T$8&amp;"-"&amp;$Q1340,import_key,0),V$9),"")</f>
        <v/>
      </c>
    </row>
    <row r="1341" spans="2:22" x14ac:dyDescent="0.25">
      <c r="B1341" s="141">
        <f t="shared" si="147"/>
        <v>1329</v>
      </c>
      <c r="C1341" s="278" t="str">
        <f t="shared" si="144"/>
        <v/>
      </c>
      <c r="E1341" s="282" t="str" cm="1">
        <f t="array" ref="E1341">IF($C1341="","",INDEX(import_data,$C1341,E$9))</f>
        <v/>
      </c>
      <c r="F1341" s="280" t="str" cm="1">
        <f t="array" ref="F1341">IF($C1341="","",INDEX(import_data,$C1341,F$9))</f>
        <v/>
      </c>
      <c r="G1341" s="280" t="str" cm="1">
        <f t="array" ref="G1341">IF($C1341="","",INDEX(import_data,$C1341,G$9))</f>
        <v/>
      </c>
      <c r="H1341" s="280" t="str" cm="1">
        <f t="array" ref="H1341">IF($C1341="","",IF(INDEX(import_data,$C1341,H$9)="","",INDEX(import_data,$C1341,H$9)))</f>
        <v/>
      </c>
      <c r="I1341" s="300" t="str" cm="1">
        <f t="array" ref="I1341">IF($C1341="","",IF(INDEX(import_data,$C1341,I$9)="","",INDEX(import_data,$C1341,I$9)))</f>
        <v/>
      </c>
      <c r="K1341" s="312" t="str">
        <f t="shared" si="141"/>
        <v/>
      </c>
      <c r="L1341" s="92" t="s">
        <v>0</v>
      </c>
      <c r="M1341" s="312" t="str">
        <f t="shared" si="142"/>
        <v/>
      </c>
      <c r="N1341" s="92" t="s">
        <v>0</v>
      </c>
      <c r="O1341" s="312" t="str">
        <f t="shared" si="143"/>
        <v/>
      </c>
      <c r="P1341" s="92" t="s">
        <v>0</v>
      </c>
      <c r="Q1341" s="141">
        <f t="shared" si="146"/>
        <v>1329</v>
      </c>
      <c r="R1341" s="278" t="str">
        <f t="shared" si="145"/>
        <v/>
      </c>
      <c r="T1341" s="282" t="str" cm="1">
        <f t="array" ref="T1341">IFERROR(INDEX(import_data,MATCH($T$8&amp;"-"&amp;$Q1341,import_key,0),T$9),"")</f>
        <v/>
      </c>
      <c r="U1341" s="280" t="str" cm="1">
        <f t="array" ref="U1341">IFERROR(INDEX(import_data,MATCH($T$8&amp;"-"&amp;$Q1341,import_key,0),U$9),"")</f>
        <v/>
      </c>
      <c r="V1341" s="300" t="str" cm="1">
        <f t="array" ref="V1341">IFERROR(INDEX(import_data,MATCH($T$8&amp;"-"&amp;$Q1341,import_key,0),V$9),"")</f>
        <v/>
      </c>
    </row>
    <row r="1342" spans="2:22" x14ac:dyDescent="0.25">
      <c r="B1342" s="141">
        <f t="shared" si="147"/>
        <v>1330</v>
      </c>
      <c r="C1342" s="278" t="str">
        <f t="shared" si="144"/>
        <v/>
      </c>
      <c r="E1342" s="282" t="str" cm="1">
        <f t="array" ref="E1342">IF($C1342="","",INDEX(import_data,$C1342,E$9))</f>
        <v/>
      </c>
      <c r="F1342" s="280" t="str" cm="1">
        <f t="array" ref="F1342">IF($C1342="","",INDEX(import_data,$C1342,F$9))</f>
        <v/>
      </c>
      <c r="G1342" s="280" t="str" cm="1">
        <f t="array" ref="G1342">IF($C1342="","",INDEX(import_data,$C1342,G$9))</f>
        <v/>
      </c>
      <c r="H1342" s="280" t="str" cm="1">
        <f t="array" ref="H1342">IF($C1342="","",IF(INDEX(import_data,$C1342,H$9)="","",INDEX(import_data,$C1342,H$9)))</f>
        <v/>
      </c>
      <c r="I1342" s="300" t="str" cm="1">
        <f t="array" ref="I1342">IF($C1342="","",IF(INDEX(import_data,$C1342,I$9)="","",INDEX(import_data,$C1342,I$9)))</f>
        <v/>
      </c>
      <c r="K1342" s="312" t="str">
        <f t="shared" si="141"/>
        <v/>
      </c>
      <c r="L1342" s="92" t="s">
        <v>0</v>
      </c>
      <c r="M1342" s="312" t="str">
        <f t="shared" si="142"/>
        <v/>
      </c>
      <c r="N1342" s="92" t="s">
        <v>0</v>
      </c>
      <c r="O1342" s="312" t="str">
        <f t="shared" si="143"/>
        <v/>
      </c>
      <c r="P1342" s="92" t="s">
        <v>0</v>
      </c>
      <c r="Q1342" s="141">
        <f t="shared" si="146"/>
        <v>1330</v>
      </c>
      <c r="R1342" s="278" t="str">
        <f t="shared" si="145"/>
        <v/>
      </c>
      <c r="T1342" s="282" t="str" cm="1">
        <f t="array" ref="T1342">IFERROR(INDEX(import_data,MATCH($T$8&amp;"-"&amp;$Q1342,import_key,0),T$9),"")</f>
        <v/>
      </c>
      <c r="U1342" s="280" t="str" cm="1">
        <f t="array" ref="U1342">IFERROR(INDEX(import_data,MATCH($T$8&amp;"-"&amp;$Q1342,import_key,0),U$9),"")</f>
        <v/>
      </c>
      <c r="V1342" s="300" t="str" cm="1">
        <f t="array" ref="V1342">IFERROR(INDEX(import_data,MATCH($T$8&amp;"-"&amp;$Q1342,import_key,0),V$9),"")</f>
        <v/>
      </c>
    </row>
    <row r="1343" spans="2:22" x14ac:dyDescent="0.25">
      <c r="B1343" s="141">
        <f t="shared" si="147"/>
        <v>1331</v>
      </c>
      <c r="C1343" s="278" t="str">
        <f t="shared" si="144"/>
        <v/>
      </c>
      <c r="E1343" s="282" t="str" cm="1">
        <f t="array" ref="E1343">IF($C1343="","",INDEX(import_data,$C1343,E$9))</f>
        <v/>
      </c>
      <c r="F1343" s="280" t="str" cm="1">
        <f t="array" ref="F1343">IF($C1343="","",INDEX(import_data,$C1343,F$9))</f>
        <v/>
      </c>
      <c r="G1343" s="280" t="str" cm="1">
        <f t="array" ref="G1343">IF($C1343="","",INDEX(import_data,$C1343,G$9))</f>
        <v/>
      </c>
      <c r="H1343" s="280" t="str" cm="1">
        <f t="array" ref="H1343">IF($C1343="","",IF(INDEX(import_data,$C1343,H$9)="","",INDEX(import_data,$C1343,H$9)))</f>
        <v/>
      </c>
      <c r="I1343" s="300" t="str" cm="1">
        <f t="array" ref="I1343">IF($C1343="","",IF(INDEX(import_data,$C1343,I$9)="","",INDEX(import_data,$C1343,I$9)))</f>
        <v/>
      </c>
      <c r="K1343" s="312" t="str">
        <f t="shared" si="141"/>
        <v/>
      </c>
      <c r="L1343" s="92" t="s">
        <v>0</v>
      </c>
      <c r="M1343" s="312" t="str">
        <f t="shared" si="142"/>
        <v/>
      </c>
      <c r="N1343" s="92" t="s">
        <v>0</v>
      </c>
      <c r="O1343" s="312" t="str">
        <f t="shared" si="143"/>
        <v/>
      </c>
      <c r="P1343" s="92" t="s">
        <v>0</v>
      </c>
      <c r="Q1343" s="141">
        <f t="shared" si="146"/>
        <v>1331</v>
      </c>
      <c r="R1343" s="278" t="str">
        <f t="shared" si="145"/>
        <v/>
      </c>
      <c r="T1343" s="282" t="str" cm="1">
        <f t="array" ref="T1343">IFERROR(INDEX(import_data,MATCH($T$8&amp;"-"&amp;$Q1343,import_key,0),T$9),"")</f>
        <v/>
      </c>
      <c r="U1343" s="280" t="str" cm="1">
        <f t="array" ref="U1343">IFERROR(INDEX(import_data,MATCH($T$8&amp;"-"&amp;$Q1343,import_key,0),U$9),"")</f>
        <v/>
      </c>
      <c r="V1343" s="300" t="str" cm="1">
        <f t="array" ref="V1343">IFERROR(INDEX(import_data,MATCH($T$8&amp;"-"&amp;$Q1343,import_key,0),V$9),"")</f>
        <v/>
      </c>
    </row>
    <row r="1344" spans="2:22" x14ac:dyDescent="0.25">
      <c r="B1344" s="141">
        <f t="shared" si="147"/>
        <v>1332</v>
      </c>
      <c r="C1344" s="278" t="str">
        <f t="shared" si="144"/>
        <v/>
      </c>
      <c r="E1344" s="282" t="str" cm="1">
        <f t="array" ref="E1344">IF($C1344="","",INDEX(import_data,$C1344,E$9))</f>
        <v/>
      </c>
      <c r="F1344" s="280" t="str" cm="1">
        <f t="array" ref="F1344">IF($C1344="","",INDEX(import_data,$C1344,F$9))</f>
        <v/>
      </c>
      <c r="G1344" s="280" t="str" cm="1">
        <f t="array" ref="G1344">IF($C1344="","",INDEX(import_data,$C1344,G$9))</f>
        <v/>
      </c>
      <c r="H1344" s="280" t="str" cm="1">
        <f t="array" ref="H1344">IF($C1344="","",IF(INDEX(import_data,$C1344,H$9)="","",INDEX(import_data,$C1344,H$9)))</f>
        <v/>
      </c>
      <c r="I1344" s="300" t="str" cm="1">
        <f t="array" ref="I1344">IF($C1344="","",IF(INDEX(import_data,$C1344,I$9)="","",INDEX(import_data,$C1344,I$9)))</f>
        <v/>
      </c>
      <c r="K1344" s="312" t="str">
        <f t="shared" si="141"/>
        <v/>
      </c>
      <c r="L1344" s="92" t="s">
        <v>0</v>
      </c>
      <c r="M1344" s="312" t="str">
        <f t="shared" si="142"/>
        <v/>
      </c>
      <c r="N1344" s="92" t="s">
        <v>0</v>
      </c>
      <c r="O1344" s="312" t="str">
        <f t="shared" si="143"/>
        <v/>
      </c>
      <c r="P1344" s="92" t="s">
        <v>0</v>
      </c>
      <c r="Q1344" s="141">
        <f t="shared" si="146"/>
        <v>1332</v>
      </c>
      <c r="R1344" s="278" t="str">
        <f t="shared" si="145"/>
        <v/>
      </c>
      <c r="T1344" s="282" t="str" cm="1">
        <f t="array" ref="T1344">IFERROR(INDEX(import_data,MATCH($T$8&amp;"-"&amp;$Q1344,import_key,0),T$9),"")</f>
        <v/>
      </c>
      <c r="U1344" s="280" t="str" cm="1">
        <f t="array" ref="U1344">IFERROR(INDEX(import_data,MATCH($T$8&amp;"-"&amp;$Q1344,import_key,0),U$9),"")</f>
        <v/>
      </c>
      <c r="V1344" s="300" t="str" cm="1">
        <f t="array" ref="V1344">IFERROR(INDEX(import_data,MATCH($T$8&amp;"-"&amp;$Q1344,import_key,0),V$9),"")</f>
        <v/>
      </c>
    </row>
    <row r="1345" spans="2:22" x14ac:dyDescent="0.25">
      <c r="B1345" s="141">
        <f t="shared" si="147"/>
        <v>1333</v>
      </c>
      <c r="C1345" s="278" t="str">
        <f t="shared" si="144"/>
        <v/>
      </c>
      <c r="E1345" s="282" t="str" cm="1">
        <f t="array" ref="E1345">IF($C1345="","",INDEX(import_data,$C1345,E$9))</f>
        <v/>
      </c>
      <c r="F1345" s="280" t="str" cm="1">
        <f t="array" ref="F1345">IF($C1345="","",INDEX(import_data,$C1345,F$9))</f>
        <v/>
      </c>
      <c r="G1345" s="280" t="str" cm="1">
        <f t="array" ref="G1345">IF($C1345="","",INDEX(import_data,$C1345,G$9))</f>
        <v/>
      </c>
      <c r="H1345" s="280" t="str" cm="1">
        <f t="array" ref="H1345">IF($C1345="","",IF(INDEX(import_data,$C1345,H$9)="","",INDEX(import_data,$C1345,H$9)))</f>
        <v/>
      </c>
      <c r="I1345" s="300" t="str" cm="1">
        <f t="array" ref="I1345">IF($C1345="","",IF(INDEX(import_data,$C1345,I$9)="","",INDEX(import_data,$C1345,I$9)))</f>
        <v/>
      </c>
      <c r="K1345" s="312" t="str">
        <f t="shared" si="141"/>
        <v/>
      </c>
      <c r="L1345" s="92" t="s">
        <v>0</v>
      </c>
      <c r="M1345" s="312" t="str">
        <f t="shared" si="142"/>
        <v/>
      </c>
      <c r="N1345" s="92" t="s">
        <v>0</v>
      </c>
      <c r="O1345" s="312" t="str">
        <f t="shared" si="143"/>
        <v/>
      </c>
      <c r="P1345" s="92" t="s">
        <v>0</v>
      </c>
      <c r="Q1345" s="141">
        <f t="shared" si="146"/>
        <v>1333</v>
      </c>
      <c r="R1345" s="278" t="str">
        <f t="shared" si="145"/>
        <v/>
      </c>
      <c r="T1345" s="282" t="str" cm="1">
        <f t="array" ref="T1345">IFERROR(INDEX(import_data,MATCH($T$8&amp;"-"&amp;$Q1345,import_key,0),T$9),"")</f>
        <v/>
      </c>
      <c r="U1345" s="280" t="str" cm="1">
        <f t="array" ref="U1345">IFERROR(INDEX(import_data,MATCH($T$8&amp;"-"&amp;$Q1345,import_key,0),U$9),"")</f>
        <v/>
      </c>
      <c r="V1345" s="300" t="str" cm="1">
        <f t="array" ref="V1345">IFERROR(INDEX(import_data,MATCH($T$8&amp;"-"&amp;$Q1345,import_key,0),V$9),"")</f>
        <v/>
      </c>
    </row>
    <row r="1346" spans="2:22" x14ac:dyDescent="0.25">
      <c r="B1346" s="141">
        <f t="shared" si="147"/>
        <v>1334</v>
      </c>
      <c r="C1346" s="278" t="str">
        <f t="shared" si="144"/>
        <v/>
      </c>
      <c r="E1346" s="282" t="str" cm="1">
        <f t="array" ref="E1346">IF($C1346="","",INDEX(import_data,$C1346,E$9))</f>
        <v/>
      </c>
      <c r="F1346" s="280" t="str" cm="1">
        <f t="array" ref="F1346">IF($C1346="","",INDEX(import_data,$C1346,F$9))</f>
        <v/>
      </c>
      <c r="G1346" s="280" t="str" cm="1">
        <f t="array" ref="G1346">IF($C1346="","",INDEX(import_data,$C1346,G$9))</f>
        <v/>
      </c>
      <c r="H1346" s="280" t="str" cm="1">
        <f t="array" ref="H1346">IF($C1346="","",IF(INDEX(import_data,$C1346,H$9)="","",INDEX(import_data,$C1346,H$9)))</f>
        <v/>
      </c>
      <c r="I1346" s="300" t="str" cm="1">
        <f t="array" ref="I1346">IF($C1346="","",IF(INDEX(import_data,$C1346,I$9)="","",INDEX(import_data,$C1346,I$9)))</f>
        <v/>
      </c>
      <c r="K1346" s="312" t="str">
        <f t="shared" si="141"/>
        <v/>
      </c>
      <c r="L1346" s="92" t="s">
        <v>0</v>
      </c>
      <c r="M1346" s="312" t="str">
        <f t="shared" si="142"/>
        <v/>
      </c>
      <c r="N1346" s="92" t="s">
        <v>0</v>
      </c>
      <c r="O1346" s="312" t="str">
        <f t="shared" si="143"/>
        <v/>
      </c>
      <c r="P1346" s="92" t="s">
        <v>0</v>
      </c>
      <c r="Q1346" s="141">
        <f t="shared" si="146"/>
        <v>1334</v>
      </c>
      <c r="R1346" s="278" t="str">
        <f t="shared" si="145"/>
        <v/>
      </c>
      <c r="T1346" s="282" t="str" cm="1">
        <f t="array" ref="T1346">IFERROR(INDEX(import_data,MATCH($T$8&amp;"-"&amp;$Q1346,import_key,0),T$9),"")</f>
        <v/>
      </c>
      <c r="U1346" s="280" t="str" cm="1">
        <f t="array" ref="U1346">IFERROR(INDEX(import_data,MATCH($T$8&amp;"-"&amp;$Q1346,import_key,0),U$9),"")</f>
        <v/>
      </c>
      <c r="V1346" s="300" t="str" cm="1">
        <f t="array" ref="V1346">IFERROR(INDEX(import_data,MATCH($T$8&amp;"-"&amp;$Q1346,import_key,0),V$9),"")</f>
        <v/>
      </c>
    </row>
    <row r="1347" spans="2:22" x14ac:dyDescent="0.25">
      <c r="B1347" s="141">
        <f t="shared" si="147"/>
        <v>1335</v>
      </c>
      <c r="C1347" s="278" t="str">
        <f t="shared" si="144"/>
        <v/>
      </c>
      <c r="E1347" s="282" t="str" cm="1">
        <f t="array" ref="E1347">IF($C1347="","",INDEX(import_data,$C1347,E$9))</f>
        <v/>
      </c>
      <c r="F1347" s="280" t="str" cm="1">
        <f t="array" ref="F1347">IF($C1347="","",INDEX(import_data,$C1347,F$9))</f>
        <v/>
      </c>
      <c r="G1347" s="280" t="str" cm="1">
        <f t="array" ref="G1347">IF($C1347="","",INDEX(import_data,$C1347,G$9))</f>
        <v/>
      </c>
      <c r="H1347" s="280" t="str" cm="1">
        <f t="array" ref="H1347">IF($C1347="","",IF(INDEX(import_data,$C1347,H$9)="","",INDEX(import_data,$C1347,H$9)))</f>
        <v/>
      </c>
      <c r="I1347" s="300" t="str" cm="1">
        <f t="array" ref="I1347">IF($C1347="","",IF(INDEX(import_data,$C1347,I$9)="","",INDEX(import_data,$C1347,I$9)))</f>
        <v/>
      </c>
      <c r="K1347" s="312" t="str">
        <f t="shared" si="141"/>
        <v/>
      </c>
      <c r="L1347" s="92" t="s">
        <v>0</v>
      </c>
      <c r="M1347" s="312" t="str">
        <f t="shared" si="142"/>
        <v/>
      </c>
      <c r="N1347" s="92" t="s">
        <v>0</v>
      </c>
      <c r="O1347" s="312" t="str">
        <f t="shared" si="143"/>
        <v/>
      </c>
      <c r="P1347" s="92" t="s">
        <v>0</v>
      </c>
      <c r="Q1347" s="141">
        <f t="shared" si="146"/>
        <v>1335</v>
      </c>
      <c r="R1347" s="278" t="str">
        <f t="shared" si="145"/>
        <v/>
      </c>
      <c r="T1347" s="282" t="str" cm="1">
        <f t="array" ref="T1347">IFERROR(INDEX(import_data,MATCH($T$8&amp;"-"&amp;$Q1347,import_key,0),T$9),"")</f>
        <v/>
      </c>
      <c r="U1347" s="280" t="str" cm="1">
        <f t="array" ref="U1347">IFERROR(INDEX(import_data,MATCH($T$8&amp;"-"&amp;$Q1347,import_key,0),U$9),"")</f>
        <v/>
      </c>
      <c r="V1347" s="300" t="str" cm="1">
        <f t="array" ref="V1347">IFERROR(INDEX(import_data,MATCH($T$8&amp;"-"&amp;$Q1347,import_key,0),V$9),"")</f>
        <v/>
      </c>
    </row>
    <row r="1348" spans="2:22" x14ac:dyDescent="0.25">
      <c r="B1348" s="141">
        <f t="shared" si="147"/>
        <v>1336</v>
      </c>
      <c r="C1348" s="278" t="str">
        <f t="shared" si="144"/>
        <v/>
      </c>
      <c r="E1348" s="282" t="str" cm="1">
        <f t="array" ref="E1348">IF($C1348="","",INDEX(import_data,$C1348,E$9))</f>
        <v/>
      </c>
      <c r="F1348" s="280" t="str" cm="1">
        <f t="array" ref="F1348">IF($C1348="","",INDEX(import_data,$C1348,F$9))</f>
        <v/>
      </c>
      <c r="G1348" s="280" t="str" cm="1">
        <f t="array" ref="G1348">IF($C1348="","",INDEX(import_data,$C1348,G$9))</f>
        <v/>
      </c>
      <c r="H1348" s="280" t="str" cm="1">
        <f t="array" ref="H1348">IF($C1348="","",IF(INDEX(import_data,$C1348,H$9)="","",INDEX(import_data,$C1348,H$9)))</f>
        <v/>
      </c>
      <c r="I1348" s="300" t="str" cm="1">
        <f t="array" ref="I1348">IF($C1348="","",IF(INDEX(import_data,$C1348,I$9)="","",INDEX(import_data,$C1348,I$9)))</f>
        <v/>
      </c>
      <c r="K1348" s="312" t="str">
        <f t="shared" si="141"/>
        <v/>
      </c>
      <c r="L1348" s="92" t="s">
        <v>0</v>
      </c>
      <c r="M1348" s="312" t="str">
        <f t="shared" si="142"/>
        <v/>
      </c>
      <c r="N1348" s="92" t="s">
        <v>0</v>
      </c>
      <c r="O1348" s="312" t="str">
        <f t="shared" si="143"/>
        <v/>
      </c>
      <c r="P1348" s="92" t="s">
        <v>0</v>
      </c>
      <c r="Q1348" s="141">
        <f t="shared" si="146"/>
        <v>1336</v>
      </c>
      <c r="R1348" s="278" t="str">
        <f t="shared" si="145"/>
        <v/>
      </c>
      <c r="T1348" s="282" t="str" cm="1">
        <f t="array" ref="T1348">IFERROR(INDEX(import_data,MATCH($T$8&amp;"-"&amp;$Q1348,import_key,0),T$9),"")</f>
        <v/>
      </c>
      <c r="U1348" s="280" t="str" cm="1">
        <f t="array" ref="U1348">IFERROR(INDEX(import_data,MATCH($T$8&amp;"-"&amp;$Q1348,import_key,0),U$9),"")</f>
        <v/>
      </c>
      <c r="V1348" s="300" t="str" cm="1">
        <f t="array" ref="V1348">IFERROR(INDEX(import_data,MATCH($T$8&amp;"-"&amp;$Q1348,import_key,0),V$9),"")</f>
        <v/>
      </c>
    </row>
    <row r="1349" spans="2:22" x14ac:dyDescent="0.25">
      <c r="B1349" s="141">
        <f t="shared" si="147"/>
        <v>1337</v>
      </c>
      <c r="C1349" s="278" t="str">
        <f t="shared" si="144"/>
        <v/>
      </c>
      <c r="E1349" s="282" t="str" cm="1">
        <f t="array" ref="E1349">IF($C1349="","",INDEX(import_data,$C1349,E$9))</f>
        <v/>
      </c>
      <c r="F1349" s="280" t="str" cm="1">
        <f t="array" ref="F1349">IF($C1349="","",INDEX(import_data,$C1349,F$9))</f>
        <v/>
      </c>
      <c r="G1349" s="280" t="str" cm="1">
        <f t="array" ref="G1349">IF($C1349="","",INDEX(import_data,$C1349,G$9))</f>
        <v/>
      </c>
      <c r="H1349" s="280" t="str" cm="1">
        <f t="array" ref="H1349">IF($C1349="","",IF(INDEX(import_data,$C1349,H$9)="","",INDEX(import_data,$C1349,H$9)))</f>
        <v/>
      </c>
      <c r="I1349" s="300" t="str" cm="1">
        <f t="array" ref="I1349">IF($C1349="","",IF(INDEX(import_data,$C1349,I$9)="","",INDEX(import_data,$C1349,I$9)))</f>
        <v/>
      </c>
      <c r="K1349" s="312" t="str">
        <f t="shared" si="141"/>
        <v/>
      </c>
      <c r="L1349" s="92" t="s">
        <v>0</v>
      </c>
      <c r="M1349" s="312" t="str">
        <f t="shared" si="142"/>
        <v/>
      </c>
      <c r="N1349" s="92" t="s">
        <v>0</v>
      </c>
      <c r="O1349" s="312" t="str">
        <f t="shared" si="143"/>
        <v/>
      </c>
      <c r="P1349" s="92" t="s">
        <v>0</v>
      </c>
      <c r="Q1349" s="141">
        <f t="shared" si="146"/>
        <v>1337</v>
      </c>
      <c r="R1349" s="278" t="str">
        <f t="shared" si="145"/>
        <v/>
      </c>
      <c r="T1349" s="282" t="str" cm="1">
        <f t="array" ref="T1349">IFERROR(INDEX(import_data,MATCH($T$8&amp;"-"&amp;$Q1349,import_key,0),T$9),"")</f>
        <v/>
      </c>
      <c r="U1349" s="280" t="str" cm="1">
        <f t="array" ref="U1349">IFERROR(INDEX(import_data,MATCH($T$8&amp;"-"&amp;$Q1349,import_key,0),U$9),"")</f>
        <v/>
      </c>
      <c r="V1349" s="300" t="str" cm="1">
        <f t="array" ref="V1349">IFERROR(INDEX(import_data,MATCH($T$8&amp;"-"&amp;$Q1349,import_key,0),V$9),"")</f>
        <v/>
      </c>
    </row>
    <row r="1350" spans="2:22" x14ac:dyDescent="0.25">
      <c r="B1350" s="141">
        <f t="shared" si="147"/>
        <v>1338</v>
      </c>
      <c r="C1350" s="278" t="str">
        <f t="shared" si="144"/>
        <v/>
      </c>
      <c r="E1350" s="282" t="str" cm="1">
        <f t="array" ref="E1350">IF($C1350="","",INDEX(import_data,$C1350,E$9))</f>
        <v/>
      </c>
      <c r="F1350" s="280" t="str" cm="1">
        <f t="array" ref="F1350">IF($C1350="","",INDEX(import_data,$C1350,F$9))</f>
        <v/>
      </c>
      <c r="G1350" s="280" t="str" cm="1">
        <f t="array" ref="G1350">IF($C1350="","",INDEX(import_data,$C1350,G$9))</f>
        <v/>
      </c>
      <c r="H1350" s="280" t="str" cm="1">
        <f t="array" ref="H1350">IF($C1350="","",IF(INDEX(import_data,$C1350,H$9)="","",INDEX(import_data,$C1350,H$9)))</f>
        <v/>
      </c>
      <c r="I1350" s="300" t="str" cm="1">
        <f t="array" ref="I1350">IF($C1350="","",IF(INDEX(import_data,$C1350,I$9)="","",INDEX(import_data,$C1350,I$9)))</f>
        <v/>
      </c>
      <c r="K1350" s="312" t="str">
        <f t="shared" si="141"/>
        <v/>
      </c>
      <c r="L1350" s="92" t="s">
        <v>0</v>
      </c>
      <c r="M1350" s="312" t="str">
        <f t="shared" si="142"/>
        <v/>
      </c>
      <c r="N1350" s="92" t="s">
        <v>0</v>
      </c>
      <c r="O1350" s="312" t="str">
        <f t="shared" si="143"/>
        <v/>
      </c>
      <c r="P1350" s="92" t="s">
        <v>0</v>
      </c>
      <c r="Q1350" s="141">
        <f t="shared" si="146"/>
        <v>1338</v>
      </c>
      <c r="R1350" s="278" t="str">
        <f t="shared" si="145"/>
        <v/>
      </c>
      <c r="T1350" s="282" t="str" cm="1">
        <f t="array" ref="T1350">IFERROR(INDEX(import_data,MATCH($T$8&amp;"-"&amp;$Q1350,import_key,0),T$9),"")</f>
        <v/>
      </c>
      <c r="U1350" s="280" t="str" cm="1">
        <f t="array" ref="U1350">IFERROR(INDEX(import_data,MATCH($T$8&amp;"-"&amp;$Q1350,import_key,0),U$9),"")</f>
        <v/>
      </c>
      <c r="V1350" s="300" t="str" cm="1">
        <f t="array" ref="V1350">IFERROR(INDEX(import_data,MATCH($T$8&amp;"-"&amp;$Q1350,import_key,0),V$9),"")</f>
        <v/>
      </c>
    </row>
    <row r="1351" spans="2:22" x14ac:dyDescent="0.25">
      <c r="B1351" s="141">
        <f t="shared" si="147"/>
        <v>1339</v>
      </c>
      <c r="C1351" s="278" t="str">
        <f t="shared" si="144"/>
        <v/>
      </c>
      <c r="E1351" s="282" t="str" cm="1">
        <f t="array" ref="E1351">IF($C1351="","",INDEX(import_data,$C1351,E$9))</f>
        <v/>
      </c>
      <c r="F1351" s="280" t="str" cm="1">
        <f t="array" ref="F1351">IF($C1351="","",INDEX(import_data,$C1351,F$9))</f>
        <v/>
      </c>
      <c r="G1351" s="280" t="str" cm="1">
        <f t="array" ref="G1351">IF($C1351="","",INDEX(import_data,$C1351,G$9))</f>
        <v/>
      </c>
      <c r="H1351" s="280" t="str" cm="1">
        <f t="array" ref="H1351">IF($C1351="","",IF(INDEX(import_data,$C1351,H$9)="","",INDEX(import_data,$C1351,H$9)))</f>
        <v/>
      </c>
      <c r="I1351" s="300" t="str" cm="1">
        <f t="array" ref="I1351">IF($C1351="","",IF(INDEX(import_data,$C1351,I$9)="","",INDEX(import_data,$C1351,I$9)))</f>
        <v/>
      </c>
      <c r="K1351" s="312" t="str">
        <f t="shared" si="141"/>
        <v/>
      </c>
      <c r="L1351" s="92" t="s">
        <v>0</v>
      </c>
      <c r="M1351" s="312" t="str">
        <f t="shared" si="142"/>
        <v/>
      </c>
      <c r="N1351" s="92" t="s">
        <v>0</v>
      </c>
      <c r="O1351" s="312" t="str">
        <f t="shared" si="143"/>
        <v/>
      </c>
      <c r="P1351" s="92" t="s">
        <v>0</v>
      </c>
      <c r="Q1351" s="141">
        <f t="shared" si="146"/>
        <v>1339</v>
      </c>
      <c r="R1351" s="278" t="str">
        <f t="shared" si="145"/>
        <v/>
      </c>
      <c r="T1351" s="282" t="str" cm="1">
        <f t="array" ref="T1351">IFERROR(INDEX(import_data,MATCH($T$8&amp;"-"&amp;$Q1351,import_key,0),T$9),"")</f>
        <v/>
      </c>
      <c r="U1351" s="280" t="str" cm="1">
        <f t="array" ref="U1351">IFERROR(INDEX(import_data,MATCH($T$8&amp;"-"&amp;$Q1351,import_key,0),U$9),"")</f>
        <v/>
      </c>
      <c r="V1351" s="300" t="str" cm="1">
        <f t="array" ref="V1351">IFERROR(INDEX(import_data,MATCH($T$8&amp;"-"&amp;$Q1351,import_key,0),V$9),"")</f>
        <v/>
      </c>
    </row>
    <row r="1352" spans="2:22" x14ac:dyDescent="0.25">
      <c r="B1352" s="141">
        <f t="shared" si="147"/>
        <v>1340</v>
      </c>
      <c r="C1352" s="278" t="str">
        <f t="shared" si="144"/>
        <v/>
      </c>
      <c r="E1352" s="282" t="str" cm="1">
        <f t="array" ref="E1352">IF($C1352="","",INDEX(import_data,$C1352,E$9))</f>
        <v/>
      </c>
      <c r="F1352" s="280" t="str" cm="1">
        <f t="array" ref="F1352">IF($C1352="","",INDEX(import_data,$C1352,F$9))</f>
        <v/>
      </c>
      <c r="G1352" s="280" t="str" cm="1">
        <f t="array" ref="G1352">IF($C1352="","",INDEX(import_data,$C1352,G$9))</f>
        <v/>
      </c>
      <c r="H1352" s="280" t="str" cm="1">
        <f t="array" ref="H1352">IF($C1352="","",IF(INDEX(import_data,$C1352,H$9)="","",INDEX(import_data,$C1352,H$9)))</f>
        <v/>
      </c>
      <c r="I1352" s="300" t="str" cm="1">
        <f t="array" ref="I1352">IF($C1352="","",IF(INDEX(import_data,$C1352,I$9)="","",INDEX(import_data,$C1352,I$9)))</f>
        <v/>
      </c>
      <c r="K1352" s="312" t="str">
        <f t="shared" si="141"/>
        <v/>
      </c>
      <c r="L1352" s="92" t="s">
        <v>0</v>
      </c>
      <c r="M1352" s="312" t="str">
        <f t="shared" si="142"/>
        <v/>
      </c>
      <c r="N1352" s="92" t="s">
        <v>0</v>
      </c>
      <c r="O1352" s="312" t="str">
        <f t="shared" si="143"/>
        <v/>
      </c>
      <c r="P1352" s="92" t="s">
        <v>0</v>
      </c>
      <c r="Q1352" s="141">
        <f t="shared" si="146"/>
        <v>1340</v>
      </c>
      <c r="R1352" s="278" t="str">
        <f t="shared" si="145"/>
        <v/>
      </c>
      <c r="T1352" s="282" t="str" cm="1">
        <f t="array" ref="T1352">IFERROR(INDEX(import_data,MATCH($T$8&amp;"-"&amp;$Q1352,import_key,0),T$9),"")</f>
        <v/>
      </c>
      <c r="U1352" s="280" t="str" cm="1">
        <f t="array" ref="U1352">IFERROR(INDEX(import_data,MATCH($T$8&amp;"-"&amp;$Q1352,import_key,0),U$9),"")</f>
        <v/>
      </c>
      <c r="V1352" s="300" t="str" cm="1">
        <f t="array" ref="V1352">IFERROR(INDEX(import_data,MATCH($T$8&amp;"-"&amp;$Q1352,import_key,0),V$9),"")</f>
        <v/>
      </c>
    </row>
    <row r="1353" spans="2:22" x14ac:dyDescent="0.25">
      <c r="B1353" s="141">
        <f t="shared" si="147"/>
        <v>1341</v>
      </c>
      <c r="C1353" s="278" t="str">
        <f t="shared" si="144"/>
        <v/>
      </c>
      <c r="E1353" s="282" t="str" cm="1">
        <f t="array" ref="E1353">IF($C1353="","",INDEX(import_data,$C1353,E$9))</f>
        <v/>
      </c>
      <c r="F1353" s="280" t="str" cm="1">
        <f t="array" ref="F1353">IF($C1353="","",INDEX(import_data,$C1353,F$9))</f>
        <v/>
      </c>
      <c r="G1353" s="280" t="str" cm="1">
        <f t="array" ref="G1353">IF($C1353="","",INDEX(import_data,$C1353,G$9))</f>
        <v/>
      </c>
      <c r="H1353" s="280" t="str" cm="1">
        <f t="array" ref="H1353">IF($C1353="","",IF(INDEX(import_data,$C1353,H$9)="","",INDEX(import_data,$C1353,H$9)))</f>
        <v/>
      </c>
      <c r="I1353" s="300" t="str" cm="1">
        <f t="array" ref="I1353">IF($C1353="","",IF(INDEX(import_data,$C1353,I$9)="","",INDEX(import_data,$C1353,I$9)))</f>
        <v/>
      </c>
      <c r="K1353" s="312" t="str">
        <f t="shared" si="141"/>
        <v/>
      </c>
      <c r="L1353" s="92" t="s">
        <v>0</v>
      </c>
      <c r="M1353" s="312" t="str">
        <f t="shared" si="142"/>
        <v/>
      </c>
      <c r="N1353" s="92" t="s">
        <v>0</v>
      </c>
      <c r="O1353" s="312" t="str">
        <f t="shared" si="143"/>
        <v/>
      </c>
      <c r="P1353" s="92" t="s">
        <v>0</v>
      </c>
      <c r="Q1353" s="141">
        <f t="shared" si="146"/>
        <v>1341</v>
      </c>
      <c r="R1353" s="278" t="str">
        <f t="shared" si="145"/>
        <v/>
      </c>
      <c r="T1353" s="282" t="str" cm="1">
        <f t="array" ref="T1353">IFERROR(INDEX(import_data,MATCH($T$8&amp;"-"&amp;$Q1353,import_key,0),T$9),"")</f>
        <v/>
      </c>
      <c r="U1353" s="280" t="str" cm="1">
        <f t="array" ref="U1353">IFERROR(INDEX(import_data,MATCH($T$8&amp;"-"&amp;$Q1353,import_key,0),U$9),"")</f>
        <v/>
      </c>
      <c r="V1353" s="300" t="str" cm="1">
        <f t="array" ref="V1353">IFERROR(INDEX(import_data,MATCH($T$8&amp;"-"&amp;$Q1353,import_key,0),V$9),"")</f>
        <v/>
      </c>
    </row>
    <row r="1354" spans="2:22" x14ac:dyDescent="0.25">
      <c r="B1354" s="141">
        <f t="shared" si="147"/>
        <v>1342</v>
      </c>
      <c r="C1354" s="278" t="str">
        <f t="shared" si="144"/>
        <v/>
      </c>
      <c r="E1354" s="282" t="str" cm="1">
        <f t="array" ref="E1354">IF($C1354="","",INDEX(import_data,$C1354,E$9))</f>
        <v/>
      </c>
      <c r="F1354" s="280" t="str" cm="1">
        <f t="array" ref="F1354">IF($C1354="","",INDEX(import_data,$C1354,F$9))</f>
        <v/>
      </c>
      <c r="G1354" s="280" t="str" cm="1">
        <f t="array" ref="G1354">IF($C1354="","",INDEX(import_data,$C1354,G$9))</f>
        <v/>
      </c>
      <c r="H1354" s="280" t="str" cm="1">
        <f t="array" ref="H1354">IF($C1354="","",IF(INDEX(import_data,$C1354,H$9)="","",INDEX(import_data,$C1354,H$9)))</f>
        <v/>
      </c>
      <c r="I1354" s="300" t="str" cm="1">
        <f t="array" ref="I1354">IF($C1354="","",IF(INDEX(import_data,$C1354,I$9)="","",INDEX(import_data,$C1354,I$9)))</f>
        <v/>
      </c>
      <c r="K1354" s="312" t="str">
        <f t="shared" si="141"/>
        <v/>
      </c>
      <c r="L1354" s="92" t="s">
        <v>0</v>
      </c>
      <c r="M1354" s="312" t="str">
        <f t="shared" si="142"/>
        <v/>
      </c>
      <c r="N1354" s="92" t="s">
        <v>0</v>
      </c>
      <c r="O1354" s="312" t="str">
        <f t="shared" si="143"/>
        <v/>
      </c>
      <c r="P1354" s="92" t="s">
        <v>0</v>
      </c>
      <c r="Q1354" s="141">
        <f t="shared" si="146"/>
        <v>1342</v>
      </c>
      <c r="R1354" s="278" t="str">
        <f t="shared" si="145"/>
        <v/>
      </c>
      <c r="T1354" s="282" t="str" cm="1">
        <f t="array" ref="T1354">IFERROR(INDEX(import_data,MATCH($T$8&amp;"-"&amp;$Q1354,import_key,0),T$9),"")</f>
        <v/>
      </c>
      <c r="U1354" s="280" t="str" cm="1">
        <f t="array" ref="U1354">IFERROR(INDEX(import_data,MATCH($T$8&amp;"-"&amp;$Q1354,import_key,0),U$9),"")</f>
        <v/>
      </c>
      <c r="V1354" s="300" t="str" cm="1">
        <f t="array" ref="V1354">IFERROR(INDEX(import_data,MATCH($T$8&amp;"-"&amp;$Q1354,import_key,0),V$9),"")</f>
        <v/>
      </c>
    </row>
    <row r="1355" spans="2:22" x14ac:dyDescent="0.25">
      <c r="B1355" s="141">
        <f t="shared" si="147"/>
        <v>1343</v>
      </c>
      <c r="C1355" s="278" t="str">
        <f t="shared" si="144"/>
        <v/>
      </c>
      <c r="E1355" s="282" t="str" cm="1">
        <f t="array" ref="E1355">IF($C1355="","",INDEX(import_data,$C1355,E$9))</f>
        <v/>
      </c>
      <c r="F1355" s="280" t="str" cm="1">
        <f t="array" ref="F1355">IF($C1355="","",INDEX(import_data,$C1355,F$9))</f>
        <v/>
      </c>
      <c r="G1355" s="280" t="str" cm="1">
        <f t="array" ref="G1355">IF($C1355="","",INDEX(import_data,$C1355,G$9))</f>
        <v/>
      </c>
      <c r="H1355" s="280" t="str" cm="1">
        <f t="array" ref="H1355">IF($C1355="","",IF(INDEX(import_data,$C1355,H$9)="","",INDEX(import_data,$C1355,H$9)))</f>
        <v/>
      </c>
      <c r="I1355" s="300" t="str" cm="1">
        <f t="array" ref="I1355">IF($C1355="","",IF(INDEX(import_data,$C1355,I$9)="","",INDEX(import_data,$C1355,I$9)))</f>
        <v/>
      </c>
      <c r="K1355" s="312" t="str">
        <f t="shared" si="141"/>
        <v/>
      </c>
      <c r="L1355" s="92" t="s">
        <v>0</v>
      </c>
      <c r="M1355" s="312" t="str">
        <f t="shared" si="142"/>
        <v/>
      </c>
      <c r="N1355" s="92" t="s">
        <v>0</v>
      </c>
      <c r="O1355" s="312" t="str">
        <f t="shared" si="143"/>
        <v/>
      </c>
      <c r="P1355" s="92" t="s">
        <v>0</v>
      </c>
      <c r="Q1355" s="141">
        <f t="shared" si="146"/>
        <v>1343</v>
      </c>
      <c r="R1355" s="278" t="str">
        <f t="shared" si="145"/>
        <v/>
      </c>
      <c r="T1355" s="282" t="str" cm="1">
        <f t="array" ref="T1355">IFERROR(INDEX(import_data,MATCH($T$8&amp;"-"&amp;$Q1355,import_key,0),T$9),"")</f>
        <v/>
      </c>
      <c r="U1355" s="280" t="str" cm="1">
        <f t="array" ref="U1355">IFERROR(INDEX(import_data,MATCH($T$8&amp;"-"&amp;$Q1355,import_key,0),U$9),"")</f>
        <v/>
      </c>
      <c r="V1355" s="300" t="str" cm="1">
        <f t="array" ref="V1355">IFERROR(INDEX(import_data,MATCH($T$8&amp;"-"&amp;$Q1355,import_key,0),V$9),"")</f>
        <v/>
      </c>
    </row>
    <row r="1356" spans="2:22" x14ac:dyDescent="0.25">
      <c r="B1356" s="141">
        <f t="shared" si="147"/>
        <v>1344</v>
      </c>
      <c r="C1356" s="278" t="str">
        <f t="shared" si="144"/>
        <v/>
      </c>
      <c r="E1356" s="282" t="str" cm="1">
        <f t="array" ref="E1356">IF($C1356="","",INDEX(import_data,$C1356,E$9))</f>
        <v/>
      </c>
      <c r="F1356" s="280" t="str" cm="1">
        <f t="array" ref="F1356">IF($C1356="","",INDEX(import_data,$C1356,F$9))</f>
        <v/>
      </c>
      <c r="G1356" s="280" t="str" cm="1">
        <f t="array" ref="G1356">IF($C1356="","",INDEX(import_data,$C1356,G$9))</f>
        <v/>
      </c>
      <c r="H1356" s="280" t="str" cm="1">
        <f t="array" ref="H1356">IF($C1356="","",IF(INDEX(import_data,$C1356,H$9)="","",INDEX(import_data,$C1356,H$9)))</f>
        <v/>
      </c>
      <c r="I1356" s="300" t="str" cm="1">
        <f t="array" ref="I1356">IF($C1356="","",IF(INDEX(import_data,$C1356,I$9)="","",INDEX(import_data,$C1356,I$9)))</f>
        <v/>
      </c>
      <c r="K1356" s="312" t="str">
        <f t="shared" ref="K1356:K1419" si="148">IF(F1356="","",F1356) &amp; IF(G1356="",""," – " &amp; G1356) &amp; IF(H1356="",""," – " &amp; H1356) &amp; IF(I1356="",""," – " &amp; I1356)</f>
        <v/>
      </c>
      <c r="L1356" s="92" t="s">
        <v>0</v>
      </c>
      <c r="M1356" s="312" t="str">
        <f t="shared" ref="M1356:M1419" si="149">IF(F1356="","",F1356) &amp; IF(G1356="",""," – " &amp; G1356) &amp; IF(H1356="",""," – " &amp; H1356)</f>
        <v/>
      </c>
      <c r="N1356" s="92" t="s">
        <v>0</v>
      </c>
      <c r="O1356" s="312" t="str">
        <f t="shared" ref="O1356:O1419" si="150">IF(F1356="","",F1356) &amp; IF(G1356="",""," – " &amp; G1356)</f>
        <v/>
      </c>
      <c r="P1356" s="92" t="s">
        <v>0</v>
      </c>
      <c r="Q1356" s="141">
        <f t="shared" si="146"/>
        <v>1344</v>
      </c>
      <c r="R1356" s="278" t="str">
        <f t="shared" si="145"/>
        <v/>
      </c>
      <c r="T1356" s="282" t="str" cm="1">
        <f t="array" ref="T1356">IFERROR(INDEX(import_data,MATCH($T$8&amp;"-"&amp;$Q1356,import_key,0),T$9),"")</f>
        <v/>
      </c>
      <c r="U1356" s="280" t="str" cm="1">
        <f t="array" ref="U1356">IFERROR(INDEX(import_data,MATCH($T$8&amp;"-"&amp;$Q1356,import_key,0),U$9),"")</f>
        <v/>
      </c>
      <c r="V1356" s="300" t="str" cm="1">
        <f t="array" ref="V1356">IFERROR(INDEX(import_data,MATCH($T$8&amp;"-"&amp;$Q1356,import_key,0),V$9),"")</f>
        <v/>
      </c>
    </row>
    <row r="1357" spans="2:22" x14ac:dyDescent="0.25">
      <c r="B1357" s="141">
        <f t="shared" si="147"/>
        <v>1345</v>
      </c>
      <c r="C1357" s="278" t="str">
        <f t="shared" ref="C1357:C1420" si="151">IFERROR(MATCH($E$8&amp;"-"&amp;B1357,import_key,0),"")</f>
        <v/>
      </c>
      <c r="E1357" s="282" t="str" cm="1">
        <f t="array" ref="E1357">IF($C1357="","",INDEX(import_data,$C1357,E$9))</f>
        <v/>
      </c>
      <c r="F1357" s="280" t="str" cm="1">
        <f t="array" ref="F1357">IF($C1357="","",INDEX(import_data,$C1357,F$9))</f>
        <v/>
      </c>
      <c r="G1357" s="280" t="str" cm="1">
        <f t="array" ref="G1357">IF($C1357="","",INDEX(import_data,$C1357,G$9))</f>
        <v/>
      </c>
      <c r="H1357" s="280" t="str" cm="1">
        <f t="array" ref="H1357">IF($C1357="","",IF(INDEX(import_data,$C1357,H$9)="","",INDEX(import_data,$C1357,H$9)))</f>
        <v/>
      </c>
      <c r="I1357" s="300" t="str" cm="1">
        <f t="array" ref="I1357">IF($C1357="","",IF(INDEX(import_data,$C1357,I$9)="","",INDEX(import_data,$C1357,I$9)))</f>
        <v/>
      </c>
      <c r="K1357" s="312" t="str">
        <f t="shared" si="148"/>
        <v/>
      </c>
      <c r="L1357" s="92" t="s">
        <v>0</v>
      </c>
      <c r="M1357" s="312" t="str">
        <f t="shared" si="149"/>
        <v/>
      </c>
      <c r="N1357" s="92" t="s">
        <v>0</v>
      </c>
      <c r="O1357" s="312" t="str">
        <f t="shared" si="150"/>
        <v/>
      </c>
      <c r="P1357" s="92" t="s">
        <v>0</v>
      </c>
      <c r="Q1357" s="141">
        <f t="shared" si="146"/>
        <v>1345</v>
      </c>
      <c r="R1357" s="278" t="str">
        <f t="shared" ref="R1357:R1420" si="152">IFERROR(MATCH($T$8&amp;"-"&amp;Q1357,import_key,0),"")</f>
        <v/>
      </c>
      <c r="T1357" s="282" t="str" cm="1">
        <f t="array" ref="T1357">IFERROR(INDEX(import_data,MATCH($T$8&amp;"-"&amp;$Q1357,import_key,0),T$9),"")</f>
        <v/>
      </c>
      <c r="U1357" s="280" t="str" cm="1">
        <f t="array" ref="U1357">IFERROR(INDEX(import_data,MATCH($T$8&amp;"-"&amp;$Q1357,import_key,0),U$9),"")</f>
        <v/>
      </c>
      <c r="V1357" s="300" t="str" cm="1">
        <f t="array" ref="V1357">IFERROR(INDEX(import_data,MATCH($T$8&amp;"-"&amp;$Q1357,import_key,0),V$9),"")</f>
        <v/>
      </c>
    </row>
    <row r="1358" spans="2:22" x14ac:dyDescent="0.25">
      <c r="B1358" s="141">
        <f t="shared" si="147"/>
        <v>1346</v>
      </c>
      <c r="C1358" s="278" t="str">
        <f t="shared" si="151"/>
        <v/>
      </c>
      <c r="E1358" s="282" t="str" cm="1">
        <f t="array" ref="E1358">IF($C1358="","",INDEX(import_data,$C1358,E$9))</f>
        <v/>
      </c>
      <c r="F1358" s="280" t="str" cm="1">
        <f t="array" ref="F1358">IF($C1358="","",INDEX(import_data,$C1358,F$9))</f>
        <v/>
      </c>
      <c r="G1358" s="280" t="str" cm="1">
        <f t="array" ref="G1358">IF($C1358="","",INDEX(import_data,$C1358,G$9))</f>
        <v/>
      </c>
      <c r="H1358" s="280" t="str" cm="1">
        <f t="array" ref="H1358">IF($C1358="","",IF(INDEX(import_data,$C1358,H$9)="","",INDEX(import_data,$C1358,H$9)))</f>
        <v/>
      </c>
      <c r="I1358" s="300" t="str" cm="1">
        <f t="array" ref="I1358">IF($C1358="","",IF(INDEX(import_data,$C1358,I$9)="","",INDEX(import_data,$C1358,I$9)))</f>
        <v/>
      </c>
      <c r="K1358" s="312" t="str">
        <f t="shared" si="148"/>
        <v/>
      </c>
      <c r="L1358" s="92" t="s">
        <v>0</v>
      </c>
      <c r="M1358" s="312" t="str">
        <f t="shared" si="149"/>
        <v/>
      </c>
      <c r="N1358" s="92" t="s">
        <v>0</v>
      </c>
      <c r="O1358" s="312" t="str">
        <f t="shared" si="150"/>
        <v/>
      </c>
      <c r="P1358" s="92" t="s">
        <v>0</v>
      </c>
      <c r="Q1358" s="141">
        <f t="shared" ref="Q1358:Q1421" si="153">Q1357+1</f>
        <v>1346</v>
      </c>
      <c r="R1358" s="278" t="str">
        <f t="shared" si="152"/>
        <v/>
      </c>
      <c r="T1358" s="282" t="str" cm="1">
        <f t="array" ref="T1358">IFERROR(INDEX(import_data,MATCH($T$8&amp;"-"&amp;$Q1358,import_key,0),T$9),"")</f>
        <v/>
      </c>
      <c r="U1358" s="280" t="str" cm="1">
        <f t="array" ref="U1358">IFERROR(INDEX(import_data,MATCH($T$8&amp;"-"&amp;$Q1358,import_key,0),U$9),"")</f>
        <v/>
      </c>
      <c r="V1358" s="300" t="str" cm="1">
        <f t="array" ref="V1358">IFERROR(INDEX(import_data,MATCH($T$8&amp;"-"&amp;$Q1358,import_key,0),V$9),"")</f>
        <v/>
      </c>
    </row>
    <row r="1359" spans="2:22" x14ac:dyDescent="0.25">
      <c r="B1359" s="141">
        <f t="shared" si="147"/>
        <v>1347</v>
      </c>
      <c r="C1359" s="278" t="str">
        <f t="shared" si="151"/>
        <v/>
      </c>
      <c r="E1359" s="282" t="str" cm="1">
        <f t="array" ref="E1359">IF($C1359="","",INDEX(import_data,$C1359,E$9))</f>
        <v/>
      </c>
      <c r="F1359" s="280" t="str" cm="1">
        <f t="array" ref="F1359">IF($C1359="","",INDEX(import_data,$C1359,F$9))</f>
        <v/>
      </c>
      <c r="G1359" s="280" t="str" cm="1">
        <f t="array" ref="G1359">IF($C1359="","",INDEX(import_data,$C1359,G$9))</f>
        <v/>
      </c>
      <c r="H1359" s="280" t="str" cm="1">
        <f t="array" ref="H1359">IF($C1359="","",IF(INDEX(import_data,$C1359,H$9)="","",INDEX(import_data,$C1359,H$9)))</f>
        <v/>
      </c>
      <c r="I1359" s="300" t="str" cm="1">
        <f t="array" ref="I1359">IF($C1359="","",IF(INDEX(import_data,$C1359,I$9)="","",INDEX(import_data,$C1359,I$9)))</f>
        <v/>
      </c>
      <c r="K1359" s="312" t="str">
        <f t="shared" si="148"/>
        <v/>
      </c>
      <c r="L1359" s="92" t="s">
        <v>0</v>
      </c>
      <c r="M1359" s="312" t="str">
        <f t="shared" si="149"/>
        <v/>
      </c>
      <c r="N1359" s="92" t="s">
        <v>0</v>
      </c>
      <c r="O1359" s="312" t="str">
        <f t="shared" si="150"/>
        <v/>
      </c>
      <c r="P1359" s="92" t="s">
        <v>0</v>
      </c>
      <c r="Q1359" s="141">
        <f t="shared" si="153"/>
        <v>1347</v>
      </c>
      <c r="R1359" s="278" t="str">
        <f t="shared" si="152"/>
        <v/>
      </c>
      <c r="T1359" s="282" t="str" cm="1">
        <f t="array" ref="T1359">IFERROR(INDEX(import_data,MATCH($T$8&amp;"-"&amp;$Q1359,import_key,0),T$9),"")</f>
        <v/>
      </c>
      <c r="U1359" s="280" t="str" cm="1">
        <f t="array" ref="U1359">IFERROR(INDEX(import_data,MATCH($T$8&amp;"-"&amp;$Q1359,import_key,0),U$9),"")</f>
        <v/>
      </c>
      <c r="V1359" s="300" t="str" cm="1">
        <f t="array" ref="V1359">IFERROR(INDEX(import_data,MATCH($T$8&amp;"-"&amp;$Q1359,import_key,0),V$9),"")</f>
        <v/>
      </c>
    </row>
    <row r="1360" spans="2:22" x14ac:dyDescent="0.25">
      <c r="B1360" s="141">
        <f t="shared" si="147"/>
        <v>1348</v>
      </c>
      <c r="C1360" s="278" t="str">
        <f t="shared" si="151"/>
        <v/>
      </c>
      <c r="E1360" s="282" t="str" cm="1">
        <f t="array" ref="E1360">IF($C1360="","",INDEX(import_data,$C1360,E$9))</f>
        <v/>
      </c>
      <c r="F1360" s="280" t="str" cm="1">
        <f t="array" ref="F1360">IF($C1360="","",INDEX(import_data,$C1360,F$9))</f>
        <v/>
      </c>
      <c r="G1360" s="280" t="str" cm="1">
        <f t="array" ref="G1360">IF($C1360="","",INDEX(import_data,$C1360,G$9))</f>
        <v/>
      </c>
      <c r="H1360" s="280" t="str" cm="1">
        <f t="array" ref="H1360">IF($C1360="","",IF(INDEX(import_data,$C1360,H$9)="","",INDEX(import_data,$C1360,H$9)))</f>
        <v/>
      </c>
      <c r="I1360" s="300" t="str" cm="1">
        <f t="array" ref="I1360">IF($C1360="","",IF(INDEX(import_data,$C1360,I$9)="","",INDEX(import_data,$C1360,I$9)))</f>
        <v/>
      </c>
      <c r="K1360" s="312" t="str">
        <f t="shared" si="148"/>
        <v/>
      </c>
      <c r="L1360" s="92" t="s">
        <v>0</v>
      </c>
      <c r="M1360" s="312" t="str">
        <f t="shared" si="149"/>
        <v/>
      </c>
      <c r="N1360" s="92" t="s">
        <v>0</v>
      </c>
      <c r="O1360" s="312" t="str">
        <f t="shared" si="150"/>
        <v/>
      </c>
      <c r="P1360" s="92" t="s">
        <v>0</v>
      </c>
      <c r="Q1360" s="141">
        <f t="shared" si="153"/>
        <v>1348</v>
      </c>
      <c r="R1360" s="278" t="str">
        <f t="shared" si="152"/>
        <v/>
      </c>
      <c r="T1360" s="282" t="str" cm="1">
        <f t="array" ref="T1360">IFERROR(INDEX(import_data,MATCH($T$8&amp;"-"&amp;$Q1360,import_key,0),T$9),"")</f>
        <v/>
      </c>
      <c r="U1360" s="280" t="str" cm="1">
        <f t="array" ref="U1360">IFERROR(INDEX(import_data,MATCH($T$8&amp;"-"&amp;$Q1360,import_key,0),U$9),"")</f>
        <v/>
      </c>
      <c r="V1360" s="300" t="str" cm="1">
        <f t="array" ref="V1360">IFERROR(INDEX(import_data,MATCH($T$8&amp;"-"&amp;$Q1360,import_key,0),V$9),"")</f>
        <v/>
      </c>
    </row>
    <row r="1361" spans="2:22" x14ac:dyDescent="0.25">
      <c r="B1361" s="141">
        <f t="shared" si="147"/>
        <v>1349</v>
      </c>
      <c r="C1361" s="278" t="str">
        <f t="shared" si="151"/>
        <v/>
      </c>
      <c r="E1361" s="282" t="str" cm="1">
        <f t="array" ref="E1361">IF($C1361="","",INDEX(import_data,$C1361,E$9))</f>
        <v/>
      </c>
      <c r="F1361" s="280" t="str" cm="1">
        <f t="array" ref="F1361">IF($C1361="","",INDEX(import_data,$C1361,F$9))</f>
        <v/>
      </c>
      <c r="G1361" s="280" t="str" cm="1">
        <f t="array" ref="G1361">IF($C1361="","",INDEX(import_data,$C1361,G$9))</f>
        <v/>
      </c>
      <c r="H1361" s="280" t="str" cm="1">
        <f t="array" ref="H1361">IF($C1361="","",IF(INDEX(import_data,$C1361,H$9)="","",INDEX(import_data,$C1361,H$9)))</f>
        <v/>
      </c>
      <c r="I1361" s="300" t="str" cm="1">
        <f t="array" ref="I1361">IF($C1361="","",IF(INDEX(import_data,$C1361,I$9)="","",INDEX(import_data,$C1361,I$9)))</f>
        <v/>
      </c>
      <c r="K1361" s="312" t="str">
        <f t="shared" si="148"/>
        <v/>
      </c>
      <c r="L1361" s="92" t="s">
        <v>0</v>
      </c>
      <c r="M1361" s="312" t="str">
        <f t="shared" si="149"/>
        <v/>
      </c>
      <c r="N1361" s="92" t="s">
        <v>0</v>
      </c>
      <c r="O1361" s="312" t="str">
        <f t="shared" si="150"/>
        <v/>
      </c>
      <c r="P1361" s="92" t="s">
        <v>0</v>
      </c>
      <c r="Q1361" s="141">
        <f t="shared" si="153"/>
        <v>1349</v>
      </c>
      <c r="R1361" s="278" t="str">
        <f t="shared" si="152"/>
        <v/>
      </c>
      <c r="T1361" s="282" t="str" cm="1">
        <f t="array" ref="T1361">IFERROR(INDEX(import_data,MATCH($T$8&amp;"-"&amp;$Q1361,import_key,0),T$9),"")</f>
        <v/>
      </c>
      <c r="U1361" s="280" t="str" cm="1">
        <f t="array" ref="U1361">IFERROR(INDEX(import_data,MATCH($T$8&amp;"-"&amp;$Q1361,import_key,0),U$9),"")</f>
        <v/>
      </c>
      <c r="V1361" s="300" t="str" cm="1">
        <f t="array" ref="V1361">IFERROR(INDEX(import_data,MATCH($T$8&amp;"-"&amp;$Q1361,import_key,0),V$9),"")</f>
        <v/>
      </c>
    </row>
    <row r="1362" spans="2:22" x14ac:dyDescent="0.25">
      <c r="B1362" s="141">
        <f t="shared" si="147"/>
        <v>1350</v>
      </c>
      <c r="C1362" s="278" t="str">
        <f t="shared" si="151"/>
        <v/>
      </c>
      <c r="E1362" s="282" t="str" cm="1">
        <f t="array" ref="E1362">IF($C1362="","",INDEX(import_data,$C1362,E$9))</f>
        <v/>
      </c>
      <c r="F1362" s="280" t="str" cm="1">
        <f t="array" ref="F1362">IF($C1362="","",INDEX(import_data,$C1362,F$9))</f>
        <v/>
      </c>
      <c r="G1362" s="280" t="str" cm="1">
        <f t="array" ref="G1362">IF($C1362="","",INDEX(import_data,$C1362,G$9))</f>
        <v/>
      </c>
      <c r="H1362" s="280" t="str" cm="1">
        <f t="array" ref="H1362">IF($C1362="","",IF(INDEX(import_data,$C1362,H$9)="","",INDEX(import_data,$C1362,H$9)))</f>
        <v/>
      </c>
      <c r="I1362" s="300" t="str" cm="1">
        <f t="array" ref="I1362">IF($C1362="","",IF(INDEX(import_data,$C1362,I$9)="","",INDEX(import_data,$C1362,I$9)))</f>
        <v/>
      </c>
      <c r="K1362" s="312" t="str">
        <f t="shared" si="148"/>
        <v/>
      </c>
      <c r="L1362" s="92" t="s">
        <v>0</v>
      </c>
      <c r="M1362" s="312" t="str">
        <f t="shared" si="149"/>
        <v/>
      </c>
      <c r="N1362" s="92" t="s">
        <v>0</v>
      </c>
      <c r="O1362" s="312" t="str">
        <f t="shared" si="150"/>
        <v/>
      </c>
      <c r="P1362" s="92" t="s">
        <v>0</v>
      </c>
      <c r="Q1362" s="141">
        <f t="shared" si="153"/>
        <v>1350</v>
      </c>
      <c r="R1362" s="278" t="str">
        <f t="shared" si="152"/>
        <v/>
      </c>
      <c r="T1362" s="282" t="str" cm="1">
        <f t="array" ref="T1362">IFERROR(INDEX(import_data,MATCH($T$8&amp;"-"&amp;$Q1362,import_key,0),T$9),"")</f>
        <v/>
      </c>
      <c r="U1362" s="280" t="str" cm="1">
        <f t="array" ref="U1362">IFERROR(INDEX(import_data,MATCH($T$8&amp;"-"&amp;$Q1362,import_key,0),U$9),"")</f>
        <v/>
      </c>
      <c r="V1362" s="300" t="str" cm="1">
        <f t="array" ref="V1362">IFERROR(INDEX(import_data,MATCH($T$8&amp;"-"&amp;$Q1362,import_key,0),V$9),"")</f>
        <v/>
      </c>
    </row>
    <row r="1363" spans="2:22" x14ac:dyDescent="0.25">
      <c r="B1363" s="141">
        <f t="shared" si="147"/>
        <v>1351</v>
      </c>
      <c r="C1363" s="278" t="str">
        <f t="shared" si="151"/>
        <v/>
      </c>
      <c r="E1363" s="282" t="str" cm="1">
        <f t="array" ref="E1363">IF($C1363="","",INDEX(import_data,$C1363,E$9))</f>
        <v/>
      </c>
      <c r="F1363" s="280" t="str" cm="1">
        <f t="array" ref="F1363">IF($C1363="","",INDEX(import_data,$C1363,F$9))</f>
        <v/>
      </c>
      <c r="G1363" s="280" t="str" cm="1">
        <f t="array" ref="G1363">IF($C1363="","",INDEX(import_data,$C1363,G$9))</f>
        <v/>
      </c>
      <c r="H1363" s="280" t="str" cm="1">
        <f t="array" ref="H1363">IF($C1363="","",IF(INDEX(import_data,$C1363,H$9)="","",INDEX(import_data,$C1363,H$9)))</f>
        <v/>
      </c>
      <c r="I1363" s="300" t="str" cm="1">
        <f t="array" ref="I1363">IF($C1363="","",IF(INDEX(import_data,$C1363,I$9)="","",INDEX(import_data,$C1363,I$9)))</f>
        <v/>
      </c>
      <c r="K1363" s="312" t="str">
        <f t="shared" si="148"/>
        <v/>
      </c>
      <c r="L1363" s="92" t="s">
        <v>0</v>
      </c>
      <c r="M1363" s="312" t="str">
        <f t="shared" si="149"/>
        <v/>
      </c>
      <c r="N1363" s="92" t="s">
        <v>0</v>
      </c>
      <c r="O1363" s="312" t="str">
        <f t="shared" si="150"/>
        <v/>
      </c>
      <c r="P1363" s="92" t="s">
        <v>0</v>
      </c>
      <c r="Q1363" s="141">
        <f t="shared" si="153"/>
        <v>1351</v>
      </c>
      <c r="R1363" s="278" t="str">
        <f t="shared" si="152"/>
        <v/>
      </c>
      <c r="T1363" s="282" t="str" cm="1">
        <f t="array" ref="T1363">IFERROR(INDEX(import_data,MATCH($T$8&amp;"-"&amp;$Q1363,import_key,0),T$9),"")</f>
        <v/>
      </c>
      <c r="U1363" s="280" t="str" cm="1">
        <f t="array" ref="U1363">IFERROR(INDEX(import_data,MATCH($T$8&amp;"-"&amp;$Q1363,import_key,0),U$9),"")</f>
        <v/>
      </c>
      <c r="V1363" s="300" t="str" cm="1">
        <f t="array" ref="V1363">IFERROR(INDEX(import_data,MATCH($T$8&amp;"-"&amp;$Q1363,import_key,0),V$9),"")</f>
        <v/>
      </c>
    </row>
    <row r="1364" spans="2:22" x14ac:dyDescent="0.25">
      <c r="B1364" s="141">
        <f t="shared" si="147"/>
        <v>1352</v>
      </c>
      <c r="C1364" s="278" t="str">
        <f t="shared" si="151"/>
        <v/>
      </c>
      <c r="E1364" s="282" t="str" cm="1">
        <f t="array" ref="E1364">IF($C1364="","",INDEX(import_data,$C1364,E$9))</f>
        <v/>
      </c>
      <c r="F1364" s="280" t="str" cm="1">
        <f t="array" ref="F1364">IF($C1364="","",INDEX(import_data,$C1364,F$9))</f>
        <v/>
      </c>
      <c r="G1364" s="280" t="str" cm="1">
        <f t="array" ref="G1364">IF($C1364="","",INDEX(import_data,$C1364,G$9))</f>
        <v/>
      </c>
      <c r="H1364" s="280" t="str" cm="1">
        <f t="array" ref="H1364">IF($C1364="","",IF(INDEX(import_data,$C1364,H$9)="","",INDEX(import_data,$C1364,H$9)))</f>
        <v/>
      </c>
      <c r="I1364" s="300" t="str" cm="1">
        <f t="array" ref="I1364">IF($C1364="","",IF(INDEX(import_data,$C1364,I$9)="","",INDEX(import_data,$C1364,I$9)))</f>
        <v/>
      </c>
      <c r="K1364" s="312" t="str">
        <f t="shared" si="148"/>
        <v/>
      </c>
      <c r="L1364" s="92" t="s">
        <v>0</v>
      </c>
      <c r="M1364" s="312" t="str">
        <f t="shared" si="149"/>
        <v/>
      </c>
      <c r="N1364" s="92" t="s">
        <v>0</v>
      </c>
      <c r="O1364" s="312" t="str">
        <f t="shared" si="150"/>
        <v/>
      </c>
      <c r="P1364" s="92" t="s">
        <v>0</v>
      </c>
      <c r="Q1364" s="141">
        <f t="shared" si="153"/>
        <v>1352</v>
      </c>
      <c r="R1364" s="278" t="str">
        <f t="shared" si="152"/>
        <v/>
      </c>
      <c r="T1364" s="282" t="str" cm="1">
        <f t="array" ref="T1364">IFERROR(INDEX(import_data,MATCH($T$8&amp;"-"&amp;$Q1364,import_key,0),T$9),"")</f>
        <v/>
      </c>
      <c r="U1364" s="280" t="str" cm="1">
        <f t="array" ref="U1364">IFERROR(INDEX(import_data,MATCH($T$8&amp;"-"&amp;$Q1364,import_key,0),U$9),"")</f>
        <v/>
      </c>
      <c r="V1364" s="300" t="str" cm="1">
        <f t="array" ref="V1364">IFERROR(INDEX(import_data,MATCH($T$8&amp;"-"&amp;$Q1364,import_key,0),V$9),"")</f>
        <v/>
      </c>
    </row>
    <row r="1365" spans="2:22" x14ac:dyDescent="0.25">
      <c r="B1365" s="141">
        <f t="shared" ref="B1365:B1428" si="154">B1364+1</f>
        <v>1353</v>
      </c>
      <c r="C1365" s="278" t="str">
        <f t="shared" si="151"/>
        <v/>
      </c>
      <c r="E1365" s="282" t="str" cm="1">
        <f t="array" ref="E1365">IF($C1365="","",INDEX(import_data,$C1365,E$9))</f>
        <v/>
      </c>
      <c r="F1365" s="280" t="str" cm="1">
        <f t="array" ref="F1365">IF($C1365="","",INDEX(import_data,$C1365,F$9))</f>
        <v/>
      </c>
      <c r="G1365" s="280" t="str" cm="1">
        <f t="array" ref="G1365">IF($C1365="","",INDEX(import_data,$C1365,G$9))</f>
        <v/>
      </c>
      <c r="H1365" s="280" t="str" cm="1">
        <f t="array" ref="H1365">IF($C1365="","",IF(INDEX(import_data,$C1365,H$9)="","",INDEX(import_data,$C1365,H$9)))</f>
        <v/>
      </c>
      <c r="I1365" s="300" t="str" cm="1">
        <f t="array" ref="I1365">IF($C1365="","",IF(INDEX(import_data,$C1365,I$9)="","",INDEX(import_data,$C1365,I$9)))</f>
        <v/>
      </c>
      <c r="K1365" s="312" t="str">
        <f t="shared" si="148"/>
        <v/>
      </c>
      <c r="L1365" s="92" t="s">
        <v>0</v>
      </c>
      <c r="M1365" s="312" t="str">
        <f t="shared" si="149"/>
        <v/>
      </c>
      <c r="N1365" s="92" t="s">
        <v>0</v>
      </c>
      <c r="O1365" s="312" t="str">
        <f t="shared" si="150"/>
        <v/>
      </c>
      <c r="P1365" s="92" t="s">
        <v>0</v>
      </c>
      <c r="Q1365" s="141">
        <f t="shared" si="153"/>
        <v>1353</v>
      </c>
      <c r="R1365" s="278" t="str">
        <f t="shared" si="152"/>
        <v/>
      </c>
      <c r="T1365" s="282" t="str" cm="1">
        <f t="array" ref="T1365">IFERROR(INDEX(import_data,MATCH($T$8&amp;"-"&amp;$Q1365,import_key,0),T$9),"")</f>
        <v/>
      </c>
      <c r="U1365" s="280" t="str" cm="1">
        <f t="array" ref="U1365">IFERROR(INDEX(import_data,MATCH($T$8&amp;"-"&amp;$Q1365,import_key,0),U$9),"")</f>
        <v/>
      </c>
      <c r="V1365" s="300" t="str" cm="1">
        <f t="array" ref="V1365">IFERROR(INDEX(import_data,MATCH($T$8&amp;"-"&amp;$Q1365,import_key,0),V$9),"")</f>
        <v/>
      </c>
    </row>
    <row r="1366" spans="2:22" x14ac:dyDescent="0.25">
      <c r="B1366" s="141">
        <f t="shared" si="154"/>
        <v>1354</v>
      </c>
      <c r="C1366" s="278" t="str">
        <f t="shared" si="151"/>
        <v/>
      </c>
      <c r="E1366" s="282" t="str" cm="1">
        <f t="array" ref="E1366">IF($C1366="","",INDEX(import_data,$C1366,E$9))</f>
        <v/>
      </c>
      <c r="F1366" s="280" t="str" cm="1">
        <f t="array" ref="F1366">IF($C1366="","",INDEX(import_data,$C1366,F$9))</f>
        <v/>
      </c>
      <c r="G1366" s="280" t="str" cm="1">
        <f t="array" ref="G1366">IF($C1366="","",INDEX(import_data,$C1366,G$9))</f>
        <v/>
      </c>
      <c r="H1366" s="280" t="str" cm="1">
        <f t="array" ref="H1366">IF($C1366="","",IF(INDEX(import_data,$C1366,H$9)="","",INDEX(import_data,$C1366,H$9)))</f>
        <v/>
      </c>
      <c r="I1366" s="300" t="str" cm="1">
        <f t="array" ref="I1366">IF($C1366="","",IF(INDEX(import_data,$C1366,I$9)="","",INDEX(import_data,$C1366,I$9)))</f>
        <v/>
      </c>
      <c r="K1366" s="312" t="str">
        <f t="shared" si="148"/>
        <v/>
      </c>
      <c r="L1366" s="92" t="s">
        <v>0</v>
      </c>
      <c r="M1366" s="312" t="str">
        <f t="shared" si="149"/>
        <v/>
      </c>
      <c r="N1366" s="92" t="s">
        <v>0</v>
      </c>
      <c r="O1366" s="312" t="str">
        <f t="shared" si="150"/>
        <v/>
      </c>
      <c r="P1366" s="92" t="s">
        <v>0</v>
      </c>
      <c r="Q1366" s="141">
        <f t="shared" si="153"/>
        <v>1354</v>
      </c>
      <c r="R1366" s="278" t="str">
        <f t="shared" si="152"/>
        <v/>
      </c>
      <c r="T1366" s="282" t="str" cm="1">
        <f t="array" ref="T1366">IFERROR(INDEX(import_data,MATCH($T$8&amp;"-"&amp;$Q1366,import_key,0),T$9),"")</f>
        <v/>
      </c>
      <c r="U1366" s="280" t="str" cm="1">
        <f t="array" ref="U1366">IFERROR(INDEX(import_data,MATCH($T$8&amp;"-"&amp;$Q1366,import_key,0),U$9),"")</f>
        <v/>
      </c>
      <c r="V1366" s="300" t="str" cm="1">
        <f t="array" ref="V1366">IFERROR(INDEX(import_data,MATCH($T$8&amp;"-"&amp;$Q1366,import_key,0),V$9),"")</f>
        <v/>
      </c>
    </row>
    <row r="1367" spans="2:22" x14ac:dyDescent="0.25">
      <c r="B1367" s="141">
        <f t="shared" si="154"/>
        <v>1355</v>
      </c>
      <c r="C1367" s="278" t="str">
        <f t="shared" si="151"/>
        <v/>
      </c>
      <c r="E1367" s="282" t="str" cm="1">
        <f t="array" ref="E1367">IF($C1367="","",INDEX(import_data,$C1367,E$9))</f>
        <v/>
      </c>
      <c r="F1367" s="280" t="str" cm="1">
        <f t="array" ref="F1367">IF($C1367="","",INDEX(import_data,$C1367,F$9))</f>
        <v/>
      </c>
      <c r="G1367" s="280" t="str" cm="1">
        <f t="array" ref="G1367">IF($C1367="","",INDEX(import_data,$C1367,G$9))</f>
        <v/>
      </c>
      <c r="H1367" s="280" t="str" cm="1">
        <f t="array" ref="H1367">IF($C1367="","",IF(INDEX(import_data,$C1367,H$9)="","",INDEX(import_data,$C1367,H$9)))</f>
        <v/>
      </c>
      <c r="I1367" s="300" t="str" cm="1">
        <f t="array" ref="I1367">IF($C1367="","",IF(INDEX(import_data,$C1367,I$9)="","",INDEX(import_data,$C1367,I$9)))</f>
        <v/>
      </c>
      <c r="K1367" s="312" t="str">
        <f t="shared" si="148"/>
        <v/>
      </c>
      <c r="L1367" s="92" t="s">
        <v>0</v>
      </c>
      <c r="M1367" s="312" t="str">
        <f t="shared" si="149"/>
        <v/>
      </c>
      <c r="N1367" s="92" t="s">
        <v>0</v>
      </c>
      <c r="O1367" s="312" t="str">
        <f t="shared" si="150"/>
        <v/>
      </c>
      <c r="P1367" s="92" t="s">
        <v>0</v>
      </c>
      <c r="Q1367" s="141">
        <f t="shared" si="153"/>
        <v>1355</v>
      </c>
      <c r="R1367" s="278" t="str">
        <f t="shared" si="152"/>
        <v/>
      </c>
      <c r="T1367" s="282" t="str" cm="1">
        <f t="array" ref="T1367">IFERROR(INDEX(import_data,MATCH($T$8&amp;"-"&amp;$Q1367,import_key,0),T$9),"")</f>
        <v/>
      </c>
      <c r="U1367" s="280" t="str" cm="1">
        <f t="array" ref="U1367">IFERROR(INDEX(import_data,MATCH($T$8&amp;"-"&amp;$Q1367,import_key,0),U$9),"")</f>
        <v/>
      </c>
      <c r="V1367" s="300" t="str" cm="1">
        <f t="array" ref="V1367">IFERROR(INDEX(import_data,MATCH($T$8&amp;"-"&amp;$Q1367,import_key,0),V$9),"")</f>
        <v/>
      </c>
    </row>
    <row r="1368" spans="2:22" x14ac:dyDescent="0.25">
      <c r="B1368" s="141">
        <f t="shared" si="154"/>
        <v>1356</v>
      </c>
      <c r="C1368" s="278" t="str">
        <f t="shared" si="151"/>
        <v/>
      </c>
      <c r="E1368" s="282" t="str" cm="1">
        <f t="array" ref="E1368">IF($C1368="","",INDEX(import_data,$C1368,E$9))</f>
        <v/>
      </c>
      <c r="F1368" s="280" t="str" cm="1">
        <f t="array" ref="F1368">IF($C1368="","",INDEX(import_data,$C1368,F$9))</f>
        <v/>
      </c>
      <c r="G1368" s="280" t="str" cm="1">
        <f t="array" ref="G1368">IF($C1368="","",INDEX(import_data,$C1368,G$9))</f>
        <v/>
      </c>
      <c r="H1368" s="280" t="str" cm="1">
        <f t="array" ref="H1368">IF($C1368="","",IF(INDEX(import_data,$C1368,H$9)="","",INDEX(import_data,$C1368,H$9)))</f>
        <v/>
      </c>
      <c r="I1368" s="300" t="str" cm="1">
        <f t="array" ref="I1368">IF($C1368="","",IF(INDEX(import_data,$C1368,I$9)="","",INDEX(import_data,$C1368,I$9)))</f>
        <v/>
      </c>
      <c r="K1368" s="312" t="str">
        <f t="shared" si="148"/>
        <v/>
      </c>
      <c r="L1368" s="92" t="s">
        <v>0</v>
      </c>
      <c r="M1368" s="312" t="str">
        <f t="shared" si="149"/>
        <v/>
      </c>
      <c r="N1368" s="92" t="s">
        <v>0</v>
      </c>
      <c r="O1368" s="312" t="str">
        <f t="shared" si="150"/>
        <v/>
      </c>
      <c r="P1368" s="92" t="s">
        <v>0</v>
      </c>
      <c r="Q1368" s="141">
        <f t="shared" si="153"/>
        <v>1356</v>
      </c>
      <c r="R1368" s="278" t="str">
        <f t="shared" si="152"/>
        <v/>
      </c>
      <c r="T1368" s="282" t="str" cm="1">
        <f t="array" ref="T1368">IFERROR(INDEX(import_data,MATCH($T$8&amp;"-"&amp;$Q1368,import_key,0),T$9),"")</f>
        <v/>
      </c>
      <c r="U1368" s="280" t="str" cm="1">
        <f t="array" ref="U1368">IFERROR(INDEX(import_data,MATCH($T$8&amp;"-"&amp;$Q1368,import_key,0),U$9),"")</f>
        <v/>
      </c>
      <c r="V1368" s="300" t="str" cm="1">
        <f t="array" ref="V1368">IFERROR(INDEX(import_data,MATCH($T$8&amp;"-"&amp;$Q1368,import_key,0),V$9),"")</f>
        <v/>
      </c>
    </row>
    <row r="1369" spans="2:22" x14ac:dyDescent="0.25">
      <c r="B1369" s="141">
        <f t="shared" si="154"/>
        <v>1357</v>
      </c>
      <c r="C1369" s="278" t="str">
        <f t="shared" si="151"/>
        <v/>
      </c>
      <c r="E1369" s="282" t="str" cm="1">
        <f t="array" ref="E1369">IF($C1369="","",INDEX(import_data,$C1369,E$9))</f>
        <v/>
      </c>
      <c r="F1369" s="280" t="str" cm="1">
        <f t="array" ref="F1369">IF($C1369="","",INDEX(import_data,$C1369,F$9))</f>
        <v/>
      </c>
      <c r="G1369" s="280" t="str" cm="1">
        <f t="array" ref="G1369">IF($C1369="","",INDEX(import_data,$C1369,G$9))</f>
        <v/>
      </c>
      <c r="H1369" s="280" t="str" cm="1">
        <f t="array" ref="H1369">IF($C1369="","",IF(INDEX(import_data,$C1369,H$9)="","",INDEX(import_data,$C1369,H$9)))</f>
        <v/>
      </c>
      <c r="I1369" s="300" t="str" cm="1">
        <f t="array" ref="I1369">IF($C1369="","",IF(INDEX(import_data,$C1369,I$9)="","",INDEX(import_data,$C1369,I$9)))</f>
        <v/>
      </c>
      <c r="K1369" s="312" t="str">
        <f t="shared" si="148"/>
        <v/>
      </c>
      <c r="L1369" s="92" t="s">
        <v>0</v>
      </c>
      <c r="M1369" s="312" t="str">
        <f t="shared" si="149"/>
        <v/>
      </c>
      <c r="N1369" s="92" t="s">
        <v>0</v>
      </c>
      <c r="O1369" s="312" t="str">
        <f t="shared" si="150"/>
        <v/>
      </c>
      <c r="P1369" s="92" t="s">
        <v>0</v>
      </c>
      <c r="Q1369" s="141">
        <f t="shared" si="153"/>
        <v>1357</v>
      </c>
      <c r="R1369" s="278" t="str">
        <f t="shared" si="152"/>
        <v/>
      </c>
      <c r="T1369" s="282" t="str" cm="1">
        <f t="array" ref="T1369">IFERROR(INDEX(import_data,MATCH($T$8&amp;"-"&amp;$Q1369,import_key,0),T$9),"")</f>
        <v/>
      </c>
      <c r="U1369" s="280" t="str" cm="1">
        <f t="array" ref="U1369">IFERROR(INDEX(import_data,MATCH($T$8&amp;"-"&amp;$Q1369,import_key,0),U$9),"")</f>
        <v/>
      </c>
      <c r="V1369" s="300" t="str" cm="1">
        <f t="array" ref="V1369">IFERROR(INDEX(import_data,MATCH($T$8&amp;"-"&amp;$Q1369,import_key,0),V$9),"")</f>
        <v/>
      </c>
    </row>
    <row r="1370" spans="2:22" x14ac:dyDescent="0.25">
      <c r="B1370" s="141">
        <f t="shared" si="154"/>
        <v>1358</v>
      </c>
      <c r="C1370" s="278" t="str">
        <f t="shared" si="151"/>
        <v/>
      </c>
      <c r="E1370" s="282" t="str" cm="1">
        <f t="array" ref="E1370">IF($C1370="","",INDEX(import_data,$C1370,E$9))</f>
        <v/>
      </c>
      <c r="F1370" s="280" t="str" cm="1">
        <f t="array" ref="F1370">IF($C1370="","",INDEX(import_data,$C1370,F$9))</f>
        <v/>
      </c>
      <c r="G1370" s="280" t="str" cm="1">
        <f t="array" ref="G1370">IF($C1370="","",INDEX(import_data,$C1370,G$9))</f>
        <v/>
      </c>
      <c r="H1370" s="280" t="str" cm="1">
        <f t="array" ref="H1370">IF($C1370="","",IF(INDEX(import_data,$C1370,H$9)="","",INDEX(import_data,$C1370,H$9)))</f>
        <v/>
      </c>
      <c r="I1370" s="300" t="str" cm="1">
        <f t="array" ref="I1370">IF($C1370="","",IF(INDEX(import_data,$C1370,I$9)="","",INDEX(import_data,$C1370,I$9)))</f>
        <v/>
      </c>
      <c r="K1370" s="312" t="str">
        <f t="shared" si="148"/>
        <v/>
      </c>
      <c r="L1370" s="92" t="s">
        <v>0</v>
      </c>
      <c r="M1370" s="312" t="str">
        <f t="shared" si="149"/>
        <v/>
      </c>
      <c r="N1370" s="92" t="s">
        <v>0</v>
      </c>
      <c r="O1370" s="312" t="str">
        <f t="shared" si="150"/>
        <v/>
      </c>
      <c r="P1370" s="92" t="s">
        <v>0</v>
      </c>
      <c r="Q1370" s="141">
        <f t="shared" si="153"/>
        <v>1358</v>
      </c>
      <c r="R1370" s="278" t="str">
        <f t="shared" si="152"/>
        <v/>
      </c>
      <c r="T1370" s="282" t="str" cm="1">
        <f t="array" ref="T1370">IFERROR(INDEX(import_data,MATCH($T$8&amp;"-"&amp;$Q1370,import_key,0),T$9),"")</f>
        <v/>
      </c>
      <c r="U1370" s="280" t="str" cm="1">
        <f t="array" ref="U1370">IFERROR(INDEX(import_data,MATCH($T$8&amp;"-"&amp;$Q1370,import_key,0),U$9),"")</f>
        <v/>
      </c>
      <c r="V1370" s="300" t="str" cm="1">
        <f t="array" ref="V1370">IFERROR(INDEX(import_data,MATCH($T$8&amp;"-"&amp;$Q1370,import_key,0),V$9),"")</f>
        <v/>
      </c>
    </row>
    <row r="1371" spans="2:22" x14ac:dyDescent="0.25">
      <c r="B1371" s="141">
        <f t="shared" si="154"/>
        <v>1359</v>
      </c>
      <c r="C1371" s="278" t="str">
        <f t="shared" si="151"/>
        <v/>
      </c>
      <c r="E1371" s="282" t="str" cm="1">
        <f t="array" ref="E1371">IF($C1371="","",INDEX(import_data,$C1371,E$9))</f>
        <v/>
      </c>
      <c r="F1371" s="280" t="str" cm="1">
        <f t="array" ref="F1371">IF($C1371="","",INDEX(import_data,$C1371,F$9))</f>
        <v/>
      </c>
      <c r="G1371" s="280" t="str" cm="1">
        <f t="array" ref="G1371">IF($C1371="","",INDEX(import_data,$C1371,G$9))</f>
        <v/>
      </c>
      <c r="H1371" s="280" t="str" cm="1">
        <f t="array" ref="H1371">IF($C1371="","",IF(INDEX(import_data,$C1371,H$9)="","",INDEX(import_data,$C1371,H$9)))</f>
        <v/>
      </c>
      <c r="I1371" s="300" t="str" cm="1">
        <f t="array" ref="I1371">IF($C1371="","",IF(INDEX(import_data,$C1371,I$9)="","",INDEX(import_data,$C1371,I$9)))</f>
        <v/>
      </c>
      <c r="K1371" s="312" t="str">
        <f t="shared" si="148"/>
        <v/>
      </c>
      <c r="L1371" s="92" t="s">
        <v>0</v>
      </c>
      <c r="M1371" s="312" t="str">
        <f t="shared" si="149"/>
        <v/>
      </c>
      <c r="N1371" s="92" t="s">
        <v>0</v>
      </c>
      <c r="O1371" s="312" t="str">
        <f t="shared" si="150"/>
        <v/>
      </c>
      <c r="P1371" s="92" t="s">
        <v>0</v>
      </c>
      <c r="Q1371" s="141">
        <f t="shared" si="153"/>
        <v>1359</v>
      </c>
      <c r="R1371" s="278" t="str">
        <f t="shared" si="152"/>
        <v/>
      </c>
      <c r="T1371" s="282" t="str" cm="1">
        <f t="array" ref="T1371">IFERROR(INDEX(import_data,MATCH($T$8&amp;"-"&amp;$Q1371,import_key,0),T$9),"")</f>
        <v/>
      </c>
      <c r="U1371" s="280" t="str" cm="1">
        <f t="array" ref="U1371">IFERROR(INDEX(import_data,MATCH($T$8&amp;"-"&amp;$Q1371,import_key,0),U$9),"")</f>
        <v/>
      </c>
      <c r="V1371" s="300" t="str" cm="1">
        <f t="array" ref="V1371">IFERROR(INDEX(import_data,MATCH($T$8&amp;"-"&amp;$Q1371,import_key,0),V$9),"")</f>
        <v/>
      </c>
    </row>
    <row r="1372" spans="2:22" x14ac:dyDescent="0.25">
      <c r="B1372" s="141">
        <f t="shared" si="154"/>
        <v>1360</v>
      </c>
      <c r="C1372" s="278" t="str">
        <f t="shared" si="151"/>
        <v/>
      </c>
      <c r="E1372" s="282" t="str" cm="1">
        <f t="array" ref="E1372">IF($C1372="","",INDEX(import_data,$C1372,E$9))</f>
        <v/>
      </c>
      <c r="F1372" s="280" t="str" cm="1">
        <f t="array" ref="F1372">IF($C1372="","",INDEX(import_data,$C1372,F$9))</f>
        <v/>
      </c>
      <c r="G1372" s="280" t="str" cm="1">
        <f t="array" ref="G1372">IF($C1372="","",INDEX(import_data,$C1372,G$9))</f>
        <v/>
      </c>
      <c r="H1372" s="280" t="str" cm="1">
        <f t="array" ref="H1372">IF($C1372="","",IF(INDEX(import_data,$C1372,H$9)="","",INDEX(import_data,$C1372,H$9)))</f>
        <v/>
      </c>
      <c r="I1372" s="300" t="str" cm="1">
        <f t="array" ref="I1372">IF($C1372="","",IF(INDEX(import_data,$C1372,I$9)="","",INDEX(import_data,$C1372,I$9)))</f>
        <v/>
      </c>
      <c r="K1372" s="312" t="str">
        <f t="shared" si="148"/>
        <v/>
      </c>
      <c r="L1372" s="92" t="s">
        <v>0</v>
      </c>
      <c r="M1372" s="312" t="str">
        <f t="shared" si="149"/>
        <v/>
      </c>
      <c r="N1372" s="92" t="s">
        <v>0</v>
      </c>
      <c r="O1372" s="312" t="str">
        <f t="shared" si="150"/>
        <v/>
      </c>
      <c r="P1372" s="92" t="s">
        <v>0</v>
      </c>
      <c r="Q1372" s="141">
        <f t="shared" si="153"/>
        <v>1360</v>
      </c>
      <c r="R1372" s="278" t="str">
        <f t="shared" si="152"/>
        <v/>
      </c>
      <c r="T1372" s="282" t="str" cm="1">
        <f t="array" ref="T1372">IFERROR(INDEX(import_data,MATCH($T$8&amp;"-"&amp;$Q1372,import_key,0),T$9),"")</f>
        <v/>
      </c>
      <c r="U1372" s="280" t="str" cm="1">
        <f t="array" ref="U1372">IFERROR(INDEX(import_data,MATCH($T$8&amp;"-"&amp;$Q1372,import_key,0),U$9),"")</f>
        <v/>
      </c>
      <c r="V1372" s="300" t="str" cm="1">
        <f t="array" ref="V1372">IFERROR(INDEX(import_data,MATCH($T$8&amp;"-"&amp;$Q1372,import_key,0),V$9),"")</f>
        <v/>
      </c>
    </row>
    <row r="1373" spans="2:22" x14ac:dyDescent="0.25">
      <c r="B1373" s="141">
        <f t="shared" si="154"/>
        <v>1361</v>
      </c>
      <c r="C1373" s="278" t="str">
        <f t="shared" si="151"/>
        <v/>
      </c>
      <c r="E1373" s="282" t="str" cm="1">
        <f t="array" ref="E1373">IF($C1373="","",INDEX(import_data,$C1373,E$9))</f>
        <v/>
      </c>
      <c r="F1373" s="280" t="str" cm="1">
        <f t="array" ref="F1373">IF($C1373="","",INDEX(import_data,$C1373,F$9))</f>
        <v/>
      </c>
      <c r="G1373" s="280" t="str" cm="1">
        <f t="array" ref="G1373">IF($C1373="","",INDEX(import_data,$C1373,G$9))</f>
        <v/>
      </c>
      <c r="H1373" s="280" t="str" cm="1">
        <f t="array" ref="H1373">IF($C1373="","",IF(INDEX(import_data,$C1373,H$9)="","",INDEX(import_data,$C1373,H$9)))</f>
        <v/>
      </c>
      <c r="I1373" s="300" t="str" cm="1">
        <f t="array" ref="I1373">IF($C1373="","",IF(INDEX(import_data,$C1373,I$9)="","",INDEX(import_data,$C1373,I$9)))</f>
        <v/>
      </c>
      <c r="K1373" s="312" t="str">
        <f t="shared" si="148"/>
        <v/>
      </c>
      <c r="L1373" s="92" t="s">
        <v>0</v>
      </c>
      <c r="M1373" s="312" t="str">
        <f t="shared" si="149"/>
        <v/>
      </c>
      <c r="N1373" s="92" t="s">
        <v>0</v>
      </c>
      <c r="O1373" s="312" t="str">
        <f t="shared" si="150"/>
        <v/>
      </c>
      <c r="P1373" s="92" t="s">
        <v>0</v>
      </c>
      <c r="Q1373" s="141">
        <f t="shared" si="153"/>
        <v>1361</v>
      </c>
      <c r="R1373" s="278" t="str">
        <f t="shared" si="152"/>
        <v/>
      </c>
      <c r="T1373" s="282" t="str" cm="1">
        <f t="array" ref="T1373">IFERROR(INDEX(import_data,MATCH($T$8&amp;"-"&amp;$Q1373,import_key,0),T$9),"")</f>
        <v/>
      </c>
      <c r="U1373" s="280" t="str" cm="1">
        <f t="array" ref="U1373">IFERROR(INDEX(import_data,MATCH($T$8&amp;"-"&amp;$Q1373,import_key,0),U$9),"")</f>
        <v/>
      </c>
      <c r="V1373" s="300" t="str" cm="1">
        <f t="array" ref="V1373">IFERROR(INDEX(import_data,MATCH($T$8&amp;"-"&amp;$Q1373,import_key,0),V$9),"")</f>
        <v/>
      </c>
    </row>
    <row r="1374" spans="2:22" x14ac:dyDescent="0.25">
      <c r="B1374" s="141">
        <f t="shared" si="154"/>
        <v>1362</v>
      </c>
      <c r="C1374" s="278" t="str">
        <f t="shared" si="151"/>
        <v/>
      </c>
      <c r="E1374" s="282" t="str" cm="1">
        <f t="array" ref="E1374">IF($C1374="","",INDEX(import_data,$C1374,E$9))</f>
        <v/>
      </c>
      <c r="F1374" s="280" t="str" cm="1">
        <f t="array" ref="F1374">IF($C1374="","",INDEX(import_data,$C1374,F$9))</f>
        <v/>
      </c>
      <c r="G1374" s="280" t="str" cm="1">
        <f t="array" ref="G1374">IF($C1374="","",INDEX(import_data,$C1374,G$9))</f>
        <v/>
      </c>
      <c r="H1374" s="280" t="str" cm="1">
        <f t="array" ref="H1374">IF($C1374="","",IF(INDEX(import_data,$C1374,H$9)="","",INDEX(import_data,$C1374,H$9)))</f>
        <v/>
      </c>
      <c r="I1374" s="300" t="str" cm="1">
        <f t="array" ref="I1374">IF($C1374="","",IF(INDEX(import_data,$C1374,I$9)="","",INDEX(import_data,$C1374,I$9)))</f>
        <v/>
      </c>
      <c r="K1374" s="312" t="str">
        <f t="shared" si="148"/>
        <v/>
      </c>
      <c r="L1374" s="92" t="s">
        <v>0</v>
      </c>
      <c r="M1374" s="312" t="str">
        <f t="shared" si="149"/>
        <v/>
      </c>
      <c r="N1374" s="92" t="s">
        <v>0</v>
      </c>
      <c r="O1374" s="312" t="str">
        <f t="shared" si="150"/>
        <v/>
      </c>
      <c r="P1374" s="92" t="s">
        <v>0</v>
      </c>
      <c r="Q1374" s="141">
        <f t="shared" si="153"/>
        <v>1362</v>
      </c>
      <c r="R1374" s="278" t="str">
        <f t="shared" si="152"/>
        <v/>
      </c>
      <c r="T1374" s="282" t="str" cm="1">
        <f t="array" ref="T1374">IFERROR(INDEX(import_data,MATCH($T$8&amp;"-"&amp;$Q1374,import_key,0),T$9),"")</f>
        <v/>
      </c>
      <c r="U1374" s="280" t="str" cm="1">
        <f t="array" ref="U1374">IFERROR(INDEX(import_data,MATCH($T$8&amp;"-"&amp;$Q1374,import_key,0),U$9),"")</f>
        <v/>
      </c>
      <c r="V1374" s="300" t="str" cm="1">
        <f t="array" ref="V1374">IFERROR(INDEX(import_data,MATCH($T$8&amp;"-"&amp;$Q1374,import_key,0),V$9),"")</f>
        <v/>
      </c>
    </row>
    <row r="1375" spans="2:22" x14ac:dyDescent="0.25">
      <c r="B1375" s="141">
        <f t="shared" si="154"/>
        <v>1363</v>
      </c>
      <c r="C1375" s="278" t="str">
        <f t="shared" si="151"/>
        <v/>
      </c>
      <c r="E1375" s="282" t="str" cm="1">
        <f t="array" ref="E1375">IF($C1375="","",INDEX(import_data,$C1375,E$9))</f>
        <v/>
      </c>
      <c r="F1375" s="280" t="str" cm="1">
        <f t="array" ref="F1375">IF($C1375="","",INDEX(import_data,$C1375,F$9))</f>
        <v/>
      </c>
      <c r="G1375" s="280" t="str" cm="1">
        <f t="array" ref="G1375">IF($C1375="","",INDEX(import_data,$C1375,G$9))</f>
        <v/>
      </c>
      <c r="H1375" s="280" t="str" cm="1">
        <f t="array" ref="H1375">IF($C1375="","",IF(INDEX(import_data,$C1375,H$9)="","",INDEX(import_data,$C1375,H$9)))</f>
        <v/>
      </c>
      <c r="I1375" s="300" t="str" cm="1">
        <f t="array" ref="I1375">IF($C1375="","",IF(INDEX(import_data,$C1375,I$9)="","",INDEX(import_data,$C1375,I$9)))</f>
        <v/>
      </c>
      <c r="K1375" s="312" t="str">
        <f t="shared" si="148"/>
        <v/>
      </c>
      <c r="L1375" s="92" t="s">
        <v>0</v>
      </c>
      <c r="M1375" s="312" t="str">
        <f t="shared" si="149"/>
        <v/>
      </c>
      <c r="N1375" s="92" t="s">
        <v>0</v>
      </c>
      <c r="O1375" s="312" t="str">
        <f t="shared" si="150"/>
        <v/>
      </c>
      <c r="P1375" s="92" t="s">
        <v>0</v>
      </c>
      <c r="Q1375" s="141">
        <f t="shared" si="153"/>
        <v>1363</v>
      </c>
      <c r="R1375" s="278" t="str">
        <f t="shared" si="152"/>
        <v/>
      </c>
      <c r="T1375" s="282" t="str" cm="1">
        <f t="array" ref="T1375">IFERROR(INDEX(import_data,MATCH($T$8&amp;"-"&amp;$Q1375,import_key,0),T$9),"")</f>
        <v/>
      </c>
      <c r="U1375" s="280" t="str" cm="1">
        <f t="array" ref="U1375">IFERROR(INDEX(import_data,MATCH($T$8&amp;"-"&amp;$Q1375,import_key,0),U$9),"")</f>
        <v/>
      </c>
      <c r="V1375" s="300" t="str" cm="1">
        <f t="array" ref="V1375">IFERROR(INDEX(import_data,MATCH($T$8&amp;"-"&amp;$Q1375,import_key,0),V$9),"")</f>
        <v/>
      </c>
    </row>
    <row r="1376" spans="2:22" x14ac:dyDescent="0.25">
      <c r="B1376" s="141">
        <f t="shared" si="154"/>
        <v>1364</v>
      </c>
      <c r="C1376" s="278" t="str">
        <f t="shared" si="151"/>
        <v/>
      </c>
      <c r="E1376" s="282" t="str" cm="1">
        <f t="array" ref="E1376">IF($C1376="","",INDEX(import_data,$C1376,E$9))</f>
        <v/>
      </c>
      <c r="F1376" s="280" t="str" cm="1">
        <f t="array" ref="F1376">IF($C1376="","",INDEX(import_data,$C1376,F$9))</f>
        <v/>
      </c>
      <c r="G1376" s="280" t="str" cm="1">
        <f t="array" ref="G1376">IF($C1376="","",INDEX(import_data,$C1376,G$9))</f>
        <v/>
      </c>
      <c r="H1376" s="280" t="str" cm="1">
        <f t="array" ref="H1376">IF($C1376="","",IF(INDEX(import_data,$C1376,H$9)="","",INDEX(import_data,$C1376,H$9)))</f>
        <v/>
      </c>
      <c r="I1376" s="300" t="str" cm="1">
        <f t="array" ref="I1376">IF($C1376="","",IF(INDEX(import_data,$C1376,I$9)="","",INDEX(import_data,$C1376,I$9)))</f>
        <v/>
      </c>
      <c r="K1376" s="312" t="str">
        <f t="shared" si="148"/>
        <v/>
      </c>
      <c r="L1376" s="92" t="s">
        <v>0</v>
      </c>
      <c r="M1376" s="312" t="str">
        <f t="shared" si="149"/>
        <v/>
      </c>
      <c r="N1376" s="92" t="s">
        <v>0</v>
      </c>
      <c r="O1376" s="312" t="str">
        <f t="shared" si="150"/>
        <v/>
      </c>
      <c r="P1376" s="92" t="s">
        <v>0</v>
      </c>
      <c r="Q1376" s="141">
        <f t="shared" si="153"/>
        <v>1364</v>
      </c>
      <c r="R1376" s="278" t="str">
        <f t="shared" si="152"/>
        <v/>
      </c>
      <c r="T1376" s="282" t="str" cm="1">
        <f t="array" ref="T1376">IFERROR(INDEX(import_data,MATCH($T$8&amp;"-"&amp;$Q1376,import_key,0),T$9),"")</f>
        <v/>
      </c>
      <c r="U1376" s="280" t="str" cm="1">
        <f t="array" ref="U1376">IFERROR(INDEX(import_data,MATCH($T$8&amp;"-"&amp;$Q1376,import_key,0),U$9),"")</f>
        <v/>
      </c>
      <c r="V1376" s="300" t="str" cm="1">
        <f t="array" ref="V1376">IFERROR(INDEX(import_data,MATCH($T$8&amp;"-"&amp;$Q1376,import_key,0),V$9),"")</f>
        <v/>
      </c>
    </row>
    <row r="1377" spans="2:22" x14ac:dyDescent="0.25">
      <c r="B1377" s="141">
        <f t="shared" si="154"/>
        <v>1365</v>
      </c>
      <c r="C1377" s="278" t="str">
        <f t="shared" si="151"/>
        <v/>
      </c>
      <c r="E1377" s="282" t="str" cm="1">
        <f t="array" ref="E1377">IF($C1377="","",INDEX(import_data,$C1377,E$9))</f>
        <v/>
      </c>
      <c r="F1377" s="280" t="str" cm="1">
        <f t="array" ref="F1377">IF($C1377="","",INDEX(import_data,$C1377,F$9))</f>
        <v/>
      </c>
      <c r="G1377" s="280" t="str" cm="1">
        <f t="array" ref="G1377">IF($C1377="","",INDEX(import_data,$C1377,G$9))</f>
        <v/>
      </c>
      <c r="H1377" s="280" t="str" cm="1">
        <f t="array" ref="H1377">IF($C1377="","",IF(INDEX(import_data,$C1377,H$9)="","",INDEX(import_data,$C1377,H$9)))</f>
        <v/>
      </c>
      <c r="I1377" s="300" t="str" cm="1">
        <f t="array" ref="I1377">IF($C1377="","",IF(INDEX(import_data,$C1377,I$9)="","",INDEX(import_data,$C1377,I$9)))</f>
        <v/>
      </c>
      <c r="K1377" s="312" t="str">
        <f t="shared" si="148"/>
        <v/>
      </c>
      <c r="L1377" s="92" t="s">
        <v>0</v>
      </c>
      <c r="M1377" s="312" t="str">
        <f t="shared" si="149"/>
        <v/>
      </c>
      <c r="N1377" s="92" t="s">
        <v>0</v>
      </c>
      <c r="O1377" s="312" t="str">
        <f t="shared" si="150"/>
        <v/>
      </c>
      <c r="P1377" s="92" t="s">
        <v>0</v>
      </c>
      <c r="Q1377" s="141">
        <f t="shared" si="153"/>
        <v>1365</v>
      </c>
      <c r="R1377" s="278" t="str">
        <f t="shared" si="152"/>
        <v/>
      </c>
      <c r="T1377" s="282" t="str" cm="1">
        <f t="array" ref="T1377">IFERROR(INDEX(import_data,MATCH($T$8&amp;"-"&amp;$Q1377,import_key,0),T$9),"")</f>
        <v/>
      </c>
      <c r="U1377" s="280" t="str" cm="1">
        <f t="array" ref="U1377">IFERROR(INDEX(import_data,MATCH($T$8&amp;"-"&amp;$Q1377,import_key,0),U$9),"")</f>
        <v/>
      </c>
      <c r="V1377" s="300" t="str" cm="1">
        <f t="array" ref="V1377">IFERROR(INDEX(import_data,MATCH($T$8&amp;"-"&amp;$Q1377,import_key,0),V$9),"")</f>
        <v/>
      </c>
    </row>
    <row r="1378" spans="2:22" x14ac:dyDescent="0.25">
      <c r="B1378" s="141">
        <f t="shared" si="154"/>
        <v>1366</v>
      </c>
      <c r="C1378" s="278" t="str">
        <f t="shared" si="151"/>
        <v/>
      </c>
      <c r="E1378" s="282" t="str" cm="1">
        <f t="array" ref="E1378">IF($C1378="","",INDEX(import_data,$C1378,E$9))</f>
        <v/>
      </c>
      <c r="F1378" s="280" t="str" cm="1">
        <f t="array" ref="F1378">IF($C1378="","",INDEX(import_data,$C1378,F$9))</f>
        <v/>
      </c>
      <c r="G1378" s="280" t="str" cm="1">
        <f t="array" ref="G1378">IF($C1378="","",INDEX(import_data,$C1378,G$9))</f>
        <v/>
      </c>
      <c r="H1378" s="280" t="str" cm="1">
        <f t="array" ref="H1378">IF($C1378="","",IF(INDEX(import_data,$C1378,H$9)="","",INDEX(import_data,$C1378,H$9)))</f>
        <v/>
      </c>
      <c r="I1378" s="300" t="str" cm="1">
        <f t="array" ref="I1378">IF($C1378="","",IF(INDEX(import_data,$C1378,I$9)="","",INDEX(import_data,$C1378,I$9)))</f>
        <v/>
      </c>
      <c r="K1378" s="312" t="str">
        <f t="shared" si="148"/>
        <v/>
      </c>
      <c r="L1378" s="92" t="s">
        <v>0</v>
      </c>
      <c r="M1378" s="312" t="str">
        <f t="shared" si="149"/>
        <v/>
      </c>
      <c r="N1378" s="92" t="s">
        <v>0</v>
      </c>
      <c r="O1378" s="312" t="str">
        <f t="shared" si="150"/>
        <v/>
      </c>
      <c r="P1378" s="92" t="s">
        <v>0</v>
      </c>
      <c r="Q1378" s="141">
        <f t="shared" si="153"/>
        <v>1366</v>
      </c>
      <c r="R1378" s="278" t="str">
        <f t="shared" si="152"/>
        <v/>
      </c>
      <c r="T1378" s="282" t="str" cm="1">
        <f t="array" ref="T1378">IFERROR(INDEX(import_data,MATCH($T$8&amp;"-"&amp;$Q1378,import_key,0),T$9),"")</f>
        <v/>
      </c>
      <c r="U1378" s="280" t="str" cm="1">
        <f t="array" ref="U1378">IFERROR(INDEX(import_data,MATCH($T$8&amp;"-"&amp;$Q1378,import_key,0),U$9),"")</f>
        <v/>
      </c>
      <c r="V1378" s="300" t="str" cm="1">
        <f t="array" ref="V1378">IFERROR(INDEX(import_data,MATCH($T$8&amp;"-"&amp;$Q1378,import_key,0),V$9),"")</f>
        <v/>
      </c>
    </row>
    <row r="1379" spans="2:22" x14ac:dyDescent="0.25">
      <c r="B1379" s="141">
        <f t="shared" si="154"/>
        <v>1367</v>
      </c>
      <c r="C1379" s="278" t="str">
        <f t="shared" si="151"/>
        <v/>
      </c>
      <c r="E1379" s="282" t="str" cm="1">
        <f t="array" ref="E1379">IF($C1379="","",INDEX(import_data,$C1379,E$9))</f>
        <v/>
      </c>
      <c r="F1379" s="280" t="str" cm="1">
        <f t="array" ref="F1379">IF($C1379="","",INDEX(import_data,$C1379,F$9))</f>
        <v/>
      </c>
      <c r="G1379" s="280" t="str" cm="1">
        <f t="array" ref="G1379">IF($C1379="","",INDEX(import_data,$C1379,G$9))</f>
        <v/>
      </c>
      <c r="H1379" s="280" t="str" cm="1">
        <f t="array" ref="H1379">IF($C1379="","",IF(INDEX(import_data,$C1379,H$9)="","",INDEX(import_data,$C1379,H$9)))</f>
        <v/>
      </c>
      <c r="I1379" s="300" t="str" cm="1">
        <f t="array" ref="I1379">IF($C1379="","",IF(INDEX(import_data,$C1379,I$9)="","",INDEX(import_data,$C1379,I$9)))</f>
        <v/>
      </c>
      <c r="K1379" s="312" t="str">
        <f t="shared" si="148"/>
        <v/>
      </c>
      <c r="L1379" s="92" t="s">
        <v>0</v>
      </c>
      <c r="M1379" s="312" t="str">
        <f t="shared" si="149"/>
        <v/>
      </c>
      <c r="N1379" s="92" t="s">
        <v>0</v>
      </c>
      <c r="O1379" s="312" t="str">
        <f t="shared" si="150"/>
        <v/>
      </c>
      <c r="P1379" s="92" t="s">
        <v>0</v>
      </c>
      <c r="Q1379" s="141">
        <f t="shared" si="153"/>
        <v>1367</v>
      </c>
      <c r="R1379" s="278" t="str">
        <f t="shared" si="152"/>
        <v/>
      </c>
      <c r="T1379" s="282" t="str" cm="1">
        <f t="array" ref="T1379">IFERROR(INDEX(import_data,MATCH($T$8&amp;"-"&amp;$Q1379,import_key,0),T$9),"")</f>
        <v/>
      </c>
      <c r="U1379" s="280" t="str" cm="1">
        <f t="array" ref="U1379">IFERROR(INDEX(import_data,MATCH($T$8&amp;"-"&amp;$Q1379,import_key,0),U$9),"")</f>
        <v/>
      </c>
      <c r="V1379" s="300" t="str" cm="1">
        <f t="array" ref="V1379">IFERROR(INDEX(import_data,MATCH($T$8&amp;"-"&amp;$Q1379,import_key,0),V$9),"")</f>
        <v/>
      </c>
    </row>
    <row r="1380" spans="2:22" x14ac:dyDescent="0.25">
      <c r="B1380" s="141">
        <f t="shared" si="154"/>
        <v>1368</v>
      </c>
      <c r="C1380" s="278" t="str">
        <f t="shared" si="151"/>
        <v/>
      </c>
      <c r="E1380" s="282" t="str" cm="1">
        <f t="array" ref="E1380">IF($C1380="","",INDEX(import_data,$C1380,E$9))</f>
        <v/>
      </c>
      <c r="F1380" s="280" t="str" cm="1">
        <f t="array" ref="F1380">IF($C1380="","",INDEX(import_data,$C1380,F$9))</f>
        <v/>
      </c>
      <c r="G1380" s="280" t="str" cm="1">
        <f t="array" ref="G1380">IF($C1380="","",INDEX(import_data,$C1380,G$9))</f>
        <v/>
      </c>
      <c r="H1380" s="280" t="str" cm="1">
        <f t="array" ref="H1380">IF($C1380="","",IF(INDEX(import_data,$C1380,H$9)="","",INDEX(import_data,$C1380,H$9)))</f>
        <v/>
      </c>
      <c r="I1380" s="300" t="str" cm="1">
        <f t="array" ref="I1380">IF($C1380="","",IF(INDEX(import_data,$C1380,I$9)="","",INDEX(import_data,$C1380,I$9)))</f>
        <v/>
      </c>
      <c r="K1380" s="312" t="str">
        <f t="shared" si="148"/>
        <v/>
      </c>
      <c r="L1380" s="92" t="s">
        <v>0</v>
      </c>
      <c r="M1380" s="312" t="str">
        <f t="shared" si="149"/>
        <v/>
      </c>
      <c r="N1380" s="92" t="s">
        <v>0</v>
      </c>
      <c r="O1380" s="312" t="str">
        <f t="shared" si="150"/>
        <v/>
      </c>
      <c r="P1380" s="92" t="s">
        <v>0</v>
      </c>
      <c r="Q1380" s="141">
        <f t="shared" si="153"/>
        <v>1368</v>
      </c>
      <c r="R1380" s="278" t="str">
        <f t="shared" si="152"/>
        <v/>
      </c>
      <c r="T1380" s="282" t="str" cm="1">
        <f t="array" ref="T1380">IFERROR(INDEX(import_data,MATCH($T$8&amp;"-"&amp;$Q1380,import_key,0),T$9),"")</f>
        <v/>
      </c>
      <c r="U1380" s="280" t="str" cm="1">
        <f t="array" ref="U1380">IFERROR(INDEX(import_data,MATCH($T$8&amp;"-"&amp;$Q1380,import_key,0),U$9),"")</f>
        <v/>
      </c>
      <c r="V1380" s="300" t="str" cm="1">
        <f t="array" ref="V1380">IFERROR(INDEX(import_data,MATCH($T$8&amp;"-"&amp;$Q1380,import_key,0),V$9),"")</f>
        <v/>
      </c>
    </row>
    <row r="1381" spans="2:22" x14ac:dyDescent="0.25">
      <c r="B1381" s="141">
        <f t="shared" si="154"/>
        <v>1369</v>
      </c>
      <c r="C1381" s="278" t="str">
        <f t="shared" si="151"/>
        <v/>
      </c>
      <c r="E1381" s="282" t="str" cm="1">
        <f t="array" ref="E1381">IF($C1381="","",INDEX(import_data,$C1381,E$9))</f>
        <v/>
      </c>
      <c r="F1381" s="280" t="str" cm="1">
        <f t="array" ref="F1381">IF($C1381="","",INDEX(import_data,$C1381,F$9))</f>
        <v/>
      </c>
      <c r="G1381" s="280" t="str" cm="1">
        <f t="array" ref="G1381">IF($C1381="","",INDEX(import_data,$C1381,G$9))</f>
        <v/>
      </c>
      <c r="H1381" s="280" t="str" cm="1">
        <f t="array" ref="H1381">IF($C1381="","",IF(INDEX(import_data,$C1381,H$9)="","",INDEX(import_data,$C1381,H$9)))</f>
        <v/>
      </c>
      <c r="I1381" s="300" t="str" cm="1">
        <f t="array" ref="I1381">IF($C1381="","",IF(INDEX(import_data,$C1381,I$9)="","",INDEX(import_data,$C1381,I$9)))</f>
        <v/>
      </c>
      <c r="K1381" s="312" t="str">
        <f t="shared" si="148"/>
        <v/>
      </c>
      <c r="L1381" s="92" t="s">
        <v>0</v>
      </c>
      <c r="M1381" s="312" t="str">
        <f t="shared" si="149"/>
        <v/>
      </c>
      <c r="N1381" s="92" t="s">
        <v>0</v>
      </c>
      <c r="O1381" s="312" t="str">
        <f t="shared" si="150"/>
        <v/>
      </c>
      <c r="P1381" s="92" t="s">
        <v>0</v>
      </c>
      <c r="Q1381" s="141">
        <f t="shared" si="153"/>
        <v>1369</v>
      </c>
      <c r="R1381" s="278" t="str">
        <f t="shared" si="152"/>
        <v/>
      </c>
      <c r="T1381" s="282" t="str" cm="1">
        <f t="array" ref="T1381">IFERROR(INDEX(import_data,MATCH($T$8&amp;"-"&amp;$Q1381,import_key,0),T$9),"")</f>
        <v/>
      </c>
      <c r="U1381" s="280" t="str" cm="1">
        <f t="array" ref="U1381">IFERROR(INDEX(import_data,MATCH($T$8&amp;"-"&amp;$Q1381,import_key,0),U$9),"")</f>
        <v/>
      </c>
      <c r="V1381" s="300" t="str" cm="1">
        <f t="array" ref="V1381">IFERROR(INDEX(import_data,MATCH($T$8&amp;"-"&amp;$Q1381,import_key,0),V$9),"")</f>
        <v/>
      </c>
    </row>
    <row r="1382" spans="2:22" x14ac:dyDescent="0.25">
      <c r="B1382" s="141">
        <f t="shared" si="154"/>
        <v>1370</v>
      </c>
      <c r="C1382" s="278" t="str">
        <f t="shared" si="151"/>
        <v/>
      </c>
      <c r="E1382" s="282" t="str" cm="1">
        <f t="array" ref="E1382">IF($C1382="","",INDEX(import_data,$C1382,E$9))</f>
        <v/>
      </c>
      <c r="F1382" s="280" t="str" cm="1">
        <f t="array" ref="F1382">IF($C1382="","",INDEX(import_data,$C1382,F$9))</f>
        <v/>
      </c>
      <c r="G1382" s="280" t="str" cm="1">
        <f t="array" ref="G1382">IF($C1382="","",INDEX(import_data,$C1382,G$9))</f>
        <v/>
      </c>
      <c r="H1382" s="280" t="str" cm="1">
        <f t="array" ref="H1382">IF($C1382="","",IF(INDEX(import_data,$C1382,H$9)="","",INDEX(import_data,$C1382,H$9)))</f>
        <v/>
      </c>
      <c r="I1382" s="300" t="str" cm="1">
        <f t="array" ref="I1382">IF($C1382="","",IF(INDEX(import_data,$C1382,I$9)="","",INDEX(import_data,$C1382,I$9)))</f>
        <v/>
      </c>
      <c r="K1382" s="312" t="str">
        <f t="shared" si="148"/>
        <v/>
      </c>
      <c r="L1382" s="92" t="s">
        <v>0</v>
      </c>
      <c r="M1382" s="312" t="str">
        <f t="shared" si="149"/>
        <v/>
      </c>
      <c r="N1382" s="92" t="s">
        <v>0</v>
      </c>
      <c r="O1382" s="312" t="str">
        <f t="shared" si="150"/>
        <v/>
      </c>
      <c r="P1382" s="92" t="s">
        <v>0</v>
      </c>
      <c r="Q1382" s="141">
        <f t="shared" si="153"/>
        <v>1370</v>
      </c>
      <c r="R1382" s="278" t="str">
        <f t="shared" si="152"/>
        <v/>
      </c>
      <c r="T1382" s="282" t="str" cm="1">
        <f t="array" ref="T1382">IFERROR(INDEX(import_data,MATCH($T$8&amp;"-"&amp;$Q1382,import_key,0),T$9),"")</f>
        <v/>
      </c>
      <c r="U1382" s="280" t="str" cm="1">
        <f t="array" ref="U1382">IFERROR(INDEX(import_data,MATCH($T$8&amp;"-"&amp;$Q1382,import_key,0),U$9),"")</f>
        <v/>
      </c>
      <c r="V1382" s="300" t="str" cm="1">
        <f t="array" ref="V1382">IFERROR(INDEX(import_data,MATCH($T$8&amp;"-"&amp;$Q1382,import_key,0),V$9),"")</f>
        <v/>
      </c>
    </row>
    <row r="1383" spans="2:22" x14ac:dyDescent="0.25">
      <c r="B1383" s="141">
        <f t="shared" si="154"/>
        <v>1371</v>
      </c>
      <c r="C1383" s="278" t="str">
        <f t="shared" si="151"/>
        <v/>
      </c>
      <c r="E1383" s="282" t="str" cm="1">
        <f t="array" ref="E1383">IF($C1383="","",INDEX(import_data,$C1383,E$9))</f>
        <v/>
      </c>
      <c r="F1383" s="280" t="str" cm="1">
        <f t="array" ref="F1383">IF($C1383="","",INDEX(import_data,$C1383,F$9))</f>
        <v/>
      </c>
      <c r="G1383" s="280" t="str" cm="1">
        <f t="array" ref="G1383">IF($C1383="","",INDEX(import_data,$C1383,G$9))</f>
        <v/>
      </c>
      <c r="H1383" s="280" t="str" cm="1">
        <f t="array" ref="H1383">IF($C1383="","",IF(INDEX(import_data,$C1383,H$9)="","",INDEX(import_data,$C1383,H$9)))</f>
        <v/>
      </c>
      <c r="I1383" s="300" t="str" cm="1">
        <f t="array" ref="I1383">IF($C1383="","",IF(INDEX(import_data,$C1383,I$9)="","",INDEX(import_data,$C1383,I$9)))</f>
        <v/>
      </c>
      <c r="K1383" s="312" t="str">
        <f t="shared" si="148"/>
        <v/>
      </c>
      <c r="L1383" s="92" t="s">
        <v>0</v>
      </c>
      <c r="M1383" s="312" t="str">
        <f t="shared" si="149"/>
        <v/>
      </c>
      <c r="N1383" s="92" t="s">
        <v>0</v>
      </c>
      <c r="O1383" s="312" t="str">
        <f t="shared" si="150"/>
        <v/>
      </c>
      <c r="P1383" s="92" t="s">
        <v>0</v>
      </c>
      <c r="Q1383" s="141">
        <f t="shared" si="153"/>
        <v>1371</v>
      </c>
      <c r="R1383" s="278" t="str">
        <f t="shared" si="152"/>
        <v/>
      </c>
      <c r="T1383" s="282" t="str" cm="1">
        <f t="array" ref="T1383">IFERROR(INDEX(import_data,MATCH($T$8&amp;"-"&amp;$Q1383,import_key,0),T$9),"")</f>
        <v/>
      </c>
      <c r="U1383" s="280" t="str" cm="1">
        <f t="array" ref="U1383">IFERROR(INDEX(import_data,MATCH($T$8&amp;"-"&amp;$Q1383,import_key,0),U$9),"")</f>
        <v/>
      </c>
      <c r="V1383" s="300" t="str" cm="1">
        <f t="array" ref="V1383">IFERROR(INDEX(import_data,MATCH($T$8&amp;"-"&amp;$Q1383,import_key,0),V$9),"")</f>
        <v/>
      </c>
    </row>
    <row r="1384" spans="2:22" x14ac:dyDescent="0.25">
      <c r="B1384" s="141">
        <f t="shared" si="154"/>
        <v>1372</v>
      </c>
      <c r="C1384" s="278" t="str">
        <f t="shared" si="151"/>
        <v/>
      </c>
      <c r="E1384" s="282" t="str" cm="1">
        <f t="array" ref="E1384">IF($C1384="","",INDEX(import_data,$C1384,E$9))</f>
        <v/>
      </c>
      <c r="F1384" s="280" t="str" cm="1">
        <f t="array" ref="F1384">IF($C1384="","",INDEX(import_data,$C1384,F$9))</f>
        <v/>
      </c>
      <c r="G1384" s="280" t="str" cm="1">
        <f t="array" ref="G1384">IF($C1384="","",INDEX(import_data,$C1384,G$9))</f>
        <v/>
      </c>
      <c r="H1384" s="280" t="str" cm="1">
        <f t="array" ref="H1384">IF($C1384="","",IF(INDEX(import_data,$C1384,H$9)="","",INDEX(import_data,$C1384,H$9)))</f>
        <v/>
      </c>
      <c r="I1384" s="300" t="str" cm="1">
        <f t="array" ref="I1384">IF($C1384="","",IF(INDEX(import_data,$C1384,I$9)="","",INDEX(import_data,$C1384,I$9)))</f>
        <v/>
      </c>
      <c r="K1384" s="312" t="str">
        <f t="shared" si="148"/>
        <v/>
      </c>
      <c r="L1384" s="92" t="s">
        <v>0</v>
      </c>
      <c r="M1384" s="312" t="str">
        <f t="shared" si="149"/>
        <v/>
      </c>
      <c r="N1384" s="92" t="s">
        <v>0</v>
      </c>
      <c r="O1384" s="312" t="str">
        <f t="shared" si="150"/>
        <v/>
      </c>
      <c r="P1384" s="92" t="s">
        <v>0</v>
      </c>
      <c r="Q1384" s="141">
        <f t="shared" si="153"/>
        <v>1372</v>
      </c>
      <c r="R1384" s="278" t="str">
        <f t="shared" si="152"/>
        <v/>
      </c>
      <c r="T1384" s="282" t="str" cm="1">
        <f t="array" ref="T1384">IFERROR(INDEX(import_data,MATCH($T$8&amp;"-"&amp;$Q1384,import_key,0),T$9),"")</f>
        <v/>
      </c>
      <c r="U1384" s="280" t="str" cm="1">
        <f t="array" ref="U1384">IFERROR(INDEX(import_data,MATCH($T$8&amp;"-"&amp;$Q1384,import_key,0),U$9),"")</f>
        <v/>
      </c>
      <c r="V1384" s="300" t="str" cm="1">
        <f t="array" ref="V1384">IFERROR(INDEX(import_data,MATCH($T$8&amp;"-"&amp;$Q1384,import_key,0),V$9),"")</f>
        <v/>
      </c>
    </row>
    <row r="1385" spans="2:22" x14ac:dyDescent="0.25">
      <c r="B1385" s="141">
        <f t="shared" si="154"/>
        <v>1373</v>
      </c>
      <c r="C1385" s="278" t="str">
        <f t="shared" si="151"/>
        <v/>
      </c>
      <c r="E1385" s="282" t="str" cm="1">
        <f t="array" ref="E1385">IF($C1385="","",INDEX(import_data,$C1385,E$9))</f>
        <v/>
      </c>
      <c r="F1385" s="280" t="str" cm="1">
        <f t="array" ref="F1385">IF($C1385="","",INDEX(import_data,$C1385,F$9))</f>
        <v/>
      </c>
      <c r="G1385" s="280" t="str" cm="1">
        <f t="array" ref="G1385">IF($C1385="","",INDEX(import_data,$C1385,G$9))</f>
        <v/>
      </c>
      <c r="H1385" s="280" t="str" cm="1">
        <f t="array" ref="H1385">IF($C1385="","",IF(INDEX(import_data,$C1385,H$9)="","",INDEX(import_data,$C1385,H$9)))</f>
        <v/>
      </c>
      <c r="I1385" s="300" t="str" cm="1">
        <f t="array" ref="I1385">IF($C1385="","",IF(INDEX(import_data,$C1385,I$9)="","",INDEX(import_data,$C1385,I$9)))</f>
        <v/>
      </c>
      <c r="K1385" s="312" t="str">
        <f t="shared" si="148"/>
        <v/>
      </c>
      <c r="L1385" s="92" t="s">
        <v>0</v>
      </c>
      <c r="M1385" s="312" t="str">
        <f t="shared" si="149"/>
        <v/>
      </c>
      <c r="N1385" s="92" t="s">
        <v>0</v>
      </c>
      <c r="O1385" s="312" t="str">
        <f t="shared" si="150"/>
        <v/>
      </c>
      <c r="P1385" s="92" t="s">
        <v>0</v>
      </c>
      <c r="Q1385" s="141">
        <f t="shared" si="153"/>
        <v>1373</v>
      </c>
      <c r="R1385" s="278" t="str">
        <f t="shared" si="152"/>
        <v/>
      </c>
      <c r="T1385" s="282" t="str" cm="1">
        <f t="array" ref="T1385">IFERROR(INDEX(import_data,MATCH($T$8&amp;"-"&amp;$Q1385,import_key,0),T$9),"")</f>
        <v/>
      </c>
      <c r="U1385" s="280" t="str" cm="1">
        <f t="array" ref="U1385">IFERROR(INDEX(import_data,MATCH($T$8&amp;"-"&amp;$Q1385,import_key,0),U$9),"")</f>
        <v/>
      </c>
      <c r="V1385" s="300" t="str" cm="1">
        <f t="array" ref="V1385">IFERROR(INDEX(import_data,MATCH($T$8&amp;"-"&amp;$Q1385,import_key,0),V$9),"")</f>
        <v/>
      </c>
    </row>
    <row r="1386" spans="2:22" x14ac:dyDescent="0.25">
      <c r="B1386" s="141">
        <f t="shared" si="154"/>
        <v>1374</v>
      </c>
      <c r="C1386" s="278" t="str">
        <f t="shared" si="151"/>
        <v/>
      </c>
      <c r="E1386" s="282" t="str" cm="1">
        <f t="array" ref="E1386">IF($C1386="","",INDEX(import_data,$C1386,E$9))</f>
        <v/>
      </c>
      <c r="F1386" s="280" t="str" cm="1">
        <f t="array" ref="F1386">IF($C1386="","",INDEX(import_data,$C1386,F$9))</f>
        <v/>
      </c>
      <c r="G1386" s="280" t="str" cm="1">
        <f t="array" ref="G1386">IF($C1386="","",INDEX(import_data,$C1386,G$9))</f>
        <v/>
      </c>
      <c r="H1386" s="280" t="str" cm="1">
        <f t="array" ref="H1386">IF($C1386="","",IF(INDEX(import_data,$C1386,H$9)="","",INDEX(import_data,$C1386,H$9)))</f>
        <v/>
      </c>
      <c r="I1386" s="300" t="str" cm="1">
        <f t="array" ref="I1386">IF($C1386="","",IF(INDEX(import_data,$C1386,I$9)="","",INDEX(import_data,$C1386,I$9)))</f>
        <v/>
      </c>
      <c r="K1386" s="312" t="str">
        <f t="shared" si="148"/>
        <v/>
      </c>
      <c r="L1386" s="92" t="s">
        <v>0</v>
      </c>
      <c r="M1386" s="312" t="str">
        <f t="shared" si="149"/>
        <v/>
      </c>
      <c r="N1386" s="92" t="s">
        <v>0</v>
      </c>
      <c r="O1386" s="312" t="str">
        <f t="shared" si="150"/>
        <v/>
      </c>
      <c r="P1386" s="92" t="s">
        <v>0</v>
      </c>
      <c r="Q1386" s="141">
        <f t="shared" si="153"/>
        <v>1374</v>
      </c>
      <c r="R1386" s="278" t="str">
        <f t="shared" si="152"/>
        <v/>
      </c>
      <c r="T1386" s="282" t="str" cm="1">
        <f t="array" ref="T1386">IFERROR(INDEX(import_data,MATCH($T$8&amp;"-"&amp;$Q1386,import_key,0),T$9),"")</f>
        <v/>
      </c>
      <c r="U1386" s="280" t="str" cm="1">
        <f t="array" ref="U1386">IFERROR(INDEX(import_data,MATCH($T$8&amp;"-"&amp;$Q1386,import_key,0),U$9),"")</f>
        <v/>
      </c>
      <c r="V1386" s="300" t="str" cm="1">
        <f t="array" ref="V1386">IFERROR(INDEX(import_data,MATCH($T$8&amp;"-"&amp;$Q1386,import_key,0),V$9),"")</f>
        <v/>
      </c>
    </row>
    <row r="1387" spans="2:22" x14ac:dyDescent="0.25">
      <c r="B1387" s="141">
        <f t="shared" si="154"/>
        <v>1375</v>
      </c>
      <c r="C1387" s="278" t="str">
        <f t="shared" si="151"/>
        <v/>
      </c>
      <c r="E1387" s="282" t="str" cm="1">
        <f t="array" ref="E1387">IF($C1387="","",INDEX(import_data,$C1387,E$9))</f>
        <v/>
      </c>
      <c r="F1387" s="280" t="str" cm="1">
        <f t="array" ref="F1387">IF($C1387="","",INDEX(import_data,$C1387,F$9))</f>
        <v/>
      </c>
      <c r="G1387" s="280" t="str" cm="1">
        <f t="array" ref="G1387">IF($C1387="","",INDEX(import_data,$C1387,G$9))</f>
        <v/>
      </c>
      <c r="H1387" s="280" t="str" cm="1">
        <f t="array" ref="H1387">IF($C1387="","",IF(INDEX(import_data,$C1387,H$9)="","",INDEX(import_data,$C1387,H$9)))</f>
        <v/>
      </c>
      <c r="I1387" s="300" t="str" cm="1">
        <f t="array" ref="I1387">IF($C1387="","",IF(INDEX(import_data,$C1387,I$9)="","",INDEX(import_data,$C1387,I$9)))</f>
        <v/>
      </c>
      <c r="K1387" s="312" t="str">
        <f t="shared" si="148"/>
        <v/>
      </c>
      <c r="L1387" s="92" t="s">
        <v>0</v>
      </c>
      <c r="M1387" s="312" t="str">
        <f t="shared" si="149"/>
        <v/>
      </c>
      <c r="N1387" s="92" t="s">
        <v>0</v>
      </c>
      <c r="O1387" s="312" t="str">
        <f t="shared" si="150"/>
        <v/>
      </c>
      <c r="P1387" s="92" t="s">
        <v>0</v>
      </c>
      <c r="Q1387" s="141">
        <f t="shared" si="153"/>
        <v>1375</v>
      </c>
      <c r="R1387" s="278" t="str">
        <f t="shared" si="152"/>
        <v/>
      </c>
      <c r="T1387" s="282" t="str" cm="1">
        <f t="array" ref="T1387">IFERROR(INDEX(import_data,MATCH($T$8&amp;"-"&amp;$Q1387,import_key,0),T$9),"")</f>
        <v/>
      </c>
      <c r="U1387" s="280" t="str" cm="1">
        <f t="array" ref="U1387">IFERROR(INDEX(import_data,MATCH($T$8&amp;"-"&amp;$Q1387,import_key,0),U$9),"")</f>
        <v/>
      </c>
      <c r="V1387" s="300" t="str" cm="1">
        <f t="array" ref="V1387">IFERROR(INDEX(import_data,MATCH($T$8&amp;"-"&amp;$Q1387,import_key,0),V$9),"")</f>
        <v/>
      </c>
    </row>
    <row r="1388" spans="2:22" x14ac:dyDescent="0.25">
      <c r="B1388" s="141">
        <f t="shared" si="154"/>
        <v>1376</v>
      </c>
      <c r="C1388" s="278" t="str">
        <f t="shared" si="151"/>
        <v/>
      </c>
      <c r="E1388" s="282" t="str" cm="1">
        <f t="array" ref="E1388">IF($C1388="","",INDEX(import_data,$C1388,E$9))</f>
        <v/>
      </c>
      <c r="F1388" s="280" t="str" cm="1">
        <f t="array" ref="F1388">IF($C1388="","",INDEX(import_data,$C1388,F$9))</f>
        <v/>
      </c>
      <c r="G1388" s="280" t="str" cm="1">
        <f t="array" ref="G1388">IF($C1388="","",INDEX(import_data,$C1388,G$9))</f>
        <v/>
      </c>
      <c r="H1388" s="280" t="str" cm="1">
        <f t="array" ref="H1388">IF($C1388="","",IF(INDEX(import_data,$C1388,H$9)="","",INDEX(import_data,$C1388,H$9)))</f>
        <v/>
      </c>
      <c r="I1388" s="300" t="str" cm="1">
        <f t="array" ref="I1388">IF($C1388="","",IF(INDEX(import_data,$C1388,I$9)="","",INDEX(import_data,$C1388,I$9)))</f>
        <v/>
      </c>
      <c r="K1388" s="312" t="str">
        <f t="shared" si="148"/>
        <v/>
      </c>
      <c r="L1388" s="92" t="s">
        <v>0</v>
      </c>
      <c r="M1388" s="312" t="str">
        <f t="shared" si="149"/>
        <v/>
      </c>
      <c r="N1388" s="92" t="s">
        <v>0</v>
      </c>
      <c r="O1388" s="312" t="str">
        <f t="shared" si="150"/>
        <v/>
      </c>
      <c r="P1388" s="92" t="s">
        <v>0</v>
      </c>
      <c r="Q1388" s="141">
        <f t="shared" si="153"/>
        <v>1376</v>
      </c>
      <c r="R1388" s="278" t="str">
        <f t="shared" si="152"/>
        <v/>
      </c>
      <c r="T1388" s="282" t="str" cm="1">
        <f t="array" ref="T1388">IFERROR(INDEX(import_data,MATCH($T$8&amp;"-"&amp;$Q1388,import_key,0),T$9),"")</f>
        <v/>
      </c>
      <c r="U1388" s="280" t="str" cm="1">
        <f t="array" ref="U1388">IFERROR(INDEX(import_data,MATCH($T$8&amp;"-"&amp;$Q1388,import_key,0),U$9),"")</f>
        <v/>
      </c>
      <c r="V1388" s="300" t="str" cm="1">
        <f t="array" ref="V1388">IFERROR(INDEX(import_data,MATCH($T$8&amp;"-"&amp;$Q1388,import_key,0),V$9),"")</f>
        <v/>
      </c>
    </row>
    <row r="1389" spans="2:22" x14ac:dyDescent="0.25">
      <c r="B1389" s="141">
        <f t="shared" si="154"/>
        <v>1377</v>
      </c>
      <c r="C1389" s="278" t="str">
        <f t="shared" si="151"/>
        <v/>
      </c>
      <c r="E1389" s="282" t="str" cm="1">
        <f t="array" ref="E1389">IF($C1389="","",INDEX(import_data,$C1389,E$9))</f>
        <v/>
      </c>
      <c r="F1389" s="280" t="str" cm="1">
        <f t="array" ref="F1389">IF($C1389="","",INDEX(import_data,$C1389,F$9))</f>
        <v/>
      </c>
      <c r="G1389" s="280" t="str" cm="1">
        <f t="array" ref="G1389">IF($C1389="","",INDEX(import_data,$C1389,G$9))</f>
        <v/>
      </c>
      <c r="H1389" s="280" t="str" cm="1">
        <f t="array" ref="H1389">IF($C1389="","",IF(INDEX(import_data,$C1389,H$9)="","",INDEX(import_data,$C1389,H$9)))</f>
        <v/>
      </c>
      <c r="I1389" s="300" t="str" cm="1">
        <f t="array" ref="I1389">IF($C1389="","",IF(INDEX(import_data,$C1389,I$9)="","",INDEX(import_data,$C1389,I$9)))</f>
        <v/>
      </c>
      <c r="K1389" s="312" t="str">
        <f t="shared" si="148"/>
        <v/>
      </c>
      <c r="L1389" s="92" t="s">
        <v>0</v>
      </c>
      <c r="M1389" s="312" t="str">
        <f t="shared" si="149"/>
        <v/>
      </c>
      <c r="N1389" s="92" t="s">
        <v>0</v>
      </c>
      <c r="O1389" s="312" t="str">
        <f t="shared" si="150"/>
        <v/>
      </c>
      <c r="P1389" s="92" t="s">
        <v>0</v>
      </c>
      <c r="Q1389" s="141">
        <f t="shared" si="153"/>
        <v>1377</v>
      </c>
      <c r="R1389" s="278" t="str">
        <f t="shared" si="152"/>
        <v/>
      </c>
      <c r="T1389" s="282" t="str" cm="1">
        <f t="array" ref="T1389">IFERROR(INDEX(import_data,MATCH($T$8&amp;"-"&amp;$Q1389,import_key,0),T$9),"")</f>
        <v/>
      </c>
      <c r="U1389" s="280" t="str" cm="1">
        <f t="array" ref="U1389">IFERROR(INDEX(import_data,MATCH($T$8&amp;"-"&amp;$Q1389,import_key,0),U$9),"")</f>
        <v/>
      </c>
      <c r="V1389" s="300" t="str" cm="1">
        <f t="array" ref="V1389">IFERROR(INDEX(import_data,MATCH($T$8&amp;"-"&amp;$Q1389,import_key,0),V$9),"")</f>
        <v/>
      </c>
    </row>
    <row r="1390" spans="2:22" x14ac:dyDescent="0.25">
      <c r="B1390" s="141">
        <f t="shared" si="154"/>
        <v>1378</v>
      </c>
      <c r="C1390" s="278" t="str">
        <f t="shared" si="151"/>
        <v/>
      </c>
      <c r="E1390" s="282" t="str" cm="1">
        <f t="array" ref="E1390">IF($C1390="","",INDEX(import_data,$C1390,E$9))</f>
        <v/>
      </c>
      <c r="F1390" s="280" t="str" cm="1">
        <f t="array" ref="F1390">IF($C1390="","",INDEX(import_data,$C1390,F$9))</f>
        <v/>
      </c>
      <c r="G1390" s="280" t="str" cm="1">
        <f t="array" ref="G1390">IF($C1390="","",INDEX(import_data,$C1390,G$9))</f>
        <v/>
      </c>
      <c r="H1390" s="280" t="str" cm="1">
        <f t="array" ref="H1390">IF($C1390="","",IF(INDEX(import_data,$C1390,H$9)="","",INDEX(import_data,$C1390,H$9)))</f>
        <v/>
      </c>
      <c r="I1390" s="300" t="str" cm="1">
        <f t="array" ref="I1390">IF($C1390="","",IF(INDEX(import_data,$C1390,I$9)="","",INDEX(import_data,$C1390,I$9)))</f>
        <v/>
      </c>
      <c r="K1390" s="312" t="str">
        <f t="shared" si="148"/>
        <v/>
      </c>
      <c r="L1390" s="92" t="s">
        <v>0</v>
      </c>
      <c r="M1390" s="312" t="str">
        <f t="shared" si="149"/>
        <v/>
      </c>
      <c r="N1390" s="92" t="s">
        <v>0</v>
      </c>
      <c r="O1390" s="312" t="str">
        <f t="shared" si="150"/>
        <v/>
      </c>
      <c r="P1390" s="92" t="s">
        <v>0</v>
      </c>
      <c r="Q1390" s="141">
        <f t="shared" si="153"/>
        <v>1378</v>
      </c>
      <c r="R1390" s="278" t="str">
        <f t="shared" si="152"/>
        <v/>
      </c>
      <c r="T1390" s="282" t="str" cm="1">
        <f t="array" ref="T1390">IFERROR(INDEX(import_data,MATCH($T$8&amp;"-"&amp;$Q1390,import_key,0),T$9),"")</f>
        <v/>
      </c>
      <c r="U1390" s="280" t="str" cm="1">
        <f t="array" ref="U1390">IFERROR(INDEX(import_data,MATCH($T$8&amp;"-"&amp;$Q1390,import_key,0),U$9),"")</f>
        <v/>
      </c>
      <c r="V1390" s="300" t="str" cm="1">
        <f t="array" ref="V1390">IFERROR(INDEX(import_data,MATCH($T$8&amp;"-"&amp;$Q1390,import_key,0),V$9),"")</f>
        <v/>
      </c>
    </row>
    <row r="1391" spans="2:22" x14ac:dyDescent="0.25">
      <c r="B1391" s="141">
        <f t="shared" si="154"/>
        <v>1379</v>
      </c>
      <c r="C1391" s="278" t="str">
        <f t="shared" si="151"/>
        <v/>
      </c>
      <c r="E1391" s="282" t="str" cm="1">
        <f t="array" ref="E1391">IF($C1391="","",INDEX(import_data,$C1391,E$9))</f>
        <v/>
      </c>
      <c r="F1391" s="280" t="str" cm="1">
        <f t="array" ref="F1391">IF($C1391="","",INDEX(import_data,$C1391,F$9))</f>
        <v/>
      </c>
      <c r="G1391" s="280" t="str" cm="1">
        <f t="array" ref="G1391">IF($C1391="","",INDEX(import_data,$C1391,G$9))</f>
        <v/>
      </c>
      <c r="H1391" s="280" t="str" cm="1">
        <f t="array" ref="H1391">IF($C1391="","",IF(INDEX(import_data,$C1391,H$9)="","",INDEX(import_data,$C1391,H$9)))</f>
        <v/>
      </c>
      <c r="I1391" s="300" t="str" cm="1">
        <f t="array" ref="I1391">IF($C1391="","",IF(INDEX(import_data,$C1391,I$9)="","",INDEX(import_data,$C1391,I$9)))</f>
        <v/>
      </c>
      <c r="K1391" s="312" t="str">
        <f t="shared" si="148"/>
        <v/>
      </c>
      <c r="L1391" s="92" t="s">
        <v>0</v>
      </c>
      <c r="M1391" s="312" t="str">
        <f t="shared" si="149"/>
        <v/>
      </c>
      <c r="N1391" s="92" t="s">
        <v>0</v>
      </c>
      <c r="O1391" s="312" t="str">
        <f t="shared" si="150"/>
        <v/>
      </c>
      <c r="P1391" s="92" t="s">
        <v>0</v>
      </c>
      <c r="Q1391" s="141">
        <f t="shared" si="153"/>
        <v>1379</v>
      </c>
      <c r="R1391" s="278" t="str">
        <f t="shared" si="152"/>
        <v/>
      </c>
      <c r="T1391" s="282" t="str" cm="1">
        <f t="array" ref="T1391">IFERROR(INDEX(import_data,MATCH($T$8&amp;"-"&amp;$Q1391,import_key,0),T$9),"")</f>
        <v/>
      </c>
      <c r="U1391" s="280" t="str" cm="1">
        <f t="array" ref="U1391">IFERROR(INDEX(import_data,MATCH($T$8&amp;"-"&amp;$Q1391,import_key,0),U$9),"")</f>
        <v/>
      </c>
      <c r="V1391" s="300" t="str" cm="1">
        <f t="array" ref="V1391">IFERROR(INDEX(import_data,MATCH($T$8&amp;"-"&amp;$Q1391,import_key,0),V$9),"")</f>
        <v/>
      </c>
    </row>
    <row r="1392" spans="2:22" x14ac:dyDescent="0.25">
      <c r="B1392" s="141">
        <f t="shared" si="154"/>
        <v>1380</v>
      </c>
      <c r="C1392" s="278" t="str">
        <f t="shared" si="151"/>
        <v/>
      </c>
      <c r="E1392" s="282" t="str" cm="1">
        <f t="array" ref="E1392">IF($C1392="","",INDEX(import_data,$C1392,E$9))</f>
        <v/>
      </c>
      <c r="F1392" s="280" t="str" cm="1">
        <f t="array" ref="F1392">IF($C1392="","",INDEX(import_data,$C1392,F$9))</f>
        <v/>
      </c>
      <c r="G1392" s="280" t="str" cm="1">
        <f t="array" ref="G1392">IF($C1392="","",INDEX(import_data,$C1392,G$9))</f>
        <v/>
      </c>
      <c r="H1392" s="280" t="str" cm="1">
        <f t="array" ref="H1392">IF($C1392="","",IF(INDEX(import_data,$C1392,H$9)="","",INDEX(import_data,$C1392,H$9)))</f>
        <v/>
      </c>
      <c r="I1392" s="300" t="str" cm="1">
        <f t="array" ref="I1392">IF($C1392="","",IF(INDEX(import_data,$C1392,I$9)="","",INDEX(import_data,$C1392,I$9)))</f>
        <v/>
      </c>
      <c r="K1392" s="312" t="str">
        <f t="shared" si="148"/>
        <v/>
      </c>
      <c r="L1392" s="92" t="s">
        <v>0</v>
      </c>
      <c r="M1392" s="312" t="str">
        <f t="shared" si="149"/>
        <v/>
      </c>
      <c r="N1392" s="92" t="s">
        <v>0</v>
      </c>
      <c r="O1392" s="312" t="str">
        <f t="shared" si="150"/>
        <v/>
      </c>
      <c r="P1392" s="92" t="s">
        <v>0</v>
      </c>
      <c r="Q1392" s="141">
        <f t="shared" si="153"/>
        <v>1380</v>
      </c>
      <c r="R1392" s="278" t="str">
        <f t="shared" si="152"/>
        <v/>
      </c>
      <c r="T1392" s="282" t="str" cm="1">
        <f t="array" ref="T1392">IFERROR(INDEX(import_data,MATCH($T$8&amp;"-"&amp;$Q1392,import_key,0),T$9),"")</f>
        <v/>
      </c>
      <c r="U1392" s="280" t="str" cm="1">
        <f t="array" ref="U1392">IFERROR(INDEX(import_data,MATCH($T$8&amp;"-"&amp;$Q1392,import_key,0),U$9),"")</f>
        <v/>
      </c>
      <c r="V1392" s="300" t="str" cm="1">
        <f t="array" ref="V1392">IFERROR(INDEX(import_data,MATCH($T$8&amp;"-"&amp;$Q1392,import_key,0),V$9),"")</f>
        <v/>
      </c>
    </row>
    <row r="1393" spans="2:22" x14ac:dyDescent="0.25">
      <c r="B1393" s="141">
        <f t="shared" si="154"/>
        <v>1381</v>
      </c>
      <c r="C1393" s="278" t="str">
        <f t="shared" si="151"/>
        <v/>
      </c>
      <c r="E1393" s="282" t="str" cm="1">
        <f t="array" ref="E1393">IF($C1393="","",INDEX(import_data,$C1393,E$9))</f>
        <v/>
      </c>
      <c r="F1393" s="280" t="str" cm="1">
        <f t="array" ref="F1393">IF($C1393="","",INDEX(import_data,$C1393,F$9))</f>
        <v/>
      </c>
      <c r="G1393" s="280" t="str" cm="1">
        <f t="array" ref="G1393">IF($C1393="","",INDEX(import_data,$C1393,G$9))</f>
        <v/>
      </c>
      <c r="H1393" s="280" t="str" cm="1">
        <f t="array" ref="H1393">IF($C1393="","",IF(INDEX(import_data,$C1393,H$9)="","",INDEX(import_data,$C1393,H$9)))</f>
        <v/>
      </c>
      <c r="I1393" s="300" t="str" cm="1">
        <f t="array" ref="I1393">IF($C1393="","",IF(INDEX(import_data,$C1393,I$9)="","",INDEX(import_data,$C1393,I$9)))</f>
        <v/>
      </c>
      <c r="K1393" s="312" t="str">
        <f t="shared" si="148"/>
        <v/>
      </c>
      <c r="L1393" s="92" t="s">
        <v>0</v>
      </c>
      <c r="M1393" s="312" t="str">
        <f t="shared" si="149"/>
        <v/>
      </c>
      <c r="N1393" s="92" t="s">
        <v>0</v>
      </c>
      <c r="O1393" s="312" t="str">
        <f t="shared" si="150"/>
        <v/>
      </c>
      <c r="P1393" s="92" t="s">
        <v>0</v>
      </c>
      <c r="Q1393" s="141">
        <f t="shared" si="153"/>
        <v>1381</v>
      </c>
      <c r="R1393" s="278" t="str">
        <f t="shared" si="152"/>
        <v/>
      </c>
      <c r="T1393" s="282" t="str" cm="1">
        <f t="array" ref="T1393">IFERROR(INDEX(import_data,MATCH($T$8&amp;"-"&amp;$Q1393,import_key,0),T$9),"")</f>
        <v/>
      </c>
      <c r="U1393" s="280" t="str" cm="1">
        <f t="array" ref="U1393">IFERROR(INDEX(import_data,MATCH($T$8&amp;"-"&amp;$Q1393,import_key,0),U$9),"")</f>
        <v/>
      </c>
      <c r="V1393" s="300" t="str" cm="1">
        <f t="array" ref="V1393">IFERROR(INDEX(import_data,MATCH($T$8&amp;"-"&amp;$Q1393,import_key,0),V$9),"")</f>
        <v/>
      </c>
    </row>
    <row r="1394" spans="2:22" x14ac:dyDescent="0.25">
      <c r="B1394" s="141">
        <f t="shared" si="154"/>
        <v>1382</v>
      </c>
      <c r="C1394" s="278" t="str">
        <f t="shared" si="151"/>
        <v/>
      </c>
      <c r="E1394" s="282" t="str" cm="1">
        <f t="array" ref="E1394">IF($C1394="","",INDEX(import_data,$C1394,E$9))</f>
        <v/>
      </c>
      <c r="F1394" s="280" t="str" cm="1">
        <f t="array" ref="F1394">IF($C1394="","",INDEX(import_data,$C1394,F$9))</f>
        <v/>
      </c>
      <c r="G1394" s="280" t="str" cm="1">
        <f t="array" ref="G1394">IF($C1394="","",INDEX(import_data,$C1394,G$9))</f>
        <v/>
      </c>
      <c r="H1394" s="280" t="str" cm="1">
        <f t="array" ref="H1394">IF($C1394="","",IF(INDEX(import_data,$C1394,H$9)="","",INDEX(import_data,$C1394,H$9)))</f>
        <v/>
      </c>
      <c r="I1394" s="300" t="str" cm="1">
        <f t="array" ref="I1394">IF($C1394="","",IF(INDEX(import_data,$C1394,I$9)="","",INDEX(import_data,$C1394,I$9)))</f>
        <v/>
      </c>
      <c r="K1394" s="312" t="str">
        <f t="shared" si="148"/>
        <v/>
      </c>
      <c r="L1394" s="92" t="s">
        <v>0</v>
      </c>
      <c r="M1394" s="312" t="str">
        <f t="shared" si="149"/>
        <v/>
      </c>
      <c r="N1394" s="92" t="s">
        <v>0</v>
      </c>
      <c r="O1394" s="312" t="str">
        <f t="shared" si="150"/>
        <v/>
      </c>
      <c r="P1394" s="92" t="s">
        <v>0</v>
      </c>
      <c r="Q1394" s="141">
        <f t="shared" si="153"/>
        <v>1382</v>
      </c>
      <c r="R1394" s="278" t="str">
        <f t="shared" si="152"/>
        <v/>
      </c>
      <c r="T1394" s="282" t="str" cm="1">
        <f t="array" ref="T1394">IFERROR(INDEX(import_data,MATCH($T$8&amp;"-"&amp;$Q1394,import_key,0),T$9),"")</f>
        <v/>
      </c>
      <c r="U1394" s="280" t="str" cm="1">
        <f t="array" ref="U1394">IFERROR(INDEX(import_data,MATCH($T$8&amp;"-"&amp;$Q1394,import_key,0),U$9),"")</f>
        <v/>
      </c>
      <c r="V1394" s="300" t="str" cm="1">
        <f t="array" ref="V1394">IFERROR(INDEX(import_data,MATCH($T$8&amp;"-"&amp;$Q1394,import_key,0),V$9),"")</f>
        <v/>
      </c>
    </row>
    <row r="1395" spans="2:22" x14ac:dyDescent="0.25">
      <c r="B1395" s="141">
        <f t="shared" si="154"/>
        <v>1383</v>
      </c>
      <c r="C1395" s="278" t="str">
        <f t="shared" si="151"/>
        <v/>
      </c>
      <c r="E1395" s="282" t="str" cm="1">
        <f t="array" ref="E1395">IF($C1395="","",INDEX(import_data,$C1395,E$9))</f>
        <v/>
      </c>
      <c r="F1395" s="280" t="str" cm="1">
        <f t="array" ref="F1395">IF($C1395="","",INDEX(import_data,$C1395,F$9))</f>
        <v/>
      </c>
      <c r="G1395" s="280" t="str" cm="1">
        <f t="array" ref="G1395">IF($C1395="","",INDEX(import_data,$C1395,G$9))</f>
        <v/>
      </c>
      <c r="H1395" s="280" t="str" cm="1">
        <f t="array" ref="H1395">IF($C1395="","",IF(INDEX(import_data,$C1395,H$9)="","",INDEX(import_data,$C1395,H$9)))</f>
        <v/>
      </c>
      <c r="I1395" s="300" t="str" cm="1">
        <f t="array" ref="I1395">IF($C1395="","",IF(INDEX(import_data,$C1395,I$9)="","",INDEX(import_data,$C1395,I$9)))</f>
        <v/>
      </c>
      <c r="K1395" s="312" t="str">
        <f t="shared" si="148"/>
        <v/>
      </c>
      <c r="L1395" s="92" t="s">
        <v>0</v>
      </c>
      <c r="M1395" s="312" t="str">
        <f t="shared" si="149"/>
        <v/>
      </c>
      <c r="N1395" s="92" t="s">
        <v>0</v>
      </c>
      <c r="O1395" s="312" t="str">
        <f t="shared" si="150"/>
        <v/>
      </c>
      <c r="P1395" s="92" t="s">
        <v>0</v>
      </c>
      <c r="Q1395" s="141">
        <f t="shared" si="153"/>
        <v>1383</v>
      </c>
      <c r="R1395" s="278" t="str">
        <f t="shared" si="152"/>
        <v/>
      </c>
      <c r="T1395" s="282" t="str" cm="1">
        <f t="array" ref="T1395">IFERROR(INDEX(import_data,MATCH($T$8&amp;"-"&amp;$Q1395,import_key,0),T$9),"")</f>
        <v/>
      </c>
      <c r="U1395" s="280" t="str" cm="1">
        <f t="array" ref="U1395">IFERROR(INDEX(import_data,MATCH($T$8&amp;"-"&amp;$Q1395,import_key,0),U$9),"")</f>
        <v/>
      </c>
      <c r="V1395" s="300" t="str" cm="1">
        <f t="array" ref="V1395">IFERROR(INDEX(import_data,MATCH($T$8&amp;"-"&amp;$Q1395,import_key,0),V$9),"")</f>
        <v/>
      </c>
    </row>
    <row r="1396" spans="2:22" x14ac:dyDescent="0.25">
      <c r="B1396" s="141">
        <f t="shared" si="154"/>
        <v>1384</v>
      </c>
      <c r="C1396" s="278" t="str">
        <f t="shared" si="151"/>
        <v/>
      </c>
      <c r="E1396" s="282" t="str" cm="1">
        <f t="array" ref="E1396">IF($C1396="","",INDEX(import_data,$C1396,E$9))</f>
        <v/>
      </c>
      <c r="F1396" s="280" t="str" cm="1">
        <f t="array" ref="F1396">IF($C1396="","",INDEX(import_data,$C1396,F$9))</f>
        <v/>
      </c>
      <c r="G1396" s="280" t="str" cm="1">
        <f t="array" ref="G1396">IF($C1396="","",INDEX(import_data,$C1396,G$9))</f>
        <v/>
      </c>
      <c r="H1396" s="280" t="str" cm="1">
        <f t="array" ref="H1396">IF($C1396="","",IF(INDEX(import_data,$C1396,H$9)="","",INDEX(import_data,$C1396,H$9)))</f>
        <v/>
      </c>
      <c r="I1396" s="300" t="str" cm="1">
        <f t="array" ref="I1396">IF($C1396="","",IF(INDEX(import_data,$C1396,I$9)="","",INDEX(import_data,$C1396,I$9)))</f>
        <v/>
      </c>
      <c r="K1396" s="312" t="str">
        <f t="shared" si="148"/>
        <v/>
      </c>
      <c r="L1396" s="92" t="s">
        <v>0</v>
      </c>
      <c r="M1396" s="312" t="str">
        <f t="shared" si="149"/>
        <v/>
      </c>
      <c r="N1396" s="92" t="s">
        <v>0</v>
      </c>
      <c r="O1396" s="312" t="str">
        <f t="shared" si="150"/>
        <v/>
      </c>
      <c r="P1396" s="92" t="s">
        <v>0</v>
      </c>
      <c r="Q1396" s="141">
        <f t="shared" si="153"/>
        <v>1384</v>
      </c>
      <c r="R1396" s="278" t="str">
        <f t="shared" si="152"/>
        <v/>
      </c>
      <c r="T1396" s="282" t="str" cm="1">
        <f t="array" ref="T1396">IFERROR(INDEX(import_data,MATCH($T$8&amp;"-"&amp;$Q1396,import_key,0),T$9),"")</f>
        <v/>
      </c>
      <c r="U1396" s="280" t="str" cm="1">
        <f t="array" ref="U1396">IFERROR(INDEX(import_data,MATCH($T$8&amp;"-"&amp;$Q1396,import_key,0),U$9),"")</f>
        <v/>
      </c>
      <c r="V1396" s="300" t="str" cm="1">
        <f t="array" ref="V1396">IFERROR(INDEX(import_data,MATCH($T$8&amp;"-"&amp;$Q1396,import_key,0),V$9),"")</f>
        <v/>
      </c>
    </row>
    <row r="1397" spans="2:22" x14ac:dyDescent="0.25">
      <c r="B1397" s="141">
        <f t="shared" si="154"/>
        <v>1385</v>
      </c>
      <c r="C1397" s="278" t="str">
        <f t="shared" si="151"/>
        <v/>
      </c>
      <c r="E1397" s="282" t="str" cm="1">
        <f t="array" ref="E1397">IF($C1397="","",INDEX(import_data,$C1397,E$9))</f>
        <v/>
      </c>
      <c r="F1397" s="280" t="str" cm="1">
        <f t="array" ref="F1397">IF($C1397="","",INDEX(import_data,$C1397,F$9))</f>
        <v/>
      </c>
      <c r="G1397" s="280" t="str" cm="1">
        <f t="array" ref="G1397">IF($C1397="","",INDEX(import_data,$C1397,G$9))</f>
        <v/>
      </c>
      <c r="H1397" s="280" t="str" cm="1">
        <f t="array" ref="H1397">IF($C1397="","",IF(INDEX(import_data,$C1397,H$9)="","",INDEX(import_data,$C1397,H$9)))</f>
        <v/>
      </c>
      <c r="I1397" s="300" t="str" cm="1">
        <f t="array" ref="I1397">IF($C1397="","",IF(INDEX(import_data,$C1397,I$9)="","",INDEX(import_data,$C1397,I$9)))</f>
        <v/>
      </c>
      <c r="K1397" s="312" t="str">
        <f t="shared" si="148"/>
        <v/>
      </c>
      <c r="L1397" s="92" t="s">
        <v>0</v>
      </c>
      <c r="M1397" s="312" t="str">
        <f t="shared" si="149"/>
        <v/>
      </c>
      <c r="N1397" s="92" t="s">
        <v>0</v>
      </c>
      <c r="O1397" s="312" t="str">
        <f t="shared" si="150"/>
        <v/>
      </c>
      <c r="P1397" s="92" t="s">
        <v>0</v>
      </c>
      <c r="Q1397" s="141">
        <f t="shared" si="153"/>
        <v>1385</v>
      </c>
      <c r="R1397" s="278" t="str">
        <f t="shared" si="152"/>
        <v/>
      </c>
      <c r="T1397" s="282" t="str" cm="1">
        <f t="array" ref="T1397">IFERROR(INDEX(import_data,MATCH($T$8&amp;"-"&amp;$Q1397,import_key,0),T$9),"")</f>
        <v/>
      </c>
      <c r="U1397" s="280" t="str" cm="1">
        <f t="array" ref="U1397">IFERROR(INDEX(import_data,MATCH($T$8&amp;"-"&amp;$Q1397,import_key,0),U$9),"")</f>
        <v/>
      </c>
      <c r="V1397" s="300" t="str" cm="1">
        <f t="array" ref="V1397">IFERROR(INDEX(import_data,MATCH($T$8&amp;"-"&amp;$Q1397,import_key,0),V$9),"")</f>
        <v/>
      </c>
    </row>
    <row r="1398" spans="2:22" x14ac:dyDescent="0.25">
      <c r="B1398" s="141">
        <f t="shared" si="154"/>
        <v>1386</v>
      </c>
      <c r="C1398" s="278" t="str">
        <f t="shared" si="151"/>
        <v/>
      </c>
      <c r="E1398" s="282" t="str" cm="1">
        <f t="array" ref="E1398">IF($C1398="","",INDEX(import_data,$C1398,E$9))</f>
        <v/>
      </c>
      <c r="F1398" s="280" t="str" cm="1">
        <f t="array" ref="F1398">IF($C1398="","",INDEX(import_data,$C1398,F$9))</f>
        <v/>
      </c>
      <c r="G1398" s="280" t="str" cm="1">
        <f t="array" ref="G1398">IF($C1398="","",INDEX(import_data,$C1398,G$9))</f>
        <v/>
      </c>
      <c r="H1398" s="280" t="str" cm="1">
        <f t="array" ref="H1398">IF($C1398="","",IF(INDEX(import_data,$C1398,H$9)="","",INDEX(import_data,$C1398,H$9)))</f>
        <v/>
      </c>
      <c r="I1398" s="300" t="str" cm="1">
        <f t="array" ref="I1398">IF($C1398="","",IF(INDEX(import_data,$C1398,I$9)="","",INDEX(import_data,$C1398,I$9)))</f>
        <v/>
      </c>
      <c r="K1398" s="312" t="str">
        <f t="shared" si="148"/>
        <v/>
      </c>
      <c r="L1398" s="92" t="s">
        <v>0</v>
      </c>
      <c r="M1398" s="312" t="str">
        <f t="shared" si="149"/>
        <v/>
      </c>
      <c r="N1398" s="92" t="s">
        <v>0</v>
      </c>
      <c r="O1398" s="312" t="str">
        <f t="shared" si="150"/>
        <v/>
      </c>
      <c r="P1398" s="92" t="s">
        <v>0</v>
      </c>
      <c r="Q1398" s="141">
        <f t="shared" si="153"/>
        <v>1386</v>
      </c>
      <c r="R1398" s="278" t="str">
        <f t="shared" si="152"/>
        <v/>
      </c>
      <c r="T1398" s="282" t="str" cm="1">
        <f t="array" ref="T1398">IFERROR(INDEX(import_data,MATCH($T$8&amp;"-"&amp;$Q1398,import_key,0),T$9),"")</f>
        <v/>
      </c>
      <c r="U1398" s="280" t="str" cm="1">
        <f t="array" ref="U1398">IFERROR(INDEX(import_data,MATCH($T$8&amp;"-"&amp;$Q1398,import_key,0),U$9),"")</f>
        <v/>
      </c>
      <c r="V1398" s="300" t="str" cm="1">
        <f t="array" ref="V1398">IFERROR(INDEX(import_data,MATCH($T$8&amp;"-"&amp;$Q1398,import_key,0),V$9),"")</f>
        <v/>
      </c>
    </row>
    <row r="1399" spans="2:22" x14ac:dyDescent="0.25">
      <c r="B1399" s="141">
        <f t="shared" si="154"/>
        <v>1387</v>
      </c>
      <c r="C1399" s="278" t="str">
        <f t="shared" si="151"/>
        <v/>
      </c>
      <c r="E1399" s="282" t="str" cm="1">
        <f t="array" ref="E1399">IF($C1399="","",INDEX(import_data,$C1399,E$9))</f>
        <v/>
      </c>
      <c r="F1399" s="280" t="str" cm="1">
        <f t="array" ref="F1399">IF($C1399="","",INDEX(import_data,$C1399,F$9))</f>
        <v/>
      </c>
      <c r="G1399" s="280" t="str" cm="1">
        <f t="array" ref="G1399">IF($C1399="","",INDEX(import_data,$C1399,G$9))</f>
        <v/>
      </c>
      <c r="H1399" s="280" t="str" cm="1">
        <f t="array" ref="H1399">IF($C1399="","",IF(INDEX(import_data,$C1399,H$9)="","",INDEX(import_data,$C1399,H$9)))</f>
        <v/>
      </c>
      <c r="I1399" s="300" t="str" cm="1">
        <f t="array" ref="I1399">IF($C1399="","",IF(INDEX(import_data,$C1399,I$9)="","",INDEX(import_data,$C1399,I$9)))</f>
        <v/>
      </c>
      <c r="K1399" s="312" t="str">
        <f t="shared" si="148"/>
        <v/>
      </c>
      <c r="L1399" s="92" t="s">
        <v>0</v>
      </c>
      <c r="M1399" s="312" t="str">
        <f t="shared" si="149"/>
        <v/>
      </c>
      <c r="N1399" s="92" t="s">
        <v>0</v>
      </c>
      <c r="O1399" s="312" t="str">
        <f t="shared" si="150"/>
        <v/>
      </c>
      <c r="P1399" s="92" t="s">
        <v>0</v>
      </c>
      <c r="Q1399" s="141">
        <f t="shared" si="153"/>
        <v>1387</v>
      </c>
      <c r="R1399" s="278" t="str">
        <f t="shared" si="152"/>
        <v/>
      </c>
      <c r="T1399" s="282" t="str" cm="1">
        <f t="array" ref="T1399">IFERROR(INDEX(import_data,MATCH($T$8&amp;"-"&amp;$Q1399,import_key,0),T$9),"")</f>
        <v/>
      </c>
      <c r="U1399" s="280" t="str" cm="1">
        <f t="array" ref="U1399">IFERROR(INDEX(import_data,MATCH($T$8&amp;"-"&amp;$Q1399,import_key,0),U$9),"")</f>
        <v/>
      </c>
      <c r="V1399" s="300" t="str" cm="1">
        <f t="array" ref="V1399">IFERROR(INDEX(import_data,MATCH($T$8&amp;"-"&amp;$Q1399,import_key,0),V$9),"")</f>
        <v/>
      </c>
    </row>
    <row r="1400" spans="2:22" x14ac:dyDescent="0.25">
      <c r="B1400" s="141">
        <f t="shared" si="154"/>
        <v>1388</v>
      </c>
      <c r="C1400" s="278" t="str">
        <f t="shared" si="151"/>
        <v/>
      </c>
      <c r="E1400" s="282" t="str" cm="1">
        <f t="array" ref="E1400">IF($C1400="","",INDEX(import_data,$C1400,E$9))</f>
        <v/>
      </c>
      <c r="F1400" s="280" t="str" cm="1">
        <f t="array" ref="F1400">IF($C1400="","",INDEX(import_data,$C1400,F$9))</f>
        <v/>
      </c>
      <c r="G1400" s="280" t="str" cm="1">
        <f t="array" ref="G1400">IF($C1400="","",INDEX(import_data,$C1400,G$9))</f>
        <v/>
      </c>
      <c r="H1400" s="280" t="str" cm="1">
        <f t="array" ref="H1400">IF($C1400="","",IF(INDEX(import_data,$C1400,H$9)="","",INDEX(import_data,$C1400,H$9)))</f>
        <v/>
      </c>
      <c r="I1400" s="300" t="str" cm="1">
        <f t="array" ref="I1400">IF($C1400="","",IF(INDEX(import_data,$C1400,I$9)="","",INDEX(import_data,$C1400,I$9)))</f>
        <v/>
      </c>
      <c r="K1400" s="312" t="str">
        <f t="shared" si="148"/>
        <v/>
      </c>
      <c r="L1400" s="92" t="s">
        <v>0</v>
      </c>
      <c r="M1400" s="312" t="str">
        <f t="shared" si="149"/>
        <v/>
      </c>
      <c r="N1400" s="92" t="s">
        <v>0</v>
      </c>
      <c r="O1400" s="312" t="str">
        <f t="shared" si="150"/>
        <v/>
      </c>
      <c r="P1400" s="92" t="s">
        <v>0</v>
      </c>
      <c r="Q1400" s="141">
        <f t="shared" si="153"/>
        <v>1388</v>
      </c>
      <c r="R1400" s="278" t="str">
        <f t="shared" si="152"/>
        <v/>
      </c>
      <c r="T1400" s="282" t="str" cm="1">
        <f t="array" ref="T1400">IFERROR(INDEX(import_data,MATCH($T$8&amp;"-"&amp;$Q1400,import_key,0),T$9),"")</f>
        <v/>
      </c>
      <c r="U1400" s="280" t="str" cm="1">
        <f t="array" ref="U1400">IFERROR(INDEX(import_data,MATCH($T$8&amp;"-"&amp;$Q1400,import_key,0),U$9),"")</f>
        <v/>
      </c>
      <c r="V1400" s="300" t="str" cm="1">
        <f t="array" ref="V1400">IFERROR(INDEX(import_data,MATCH($T$8&amp;"-"&amp;$Q1400,import_key,0),V$9),"")</f>
        <v/>
      </c>
    </row>
    <row r="1401" spans="2:22" x14ac:dyDescent="0.25">
      <c r="B1401" s="141">
        <f t="shared" si="154"/>
        <v>1389</v>
      </c>
      <c r="C1401" s="278" t="str">
        <f t="shared" si="151"/>
        <v/>
      </c>
      <c r="E1401" s="282" t="str" cm="1">
        <f t="array" ref="E1401">IF($C1401="","",INDEX(import_data,$C1401,E$9))</f>
        <v/>
      </c>
      <c r="F1401" s="280" t="str" cm="1">
        <f t="array" ref="F1401">IF($C1401="","",INDEX(import_data,$C1401,F$9))</f>
        <v/>
      </c>
      <c r="G1401" s="280" t="str" cm="1">
        <f t="array" ref="G1401">IF($C1401="","",INDEX(import_data,$C1401,G$9))</f>
        <v/>
      </c>
      <c r="H1401" s="280" t="str" cm="1">
        <f t="array" ref="H1401">IF($C1401="","",IF(INDEX(import_data,$C1401,H$9)="","",INDEX(import_data,$C1401,H$9)))</f>
        <v/>
      </c>
      <c r="I1401" s="300" t="str" cm="1">
        <f t="array" ref="I1401">IF($C1401="","",IF(INDEX(import_data,$C1401,I$9)="","",INDEX(import_data,$C1401,I$9)))</f>
        <v/>
      </c>
      <c r="K1401" s="312" t="str">
        <f t="shared" si="148"/>
        <v/>
      </c>
      <c r="L1401" s="92" t="s">
        <v>0</v>
      </c>
      <c r="M1401" s="312" t="str">
        <f t="shared" si="149"/>
        <v/>
      </c>
      <c r="N1401" s="92" t="s">
        <v>0</v>
      </c>
      <c r="O1401" s="312" t="str">
        <f t="shared" si="150"/>
        <v/>
      </c>
      <c r="P1401" s="92" t="s">
        <v>0</v>
      </c>
      <c r="Q1401" s="141">
        <f t="shared" si="153"/>
        <v>1389</v>
      </c>
      <c r="R1401" s="278" t="str">
        <f t="shared" si="152"/>
        <v/>
      </c>
      <c r="T1401" s="282" t="str" cm="1">
        <f t="array" ref="T1401">IFERROR(INDEX(import_data,MATCH($T$8&amp;"-"&amp;$Q1401,import_key,0),T$9),"")</f>
        <v/>
      </c>
      <c r="U1401" s="280" t="str" cm="1">
        <f t="array" ref="U1401">IFERROR(INDEX(import_data,MATCH($T$8&amp;"-"&amp;$Q1401,import_key,0),U$9),"")</f>
        <v/>
      </c>
      <c r="V1401" s="300" t="str" cm="1">
        <f t="array" ref="V1401">IFERROR(INDEX(import_data,MATCH($T$8&amp;"-"&amp;$Q1401,import_key,0),V$9),"")</f>
        <v/>
      </c>
    </row>
    <row r="1402" spans="2:22" x14ac:dyDescent="0.25">
      <c r="B1402" s="141">
        <f t="shared" si="154"/>
        <v>1390</v>
      </c>
      <c r="C1402" s="278" t="str">
        <f t="shared" si="151"/>
        <v/>
      </c>
      <c r="E1402" s="282" t="str" cm="1">
        <f t="array" ref="E1402">IF($C1402="","",INDEX(import_data,$C1402,E$9))</f>
        <v/>
      </c>
      <c r="F1402" s="280" t="str" cm="1">
        <f t="array" ref="F1402">IF($C1402="","",INDEX(import_data,$C1402,F$9))</f>
        <v/>
      </c>
      <c r="G1402" s="280" t="str" cm="1">
        <f t="array" ref="G1402">IF($C1402="","",INDEX(import_data,$C1402,G$9))</f>
        <v/>
      </c>
      <c r="H1402" s="280" t="str" cm="1">
        <f t="array" ref="H1402">IF($C1402="","",IF(INDEX(import_data,$C1402,H$9)="","",INDEX(import_data,$C1402,H$9)))</f>
        <v/>
      </c>
      <c r="I1402" s="300" t="str" cm="1">
        <f t="array" ref="I1402">IF($C1402="","",IF(INDEX(import_data,$C1402,I$9)="","",INDEX(import_data,$C1402,I$9)))</f>
        <v/>
      </c>
      <c r="K1402" s="312" t="str">
        <f t="shared" si="148"/>
        <v/>
      </c>
      <c r="L1402" s="92" t="s">
        <v>0</v>
      </c>
      <c r="M1402" s="312" t="str">
        <f t="shared" si="149"/>
        <v/>
      </c>
      <c r="N1402" s="92" t="s">
        <v>0</v>
      </c>
      <c r="O1402" s="312" t="str">
        <f t="shared" si="150"/>
        <v/>
      </c>
      <c r="P1402" s="92" t="s">
        <v>0</v>
      </c>
      <c r="Q1402" s="141">
        <f t="shared" si="153"/>
        <v>1390</v>
      </c>
      <c r="R1402" s="278" t="str">
        <f t="shared" si="152"/>
        <v/>
      </c>
      <c r="T1402" s="282" t="str" cm="1">
        <f t="array" ref="T1402">IFERROR(INDEX(import_data,MATCH($T$8&amp;"-"&amp;$Q1402,import_key,0),T$9),"")</f>
        <v/>
      </c>
      <c r="U1402" s="280" t="str" cm="1">
        <f t="array" ref="U1402">IFERROR(INDEX(import_data,MATCH($T$8&amp;"-"&amp;$Q1402,import_key,0),U$9),"")</f>
        <v/>
      </c>
      <c r="V1402" s="300" t="str" cm="1">
        <f t="array" ref="V1402">IFERROR(INDEX(import_data,MATCH($T$8&amp;"-"&amp;$Q1402,import_key,0),V$9),"")</f>
        <v/>
      </c>
    </row>
    <row r="1403" spans="2:22" x14ac:dyDescent="0.25">
      <c r="B1403" s="141">
        <f t="shared" si="154"/>
        <v>1391</v>
      </c>
      <c r="C1403" s="278" t="str">
        <f t="shared" si="151"/>
        <v/>
      </c>
      <c r="E1403" s="282" t="str" cm="1">
        <f t="array" ref="E1403">IF($C1403="","",INDEX(import_data,$C1403,E$9))</f>
        <v/>
      </c>
      <c r="F1403" s="280" t="str" cm="1">
        <f t="array" ref="F1403">IF($C1403="","",INDEX(import_data,$C1403,F$9))</f>
        <v/>
      </c>
      <c r="G1403" s="280" t="str" cm="1">
        <f t="array" ref="G1403">IF($C1403="","",INDEX(import_data,$C1403,G$9))</f>
        <v/>
      </c>
      <c r="H1403" s="280" t="str" cm="1">
        <f t="array" ref="H1403">IF($C1403="","",IF(INDEX(import_data,$C1403,H$9)="","",INDEX(import_data,$C1403,H$9)))</f>
        <v/>
      </c>
      <c r="I1403" s="300" t="str" cm="1">
        <f t="array" ref="I1403">IF($C1403="","",IF(INDEX(import_data,$C1403,I$9)="","",INDEX(import_data,$C1403,I$9)))</f>
        <v/>
      </c>
      <c r="K1403" s="312" t="str">
        <f t="shared" si="148"/>
        <v/>
      </c>
      <c r="L1403" s="92" t="s">
        <v>0</v>
      </c>
      <c r="M1403" s="312" t="str">
        <f t="shared" si="149"/>
        <v/>
      </c>
      <c r="N1403" s="92" t="s">
        <v>0</v>
      </c>
      <c r="O1403" s="312" t="str">
        <f t="shared" si="150"/>
        <v/>
      </c>
      <c r="P1403" s="92" t="s">
        <v>0</v>
      </c>
      <c r="Q1403" s="141">
        <f t="shared" si="153"/>
        <v>1391</v>
      </c>
      <c r="R1403" s="278" t="str">
        <f t="shared" si="152"/>
        <v/>
      </c>
      <c r="T1403" s="282" t="str" cm="1">
        <f t="array" ref="T1403">IFERROR(INDEX(import_data,MATCH($T$8&amp;"-"&amp;$Q1403,import_key,0),T$9),"")</f>
        <v/>
      </c>
      <c r="U1403" s="280" t="str" cm="1">
        <f t="array" ref="U1403">IFERROR(INDEX(import_data,MATCH($T$8&amp;"-"&amp;$Q1403,import_key,0),U$9),"")</f>
        <v/>
      </c>
      <c r="V1403" s="300" t="str" cm="1">
        <f t="array" ref="V1403">IFERROR(INDEX(import_data,MATCH($T$8&amp;"-"&amp;$Q1403,import_key,0),V$9),"")</f>
        <v/>
      </c>
    </row>
    <row r="1404" spans="2:22" x14ac:dyDescent="0.25">
      <c r="B1404" s="141">
        <f t="shared" si="154"/>
        <v>1392</v>
      </c>
      <c r="C1404" s="278" t="str">
        <f t="shared" si="151"/>
        <v/>
      </c>
      <c r="E1404" s="282" t="str" cm="1">
        <f t="array" ref="E1404">IF($C1404="","",INDEX(import_data,$C1404,E$9))</f>
        <v/>
      </c>
      <c r="F1404" s="280" t="str" cm="1">
        <f t="array" ref="F1404">IF($C1404="","",INDEX(import_data,$C1404,F$9))</f>
        <v/>
      </c>
      <c r="G1404" s="280" t="str" cm="1">
        <f t="array" ref="G1404">IF($C1404="","",INDEX(import_data,$C1404,G$9))</f>
        <v/>
      </c>
      <c r="H1404" s="280" t="str" cm="1">
        <f t="array" ref="H1404">IF($C1404="","",IF(INDEX(import_data,$C1404,H$9)="","",INDEX(import_data,$C1404,H$9)))</f>
        <v/>
      </c>
      <c r="I1404" s="300" t="str" cm="1">
        <f t="array" ref="I1404">IF($C1404="","",IF(INDEX(import_data,$C1404,I$9)="","",INDEX(import_data,$C1404,I$9)))</f>
        <v/>
      </c>
      <c r="K1404" s="312" t="str">
        <f t="shared" si="148"/>
        <v/>
      </c>
      <c r="L1404" s="92" t="s">
        <v>0</v>
      </c>
      <c r="M1404" s="312" t="str">
        <f t="shared" si="149"/>
        <v/>
      </c>
      <c r="N1404" s="92" t="s">
        <v>0</v>
      </c>
      <c r="O1404" s="312" t="str">
        <f t="shared" si="150"/>
        <v/>
      </c>
      <c r="P1404" s="92" t="s">
        <v>0</v>
      </c>
      <c r="Q1404" s="141">
        <f t="shared" si="153"/>
        <v>1392</v>
      </c>
      <c r="R1404" s="278" t="str">
        <f t="shared" si="152"/>
        <v/>
      </c>
      <c r="T1404" s="282" t="str" cm="1">
        <f t="array" ref="T1404">IFERROR(INDEX(import_data,MATCH($T$8&amp;"-"&amp;$Q1404,import_key,0),T$9),"")</f>
        <v/>
      </c>
      <c r="U1404" s="280" t="str" cm="1">
        <f t="array" ref="U1404">IFERROR(INDEX(import_data,MATCH($T$8&amp;"-"&amp;$Q1404,import_key,0),U$9),"")</f>
        <v/>
      </c>
      <c r="V1404" s="300" t="str" cm="1">
        <f t="array" ref="V1404">IFERROR(INDEX(import_data,MATCH($T$8&amp;"-"&amp;$Q1404,import_key,0),V$9),"")</f>
        <v/>
      </c>
    </row>
    <row r="1405" spans="2:22" x14ac:dyDescent="0.25">
      <c r="B1405" s="141">
        <f t="shared" si="154"/>
        <v>1393</v>
      </c>
      <c r="C1405" s="278" t="str">
        <f t="shared" si="151"/>
        <v/>
      </c>
      <c r="E1405" s="282" t="str" cm="1">
        <f t="array" ref="E1405">IF($C1405="","",INDEX(import_data,$C1405,E$9))</f>
        <v/>
      </c>
      <c r="F1405" s="280" t="str" cm="1">
        <f t="array" ref="F1405">IF($C1405="","",INDEX(import_data,$C1405,F$9))</f>
        <v/>
      </c>
      <c r="G1405" s="280" t="str" cm="1">
        <f t="array" ref="G1405">IF($C1405="","",INDEX(import_data,$C1405,G$9))</f>
        <v/>
      </c>
      <c r="H1405" s="280" t="str" cm="1">
        <f t="array" ref="H1405">IF($C1405="","",IF(INDEX(import_data,$C1405,H$9)="","",INDEX(import_data,$C1405,H$9)))</f>
        <v/>
      </c>
      <c r="I1405" s="300" t="str" cm="1">
        <f t="array" ref="I1405">IF($C1405="","",IF(INDEX(import_data,$C1405,I$9)="","",INDEX(import_data,$C1405,I$9)))</f>
        <v/>
      </c>
      <c r="K1405" s="312" t="str">
        <f t="shared" si="148"/>
        <v/>
      </c>
      <c r="L1405" s="92" t="s">
        <v>0</v>
      </c>
      <c r="M1405" s="312" t="str">
        <f t="shared" si="149"/>
        <v/>
      </c>
      <c r="N1405" s="92" t="s">
        <v>0</v>
      </c>
      <c r="O1405" s="312" t="str">
        <f t="shared" si="150"/>
        <v/>
      </c>
      <c r="P1405" s="92" t="s">
        <v>0</v>
      </c>
      <c r="Q1405" s="141">
        <f t="shared" si="153"/>
        <v>1393</v>
      </c>
      <c r="R1405" s="278" t="str">
        <f t="shared" si="152"/>
        <v/>
      </c>
      <c r="T1405" s="282" t="str" cm="1">
        <f t="array" ref="T1405">IFERROR(INDEX(import_data,MATCH($T$8&amp;"-"&amp;$Q1405,import_key,0),T$9),"")</f>
        <v/>
      </c>
      <c r="U1405" s="280" t="str" cm="1">
        <f t="array" ref="U1405">IFERROR(INDEX(import_data,MATCH($T$8&amp;"-"&amp;$Q1405,import_key,0),U$9),"")</f>
        <v/>
      </c>
      <c r="V1405" s="300" t="str" cm="1">
        <f t="array" ref="V1405">IFERROR(INDEX(import_data,MATCH($T$8&amp;"-"&amp;$Q1405,import_key,0),V$9),"")</f>
        <v/>
      </c>
    </row>
    <row r="1406" spans="2:22" x14ac:dyDescent="0.25">
      <c r="B1406" s="141">
        <f t="shared" si="154"/>
        <v>1394</v>
      </c>
      <c r="C1406" s="278" t="str">
        <f t="shared" si="151"/>
        <v/>
      </c>
      <c r="E1406" s="282" t="str" cm="1">
        <f t="array" ref="E1406">IF($C1406="","",INDEX(import_data,$C1406,E$9))</f>
        <v/>
      </c>
      <c r="F1406" s="280" t="str" cm="1">
        <f t="array" ref="F1406">IF($C1406="","",INDEX(import_data,$C1406,F$9))</f>
        <v/>
      </c>
      <c r="G1406" s="280" t="str" cm="1">
        <f t="array" ref="G1406">IF($C1406="","",INDEX(import_data,$C1406,G$9))</f>
        <v/>
      </c>
      <c r="H1406" s="280" t="str" cm="1">
        <f t="array" ref="H1406">IF($C1406="","",IF(INDEX(import_data,$C1406,H$9)="","",INDEX(import_data,$C1406,H$9)))</f>
        <v/>
      </c>
      <c r="I1406" s="300" t="str" cm="1">
        <f t="array" ref="I1406">IF($C1406="","",IF(INDEX(import_data,$C1406,I$9)="","",INDEX(import_data,$C1406,I$9)))</f>
        <v/>
      </c>
      <c r="K1406" s="312" t="str">
        <f t="shared" si="148"/>
        <v/>
      </c>
      <c r="L1406" s="92" t="s">
        <v>0</v>
      </c>
      <c r="M1406" s="312" t="str">
        <f t="shared" si="149"/>
        <v/>
      </c>
      <c r="N1406" s="92" t="s">
        <v>0</v>
      </c>
      <c r="O1406" s="312" t="str">
        <f t="shared" si="150"/>
        <v/>
      </c>
      <c r="P1406" s="92" t="s">
        <v>0</v>
      </c>
      <c r="Q1406" s="141">
        <f t="shared" si="153"/>
        <v>1394</v>
      </c>
      <c r="R1406" s="278" t="str">
        <f t="shared" si="152"/>
        <v/>
      </c>
      <c r="T1406" s="282" t="str" cm="1">
        <f t="array" ref="T1406">IFERROR(INDEX(import_data,MATCH($T$8&amp;"-"&amp;$Q1406,import_key,0),T$9),"")</f>
        <v/>
      </c>
      <c r="U1406" s="280" t="str" cm="1">
        <f t="array" ref="U1406">IFERROR(INDEX(import_data,MATCH($T$8&amp;"-"&amp;$Q1406,import_key,0),U$9),"")</f>
        <v/>
      </c>
      <c r="V1406" s="300" t="str" cm="1">
        <f t="array" ref="V1406">IFERROR(INDEX(import_data,MATCH($T$8&amp;"-"&amp;$Q1406,import_key,0),V$9),"")</f>
        <v/>
      </c>
    </row>
    <row r="1407" spans="2:22" x14ac:dyDescent="0.25">
      <c r="B1407" s="141">
        <f t="shared" si="154"/>
        <v>1395</v>
      </c>
      <c r="C1407" s="278" t="str">
        <f t="shared" si="151"/>
        <v/>
      </c>
      <c r="E1407" s="282" t="str" cm="1">
        <f t="array" ref="E1407">IF($C1407="","",INDEX(import_data,$C1407,E$9))</f>
        <v/>
      </c>
      <c r="F1407" s="280" t="str" cm="1">
        <f t="array" ref="F1407">IF($C1407="","",INDEX(import_data,$C1407,F$9))</f>
        <v/>
      </c>
      <c r="G1407" s="280" t="str" cm="1">
        <f t="array" ref="G1407">IF($C1407="","",INDEX(import_data,$C1407,G$9))</f>
        <v/>
      </c>
      <c r="H1407" s="280" t="str" cm="1">
        <f t="array" ref="H1407">IF($C1407="","",IF(INDEX(import_data,$C1407,H$9)="","",INDEX(import_data,$C1407,H$9)))</f>
        <v/>
      </c>
      <c r="I1407" s="300" t="str" cm="1">
        <f t="array" ref="I1407">IF($C1407="","",IF(INDEX(import_data,$C1407,I$9)="","",INDEX(import_data,$C1407,I$9)))</f>
        <v/>
      </c>
      <c r="K1407" s="312" t="str">
        <f t="shared" si="148"/>
        <v/>
      </c>
      <c r="L1407" s="92" t="s">
        <v>0</v>
      </c>
      <c r="M1407" s="312" t="str">
        <f t="shared" si="149"/>
        <v/>
      </c>
      <c r="N1407" s="92" t="s">
        <v>0</v>
      </c>
      <c r="O1407" s="312" t="str">
        <f t="shared" si="150"/>
        <v/>
      </c>
      <c r="P1407" s="92" t="s">
        <v>0</v>
      </c>
      <c r="Q1407" s="141">
        <f t="shared" si="153"/>
        <v>1395</v>
      </c>
      <c r="R1407" s="278" t="str">
        <f t="shared" si="152"/>
        <v/>
      </c>
      <c r="T1407" s="282" t="str" cm="1">
        <f t="array" ref="T1407">IFERROR(INDEX(import_data,MATCH($T$8&amp;"-"&amp;$Q1407,import_key,0),T$9),"")</f>
        <v/>
      </c>
      <c r="U1407" s="280" t="str" cm="1">
        <f t="array" ref="U1407">IFERROR(INDEX(import_data,MATCH($T$8&amp;"-"&amp;$Q1407,import_key,0),U$9),"")</f>
        <v/>
      </c>
      <c r="V1407" s="300" t="str" cm="1">
        <f t="array" ref="V1407">IFERROR(INDEX(import_data,MATCH($T$8&amp;"-"&amp;$Q1407,import_key,0),V$9),"")</f>
        <v/>
      </c>
    </row>
    <row r="1408" spans="2:22" x14ac:dyDescent="0.25">
      <c r="B1408" s="141">
        <f t="shared" si="154"/>
        <v>1396</v>
      </c>
      <c r="C1408" s="278" t="str">
        <f t="shared" si="151"/>
        <v/>
      </c>
      <c r="E1408" s="282" t="str" cm="1">
        <f t="array" ref="E1408">IF($C1408="","",INDEX(import_data,$C1408,E$9))</f>
        <v/>
      </c>
      <c r="F1408" s="280" t="str" cm="1">
        <f t="array" ref="F1408">IF($C1408="","",INDEX(import_data,$C1408,F$9))</f>
        <v/>
      </c>
      <c r="G1408" s="280" t="str" cm="1">
        <f t="array" ref="G1408">IF($C1408="","",INDEX(import_data,$C1408,G$9))</f>
        <v/>
      </c>
      <c r="H1408" s="280" t="str" cm="1">
        <f t="array" ref="H1408">IF($C1408="","",IF(INDEX(import_data,$C1408,H$9)="","",INDEX(import_data,$C1408,H$9)))</f>
        <v/>
      </c>
      <c r="I1408" s="300" t="str" cm="1">
        <f t="array" ref="I1408">IF($C1408="","",IF(INDEX(import_data,$C1408,I$9)="","",INDEX(import_data,$C1408,I$9)))</f>
        <v/>
      </c>
      <c r="K1408" s="312" t="str">
        <f t="shared" si="148"/>
        <v/>
      </c>
      <c r="L1408" s="92" t="s">
        <v>0</v>
      </c>
      <c r="M1408" s="312" t="str">
        <f t="shared" si="149"/>
        <v/>
      </c>
      <c r="N1408" s="92" t="s">
        <v>0</v>
      </c>
      <c r="O1408" s="312" t="str">
        <f t="shared" si="150"/>
        <v/>
      </c>
      <c r="P1408" s="92" t="s">
        <v>0</v>
      </c>
      <c r="Q1408" s="141">
        <f t="shared" si="153"/>
        <v>1396</v>
      </c>
      <c r="R1408" s="278" t="str">
        <f t="shared" si="152"/>
        <v/>
      </c>
      <c r="T1408" s="282" t="str" cm="1">
        <f t="array" ref="T1408">IFERROR(INDEX(import_data,MATCH($T$8&amp;"-"&amp;$Q1408,import_key,0),T$9),"")</f>
        <v/>
      </c>
      <c r="U1408" s="280" t="str" cm="1">
        <f t="array" ref="U1408">IFERROR(INDEX(import_data,MATCH($T$8&amp;"-"&amp;$Q1408,import_key,0),U$9),"")</f>
        <v/>
      </c>
      <c r="V1408" s="300" t="str" cm="1">
        <f t="array" ref="V1408">IFERROR(INDEX(import_data,MATCH($T$8&amp;"-"&amp;$Q1408,import_key,0),V$9),"")</f>
        <v/>
      </c>
    </row>
    <row r="1409" spans="2:22" x14ac:dyDescent="0.25">
      <c r="B1409" s="141">
        <f t="shared" si="154"/>
        <v>1397</v>
      </c>
      <c r="C1409" s="278" t="str">
        <f t="shared" si="151"/>
        <v/>
      </c>
      <c r="E1409" s="282" t="str" cm="1">
        <f t="array" ref="E1409">IF($C1409="","",INDEX(import_data,$C1409,E$9))</f>
        <v/>
      </c>
      <c r="F1409" s="280" t="str" cm="1">
        <f t="array" ref="F1409">IF($C1409="","",INDEX(import_data,$C1409,F$9))</f>
        <v/>
      </c>
      <c r="G1409" s="280" t="str" cm="1">
        <f t="array" ref="G1409">IF($C1409="","",INDEX(import_data,$C1409,G$9))</f>
        <v/>
      </c>
      <c r="H1409" s="280" t="str" cm="1">
        <f t="array" ref="H1409">IF($C1409="","",IF(INDEX(import_data,$C1409,H$9)="","",INDEX(import_data,$C1409,H$9)))</f>
        <v/>
      </c>
      <c r="I1409" s="300" t="str" cm="1">
        <f t="array" ref="I1409">IF($C1409="","",IF(INDEX(import_data,$C1409,I$9)="","",INDEX(import_data,$C1409,I$9)))</f>
        <v/>
      </c>
      <c r="K1409" s="312" t="str">
        <f t="shared" si="148"/>
        <v/>
      </c>
      <c r="L1409" s="92" t="s">
        <v>0</v>
      </c>
      <c r="M1409" s="312" t="str">
        <f t="shared" si="149"/>
        <v/>
      </c>
      <c r="N1409" s="92" t="s">
        <v>0</v>
      </c>
      <c r="O1409" s="312" t="str">
        <f t="shared" si="150"/>
        <v/>
      </c>
      <c r="P1409" s="92" t="s">
        <v>0</v>
      </c>
      <c r="Q1409" s="141">
        <f t="shared" si="153"/>
        <v>1397</v>
      </c>
      <c r="R1409" s="278" t="str">
        <f t="shared" si="152"/>
        <v/>
      </c>
      <c r="T1409" s="282" t="str" cm="1">
        <f t="array" ref="T1409">IFERROR(INDEX(import_data,MATCH($T$8&amp;"-"&amp;$Q1409,import_key,0),T$9),"")</f>
        <v/>
      </c>
      <c r="U1409" s="280" t="str" cm="1">
        <f t="array" ref="U1409">IFERROR(INDEX(import_data,MATCH($T$8&amp;"-"&amp;$Q1409,import_key,0),U$9),"")</f>
        <v/>
      </c>
      <c r="V1409" s="300" t="str" cm="1">
        <f t="array" ref="V1409">IFERROR(INDEX(import_data,MATCH($T$8&amp;"-"&amp;$Q1409,import_key,0),V$9),"")</f>
        <v/>
      </c>
    </row>
    <row r="1410" spans="2:22" x14ac:dyDescent="0.25">
      <c r="B1410" s="141">
        <f t="shared" si="154"/>
        <v>1398</v>
      </c>
      <c r="C1410" s="278" t="str">
        <f t="shared" si="151"/>
        <v/>
      </c>
      <c r="E1410" s="282" t="str" cm="1">
        <f t="array" ref="E1410">IF($C1410="","",INDEX(import_data,$C1410,E$9))</f>
        <v/>
      </c>
      <c r="F1410" s="280" t="str" cm="1">
        <f t="array" ref="F1410">IF($C1410="","",INDEX(import_data,$C1410,F$9))</f>
        <v/>
      </c>
      <c r="G1410" s="280" t="str" cm="1">
        <f t="array" ref="G1410">IF($C1410="","",INDEX(import_data,$C1410,G$9))</f>
        <v/>
      </c>
      <c r="H1410" s="280" t="str" cm="1">
        <f t="array" ref="H1410">IF($C1410="","",IF(INDEX(import_data,$C1410,H$9)="","",INDEX(import_data,$C1410,H$9)))</f>
        <v/>
      </c>
      <c r="I1410" s="300" t="str" cm="1">
        <f t="array" ref="I1410">IF($C1410="","",IF(INDEX(import_data,$C1410,I$9)="","",INDEX(import_data,$C1410,I$9)))</f>
        <v/>
      </c>
      <c r="K1410" s="312" t="str">
        <f t="shared" si="148"/>
        <v/>
      </c>
      <c r="L1410" s="92" t="s">
        <v>0</v>
      </c>
      <c r="M1410" s="312" t="str">
        <f t="shared" si="149"/>
        <v/>
      </c>
      <c r="N1410" s="92" t="s">
        <v>0</v>
      </c>
      <c r="O1410" s="312" t="str">
        <f t="shared" si="150"/>
        <v/>
      </c>
      <c r="P1410" s="92" t="s">
        <v>0</v>
      </c>
      <c r="Q1410" s="141">
        <f t="shared" si="153"/>
        <v>1398</v>
      </c>
      <c r="R1410" s="278" t="str">
        <f t="shared" si="152"/>
        <v/>
      </c>
      <c r="T1410" s="282" t="str" cm="1">
        <f t="array" ref="T1410">IFERROR(INDEX(import_data,MATCH($T$8&amp;"-"&amp;$Q1410,import_key,0),T$9),"")</f>
        <v/>
      </c>
      <c r="U1410" s="280" t="str" cm="1">
        <f t="array" ref="U1410">IFERROR(INDEX(import_data,MATCH($T$8&amp;"-"&amp;$Q1410,import_key,0),U$9),"")</f>
        <v/>
      </c>
      <c r="V1410" s="300" t="str" cm="1">
        <f t="array" ref="V1410">IFERROR(INDEX(import_data,MATCH($T$8&amp;"-"&amp;$Q1410,import_key,0),V$9),"")</f>
        <v/>
      </c>
    </row>
    <row r="1411" spans="2:22" x14ac:dyDescent="0.25">
      <c r="B1411" s="141">
        <f t="shared" si="154"/>
        <v>1399</v>
      </c>
      <c r="C1411" s="278" t="str">
        <f t="shared" si="151"/>
        <v/>
      </c>
      <c r="E1411" s="282" t="str" cm="1">
        <f t="array" ref="E1411">IF($C1411="","",INDEX(import_data,$C1411,E$9))</f>
        <v/>
      </c>
      <c r="F1411" s="280" t="str" cm="1">
        <f t="array" ref="F1411">IF($C1411="","",INDEX(import_data,$C1411,F$9))</f>
        <v/>
      </c>
      <c r="G1411" s="280" t="str" cm="1">
        <f t="array" ref="G1411">IF($C1411="","",INDEX(import_data,$C1411,G$9))</f>
        <v/>
      </c>
      <c r="H1411" s="280" t="str" cm="1">
        <f t="array" ref="H1411">IF($C1411="","",IF(INDEX(import_data,$C1411,H$9)="","",INDEX(import_data,$C1411,H$9)))</f>
        <v/>
      </c>
      <c r="I1411" s="300" t="str" cm="1">
        <f t="array" ref="I1411">IF($C1411="","",IF(INDEX(import_data,$C1411,I$9)="","",INDEX(import_data,$C1411,I$9)))</f>
        <v/>
      </c>
      <c r="K1411" s="312" t="str">
        <f t="shared" si="148"/>
        <v/>
      </c>
      <c r="L1411" s="92" t="s">
        <v>0</v>
      </c>
      <c r="M1411" s="312" t="str">
        <f t="shared" si="149"/>
        <v/>
      </c>
      <c r="N1411" s="92" t="s">
        <v>0</v>
      </c>
      <c r="O1411" s="312" t="str">
        <f t="shared" si="150"/>
        <v/>
      </c>
      <c r="P1411" s="92" t="s">
        <v>0</v>
      </c>
      <c r="Q1411" s="141">
        <f t="shared" si="153"/>
        <v>1399</v>
      </c>
      <c r="R1411" s="278" t="str">
        <f t="shared" si="152"/>
        <v/>
      </c>
      <c r="T1411" s="282" t="str" cm="1">
        <f t="array" ref="T1411">IFERROR(INDEX(import_data,MATCH($T$8&amp;"-"&amp;$Q1411,import_key,0),T$9),"")</f>
        <v/>
      </c>
      <c r="U1411" s="280" t="str" cm="1">
        <f t="array" ref="U1411">IFERROR(INDEX(import_data,MATCH($T$8&amp;"-"&amp;$Q1411,import_key,0),U$9),"")</f>
        <v/>
      </c>
      <c r="V1411" s="300" t="str" cm="1">
        <f t="array" ref="V1411">IFERROR(INDEX(import_data,MATCH($T$8&amp;"-"&amp;$Q1411,import_key,0),V$9),"")</f>
        <v/>
      </c>
    </row>
    <row r="1412" spans="2:22" x14ac:dyDescent="0.25">
      <c r="B1412" s="141">
        <f t="shared" si="154"/>
        <v>1400</v>
      </c>
      <c r="C1412" s="278" t="str">
        <f t="shared" si="151"/>
        <v/>
      </c>
      <c r="E1412" s="282" t="str" cm="1">
        <f t="array" ref="E1412">IF($C1412="","",INDEX(import_data,$C1412,E$9))</f>
        <v/>
      </c>
      <c r="F1412" s="280" t="str" cm="1">
        <f t="array" ref="F1412">IF($C1412="","",INDEX(import_data,$C1412,F$9))</f>
        <v/>
      </c>
      <c r="G1412" s="280" t="str" cm="1">
        <f t="array" ref="G1412">IF($C1412="","",INDEX(import_data,$C1412,G$9))</f>
        <v/>
      </c>
      <c r="H1412" s="280" t="str" cm="1">
        <f t="array" ref="H1412">IF($C1412="","",IF(INDEX(import_data,$C1412,H$9)="","",INDEX(import_data,$C1412,H$9)))</f>
        <v/>
      </c>
      <c r="I1412" s="300" t="str" cm="1">
        <f t="array" ref="I1412">IF($C1412="","",IF(INDEX(import_data,$C1412,I$9)="","",INDEX(import_data,$C1412,I$9)))</f>
        <v/>
      </c>
      <c r="K1412" s="312" t="str">
        <f t="shared" si="148"/>
        <v/>
      </c>
      <c r="L1412" s="92" t="s">
        <v>0</v>
      </c>
      <c r="M1412" s="312" t="str">
        <f t="shared" si="149"/>
        <v/>
      </c>
      <c r="N1412" s="92" t="s">
        <v>0</v>
      </c>
      <c r="O1412" s="312" t="str">
        <f t="shared" si="150"/>
        <v/>
      </c>
      <c r="P1412" s="92" t="s">
        <v>0</v>
      </c>
      <c r="Q1412" s="141">
        <f t="shared" si="153"/>
        <v>1400</v>
      </c>
      <c r="R1412" s="278" t="str">
        <f t="shared" si="152"/>
        <v/>
      </c>
      <c r="T1412" s="282" t="str" cm="1">
        <f t="array" ref="T1412">IFERROR(INDEX(import_data,MATCH($T$8&amp;"-"&amp;$Q1412,import_key,0),T$9),"")</f>
        <v/>
      </c>
      <c r="U1412" s="280" t="str" cm="1">
        <f t="array" ref="U1412">IFERROR(INDEX(import_data,MATCH($T$8&amp;"-"&amp;$Q1412,import_key,0),U$9),"")</f>
        <v/>
      </c>
      <c r="V1412" s="300" t="str" cm="1">
        <f t="array" ref="V1412">IFERROR(INDEX(import_data,MATCH($T$8&amp;"-"&amp;$Q1412,import_key,0),V$9),"")</f>
        <v/>
      </c>
    </row>
    <row r="1413" spans="2:22" x14ac:dyDescent="0.25">
      <c r="B1413" s="141">
        <f t="shared" si="154"/>
        <v>1401</v>
      </c>
      <c r="C1413" s="278" t="str">
        <f t="shared" si="151"/>
        <v/>
      </c>
      <c r="E1413" s="282" t="str" cm="1">
        <f t="array" ref="E1413">IF($C1413="","",INDEX(import_data,$C1413,E$9))</f>
        <v/>
      </c>
      <c r="F1413" s="280" t="str" cm="1">
        <f t="array" ref="F1413">IF($C1413="","",INDEX(import_data,$C1413,F$9))</f>
        <v/>
      </c>
      <c r="G1413" s="280" t="str" cm="1">
        <f t="array" ref="G1413">IF($C1413="","",INDEX(import_data,$C1413,G$9))</f>
        <v/>
      </c>
      <c r="H1413" s="280" t="str" cm="1">
        <f t="array" ref="H1413">IF($C1413="","",IF(INDEX(import_data,$C1413,H$9)="","",INDEX(import_data,$C1413,H$9)))</f>
        <v/>
      </c>
      <c r="I1413" s="300" t="str" cm="1">
        <f t="array" ref="I1413">IF($C1413="","",IF(INDEX(import_data,$C1413,I$9)="","",INDEX(import_data,$C1413,I$9)))</f>
        <v/>
      </c>
      <c r="K1413" s="312" t="str">
        <f t="shared" si="148"/>
        <v/>
      </c>
      <c r="L1413" s="92" t="s">
        <v>0</v>
      </c>
      <c r="M1413" s="312" t="str">
        <f t="shared" si="149"/>
        <v/>
      </c>
      <c r="N1413" s="92" t="s">
        <v>0</v>
      </c>
      <c r="O1413" s="312" t="str">
        <f t="shared" si="150"/>
        <v/>
      </c>
      <c r="P1413" s="92" t="s">
        <v>0</v>
      </c>
      <c r="Q1413" s="141">
        <f t="shared" si="153"/>
        <v>1401</v>
      </c>
      <c r="R1413" s="278" t="str">
        <f t="shared" si="152"/>
        <v/>
      </c>
      <c r="T1413" s="282" t="str" cm="1">
        <f t="array" ref="T1413">IFERROR(INDEX(import_data,MATCH($T$8&amp;"-"&amp;$Q1413,import_key,0),T$9),"")</f>
        <v/>
      </c>
      <c r="U1413" s="280" t="str" cm="1">
        <f t="array" ref="U1413">IFERROR(INDEX(import_data,MATCH($T$8&amp;"-"&amp;$Q1413,import_key,0),U$9),"")</f>
        <v/>
      </c>
      <c r="V1413" s="300" t="str" cm="1">
        <f t="array" ref="V1413">IFERROR(INDEX(import_data,MATCH($T$8&amp;"-"&amp;$Q1413,import_key,0),V$9),"")</f>
        <v/>
      </c>
    </row>
    <row r="1414" spans="2:22" x14ac:dyDescent="0.25">
      <c r="B1414" s="141">
        <f t="shared" si="154"/>
        <v>1402</v>
      </c>
      <c r="C1414" s="278" t="str">
        <f t="shared" si="151"/>
        <v/>
      </c>
      <c r="E1414" s="282" t="str" cm="1">
        <f t="array" ref="E1414">IF($C1414="","",INDEX(import_data,$C1414,E$9))</f>
        <v/>
      </c>
      <c r="F1414" s="280" t="str" cm="1">
        <f t="array" ref="F1414">IF($C1414="","",INDEX(import_data,$C1414,F$9))</f>
        <v/>
      </c>
      <c r="G1414" s="280" t="str" cm="1">
        <f t="array" ref="G1414">IF($C1414="","",INDEX(import_data,$C1414,G$9))</f>
        <v/>
      </c>
      <c r="H1414" s="280" t="str" cm="1">
        <f t="array" ref="H1414">IF($C1414="","",IF(INDEX(import_data,$C1414,H$9)="","",INDEX(import_data,$C1414,H$9)))</f>
        <v/>
      </c>
      <c r="I1414" s="300" t="str" cm="1">
        <f t="array" ref="I1414">IF($C1414="","",IF(INDEX(import_data,$C1414,I$9)="","",INDEX(import_data,$C1414,I$9)))</f>
        <v/>
      </c>
      <c r="K1414" s="312" t="str">
        <f t="shared" si="148"/>
        <v/>
      </c>
      <c r="L1414" s="92" t="s">
        <v>0</v>
      </c>
      <c r="M1414" s="312" t="str">
        <f t="shared" si="149"/>
        <v/>
      </c>
      <c r="N1414" s="92" t="s">
        <v>0</v>
      </c>
      <c r="O1414" s="312" t="str">
        <f t="shared" si="150"/>
        <v/>
      </c>
      <c r="P1414" s="92" t="s">
        <v>0</v>
      </c>
      <c r="Q1414" s="141">
        <f t="shared" si="153"/>
        <v>1402</v>
      </c>
      <c r="R1414" s="278" t="str">
        <f t="shared" si="152"/>
        <v/>
      </c>
      <c r="T1414" s="282" t="str" cm="1">
        <f t="array" ref="T1414">IFERROR(INDEX(import_data,MATCH($T$8&amp;"-"&amp;$Q1414,import_key,0),T$9),"")</f>
        <v/>
      </c>
      <c r="U1414" s="280" t="str" cm="1">
        <f t="array" ref="U1414">IFERROR(INDEX(import_data,MATCH($T$8&amp;"-"&amp;$Q1414,import_key,0),U$9),"")</f>
        <v/>
      </c>
      <c r="V1414" s="300" t="str" cm="1">
        <f t="array" ref="V1414">IFERROR(INDEX(import_data,MATCH($T$8&amp;"-"&amp;$Q1414,import_key,0),V$9),"")</f>
        <v/>
      </c>
    </row>
    <row r="1415" spans="2:22" x14ac:dyDescent="0.25">
      <c r="B1415" s="141">
        <f t="shared" si="154"/>
        <v>1403</v>
      </c>
      <c r="C1415" s="278" t="str">
        <f t="shared" si="151"/>
        <v/>
      </c>
      <c r="E1415" s="282" t="str" cm="1">
        <f t="array" ref="E1415">IF($C1415="","",INDEX(import_data,$C1415,E$9))</f>
        <v/>
      </c>
      <c r="F1415" s="280" t="str" cm="1">
        <f t="array" ref="F1415">IF($C1415="","",INDEX(import_data,$C1415,F$9))</f>
        <v/>
      </c>
      <c r="G1415" s="280" t="str" cm="1">
        <f t="array" ref="G1415">IF($C1415="","",INDEX(import_data,$C1415,G$9))</f>
        <v/>
      </c>
      <c r="H1415" s="280" t="str" cm="1">
        <f t="array" ref="H1415">IF($C1415="","",IF(INDEX(import_data,$C1415,H$9)="","",INDEX(import_data,$C1415,H$9)))</f>
        <v/>
      </c>
      <c r="I1415" s="300" t="str" cm="1">
        <f t="array" ref="I1415">IF($C1415="","",IF(INDEX(import_data,$C1415,I$9)="","",INDEX(import_data,$C1415,I$9)))</f>
        <v/>
      </c>
      <c r="K1415" s="312" t="str">
        <f t="shared" si="148"/>
        <v/>
      </c>
      <c r="L1415" s="92" t="s">
        <v>0</v>
      </c>
      <c r="M1415" s="312" t="str">
        <f t="shared" si="149"/>
        <v/>
      </c>
      <c r="N1415" s="92" t="s">
        <v>0</v>
      </c>
      <c r="O1415" s="312" t="str">
        <f t="shared" si="150"/>
        <v/>
      </c>
      <c r="P1415" s="92" t="s">
        <v>0</v>
      </c>
      <c r="Q1415" s="141">
        <f t="shared" si="153"/>
        <v>1403</v>
      </c>
      <c r="R1415" s="278" t="str">
        <f t="shared" si="152"/>
        <v/>
      </c>
      <c r="T1415" s="282" t="str" cm="1">
        <f t="array" ref="T1415">IFERROR(INDEX(import_data,MATCH($T$8&amp;"-"&amp;$Q1415,import_key,0),T$9),"")</f>
        <v/>
      </c>
      <c r="U1415" s="280" t="str" cm="1">
        <f t="array" ref="U1415">IFERROR(INDEX(import_data,MATCH($T$8&amp;"-"&amp;$Q1415,import_key,0),U$9),"")</f>
        <v/>
      </c>
      <c r="V1415" s="300" t="str" cm="1">
        <f t="array" ref="V1415">IFERROR(INDEX(import_data,MATCH($T$8&amp;"-"&amp;$Q1415,import_key,0),V$9),"")</f>
        <v/>
      </c>
    </row>
    <row r="1416" spans="2:22" x14ac:dyDescent="0.25">
      <c r="B1416" s="141">
        <f t="shared" si="154"/>
        <v>1404</v>
      </c>
      <c r="C1416" s="278" t="str">
        <f t="shared" si="151"/>
        <v/>
      </c>
      <c r="E1416" s="282" t="str" cm="1">
        <f t="array" ref="E1416">IF($C1416="","",INDEX(import_data,$C1416,E$9))</f>
        <v/>
      </c>
      <c r="F1416" s="280" t="str" cm="1">
        <f t="array" ref="F1416">IF($C1416="","",INDEX(import_data,$C1416,F$9))</f>
        <v/>
      </c>
      <c r="G1416" s="280" t="str" cm="1">
        <f t="array" ref="G1416">IF($C1416="","",INDEX(import_data,$C1416,G$9))</f>
        <v/>
      </c>
      <c r="H1416" s="280" t="str" cm="1">
        <f t="array" ref="H1416">IF($C1416="","",IF(INDEX(import_data,$C1416,H$9)="","",INDEX(import_data,$C1416,H$9)))</f>
        <v/>
      </c>
      <c r="I1416" s="300" t="str" cm="1">
        <f t="array" ref="I1416">IF($C1416="","",IF(INDEX(import_data,$C1416,I$9)="","",INDEX(import_data,$C1416,I$9)))</f>
        <v/>
      </c>
      <c r="K1416" s="312" t="str">
        <f t="shared" si="148"/>
        <v/>
      </c>
      <c r="L1416" s="92" t="s">
        <v>0</v>
      </c>
      <c r="M1416" s="312" t="str">
        <f t="shared" si="149"/>
        <v/>
      </c>
      <c r="N1416" s="92" t="s">
        <v>0</v>
      </c>
      <c r="O1416" s="312" t="str">
        <f t="shared" si="150"/>
        <v/>
      </c>
      <c r="P1416" s="92" t="s">
        <v>0</v>
      </c>
      <c r="Q1416" s="141">
        <f t="shared" si="153"/>
        <v>1404</v>
      </c>
      <c r="R1416" s="278" t="str">
        <f t="shared" si="152"/>
        <v/>
      </c>
      <c r="T1416" s="282" t="str" cm="1">
        <f t="array" ref="T1416">IFERROR(INDEX(import_data,MATCH($T$8&amp;"-"&amp;$Q1416,import_key,0),T$9),"")</f>
        <v/>
      </c>
      <c r="U1416" s="280" t="str" cm="1">
        <f t="array" ref="U1416">IFERROR(INDEX(import_data,MATCH($T$8&amp;"-"&amp;$Q1416,import_key,0),U$9),"")</f>
        <v/>
      </c>
      <c r="V1416" s="300" t="str" cm="1">
        <f t="array" ref="V1416">IFERROR(INDEX(import_data,MATCH($T$8&amp;"-"&amp;$Q1416,import_key,0),V$9),"")</f>
        <v/>
      </c>
    </row>
    <row r="1417" spans="2:22" x14ac:dyDescent="0.25">
      <c r="B1417" s="141">
        <f t="shared" si="154"/>
        <v>1405</v>
      </c>
      <c r="C1417" s="278" t="str">
        <f t="shared" si="151"/>
        <v/>
      </c>
      <c r="E1417" s="282" t="str" cm="1">
        <f t="array" ref="E1417">IF($C1417="","",INDEX(import_data,$C1417,E$9))</f>
        <v/>
      </c>
      <c r="F1417" s="280" t="str" cm="1">
        <f t="array" ref="F1417">IF($C1417="","",INDEX(import_data,$C1417,F$9))</f>
        <v/>
      </c>
      <c r="G1417" s="280" t="str" cm="1">
        <f t="array" ref="G1417">IF($C1417="","",INDEX(import_data,$C1417,G$9))</f>
        <v/>
      </c>
      <c r="H1417" s="280" t="str" cm="1">
        <f t="array" ref="H1417">IF($C1417="","",IF(INDEX(import_data,$C1417,H$9)="","",INDEX(import_data,$C1417,H$9)))</f>
        <v/>
      </c>
      <c r="I1417" s="300" t="str" cm="1">
        <f t="array" ref="I1417">IF($C1417="","",IF(INDEX(import_data,$C1417,I$9)="","",INDEX(import_data,$C1417,I$9)))</f>
        <v/>
      </c>
      <c r="K1417" s="312" t="str">
        <f t="shared" si="148"/>
        <v/>
      </c>
      <c r="L1417" s="92" t="s">
        <v>0</v>
      </c>
      <c r="M1417" s="312" t="str">
        <f t="shared" si="149"/>
        <v/>
      </c>
      <c r="N1417" s="92" t="s">
        <v>0</v>
      </c>
      <c r="O1417" s="312" t="str">
        <f t="shared" si="150"/>
        <v/>
      </c>
      <c r="P1417" s="92" t="s">
        <v>0</v>
      </c>
      <c r="Q1417" s="141">
        <f t="shared" si="153"/>
        <v>1405</v>
      </c>
      <c r="R1417" s="278" t="str">
        <f t="shared" si="152"/>
        <v/>
      </c>
      <c r="T1417" s="282" t="str" cm="1">
        <f t="array" ref="T1417">IFERROR(INDEX(import_data,MATCH($T$8&amp;"-"&amp;$Q1417,import_key,0),T$9),"")</f>
        <v/>
      </c>
      <c r="U1417" s="280" t="str" cm="1">
        <f t="array" ref="U1417">IFERROR(INDEX(import_data,MATCH($T$8&amp;"-"&amp;$Q1417,import_key,0),U$9),"")</f>
        <v/>
      </c>
      <c r="V1417" s="300" t="str" cm="1">
        <f t="array" ref="V1417">IFERROR(INDEX(import_data,MATCH($T$8&amp;"-"&amp;$Q1417,import_key,0),V$9),"")</f>
        <v/>
      </c>
    </row>
    <row r="1418" spans="2:22" x14ac:dyDescent="0.25">
      <c r="B1418" s="141">
        <f t="shared" si="154"/>
        <v>1406</v>
      </c>
      <c r="C1418" s="278" t="str">
        <f t="shared" si="151"/>
        <v/>
      </c>
      <c r="E1418" s="282" t="str" cm="1">
        <f t="array" ref="E1418">IF($C1418="","",INDEX(import_data,$C1418,E$9))</f>
        <v/>
      </c>
      <c r="F1418" s="280" t="str" cm="1">
        <f t="array" ref="F1418">IF($C1418="","",INDEX(import_data,$C1418,F$9))</f>
        <v/>
      </c>
      <c r="G1418" s="280" t="str" cm="1">
        <f t="array" ref="G1418">IF($C1418="","",INDEX(import_data,$C1418,G$9))</f>
        <v/>
      </c>
      <c r="H1418" s="280" t="str" cm="1">
        <f t="array" ref="H1418">IF($C1418="","",IF(INDEX(import_data,$C1418,H$9)="","",INDEX(import_data,$C1418,H$9)))</f>
        <v/>
      </c>
      <c r="I1418" s="300" t="str" cm="1">
        <f t="array" ref="I1418">IF($C1418="","",IF(INDEX(import_data,$C1418,I$9)="","",INDEX(import_data,$C1418,I$9)))</f>
        <v/>
      </c>
      <c r="K1418" s="312" t="str">
        <f t="shared" si="148"/>
        <v/>
      </c>
      <c r="L1418" s="92" t="s">
        <v>0</v>
      </c>
      <c r="M1418" s="312" t="str">
        <f t="shared" si="149"/>
        <v/>
      </c>
      <c r="N1418" s="92" t="s">
        <v>0</v>
      </c>
      <c r="O1418" s="312" t="str">
        <f t="shared" si="150"/>
        <v/>
      </c>
      <c r="P1418" s="92" t="s">
        <v>0</v>
      </c>
      <c r="Q1418" s="141">
        <f t="shared" si="153"/>
        <v>1406</v>
      </c>
      <c r="R1418" s="278" t="str">
        <f t="shared" si="152"/>
        <v/>
      </c>
      <c r="T1418" s="282" t="str" cm="1">
        <f t="array" ref="T1418">IFERROR(INDEX(import_data,MATCH($T$8&amp;"-"&amp;$Q1418,import_key,0),T$9),"")</f>
        <v/>
      </c>
      <c r="U1418" s="280" t="str" cm="1">
        <f t="array" ref="U1418">IFERROR(INDEX(import_data,MATCH($T$8&amp;"-"&amp;$Q1418,import_key,0),U$9),"")</f>
        <v/>
      </c>
      <c r="V1418" s="300" t="str" cm="1">
        <f t="array" ref="V1418">IFERROR(INDEX(import_data,MATCH($T$8&amp;"-"&amp;$Q1418,import_key,0),V$9),"")</f>
        <v/>
      </c>
    </row>
    <row r="1419" spans="2:22" x14ac:dyDescent="0.25">
      <c r="B1419" s="141">
        <f t="shared" si="154"/>
        <v>1407</v>
      </c>
      <c r="C1419" s="278" t="str">
        <f t="shared" si="151"/>
        <v/>
      </c>
      <c r="E1419" s="282" t="str" cm="1">
        <f t="array" ref="E1419">IF($C1419="","",INDEX(import_data,$C1419,E$9))</f>
        <v/>
      </c>
      <c r="F1419" s="280" t="str" cm="1">
        <f t="array" ref="F1419">IF($C1419="","",INDEX(import_data,$C1419,F$9))</f>
        <v/>
      </c>
      <c r="G1419" s="280" t="str" cm="1">
        <f t="array" ref="G1419">IF($C1419="","",INDEX(import_data,$C1419,G$9))</f>
        <v/>
      </c>
      <c r="H1419" s="280" t="str" cm="1">
        <f t="array" ref="H1419">IF($C1419="","",IF(INDEX(import_data,$C1419,H$9)="","",INDEX(import_data,$C1419,H$9)))</f>
        <v/>
      </c>
      <c r="I1419" s="300" t="str" cm="1">
        <f t="array" ref="I1419">IF($C1419="","",IF(INDEX(import_data,$C1419,I$9)="","",INDEX(import_data,$C1419,I$9)))</f>
        <v/>
      </c>
      <c r="K1419" s="312" t="str">
        <f t="shared" si="148"/>
        <v/>
      </c>
      <c r="L1419" s="92" t="s">
        <v>0</v>
      </c>
      <c r="M1419" s="312" t="str">
        <f t="shared" si="149"/>
        <v/>
      </c>
      <c r="N1419" s="92" t="s">
        <v>0</v>
      </c>
      <c r="O1419" s="312" t="str">
        <f t="shared" si="150"/>
        <v/>
      </c>
      <c r="P1419" s="92" t="s">
        <v>0</v>
      </c>
      <c r="Q1419" s="141">
        <f t="shared" si="153"/>
        <v>1407</v>
      </c>
      <c r="R1419" s="278" t="str">
        <f t="shared" si="152"/>
        <v/>
      </c>
      <c r="T1419" s="282" t="str" cm="1">
        <f t="array" ref="T1419">IFERROR(INDEX(import_data,MATCH($T$8&amp;"-"&amp;$Q1419,import_key,0),T$9),"")</f>
        <v/>
      </c>
      <c r="U1419" s="280" t="str" cm="1">
        <f t="array" ref="U1419">IFERROR(INDEX(import_data,MATCH($T$8&amp;"-"&amp;$Q1419,import_key,0),U$9),"")</f>
        <v/>
      </c>
      <c r="V1419" s="300" t="str" cm="1">
        <f t="array" ref="V1419">IFERROR(INDEX(import_data,MATCH($T$8&amp;"-"&amp;$Q1419,import_key,0),V$9),"")</f>
        <v/>
      </c>
    </row>
    <row r="1420" spans="2:22" x14ac:dyDescent="0.25">
      <c r="B1420" s="141">
        <f t="shared" si="154"/>
        <v>1408</v>
      </c>
      <c r="C1420" s="278" t="str">
        <f t="shared" si="151"/>
        <v/>
      </c>
      <c r="E1420" s="282" t="str" cm="1">
        <f t="array" ref="E1420">IF($C1420="","",INDEX(import_data,$C1420,E$9))</f>
        <v/>
      </c>
      <c r="F1420" s="280" t="str" cm="1">
        <f t="array" ref="F1420">IF($C1420="","",INDEX(import_data,$C1420,F$9))</f>
        <v/>
      </c>
      <c r="G1420" s="280" t="str" cm="1">
        <f t="array" ref="G1420">IF($C1420="","",INDEX(import_data,$C1420,G$9))</f>
        <v/>
      </c>
      <c r="H1420" s="280" t="str" cm="1">
        <f t="array" ref="H1420">IF($C1420="","",IF(INDEX(import_data,$C1420,H$9)="","",INDEX(import_data,$C1420,H$9)))</f>
        <v/>
      </c>
      <c r="I1420" s="300" t="str" cm="1">
        <f t="array" ref="I1420">IF($C1420="","",IF(INDEX(import_data,$C1420,I$9)="","",INDEX(import_data,$C1420,I$9)))</f>
        <v/>
      </c>
      <c r="K1420" s="312" t="str">
        <f t="shared" ref="K1420:K1483" si="155">IF(F1420="","",F1420) &amp; IF(G1420="",""," – " &amp; G1420) &amp; IF(H1420="",""," – " &amp; H1420) &amp; IF(I1420="",""," – " &amp; I1420)</f>
        <v/>
      </c>
      <c r="L1420" s="92" t="s">
        <v>0</v>
      </c>
      <c r="M1420" s="312" t="str">
        <f t="shared" ref="M1420:M1483" si="156">IF(F1420="","",F1420) &amp; IF(G1420="",""," – " &amp; G1420) &amp; IF(H1420="",""," – " &amp; H1420)</f>
        <v/>
      </c>
      <c r="N1420" s="92" t="s">
        <v>0</v>
      </c>
      <c r="O1420" s="312" t="str">
        <f t="shared" ref="O1420:O1483" si="157">IF(F1420="","",F1420) &amp; IF(G1420="",""," – " &amp; G1420)</f>
        <v/>
      </c>
      <c r="P1420" s="92" t="s">
        <v>0</v>
      </c>
      <c r="Q1420" s="141">
        <f t="shared" si="153"/>
        <v>1408</v>
      </c>
      <c r="R1420" s="278" t="str">
        <f t="shared" si="152"/>
        <v/>
      </c>
      <c r="T1420" s="282" t="str" cm="1">
        <f t="array" ref="T1420">IFERROR(INDEX(import_data,MATCH($T$8&amp;"-"&amp;$Q1420,import_key,0),T$9),"")</f>
        <v/>
      </c>
      <c r="U1420" s="280" t="str" cm="1">
        <f t="array" ref="U1420">IFERROR(INDEX(import_data,MATCH($T$8&amp;"-"&amp;$Q1420,import_key,0),U$9),"")</f>
        <v/>
      </c>
      <c r="V1420" s="300" t="str" cm="1">
        <f t="array" ref="V1420">IFERROR(INDEX(import_data,MATCH($T$8&amp;"-"&amp;$Q1420,import_key,0),V$9),"")</f>
        <v/>
      </c>
    </row>
    <row r="1421" spans="2:22" x14ac:dyDescent="0.25">
      <c r="B1421" s="141">
        <f t="shared" si="154"/>
        <v>1409</v>
      </c>
      <c r="C1421" s="278" t="str">
        <f t="shared" ref="C1421:C1484" si="158">IFERROR(MATCH($E$8&amp;"-"&amp;B1421,import_key,0),"")</f>
        <v/>
      </c>
      <c r="E1421" s="282" t="str" cm="1">
        <f t="array" ref="E1421">IF($C1421="","",INDEX(import_data,$C1421,E$9))</f>
        <v/>
      </c>
      <c r="F1421" s="280" t="str" cm="1">
        <f t="array" ref="F1421">IF($C1421="","",INDEX(import_data,$C1421,F$9))</f>
        <v/>
      </c>
      <c r="G1421" s="280" t="str" cm="1">
        <f t="array" ref="G1421">IF($C1421="","",INDEX(import_data,$C1421,G$9))</f>
        <v/>
      </c>
      <c r="H1421" s="280" t="str" cm="1">
        <f t="array" ref="H1421">IF($C1421="","",IF(INDEX(import_data,$C1421,H$9)="","",INDEX(import_data,$C1421,H$9)))</f>
        <v/>
      </c>
      <c r="I1421" s="300" t="str" cm="1">
        <f t="array" ref="I1421">IF($C1421="","",IF(INDEX(import_data,$C1421,I$9)="","",INDEX(import_data,$C1421,I$9)))</f>
        <v/>
      </c>
      <c r="K1421" s="312" t="str">
        <f t="shared" si="155"/>
        <v/>
      </c>
      <c r="L1421" s="92" t="s">
        <v>0</v>
      </c>
      <c r="M1421" s="312" t="str">
        <f t="shared" si="156"/>
        <v/>
      </c>
      <c r="N1421" s="92" t="s">
        <v>0</v>
      </c>
      <c r="O1421" s="312" t="str">
        <f t="shared" si="157"/>
        <v/>
      </c>
      <c r="P1421" s="92" t="s">
        <v>0</v>
      </c>
      <c r="Q1421" s="141">
        <f t="shared" si="153"/>
        <v>1409</v>
      </c>
      <c r="R1421" s="278" t="str">
        <f t="shared" ref="R1421:R1484" si="159">IFERROR(MATCH($T$8&amp;"-"&amp;Q1421,import_key,0),"")</f>
        <v/>
      </c>
      <c r="T1421" s="282" t="str" cm="1">
        <f t="array" ref="T1421">IFERROR(INDEX(import_data,MATCH($T$8&amp;"-"&amp;$Q1421,import_key,0),T$9),"")</f>
        <v/>
      </c>
      <c r="U1421" s="301" t="str" cm="1">
        <f t="array" ref="U1421">IFERROR(INDEX(import_data,MATCH($T$8&amp;"-"&amp;$Q1421,import_key,0),U$9),"")</f>
        <v/>
      </c>
      <c r="V1421" s="300" t="str" cm="1">
        <f t="array" ref="V1421">IFERROR(INDEX(import_data,MATCH($T$8&amp;"-"&amp;$Q1421,import_key,0),V$9),"")</f>
        <v/>
      </c>
    </row>
    <row r="1422" spans="2:22" x14ac:dyDescent="0.25">
      <c r="B1422" s="141">
        <f t="shared" si="154"/>
        <v>1410</v>
      </c>
      <c r="C1422" s="278" t="str">
        <f t="shared" si="158"/>
        <v/>
      </c>
      <c r="E1422" s="282" t="str" cm="1">
        <f t="array" ref="E1422">IF($C1422="","",INDEX(import_data,$C1422,E$9))</f>
        <v/>
      </c>
      <c r="F1422" s="280" t="str" cm="1">
        <f t="array" ref="F1422">IF($C1422="","",INDEX(import_data,$C1422,F$9))</f>
        <v/>
      </c>
      <c r="G1422" s="280" t="str" cm="1">
        <f t="array" ref="G1422">IF($C1422="","",INDEX(import_data,$C1422,G$9))</f>
        <v/>
      </c>
      <c r="H1422" s="280" t="str" cm="1">
        <f t="array" ref="H1422">IF($C1422="","",IF(INDEX(import_data,$C1422,H$9)="","",INDEX(import_data,$C1422,H$9)))</f>
        <v/>
      </c>
      <c r="I1422" s="300" t="str" cm="1">
        <f t="array" ref="I1422">IF($C1422="","",IF(INDEX(import_data,$C1422,I$9)="","",INDEX(import_data,$C1422,I$9)))</f>
        <v/>
      </c>
      <c r="K1422" s="312" t="str">
        <f t="shared" si="155"/>
        <v/>
      </c>
      <c r="L1422" s="92" t="s">
        <v>0</v>
      </c>
      <c r="M1422" s="312" t="str">
        <f t="shared" si="156"/>
        <v/>
      </c>
      <c r="N1422" s="92" t="s">
        <v>0</v>
      </c>
      <c r="O1422" s="312" t="str">
        <f t="shared" si="157"/>
        <v/>
      </c>
      <c r="P1422" s="92" t="s">
        <v>0</v>
      </c>
      <c r="Q1422" s="141">
        <f t="shared" ref="Q1422:Q1485" si="160">Q1421+1</f>
        <v>1410</v>
      </c>
      <c r="R1422" s="278" t="str">
        <f t="shared" si="159"/>
        <v/>
      </c>
      <c r="T1422" s="282" t="str" cm="1">
        <f t="array" ref="T1422">IFERROR(INDEX(import_data,MATCH($T$8&amp;"-"&amp;$Q1422,import_key,0),T$9),"")</f>
        <v/>
      </c>
      <c r="U1422" s="280" t="str" cm="1">
        <f t="array" ref="U1422">IFERROR(INDEX(import_data,MATCH($T$8&amp;"-"&amp;$Q1422,import_key,0),U$9),"")</f>
        <v/>
      </c>
      <c r="V1422" s="300" t="str" cm="1">
        <f t="array" ref="V1422">IFERROR(INDEX(import_data,MATCH($T$8&amp;"-"&amp;$Q1422,import_key,0),V$9),"")</f>
        <v/>
      </c>
    </row>
    <row r="1423" spans="2:22" x14ac:dyDescent="0.25">
      <c r="B1423" s="141">
        <f t="shared" si="154"/>
        <v>1411</v>
      </c>
      <c r="C1423" s="278" t="str">
        <f t="shared" si="158"/>
        <v/>
      </c>
      <c r="E1423" s="282" t="str" cm="1">
        <f t="array" ref="E1423">IF($C1423="","",INDEX(import_data,$C1423,E$9))</f>
        <v/>
      </c>
      <c r="F1423" s="280" t="str" cm="1">
        <f t="array" ref="F1423">IF($C1423="","",INDEX(import_data,$C1423,F$9))</f>
        <v/>
      </c>
      <c r="G1423" s="280" t="str" cm="1">
        <f t="array" ref="G1423">IF($C1423="","",INDEX(import_data,$C1423,G$9))</f>
        <v/>
      </c>
      <c r="H1423" s="280" t="str" cm="1">
        <f t="array" ref="H1423">IF($C1423="","",IF(INDEX(import_data,$C1423,H$9)="","",INDEX(import_data,$C1423,H$9)))</f>
        <v/>
      </c>
      <c r="I1423" s="300" t="str" cm="1">
        <f t="array" ref="I1423">IF($C1423="","",IF(INDEX(import_data,$C1423,I$9)="","",INDEX(import_data,$C1423,I$9)))</f>
        <v/>
      </c>
      <c r="K1423" s="312" t="str">
        <f t="shared" si="155"/>
        <v/>
      </c>
      <c r="L1423" s="92" t="s">
        <v>0</v>
      </c>
      <c r="M1423" s="312" t="str">
        <f t="shared" si="156"/>
        <v/>
      </c>
      <c r="N1423" s="92" t="s">
        <v>0</v>
      </c>
      <c r="O1423" s="312" t="str">
        <f t="shared" si="157"/>
        <v/>
      </c>
      <c r="P1423" s="92" t="s">
        <v>0</v>
      </c>
      <c r="Q1423" s="141">
        <f t="shared" si="160"/>
        <v>1411</v>
      </c>
      <c r="R1423" s="278" t="str">
        <f t="shared" si="159"/>
        <v/>
      </c>
      <c r="T1423" s="282" t="str" cm="1">
        <f t="array" ref="T1423">IFERROR(INDEX(import_data,MATCH($T$8&amp;"-"&amp;$Q1423,import_key,0),T$9),"")</f>
        <v/>
      </c>
      <c r="U1423" s="280" t="str" cm="1">
        <f t="array" ref="U1423">IFERROR(INDEX(import_data,MATCH($T$8&amp;"-"&amp;$Q1423,import_key,0),U$9),"")</f>
        <v/>
      </c>
      <c r="V1423" s="300" t="str" cm="1">
        <f t="array" ref="V1423">IFERROR(INDEX(import_data,MATCH($T$8&amp;"-"&amp;$Q1423,import_key,0),V$9),"")</f>
        <v/>
      </c>
    </row>
    <row r="1424" spans="2:22" x14ac:dyDescent="0.25">
      <c r="B1424" s="141">
        <f t="shared" si="154"/>
        <v>1412</v>
      </c>
      <c r="C1424" s="278" t="str">
        <f t="shared" si="158"/>
        <v/>
      </c>
      <c r="E1424" s="282" t="str" cm="1">
        <f t="array" ref="E1424">IF($C1424="","",INDEX(import_data,$C1424,E$9))</f>
        <v/>
      </c>
      <c r="F1424" s="280" t="str" cm="1">
        <f t="array" ref="F1424">IF($C1424="","",INDEX(import_data,$C1424,F$9))</f>
        <v/>
      </c>
      <c r="G1424" s="280" t="str" cm="1">
        <f t="array" ref="G1424">IF($C1424="","",INDEX(import_data,$C1424,G$9))</f>
        <v/>
      </c>
      <c r="H1424" s="280" t="str" cm="1">
        <f t="array" ref="H1424">IF($C1424="","",IF(INDEX(import_data,$C1424,H$9)="","",INDEX(import_data,$C1424,H$9)))</f>
        <v/>
      </c>
      <c r="I1424" s="300" t="str" cm="1">
        <f t="array" ref="I1424">IF($C1424="","",IF(INDEX(import_data,$C1424,I$9)="","",INDEX(import_data,$C1424,I$9)))</f>
        <v/>
      </c>
      <c r="K1424" s="312" t="str">
        <f t="shared" si="155"/>
        <v/>
      </c>
      <c r="L1424" s="92" t="s">
        <v>0</v>
      </c>
      <c r="M1424" s="312" t="str">
        <f t="shared" si="156"/>
        <v/>
      </c>
      <c r="N1424" s="92" t="s">
        <v>0</v>
      </c>
      <c r="O1424" s="312" t="str">
        <f t="shared" si="157"/>
        <v/>
      </c>
      <c r="P1424" s="92" t="s">
        <v>0</v>
      </c>
      <c r="Q1424" s="141">
        <f t="shared" si="160"/>
        <v>1412</v>
      </c>
      <c r="R1424" s="278" t="str">
        <f t="shared" si="159"/>
        <v/>
      </c>
      <c r="T1424" s="282" t="str" cm="1">
        <f t="array" ref="T1424">IFERROR(INDEX(import_data,MATCH($T$8&amp;"-"&amp;$Q1424,import_key,0),T$9),"")</f>
        <v/>
      </c>
      <c r="U1424" s="280" t="str" cm="1">
        <f t="array" ref="U1424">IFERROR(INDEX(import_data,MATCH($T$8&amp;"-"&amp;$Q1424,import_key,0),U$9),"")</f>
        <v/>
      </c>
      <c r="V1424" s="300" t="str" cm="1">
        <f t="array" ref="V1424">IFERROR(INDEX(import_data,MATCH($T$8&amp;"-"&amp;$Q1424,import_key,0),V$9),"")</f>
        <v/>
      </c>
    </row>
    <row r="1425" spans="2:22" x14ac:dyDescent="0.25">
      <c r="B1425" s="141">
        <f t="shared" si="154"/>
        <v>1413</v>
      </c>
      <c r="C1425" s="278" t="str">
        <f t="shared" si="158"/>
        <v/>
      </c>
      <c r="E1425" s="282" t="str" cm="1">
        <f t="array" ref="E1425">IF($C1425="","",INDEX(import_data,$C1425,E$9))</f>
        <v/>
      </c>
      <c r="F1425" s="280" t="str" cm="1">
        <f t="array" ref="F1425">IF($C1425="","",INDEX(import_data,$C1425,F$9))</f>
        <v/>
      </c>
      <c r="G1425" s="280" t="str" cm="1">
        <f t="array" ref="G1425">IF($C1425="","",INDEX(import_data,$C1425,G$9))</f>
        <v/>
      </c>
      <c r="H1425" s="280" t="str" cm="1">
        <f t="array" ref="H1425">IF($C1425="","",IF(INDEX(import_data,$C1425,H$9)="","",INDEX(import_data,$C1425,H$9)))</f>
        <v/>
      </c>
      <c r="I1425" s="300" t="str" cm="1">
        <f t="array" ref="I1425">IF($C1425="","",IF(INDEX(import_data,$C1425,I$9)="","",INDEX(import_data,$C1425,I$9)))</f>
        <v/>
      </c>
      <c r="K1425" s="312" t="str">
        <f t="shared" si="155"/>
        <v/>
      </c>
      <c r="L1425" s="92" t="s">
        <v>0</v>
      </c>
      <c r="M1425" s="312" t="str">
        <f t="shared" si="156"/>
        <v/>
      </c>
      <c r="N1425" s="92" t="s">
        <v>0</v>
      </c>
      <c r="O1425" s="312" t="str">
        <f t="shared" si="157"/>
        <v/>
      </c>
      <c r="P1425" s="92" t="s">
        <v>0</v>
      </c>
      <c r="Q1425" s="141">
        <f t="shared" si="160"/>
        <v>1413</v>
      </c>
      <c r="R1425" s="278" t="str">
        <f t="shared" si="159"/>
        <v/>
      </c>
      <c r="T1425" s="282" t="str" cm="1">
        <f t="array" ref="T1425">IFERROR(INDEX(import_data,MATCH($T$8&amp;"-"&amp;$Q1425,import_key,0),T$9),"")</f>
        <v/>
      </c>
      <c r="U1425" s="280" t="str" cm="1">
        <f t="array" ref="U1425">IFERROR(INDEX(import_data,MATCH($T$8&amp;"-"&amp;$Q1425,import_key,0),U$9),"")</f>
        <v/>
      </c>
      <c r="V1425" s="300" t="str" cm="1">
        <f t="array" ref="V1425">IFERROR(INDEX(import_data,MATCH($T$8&amp;"-"&amp;$Q1425,import_key,0),V$9),"")</f>
        <v/>
      </c>
    </row>
    <row r="1426" spans="2:22" x14ac:dyDescent="0.25">
      <c r="B1426" s="141">
        <f t="shared" si="154"/>
        <v>1414</v>
      </c>
      <c r="C1426" s="278" t="str">
        <f t="shared" si="158"/>
        <v/>
      </c>
      <c r="E1426" s="282" t="str" cm="1">
        <f t="array" ref="E1426">IF($C1426="","",INDEX(import_data,$C1426,E$9))</f>
        <v/>
      </c>
      <c r="F1426" s="280" t="str" cm="1">
        <f t="array" ref="F1426">IF($C1426="","",INDEX(import_data,$C1426,F$9))</f>
        <v/>
      </c>
      <c r="G1426" s="280" t="str" cm="1">
        <f t="array" ref="G1426">IF($C1426="","",INDEX(import_data,$C1426,G$9))</f>
        <v/>
      </c>
      <c r="H1426" s="280" t="str" cm="1">
        <f t="array" ref="H1426">IF($C1426="","",IF(INDEX(import_data,$C1426,H$9)="","",INDEX(import_data,$C1426,H$9)))</f>
        <v/>
      </c>
      <c r="I1426" s="300" t="str" cm="1">
        <f t="array" ref="I1426">IF($C1426="","",IF(INDEX(import_data,$C1426,I$9)="","",INDEX(import_data,$C1426,I$9)))</f>
        <v/>
      </c>
      <c r="K1426" s="312" t="str">
        <f t="shared" si="155"/>
        <v/>
      </c>
      <c r="L1426" s="92" t="s">
        <v>0</v>
      </c>
      <c r="M1426" s="312" t="str">
        <f t="shared" si="156"/>
        <v/>
      </c>
      <c r="N1426" s="92" t="s">
        <v>0</v>
      </c>
      <c r="O1426" s="312" t="str">
        <f t="shared" si="157"/>
        <v/>
      </c>
      <c r="P1426" s="92" t="s">
        <v>0</v>
      </c>
      <c r="Q1426" s="141">
        <f t="shared" si="160"/>
        <v>1414</v>
      </c>
      <c r="R1426" s="278" t="str">
        <f t="shared" si="159"/>
        <v/>
      </c>
      <c r="T1426" s="282" t="str" cm="1">
        <f t="array" ref="T1426">IFERROR(INDEX(import_data,MATCH($T$8&amp;"-"&amp;$Q1426,import_key,0),T$9),"")</f>
        <v/>
      </c>
      <c r="U1426" s="280" t="str" cm="1">
        <f t="array" ref="U1426">IFERROR(INDEX(import_data,MATCH($T$8&amp;"-"&amp;$Q1426,import_key,0),U$9),"")</f>
        <v/>
      </c>
      <c r="V1426" s="300" t="str" cm="1">
        <f t="array" ref="V1426">IFERROR(INDEX(import_data,MATCH($T$8&amp;"-"&amp;$Q1426,import_key,0),V$9),"")</f>
        <v/>
      </c>
    </row>
    <row r="1427" spans="2:22" x14ac:dyDescent="0.25">
      <c r="B1427" s="141">
        <f t="shared" si="154"/>
        <v>1415</v>
      </c>
      <c r="C1427" s="278" t="str">
        <f t="shared" si="158"/>
        <v/>
      </c>
      <c r="E1427" s="282" t="str" cm="1">
        <f t="array" ref="E1427">IF($C1427="","",INDEX(import_data,$C1427,E$9))</f>
        <v/>
      </c>
      <c r="F1427" s="280" t="str" cm="1">
        <f t="array" ref="F1427">IF($C1427="","",INDEX(import_data,$C1427,F$9))</f>
        <v/>
      </c>
      <c r="G1427" s="280" t="str" cm="1">
        <f t="array" ref="G1427">IF($C1427="","",INDEX(import_data,$C1427,G$9))</f>
        <v/>
      </c>
      <c r="H1427" s="280" t="str" cm="1">
        <f t="array" ref="H1427">IF($C1427="","",IF(INDEX(import_data,$C1427,H$9)="","",INDEX(import_data,$C1427,H$9)))</f>
        <v/>
      </c>
      <c r="I1427" s="300" t="str" cm="1">
        <f t="array" ref="I1427">IF($C1427="","",IF(INDEX(import_data,$C1427,I$9)="","",INDEX(import_data,$C1427,I$9)))</f>
        <v/>
      </c>
      <c r="K1427" s="312" t="str">
        <f t="shared" si="155"/>
        <v/>
      </c>
      <c r="L1427" s="92" t="s">
        <v>0</v>
      </c>
      <c r="M1427" s="312" t="str">
        <f t="shared" si="156"/>
        <v/>
      </c>
      <c r="N1427" s="92" t="s">
        <v>0</v>
      </c>
      <c r="O1427" s="312" t="str">
        <f t="shared" si="157"/>
        <v/>
      </c>
      <c r="P1427" s="92" t="s">
        <v>0</v>
      </c>
      <c r="Q1427" s="141">
        <f t="shared" si="160"/>
        <v>1415</v>
      </c>
      <c r="R1427" s="278" t="str">
        <f t="shared" si="159"/>
        <v/>
      </c>
      <c r="T1427" s="282" t="str" cm="1">
        <f t="array" ref="T1427">IFERROR(INDEX(import_data,MATCH($T$8&amp;"-"&amp;$Q1427,import_key,0),T$9),"")</f>
        <v/>
      </c>
      <c r="U1427" s="280" t="str" cm="1">
        <f t="array" ref="U1427">IFERROR(INDEX(import_data,MATCH($T$8&amp;"-"&amp;$Q1427,import_key,0),U$9),"")</f>
        <v/>
      </c>
      <c r="V1427" s="300" t="str" cm="1">
        <f t="array" ref="V1427">IFERROR(INDEX(import_data,MATCH($T$8&amp;"-"&amp;$Q1427,import_key,0),V$9),"")</f>
        <v/>
      </c>
    </row>
    <row r="1428" spans="2:22" x14ac:dyDescent="0.25">
      <c r="B1428" s="141">
        <f t="shared" si="154"/>
        <v>1416</v>
      </c>
      <c r="C1428" s="278" t="str">
        <f t="shared" si="158"/>
        <v/>
      </c>
      <c r="E1428" s="282" t="str" cm="1">
        <f t="array" ref="E1428">IF($C1428="","",INDEX(import_data,$C1428,E$9))</f>
        <v/>
      </c>
      <c r="F1428" s="280" t="str" cm="1">
        <f t="array" ref="F1428">IF($C1428="","",INDEX(import_data,$C1428,F$9))</f>
        <v/>
      </c>
      <c r="G1428" s="280" t="str" cm="1">
        <f t="array" ref="G1428">IF($C1428="","",INDEX(import_data,$C1428,G$9))</f>
        <v/>
      </c>
      <c r="H1428" s="280" t="str" cm="1">
        <f t="array" ref="H1428">IF($C1428="","",IF(INDEX(import_data,$C1428,H$9)="","",INDEX(import_data,$C1428,H$9)))</f>
        <v/>
      </c>
      <c r="I1428" s="300" t="str" cm="1">
        <f t="array" ref="I1428">IF($C1428="","",IF(INDEX(import_data,$C1428,I$9)="","",INDEX(import_data,$C1428,I$9)))</f>
        <v/>
      </c>
      <c r="K1428" s="312" t="str">
        <f t="shared" si="155"/>
        <v/>
      </c>
      <c r="L1428" s="92" t="s">
        <v>0</v>
      </c>
      <c r="M1428" s="312" t="str">
        <f t="shared" si="156"/>
        <v/>
      </c>
      <c r="N1428" s="92" t="s">
        <v>0</v>
      </c>
      <c r="O1428" s="312" t="str">
        <f t="shared" si="157"/>
        <v/>
      </c>
      <c r="P1428" s="92" t="s">
        <v>0</v>
      </c>
      <c r="Q1428" s="141">
        <f t="shared" si="160"/>
        <v>1416</v>
      </c>
      <c r="R1428" s="278" t="str">
        <f t="shared" si="159"/>
        <v/>
      </c>
      <c r="T1428" s="282" t="str" cm="1">
        <f t="array" ref="T1428">IFERROR(INDEX(import_data,MATCH($T$8&amp;"-"&amp;$Q1428,import_key,0),T$9),"")</f>
        <v/>
      </c>
      <c r="U1428" s="280" t="str" cm="1">
        <f t="array" ref="U1428">IFERROR(INDEX(import_data,MATCH($T$8&amp;"-"&amp;$Q1428,import_key,0),U$9),"")</f>
        <v/>
      </c>
      <c r="V1428" s="300" t="str" cm="1">
        <f t="array" ref="V1428">IFERROR(INDEX(import_data,MATCH($T$8&amp;"-"&amp;$Q1428,import_key,0),V$9),"")</f>
        <v/>
      </c>
    </row>
    <row r="1429" spans="2:22" x14ac:dyDescent="0.25">
      <c r="B1429" s="141">
        <f t="shared" ref="B1429:B1492" si="161">B1428+1</f>
        <v>1417</v>
      </c>
      <c r="C1429" s="278" t="str">
        <f t="shared" si="158"/>
        <v/>
      </c>
      <c r="E1429" s="282" t="str" cm="1">
        <f t="array" ref="E1429">IF($C1429="","",INDEX(import_data,$C1429,E$9))</f>
        <v/>
      </c>
      <c r="F1429" s="280" t="str" cm="1">
        <f t="array" ref="F1429">IF($C1429="","",INDEX(import_data,$C1429,F$9))</f>
        <v/>
      </c>
      <c r="G1429" s="280" t="str" cm="1">
        <f t="array" ref="G1429">IF($C1429="","",INDEX(import_data,$C1429,G$9))</f>
        <v/>
      </c>
      <c r="H1429" s="280" t="str" cm="1">
        <f t="array" ref="H1429">IF($C1429="","",IF(INDEX(import_data,$C1429,H$9)="","",INDEX(import_data,$C1429,H$9)))</f>
        <v/>
      </c>
      <c r="I1429" s="300" t="str" cm="1">
        <f t="array" ref="I1429">IF($C1429="","",IF(INDEX(import_data,$C1429,I$9)="","",INDEX(import_data,$C1429,I$9)))</f>
        <v/>
      </c>
      <c r="K1429" s="312" t="str">
        <f t="shared" si="155"/>
        <v/>
      </c>
      <c r="L1429" s="92" t="s">
        <v>0</v>
      </c>
      <c r="M1429" s="312" t="str">
        <f t="shared" si="156"/>
        <v/>
      </c>
      <c r="N1429" s="92" t="s">
        <v>0</v>
      </c>
      <c r="O1429" s="312" t="str">
        <f t="shared" si="157"/>
        <v/>
      </c>
      <c r="P1429" s="92" t="s">
        <v>0</v>
      </c>
      <c r="Q1429" s="141">
        <f t="shared" si="160"/>
        <v>1417</v>
      </c>
      <c r="R1429" s="278" t="str">
        <f t="shared" si="159"/>
        <v/>
      </c>
      <c r="T1429" s="282" t="str" cm="1">
        <f t="array" ref="T1429">IFERROR(INDEX(import_data,MATCH($T$8&amp;"-"&amp;$Q1429,import_key,0),T$9),"")</f>
        <v/>
      </c>
      <c r="U1429" s="280" t="str" cm="1">
        <f t="array" ref="U1429">IFERROR(INDEX(import_data,MATCH($T$8&amp;"-"&amp;$Q1429,import_key,0),U$9),"")</f>
        <v/>
      </c>
      <c r="V1429" s="300" t="str" cm="1">
        <f t="array" ref="V1429">IFERROR(INDEX(import_data,MATCH($T$8&amp;"-"&amp;$Q1429,import_key,0),V$9),"")</f>
        <v/>
      </c>
    </row>
    <row r="1430" spans="2:22" x14ac:dyDescent="0.25">
      <c r="B1430" s="141">
        <f t="shared" si="161"/>
        <v>1418</v>
      </c>
      <c r="C1430" s="278" t="str">
        <f t="shared" si="158"/>
        <v/>
      </c>
      <c r="E1430" s="282" t="str" cm="1">
        <f t="array" ref="E1430">IF($C1430="","",INDEX(import_data,$C1430,E$9))</f>
        <v/>
      </c>
      <c r="F1430" s="280" t="str" cm="1">
        <f t="array" ref="F1430">IF($C1430="","",INDEX(import_data,$C1430,F$9))</f>
        <v/>
      </c>
      <c r="G1430" s="280" t="str" cm="1">
        <f t="array" ref="G1430">IF($C1430="","",INDEX(import_data,$C1430,G$9))</f>
        <v/>
      </c>
      <c r="H1430" s="280" t="str" cm="1">
        <f t="array" ref="H1430">IF($C1430="","",IF(INDEX(import_data,$C1430,H$9)="","",INDEX(import_data,$C1430,H$9)))</f>
        <v/>
      </c>
      <c r="I1430" s="300" t="str" cm="1">
        <f t="array" ref="I1430">IF($C1430="","",IF(INDEX(import_data,$C1430,I$9)="","",INDEX(import_data,$C1430,I$9)))</f>
        <v/>
      </c>
      <c r="K1430" s="312" t="str">
        <f t="shared" si="155"/>
        <v/>
      </c>
      <c r="L1430" s="92" t="s">
        <v>0</v>
      </c>
      <c r="M1430" s="312" t="str">
        <f t="shared" si="156"/>
        <v/>
      </c>
      <c r="N1430" s="92" t="s">
        <v>0</v>
      </c>
      <c r="O1430" s="312" t="str">
        <f t="shared" si="157"/>
        <v/>
      </c>
      <c r="P1430" s="92" t="s">
        <v>0</v>
      </c>
      <c r="Q1430" s="141">
        <f t="shared" si="160"/>
        <v>1418</v>
      </c>
      <c r="R1430" s="278" t="str">
        <f t="shared" si="159"/>
        <v/>
      </c>
      <c r="T1430" s="282" t="str" cm="1">
        <f t="array" ref="T1430">IFERROR(INDEX(import_data,MATCH($T$8&amp;"-"&amp;$Q1430,import_key,0),T$9),"")</f>
        <v/>
      </c>
      <c r="U1430" s="280" t="str" cm="1">
        <f t="array" ref="U1430">IFERROR(INDEX(import_data,MATCH($T$8&amp;"-"&amp;$Q1430,import_key,0),U$9),"")</f>
        <v/>
      </c>
      <c r="V1430" s="300" t="str" cm="1">
        <f t="array" ref="V1430">IFERROR(INDEX(import_data,MATCH($T$8&amp;"-"&amp;$Q1430,import_key,0),V$9),"")</f>
        <v/>
      </c>
    </row>
    <row r="1431" spans="2:22" x14ac:dyDescent="0.25">
      <c r="B1431" s="141">
        <f t="shared" si="161"/>
        <v>1419</v>
      </c>
      <c r="C1431" s="278" t="str">
        <f t="shared" si="158"/>
        <v/>
      </c>
      <c r="E1431" s="282" t="str" cm="1">
        <f t="array" ref="E1431">IF($C1431="","",INDEX(import_data,$C1431,E$9))</f>
        <v/>
      </c>
      <c r="F1431" s="280" t="str" cm="1">
        <f t="array" ref="F1431">IF($C1431="","",INDEX(import_data,$C1431,F$9))</f>
        <v/>
      </c>
      <c r="G1431" s="280" t="str" cm="1">
        <f t="array" ref="G1431">IF($C1431="","",INDEX(import_data,$C1431,G$9))</f>
        <v/>
      </c>
      <c r="H1431" s="280" t="str" cm="1">
        <f t="array" ref="H1431">IF($C1431="","",IF(INDEX(import_data,$C1431,H$9)="","",INDEX(import_data,$C1431,H$9)))</f>
        <v/>
      </c>
      <c r="I1431" s="300" t="str" cm="1">
        <f t="array" ref="I1431">IF($C1431="","",IF(INDEX(import_data,$C1431,I$9)="","",INDEX(import_data,$C1431,I$9)))</f>
        <v/>
      </c>
      <c r="K1431" s="312" t="str">
        <f t="shared" si="155"/>
        <v/>
      </c>
      <c r="L1431" s="92" t="s">
        <v>0</v>
      </c>
      <c r="M1431" s="312" t="str">
        <f t="shared" si="156"/>
        <v/>
      </c>
      <c r="N1431" s="92" t="s">
        <v>0</v>
      </c>
      <c r="O1431" s="312" t="str">
        <f t="shared" si="157"/>
        <v/>
      </c>
      <c r="P1431" s="92" t="s">
        <v>0</v>
      </c>
      <c r="Q1431" s="141">
        <f t="shared" si="160"/>
        <v>1419</v>
      </c>
      <c r="R1431" s="278" t="str">
        <f t="shared" si="159"/>
        <v/>
      </c>
      <c r="T1431" s="282" t="str" cm="1">
        <f t="array" ref="T1431">IFERROR(INDEX(import_data,MATCH($T$8&amp;"-"&amp;$Q1431,import_key,0),T$9),"")</f>
        <v/>
      </c>
      <c r="U1431" s="280" t="str" cm="1">
        <f t="array" ref="U1431">IFERROR(INDEX(import_data,MATCH($T$8&amp;"-"&amp;$Q1431,import_key,0),U$9),"")</f>
        <v/>
      </c>
      <c r="V1431" s="300" t="str" cm="1">
        <f t="array" ref="V1431">IFERROR(INDEX(import_data,MATCH($T$8&amp;"-"&amp;$Q1431,import_key,0),V$9),"")</f>
        <v/>
      </c>
    </row>
    <row r="1432" spans="2:22" x14ac:dyDescent="0.25">
      <c r="B1432" s="141">
        <f t="shared" si="161"/>
        <v>1420</v>
      </c>
      <c r="C1432" s="278" t="str">
        <f t="shared" si="158"/>
        <v/>
      </c>
      <c r="E1432" s="282" t="str" cm="1">
        <f t="array" ref="E1432">IF($C1432="","",INDEX(import_data,$C1432,E$9))</f>
        <v/>
      </c>
      <c r="F1432" s="280" t="str" cm="1">
        <f t="array" ref="F1432">IF($C1432="","",INDEX(import_data,$C1432,F$9))</f>
        <v/>
      </c>
      <c r="G1432" s="280" t="str" cm="1">
        <f t="array" ref="G1432">IF($C1432="","",INDEX(import_data,$C1432,G$9))</f>
        <v/>
      </c>
      <c r="H1432" s="280" t="str" cm="1">
        <f t="array" ref="H1432">IF($C1432="","",IF(INDEX(import_data,$C1432,H$9)="","",INDEX(import_data,$C1432,H$9)))</f>
        <v/>
      </c>
      <c r="I1432" s="300" t="str" cm="1">
        <f t="array" ref="I1432">IF($C1432="","",IF(INDEX(import_data,$C1432,I$9)="","",INDEX(import_data,$C1432,I$9)))</f>
        <v/>
      </c>
      <c r="K1432" s="312" t="str">
        <f t="shared" si="155"/>
        <v/>
      </c>
      <c r="L1432" s="92" t="s">
        <v>0</v>
      </c>
      <c r="M1432" s="312" t="str">
        <f t="shared" si="156"/>
        <v/>
      </c>
      <c r="N1432" s="92" t="s">
        <v>0</v>
      </c>
      <c r="O1432" s="312" t="str">
        <f t="shared" si="157"/>
        <v/>
      </c>
      <c r="P1432" s="92" t="s">
        <v>0</v>
      </c>
      <c r="Q1432" s="141">
        <f t="shared" si="160"/>
        <v>1420</v>
      </c>
      <c r="R1432" s="278" t="str">
        <f t="shared" si="159"/>
        <v/>
      </c>
      <c r="T1432" s="282" t="str" cm="1">
        <f t="array" ref="T1432">IFERROR(INDEX(import_data,MATCH($T$8&amp;"-"&amp;$Q1432,import_key,0),T$9),"")</f>
        <v/>
      </c>
      <c r="U1432" s="280" t="str" cm="1">
        <f t="array" ref="U1432">IFERROR(INDEX(import_data,MATCH($T$8&amp;"-"&amp;$Q1432,import_key,0),U$9),"")</f>
        <v/>
      </c>
      <c r="V1432" s="300" t="str" cm="1">
        <f t="array" ref="V1432">IFERROR(INDEX(import_data,MATCH($T$8&amp;"-"&amp;$Q1432,import_key,0),V$9),"")</f>
        <v/>
      </c>
    </row>
    <row r="1433" spans="2:22" x14ac:dyDescent="0.25">
      <c r="B1433" s="141">
        <f t="shared" si="161"/>
        <v>1421</v>
      </c>
      <c r="C1433" s="278" t="str">
        <f t="shared" si="158"/>
        <v/>
      </c>
      <c r="E1433" s="282" t="str" cm="1">
        <f t="array" ref="E1433">IF($C1433="","",INDEX(import_data,$C1433,E$9))</f>
        <v/>
      </c>
      <c r="F1433" s="280" t="str" cm="1">
        <f t="array" ref="F1433">IF($C1433="","",INDEX(import_data,$C1433,F$9))</f>
        <v/>
      </c>
      <c r="G1433" s="280" t="str" cm="1">
        <f t="array" ref="G1433">IF($C1433="","",INDEX(import_data,$C1433,G$9))</f>
        <v/>
      </c>
      <c r="H1433" s="280" t="str" cm="1">
        <f t="array" ref="H1433">IF($C1433="","",IF(INDEX(import_data,$C1433,H$9)="","",INDEX(import_data,$C1433,H$9)))</f>
        <v/>
      </c>
      <c r="I1433" s="300" t="str" cm="1">
        <f t="array" ref="I1433">IF($C1433="","",IF(INDEX(import_data,$C1433,I$9)="","",INDEX(import_data,$C1433,I$9)))</f>
        <v/>
      </c>
      <c r="K1433" s="312" t="str">
        <f t="shared" si="155"/>
        <v/>
      </c>
      <c r="L1433" s="92" t="s">
        <v>0</v>
      </c>
      <c r="M1433" s="312" t="str">
        <f t="shared" si="156"/>
        <v/>
      </c>
      <c r="N1433" s="92" t="s">
        <v>0</v>
      </c>
      <c r="O1433" s="312" t="str">
        <f t="shared" si="157"/>
        <v/>
      </c>
      <c r="P1433" s="92" t="s">
        <v>0</v>
      </c>
      <c r="Q1433" s="141">
        <f t="shared" si="160"/>
        <v>1421</v>
      </c>
      <c r="R1433" s="278" t="str">
        <f t="shared" si="159"/>
        <v/>
      </c>
      <c r="T1433" s="282" t="str" cm="1">
        <f t="array" ref="T1433">IFERROR(INDEX(import_data,MATCH($T$8&amp;"-"&amp;$Q1433,import_key,0),T$9),"")</f>
        <v/>
      </c>
      <c r="U1433" s="280" t="str" cm="1">
        <f t="array" ref="U1433">IFERROR(INDEX(import_data,MATCH($T$8&amp;"-"&amp;$Q1433,import_key,0),U$9),"")</f>
        <v/>
      </c>
      <c r="V1433" s="300" t="str" cm="1">
        <f t="array" ref="V1433">IFERROR(INDEX(import_data,MATCH($T$8&amp;"-"&amp;$Q1433,import_key,0),V$9),"")</f>
        <v/>
      </c>
    </row>
    <row r="1434" spans="2:22" x14ac:dyDescent="0.25">
      <c r="B1434" s="141">
        <f t="shared" si="161"/>
        <v>1422</v>
      </c>
      <c r="C1434" s="278" t="str">
        <f t="shared" si="158"/>
        <v/>
      </c>
      <c r="E1434" s="282" t="str" cm="1">
        <f t="array" ref="E1434">IF($C1434="","",INDEX(import_data,$C1434,E$9))</f>
        <v/>
      </c>
      <c r="F1434" s="280" t="str" cm="1">
        <f t="array" ref="F1434">IF($C1434="","",INDEX(import_data,$C1434,F$9))</f>
        <v/>
      </c>
      <c r="G1434" s="280" t="str" cm="1">
        <f t="array" ref="G1434">IF($C1434="","",INDEX(import_data,$C1434,G$9))</f>
        <v/>
      </c>
      <c r="H1434" s="280" t="str" cm="1">
        <f t="array" ref="H1434">IF($C1434="","",IF(INDEX(import_data,$C1434,H$9)="","",INDEX(import_data,$C1434,H$9)))</f>
        <v/>
      </c>
      <c r="I1434" s="300" t="str" cm="1">
        <f t="array" ref="I1434">IF($C1434="","",IF(INDEX(import_data,$C1434,I$9)="","",INDEX(import_data,$C1434,I$9)))</f>
        <v/>
      </c>
      <c r="K1434" s="312" t="str">
        <f t="shared" si="155"/>
        <v/>
      </c>
      <c r="L1434" s="92" t="s">
        <v>0</v>
      </c>
      <c r="M1434" s="312" t="str">
        <f t="shared" si="156"/>
        <v/>
      </c>
      <c r="N1434" s="92" t="s">
        <v>0</v>
      </c>
      <c r="O1434" s="312" t="str">
        <f t="shared" si="157"/>
        <v/>
      </c>
      <c r="P1434" s="92" t="s">
        <v>0</v>
      </c>
      <c r="Q1434" s="141">
        <f t="shared" si="160"/>
        <v>1422</v>
      </c>
      <c r="R1434" s="278" t="str">
        <f t="shared" si="159"/>
        <v/>
      </c>
      <c r="T1434" s="282" t="str" cm="1">
        <f t="array" ref="T1434">IFERROR(INDEX(import_data,MATCH($T$8&amp;"-"&amp;$Q1434,import_key,0),T$9),"")</f>
        <v/>
      </c>
      <c r="U1434" s="280" t="str" cm="1">
        <f t="array" ref="U1434">IFERROR(INDEX(import_data,MATCH($T$8&amp;"-"&amp;$Q1434,import_key,0),U$9),"")</f>
        <v/>
      </c>
      <c r="V1434" s="300" t="str" cm="1">
        <f t="array" ref="V1434">IFERROR(INDEX(import_data,MATCH($T$8&amp;"-"&amp;$Q1434,import_key,0),V$9),"")</f>
        <v/>
      </c>
    </row>
    <row r="1435" spans="2:22" x14ac:dyDescent="0.25">
      <c r="B1435" s="141">
        <f t="shared" si="161"/>
        <v>1423</v>
      </c>
      <c r="C1435" s="278" t="str">
        <f t="shared" si="158"/>
        <v/>
      </c>
      <c r="E1435" s="282" t="str" cm="1">
        <f t="array" ref="E1435">IF($C1435="","",INDEX(import_data,$C1435,E$9))</f>
        <v/>
      </c>
      <c r="F1435" s="280" t="str" cm="1">
        <f t="array" ref="F1435">IF($C1435="","",INDEX(import_data,$C1435,F$9))</f>
        <v/>
      </c>
      <c r="G1435" s="280" t="str" cm="1">
        <f t="array" ref="G1435">IF($C1435="","",INDEX(import_data,$C1435,G$9))</f>
        <v/>
      </c>
      <c r="H1435" s="280" t="str" cm="1">
        <f t="array" ref="H1435">IF($C1435="","",IF(INDEX(import_data,$C1435,H$9)="","",INDEX(import_data,$C1435,H$9)))</f>
        <v/>
      </c>
      <c r="I1435" s="300" t="str" cm="1">
        <f t="array" ref="I1435">IF($C1435="","",IF(INDEX(import_data,$C1435,I$9)="","",INDEX(import_data,$C1435,I$9)))</f>
        <v/>
      </c>
      <c r="K1435" s="312" t="str">
        <f t="shared" si="155"/>
        <v/>
      </c>
      <c r="L1435" s="92" t="s">
        <v>0</v>
      </c>
      <c r="M1435" s="312" t="str">
        <f t="shared" si="156"/>
        <v/>
      </c>
      <c r="N1435" s="92" t="s">
        <v>0</v>
      </c>
      <c r="O1435" s="312" t="str">
        <f t="shared" si="157"/>
        <v/>
      </c>
      <c r="P1435" s="92" t="s">
        <v>0</v>
      </c>
      <c r="Q1435" s="141">
        <f t="shared" si="160"/>
        <v>1423</v>
      </c>
      <c r="R1435" s="278" t="str">
        <f t="shared" si="159"/>
        <v/>
      </c>
      <c r="T1435" s="282" t="str" cm="1">
        <f t="array" ref="T1435">IFERROR(INDEX(import_data,MATCH($T$8&amp;"-"&amp;$Q1435,import_key,0),T$9),"")</f>
        <v/>
      </c>
      <c r="U1435" s="280" t="str" cm="1">
        <f t="array" ref="U1435">IFERROR(INDEX(import_data,MATCH($T$8&amp;"-"&amp;$Q1435,import_key,0),U$9),"")</f>
        <v/>
      </c>
      <c r="V1435" s="300" t="str" cm="1">
        <f t="array" ref="V1435">IFERROR(INDEX(import_data,MATCH($T$8&amp;"-"&amp;$Q1435,import_key,0),V$9),"")</f>
        <v/>
      </c>
    </row>
    <row r="1436" spans="2:22" x14ac:dyDescent="0.25">
      <c r="B1436" s="141">
        <f t="shared" si="161"/>
        <v>1424</v>
      </c>
      <c r="C1436" s="278" t="str">
        <f t="shared" si="158"/>
        <v/>
      </c>
      <c r="E1436" s="282" t="str" cm="1">
        <f t="array" ref="E1436">IF($C1436="","",INDEX(import_data,$C1436,E$9))</f>
        <v/>
      </c>
      <c r="F1436" s="280" t="str" cm="1">
        <f t="array" ref="F1436">IF($C1436="","",INDEX(import_data,$C1436,F$9))</f>
        <v/>
      </c>
      <c r="G1436" s="280" t="str" cm="1">
        <f t="array" ref="G1436">IF($C1436="","",INDEX(import_data,$C1436,G$9))</f>
        <v/>
      </c>
      <c r="H1436" s="280" t="str" cm="1">
        <f t="array" ref="H1436">IF($C1436="","",IF(INDEX(import_data,$C1436,H$9)="","",INDEX(import_data,$C1436,H$9)))</f>
        <v/>
      </c>
      <c r="I1436" s="300" t="str" cm="1">
        <f t="array" ref="I1436">IF($C1436="","",IF(INDEX(import_data,$C1436,I$9)="","",INDEX(import_data,$C1436,I$9)))</f>
        <v/>
      </c>
      <c r="K1436" s="312" t="str">
        <f t="shared" si="155"/>
        <v/>
      </c>
      <c r="L1436" s="92" t="s">
        <v>0</v>
      </c>
      <c r="M1436" s="312" t="str">
        <f t="shared" si="156"/>
        <v/>
      </c>
      <c r="N1436" s="92" t="s">
        <v>0</v>
      </c>
      <c r="O1436" s="312" t="str">
        <f t="shared" si="157"/>
        <v/>
      </c>
      <c r="P1436" s="92" t="s">
        <v>0</v>
      </c>
      <c r="Q1436" s="141">
        <f t="shared" si="160"/>
        <v>1424</v>
      </c>
      <c r="R1436" s="278" t="str">
        <f t="shared" si="159"/>
        <v/>
      </c>
      <c r="T1436" s="282" t="str" cm="1">
        <f t="array" ref="T1436">IFERROR(INDEX(import_data,MATCH($T$8&amp;"-"&amp;$Q1436,import_key,0),T$9),"")</f>
        <v/>
      </c>
      <c r="U1436" s="280" t="str" cm="1">
        <f t="array" ref="U1436">IFERROR(INDEX(import_data,MATCH($T$8&amp;"-"&amp;$Q1436,import_key,0),U$9),"")</f>
        <v/>
      </c>
      <c r="V1436" s="300" t="str" cm="1">
        <f t="array" ref="V1436">IFERROR(INDEX(import_data,MATCH($T$8&amp;"-"&amp;$Q1436,import_key,0),V$9),"")</f>
        <v/>
      </c>
    </row>
    <row r="1437" spans="2:22" x14ac:dyDescent="0.25">
      <c r="B1437" s="141">
        <f t="shared" si="161"/>
        <v>1425</v>
      </c>
      <c r="C1437" s="278" t="str">
        <f t="shared" si="158"/>
        <v/>
      </c>
      <c r="E1437" s="282" t="str" cm="1">
        <f t="array" ref="E1437">IF($C1437="","",INDEX(import_data,$C1437,E$9))</f>
        <v/>
      </c>
      <c r="F1437" s="280" t="str" cm="1">
        <f t="array" ref="F1437">IF($C1437="","",INDEX(import_data,$C1437,F$9))</f>
        <v/>
      </c>
      <c r="G1437" s="280" t="str" cm="1">
        <f t="array" ref="G1437">IF($C1437="","",INDEX(import_data,$C1437,G$9))</f>
        <v/>
      </c>
      <c r="H1437" s="280" t="str" cm="1">
        <f t="array" ref="H1437">IF($C1437="","",IF(INDEX(import_data,$C1437,H$9)="","",INDEX(import_data,$C1437,H$9)))</f>
        <v/>
      </c>
      <c r="I1437" s="300" t="str" cm="1">
        <f t="array" ref="I1437">IF($C1437="","",IF(INDEX(import_data,$C1437,I$9)="","",INDEX(import_data,$C1437,I$9)))</f>
        <v/>
      </c>
      <c r="K1437" s="312" t="str">
        <f t="shared" si="155"/>
        <v/>
      </c>
      <c r="L1437" s="92" t="s">
        <v>0</v>
      </c>
      <c r="M1437" s="312" t="str">
        <f t="shared" si="156"/>
        <v/>
      </c>
      <c r="N1437" s="92" t="s">
        <v>0</v>
      </c>
      <c r="O1437" s="312" t="str">
        <f t="shared" si="157"/>
        <v/>
      </c>
      <c r="P1437" s="92" t="s">
        <v>0</v>
      </c>
      <c r="Q1437" s="141">
        <f t="shared" si="160"/>
        <v>1425</v>
      </c>
      <c r="R1437" s="278" t="str">
        <f t="shared" si="159"/>
        <v/>
      </c>
      <c r="T1437" s="282" t="str" cm="1">
        <f t="array" ref="T1437">IFERROR(INDEX(import_data,MATCH($T$8&amp;"-"&amp;$Q1437,import_key,0),T$9),"")</f>
        <v/>
      </c>
      <c r="U1437" s="280" t="str" cm="1">
        <f t="array" ref="U1437">IFERROR(INDEX(import_data,MATCH($T$8&amp;"-"&amp;$Q1437,import_key,0),U$9),"")</f>
        <v/>
      </c>
      <c r="V1437" s="300" t="str" cm="1">
        <f t="array" ref="V1437">IFERROR(INDEX(import_data,MATCH($T$8&amp;"-"&amp;$Q1437,import_key,0),V$9),"")</f>
        <v/>
      </c>
    </row>
    <row r="1438" spans="2:22" x14ac:dyDescent="0.25">
      <c r="B1438" s="141">
        <f t="shared" si="161"/>
        <v>1426</v>
      </c>
      <c r="C1438" s="278" t="str">
        <f t="shared" si="158"/>
        <v/>
      </c>
      <c r="E1438" s="282" t="str" cm="1">
        <f t="array" ref="E1438">IF($C1438="","",INDEX(import_data,$C1438,E$9))</f>
        <v/>
      </c>
      <c r="F1438" s="280" t="str" cm="1">
        <f t="array" ref="F1438">IF($C1438="","",INDEX(import_data,$C1438,F$9))</f>
        <v/>
      </c>
      <c r="G1438" s="280" t="str" cm="1">
        <f t="array" ref="G1438">IF($C1438="","",INDEX(import_data,$C1438,G$9))</f>
        <v/>
      </c>
      <c r="H1438" s="280" t="str" cm="1">
        <f t="array" ref="H1438">IF($C1438="","",IF(INDEX(import_data,$C1438,H$9)="","",INDEX(import_data,$C1438,H$9)))</f>
        <v/>
      </c>
      <c r="I1438" s="300" t="str" cm="1">
        <f t="array" ref="I1438">IF($C1438="","",IF(INDEX(import_data,$C1438,I$9)="","",INDEX(import_data,$C1438,I$9)))</f>
        <v/>
      </c>
      <c r="K1438" s="312" t="str">
        <f t="shared" si="155"/>
        <v/>
      </c>
      <c r="L1438" s="92" t="s">
        <v>0</v>
      </c>
      <c r="M1438" s="312" t="str">
        <f t="shared" si="156"/>
        <v/>
      </c>
      <c r="N1438" s="92" t="s">
        <v>0</v>
      </c>
      <c r="O1438" s="312" t="str">
        <f t="shared" si="157"/>
        <v/>
      </c>
      <c r="P1438" s="92" t="s">
        <v>0</v>
      </c>
      <c r="Q1438" s="141">
        <f t="shared" si="160"/>
        <v>1426</v>
      </c>
      <c r="R1438" s="278" t="str">
        <f t="shared" si="159"/>
        <v/>
      </c>
      <c r="T1438" s="282" t="str" cm="1">
        <f t="array" ref="T1438">IFERROR(INDEX(import_data,MATCH($T$8&amp;"-"&amp;$Q1438,import_key,0),T$9),"")</f>
        <v/>
      </c>
      <c r="U1438" s="280" t="str" cm="1">
        <f t="array" ref="U1438">IFERROR(INDEX(import_data,MATCH($T$8&amp;"-"&amp;$Q1438,import_key,0),U$9),"")</f>
        <v/>
      </c>
      <c r="V1438" s="300" t="str" cm="1">
        <f t="array" ref="V1438">IFERROR(INDEX(import_data,MATCH($T$8&amp;"-"&amp;$Q1438,import_key,0),V$9),"")</f>
        <v/>
      </c>
    </row>
    <row r="1439" spans="2:22" x14ac:dyDescent="0.25">
      <c r="B1439" s="141">
        <f t="shared" si="161"/>
        <v>1427</v>
      </c>
      <c r="C1439" s="278" t="str">
        <f t="shared" si="158"/>
        <v/>
      </c>
      <c r="E1439" s="282" t="str" cm="1">
        <f t="array" ref="E1439">IF($C1439="","",INDEX(import_data,$C1439,E$9))</f>
        <v/>
      </c>
      <c r="F1439" s="280" t="str" cm="1">
        <f t="array" ref="F1439">IF($C1439="","",INDEX(import_data,$C1439,F$9))</f>
        <v/>
      </c>
      <c r="G1439" s="280" t="str" cm="1">
        <f t="array" ref="G1439">IF($C1439="","",INDEX(import_data,$C1439,G$9))</f>
        <v/>
      </c>
      <c r="H1439" s="280" t="str" cm="1">
        <f t="array" ref="H1439">IF($C1439="","",IF(INDEX(import_data,$C1439,H$9)="","",INDEX(import_data,$C1439,H$9)))</f>
        <v/>
      </c>
      <c r="I1439" s="300" t="str" cm="1">
        <f t="array" ref="I1439">IF($C1439="","",IF(INDEX(import_data,$C1439,I$9)="","",INDEX(import_data,$C1439,I$9)))</f>
        <v/>
      </c>
      <c r="K1439" s="312" t="str">
        <f t="shared" si="155"/>
        <v/>
      </c>
      <c r="L1439" s="92" t="s">
        <v>0</v>
      </c>
      <c r="M1439" s="312" t="str">
        <f t="shared" si="156"/>
        <v/>
      </c>
      <c r="N1439" s="92" t="s">
        <v>0</v>
      </c>
      <c r="O1439" s="312" t="str">
        <f t="shared" si="157"/>
        <v/>
      </c>
      <c r="P1439" s="92" t="s">
        <v>0</v>
      </c>
      <c r="Q1439" s="141">
        <f t="shared" si="160"/>
        <v>1427</v>
      </c>
      <c r="R1439" s="278" t="str">
        <f t="shared" si="159"/>
        <v/>
      </c>
      <c r="T1439" s="282" t="str" cm="1">
        <f t="array" ref="T1439">IFERROR(INDEX(import_data,MATCH($T$8&amp;"-"&amp;$Q1439,import_key,0),T$9),"")</f>
        <v/>
      </c>
      <c r="U1439" s="280" t="str" cm="1">
        <f t="array" ref="U1439">IFERROR(INDEX(import_data,MATCH($T$8&amp;"-"&amp;$Q1439,import_key,0),U$9),"")</f>
        <v/>
      </c>
      <c r="V1439" s="300" t="str" cm="1">
        <f t="array" ref="V1439">IFERROR(INDEX(import_data,MATCH($T$8&amp;"-"&amp;$Q1439,import_key,0),V$9),"")</f>
        <v/>
      </c>
    </row>
    <row r="1440" spans="2:22" x14ac:dyDescent="0.25">
      <c r="B1440" s="141">
        <f t="shared" si="161"/>
        <v>1428</v>
      </c>
      <c r="C1440" s="278" t="str">
        <f t="shared" si="158"/>
        <v/>
      </c>
      <c r="E1440" s="282" t="str" cm="1">
        <f t="array" ref="E1440">IF($C1440="","",INDEX(import_data,$C1440,E$9))</f>
        <v/>
      </c>
      <c r="F1440" s="280" t="str" cm="1">
        <f t="array" ref="F1440">IF($C1440="","",INDEX(import_data,$C1440,F$9))</f>
        <v/>
      </c>
      <c r="G1440" s="280" t="str" cm="1">
        <f t="array" ref="G1440">IF($C1440="","",INDEX(import_data,$C1440,G$9))</f>
        <v/>
      </c>
      <c r="H1440" s="280" t="str" cm="1">
        <f t="array" ref="H1440">IF($C1440="","",IF(INDEX(import_data,$C1440,H$9)="","",INDEX(import_data,$C1440,H$9)))</f>
        <v/>
      </c>
      <c r="I1440" s="300" t="str" cm="1">
        <f t="array" ref="I1440">IF($C1440="","",IF(INDEX(import_data,$C1440,I$9)="","",INDEX(import_data,$C1440,I$9)))</f>
        <v/>
      </c>
      <c r="K1440" s="312" t="str">
        <f t="shared" si="155"/>
        <v/>
      </c>
      <c r="L1440" s="92" t="s">
        <v>0</v>
      </c>
      <c r="M1440" s="312" t="str">
        <f t="shared" si="156"/>
        <v/>
      </c>
      <c r="N1440" s="92" t="s">
        <v>0</v>
      </c>
      <c r="O1440" s="312" t="str">
        <f t="shared" si="157"/>
        <v/>
      </c>
      <c r="P1440" s="92" t="s">
        <v>0</v>
      </c>
      <c r="Q1440" s="141">
        <f t="shared" si="160"/>
        <v>1428</v>
      </c>
      <c r="R1440" s="278" t="str">
        <f t="shared" si="159"/>
        <v/>
      </c>
      <c r="T1440" s="282" t="str" cm="1">
        <f t="array" ref="T1440">IFERROR(INDEX(import_data,MATCH($T$8&amp;"-"&amp;$Q1440,import_key,0),T$9),"")</f>
        <v/>
      </c>
      <c r="U1440" s="280" t="str" cm="1">
        <f t="array" ref="U1440">IFERROR(INDEX(import_data,MATCH($T$8&amp;"-"&amp;$Q1440,import_key,0),U$9),"")</f>
        <v/>
      </c>
      <c r="V1440" s="300" t="str" cm="1">
        <f t="array" ref="V1440">IFERROR(INDEX(import_data,MATCH($T$8&amp;"-"&amp;$Q1440,import_key,0),V$9),"")</f>
        <v/>
      </c>
    </row>
    <row r="1441" spans="2:22" x14ac:dyDescent="0.25">
      <c r="B1441" s="141">
        <f t="shared" si="161"/>
        <v>1429</v>
      </c>
      <c r="C1441" s="278" t="str">
        <f t="shared" si="158"/>
        <v/>
      </c>
      <c r="E1441" s="282" t="str" cm="1">
        <f t="array" ref="E1441">IF($C1441="","",INDEX(import_data,$C1441,E$9))</f>
        <v/>
      </c>
      <c r="F1441" s="280" t="str" cm="1">
        <f t="array" ref="F1441">IF($C1441="","",INDEX(import_data,$C1441,F$9))</f>
        <v/>
      </c>
      <c r="G1441" s="280" t="str" cm="1">
        <f t="array" ref="G1441">IF($C1441="","",INDEX(import_data,$C1441,G$9))</f>
        <v/>
      </c>
      <c r="H1441" s="280" t="str" cm="1">
        <f t="array" ref="H1441">IF($C1441="","",IF(INDEX(import_data,$C1441,H$9)="","",INDEX(import_data,$C1441,H$9)))</f>
        <v/>
      </c>
      <c r="I1441" s="300" t="str" cm="1">
        <f t="array" ref="I1441">IF($C1441="","",IF(INDEX(import_data,$C1441,I$9)="","",INDEX(import_data,$C1441,I$9)))</f>
        <v/>
      </c>
      <c r="K1441" s="312" t="str">
        <f t="shared" si="155"/>
        <v/>
      </c>
      <c r="L1441" s="92" t="s">
        <v>0</v>
      </c>
      <c r="M1441" s="312" t="str">
        <f t="shared" si="156"/>
        <v/>
      </c>
      <c r="N1441" s="92" t="s">
        <v>0</v>
      </c>
      <c r="O1441" s="312" t="str">
        <f t="shared" si="157"/>
        <v/>
      </c>
      <c r="P1441" s="92" t="s">
        <v>0</v>
      </c>
      <c r="Q1441" s="141">
        <f t="shared" si="160"/>
        <v>1429</v>
      </c>
      <c r="R1441" s="278" t="str">
        <f t="shared" si="159"/>
        <v/>
      </c>
      <c r="T1441" s="282" t="str" cm="1">
        <f t="array" ref="T1441">IFERROR(INDEX(import_data,MATCH($T$8&amp;"-"&amp;$Q1441,import_key,0),T$9),"")</f>
        <v/>
      </c>
      <c r="U1441" s="280" t="str" cm="1">
        <f t="array" ref="U1441">IFERROR(INDEX(import_data,MATCH($T$8&amp;"-"&amp;$Q1441,import_key,0),U$9),"")</f>
        <v/>
      </c>
      <c r="V1441" s="300" t="str" cm="1">
        <f t="array" ref="V1441">IFERROR(INDEX(import_data,MATCH($T$8&amp;"-"&amp;$Q1441,import_key,0),V$9),"")</f>
        <v/>
      </c>
    </row>
    <row r="1442" spans="2:22" x14ac:dyDescent="0.25">
      <c r="B1442" s="141">
        <f t="shared" si="161"/>
        <v>1430</v>
      </c>
      <c r="C1442" s="278" t="str">
        <f t="shared" si="158"/>
        <v/>
      </c>
      <c r="E1442" s="282" t="str" cm="1">
        <f t="array" ref="E1442">IF($C1442="","",INDEX(import_data,$C1442,E$9))</f>
        <v/>
      </c>
      <c r="F1442" s="280" t="str" cm="1">
        <f t="array" ref="F1442">IF($C1442="","",INDEX(import_data,$C1442,F$9))</f>
        <v/>
      </c>
      <c r="G1442" s="280" t="str" cm="1">
        <f t="array" ref="G1442">IF($C1442="","",INDEX(import_data,$C1442,G$9))</f>
        <v/>
      </c>
      <c r="H1442" s="280" t="str" cm="1">
        <f t="array" ref="H1442">IF($C1442="","",IF(INDEX(import_data,$C1442,H$9)="","",INDEX(import_data,$C1442,H$9)))</f>
        <v/>
      </c>
      <c r="I1442" s="300" t="str" cm="1">
        <f t="array" ref="I1442">IF($C1442="","",IF(INDEX(import_data,$C1442,I$9)="","",INDEX(import_data,$C1442,I$9)))</f>
        <v/>
      </c>
      <c r="K1442" s="312" t="str">
        <f t="shared" si="155"/>
        <v/>
      </c>
      <c r="L1442" s="92" t="s">
        <v>0</v>
      </c>
      <c r="M1442" s="312" t="str">
        <f t="shared" si="156"/>
        <v/>
      </c>
      <c r="N1442" s="92" t="s">
        <v>0</v>
      </c>
      <c r="O1442" s="312" t="str">
        <f t="shared" si="157"/>
        <v/>
      </c>
      <c r="P1442" s="92" t="s">
        <v>0</v>
      </c>
      <c r="Q1442" s="141">
        <f t="shared" si="160"/>
        <v>1430</v>
      </c>
      <c r="R1442" s="278" t="str">
        <f t="shared" si="159"/>
        <v/>
      </c>
      <c r="T1442" s="282" t="str" cm="1">
        <f t="array" ref="T1442">IFERROR(INDEX(import_data,MATCH($T$8&amp;"-"&amp;$Q1442,import_key,0),T$9),"")</f>
        <v/>
      </c>
      <c r="U1442" s="280" t="str" cm="1">
        <f t="array" ref="U1442">IFERROR(INDEX(import_data,MATCH($T$8&amp;"-"&amp;$Q1442,import_key,0),U$9),"")</f>
        <v/>
      </c>
      <c r="V1442" s="300" t="str" cm="1">
        <f t="array" ref="V1442">IFERROR(INDEX(import_data,MATCH($T$8&amp;"-"&amp;$Q1442,import_key,0),V$9),"")</f>
        <v/>
      </c>
    </row>
    <row r="1443" spans="2:22" x14ac:dyDescent="0.25">
      <c r="B1443" s="141">
        <f t="shared" si="161"/>
        <v>1431</v>
      </c>
      <c r="C1443" s="278" t="str">
        <f t="shared" si="158"/>
        <v/>
      </c>
      <c r="E1443" s="282" t="str" cm="1">
        <f t="array" ref="E1443">IF($C1443="","",INDEX(import_data,$C1443,E$9))</f>
        <v/>
      </c>
      <c r="F1443" s="280" t="str" cm="1">
        <f t="array" ref="F1443">IF($C1443="","",INDEX(import_data,$C1443,F$9))</f>
        <v/>
      </c>
      <c r="G1443" s="280" t="str" cm="1">
        <f t="array" ref="G1443">IF($C1443="","",INDEX(import_data,$C1443,G$9))</f>
        <v/>
      </c>
      <c r="H1443" s="280" t="str" cm="1">
        <f t="array" ref="H1443">IF($C1443="","",IF(INDEX(import_data,$C1443,H$9)="","",INDEX(import_data,$C1443,H$9)))</f>
        <v/>
      </c>
      <c r="I1443" s="300" t="str" cm="1">
        <f t="array" ref="I1443">IF($C1443="","",IF(INDEX(import_data,$C1443,I$9)="","",INDEX(import_data,$C1443,I$9)))</f>
        <v/>
      </c>
      <c r="K1443" s="312" t="str">
        <f t="shared" si="155"/>
        <v/>
      </c>
      <c r="L1443" s="92" t="s">
        <v>0</v>
      </c>
      <c r="M1443" s="312" t="str">
        <f t="shared" si="156"/>
        <v/>
      </c>
      <c r="N1443" s="92" t="s">
        <v>0</v>
      </c>
      <c r="O1443" s="312" t="str">
        <f t="shared" si="157"/>
        <v/>
      </c>
      <c r="P1443" s="92" t="s">
        <v>0</v>
      </c>
      <c r="Q1443" s="141">
        <f t="shared" si="160"/>
        <v>1431</v>
      </c>
      <c r="R1443" s="278" t="str">
        <f t="shared" si="159"/>
        <v/>
      </c>
      <c r="T1443" s="282" t="str" cm="1">
        <f t="array" ref="T1443">IFERROR(INDEX(import_data,MATCH($T$8&amp;"-"&amp;$Q1443,import_key,0),T$9),"")</f>
        <v/>
      </c>
      <c r="U1443" s="280" t="str" cm="1">
        <f t="array" ref="U1443">IFERROR(INDEX(import_data,MATCH($T$8&amp;"-"&amp;$Q1443,import_key,0),U$9),"")</f>
        <v/>
      </c>
      <c r="V1443" s="300" t="str" cm="1">
        <f t="array" ref="V1443">IFERROR(INDEX(import_data,MATCH($T$8&amp;"-"&amp;$Q1443,import_key,0),V$9),"")</f>
        <v/>
      </c>
    </row>
    <row r="1444" spans="2:22" x14ac:dyDescent="0.25">
      <c r="B1444" s="141">
        <f t="shared" si="161"/>
        <v>1432</v>
      </c>
      <c r="C1444" s="278" t="str">
        <f t="shared" si="158"/>
        <v/>
      </c>
      <c r="E1444" s="282" t="str" cm="1">
        <f t="array" ref="E1444">IF($C1444="","",INDEX(import_data,$C1444,E$9))</f>
        <v/>
      </c>
      <c r="F1444" s="280" t="str" cm="1">
        <f t="array" ref="F1444">IF($C1444="","",INDEX(import_data,$C1444,F$9))</f>
        <v/>
      </c>
      <c r="G1444" s="280" t="str" cm="1">
        <f t="array" ref="G1444">IF($C1444="","",INDEX(import_data,$C1444,G$9))</f>
        <v/>
      </c>
      <c r="H1444" s="280" t="str" cm="1">
        <f t="array" ref="H1444">IF($C1444="","",IF(INDEX(import_data,$C1444,H$9)="","",INDEX(import_data,$C1444,H$9)))</f>
        <v/>
      </c>
      <c r="I1444" s="300" t="str" cm="1">
        <f t="array" ref="I1444">IF($C1444="","",IF(INDEX(import_data,$C1444,I$9)="","",INDEX(import_data,$C1444,I$9)))</f>
        <v/>
      </c>
      <c r="K1444" s="312" t="str">
        <f t="shared" si="155"/>
        <v/>
      </c>
      <c r="L1444" s="92" t="s">
        <v>0</v>
      </c>
      <c r="M1444" s="312" t="str">
        <f t="shared" si="156"/>
        <v/>
      </c>
      <c r="N1444" s="92" t="s">
        <v>0</v>
      </c>
      <c r="O1444" s="312" t="str">
        <f t="shared" si="157"/>
        <v/>
      </c>
      <c r="P1444" s="92" t="s">
        <v>0</v>
      </c>
      <c r="Q1444" s="141">
        <f t="shared" si="160"/>
        <v>1432</v>
      </c>
      <c r="R1444" s="278" t="str">
        <f t="shared" si="159"/>
        <v/>
      </c>
      <c r="T1444" s="282" t="str" cm="1">
        <f t="array" ref="T1444">IFERROR(INDEX(import_data,MATCH($T$8&amp;"-"&amp;$Q1444,import_key,0),T$9),"")</f>
        <v/>
      </c>
      <c r="U1444" s="280" t="str" cm="1">
        <f t="array" ref="U1444">IFERROR(INDEX(import_data,MATCH($T$8&amp;"-"&amp;$Q1444,import_key,0),U$9),"")</f>
        <v/>
      </c>
      <c r="V1444" s="300" t="str" cm="1">
        <f t="array" ref="V1444">IFERROR(INDEX(import_data,MATCH($T$8&amp;"-"&amp;$Q1444,import_key,0),V$9),"")</f>
        <v/>
      </c>
    </row>
    <row r="1445" spans="2:22" x14ac:dyDescent="0.25">
      <c r="B1445" s="141">
        <f t="shared" si="161"/>
        <v>1433</v>
      </c>
      <c r="C1445" s="278" t="str">
        <f t="shared" si="158"/>
        <v/>
      </c>
      <c r="E1445" s="282" t="str" cm="1">
        <f t="array" ref="E1445">IF($C1445="","",INDEX(import_data,$C1445,E$9))</f>
        <v/>
      </c>
      <c r="F1445" s="280" t="str" cm="1">
        <f t="array" ref="F1445">IF($C1445="","",INDEX(import_data,$C1445,F$9))</f>
        <v/>
      </c>
      <c r="G1445" s="280" t="str" cm="1">
        <f t="array" ref="G1445">IF($C1445="","",INDEX(import_data,$C1445,G$9))</f>
        <v/>
      </c>
      <c r="H1445" s="280" t="str" cm="1">
        <f t="array" ref="H1445">IF($C1445="","",IF(INDEX(import_data,$C1445,H$9)="","",INDEX(import_data,$C1445,H$9)))</f>
        <v/>
      </c>
      <c r="I1445" s="300" t="str" cm="1">
        <f t="array" ref="I1445">IF($C1445="","",IF(INDEX(import_data,$C1445,I$9)="","",INDEX(import_data,$C1445,I$9)))</f>
        <v/>
      </c>
      <c r="K1445" s="312" t="str">
        <f t="shared" si="155"/>
        <v/>
      </c>
      <c r="L1445" s="92" t="s">
        <v>0</v>
      </c>
      <c r="M1445" s="312" t="str">
        <f t="shared" si="156"/>
        <v/>
      </c>
      <c r="N1445" s="92" t="s">
        <v>0</v>
      </c>
      <c r="O1445" s="312" t="str">
        <f t="shared" si="157"/>
        <v/>
      </c>
      <c r="P1445" s="92" t="s">
        <v>0</v>
      </c>
      <c r="Q1445" s="141">
        <f t="shared" si="160"/>
        <v>1433</v>
      </c>
      <c r="R1445" s="278" t="str">
        <f t="shared" si="159"/>
        <v/>
      </c>
      <c r="T1445" s="282" t="str" cm="1">
        <f t="array" ref="T1445">IFERROR(INDEX(import_data,MATCH($T$8&amp;"-"&amp;$Q1445,import_key,0),T$9),"")</f>
        <v/>
      </c>
      <c r="U1445" s="280" t="str" cm="1">
        <f t="array" ref="U1445">IFERROR(INDEX(import_data,MATCH($T$8&amp;"-"&amp;$Q1445,import_key,0),U$9),"")</f>
        <v/>
      </c>
      <c r="V1445" s="300" t="str" cm="1">
        <f t="array" ref="V1445">IFERROR(INDEX(import_data,MATCH($T$8&amp;"-"&amp;$Q1445,import_key,0),V$9),"")</f>
        <v/>
      </c>
    </row>
    <row r="1446" spans="2:22" x14ac:dyDescent="0.25">
      <c r="B1446" s="141">
        <f t="shared" si="161"/>
        <v>1434</v>
      </c>
      <c r="C1446" s="278" t="str">
        <f t="shared" si="158"/>
        <v/>
      </c>
      <c r="E1446" s="282" t="str" cm="1">
        <f t="array" ref="E1446">IF($C1446="","",INDEX(import_data,$C1446,E$9))</f>
        <v/>
      </c>
      <c r="F1446" s="280" t="str" cm="1">
        <f t="array" ref="F1446">IF($C1446="","",INDEX(import_data,$C1446,F$9))</f>
        <v/>
      </c>
      <c r="G1446" s="280" t="str" cm="1">
        <f t="array" ref="G1446">IF($C1446="","",INDEX(import_data,$C1446,G$9))</f>
        <v/>
      </c>
      <c r="H1446" s="280" t="str" cm="1">
        <f t="array" ref="H1446">IF($C1446="","",IF(INDEX(import_data,$C1446,H$9)="","",INDEX(import_data,$C1446,H$9)))</f>
        <v/>
      </c>
      <c r="I1446" s="300" t="str" cm="1">
        <f t="array" ref="I1446">IF($C1446="","",IF(INDEX(import_data,$C1446,I$9)="","",INDEX(import_data,$C1446,I$9)))</f>
        <v/>
      </c>
      <c r="K1446" s="312" t="str">
        <f t="shared" si="155"/>
        <v/>
      </c>
      <c r="L1446" s="92" t="s">
        <v>0</v>
      </c>
      <c r="M1446" s="312" t="str">
        <f t="shared" si="156"/>
        <v/>
      </c>
      <c r="N1446" s="92" t="s">
        <v>0</v>
      </c>
      <c r="O1446" s="312" t="str">
        <f t="shared" si="157"/>
        <v/>
      </c>
      <c r="P1446" s="92" t="s">
        <v>0</v>
      </c>
      <c r="Q1446" s="141">
        <f t="shared" si="160"/>
        <v>1434</v>
      </c>
      <c r="R1446" s="278" t="str">
        <f t="shared" si="159"/>
        <v/>
      </c>
      <c r="T1446" s="282" t="str" cm="1">
        <f t="array" ref="T1446">IFERROR(INDEX(import_data,MATCH($T$8&amp;"-"&amp;$Q1446,import_key,0),T$9),"")</f>
        <v/>
      </c>
      <c r="U1446" s="280" t="str" cm="1">
        <f t="array" ref="U1446">IFERROR(INDEX(import_data,MATCH($T$8&amp;"-"&amp;$Q1446,import_key,0),U$9),"")</f>
        <v/>
      </c>
      <c r="V1446" s="300" t="str" cm="1">
        <f t="array" ref="V1446">IFERROR(INDEX(import_data,MATCH($T$8&amp;"-"&amp;$Q1446,import_key,0),V$9),"")</f>
        <v/>
      </c>
    </row>
    <row r="1447" spans="2:22" x14ac:dyDescent="0.25">
      <c r="B1447" s="141">
        <f t="shared" si="161"/>
        <v>1435</v>
      </c>
      <c r="C1447" s="278" t="str">
        <f t="shared" si="158"/>
        <v/>
      </c>
      <c r="E1447" s="282" t="str" cm="1">
        <f t="array" ref="E1447">IF($C1447="","",INDEX(import_data,$C1447,E$9))</f>
        <v/>
      </c>
      <c r="F1447" s="280" t="str" cm="1">
        <f t="array" ref="F1447">IF($C1447="","",INDEX(import_data,$C1447,F$9))</f>
        <v/>
      </c>
      <c r="G1447" s="280" t="str" cm="1">
        <f t="array" ref="G1447">IF($C1447="","",INDEX(import_data,$C1447,G$9))</f>
        <v/>
      </c>
      <c r="H1447" s="280" t="str" cm="1">
        <f t="array" ref="H1447">IF($C1447="","",IF(INDEX(import_data,$C1447,H$9)="","",INDEX(import_data,$C1447,H$9)))</f>
        <v/>
      </c>
      <c r="I1447" s="300" t="str" cm="1">
        <f t="array" ref="I1447">IF($C1447="","",IF(INDEX(import_data,$C1447,I$9)="","",INDEX(import_data,$C1447,I$9)))</f>
        <v/>
      </c>
      <c r="K1447" s="312" t="str">
        <f t="shared" si="155"/>
        <v/>
      </c>
      <c r="L1447" s="92" t="s">
        <v>0</v>
      </c>
      <c r="M1447" s="312" t="str">
        <f t="shared" si="156"/>
        <v/>
      </c>
      <c r="N1447" s="92" t="s">
        <v>0</v>
      </c>
      <c r="O1447" s="312" t="str">
        <f t="shared" si="157"/>
        <v/>
      </c>
      <c r="P1447" s="92" t="s">
        <v>0</v>
      </c>
      <c r="Q1447" s="141">
        <f t="shared" si="160"/>
        <v>1435</v>
      </c>
      <c r="R1447" s="278" t="str">
        <f t="shared" si="159"/>
        <v/>
      </c>
      <c r="T1447" s="282" t="str" cm="1">
        <f t="array" ref="T1447">IFERROR(INDEX(import_data,MATCH($T$8&amp;"-"&amp;$Q1447,import_key,0),T$9),"")</f>
        <v/>
      </c>
      <c r="U1447" s="280" t="str" cm="1">
        <f t="array" ref="U1447">IFERROR(INDEX(import_data,MATCH($T$8&amp;"-"&amp;$Q1447,import_key,0),U$9),"")</f>
        <v/>
      </c>
      <c r="V1447" s="300" t="str" cm="1">
        <f t="array" ref="V1447">IFERROR(INDEX(import_data,MATCH($T$8&amp;"-"&amp;$Q1447,import_key,0),V$9),"")</f>
        <v/>
      </c>
    </row>
    <row r="1448" spans="2:22" x14ac:dyDescent="0.25">
      <c r="B1448" s="141">
        <f t="shared" si="161"/>
        <v>1436</v>
      </c>
      <c r="C1448" s="278" t="str">
        <f t="shared" si="158"/>
        <v/>
      </c>
      <c r="E1448" s="282" t="str" cm="1">
        <f t="array" ref="E1448">IF($C1448="","",INDEX(import_data,$C1448,E$9))</f>
        <v/>
      </c>
      <c r="F1448" s="280" t="str" cm="1">
        <f t="array" ref="F1448">IF($C1448="","",INDEX(import_data,$C1448,F$9))</f>
        <v/>
      </c>
      <c r="G1448" s="280" t="str" cm="1">
        <f t="array" ref="G1448">IF($C1448="","",INDEX(import_data,$C1448,G$9))</f>
        <v/>
      </c>
      <c r="H1448" s="280" t="str" cm="1">
        <f t="array" ref="H1448">IF($C1448="","",IF(INDEX(import_data,$C1448,H$9)="","",INDEX(import_data,$C1448,H$9)))</f>
        <v/>
      </c>
      <c r="I1448" s="300" t="str" cm="1">
        <f t="array" ref="I1448">IF($C1448="","",IF(INDEX(import_data,$C1448,I$9)="","",INDEX(import_data,$C1448,I$9)))</f>
        <v/>
      </c>
      <c r="K1448" s="312" t="str">
        <f t="shared" si="155"/>
        <v/>
      </c>
      <c r="L1448" s="92" t="s">
        <v>0</v>
      </c>
      <c r="M1448" s="312" t="str">
        <f t="shared" si="156"/>
        <v/>
      </c>
      <c r="N1448" s="92" t="s">
        <v>0</v>
      </c>
      <c r="O1448" s="312" t="str">
        <f t="shared" si="157"/>
        <v/>
      </c>
      <c r="P1448" s="92" t="s">
        <v>0</v>
      </c>
      <c r="Q1448" s="141">
        <f t="shared" si="160"/>
        <v>1436</v>
      </c>
      <c r="R1448" s="278" t="str">
        <f t="shared" si="159"/>
        <v/>
      </c>
      <c r="T1448" s="282" t="str" cm="1">
        <f t="array" ref="T1448">IFERROR(INDEX(import_data,MATCH($T$8&amp;"-"&amp;$Q1448,import_key,0),T$9),"")</f>
        <v/>
      </c>
      <c r="U1448" s="280" t="str" cm="1">
        <f t="array" ref="U1448">IFERROR(INDEX(import_data,MATCH($T$8&amp;"-"&amp;$Q1448,import_key,0),U$9),"")</f>
        <v/>
      </c>
      <c r="V1448" s="300" t="str" cm="1">
        <f t="array" ref="V1448">IFERROR(INDEX(import_data,MATCH($T$8&amp;"-"&amp;$Q1448,import_key,0),V$9),"")</f>
        <v/>
      </c>
    </row>
    <row r="1449" spans="2:22" x14ac:dyDescent="0.25">
      <c r="B1449" s="141">
        <f t="shared" si="161"/>
        <v>1437</v>
      </c>
      <c r="C1449" s="278" t="str">
        <f t="shared" si="158"/>
        <v/>
      </c>
      <c r="E1449" s="282" t="str" cm="1">
        <f t="array" ref="E1449">IF($C1449="","",INDEX(import_data,$C1449,E$9))</f>
        <v/>
      </c>
      <c r="F1449" s="280" t="str" cm="1">
        <f t="array" ref="F1449">IF($C1449="","",INDEX(import_data,$C1449,F$9))</f>
        <v/>
      </c>
      <c r="G1449" s="280" t="str" cm="1">
        <f t="array" ref="G1449">IF($C1449="","",INDEX(import_data,$C1449,G$9))</f>
        <v/>
      </c>
      <c r="H1449" s="280" t="str" cm="1">
        <f t="array" ref="H1449">IF($C1449="","",IF(INDEX(import_data,$C1449,H$9)="","",INDEX(import_data,$C1449,H$9)))</f>
        <v/>
      </c>
      <c r="I1449" s="300" t="str" cm="1">
        <f t="array" ref="I1449">IF($C1449="","",IF(INDEX(import_data,$C1449,I$9)="","",INDEX(import_data,$C1449,I$9)))</f>
        <v/>
      </c>
      <c r="K1449" s="312" t="str">
        <f t="shared" si="155"/>
        <v/>
      </c>
      <c r="L1449" s="92" t="s">
        <v>0</v>
      </c>
      <c r="M1449" s="312" t="str">
        <f t="shared" si="156"/>
        <v/>
      </c>
      <c r="N1449" s="92" t="s">
        <v>0</v>
      </c>
      <c r="O1449" s="312" t="str">
        <f t="shared" si="157"/>
        <v/>
      </c>
      <c r="P1449" s="92" t="s">
        <v>0</v>
      </c>
      <c r="Q1449" s="141">
        <f t="shared" si="160"/>
        <v>1437</v>
      </c>
      <c r="R1449" s="278" t="str">
        <f t="shared" si="159"/>
        <v/>
      </c>
      <c r="T1449" s="282" t="str" cm="1">
        <f t="array" ref="T1449">IFERROR(INDEX(import_data,MATCH($T$8&amp;"-"&amp;$Q1449,import_key,0),T$9),"")</f>
        <v/>
      </c>
      <c r="U1449" s="280" t="str" cm="1">
        <f t="array" ref="U1449">IFERROR(INDEX(import_data,MATCH($T$8&amp;"-"&amp;$Q1449,import_key,0),U$9),"")</f>
        <v/>
      </c>
      <c r="V1449" s="300" t="str" cm="1">
        <f t="array" ref="V1449">IFERROR(INDEX(import_data,MATCH($T$8&amp;"-"&amp;$Q1449,import_key,0),V$9),"")</f>
        <v/>
      </c>
    </row>
    <row r="1450" spans="2:22" x14ac:dyDescent="0.25">
      <c r="B1450" s="141">
        <f t="shared" si="161"/>
        <v>1438</v>
      </c>
      <c r="C1450" s="278" t="str">
        <f t="shared" si="158"/>
        <v/>
      </c>
      <c r="E1450" s="282" t="str" cm="1">
        <f t="array" ref="E1450">IF($C1450="","",INDEX(import_data,$C1450,E$9))</f>
        <v/>
      </c>
      <c r="F1450" s="280" t="str" cm="1">
        <f t="array" ref="F1450">IF($C1450="","",INDEX(import_data,$C1450,F$9))</f>
        <v/>
      </c>
      <c r="G1450" s="280" t="str" cm="1">
        <f t="array" ref="G1450">IF($C1450="","",INDEX(import_data,$C1450,G$9))</f>
        <v/>
      </c>
      <c r="H1450" s="280" t="str" cm="1">
        <f t="array" ref="H1450">IF($C1450="","",IF(INDEX(import_data,$C1450,H$9)="","",INDEX(import_data,$C1450,H$9)))</f>
        <v/>
      </c>
      <c r="I1450" s="300" t="str" cm="1">
        <f t="array" ref="I1450">IF($C1450="","",IF(INDEX(import_data,$C1450,I$9)="","",INDEX(import_data,$C1450,I$9)))</f>
        <v/>
      </c>
      <c r="K1450" s="312" t="str">
        <f t="shared" si="155"/>
        <v/>
      </c>
      <c r="L1450" s="92" t="s">
        <v>0</v>
      </c>
      <c r="M1450" s="312" t="str">
        <f t="shared" si="156"/>
        <v/>
      </c>
      <c r="N1450" s="92" t="s">
        <v>0</v>
      </c>
      <c r="O1450" s="312" t="str">
        <f t="shared" si="157"/>
        <v/>
      </c>
      <c r="P1450" s="92" t="s">
        <v>0</v>
      </c>
      <c r="Q1450" s="141">
        <f t="shared" si="160"/>
        <v>1438</v>
      </c>
      <c r="R1450" s="278" t="str">
        <f t="shared" si="159"/>
        <v/>
      </c>
      <c r="T1450" s="282" t="str" cm="1">
        <f t="array" ref="T1450">IFERROR(INDEX(import_data,MATCH($T$8&amp;"-"&amp;$Q1450,import_key,0),T$9),"")</f>
        <v/>
      </c>
      <c r="U1450" s="280" t="str" cm="1">
        <f t="array" ref="U1450">IFERROR(INDEX(import_data,MATCH($T$8&amp;"-"&amp;$Q1450,import_key,0),U$9),"")</f>
        <v/>
      </c>
      <c r="V1450" s="300" t="str" cm="1">
        <f t="array" ref="V1450">IFERROR(INDEX(import_data,MATCH($T$8&amp;"-"&amp;$Q1450,import_key,0),V$9),"")</f>
        <v/>
      </c>
    </row>
    <row r="1451" spans="2:22" x14ac:dyDescent="0.25">
      <c r="B1451" s="141">
        <f t="shared" si="161"/>
        <v>1439</v>
      </c>
      <c r="C1451" s="278" t="str">
        <f t="shared" si="158"/>
        <v/>
      </c>
      <c r="E1451" s="282" t="str" cm="1">
        <f t="array" ref="E1451">IF($C1451="","",INDEX(import_data,$C1451,E$9))</f>
        <v/>
      </c>
      <c r="F1451" s="280" t="str" cm="1">
        <f t="array" ref="F1451">IF($C1451="","",INDEX(import_data,$C1451,F$9))</f>
        <v/>
      </c>
      <c r="G1451" s="280" t="str" cm="1">
        <f t="array" ref="G1451">IF($C1451="","",INDEX(import_data,$C1451,G$9))</f>
        <v/>
      </c>
      <c r="H1451" s="280" t="str" cm="1">
        <f t="array" ref="H1451">IF($C1451="","",IF(INDEX(import_data,$C1451,H$9)="","",INDEX(import_data,$C1451,H$9)))</f>
        <v/>
      </c>
      <c r="I1451" s="300" t="str" cm="1">
        <f t="array" ref="I1451">IF($C1451="","",IF(INDEX(import_data,$C1451,I$9)="","",INDEX(import_data,$C1451,I$9)))</f>
        <v/>
      </c>
      <c r="K1451" s="312" t="str">
        <f t="shared" si="155"/>
        <v/>
      </c>
      <c r="L1451" s="92" t="s">
        <v>0</v>
      </c>
      <c r="M1451" s="312" t="str">
        <f t="shared" si="156"/>
        <v/>
      </c>
      <c r="N1451" s="92" t="s">
        <v>0</v>
      </c>
      <c r="O1451" s="312" t="str">
        <f t="shared" si="157"/>
        <v/>
      </c>
      <c r="P1451" s="92" t="s">
        <v>0</v>
      </c>
      <c r="Q1451" s="141">
        <f t="shared" si="160"/>
        <v>1439</v>
      </c>
      <c r="R1451" s="278" t="str">
        <f t="shared" si="159"/>
        <v/>
      </c>
      <c r="T1451" s="282" t="str" cm="1">
        <f t="array" ref="T1451">IFERROR(INDEX(import_data,MATCH($T$8&amp;"-"&amp;$Q1451,import_key,0),T$9),"")</f>
        <v/>
      </c>
      <c r="U1451" s="280" t="str" cm="1">
        <f t="array" ref="U1451">IFERROR(INDEX(import_data,MATCH($T$8&amp;"-"&amp;$Q1451,import_key,0),U$9),"")</f>
        <v/>
      </c>
      <c r="V1451" s="300" t="str" cm="1">
        <f t="array" ref="V1451">IFERROR(INDEX(import_data,MATCH($T$8&amp;"-"&amp;$Q1451,import_key,0),V$9),"")</f>
        <v/>
      </c>
    </row>
    <row r="1452" spans="2:22" x14ac:dyDescent="0.25">
      <c r="B1452" s="141">
        <f t="shared" si="161"/>
        <v>1440</v>
      </c>
      <c r="C1452" s="278" t="str">
        <f t="shared" si="158"/>
        <v/>
      </c>
      <c r="E1452" s="282" t="str" cm="1">
        <f t="array" ref="E1452">IF($C1452="","",INDEX(import_data,$C1452,E$9))</f>
        <v/>
      </c>
      <c r="F1452" s="280" t="str" cm="1">
        <f t="array" ref="F1452">IF($C1452="","",INDEX(import_data,$C1452,F$9))</f>
        <v/>
      </c>
      <c r="G1452" s="280" t="str" cm="1">
        <f t="array" ref="G1452">IF($C1452="","",INDEX(import_data,$C1452,G$9))</f>
        <v/>
      </c>
      <c r="H1452" s="280" t="str" cm="1">
        <f t="array" ref="H1452">IF($C1452="","",IF(INDEX(import_data,$C1452,H$9)="","",INDEX(import_data,$C1452,H$9)))</f>
        <v/>
      </c>
      <c r="I1452" s="300" t="str" cm="1">
        <f t="array" ref="I1452">IF($C1452="","",IF(INDEX(import_data,$C1452,I$9)="","",INDEX(import_data,$C1452,I$9)))</f>
        <v/>
      </c>
      <c r="K1452" s="312" t="str">
        <f t="shared" si="155"/>
        <v/>
      </c>
      <c r="L1452" s="92" t="s">
        <v>0</v>
      </c>
      <c r="M1452" s="312" t="str">
        <f t="shared" si="156"/>
        <v/>
      </c>
      <c r="N1452" s="92" t="s">
        <v>0</v>
      </c>
      <c r="O1452" s="312" t="str">
        <f t="shared" si="157"/>
        <v/>
      </c>
      <c r="P1452" s="92" t="s">
        <v>0</v>
      </c>
      <c r="Q1452" s="141">
        <f t="shared" si="160"/>
        <v>1440</v>
      </c>
      <c r="R1452" s="278" t="str">
        <f t="shared" si="159"/>
        <v/>
      </c>
      <c r="T1452" s="282" t="str" cm="1">
        <f t="array" ref="T1452">IFERROR(INDEX(import_data,MATCH($T$8&amp;"-"&amp;$Q1452,import_key,0),T$9),"")</f>
        <v/>
      </c>
      <c r="U1452" s="280" t="str" cm="1">
        <f t="array" ref="U1452">IFERROR(INDEX(import_data,MATCH($T$8&amp;"-"&amp;$Q1452,import_key,0),U$9),"")</f>
        <v/>
      </c>
      <c r="V1452" s="300" t="str" cm="1">
        <f t="array" ref="V1452">IFERROR(INDEX(import_data,MATCH($T$8&amp;"-"&amp;$Q1452,import_key,0),V$9),"")</f>
        <v/>
      </c>
    </row>
    <row r="1453" spans="2:22" x14ac:dyDescent="0.25">
      <c r="B1453" s="141">
        <f t="shared" si="161"/>
        <v>1441</v>
      </c>
      <c r="C1453" s="278" t="str">
        <f t="shared" si="158"/>
        <v/>
      </c>
      <c r="E1453" s="282" t="str" cm="1">
        <f t="array" ref="E1453">IF($C1453="","",INDEX(import_data,$C1453,E$9))</f>
        <v/>
      </c>
      <c r="F1453" s="280" t="str" cm="1">
        <f t="array" ref="F1453">IF($C1453="","",INDEX(import_data,$C1453,F$9))</f>
        <v/>
      </c>
      <c r="G1453" s="280" t="str" cm="1">
        <f t="array" ref="G1453">IF($C1453="","",INDEX(import_data,$C1453,G$9))</f>
        <v/>
      </c>
      <c r="H1453" s="280" t="str" cm="1">
        <f t="array" ref="H1453">IF($C1453="","",IF(INDEX(import_data,$C1453,H$9)="","",INDEX(import_data,$C1453,H$9)))</f>
        <v/>
      </c>
      <c r="I1453" s="300" t="str" cm="1">
        <f t="array" ref="I1453">IF($C1453="","",IF(INDEX(import_data,$C1453,I$9)="","",INDEX(import_data,$C1453,I$9)))</f>
        <v/>
      </c>
      <c r="K1453" s="312" t="str">
        <f t="shared" si="155"/>
        <v/>
      </c>
      <c r="L1453" s="92" t="s">
        <v>0</v>
      </c>
      <c r="M1453" s="312" t="str">
        <f t="shared" si="156"/>
        <v/>
      </c>
      <c r="N1453" s="92" t="s">
        <v>0</v>
      </c>
      <c r="O1453" s="312" t="str">
        <f t="shared" si="157"/>
        <v/>
      </c>
      <c r="P1453" s="92" t="s">
        <v>0</v>
      </c>
      <c r="Q1453" s="141">
        <f t="shared" si="160"/>
        <v>1441</v>
      </c>
      <c r="R1453" s="278" t="str">
        <f t="shared" si="159"/>
        <v/>
      </c>
      <c r="T1453" s="282" t="str" cm="1">
        <f t="array" ref="T1453">IFERROR(INDEX(import_data,MATCH($T$8&amp;"-"&amp;$Q1453,import_key,0),T$9),"")</f>
        <v/>
      </c>
      <c r="U1453" s="280" t="str" cm="1">
        <f t="array" ref="U1453">IFERROR(INDEX(import_data,MATCH($T$8&amp;"-"&amp;$Q1453,import_key,0),U$9),"")</f>
        <v/>
      </c>
      <c r="V1453" s="300" t="str" cm="1">
        <f t="array" ref="V1453">IFERROR(INDEX(import_data,MATCH($T$8&amp;"-"&amp;$Q1453,import_key,0),V$9),"")</f>
        <v/>
      </c>
    </row>
    <row r="1454" spans="2:22" x14ac:dyDescent="0.25">
      <c r="B1454" s="141">
        <f t="shared" si="161"/>
        <v>1442</v>
      </c>
      <c r="C1454" s="278" t="str">
        <f t="shared" si="158"/>
        <v/>
      </c>
      <c r="E1454" s="282" t="str" cm="1">
        <f t="array" ref="E1454">IF($C1454="","",INDEX(import_data,$C1454,E$9))</f>
        <v/>
      </c>
      <c r="F1454" s="280" t="str" cm="1">
        <f t="array" ref="F1454">IF($C1454="","",INDEX(import_data,$C1454,F$9))</f>
        <v/>
      </c>
      <c r="G1454" s="280" t="str" cm="1">
        <f t="array" ref="G1454">IF($C1454="","",INDEX(import_data,$C1454,G$9))</f>
        <v/>
      </c>
      <c r="H1454" s="280" t="str" cm="1">
        <f t="array" ref="H1454">IF($C1454="","",IF(INDEX(import_data,$C1454,H$9)="","",INDEX(import_data,$C1454,H$9)))</f>
        <v/>
      </c>
      <c r="I1454" s="300" t="str" cm="1">
        <f t="array" ref="I1454">IF($C1454="","",IF(INDEX(import_data,$C1454,I$9)="","",INDEX(import_data,$C1454,I$9)))</f>
        <v/>
      </c>
      <c r="K1454" s="312" t="str">
        <f t="shared" si="155"/>
        <v/>
      </c>
      <c r="L1454" s="92" t="s">
        <v>0</v>
      </c>
      <c r="M1454" s="312" t="str">
        <f t="shared" si="156"/>
        <v/>
      </c>
      <c r="N1454" s="92" t="s">
        <v>0</v>
      </c>
      <c r="O1454" s="312" t="str">
        <f t="shared" si="157"/>
        <v/>
      </c>
      <c r="P1454" s="92" t="s">
        <v>0</v>
      </c>
      <c r="Q1454" s="141">
        <f t="shared" si="160"/>
        <v>1442</v>
      </c>
      <c r="R1454" s="278" t="str">
        <f t="shared" si="159"/>
        <v/>
      </c>
      <c r="T1454" s="282" t="str" cm="1">
        <f t="array" ref="T1454">IFERROR(INDEX(import_data,MATCH($T$8&amp;"-"&amp;$Q1454,import_key,0),T$9),"")</f>
        <v/>
      </c>
      <c r="U1454" s="280" t="str" cm="1">
        <f t="array" ref="U1454">IFERROR(INDEX(import_data,MATCH($T$8&amp;"-"&amp;$Q1454,import_key,0),U$9),"")</f>
        <v/>
      </c>
      <c r="V1454" s="300" t="str" cm="1">
        <f t="array" ref="V1454">IFERROR(INDEX(import_data,MATCH($T$8&amp;"-"&amp;$Q1454,import_key,0),V$9),"")</f>
        <v/>
      </c>
    </row>
    <row r="1455" spans="2:22" x14ac:dyDescent="0.25">
      <c r="B1455" s="141">
        <f t="shared" si="161"/>
        <v>1443</v>
      </c>
      <c r="C1455" s="278" t="str">
        <f t="shared" si="158"/>
        <v/>
      </c>
      <c r="E1455" s="282" t="str" cm="1">
        <f t="array" ref="E1455">IF($C1455="","",INDEX(import_data,$C1455,E$9))</f>
        <v/>
      </c>
      <c r="F1455" s="280" t="str" cm="1">
        <f t="array" ref="F1455">IF($C1455="","",INDEX(import_data,$C1455,F$9))</f>
        <v/>
      </c>
      <c r="G1455" s="280" t="str" cm="1">
        <f t="array" ref="G1455">IF($C1455="","",INDEX(import_data,$C1455,G$9))</f>
        <v/>
      </c>
      <c r="H1455" s="280" t="str" cm="1">
        <f t="array" ref="H1455">IF($C1455="","",IF(INDEX(import_data,$C1455,H$9)="","",INDEX(import_data,$C1455,H$9)))</f>
        <v/>
      </c>
      <c r="I1455" s="300" t="str" cm="1">
        <f t="array" ref="I1455">IF($C1455="","",IF(INDEX(import_data,$C1455,I$9)="","",INDEX(import_data,$C1455,I$9)))</f>
        <v/>
      </c>
      <c r="K1455" s="312" t="str">
        <f t="shared" si="155"/>
        <v/>
      </c>
      <c r="L1455" s="92" t="s">
        <v>0</v>
      </c>
      <c r="M1455" s="312" t="str">
        <f t="shared" si="156"/>
        <v/>
      </c>
      <c r="N1455" s="92" t="s">
        <v>0</v>
      </c>
      <c r="O1455" s="312" t="str">
        <f t="shared" si="157"/>
        <v/>
      </c>
      <c r="P1455" s="92" t="s">
        <v>0</v>
      </c>
      <c r="Q1455" s="141">
        <f t="shared" si="160"/>
        <v>1443</v>
      </c>
      <c r="R1455" s="278" t="str">
        <f t="shared" si="159"/>
        <v/>
      </c>
      <c r="T1455" s="282" t="str" cm="1">
        <f t="array" ref="T1455">IFERROR(INDEX(import_data,MATCH($T$8&amp;"-"&amp;$Q1455,import_key,0),T$9),"")</f>
        <v/>
      </c>
      <c r="U1455" s="280" t="str" cm="1">
        <f t="array" ref="U1455">IFERROR(INDEX(import_data,MATCH($T$8&amp;"-"&amp;$Q1455,import_key,0),U$9),"")</f>
        <v/>
      </c>
      <c r="V1455" s="300" t="str" cm="1">
        <f t="array" ref="V1455">IFERROR(INDEX(import_data,MATCH($T$8&amp;"-"&amp;$Q1455,import_key,0),V$9),"")</f>
        <v/>
      </c>
    </row>
    <row r="1456" spans="2:22" x14ac:dyDescent="0.25">
      <c r="B1456" s="141">
        <f t="shared" si="161"/>
        <v>1444</v>
      </c>
      <c r="C1456" s="278" t="str">
        <f t="shared" si="158"/>
        <v/>
      </c>
      <c r="E1456" s="282" t="str" cm="1">
        <f t="array" ref="E1456">IF($C1456="","",INDEX(import_data,$C1456,E$9))</f>
        <v/>
      </c>
      <c r="F1456" s="280" t="str" cm="1">
        <f t="array" ref="F1456">IF($C1456="","",INDEX(import_data,$C1456,F$9))</f>
        <v/>
      </c>
      <c r="G1456" s="280" t="str" cm="1">
        <f t="array" ref="G1456">IF($C1456="","",INDEX(import_data,$C1456,G$9))</f>
        <v/>
      </c>
      <c r="H1456" s="280" t="str" cm="1">
        <f t="array" ref="H1456">IF($C1456="","",IF(INDEX(import_data,$C1456,H$9)="","",INDEX(import_data,$C1456,H$9)))</f>
        <v/>
      </c>
      <c r="I1456" s="300" t="str" cm="1">
        <f t="array" ref="I1456">IF($C1456="","",IF(INDEX(import_data,$C1456,I$9)="","",INDEX(import_data,$C1456,I$9)))</f>
        <v/>
      </c>
      <c r="K1456" s="312" t="str">
        <f t="shared" si="155"/>
        <v/>
      </c>
      <c r="L1456" s="92" t="s">
        <v>0</v>
      </c>
      <c r="M1456" s="312" t="str">
        <f t="shared" si="156"/>
        <v/>
      </c>
      <c r="N1456" s="92" t="s">
        <v>0</v>
      </c>
      <c r="O1456" s="312" t="str">
        <f t="shared" si="157"/>
        <v/>
      </c>
      <c r="P1456" s="92" t="s">
        <v>0</v>
      </c>
      <c r="Q1456" s="141">
        <f t="shared" si="160"/>
        <v>1444</v>
      </c>
      <c r="R1456" s="278" t="str">
        <f t="shared" si="159"/>
        <v/>
      </c>
      <c r="T1456" s="282" t="str" cm="1">
        <f t="array" ref="T1456">IFERROR(INDEX(import_data,MATCH($T$8&amp;"-"&amp;$Q1456,import_key,0),T$9),"")</f>
        <v/>
      </c>
      <c r="U1456" s="280" t="str" cm="1">
        <f t="array" ref="U1456">IFERROR(INDEX(import_data,MATCH($T$8&amp;"-"&amp;$Q1456,import_key,0),U$9),"")</f>
        <v/>
      </c>
      <c r="V1456" s="300" t="str" cm="1">
        <f t="array" ref="V1456">IFERROR(INDEX(import_data,MATCH($T$8&amp;"-"&amp;$Q1456,import_key,0),V$9),"")</f>
        <v/>
      </c>
    </row>
    <row r="1457" spans="2:22" x14ac:dyDescent="0.25">
      <c r="B1457" s="141">
        <f t="shared" si="161"/>
        <v>1445</v>
      </c>
      <c r="C1457" s="278" t="str">
        <f t="shared" si="158"/>
        <v/>
      </c>
      <c r="E1457" s="282" t="str" cm="1">
        <f t="array" ref="E1457">IF($C1457="","",INDEX(import_data,$C1457,E$9))</f>
        <v/>
      </c>
      <c r="F1457" s="280" t="str" cm="1">
        <f t="array" ref="F1457">IF($C1457="","",INDEX(import_data,$C1457,F$9))</f>
        <v/>
      </c>
      <c r="G1457" s="280" t="str" cm="1">
        <f t="array" ref="G1457">IF($C1457="","",INDEX(import_data,$C1457,G$9))</f>
        <v/>
      </c>
      <c r="H1457" s="280" t="str" cm="1">
        <f t="array" ref="H1457">IF($C1457="","",IF(INDEX(import_data,$C1457,H$9)="","",INDEX(import_data,$C1457,H$9)))</f>
        <v/>
      </c>
      <c r="I1457" s="300" t="str" cm="1">
        <f t="array" ref="I1457">IF($C1457="","",IF(INDEX(import_data,$C1457,I$9)="","",INDEX(import_data,$C1457,I$9)))</f>
        <v/>
      </c>
      <c r="K1457" s="312" t="str">
        <f t="shared" si="155"/>
        <v/>
      </c>
      <c r="L1457" s="92" t="s">
        <v>0</v>
      </c>
      <c r="M1457" s="312" t="str">
        <f t="shared" si="156"/>
        <v/>
      </c>
      <c r="N1457" s="92" t="s">
        <v>0</v>
      </c>
      <c r="O1457" s="312" t="str">
        <f t="shared" si="157"/>
        <v/>
      </c>
      <c r="P1457" s="92" t="s">
        <v>0</v>
      </c>
      <c r="Q1457" s="141">
        <f t="shared" si="160"/>
        <v>1445</v>
      </c>
      <c r="R1457" s="278" t="str">
        <f t="shared" si="159"/>
        <v/>
      </c>
      <c r="T1457" s="282" t="str" cm="1">
        <f t="array" ref="T1457">IFERROR(INDEX(import_data,MATCH($T$8&amp;"-"&amp;$Q1457,import_key,0),T$9),"")</f>
        <v/>
      </c>
      <c r="U1457" s="280" t="str" cm="1">
        <f t="array" ref="U1457">IFERROR(INDEX(import_data,MATCH($T$8&amp;"-"&amp;$Q1457,import_key,0),U$9),"")</f>
        <v/>
      </c>
      <c r="V1457" s="300" t="str" cm="1">
        <f t="array" ref="V1457">IFERROR(INDEX(import_data,MATCH($T$8&amp;"-"&amp;$Q1457,import_key,0),V$9),"")</f>
        <v/>
      </c>
    </row>
    <row r="1458" spans="2:22" x14ac:dyDescent="0.25">
      <c r="B1458" s="141">
        <f t="shared" si="161"/>
        <v>1446</v>
      </c>
      <c r="C1458" s="278" t="str">
        <f t="shared" si="158"/>
        <v/>
      </c>
      <c r="E1458" s="282" t="str" cm="1">
        <f t="array" ref="E1458">IF($C1458="","",INDEX(import_data,$C1458,E$9))</f>
        <v/>
      </c>
      <c r="F1458" s="280" t="str" cm="1">
        <f t="array" ref="F1458">IF($C1458="","",INDEX(import_data,$C1458,F$9))</f>
        <v/>
      </c>
      <c r="G1458" s="280" t="str" cm="1">
        <f t="array" ref="G1458">IF($C1458="","",INDEX(import_data,$C1458,G$9))</f>
        <v/>
      </c>
      <c r="H1458" s="280" t="str" cm="1">
        <f t="array" ref="H1458">IF($C1458="","",IF(INDEX(import_data,$C1458,H$9)="","",INDEX(import_data,$C1458,H$9)))</f>
        <v/>
      </c>
      <c r="I1458" s="300" t="str" cm="1">
        <f t="array" ref="I1458">IF($C1458="","",IF(INDEX(import_data,$C1458,I$9)="","",INDEX(import_data,$C1458,I$9)))</f>
        <v/>
      </c>
      <c r="K1458" s="312" t="str">
        <f t="shared" si="155"/>
        <v/>
      </c>
      <c r="L1458" s="92" t="s">
        <v>0</v>
      </c>
      <c r="M1458" s="312" t="str">
        <f t="shared" si="156"/>
        <v/>
      </c>
      <c r="N1458" s="92" t="s">
        <v>0</v>
      </c>
      <c r="O1458" s="312" t="str">
        <f t="shared" si="157"/>
        <v/>
      </c>
      <c r="P1458" s="92" t="s">
        <v>0</v>
      </c>
      <c r="Q1458" s="141">
        <f t="shared" si="160"/>
        <v>1446</v>
      </c>
      <c r="R1458" s="278" t="str">
        <f t="shared" si="159"/>
        <v/>
      </c>
      <c r="T1458" s="282" t="str" cm="1">
        <f t="array" ref="T1458">IFERROR(INDEX(import_data,MATCH($T$8&amp;"-"&amp;$Q1458,import_key,0),T$9),"")</f>
        <v/>
      </c>
      <c r="U1458" s="280" t="str" cm="1">
        <f t="array" ref="U1458">IFERROR(INDEX(import_data,MATCH($T$8&amp;"-"&amp;$Q1458,import_key,0),U$9),"")</f>
        <v/>
      </c>
      <c r="V1458" s="300" t="str" cm="1">
        <f t="array" ref="V1458">IFERROR(INDEX(import_data,MATCH($T$8&amp;"-"&amp;$Q1458,import_key,0),V$9),"")</f>
        <v/>
      </c>
    </row>
    <row r="1459" spans="2:22" x14ac:dyDescent="0.25">
      <c r="B1459" s="141">
        <f t="shared" si="161"/>
        <v>1447</v>
      </c>
      <c r="C1459" s="278" t="str">
        <f t="shared" si="158"/>
        <v/>
      </c>
      <c r="E1459" s="282" t="str" cm="1">
        <f t="array" ref="E1459">IF($C1459="","",INDEX(import_data,$C1459,E$9))</f>
        <v/>
      </c>
      <c r="F1459" s="280" t="str" cm="1">
        <f t="array" ref="F1459">IF($C1459="","",INDEX(import_data,$C1459,F$9))</f>
        <v/>
      </c>
      <c r="G1459" s="280" t="str" cm="1">
        <f t="array" ref="G1459">IF($C1459="","",INDEX(import_data,$C1459,G$9))</f>
        <v/>
      </c>
      <c r="H1459" s="280" t="str" cm="1">
        <f t="array" ref="H1459">IF($C1459="","",IF(INDEX(import_data,$C1459,H$9)="","",INDEX(import_data,$C1459,H$9)))</f>
        <v/>
      </c>
      <c r="I1459" s="300" t="str" cm="1">
        <f t="array" ref="I1459">IF($C1459="","",IF(INDEX(import_data,$C1459,I$9)="","",INDEX(import_data,$C1459,I$9)))</f>
        <v/>
      </c>
      <c r="K1459" s="312" t="str">
        <f t="shared" si="155"/>
        <v/>
      </c>
      <c r="L1459" s="92" t="s">
        <v>0</v>
      </c>
      <c r="M1459" s="312" t="str">
        <f t="shared" si="156"/>
        <v/>
      </c>
      <c r="N1459" s="92" t="s">
        <v>0</v>
      </c>
      <c r="O1459" s="312" t="str">
        <f t="shared" si="157"/>
        <v/>
      </c>
      <c r="P1459" s="92" t="s">
        <v>0</v>
      </c>
      <c r="Q1459" s="141">
        <f t="shared" si="160"/>
        <v>1447</v>
      </c>
      <c r="R1459" s="278" t="str">
        <f t="shared" si="159"/>
        <v/>
      </c>
      <c r="T1459" s="282" t="str" cm="1">
        <f t="array" ref="T1459">IFERROR(INDEX(import_data,MATCH($T$8&amp;"-"&amp;$Q1459,import_key,0),T$9),"")</f>
        <v/>
      </c>
      <c r="U1459" s="280" t="str" cm="1">
        <f t="array" ref="U1459">IFERROR(INDEX(import_data,MATCH($T$8&amp;"-"&amp;$Q1459,import_key,0),U$9),"")</f>
        <v/>
      </c>
      <c r="V1459" s="300" t="str" cm="1">
        <f t="array" ref="V1459">IFERROR(INDEX(import_data,MATCH($T$8&amp;"-"&amp;$Q1459,import_key,0),V$9),"")</f>
        <v/>
      </c>
    </row>
    <row r="1460" spans="2:22" x14ac:dyDescent="0.25">
      <c r="B1460" s="141">
        <f t="shared" si="161"/>
        <v>1448</v>
      </c>
      <c r="C1460" s="278" t="str">
        <f t="shared" si="158"/>
        <v/>
      </c>
      <c r="E1460" s="282" t="str" cm="1">
        <f t="array" ref="E1460">IF($C1460="","",INDEX(import_data,$C1460,E$9))</f>
        <v/>
      </c>
      <c r="F1460" s="280" t="str" cm="1">
        <f t="array" ref="F1460">IF($C1460="","",INDEX(import_data,$C1460,F$9))</f>
        <v/>
      </c>
      <c r="G1460" s="280" t="str" cm="1">
        <f t="array" ref="G1460">IF($C1460="","",INDEX(import_data,$C1460,G$9))</f>
        <v/>
      </c>
      <c r="H1460" s="280" t="str" cm="1">
        <f t="array" ref="H1460">IF($C1460="","",IF(INDEX(import_data,$C1460,H$9)="","",INDEX(import_data,$C1460,H$9)))</f>
        <v/>
      </c>
      <c r="I1460" s="300" t="str" cm="1">
        <f t="array" ref="I1460">IF($C1460="","",IF(INDEX(import_data,$C1460,I$9)="","",INDEX(import_data,$C1460,I$9)))</f>
        <v/>
      </c>
      <c r="K1460" s="312" t="str">
        <f t="shared" si="155"/>
        <v/>
      </c>
      <c r="L1460" s="92" t="s">
        <v>0</v>
      </c>
      <c r="M1460" s="312" t="str">
        <f t="shared" si="156"/>
        <v/>
      </c>
      <c r="N1460" s="92" t="s">
        <v>0</v>
      </c>
      <c r="O1460" s="312" t="str">
        <f t="shared" si="157"/>
        <v/>
      </c>
      <c r="P1460" s="92" t="s">
        <v>0</v>
      </c>
      <c r="Q1460" s="141">
        <f t="shared" si="160"/>
        <v>1448</v>
      </c>
      <c r="R1460" s="278" t="str">
        <f t="shared" si="159"/>
        <v/>
      </c>
      <c r="T1460" s="282" t="str" cm="1">
        <f t="array" ref="T1460">IFERROR(INDEX(import_data,MATCH($T$8&amp;"-"&amp;$Q1460,import_key,0),T$9),"")</f>
        <v/>
      </c>
      <c r="U1460" s="280" t="str" cm="1">
        <f t="array" ref="U1460">IFERROR(INDEX(import_data,MATCH($T$8&amp;"-"&amp;$Q1460,import_key,0),U$9),"")</f>
        <v/>
      </c>
      <c r="V1460" s="300" t="str" cm="1">
        <f t="array" ref="V1460">IFERROR(INDEX(import_data,MATCH($T$8&amp;"-"&amp;$Q1460,import_key,0),V$9),"")</f>
        <v/>
      </c>
    </row>
    <row r="1461" spans="2:22" x14ac:dyDescent="0.25">
      <c r="B1461" s="141">
        <f t="shared" si="161"/>
        <v>1449</v>
      </c>
      <c r="C1461" s="278" t="str">
        <f t="shared" si="158"/>
        <v/>
      </c>
      <c r="E1461" s="282" t="str" cm="1">
        <f t="array" ref="E1461">IF($C1461="","",INDEX(import_data,$C1461,E$9))</f>
        <v/>
      </c>
      <c r="F1461" s="280" t="str" cm="1">
        <f t="array" ref="F1461">IF($C1461="","",INDEX(import_data,$C1461,F$9))</f>
        <v/>
      </c>
      <c r="G1461" s="280" t="str" cm="1">
        <f t="array" ref="G1461">IF($C1461="","",INDEX(import_data,$C1461,G$9))</f>
        <v/>
      </c>
      <c r="H1461" s="280" t="str" cm="1">
        <f t="array" ref="H1461">IF($C1461="","",IF(INDEX(import_data,$C1461,H$9)="","",INDEX(import_data,$C1461,H$9)))</f>
        <v/>
      </c>
      <c r="I1461" s="300" t="str" cm="1">
        <f t="array" ref="I1461">IF($C1461="","",IF(INDEX(import_data,$C1461,I$9)="","",INDEX(import_data,$C1461,I$9)))</f>
        <v/>
      </c>
      <c r="K1461" s="312" t="str">
        <f t="shared" si="155"/>
        <v/>
      </c>
      <c r="L1461" s="92" t="s">
        <v>0</v>
      </c>
      <c r="M1461" s="312" t="str">
        <f t="shared" si="156"/>
        <v/>
      </c>
      <c r="N1461" s="92" t="s">
        <v>0</v>
      </c>
      <c r="O1461" s="312" t="str">
        <f t="shared" si="157"/>
        <v/>
      </c>
      <c r="P1461" s="92" t="s">
        <v>0</v>
      </c>
      <c r="Q1461" s="141">
        <f t="shared" si="160"/>
        <v>1449</v>
      </c>
      <c r="R1461" s="278" t="str">
        <f t="shared" si="159"/>
        <v/>
      </c>
      <c r="T1461" s="282" t="str" cm="1">
        <f t="array" ref="T1461">IFERROR(INDEX(import_data,MATCH($T$8&amp;"-"&amp;$Q1461,import_key,0),T$9),"")</f>
        <v/>
      </c>
      <c r="U1461" s="280" t="str" cm="1">
        <f t="array" ref="U1461">IFERROR(INDEX(import_data,MATCH($T$8&amp;"-"&amp;$Q1461,import_key,0),U$9),"")</f>
        <v/>
      </c>
      <c r="V1461" s="300" t="str" cm="1">
        <f t="array" ref="V1461">IFERROR(INDEX(import_data,MATCH($T$8&amp;"-"&amp;$Q1461,import_key,0),V$9),"")</f>
        <v/>
      </c>
    </row>
    <row r="1462" spans="2:22" x14ac:dyDescent="0.25">
      <c r="B1462" s="141">
        <f t="shared" si="161"/>
        <v>1450</v>
      </c>
      <c r="C1462" s="278" t="str">
        <f t="shared" si="158"/>
        <v/>
      </c>
      <c r="E1462" s="282" t="str" cm="1">
        <f t="array" ref="E1462">IF($C1462="","",INDEX(import_data,$C1462,E$9))</f>
        <v/>
      </c>
      <c r="F1462" s="280" t="str" cm="1">
        <f t="array" ref="F1462">IF($C1462="","",INDEX(import_data,$C1462,F$9))</f>
        <v/>
      </c>
      <c r="G1462" s="280" t="str" cm="1">
        <f t="array" ref="G1462">IF($C1462="","",INDEX(import_data,$C1462,G$9))</f>
        <v/>
      </c>
      <c r="H1462" s="280" t="str" cm="1">
        <f t="array" ref="H1462">IF($C1462="","",IF(INDEX(import_data,$C1462,H$9)="","",INDEX(import_data,$C1462,H$9)))</f>
        <v/>
      </c>
      <c r="I1462" s="300" t="str" cm="1">
        <f t="array" ref="I1462">IF($C1462="","",IF(INDEX(import_data,$C1462,I$9)="","",INDEX(import_data,$C1462,I$9)))</f>
        <v/>
      </c>
      <c r="K1462" s="312" t="str">
        <f t="shared" si="155"/>
        <v/>
      </c>
      <c r="L1462" s="92" t="s">
        <v>0</v>
      </c>
      <c r="M1462" s="312" t="str">
        <f t="shared" si="156"/>
        <v/>
      </c>
      <c r="N1462" s="92" t="s">
        <v>0</v>
      </c>
      <c r="O1462" s="312" t="str">
        <f t="shared" si="157"/>
        <v/>
      </c>
      <c r="P1462" s="92" t="s">
        <v>0</v>
      </c>
      <c r="Q1462" s="141">
        <f t="shared" si="160"/>
        <v>1450</v>
      </c>
      <c r="R1462" s="278" t="str">
        <f t="shared" si="159"/>
        <v/>
      </c>
      <c r="T1462" s="282" t="str" cm="1">
        <f t="array" ref="T1462">IFERROR(INDEX(import_data,MATCH($T$8&amp;"-"&amp;$Q1462,import_key,0),T$9),"")</f>
        <v/>
      </c>
      <c r="U1462" s="280" t="str" cm="1">
        <f t="array" ref="U1462">IFERROR(INDEX(import_data,MATCH($T$8&amp;"-"&amp;$Q1462,import_key,0),U$9),"")</f>
        <v/>
      </c>
      <c r="V1462" s="300" t="str" cm="1">
        <f t="array" ref="V1462">IFERROR(INDEX(import_data,MATCH($T$8&amp;"-"&amp;$Q1462,import_key,0),V$9),"")</f>
        <v/>
      </c>
    </row>
    <row r="1463" spans="2:22" x14ac:dyDescent="0.25">
      <c r="B1463" s="141">
        <f t="shared" si="161"/>
        <v>1451</v>
      </c>
      <c r="C1463" s="278" t="str">
        <f t="shared" si="158"/>
        <v/>
      </c>
      <c r="E1463" s="282" t="str" cm="1">
        <f t="array" ref="E1463">IF($C1463="","",INDEX(import_data,$C1463,E$9))</f>
        <v/>
      </c>
      <c r="F1463" s="280" t="str" cm="1">
        <f t="array" ref="F1463">IF($C1463="","",INDEX(import_data,$C1463,F$9))</f>
        <v/>
      </c>
      <c r="G1463" s="280" t="str" cm="1">
        <f t="array" ref="G1463">IF($C1463="","",INDEX(import_data,$C1463,G$9))</f>
        <v/>
      </c>
      <c r="H1463" s="280" t="str" cm="1">
        <f t="array" ref="H1463">IF($C1463="","",IF(INDEX(import_data,$C1463,H$9)="","",INDEX(import_data,$C1463,H$9)))</f>
        <v/>
      </c>
      <c r="I1463" s="300" t="str" cm="1">
        <f t="array" ref="I1463">IF($C1463="","",IF(INDEX(import_data,$C1463,I$9)="","",INDEX(import_data,$C1463,I$9)))</f>
        <v/>
      </c>
      <c r="K1463" s="312" t="str">
        <f t="shared" si="155"/>
        <v/>
      </c>
      <c r="L1463" s="92" t="s">
        <v>0</v>
      </c>
      <c r="M1463" s="312" t="str">
        <f t="shared" si="156"/>
        <v/>
      </c>
      <c r="N1463" s="92" t="s">
        <v>0</v>
      </c>
      <c r="O1463" s="312" t="str">
        <f t="shared" si="157"/>
        <v/>
      </c>
      <c r="P1463" s="92" t="s">
        <v>0</v>
      </c>
      <c r="Q1463" s="141">
        <f t="shared" si="160"/>
        <v>1451</v>
      </c>
      <c r="R1463" s="278" t="str">
        <f t="shared" si="159"/>
        <v/>
      </c>
      <c r="T1463" s="282" t="str" cm="1">
        <f t="array" ref="T1463">IFERROR(INDEX(import_data,MATCH($T$8&amp;"-"&amp;$Q1463,import_key,0),T$9),"")</f>
        <v/>
      </c>
      <c r="U1463" s="280" t="str" cm="1">
        <f t="array" ref="U1463">IFERROR(INDEX(import_data,MATCH($T$8&amp;"-"&amp;$Q1463,import_key,0),U$9),"")</f>
        <v/>
      </c>
      <c r="V1463" s="300" t="str" cm="1">
        <f t="array" ref="V1463">IFERROR(INDEX(import_data,MATCH($T$8&amp;"-"&amp;$Q1463,import_key,0),V$9),"")</f>
        <v/>
      </c>
    </row>
    <row r="1464" spans="2:22" x14ac:dyDescent="0.25">
      <c r="B1464" s="141">
        <f t="shared" si="161"/>
        <v>1452</v>
      </c>
      <c r="C1464" s="278" t="str">
        <f t="shared" si="158"/>
        <v/>
      </c>
      <c r="E1464" s="282" t="str" cm="1">
        <f t="array" ref="E1464">IF($C1464="","",INDEX(import_data,$C1464,E$9))</f>
        <v/>
      </c>
      <c r="F1464" s="280" t="str" cm="1">
        <f t="array" ref="F1464">IF($C1464="","",INDEX(import_data,$C1464,F$9))</f>
        <v/>
      </c>
      <c r="G1464" s="280" t="str" cm="1">
        <f t="array" ref="G1464">IF($C1464="","",INDEX(import_data,$C1464,G$9))</f>
        <v/>
      </c>
      <c r="H1464" s="280" t="str" cm="1">
        <f t="array" ref="H1464">IF($C1464="","",IF(INDEX(import_data,$C1464,H$9)="","",INDEX(import_data,$C1464,H$9)))</f>
        <v/>
      </c>
      <c r="I1464" s="300" t="str" cm="1">
        <f t="array" ref="I1464">IF($C1464="","",IF(INDEX(import_data,$C1464,I$9)="","",INDEX(import_data,$C1464,I$9)))</f>
        <v/>
      </c>
      <c r="K1464" s="312" t="str">
        <f t="shared" si="155"/>
        <v/>
      </c>
      <c r="L1464" s="92" t="s">
        <v>0</v>
      </c>
      <c r="M1464" s="312" t="str">
        <f t="shared" si="156"/>
        <v/>
      </c>
      <c r="N1464" s="92" t="s">
        <v>0</v>
      </c>
      <c r="O1464" s="312" t="str">
        <f t="shared" si="157"/>
        <v/>
      </c>
      <c r="P1464" s="92" t="s">
        <v>0</v>
      </c>
      <c r="Q1464" s="141">
        <f t="shared" si="160"/>
        <v>1452</v>
      </c>
      <c r="R1464" s="278" t="str">
        <f t="shared" si="159"/>
        <v/>
      </c>
      <c r="T1464" s="282" t="str" cm="1">
        <f t="array" ref="T1464">IFERROR(INDEX(import_data,MATCH($T$8&amp;"-"&amp;$Q1464,import_key,0),T$9),"")</f>
        <v/>
      </c>
      <c r="U1464" s="280" t="str" cm="1">
        <f t="array" ref="U1464">IFERROR(INDEX(import_data,MATCH($T$8&amp;"-"&amp;$Q1464,import_key,0),U$9),"")</f>
        <v/>
      </c>
      <c r="V1464" s="300" t="str" cm="1">
        <f t="array" ref="V1464">IFERROR(INDEX(import_data,MATCH($T$8&amp;"-"&amp;$Q1464,import_key,0),V$9),"")</f>
        <v/>
      </c>
    </row>
    <row r="1465" spans="2:22" x14ac:dyDescent="0.25">
      <c r="B1465" s="141">
        <f t="shared" si="161"/>
        <v>1453</v>
      </c>
      <c r="C1465" s="278" t="str">
        <f t="shared" si="158"/>
        <v/>
      </c>
      <c r="E1465" s="282" t="str" cm="1">
        <f t="array" ref="E1465">IF($C1465="","",INDEX(import_data,$C1465,E$9))</f>
        <v/>
      </c>
      <c r="F1465" s="280" t="str" cm="1">
        <f t="array" ref="F1465">IF($C1465="","",INDEX(import_data,$C1465,F$9))</f>
        <v/>
      </c>
      <c r="G1465" s="280" t="str" cm="1">
        <f t="array" ref="G1465">IF($C1465="","",INDEX(import_data,$C1465,G$9))</f>
        <v/>
      </c>
      <c r="H1465" s="280" t="str" cm="1">
        <f t="array" ref="H1465">IF($C1465="","",IF(INDEX(import_data,$C1465,H$9)="","",INDEX(import_data,$C1465,H$9)))</f>
        <v/>
      </c>
      <c r="I1465" s="300" t="str" cm="1">
        <f t="array" ref="I1465">IF($C1465="","",IF(INDEX(import_data,$C1465,I$9)="","",INDEX(import_data,$C1465,I$9)))</f>
        <v/>
      </c>
      <c r="K1465" s="312" t="str">
        <f t="shared" si="155"/>
        <v/>
      </c>
      <c r="L1465" s="92" t="s">
        <v>0</v>
      </c>
      <c r="M1465" s="312" t="str">
        <f t="shared" si="156"/>
        <v/>
      </c>
      <c r="N1465" s="92" t="s">
        <v>0</v>
      </c>
      <c r="O1465" s="312" t="str">
        <f t="shared" si="157"/>
        <v/>
      </c>
      <c r="P1465" s="92" t="s">
        <v>0</v>
      </c>
      <c r="Q1465" s="141">
        <f t="shared" si="160"/>
        <v>1453</v>
      </c>
      <c r="R1465" s="278" t="str">
        <f t="shared" si="159"/>
        <v/>
      </c>
      <c r="T1465" s="282" t="str" cm="1">
        <f t="array" ref="T1465">IFERROR(INDEX(import_data,MATCH($T$8&amp;"-"&amp;$Q1465,import_key,0),T$9),"")</f>
        <v/>
      </c>
      <c r="U1465" s="280" t="str" cm="1">
        <f t="array" ref="U1465">IFERROR(INDEX(import_data,MATCH($T$8&amp;"-"&amp;$Q1465,import_key,0),U$9),"")</f>
        <v/>
      </c>
      <c r="V1465" s="300" t="str" cm="1">
        <f t="array" ref="V1465">IFERROR(INDEX(import_data,MATCH($T$8&amp;"-"&amp;$Q1465,import_key,0),V$9),"")</f>
        <v/>
      </c>
    </row>
    <row r="1466" spans="2:22" x14ac:dyDescent="0.25">
      <c r="B1466" s="141">
        <f t="shared" si="161"/>
        <v>1454</v>
      </c>
      <c r="C1466" s="278" t="str">
        <f t="shared" si="158"/>
        <v/>
      </c>
      <c r="E1466" s="282" t="str" cm="1">
        <f t="array" ref="E1466">IF($C1466="","",INDEX(import_data,$C1466,E$9))</f>
        <v/>
      </c>
      <c r="F1466" s="280" t="str" cm="1">
        <f t="array" ref="F1466">IF($C1466="","",INDEX(import_data,$C1466,F$9))</f>
        <v/>
      </c>
      <c r="G1466" s="280" t="str" cm="1">
        <f t="array" ref="G1466">IF($C1466="","",INDEX(import_data,$C1466,G$9))</f>
        <v/>
      </c>
      <c r="H1466" s="280" t="str" cm="1">
        <f t="array" ref="H1466">IF($C1466="","",IF(INDEX(import_data,$C1466,H$9)="","",INDEX(import_data,$C1466,H$9)))</f>
        <v/>
      </c>
      <c r="I1466" s="300" t="str" cm="1">
        <f t="array" ref="I1466">IF($C1466="","",IF(INDEX(import_data,$C1466,I$9)="","",INDEX(import_data,$C1466,I$9)))</f>
        <v/>
      </c>
      <c r="K1466" s="312" t="str">
        <f t="shared" si="155"/>
        <v/>
      </c>
      <c r="L1466" s="92" t="s">
        <v>0</v>
      </c>
      <c r="M1466" s="312" t="str">
        <f t="shared" si="156"/>
        <v/>
      </c>
      <c r="N1466" s="92" t="s">
        <v>0</v>
      </c>
      <c r="O1466" s="312" t="str">
        <f t="shared" si="157"/>
        <v/>
      </c>
      <c r="P1466" s="92" t="s">
        <v>0</v>
      </c>
      <c r="Q1466" s="141">
        <f t="shared" si="160"/>
        <v>1454</v>
      </c>
      <c r="R1466" s="278" t="str">
        <f t="shared" si="159"/>
        <v/>
      </c>
      <c r="T1466" s="282" t="str" cm="1">
        <f t="array" ref="T1466">IFERROR(INDEX(import_data,MATCH($T$8&amp;"-"&amp;$Q1466,import_key,0),T$9),"")</f>
        <v/>
      </c>
      <c r="U1466" s="280" t="str" cm="1">
        <f t="array" ref="U1466">IFERROR(INDEX(import_data,MATCH($T$8&amp;"-"&amp;$Q1466,import_key,0),U$9),"")</f>
        <v/>
      </c>
      <c r="V1466" s="300" t="str" cm="1">
        <f t="array" ref="V1466">IFERROR(INDEX(import_data,MATCH($T$8&amp;"-"&amp;$Q1466,import_key,0),V$9),"")</f>
        <v/>
      </c>
    </row>
    <row r="1467" spans="2:22" x14ac:dyDescent="0.25">
      <c r="B1467" s="141">
        <f t="shared" si="161"/>
        <v>1455</v>
      </c>
      <c r="C1467" s="278" t="str">
        <f t="shared" si="158"/>
        <v/>
      </c>
      <c r="E1467" s="282" t="str" cm="1">
        <f t="array" ref="E1467">IF($C1467="","",INDEX(import_data,$C1467,E$9))</f>
        <v/>
      </c>
      <c r="F1467" s="280" t="str" cm="1">
        <f t="array" ref="F1467">IF($C1467="","",INDEX(import_data,$C1467,F$9))</f>
        <v/>
      </c>
      <c r="G1467" s="280" t="str" cm="1">
        <f t="array" ref="G1467">IF($C1467="","",INDEX(import_data,$C1467,G$9))</f>
        <v/>
      </c>
      <c r="H1467" s="280" t="str" cm="1">
        <f t="array" ref="H1467">IF($C1467="","",IF(INDEX(import_data,$C1467,H$9)="","",INDEX(import_data,$C1467,H$9)))</f>
        <v/>
      </c>
      <c r="I1467" s="300" t="str" cm="1">
        <f t="array" ref="I1467">IF($C1467="","",IF(INDEX(import_data,$C1467,I$9)="","",INDEX(import_data,$C1467,I$9)))</f>
        <v/>
      </c>
      <c r="K1467" s="312" t="str">
        <f t="shared" si="155"/>
        <v/>
      </c>
      <c r="L1467" s="92" t="s">
        <v>0</v>
      </c>
      <c r="M1467" s="312" t="str">
        <f t="shared" si="156"/>
        <v/>
      </c>
      <c r="N1467" s="92" t="s">
        <v>0</v>
      </c>
      <c r="O1467" s="312" t="str">
        <f t="shared" si="157"/>
        <v/>
      </c>
      <c r="P1467" s="92" t="s">
        <v>0</v>
      </c>
      <c r="Q1467" s="141">
        <f t="shared" si="160"/>
        <v>1455</v>
      </c>
      <c r="R1467" s="278" t="str">
        <f t="shared" si="159"/>
        <v/>
      </c>
      <c r="T1467" s="282" t="str" cm="1">
        <f t="array" ref="T1467">IFERROR(INDEX(import_data,MATCH($T$8&amp;"-"&amp;$Q1467,import_key,0),T$9),"")</f>
        <v/>
      </c>
      <c r="U1467" s="280" t="str" cm="1">
        <f t="array" ref="U1467">IFERROR(INDEX(import_data,MATCH($T$8&amp;"-"&amp;$Q1467,import_key,0),U$9),"")</f>
        <v/>
      </c>
      <c r="V1467" s="300" t="str" cm="1">
        <f t="array" ref="V1467">IFERROR(INDEX(import_data,MATCH($T$8&amp;"-"&amp;$Q1467,import_key,0),V$9),"")</f>
        <v/>
      </c>
    </row>
    <row r="1468" spans="2:22" x14ac:dyDescent="0.25">
      <c r="B1468" s="141">
        <f t="shared" si="161"/>
        <v>1456</v>
      </c>
      <c r="C1468" s="278" t="str">
        <f t="shared" si="158"/>
        <v/>
      </c>
      <c r="E1468" s="282" t="str" cm="1">
        <f t="array" ref="E1468">IF($C1468="","",INDEX(import_data,$C1468,E$9))</f>
        <v/>
      </c>
      <c r="F1468" s="280" t="str" cm="1">
        <f t="array" ref="F1468">IF($C1468="","",INDEX(import_data,$C1468,F$9))</f>
        <v/>
      </c>
      <c r="G1468" s="280" t="str" cm="1">
        <f t="array" ref="G1468">IF($C1468="","",INDEX(import_data,$C1468,G$9))</f>
        <v/>
      </c>
      <c r="H1468" s="280" t="str" cm="1">
        <f t="array" ref="H1468">IF($C1468="","",IF(INDEX(import_data,$C1468,H$9)="","",INDEX(import_data,$C1468,H$9)))</f>
        <v/>
      </c>
      <c r="I1468" s="300" t="str" cm="1">
        <f t="array" ref="I1468">IF($C1468="","",IF(INDEX(import_data,$C1468,I$9)="","",INDEX(import_data,$C1468,I$9)))</f>
        <v/>
      </c>
      <c r="K1468" s="312" t="str">
        <f t="shared" si="155"/>
        <v/>
      </c>
      <c r="L1468" s="92" t="s">
        <v>0</v>
      </c>
      <c r="M1468" s="312" t="str">
        <f t="shared" si="156"/>
        <v/>
      </c>
      <c r="N1468" s="92" t="s">
        <v>0</v>
      </c>
      <c r="O1468" s="312" t="str">
        <f t="shared" si="157"/>
        <v/>
      </c>
      <c r="P1468" s="92" t="s">
        <v>0</v>
      </c>
      <c r="Q1468" s="141">
        <f t="shared" si="160"/>
        <v>1456</v>
      </c>
      <c r="R1468" s="278" t="str">
        <f t="shared" si="159"/>
        <v/>
      </c>
      <c r="T1468" s="282" t="str" cm="1">
        <f t="array" ref="T1468">IFERROR(INDEX(import_data,MATCH($T$8&amp;"-"&amp;$Q1468,import_key,0),T$9),"")</f>
        <v/>
      </c>
      <c r="U1468" s="280" t="str" cm="1">
        <f t="array" ref="U1468">IFERROR(INDEX(import_data,MATCH($T$8&amp;"-"&amp;$Q1468,import_key,0),U$9),"")</f>
        <v/>
      </c>
      <c r="V1468" s="300" t="str" cm="1">
        <f t="array" ref="V1468">IFERROR(INDEX(import_data,MATCH($T$8&amp;"-"&amp;$Q1468,import_key,0),V$9),"")</f>
        <v/>
      </c>
    </row>
    <row r="1469" spans="2:22" x14ac:dyDescent="0.25">
      <c r="B1469" s="141">
        <f t="shared" si="161"/>
        <v>1457</v>
      </c>
      <c r="C1469" s="278" t="str">
        <f t="shared" si="158"/>
        <v/>
      </c>
      <c r="E1469" s="282" t="str" cm="1">
        <f t="array" ref="E1469">IF($C1469="","",INDEX(import_data,$C1469,E$9))</f>
        <v/>
      </c>
      <c r="F1469" s="280" t="str" cm="1">
        <f t="array" ref="F1469">IF($C1469="","",INDEX(import_data,$C1469,F$9))</f>
        <v/>
      </c>
      <c r="G1469" s="280" t="str" cm="1">
        <f t="array" ref="G1469">IF($C1469="","",INDEX(import_data,$C1469,G$9))</f>
        <v/>
      </c>
      <c r="H1469" s="280" t="str" cm="1">
        <f t="array" ref="H1469">IF($C1469="","",IF(INDEX(import_data,$C1469,H$9)="","",INDEX(import_data,$C1469,H$9)))</f>
        <v/>
      </c>
      <c r="I1469" s="300" t="str" cm="1">
        <f t="array" ref="I1469">IF($C1469="","",IF(INDEX(import_data,$C1469,I$9)="","",INDEX(import_data,$C1469,I$9)))</f>
        <v/>
      </c>
      <c r="K1469" s="312" t="str">
        <f t="shared" si="155"/>
        <v/>
      </c>
      <c r="L1469" s="92" t="s">
        <v>0</v>
      </c>
      <c r="M1469" s="312" t="str">
        <f t="shared" si="156"/>
        <v/>
      </c>
      <c r="N1469" s="92" t="s">
        <v>0</v>
      </c>
      <c r="O1469" s="312" t="str">
        <f t="shared" si="157"/>
        <v/>
      </c>
      <c r="P1469" s="92" t="s">
        <v>0</v>
      </c>
      <c r="Q1469" s="141">
        <f t="shared" si="160"/>
        <v>1457</v>
      </c>
      <c r="R1469" s="278" t="str">
        <f t="shared" si="159"/>
        <v/>
      </c>
      <c r="T1469" s="282" t="str" cm="1">
        <f t="array" ref="T1469">IFERROR(INDEX(import_data,MATCH($T$8&amp;"-"&amp;$Q1469,import_key,0),T$9),"")</f>
        <v/>
      </c>
      <c r="U1469" s="280" t="str" cm="1">
        <f t="array" ref="U1469">IFERROR(INDEX(import_data,MATCH($T$8&amp;"-"&amp;$Q1469,import_key,0),U$9),"")</f>
        <v/>
      </c>
      <c r="V1469" s="300" t="str" cm="1">
        <f t="array" ref="V1469">IFERROR(INDEX(import_data,MATCH($T$8&amp;"-"&amp;$Q1469,import_key,0),V$9),"")</f>
        <v/>
      </c>
    </row>
    <row r="1470" spans="2:22" x14ac:dyDescent="0.25">
      <c r="B1470" s="141">
        <f t="shared" si="161"/>
        <v>1458</v>
      </c>
      <c r="C1470" s="278" t="str">
        <f t="shared" si="158"/>
        <v/>
      </c>
      <c r="E1470" s="282" t="str" cm="1">
        <f t="array" ref="E1470">IF($C1470="","",INDEX(import_data,$C1470,E$9))</f>
        <v/>
      </c>
      <c r="F1470" s="280" t="str" cm="1">
        <f t="array" ref="F1470">IF($C1470="","",INDEX(import_data,$C1470,F$9))</f>
        <v/>
      </c>
      <c r="G1470" s="280" t="str" cm="1">
        <f t="array" ref="G1470">IF($C1470="","",INDEX(import_data,$C1470,G$9))</f>
        <v/>
      </c>
      <c r="H1470" s="280" t="str" cm="1">
        <f t="array" ref="H1470">IF($C1470="","",IF(INDEX(import_data,$C1470,H$9)="","",INDEX(import_data,$C1470,H$9)))</f>
        <v/>
      </c>
      <c r="I1470" s="300" t="str" cm="1">
        <f t="array" ref="I1470">IF($C1470="","",IF(INDEX(import_data,$C1470,I$9)="","",INDEX(import_data,$C1470,I$9)))</f>
        <v/>
      </c>
      <c r="K1470" s="312" t="str">
        <f t="shared" si="155"/>
        <v/>
      </c>
      <c r="L1470" s="92" t="s">
        <v>0</v>
      </c>
      <c r="M1470" s="312" t="str">
        <f t="shared" si="156"/>
        <v/>
      </c>
      <c r="N1470" s="92" t="s">
        <v>0</v>
      </c>
      <c r="O1470" s="312" t="str">
        <f t="shared" si="157"/>
        <v/>
      </c>
      <c r="P1470" s="92" t="s">
        <v>0</v>
      </c>
      <c r="Q1470" s="141">
        <f t="shared" si="160"/>
        <v>1458</v>
      </c>
      <c r="R1470" s="278" t="str">
        <f t="shared" si="159"/>
        <v/>
      </c>
      <c r="T1470" s="282" t="str" cm="1">
        <f t="array" ref="T1470">IFERROR(INDEX(import_data,MATCH($T$8&amp;"-"&amp;$Q1470,import_key,0),T$9),"")</f>
        <v/>
      </c>
      <c r="U1470" s="280" t="str" cm="1">
        <f t="array" ref="U1470">IFERROR(INDEX(import_data,MATCH($T$8&amp;"-"&amp;$Q1470,import_key,0),U$9),"")</f>
        <v/>
      </c>
      <c r="V1470" s="300" t="str" cm="1">
        <f t="array" ref="V1470">IFERROR(INDEX(import_data,MATCH($T$8&amp;"-"&amp;$Q1470,import_key,0),V$9),"")</f>
        <v/>
      </c>
    </row>
    <row r="1471" spans="2:22" x14ac:dyDescent="0.25">
      <c r="B1471" s="141">
        <f t="shared" si="161"/>
        <v>1459</v>
      </c>
      <c r="C1471" s="278" t="str">
        <f t="shared" si="158"/>
        <v/>
      </c>
      <c r="E1471" s="282" t="str" cm="1">
        <f t="array" ref="E1471">IF($C1471="","",INDEX(import_data,$C1471,E$9))</f>
        <v/>
      </c>
      <c r="F1471" s="280" t="str" cm="1">
        <f t="array" ref="F1471">IF($C1471="","",INDEX(import_data,$C1471,F$9))</f>
        <v/>
      </c>
      <c r="G1471" s="280" t="str" cm="1">
        <f t="array" ref="G1471">IF($C1471="","",INDEX(import_data,$C1471,G$9))</f>
        <v/>
      </c>
      <c r="H1471" s="280" t="str" cm="1">
        <f t="array" ref="H1471">IF($C1471="","",IF(INDEX(import_data,$C1471,H$9)="","",INDEX(import_data,$C1471,H$9)))</f>
        <v/>
      </c>
      <c r="I1471" s="300" t="str" cm="1">
        <f t="array" ref="I1471">IF($C1471="","",IF(INDEX(import_data,$C1471,I$9)="","",INDEX(import_data,$C1471,I$9)))</f>
        <v/>
      </c>
      <c r="K1471" s="312" t="str">
        <f t="shared" si="155"/>
        <v/>
      </c>
      <c r="L1471" s="92" t="s">
        <v>0</v>
      </c>
      <c r="M1471" s="312" t="str">
        <f t="shared" si="156"/>
        <v/>
      </c>
      <c r="N1471" s="92" t="s">
        <v>0</v>
      </c>
      <c r="O1471" s="312" t="str">
        <f t="shared" si="157"/>
        <v/>
      </c>
      <c r="P1471" s="92" t="s">
        <v>0</v>
      </c>
      <c r="Q1471" s="141">
        <f t="shared" si="160"/>
        <v>1459</v>
      </c>
      <c r="R1471" s="278" t="str">
        <f t="shared" si="159"/>
        <v/>
      </c>
      <c r="T1471" s="282" t="str" cm="1">
        <f t="array" ref="T1471">IFERROR(INDEX(import_data,MATCH($T$8&amp;"-"&amp;$Q1471,import_key,0),T$9),"")</f>
        <v/>
      </c>
      <c r="U1471" s="280" t="str" cm="1">
        <f t="array" ref="U1471">IFERROR(INDEX(import_data,MATCH($T$8&amp;"-"&amp;$Q1471,import_key,0),U$9),"")</f>
        <v/>
      </c>
      <c r="V1471" s="300" t="str" cm="1">
        <f t="array" ref="V1471">IFERROR(INDEX(import_data,MATCH($T$8&amp;"-"&amp;$Q1471,import_key,0),V$9),"")</f>
        <v/>
      </c>
    </row>
    <row r="1472" spans="2:22" x14ac:dyDescent="0.25">
      <c r="B1472" s="141">
        <f t="shared" si="161"/>
        <v>1460</v>
      </c>
      <c r="C1472" s="278" t="str">
        <f t="shared" si="158"/>
        <v/>
      </c>
      <c r="E1472" s="282" t="str" cm="1">
        <f t="array" ref="E1472">IF($C1472="","",INDEX(import_data,$C1472,E$9))</f>
        <v/>
      </c>
      <c r="F1472" s="280" t="str" cm="1">
        <f t="array" ref="F1472">IF($C1472="","",INDEX(import_data,$C1472,F$9))</f>
        <v/>
      </c>
      <c r="G1472" s="280" t="str" cm="1">
        <f t="array" ref="G1472">IF($C1472="","",INDEX(import_data,$C1472,G$9))</f>
        <v/>
      </c>
      <c r="H1472" s="280" t="str" cm="1">
        <f t="array" ref="H1472">IF($C1472="","",IF(INDEX(import_data,$C1472,H$9)="","",INDEX(import_data,$C1472,H$9)))</f>
        <v/>
      </c>
      <c r="I1472" s="300" t="str" cm="1">
        <f t="array" ref="I1472">IF($C1472="","",IF(INDEX(import_data,$C1472,I$9)="","",INDEX(import_data,$C1472,I$9)))</f>
        <v/>
      </c>
      <c r="K1472" s="312" t="str">
        <f t="shared" si="155"/>
        <v/>
      </c>
      <c r="L1472" s="92" t="s">
        <v>0</v>
      </c>
      <c r="M1472" s="312" t="str">
        <f t="shared" si="156"/>
        <v/>
      </c>
      <c r="N1472" s="92" t="s">
        <v>0</v>
      </c>
      <c r="O1472" s="312" t="str">
        <f t="shared" si="157"/>
        <v/>
      </c>
      <c r="P1472" s="92" t="s">
        <v>0</v>
      </c>
      <c r="Q1472" s="141">
        <f t="shared" si="160"/>
        <v>1460</v>
      </c>
      <c r="R1472" s="278" t="str">
        <f t="shared" si="159"/>
        <v/>
      </c>
      <c r="T1472" s="282" t="str" cm="1">
        <f t="array" ref="T1472">IFERROR(INDEX(import_data,MATCH($T$8&amp;"-"&amp;$Q1472,import_key,0),T$9),"")</f>
        <v/>
      </c>
      <c r="U1472" s="280" t="str" cm="1">
        <f t="array" ref="U1472">IFERROR(INDEX(import_data,MATCH($T$8&amp;"-"&amp;$Q1472,import_key,0),U$9),"")</f>
        <v/>
      </c>
      <c r="V1472" s="300" t="str" cm="1">
        <f t="array" ref="V1472">IFERROR(INDEX(import_data,MATCH($T$8&amp;"-"&amp;$Q1472,import_key,0),V$9),"")</f>
        <v/>
      </c>
    </row>
    <row r="1473" spans="2:22" x14ac:dyDescent="0.25">
      <c r="B1473" s="141">
        <f t="shared" si="161"/>
        <v>1461</v>
      </c>
      <c r="C1473" s="278" t="str">
        <f t="shared" si="158"/>
        <v/>
      </c>
      <c r="E1473" s="282" t="str" cm="1">
        <f t="array" ref="E1473">IF($C1473="","",INDEX(import_data,$C1473,E$9))</f>
        <v/>
      </c>
      <c r="F1473" s="280" t="str" cm="1">
        <f t="array" ref="F1473">IF($C1473="","",INDEX(import_data,$C1473,F$9))</f>
        <v/>
      </c>
      <c r="G1473" s="280" t="str" cm="1">
        <f t="array" ref="G1473">IF($C1473="","",INDEX(import_data,$C1473,G$9))</f>
        <v/>
      </c>
      <c r="H1473" s="280" t="str" cm="1">
        <f t="array" ref="H1473">IF($C1473="","",IF(INDEX(import_data,$C1473,H$9)="","",INDEX(import_data,$C1473,H$9)))</f>
        <v/>
      </c>
      <c r="I1473" s="300" t="str" cm="1">
        <f t="array" ref="I1473">IF($C1473="","",IF(INDEX(import_data,$C1473,I$9)="","",INDEX(import_data,$C1473,I$9)))</f>
        <v/>
      </c>
      <c r="K1473" s="312" t="str">
        <f t="shared" si="155"/>
        <v/>
      </c>
      <c r="L1473" s="92" t="s">
        <v>0</v>
      </c>
      <c r="M1473" s="312" t="str">
        <f t="shared" si="156"/>
        <v/>
      </c>
      <c r="N1473" s="92" t="s">
        <v>0</v>
      </c>
      <c r="O1473" s="312" t="str">
        <f t="shared" si="157"/>
        <v/>
      </c>
      <c r="P1473" s="92" t="s">
        <v>0</v>
      </c>
      <c r="Q1473" s="141">
        <f t="shared" si="160"/>
        <v>1461</v>
      </c>
      <c r="R1473" s="278" t="str">
        <f t="shared" si="159"/>
        <v/>
      </c>
      <c r="T1473" s="282" t="str" cm="1">
        <f t="array" ref="T1473">IFERROR(INDEX(import_data,MATCH($T$8&amp;"-"&amp;$Q1473,import_key,0),T$9),"")</f>
        <v/>
      </c>
      <c r="U1473" s="280" t="str" cm="1">
        <f t="array" ref="U1473">IFERROR(INDEX(import_data,MATCH($T$8&amp;"-"&amp;$Q1473,import_key,0),U$9),"")</f>
        <v/>
      </c>
      <c r="V1473" s="300" t="str" cm="1">
        <f t="array" ref="V1473">IFERROR(INDEX(import_data,MATCH($T$8&amp;"-"&amp;$Q1473,import_key,0),V$9),"")</f>
        <v/>
      </c>
    </row>
    <row r="1474" spans="2:22" x14ac:dyDescent="0.25">
      <c r="B1474" s="141">
        <f t="shared" si="161"/>
        <v>1462</v>
      </c>
      <c r="C1474" s="278" t="str">
        <f t="shared" si="158"/>
        <v/>
      </c>
      <c r="E1474" s="282" t="str" cm="1">
        <f t="array" ref="E1474">IF($C1474="","",INDEX(import_data,$C1474,E$9))</f>
        <v/>
      </c>
      <c r="F1474" s="280" t="str" cm="1">
        <f t="array" ref="F1474">IF($C1474="","",INDEX(import_data,$C1474,F$9))</f>
        <v/>
      </c>
      <c r="G1474" s="280" t="str" cm="1">
        <f t="array" ref="G1474">IF($C1474="","",INDEX(import_data,$C1474,G$9))</f>
        <v/>
      </c>
      <c r="H1474" s="280" t="str" cm="1">
        <f t="array" ref="H1474">IF($C1474="","",IF(INDEX(import_data,$C1474,H$9)="","",INDEX(import_data,$C1474,H$9)))</f>
        <v/>
      </c>
      <c r="I1474" s="300" t="str" cm="1">
        <f t="array" ref="I1474">IF($C1474="","",IF(INDEX(import_data,$C1474,I$9)="","",INDEX(import_data,$C1474,I$9)))</f>
        <v/>
      </c>
      <c r="K1474" s="312" t="str">
        <f t="shared" si="155"/>
        <v/>
      </c>
      <c r="L1474" s="92" t="s">
        <v>0</v>
      </c>
      <c r="M1474" s="312" t="str">
        <f t="shared" si="156"/>
        <v/>
      </c>
      <c r="N1474" s="92" t="s">
        <v>0</v>
      </c>
      <c r="O1474" s="312" t="str">
        <f t="shared" si="157"/>
        <v/>
      </c>
      <c r="P1474" s="92" t="s">
        <v>0</v>
      </c>
      <c r="Q1474" s="141">
        <f t="shared" si="160"/>
        <v>1462</v>
      </c>
      <c r="R1474" s="278" t="str">
        <f t="shared" si="159"/>
        <v/>
      </c>
      <c r="T1474" s="282" t="str" cm="1">
        <f t="array" ref="T1474">IFERROR(INDEX(import_data,MATCH($T$8&amp;"-"&amp;$Q1474,import_key,0),T$9),"")</f>
        <v/>
      </c>
      <c r="U1474" s="280" t="str" cm="1">
        <f t="array" ref="U1474">IFERROR(INDEX(import_data,MATCH($T$8&amp;"-"&amp;$Q1474,import_key,0),U$9),"")</f>
        <v/>
      </c>
      <c r="V1474" s="300" t="str" cm="1">
        <f t="array" ref="V1474">IFERROR(INDEX(import_data,MATCH($T$8&amp;"-"&amp;$Q1474,import_key,0),V$9),"")</f>
        <v/>
      </c>
    </row>
    <row r="1475" spans="2:22" x14ac:dyDescent="0.25">
      <c r="B1475" s="141">
        <f t="shared" si="161"/>
        <v>1463</v>
      </c>
      <c r="C1475" s="278" t="str">
        <f t="shared" si="158"/>
        <v/>
      </c>
      <c r="E1475" s="282" t="str" cm="1">
        <f t="array" ref="E1475">IF($C1475="","",INDEX(import_data,$C1475,E$9))</f>
        <v/>
      </c>
      <c r="F1475" s="280" t="str" cm="1">
        <f t="array" ref="F1475">IF($C1475="","",INDEX(import_data,$C1475,F$9))</f>
        <v/>
      </c>
      <c r="G1475" s="280" t="str" cm="1">
        <f t="array" ref="G1475">IF($C1475="","",INDEX(import_data,$C1475,G$9))</f>
        <v/>
      </c>
      <c r="H1475" s="280" t="str" cm="1">
        <f t="array" ref="H1475">IF($C1475="","",IF(INDEX(import_data,$C1475,H$9)="","",INDEX(import_data,$C1475,H$9)))</f>
        <v/>
      </c>
      <c r="I1475" s="300" t="str" cm="1">
        <f t="array" ref="I1475">IF($C1475="","",IF(INDEX(import_data,$C1475,I$9)="","",INDEX(import_data,$C1475,I$9)))</f>
        <v/>
      </c>
      <c r="K1475" s="312" t="str">
        <f t="shared" si="155"/>
        <v/>
      </c>
      <c r="L1475" s="92" t="s">
        <v>0</v>
      </c>
      <c r="M1475" s="312" t="str">
        <f t="shared" si="156"/>
        <v/>
      </c>
      <c r="N1475" s="92" t="s">
        <v>0</v>
      </c>
      <c r="O1475" s="312" t="str">
        <f t="shared" si="157"/>
        <v/>
      </c>
      <c r="P1475" s="92" t="s">
        <v>0</v>
      </c>
      <c r="Q1475" s="141">
        <f t="shared" si="160"/>
        <v>1463</v>
      </c>
      <c r="R1475" s="278" t="str">
        <f t="shared" si="159"/>
        <v/>
      </c>
      <c r="T1475" s="282" t="str" cm="1">
        <f t="array" ref="T1475">IFERROR(INDEX(import_data,MATCH($T$8&amp;"-"&amp;$Q1475,import_key,0),T$9),"")</f>
        <v/>
      </c>
      <c r="U1475" s="280" t="str" cm="1">
        <f t="array" ref="U1475">IFERROR(INDEX(import_data,MATCH($T$8&amp;"-"&amp;$Q1475,import_key,0),U$9),"")</f>
        <v/>
      </c>
      <c r="V1475" s="300" t="str" cm="1">
        <f t="array" ref="V1475">IFERROR(INDEX(import_data,MATCH($T$8&amp;"-"&amp;$Q1475,import_key,0),V$9),"")</f>
        <v/>
      </c>
    </row>
    <row r="1476" spans="2:22" x14ac:dyDescent="0.25">
      <c r="B1476" s="141">
        <f t="shared" si="161"/>
        <v>1464</v>
      </c>
      <c r="C1476" s="278" t="str">
        <f t="shared" si="158"/>
        <v/>
      </c>
      <c r="E1476" s="282" t="str" cm="1">
        <f t="array" ref="E1476">IF($C1476="","",INDEX(import_data,$C1476,E$9))</f>
        <v/>
      </c>
      <c r="F1476" s="280" t="str" cm="1">
        <f t="array" ref="F1476">IF($C1476="","",INDEX(import_data,$C1476,F$9))</f>
        <v/>
      </c>
      <c r="G1476" s="280" t="str" cm="1">
        <f t="array" ref="G1476">IF($C1476="","",INDEX(import_data,$C1476,G$9))</f>
        <v/>
      </c>
      <c r="H1476" s="280" t="str" cm="1">
        <f t="array" ref="H1476">IF($C1476="","",IF(INDEX(import_data,$C1476,H$9)="","",INDEX(import_data,$C1476,H$9)))</f>
        <v/>
      </c>
      <c r="I1476" s="300" t="str" cm="1">
        <f t="array" ref="I1476">IF($C1476="","",IF(INDEX(import_data,$C1476,I$9)="","",INDEX(import_data,$C1476,I$9)))</f>
        <v/>
      </c>
      <c r="K1476" s="312" t="str">
        <f t="shared" si="155"/>
        <v/>
      </c>
      <c r="L1476" s="92" t="s">
        <v>0</v>
      </c>
      <c r="M1476" s="312" t="str">
        <f t="shared" si="156"/>
        <v/>
      </c>
      <c r="N1476" s="92" t="s">
        <v>0</v>
      </c>
      <c r="O1476" s="312" t="str">
        <f t="shared" si="157"/>
        <v/>
      </c>
      <c r="P1476" s="92" t="s">
        <v>0</v>
      </c>
      <c r="Q1476" s="141">
        <f t="shared" si="160"/>
        <v>1464</v>
      </c>
      <c r="R1476" s="278" t="str">
        <f t="shared" si="159"/>
        <v/>
      </c>
      <c r="T1476" s="282" t="str" cm="1">
        <f t="array" ref="T1476">IFERROR(INDEX(import_data,MATCH($T$8&amp;"-"&amp;$Q1476,import_key,0),T$9),"")</f>
        <v/>
      </c>
      <c r="U1476" s="280" t="str" cm="1">
        <f t="array" ref="U1476">IFERROR(INDEX(import_data,MATCH($T$8&amp;"-"&amp;$Q1476,import_key,0),U$9),"")</f>
        <v/>
      </c>
      <c r="V1476" s="300" t="str" cm="1">
        <f t="array" ref="V1476">IFERROR(INDEX(import_data,MATCH($T$8&amp;"-"&amp;$Q1476,import_key,0),V$9),"")</f>
        <v/>
      </c>
    </row>
    <row r="1477" spans="2:22" x14ac:dyDescent="0.25">
      <c r="B1477" s="141">
        <f t="shared" si="161"/>
        <v>1465</v>
      </c>
      <c r="C1477" s="278" t="str">
        <f t="shared" si="158"/>
        <v/>
      </c>
      <c r="E1477" s="282" t="str" cm="1">
        <f t="array" ref="E1477">IF($C1477="","",INDEX(import_data,$C1477,E$9))</f>
        <v/>
      </c>
      <c r="F1477" s="280" t="str" cm="1">
        <f t="array" ref="F1477">IF($C1477="","",INDEX(import_data,$C1477,F$9))</f>
        <v/>
      </c>
      <c r="G1477" s="280" t="str" cm="1">
        <f t="array" ref="G1477">IF($C1477="","",INDEX(import_data,$C1477,G$9))</f>
        <v/>
      </c>
      <c r="H1477" s="280" t="str" cm="1">
        <f t="array" ref="H1477">IF($C1477="","",IF(INDEX(import_data,$C1477,H$9)="","",INDEX(import_data,$C1477,H$9)))</f>
        <v/>
      </c>
      <c r="I1477" s="300" t="str" cm="1">
        <f t="array" ref="I1477">IF($C1477="","",IF(INDEX(import_data,$C1477,I$9)="","",INDEX(import_data,$C1477,I$9)))</f>
        <v/>
      </c>
      <c r="K1477" s="312" t="str">
        <f t="shared" si="155"/>
        <v/>
      </c>
      <c r="L1477" s="92" t="s">
        <v>0</v>
      </c>
      <c r="M1477" s="312" t="str">
        <f t="shared" si="156"/>
        <v/>
      </c>
      <c r="N1477" s="92" t="s">
        <v>0</v>
      </c>
      <c r="O1477" s="312" t="str">
        <f t="shared" si="157"/>
        <v/>
      </c>
      <c r="P1477" s="92" t="s">
        <v>0</v>
      </c>
      <c r="Q1477" s="141">
        <f t="shared" si="160"/>
        <v>1465</v>
      </c>
      <c r="R1477" s="278" t="str">
        <f t="shared" si="159"/>
        <v/>
      </c>
      <c r="T1477" s="282" t="str" cm="1">
        <f t="array" ref="T1477">IFERROR(INDEX(import_data,MATCH($T$8&amp;"-"&amp;$Q1477,import_key,0),T$9),"")</f>
        <v/>
      </c>
      <c r="U1477" s="280" t="str" cm="1">
        <f t="array" ref="U1477">IFERROR(INDEX(import_data,MATCH($T$8&amp;"-"&amp;$Q1477,import_key,0),U$9),"")</f>
        <v/>
      </c>
      <c r="V1477" s="300" t="str" cm="1">
        <f t="array" ref="V1477">IFERROR(INDEX(import_data,MATCH($T$8&amp;"-"&amp;$Q1477,import_key,0),V$9),"")</f>
        <v/>
      </c>
    </row>
    <row r="1478" spans="2:22" x14ac:dyDescent="0.25">
      <c r="B1478" s="141">
        <f t="shared" si="161"/>
        <v>1466</v>
      </c>
      <c r="C1478" s="278" t="str">
        <f t="shared" si="158"/>
        <v/>
      </c>
      <c r="E1478" s="282" t="str" cm="1">
        <f t="array" ref="E1478">IF($C1478="","",INDEX(import_data,$C1478,E$9))</f>
        <v/>
      </c>
      <c r="F1478" s="280" t="str" cm="1">
        <f t="array" ref="F1478">IF($C1478="","",INDEX(import_data,$C1478,F$9))</f>
        <v/>
      </c>
      <c r="G1478" s="280" t="str" cm="1">
        <f t="array" ref="G1478">IF($C1478="","",INDEX(import_data,$C1478,G$9))</f>
        <v/>
      </c>
      <c r="H1478" s="280" t="str" cm="1">
        <f t="array" ref="H1478">IF($C1478="","",IF(INDEX(import_data,$C1478,H$9)="","",INDEX(import_data,$C1478,H$9)))</f>
        <v/>
      </c>
      <c r="I1478" s="300" t="str" cm="1">
        <f t="array" ref="I1478">IF($C1478="","",IF(INDEX(import_data,$C1478,I$9)="","",INDEX(import_data,$C1478,I$9)))</f>
        <v/>
      </c>
      <c r="K1478" s="312" t="str">
        <f t="shared" si="155"/>
        <v/>
      </c>
      <c r="L1478" s="92" t="s">
        <v>0</v>
      </c>
      <c r="M1478" s="312" t="str">
        <f t="shared" si="156"/>
        <v/>
      </c>
      <c r="N1478" s="92" t="s">
        <v>0</v>
      </c>
      <c r="O1478" s="312" t="str">
        <f t="shared" si="157"/>
        <v/>
      </c>
      <c r="P1478" s="92" t="s">
        <v>0</v>
      </c>
      <c r="Q1478" s="141">
        <f t="shared" si="160"/>
        <v>1466</v>
      </c>
      <c r="R1478" s="278" t="str">
        <f t="shared" si="159"/>
        <v/>
      </c>
      <c r="T1478" s="282" t="str" cm="1">
        <f t="array" ref="T1478">IFERROR(INDEX(import_data,MATCH($T$8&amp;"-"&amp;$Q1478,import_key,0),T$9),"")</f>
        <v/>
      </c>
      <c r="U1478" s="280" t="str" cm="1">
        <f t="array" ref="U1478">IFERROR(INDEX(import_data,MATCH($T$8&amp;"-"&amp;$Q1478,import_key,0),U$9),"")</f>
        <v/>
      </c>
      <c r="V1478" s="300" t="str" cm="1">
        <f t="array" ref="V1478">IFERROR(INDEX(import_data,MATCH($T$8&amp;"-"&amp;$Q1478,import_key,0),V$9),"")</f>
        <v/>
      </c>
    </row>
    <row r="1479" spans="2:22" x14ac:dyDescent="0.25">
      <c r="B1479" s="141">
        <f t="shared" si="161"/>
        <v>1467</v>
      </c>
      <c r="C1479" s="278" t="str">
        <f t="shared" si="158"/>
        <v/>
      </c>
      <c r="E1479" s="282" t="str" cm="1">
        <f t="array" ref="E1479">IF($C1479="","",INDEX(import_data,$C1479,E$9))</f>
        <v/>
      </c>
      <c r="F1479" s="280" t="str" cm="1">
        <f t="array" ref="F1479">IF($C1479="","",INDEX(import_data,$C1479,F$9))</f>
        <v/>
      </c>
      <c r="G1479" s="280" t="str" cm="1">
        <f t="array" ref="G1479">IF($C1479="","",INDEX(import_data,$C1479,G$9))</f>
        <v/>
      </c>
      <c r="H1479" s="280" t="str" cm="1">
        <f t="array" ref="H1479">IF($C1479="","",IF(INDEX(import_data,$C1479,H$9)="","",INDEX(import_data,$C1479,H$9)))</f>
        <v/>
      </c>
      <c r="I1479" s="300" t="str" cm="1">
        <f t="array" ref="I1479">IF($C1479="","",IF(INDEX(import_data,$C1479,I$9)="","",INDEX(import_data,$C1479,I$9)))</f>
        <v/>
      </c>
      <c r="K1479" s="312" t="str">
        <f t="shared" si="155"/>
        <v/>
      </c>
      <c r="L1479" s="92" t="s">
        <v>0</v>
      </c>
      <c r="M1479" s="312" t="str">
        <f t="shared" si="156"/>
        <v/>
      </c>
      <c r="N1479" s="92" t="s">
        <v>0</v>
      </c>
      <c r="O1479" s="312" t="str">
        <f t="shared" si="157"/>
        <v/>
      </c>
      <c r="P1479" s="92" t="s">
        <v>0</v>
      </c>
      <c r="Q1479" s="141">
        <f t="shared" si="160"/>
        <v>1467</v>
      </c>
      <c r="R1479" s="278" t="str">
        <f t="shared" si="159"/>
        <v/>
      </c>
      <c r="T1479" s="282" t="str" cm="1">
        <f t="array" ref="T1479">IFERROR(INDEX(import_data,MATCH($T$8&amp;"-"&amp;$Q1479,import_key,0),T$9),"")</f>
        <v/>
      </c>
      <c r="U1479" s="280" t="str" cm="1">
        <f t="array" ref="U1479">IFERROR(INDEX(import_data,MATCH($T$8&amp;"-"&amp;$Q1479,import_key,0),U$9),"")</f>
        <v/>
      </c>
      <c r="V1479" s="300" t="str" cm="1">
        <f t="array" ref="V1479">IFERROR(INDEX(import_data,MATCH($T$8&amp;"-"&amp;$Q1479,import_key,0),V$9),"")</f>
        <v/>
      </c>
    </row>
    <row r="1480" spans="2:22" x14ac:dyDescent="0.25">
      <c r="B1480" s="141">
        <f t="shared" si="161"/>
        <v>1468</v>
      </c>
      <c r="C1480" s="278" t="str">
        <f t="shared" si="158"/>
        <v/>
      </c>
      <c r="E1480" s="282" t="str" cm="1">
        <f t="array" ref="E1480">IF($C1480="","",INDEX(import_data,$C1480,E$9))</f>
        <v/>
      </c>
      <c r="F1480" s="280" t="str" cm="1">
        <f t="array" ref="F1480">IF($C1480="","",INDEX(import_data,$C1480,F$9))</f>
        <v/>
      </c>
      <c r="G1480" s="280" t="str" cm="1">
        <f t="array" ref="G1480">IF($C1480="","",INDEX(import_data,$C1480,G$9))</f>
        <v/>
      </c>
      <c r="H1480" s="280" t="str" cm="1">
        <f t="array" ref="H1480">IF($C1480="","",IF(INDEX(import_data,$C1480,H$9)="","",INDEX(import_data,$C1480,H$9)))</f>
        <v/>
      </c>
      <c r="I1480" s="300" t="str" cm="1">
        <f t="array" ref="I1480">IF($C1480="","",IF(INDEX(import_data,$C1480,I$9)="","",INDEX(import_data,$C1480,I$9)))</f>
        <v/>
      </c>
      <c r="K1480" s="312" t="str">
        <f t="shared" si="155"/>
        <v/>
      </c>
      <c r="L1480" s="92" t="s">
        <v>0</v>
      </c>
      <c r="M1480" s="312" t="str">
        <f t="shared" si="156"/>
        <v/>
      </c>
      <c r="N1480" s="92" t="s">
        <v>0</v>
      </c>
      <c r="O1480" s="312" t="str">
        <f t="shared" si="157"/>
        <v/>
      </c>
      <c r="P1480" s="92" t="s">
        <v>0</v>
      </c>
      <c r="Q1480" s="141">
        <f t="shared" si="160"/>
        <v>1468</v>
      </c>
      <c r="R1480" s="278" t="str">
        <f t="shared" si="159"/>
        <v/>
      </c>
      <c r="T1480" s="282" t="str" cm="1">
        <f t="array" ref="T1480">IFERROR(INDEX(import_data,MATCH($T$8&amp;"-"&amp;$Q1480,import_key,0),T$9),"")</f>
        <v/>
      </c>
      <c r="U1480" s="280" t="str" cm="1">
        <f t="array" ref="U1480">IFERROR(INDEX(import_data,MATCH($T$8&amp;"-"&amp;$Q1480,import_key,0),U$9),"")</f>
        <v/>
      </c>
      <c r="V1480" s="300" t="str" cm="1">
        <f t="array" ref="V1480">IFERROR(INDEX(import_data,MATCH($T$8&amp;"-"&amp;$Q1480,import_key,0),V$9),"")</f>
        <v/>
      </c>
    </row>
    <row r="1481" spans="2:22" x14ac:dyDescent="0.25">
      <c r="B1481" s="141">
        <f t="shared" si="161"/>
        <v>1469</v>
      </c>
      <c r="C1481" s="278" t="str">
        <f t="shared" si="158"/>
        <v/>
      </c>
      <c r="E1481" s="282" t="str" cm="1">
        <f t="array" ref="E1481">IF($C1481="","",INDEX(import_data,$C1481,E$9))</f>
        <v/>
      </c>
      <c r="F1481" s="280" t="str" cm="1">
        <f t="array" ref="F1481">IF($C1481="","",INDEX(import_data,$C1481,F$9))</f>
        <v/>
      </c>
      <c r="G1481" s="280" t="str" cm="1">
        <f t="array" ref="G1481">IF($C1481="","",INDEX(import_data,$C1481,G$9))</f>
        <v/>
      </c>
      <c r="H1481" s="280" t="str" cm="1">
        <f t="array" ref="H1481">IF($C1481="","",IF(INDEX(import_data,$C1481,H$9)="","",INDEX(import_data,$C1481,H$9)))</f>
        <v/>
      </c>
      <c r="I1481" s="300" t="str" cm="1">
        <f t="array" ref="I1481">IF($C1481="","",IF(INDEX(import_data,$C1481,I$9)="","",INDEX(import_data,$C1481,I$9)))</f>
        <v/>
      </c>
      <c r="K1481" s="312" t="str">
        <f t="shared" si="155"/>
        <v/>
      </c>
      <c r="L1481" s="92" t="s">
        <v>0</v>
      </c>
      <c r="M1481" s="312" t="str">
        <f t="shared" si="156"/>
        <v/>
      </c>
      <c r="N1481" s="92" t="s">
        <v>0</v>
      </c>
      <c r="O1481" s="312" t="str">
        <f t="shared" si="157"/>
        <v/>
      </c>
      <c r="P1481" s="92" t="s">
        <v>0</v>
      </c>
      <c r="Q1481" s="141">
        <f t="shared" si="160"/>
        <v>1469</v>
      </c>
      <c r="R1481" s="278" t="str">
        <f t="shared" si="159"/>
        <v/>
      </c>
      <c r="T1481" s="282" t="str" cm="1">
        <f t="array" ref="T1481">IFERROR(INDEX(import_data,MATCH($T$8&amp;"-"&amp;$Q1481,import_key,0),T$9),"")</f>
        <v/>
      </c>
      <c r="U1481" s="280" t="str" cm="1">
        <f t="array" ref="U1481">IFERROR(INDEX(import_data,MATCH($T$8&amp;"-"&amp;$Q1481,import_key,0),U$9),"")</f>
        <v/>
      </c>
      <c r="V1481" s="300" t="str" cm="1">
        <f t="array" ref="V1481">IFERROR(INDEX(import_data,MATCH($T$8&amp;"-"&amp;$Q1481,import_key,0),V$9),"")</f>
        <v/>
      </c>
    </row>
    <row r="1482" spans="2:22" x14ac:dyDescent="0.25">
      <c r="B1482" s="141">
        <f t="shared" si="161"/>
        <v>1470</v>
      </c>
      <c r="C1482" s="278" t="str">
        <f t="shared" si="158"/>
        <v/>
      </c>
      <c r="E1482" s="282" t="str" cm="1">
        <f t="array" ref="E1482">IF($C1482="","",INDEX(import_data,$C1482,E$9))</f>
        <v/>
      </c>
      <c r="F1482" s="280" t="str" cm="1">
        <f t="array" ref="F1482">IF($C1482="","",INDEX(import_data,$C1482,F$9))</f>
        <v/>
      </c>
      <c r="G1482" s="280" t="str" cm="1">
        <f t="array" ref="G1482">IF($C1482="","",INDEX(import_data,$C1482,G$9))</f>
        <v/>
      </c>
      <c r="H1482" s="280" t="str" cm="1">
        <f t="array" ref="H1482">IF($C1482="","",IF(INDEX(import_data,$C1482,H$9)="","",INDEX(import_data,$C1482,H$9)))</f>
        <v/>
      </c>
      <c r="I1482" s="300" t="str" cm="1">
        <f t="array" ref="I1482">IF($C1482="","",IF(INDEX(import_data,$C1482,I$9)="","",INDEX(import_data,$C1482,I$9)))</f>
        <v/>
      </c>
      <c r="K1482" s="312" t="str">
        <f t="shared" si="155"/>
        <v/>
      </c>
      <c r="L1482" s="92" t="s">
        <v>0</v>
      </c>
      <c r="M1482" s="312" t="str">
        <f t="shared" si="156"/>
        <v/>
      </c>
      <c r="N1482" s="92" t="s">
        <v>0</v>
      </c>
      <c r="O1482" s="312" t="str">
        <f t="shared" si="157"/>
        <v/>
      </c>
      <c r="P1482" s="92" t="s">
        <v>0</v>
      </c>
      <c r="Q1482" s="141">
        <f t="shared" si="160"/>
        <v>1470</v>
      </c>
      <c r="R1482" s="278" t="str">
        <f t="shared" si="159"/>
        <v/>
      </c>
      <c r="T1482" s="282" t="str" cm="1">
        <f t="array" ref="T1482">IFERROR(INDEX(import_data,MATCH($T$8&amp;"-"&amp;$Q1482,import_key,0),T$9),"")</f>
        <v/>
      </c>
      <c r="U1482" s="280" t="str" cm="1">
        <f t="array" ref="U1482">IFERROR(INDEX(import_data,MATCH($T$8&amp;"-"&amp;$Q1482,import_key,0),U$9),"")</f>
        <v/>
      </c>
      <c r="V1482" s="300" t="str" cm="1">
        <f t="array" ref="V1482">IFERROR(INDEX(import_data,MATCH($T$8&amp;"-"&amp;$Q1482,import_key,0),V$9),"")</f>
        <v/>
      </c>
    </row>
    <row r="1483" spans="2:22" x14ac:dyDescent="0.25">
      <c r="B1483" s="141">
        <f t="shared" si="161"/>
        <v>1471</v>
      </c>
      <c r="C1483" s="278" t="str">
        <f t="shared" si="158"/>
        <v/>
      </c>
      <c r="E1483" s="282" t="str" cm="1">
        <f t="array" ref="E1483">IF($C1483="","",INDEX(import_data,$C1483,E$9))</f>
        <v/>
      </c>
      <c r="F1483" s="280" t="str" cm="1">
        <f t="array" ref="F1483">IF($C1483="","",INDEX(import_data,$C1483,F$9))</f>
        <v/>
      </c>
      <c r="G1483" s="280" t="str" cm="1">
        <f t="array" ref="G1483">IF($C1483="","",INDEX(import_data,$C1483,G$9))</f>
        <v/>
      </c>
      <c r="H1483" s="280" t="str" cm="1">
        <f t="array" ref="H1483">IF($C1483="","",IF(INDEX(import_data,$C1483,H$9)="","",INDEX(import_data,$C1483,H$9)))</f>
        <v/>
      </c>
      <c r="I1483" s="300" t="str" cm="1">
        <f t="array" ref="I1483">IF($C1483="","",IF(INDEX(import_data,$C1483,I$9)="","",INDEX(import_data,$C1483,I$9)))</f>
        <v/>
      </c>
      <c r="K1483" s="312" t="str">
        <f t="shared" si="155"/>
        <v/>
      </c>
      <c r="L1483" s="92" t="s">
        <v>0</v>
      </c>
      <c r="M1483" s="312" t="str">
        <f t="shared" si="156"/>
        <v/>
      </c>
      <c r="N1483" s="92" t="s">
        <v>0</v>
      </c>
      <c r="O1483" s="312" t="str">
        <f t="shared" si="157"/>
        <v/>
      </c>
      <c r="P1483" s="92" t="s">
        <v>0</v>
      </c>
      <c r="Q1483" s="141">
        <f t="shared" si="160"/>
        <v>1471</v>
      </c>
      <c r="R1483" s="278" t="str">
        <f t="shared" si="159"/>
        <v/>
      </c>
      <c r="T1483" s="282" t="str" cm="1">
        <f t="array" ref="T1483">IFERROR(INDEX(import_data,MATCH($T$8&amp;"-"&amp;$Q1483,import_key,0),T$9),"")</f>
        <v/>
      </c>
      <c r="U1483" s="280" t="str" cm="1">
        <f t="array" ref="U1483">IFERROR(INDEX(import_data,MATCH($T$8&amp;"-"&amp;$Q1483,import_key,0),U$9),"")</f>
        <v/>
      </c>
      <c r="V1483" s="300" t="str" cm="1">
        <f t="array" ref="V1483">IFERROR(INDEX(import_data,MATCH($T$8&amp;"-"&amp;$Q1483,import_key,0),V$9),"")</f>
        <v/>
      </c>
    </row>
    <row r="1484" spans="2:22" x14ac:dyDescent="0.25">
      <c r="B1484" s="141">
        <f t="shared" si="161"/>
        <v>1472</v>
      </c>
      <c r="C1484" s="278" t="str">
        <f t="shared" si="158"/>
        <v/>
      </c>
      <c r="E1484" s="282" t="str" cm="1">
        <f t="array" ref="E1484">IF($C1484="","",INDEX(import_data,$C1484,E$9))</f>
        <v/>
      </c>
      <c r="F1484" s="280" t="str" cm="1">
        <f t="array" ref="F1484">IF($C1484="","",INDEX(import_data,$C1484,F$9))</f>
        <v/>
      </c>
      <c r="G1484" s="280" t="str" cm="1">
        <f t="array" ref="G1484">IF($C1484="","",INDEX(import_data,$C1484,G$9))</f>
        <v/>
      </c>
      <c r="H1484" s="280" t="str" cm="1">
        <f t="array" ref="H1484">IF($C1484="","",IF(INDEX(import_data,$C1484,H$9)="","",INDEX(import_data,$C1484,H$9)))</f>
        <v/>
      </c>
      <c r="I1484" s="300" t="str" cm="1">
        <f t="array" ref="I1484">IF($C1484="","",IF(INDEX(import_data,$C1484,I$9)="","",INDEX(import_data,$C1484,I$9)))</f>
        <v/>
      </c>
      <c r="K1484" s="312" t="str">
        <f t="shared" ref="K1484:K1512" si="162">IF(F1484="","",F1484) &amp; IF(G1484="",""," – " &amp; G1484) &amp; IF(H1484="",""," – " &amp; H1484) &amp; IF(I1484="",""," – " &amp; I1484)</f>
        <v/>
      </c>
      <c r="L1484" s="92" t="s">
        <v>0</v>
      </c>
      <c r="M1484" s="312" t="str">
        <f t="shared" ref="M1484:M1512" si="163">IF(F1484="","",F1484) &amp; IF(G1484="",""," – " &amp; G1484) &amp; IF(H1484="",""," – " &amp; H1484)</f>
        <v/>
      </c>
      <c r="N1484" s="92" t="s">
        <v>0</v>
      </c>
      <c r="O1484" s="312" t="str">
        <f t="shared" ref="O1484:O1512" si="164">IF(F1484="","",F1484) &amp; IF(G1484="",""," – " &amp; G1484)</f>
        <v/>
      </c>
      <c r="P1484" s="92" t="s">
        <v>0</v>
      </c>
      <c r="Q1484" s="141">
        <f t="shared" si="160"/>
        <v>1472</v>
      </c>
      <c r="R1484" s="278" t="str">
        <f t="shared" si="159"/>
        <v/>
      </c>
      <c r="T1484" s="282" t="str" cm="1">
        <f t="array" ref="T1484">IFERROR(INDEX(import_data,MATCH($T$8&amp;"-"&amp;$Q1484,import_key,0),T$9),"")</f>
        <v/>
      </c>
      <c r="U1484" s="280" t="str" cm="1">
        <f t="array" ref="U1484">IFERROR(INDEX(import_data,MATCH($T$8&amp;"-"&amp;$Q1484,import_key,0),U$9),"")</f>
        <v/>
      </c>
      <c r="V1484" s="300" t="str" cm="1">
        <f t="array" ref="V1484">IFERROR(INDEX(import_data,MATCH($T$8&amp;"-"&amp;$Q1484,import_key,0),V$9),"")</f>
        <v/>
      </c>
    </row>
    <row r="1485" spans="2:22" x14ac:dyDescent="0.25">
      <c r="B1485" s="141">
        <f t="shared" si="161"/>
        <v>1473</v>
      </c>
      <c r="C1485" s="278" t="str">
        <f t="shared" ref="C1485:C1513" si="165">IFERROR(MATCH($E$8&amp;"-"&amp;B1485,import_key,0),"")</f>
        <v/>
      </c>
      <c r="E1485" s="282" t="str" cm="1">
        <f t="array" ref="E1485">IF($C1485="","",INDEX(import_data,$C1485,E$9))</f>
        <v/>
      </c>
      <c r="F1485" s="280" t="str" cm="1">
        <f t="array" ref="F1485">IF($C1485="","",INDEX(import_data,$C1485,F$9))</f>
        <v/>
      </c>
      <c r="G1485" s="280" t="str" cm="1">
        <f t="array" ref="G1485">IF($C1485="","",INDEX(import_data,$C1485,G$9))</f>
        <v/>
      </c>
      <c r="H1485" s="280" t="str" cm="1">
        <f t="array" ref="H1485">IF($C1485="","",IF(INDEX(import_data,$C1485,H$9)="","",INDEX(import_data,$C1485,H$9)))</f>
        <v/>
      </c>
      <c r="I1485" s="300" t="str" cm="1">
        <f t="array" ref="I1485">IF($C1485="","",IF(INDEX(import_data,$C1485,I$9)="","",INDEX(import_data,$C1485,I$9)))</f>
        <v/>
      </c>
      <c r="K1485" s="312" t="str">
        <f t="shared" si="162"/>
        <v/>
      </c>
      <c r="L1485" s="92" t="s">
        <v>0</v>
      </c>
      <c r="M1485" s="312" t="str">
        <f t="shared" si="163"/>
        <v/>
      </c>
      <c r="N1485" s="92" t="s">
        <v>0</v>
      </c>
      <c r="O1485" s="312" t="str">
        <f t="shared" si="164"/>
        <v/>
      </c>
      <c r="P1485" s="92" t="s">
        <v>0</v>
      </c>
      <c r="Q1485" s="141">
        <f t="shared" si="160"/>
        <v>1473</v>
      </c>
      <c r="R1485" s="278" t="str">
        <f t="shared" ref="R1485:R1513" si="166">IFERROR(MATCH($T$8&amp;"-"&amp;Q1485,import_key,0),"")</f>
        <v/>
      </c>
      <c r="T1485" s="282" t="str" cm="1">
        <f t="array" ref="T1485">IFERROR(INDEX(import_data,MATCH($T$8&amp;"-"&amp;$Q1485,import_key,0),T$9),"")</f>
        <v/>
      </c>
      <c r="U1485" s="280" t="str" cm="1">
        <f t="array" ref="U1485">IFERROR(INDEX(import_data,MATCH($T$8&amp;"-"&amp;$Q1485,import_key,0),U$9),"")</f>
        <v/>
      </c>
      <c r="V1485" s="300" t="str" cm="1">
        <f t="array" ref="V1485">IFERROR(INDEX(import_data,MATCH($T$8&amp;"-"&amp;$Q1485,import_key,0),V$9),"")</f>
        <v/>
      </c>
    </row>
    <row r="1486" spans="2:22" x14ac:dyDescent="0.25">
      <c r="B1486" s="141">
        <f t="shared" si="161"/>
        <v>1474</v>
      </c>
      <c r="C1486" s="278" t="str">
        <f t="shared" si="165"/>
        <v/>
      </c>
      <c r="E1486" s="282" t="str" cm="1">
        <f t="array" ref="E1486">IF($C1486="","",INDEX(import_data,$C1486,E$9))</f>
        <v/>
      </c>
      <c r="F1486" s="280" t="str" cm="1">
        <f t="array" ref="F1486">IF($C1486="","",INDEX(import_data,$C1486,F$9))</f>
        <v/>
      </c>
      <c r="G1486" s="280" t="str" cm="1">
        <f t="array" ref="G1486">IF($C1486="","",INDEX(import_data,$C1486,G$9))</f>
        <v/>
      </c>
      <c r="H1486" s="280" t="str" cm="1">
        <f t="array" ref="H1486">IF($C1486="","",IF(INDEX(import_data,$C1486,H$9)="","",INDEX(import_data,$C1486,H$9)))</f>
        <v/>
      </c>
      <c r="I1486" s="300" t="str" cm="1">
        <f t="array" ref="I1486">IF($C1486="","",IF(INDEX(import_data,$C1486,I$9)="","",INDEX(import_data,$C1486,I$9)))</f>
        <v/>
      </c>
      <c r="K1486" s="312" t="str">
        <f t="shared" si="162"/>
        <v/>
      </c>
      <c r="L1486" s="92" t="s">
        <v>0</v>
      </c>
      <c r="M1486" s="312" t="str">
        <f t="shared" si="163"/>
        <v/>
      </c>
      <c r="N1486" s="92" t="s">
        <v>0</v>
      </c>
      <c r="O1486" s="312" t="str">
        <f t="shared" si="164"/>
        <v/>
      </c>
      <c r="P1486" s="92" t="s">
        <v>0</v>
      </c>
      <c r="Q1486" s="141">
        <f t="shared" ref="Q1486:Q1513" si="167">Q1485+1</f>
        <v>1474</v>
      </c>
      <c r="R1486" s="278" t="str">
        <f t="shared" si="166"/>
        <v/>
      </c>
      <c r="T1486" s="282" t="str" cm="1">
        <f t="array" ref="T1486">IFERROR(INDEX(import_data,MATCH($T$8&amp;"-"&amp;$Q1486,import_key,0),T$9),"")</f>
        <v/>
      </c>
      <c r="U1486" s="280" t="str" cm="1">
        <f t="array" ref="U1486">IFERROR(INDEX(import_data,MATCH($T$8&amp;"-"&amp;$Q1486,import_key,0),U$9),"")</f>
        <v/>
      </c>
      <c r="V1486" s="300" t="str" cm="1">
        <f t="array" ref="V1486">IFERROR(INDEX(import_data,MATCH($T$8&amp;"-"&amp;$Q1486,import_key,0),V$9),"")</f>
        <v/>
      </c>
    </row>
    <row r="1487" spans="2:22" x14ac:dyDescent="0.25">
      <c r="B1487" s="141">
        <f t="shared" si="161"/>
        <v>1475</v>
      </c>
      <c r="C1487" s="278" t="str">
        <f t="shared" si="165"/>
        <v/>
      </c>
      <c r="E1487" s="282" t="str" cm="1">
        <f t="array" ref="E1487">IF($C1487="","",INDEX(import_data,$C1487,E$9))</f>
        <v/>
      </c>
      <c r="F1487" s="280" t="str" cm="1">
        <f t="array" ref="F1487">IF($C1487="","",INDEX(import_data,$C1487,F$9))</f>
        <v/>
      </c>
      <c r="G1487" s="280" t="str" cm="1">
        <f t="array" ref="G1487">IF($C1487="","",INDEX(import_data,$C1487,G$9))</f>
        <v/>
      </c>
      <c r="H1487" s="280" t="str" cm="1">
        <f t="array" ref="H1487">IF($C1487="","",IF(INDEX(import_data,$C1487,H$9)="","",INDEX(import_data,$C1487,H$9)))</f>
        <v/>
      </c>
      <c r="I1487" s="300" t="str" cm="1">
        <f t="array" ref="I1487">IF($C1487="","",IF(INDEX(import_data,$C1487,I$9)="","",INDEX(import_data,$C1487,I$9)))</f>
        <v/>
      </c>
      <c r="K1487" s="312" t="str">
        <f t="shared" si="162"/>
        <v/>
      </c>
      <c r="L1487" s="92" t="s">
        <v>0</v>
      </c>
      <c r="M1487" s="312" t="str">
        <f t="shared" si="163"/>
        <v/>
      </c>
      <c r="N1487" s="92" t="s">
        <v>0</v>
      </c>
      <c r="O1487" s="312" t="str">
        <f t="shared" si="164"/>
        <v/>
      </c>
      <c r="P1487" s="92" t="s">
        <v>0</v>
      </c>
      <c r="Q1487" s="141">
        <f t="shared" si="167"/>
        <v>1475</v>
      </c>
      <c r="R1487" s="278" t="str">
        <f t="shared" si="166"/>
        <v/>
      </c>
      <c r="T1487" s="282" t="str" cm="1">
        <f t="array" ref="T1487">IFERROR(INDEX(import_data,MATCH($T$8&amp;"-"&amp;$Q1487,import_key,0),T$9),"")</f>
        <v/>
      </c>
      <c r="U1487" s="280" t="str" cm="1">
        <f t="array" ref="U1487">IFERROR(INDEX(import_data,MATCH($T$8&amp;"-"&amp;$Q1487,import_key,0),U$9),"")</f>
        <v/>
      </c>
      <c r="V1487" s="300" t="str" cm="1">
        <f t="array" ref="V1487">IFERROR(INDEX(import_data,MATCH($T$8&amp;"-"&amp;$Q1487,import_key,0),V$9),"")</f>
        <v/>
      </c>
    </row>
    <row r="1488" spans="2:22" x14ac:dyDescent="0.25">
      <c r="B1488" s="141">
        <f t="shared" si="161"/>
        <v>1476</v>
      </c>
      <c r="C1488" s="278" t="str">
        <f t="shared" si="165"/>
        <v/>
      </c>
      <c r="E1488" s="282" t="str" cm="1">
        <f t="array" ref="E1488">IF($C1488="","",INDEX(import_data,$C1488,E$9))</f>
        <v/>
      </c>
      <c r="F1488" s="280" t="str" cm="1">
        <f t="array" ref="F1488">IF($C1488="","",INDEX(import_data,$C1488,F$9))</f>
        <v/>
      </c>
      <c r="G1488" s="280" t="str" cm="1">
        <f t="array" ref="G1488">IF($C1488="","",INDEX(import_data,$C1488,G$9))</f>
        <v/>
      </c>
      <c r="H1488" s="280" t="str" cm="1">
        <f t="array" ref="H1488">IF($C1488="","",IF(INDEX(import_data,$C1488,H$9)="","",INDEX(import_data,$C1488,H$9)))</f>
        <v/>
      </c>
      <c r="I1488" s="300" t="str" cm="1">
        <f t="array" ref="I1488">IF($C1488="","",IF(INDEX(import_data,$C1488,I$9)="","",INDEX(import_data,$C1488,I$9)))</f>
        <v/>
      </c>
      <c r="K1488" s="312" t="str">
        <f t="shared" si="162"/>
        <v/>
      </c>
      <c r="L1488" s="92" t="s">
        <v>0</v>
      </c>
      <c r="M1488" s="312" t="str">
        <f t="shared" si="163"/>
        <v/>
      </c>
      <c r="N1488" s="92" t="s">
        <v>0</v>
      </c>
      <c r="O1488" s="312" t="str">
        <f t="shared" si="164"/>
        <v/>
      </c>
      <c r="P1488" s="92" t="s">
        <v>0</v>
      </c>
      <c r="Q1488" s="141">
        <f t="shared" si="167"/>
        <v>1476</v>
      </c>
      <c r="R1488" s="278" t="str">
        <f t="shared" si="166"/>
        <v/>
      </c>
      <c r="T1488" s="282" t="str" cm="1">
        <f t="array" ref="T1488">IFERROR(INDEX(import_data,MATCH($T$8&amp;"-"&amp;$Q1488,import_key,0),T$9),"")</f>
        <v/>
      </c>
      <c r="U1488" s="280" t="str" cm="1">
        <f t="array" ref="U1488">IFERROR(INDEX(import_data,MATCH($T$8&amp;"-"&amp;$Q1488,import_key,0),U$9),"")</f>
        <v/>
      </c>
      <c r="V1488" s="300" t="str" cm="1">
        <f t="array" ref="V1488">IFERROR(INDEX(import_data,MATCH($T$8&amp;"-"&amp;$Q1488,import_key,0),V$9),"")</f>
        <v/>
      </c>
    </row>
    <row r="1489" spans="2:22" x14ac:dyDescent="0.25">
      <c r="B1489" s="141">
        <f t="shared" si="161"/>
        <v>1477</v>
      </c>
      <c r="C1489" s="278" t="str">
        <f t="shared" si="165"/>
        <v/>
      </c>
      <c r="E1489" s="282" t="str" cm="1">
        <f t="array" ref="E1489">IF($C1489="","",INDEX(import_data,$C1489,E$9))</f>
        <v/>
      </c>
      <c r="F1489" s="280" t="str" cm="1">
        <f t="array" ref="F1489">IF($C1489="","",INDEX(import_data,$C1489,F$9))</f>
        <v/>
      </c>
      <c r="G1489" s="280" t="str" cm="1">
        <f t="array" ref="G1489">IF($C1489="","",INDEX(import_data,$C1489,G$9))</f>
        <v/>
      </c>
      <c r="H1489" s="280" t="str" cm="1">
        <f t="array" ref="H1489">IF($C1489="","",IF(INDEX(import_data,$C1489,H$9)="","",INDEX(import_data,$C1489,H$9)))</f>
        <v/>
      </c>
      <c r="I1489" s="300" t="str" cm="1">
        <f t="array" ref="I1489">IF($C1489="","",IF(INDEX(import_data,$C1489,I$9)="","",INDEX(import_data,$C1489,I$9)))</f>
        <v/>
      </c>
      <c r="K1489" s="312" t="str">
        <f t="shared" si="162"/>
        <v/>
      </c>
      <c r="L1489" s="92" t="s">
        <v>0</v>
      </c>
      <c r="M1489" s="312" t="str">
        <f t="shared" si="163"/>
        <v/>
      </c>
      <c r="N1489" s="92" t="s">
        <v>0</v>
      </c>
      <c r="O1489" s="312" t="str">
        <f t="shared" si="164"/>
        <v/>
      </c>
      <c r="P1489" s="92" t="s">
        <v>0</v>
      </c>
      <c r="Q1489" s="141">
        <f t="shared" si="167"/>
        <v>1477</v>
      </c>
      <c r="R1489" s="278" t="str">
        <f t="shared" si="166"/>
        <v/>
      </c>
      <c r="T1489" s="282" t="str" cm="1">
        <f t="array" ref="T1489">IFERROR(INDEX(import_data,MATCH($T$8&amp;"-"&amp;$Q1489,import_key,0),T$9),"")</f>
        <v/>
      </c>
      <c r="U1489" s="280" t="str" cm="1">
        <f t="array" ref="U1489">IFERROR(INDEX(import_data,MATCH($T$8&amp;"-"&amp;$Q1489,import_key,0),U$9),"")</f>
        <v/>
      </c>
      <c r="V1489" s="300" t="str" cm="1">
        <f t="array" ref="V1489">IFERROR(INDEX(import_data,MATCH($T$8&amp;"-"&amp;$Q1489,import_key,0),V$9),"")</f>
        <v/>
      </c>
    </row>
    <row r="1490" spans="2:22" x14ac:dyDescent="0.25">
      <c r="B1490" s="141">
        <f t="shared" si="161"/>
        <v>1478</v>
      </c>
      <c r="C1490" s="278" t="str">
        <f t="shared" si="165"/>
        <v/>
      </c>
      <c r="E1490" s="282" t="str" cm="1">
        <f t="array" ref="E1490">IF($C1490="","",INDEX(import_data,$C1490,E$9))</f>
        <v/>
      </c>
      <c r="F1490" s="280" t="str" cm="1">
        <f t="array" ref="F1490">IF($C1490="","",INDEX(import_data,$C1490,F$9))</f>
        <v/>
      </c>
      <c r="G1490" s="280" t="str" cm="1">
        <f t="array" ref="G1490">IF($C1490="","",INDEX(import_data,$C1490,G$9))</f>
        <v/>
      </c>
      <c r="H1490" s="280" t="str" cm="1">
        <f t="array" ref="H1490">IF($C1490="","",IF(INDEX(import_data,$C1490,H$9)="","",INDEX(import_data,$C1490,H$9)))</f>
        <v/>
      </c>
      <c r="I1490" s="300" t="str" cm="1">
        <f t="array" ref="I1490">IF($C1490="","",IF(INDEX(import_data,$C1490,I$9)="","",INDEX(import_data,$C1490,I$9)))</f>
        <v/>
      </c>
      <c r="K1490" s="312" t="str">
        <f t="shared" si="162"/>
        <v/>
      </c>
      <c r="L1490" s="92" t="s">
        <v>0</v>
      </c>
      <c r="M1490" s="312" t="str">
        <f t="shared" si="163"/>
        <v/>
      </c>
      <c r="N1490" s="92" t="s">
        <v>0</v>
      </c>
      <c r="O1490" s="312" t="str">
        <f t="shared" si="164"/>
        <v/>
      </c>
      <c r="P1490" s="92" t="s">
        <v>0</v>
      </c>
      <c r="Q1490" s="141">
        <f t="shared" si="167"/>
        <v>1478</v>
      </c>
      <c r="R1490" s="278" t="str">
        <f t="shared" si="166"/>
        <v/>
      </c>
      <c r="T1490" s="282" t="str" cm="1">
        <f t="array" ref="T1490">IFERROR(INDEX(import_data,MATCH($T$8&amp;"-"&amp;$Q1490,import_key,0),T$9),"")</f>
        <v/>
      </c>
      <c r="U1490" s="280" t="str" cm="1">
        <f t="array" ref="U1490">IFERROR(INDEX(import_data,MATCH($T$8&amp;"-"&amp;$Q1490,import_key,0),U$9),"")</f>
        <v/>
      </c>
      <c r="V1490" s="300" t="str" cm="1">
        <f t="array" ref="V1490">IFERROR(INDEX(import_data,MATCH($T$8&amp;"-"&amp;$Q1490,import_key,0),V$9),"")</f>
        <v/>
      </c>
    </row>
    <row r="1491" spans="2:22" x14ac:dyDescent="0.25">
      <c r="B1491" s="141">
        <f t="shared" si="161"/>
        <v>1479</v>
      </c>
      <c r="C1491" s="278" t="str">
        <f t="shared" si="165"/>
        <v/>
      </c>
      <c r="E1491" s="282" t="str" cm="1">
        <f t="array" ref="E1491">IF($C1491="","",INDEX(import_data,$C1491,E$9))</f>
        <v/>
      </c>
      <c r="F1491" s="280" t="str" cm="1">
        <f t="array" ref="F1491">IF($C1491="","",INDEX(import_data,$C1491,F$9))</f>
        <v/>
      </c>
      <c r="G1491" s="280" t="str" cm="1">
        <f t="array" ref="G1491">IF($C1491="","",INDEX(import_data,$C1491,G$9))</f>
        <v/>
      </c>
      <c r="H1491" s="280" t="str" cm="1">
        <f t="array" ref="H1491">IF($C1491="","",IF(INDEX(import_data,$C1491,H$9)="","",INDEX(import_data,$C1491,H$9)))</f>
        <v/>
      </c>
      <c r="I1491" s="300" t="str" cm="1">
        <f t="array" ref="I1491">IF($C1491="","",IF(INDEX(import_data,$C1491,I$9)="","",INDEX(import_data,$C1491,I$9)))</f>
        <v/>
      </c>
      <c r="K1491" s="312" t="str">
        <f t="shared" si="162"/>
        <v/>
      </c>
      <c r="L1491" s="92" t="s">
        <v>0</v>
      </c>
      <c r="M1491" s="312" t="str">
        <f t="shared" si="163"/>
        <v/>
      </c>
      <c r="N1491" s="92" t="s">
        <v>0</v>
      </c>
      <c r="O1491" s="312" t="str">
        <f t="shared" si="164"/>
        <v/>
      </c>
      <c r="P1491" s="92" t="s">
        <v>0</v>
      </c>
      <c r="Q1491" s="141">
        <f t="shared" si="167"/>
        <v>1479</v>
      </c>
      <c r="R1491" s="278" t="str">
        <f t="shared" si="166"/>
        <v/>
      </c>
      <c r="T1491" s="282" t="str" cm="1">
        <f t="array" ref="T1491">IFERROR(INDEX(import_data,MATCH($T$8&amp;"-"&amp;$Q1491,import_key,0),T$9),"")</f>
        <v/>
      </c>
      <c r="U1491" s="280" t="str" cm="1">
        <f t="array" ref="U1491">IFERROR(INDEX(import_data,MATCH($T$8&amp;"-"&amp;$Q1491,import_key,0),U$9),"")</f>
        <v/>
      </c>
      <c r="V1491" s="300" t="str" cm="1">
        <f t="array" ref="V1491">IFERROR(INDEX(import_data,MATCH($T$8&amp;"-"&amp;$Q1491,import_key,0),V$9),"")</f>
        <v/>
      </c>
    </row>
    <row r="1492" spans="2:22" x14ac:dyDescent="0.25">
      <c r="B1492" s="141">
        <f t="shared" si="161"/>
        <v>1480</v>
      </c>
      <c r="C1492" s="278" t="str">
        <f t="shared" si="165"/>
        <v/>
      </c>
      <c r="E1492" s="282" t="str" cm="1">
        <f t="array" ref="E1492">IF($C1492="","",INDEX(import_data,$C1492,E$9))</f>
        <v/>
      </c>
      <c r="F1492" s="280" t="str" cm="1">
        <f t="array" ref="F1492">IF($C1492="","",INDEX(import_data,$C1492,F$9))</f>
        <v/>
      </c>
      <c r="G1492" s="280" t="str" cm="1">
        <f t="array" ref="G1492">IF($C1492="","",INDEX(import_data,$C1492,G$9))</f>
        <v/>
      </c>
      <c r="H1492" s="280" t="str" cm="1">
        <f t="array" ref="H1492">IF($C1492="","",IF(INDEX(import_data,$C1492,H$9)="","",INDEX(import_data,$C1492,H$9)))</f>
        <v/>
      </c>
      <c r="I1492" s="300" t="str" cm="1">
        <f t="array" ref="I1492">IF($C1492="","",IF(INDEX(import_data,$C1492,I$9)="","",INDEX(import_data,$C1492,I$9)))</f>
        <v/>
      </c>
      <c r="K1492" s="312" t="str">
        <f t="shared" si="162"/>
        <v/>
      </c>
      <c r="L1492" s="92" t="s">
        <v>0</v>
      </c>
      <c r="M1492" s="312" t="str">
        <f t="shared" si="163"/>
        <v/>
      </c>
      <c r="N1492" s="92" t="s">
        <v>0</v>
      </c>
      <c r="O1492" s="312" t="str">
        <f t="shared" si="164"/>
        <v/>
      </c>
      <c r="P1492" s="92" t="s">
        <v>0</v>
      </c>
      <c r="Q1492" s="141">
        <f t="shared" si="167"/>
        <v>1480</v>
      </c>
      <c r="R1492" s="278" t="str">
        <f t="shared" si="166"/>
        <v/>
      </c>
      <c r="T1492" s="282" t="str" cm="1">
        <f t="array" ref="T1492">IFERROR(INDEX(import_data,MATCH($T$8&amp;"-"&amp;$Q1492,import_key,0),T$9),"")</f>
        <v/>
      </c>
      <c r="U1492" s="280" t="str" cm="1">
        <f t="array" ref="U1492">IFERROR(INDEX(import_data,MATCH($T$8&amp;"-"&amp;$Q1492,import_key,0),U$9),"")</f>
        <v/>
      </c>
      <c r="V1492" s="300" t="str" cm="1">
        <f t="array" ref="V1492">IFERROR(INDEX(import_data,MATCH($T$8&amp;"-"&amp;$Q1492,import_key,0),V$9),"")</f>
        <v/>
      </c>
    </row>
    <row r="1493" spans="2:22" x14ac:dyDescent="0.25">
      <c r="B1493" s="141">
        <f t="shared" ref="B1493:B1513" si="168">B1492+1</f>
        <v>1481</v>
      </c>
      <c r="C1493" s="278" t="str">
        <f t="shared" si="165"/>
        <v/>
      </c>
      <c r="E1493" s="282" t="str" cm="1">
        <f t="array" ref="E1493">IF($C1493="","",INDEX(import_data,$C1493,E$9))</f>
        <v/>
      </c>
      <c r="F1493" s="280" t="str" cm="1">
        <f t="array" ref="F1493">IF($C1493="","",INDEX(import_data,$C1493,F$9))</f>
        <v/>
      </c>
      <c r="G1493" s="280" t="str" cm="1">
        <f t="array" ref="G1493">IF($C1493="","",INDEX(import_data,$C1493,G$9))</f>
        <v/>
      </c>
      <c r="H1493" s="280" t="str" cm="1">
        <f t="array" ref="H1493">IF($C1493="","",IF(INDEX(import_data,$C1493,H$9)="","",INDEX(import_data,$C1493,H$9)))</f>
        <v/>
      </c>
      <c r="I1493" s="300" t="str" cm="1">
        <f t="array" ref="I1493">IF($C1493="","",IF(INDEX(import_data,$C1493,I$9)="","",INDEX(import_data,$C1493,I$9)))</f>
        <v/>
      </c>
      <c r="K1493" s="312" t="str">
        <f t="shared" si="162"/>
        <v/>
      </c>
      <c r="L1493" s="92" t="s">
        <v>0</v>
      </c>
      <c r="M1493" s="312" t="str">
        <f t="shared" si="163"/>
        <v/>
      </c>
      <c r="N1493" s="92" t="s">
        <v>0</v>
      </c>
      <c r="O1493" s="312" t="str">
        <f t="shared" si="164"/>
        <v/>
      </c>
      <c r="P1493" s="92" t="s">
        <v>0</v>
      </c>
      <c r="Q1493" s="141">
        <f t="shared" si="167"/>
        <v>1481</v>
      </c>
      <c r="R1493" s="278" t="str">
        <f t="shared" si="166"/>
        <v/>
      </c>
      <c r="T1493" s="282" t="str" cm="1">
        <f t="array" ref="T1493">IFERROR(INDEX(import_data,MATCH($T$8&amp;"-"&amp;$Q1493,import_key,0),T$9),"")</f>
        <v/>
      </c>
      <c r="U1493" s="280" t="str" cm="1">
        <f t="array" ref="U1493">IFERROR(INDEX(import_data,MATCH($T$8&amp;"-"&amp;$Q1493,import_key,0),U$9),"")</f>
        <v/>
      </c>
      <c r="V1493" s="300" t="str" cm="1">
        <f t="array" ref="V1493">IFERROR(INDEX(import_data,MATCH($T$8&amp;"-"&amp;$Q1493,import_key,0),V$9),"")</f>
        <v/>
      </c>
    </row>
    <row r="1494" spans="2:22" x14ac:dyDescent="0.25">
      <c r="B1494" s="141">
        <f t="shared" si="168"/>
        <v>1482</v>
      </c>
      <c r="C1494" s="278" t="str">
        <f t="shared" si="165"/>
        <v/>
      </c>
      <c r="E1494" s="282" t="str" cm="1">
        <f t="array" ref="E1494">IF($C1494="","",INDEX(import_data,$C1494,E$9))</f>
        <v/>
      </c>
      <c r="F1494" s="280" t="str" cm="1">
        <f t="array" ref="F1494">IF($C1494="","",INDEX(import_data,$C1494,F$9))</f>
        <v/>
      </c>
      <c r="G1494" s="280" t="str" cm="1">
        <f t="array" ref="G1494">IF($C1494="","",INDEX(import_data,$C1494,G$9))</f>
        <v/>
      </c>
      <c r="H1494" s="280" t="str" cm="1">
        <f t="array" ref="H1494">IF($C1494="","",IF(INDEX(import_data,$C1494,H$9)="","",INDEX(import_data,$C1494,H$9)))</f>
        <v/>
      </c>
      <c r="I1494" s="300" t="str" cm="1">
        <f t="array" ref="I1494">IF($C1494="","",IF(INDEX(import_data,$C1494,I$9)="","",INDEX(import_data,$C1494,I$9)))</f>
        <v/>
      </c>
      <c r="K1494" s="312" t="str">
        <f t="shared" si="162"/>
        <v/>
      </c>
      <c r="L1494" s="92" t="s">
        <v>0</v>
      </c>
      <c r="M1494" s="312" t="str">
        <f t="shared" si="163"/>
        <v/>
      </c>
      <c r="N1494" s="92" t="s">
        <v>0</v>
      </c>
      <c r="O1494" s="312" t="str">
        <f t="shared" si="164"/>
        <v/>
      </c>
      <c r="P1494" s="92" t="s">
        <v>0</v>
      </c>
      <c r="Q1494" s="141">
        <f t="shared" si="167"/>
        <v>1482</v>
      </c>
      <c r="R1494" s="278" t="str">
        <f t="shared" si="166"/>
        <v/>
      </c>
      <c r="T1494" s="282" t="str" cm="1">
        <f t="array" ref="T1494">IFERROR(INDEX(import_data,MATCH($T$8&amp;"-"&amp;$Q1494,import_key,0),T$9),"")</f>
        <v/>
      </c>
      <c r="U1494" s="280" t="str" cm="1">
        <f t="array" ref="U1494">IFERROR(INDEX(import_data,MATCH($T$8&amp;"-"&amp;$Q1494,import_key,0),U$9),"")</f>
        <v/>
      </c>
      <c r="V1494" s="300" t="str" cm="1">
        <f t="array" ref="V1494">IFERROR(INDEX(import_data,MATCH($T$8&amp;"-"&amp;$Q1494,import_key,0),V$9),"")</f>
        <v/>
      </c>
    </row>
    <row r="1495" spans="2:22" x14ac:dyDescent="0.25">
      <c r="B1495" s="141">
        <f t="shared" si="168"/>
        <v>1483</v>
      </c>
      <c r="C1495" s="278" t="str">
        <f t="shared" si="165"/>
        <v/>
      </c>
      <c r="E1495" s="282" t="str" cm="1">
        <f t="array" ref="E1495">IF($C1495="","",INDEX(import_data,$C1495,E$9))</f>
        <v/>
      </c>
      <c r="F1495" s="280" t="str" cm="1">
        <f t="array" ref="F1495">IF($C1495="","",INDEX(import_data,$C1495,F$9))</f>
        <v/>
      </c>
      <c r="G1495" s="280" t="str" cm="1">
        <f t="array" ref="G1495">IF($C1495="","",INDEX(import_data,$C1495,G$9))</f>
        <v/>
      </c>
      <c r="H1495" s="280" t="str" cm="1">
        <f t="array" ref="H1495">IF($C1495="","",IF(INDEX(import_data,$C1495,H$9)="","",INDEX(import_data,$C1495,H$9)))</f>
        <v/>
      </c>
      <c r="I1495" s="300" t="str" cm="1">
        <f t="array" ref="I1495">IF($C1495="","",IF(INDEX(import_data,$C1495,I$9)="","",INDEX(import_data,$C1495,I$9)))</f>
        <v/>
      </c>
      <c r="K1495" s="312" t="str">
        <f t="shared" si="162"/>
        <v/>
      </c>
      <c r="L1495" s="92" t="s">
        <v>0</v>
      </c>
      <c r="M1495" s="312" t="str">
        <f t="shared" si="163"/>
        <v/>
      </c>
      <c r="N1495" s="92" t="s">
        <v>0</v>
      </c>
      <c r="O1495" s="312" t="str">
        <f t="shared" si="164"/>
        <v/>
      </c>
      <c r="P1495" s="92" t="s">
        <v>0</v>
      </c>
      <c r="Q1495" s="141">
        <f t="shared" si="167"/>
        <v>1483</v>
      </c>
      <c r="R1495" s="278" t="str">
        <f t="shared" si="166"/>
        <v/>
      </c>
      <c r="T1495" s="282" t="str" cm="1">
        <f t="array" ref="T1495">IFERROR(INDEX(import_data,MATCH($T$8&amp;"-"&amp;$Q1495,import_key,0),T$9),"")</f>
        <v/>
      </c>
      <c r="U1495" s="280" t="str" cm="1">
        <f t="array" ref="U1495">IFERROR(INDEX(import_data,MATCH($T$8&amp;"-"&amp;$Q1495,import_key,0),U$9),"")</f>
        <v/>
      </c>
      <c r="V1495" s="300" t="str" cm="1">
        <f t="array" ref="V1495">IFERROR(INDEX(import_data,MATCH($T$8&amp;"-"&amp;$Q1495,import_key,0),V$9),"")</f>
        <v/>
      </c>
    </row>
    <row r="1496" spans="2:22" x14ac:dyDescent="0.25">
      <c r="B1496" s="141">
        <f t="shared" si="168"/>
        <v>1484</v>
      </c>
      <c r="C1496" s="278" t="str">
        <f t="shared" si="165"/>
        <v/>
      </c>
      <c r="E1496" s="282" t="str" cm="1">
        <f t="array" ref="E1496">IF($C1496="","",INDEX(import_data,$C1496,E$9))</f>
        <v/>
      </c>
      <c r="F1496" s="280" t="str" cm="1">
        <f t="array" ref="F1496">IF($C1496="","",INDEX(import_data,$C1496,F$9))</f>
        <v/>
      </c>
      <c r="G1496" s="280" t="str" cm="1">
        <f t="array" ref="G1496">IF($C1496="","",INDEX(import_data,$C1496,G$9))</f>
        <v/>
      </c>
      <c r="H1496" s="280" t="str" cm="1">
        <f t="array" ref="H1496">IF($C1496="","",IF(INDEX(import_data,$C1496,H$9)="","",INDEX(import_data,$C1496,H$9)))</f>
        <v/>
      </c>
      <c r="I1496" s="300" t="str" cm="1">
        <f t="array" ref="I1496">IF($C1496="","",IF(INDEX(import_data,$C1496,I$9)="","",INDEX(import_data,$C1496,I$9)))</f>
        <v/>
      </c>
      <c r="K1496" s="312" t="str">
        <f t="shared" si="162"/>
        <v/>
      </c>
      <c r="L1496" s="92" t="s">
        <v>0</v>
      </c>
      <c r="M1496" s="312" t="str">
        <f t="shared" si="163"/>
        <v/>
      </c>
      <c r="N1496" s="92" t="s">
        <v>0</v>
      </c>
      <c r="O1496" s="312" t="str">
        <f t="shared" si="164"/>
        <v/>
      </c>
      <c r="P1496" s="92" t="s">
        <v>0</v>
      </c>
      <c r="Q1496" s="141">
        <f t="shared" si="167"/>
        <v>1484</v>
      </c>
      <c r="R1496" s="278" t="str">
        <f t="shared" si="166"/>
        <v/>
      </c>
      <c r="T1496" s="282" t="str" cm="1">
        <f t="array" ref="T1496">IFERROR(INDEX(import_data,MATCH($T$8&amp;"-"&amp;$Q1496,import_key,0),T$9),"")</f>
        <v/>
      </c>
      <c r="U1496" s="280" t="str" cm="1">
        <f t="array" ref="U1496">IFERROR(INDEX(import_data,MATCH($T$8&amp;"-"&amp;$Q1496,import_key,0),U$9),"")</f>
        <v/>
      </c>
      <c r="V1496" s="300" t="str" cm="1">
        <f t="array" ref="V1496">IFERROR(INDEX(import_data,MATCH($T$8&amp;"-"&amp;$Q1496,import_key,0),V$9),"")</f>
        <v/>
      </c>
    </row>
    <row r="1497" spans="2:22" x14ac:dyDescent="0.25">
      <c r="B1497" s="141">
        <f t="shared" si="168"/>
        <v>1485</v>
      </c>
      <c r="C1497" s="278" t="str">
        <f t="shared" si="165"/>
        <v/>
      </c>
      <c r="E1497" s="282" t="str" cm="1">
        <f t="array" ref="E1497">IF($C1497="","",INDEX(import_data,$C1497,E$9))</f>
        <v/>
      </c>
      <c r="F1497" s="280" t="str" cm="1">
        <f t="array" ref="F1497">IF($C1497="","",INDEX(import_data,$C1497,F$9))</f>
        <v/>
      </c>
      <c r="G1497" s="280" t="str" cm="1">
        <f t="array" ref="G1497">IF($C1497="","",INDEX(import_data,$C1497,G$9))</f>
        <v/>
      </c>
      <c r="H1497" s="280" t="str" cm="1">
        <f t="array" ref="H1497">IF($C1497="","",IF(INDEX(import_data,$C1497,H$9)="","",INDEX(import_data,$C1497,H$9)))</f>
        <v/>
      </c>
      <c r="I1497" s="300" t="str" cm="1">
        <f t="array" ref="I1497">IF($C1497="","",IF(INDEX(import_data,$C1497,I$9)="","",INDEX(import_data,$C1497,I$9)))</f>
        <v/>
      </c>
      <c r="K1497" s="312" t="str">
        <f t="shared" si="162"/>
        <v/>
      </c>
      <c r="L1497" s="92" t="s">
        <v>0</v>
      </c>
      <c r="M1497" s="312" t="str">
        <f t="shared" si="163"/>
        <v/>
      </c>
      <c r="N1497" s="92" t="s">
        <v>0</v>
      </c>
      <c r="O1497" s="312" t="str">
        <f t="shared" si="164"/>
        <v/>
      </c>
      <c r="P1497" s="92" t="s">
        <v>0</v>
      </c>
      <c r="Q1497" s="141">
        <f t="shared" si="167"/>
        <v>1485</v>
      </c>
      <c r="R1497" s="278" t="str">
        <f t="shared" si="166"/>
        <v/>
      </c>
      <c r="T1497" s="282" t="str" cm="1">
        <f t="array" ref="T1497">IFERROR(INDEX(import_data,MATCH($T$8&amp;"-"&amp;$Q1497,import_key,0),T$9),"")</f>
        <v/>
      </c>
      <c r="U1497" s="280" t="str" cm="1">
        <f t="array" ref="U1497">IFERROR(INDEX(import_data,MATCH($T$8&amp;"-"&amp;$Q1497,import_key,0),U$9),"")</f>
        <v/>
      </c>
      <c r="V1497" s="300" t="str" cm="1">
        <f t="array" ref="V1497">IFERROR(INDEX(import_data,MATCH($T$8&amp;"-"&amp;$Q1497,import_key,0),V$9),"")</f>
        <v/>
      </c>
    </row>
    <row r="1498" spans="2:22" x14ac:dyDescent="0.25">
      <c r="B1498" s="141">
        <f t="shared" si="168"/>
        <v>1486</v>
      </c>
      <c r="C1498" s="278" t="str">
        <f t="shared" si="165"/>
        <v/>
      </c>
      <c r="E1498" s="282" t="str" cm="1">
        <f t="array" ref="E1498">IF($C1498="","",INDEX(import_data,$C1498,E$9))</f>
        <v/>
      </c>
      <c r="F1498" s="280" t="str" cm="1">
        <f t="array" ref="F1498">IF($C1498="","",INDEX(import_data,$C1498,F$9))</f>
        <v/>
      </c>
      <c r="G1498" s="280" t="str" cm="1">
        <f t="array" ref="G1498">IF($C1498="","",INDEX(import_data,$C1498,G$9))</f>
        <v/>
      </c>
      <c r="H1498" s="280" t="str" cm="1">
        <f t="array" ref="H1498">IF($C1498="","",IF(INDEX(import_data,$C1498,H$9)="","",INDEX(import_data,$C1498,H$9)))</f>
        <v/>
      </c>
      <c r="I1498" s="300" t="str" cm="1">
        <f t="array" ref="I1498">IF($C1498="","",IF(INDEX(import_data,$C1498,I$9)="","",INDEX(import_data,$C1498,I$9)))</f>
        <v/>
      </c>
      <c r="K1498" s="312" t="str">
        <f t="shared" si="162"/>
        <v/>
      </c>
      <c r="L1498" s="92" t="s">
        <v>0</v>
      </c>
      <c r="M1498" s="312" t="str">
        <f t="shared" si="163"/>
        <v/>
      </c>
      <c r="N1498" s="92" t="s">
        <v>0</v>
      </c>
      <c r="O1498" s="312" t="str">
        <f t="shared" si="164"/>
        <v/>
      </c>
      <c r="P1498" s="92" t="s">
        <v>0</v>
      </c>
      <c r="Q1498" s="141">
        <f t="shared" si="167"/>
        <v>1486</v>
      </c>
      <c r="R1498" s="278" t="str">
        <f t="shared" si="166"/>
        <v/>
      </c>
      <c r="T1498" s="282" t="str" cm="1">
        <f t="array" ref="T1498">IFERROR(INDEX(import_data,MATCH($T$8&amp;"-"&amp;$Q1498,import_key,0),T$9),"")</f>
        <v/>
      </c>
      <c r="U1498" s="280" t="str" cm="1">
        <f t="array" ref="U1498">IFERROR(INDEX(import_data,MATCH($T$8&amp;"-"&amp;$Q1498,import_key,0),U$9),"")</f>
        <v/>
      </c>
      <c r="V1498" s="300" t="str" cm="1">
        <f t="array" ref="V1498">IFERROR(INDEX(import_data,MATCH($T$8&amp;"-"&amp;$Q1498,import_key,0),V$9),"")</f>
        <v/>
      </c>
    </row>
    <row r="1499" spans="2:22" x14ac:dyDescent="0.25">
      <c r="B1499" s="141">
        <f t="shared" si="168"/>
        <v>1487</v>
      </c>
      <c r="C1499" s="278" t="str">
        <f t="shared" si="165"/>
        <v/>
      </c>
      <c r="E1499" s="282" t="str" cm="1">
        <f t="array" ref="E1499">IF($C1499="","",INDEX(import_data,$C1499,E$9))</f>
        <v/>
      </c>
      <c r="F1499" s="280" t="str" cm="1">
        <f t="array" ref="F1499">IF($C1499="","",INDEX(import_data,$C1499,F$9))</f>
        <v/>
      </c>
      <c r="G1499" s="280" t="str" cm="1">
        <f t="array" ref="G1499">IF($C1499="","",INDEX(import_data,$C1499,G$9))</f>
        <v/>
      </c>
      <c r="H1499" s="280" t="str" cm="1">
        <f t="array" ref="H1499">IF($C1499="","",IF(INDEX(import_data,$C1499,H$9)="","",INDEX(import_data,$C1499,H$9)))</f>
        <v/>
      </c>
      <c r="I1499" s="300" t="str" cm="1">
        <f t="array" ref="I1499">IF($C1499="","",IF(INDEX(import_data,$C1499,I$9)="","",INDEX(import_data,$C1499,I$9)))</f>
        <v/>
      </c>
      <c r="K1499" s="312" t="str">
        <f t="shared" si="162"/>
        <v/>
      </c>
      <c r="L1499" s="92" t="s">
        <v>0</v>
      </c>
      <c r="M1499" s="312" t="str">
        <f t="shared" si="163"/>
        <v/>
      </c>
      <c r="N1499" s="92" t="s">
        <v>0</v>
      </c>
      <c r="O1499" s="312" t="str">
        <f t="shared" si="164"/>
        <v/>
      </c>
      <c r="P1499" s="92" t="s">
        <v>0</v>
      </c>
      <c r="Q1499" s="141">
        <f t="shared" si="167"/>
        <v>1487</v>
      </c>
      <c r="R1499" s="278" t="str">
        <f t="shared" si="166"/>
        <v/>
      </c>
      <c r="T1499" s="282" t="str" cm="1">
        <f t="array" ref="T1499">IFERROR(INDEX(import_data,MATCH($T$8&amp;"-"&amp;$Q1499,import_key,0),T$9),"")</f>
        <v/>
      </c>
      <c r="U1499" s="280" t="str" cm="1">
        <f t="array" ref="U1499">IFERROR(INDEX(import_data,MATCH($T$8&amp;"-"&amp;$Q1499,import_key,0),U$9),"")</f>
        <v/>
      </c>
      <c r="V1499" s="300" t="str" cm="1">
        <f t="array" ref="V1499">IFERROR(INDEX(import_data,MATCH($T$8&amp;"-"&amp;$Q1499,import_key,0),V$9),"")</f>
        <v/>
      </c>
    </row>
    <row r="1500" spans="2:22" x14ac:dyDescent="0.25">
      <c r="B1500" s="141">
        <f t="shared" si="168"/>
        <v>1488</v>
      </c>
      <c r="C1500" s="278" t="str">
        <f t="shared" si="165"/>
        <v/>
      </c>
      <c r="E1500" s="282" t="str" cm="1">
        <f t="array" ref="E1500">IF($C1500="","",INDEX(import_data,$C1500,E$9))</f>
        <v/>
      </c>
      <c r="F1500" s="280" t="str" cm="1">
        <f t="array" ref="F1500">IF($C1500="","",INDEX(import_data,$C1500,F$9))</f>
        <v/>
      </c>
      <c r="G1500" s="280" t="str" cm="1">
        <f t="array" ref="G1500">IF($C1500="","",INDEX(import_data,$C1500,G$9))</f>
        <v/>
      </c>
      <c r="H1500" s="280" t="str" cm="1">
        <f t="array" ref="H1500">IF($C1500="","",IF(INDEX(import_data,$C1500,H$9)="","",INDEX(import_data,$C1500,H$9)))</f>
        <v/>
      </c>
      <c r="I1500" s="300" t="str" cm="1">
        <f t="array" ref="I1500">IF($C1500="","",IF(INDEX(import_data,$C1500,I$9)="","",INDEX(import_data,$C1500,I$9)))</f>
        <v/>
      </c>
      <c r="K1500" s="312" t="str">
        <f t="shared" si="162"/>
        <v/>
      </c>
      <c r="L1500" s="92" t="s">
        <v>0</v>
      </c>
      <c r="M1500" s="312" t="str">
        <f t="shared" si="163"/>
        <v/>
      </c>
      <c r="N1500" s="92" t="s">
        <v>0</v>
      </c>
      <c r="O1500" s="312" t="str">
        <f t="shared" si="164"/>
        <v/>
      </c>
      <c r="P1500" s="92" t="s">
        <v>0</v>
      </c>
      <c r="Q1500" s="141">
        <f t="shared" si="167"/>
        <v>1488</v>
      </c>
      <c r="R1500" s="278" t="str">
        <f t="shared" si="166"/>
        <v/>
      </c>
      <c r="T1500" s="282" t="str" cm="1">
        <f t="array" ref="T1500">IFERROR(INDEX(import_data,MATCH($T$8&amp;"-"&amp;$Q1500,import_key,0),T$9),"")</f>
        <v/>
      </c>
      <c r="U1500" s="280" t="str" cm="1">
        <f t="array" ref="U1500">IFERROR(INDEX(import_data,MATCH($T$8&amp;"-"&amp;$Q1500,import_key,0),U$9),"")</f>
        <v/>
      </c>
      <c r="V1500" s="300" t="str" cm="1">
        <f t="array" ref="V1500">IFERROR(INDEX(import_data,MATCH($T$8&amp;"-"&amp;$Q1500,import_key,0),V$9),"")</f>
        <v/>
      </c>
    </row>
    <row r="1501" spans="2:22" x14ac:dyDescent="0.25">
      <c r="B1501" s="141">
        <f t="shared" si="168"/>
        <v>1489</v>
      </c>
      <c r="C1501" s="278" t="str">
        <f t="shared" si="165"/>
        <v/>
      </c>
      <c r="E1501" s="282" t="str" cm="1">
        <f t="array" ref="E1501">IF($C1501="","",INDEX(import_data,$C1501,E$9))</f>
        <v/>
      </c>
      <c r="F1501" s="280" t="str" cm="1">
        <f t="array" ref="F1501">IF($C1501="","",INDEX(import_data,$C1501,F$9))</f>
        <v/>
      </c>
      <c r="G1501" s="280" t="str" cm="1">
        <f t="array" ref="G1501">IF($C1501="","",INDEX(import_data,$C1501,G$9))</f>
        <v/>
      </c>
      <c r="H1501" s="280" t="str" cm="1">
        <f t="array" ref="H1501">IF($C1501="","",IF(INDEX(import_data,$C1501,H$9)="","",INDEX(import_data,$C1501,H$9)))</f>
        <v/>
      </c>
      <c r="I1501" s="300" t="str" cm="1">
        <f t="array" ref="I1501">IF($C1501="","",IF(INDEX(import_data,$C1501,I$9)="","",INDEX(import_data,$C1501,I$9)))</f>
        <v/>
      </c>
      <c r="K1501" s="312" t="str">
        <f t="shared" si="162"/>
        <v/>
      </c>
      <c r="L1501" s="92" t="s">
        <v>0</v>
      </c>
      <c r="M1501" s="312" t="str">
        <f t="shared" si="163"/>
        <v/>
      </c>
      <c r="N1501" s="92" t="s">
        <v>0</v>
      </c>
      <c r="O1501" s="312" t="str">
        <f t="shared" si="164"/>
        <v/>
      </c>
      <c r="P1501" s="92" t="s">
        <v>0</v>
      </c>
      <c r="Q1501" s="141">
        <f t="shared" si="167"/>
        <v>1489</v>
      </c>
      <c r="R1501" s="278" t="str">
        <f t="shared" si="166"/>
        <v/>
      </c>
      <c r="T1501" s="282" t="str" cm="1">
        <f t="array" ref="T1501">IFERROR(INDEX(import_data,MATCH($T$8&amp;"-"&amp;$Q1501,import_key,0),T$9),"")</f>
        <v/>
      </c>
      <c r="U1501" s="280" t="str" cm="1">
        <f t="array" ref="U1501">IFERROR(INDEX(import_data,MATCH($T$8&amp;"-"&amp;$Q1501,import_key,0),U$9),"")</f>
        <v/>
      </c>
      <c r="V1501" s="300" t="str" cm="1">
        <f t="array" ref="V1501">IFERROR(INDEX(import_data,MATCH($T$8&amp;"-"&amp;$Q1501,import_key,0),V$9),"")</f>
        <v/>
      </c>
    </row>
    <row r="1502" spans="2:22" x14ac:dyDescent="0.25">
      <c r="B1502" s="141">
        <f t="shared" si="168"/>
        <v>1490</v>
      </c>
      <c r="C1502" s="278" t="str">
        <f t="shared" si="165"/>
        <v/>
      </c>
      <c r="E1502" s="282" t="str" cm="1">
        <f t="array" ref="E1502">IF($C1502="","",INDEX(import_data,$C1502,E$9))</f>
        <v/>
      </c>
      <c r="F1502" s="280" t="str" cm="1">
        <f t="array" ref="F1502">IF($C1502="","",INDEX(import_data,$C1502,F$9))</f>
        <v/>
      </c>
      <c r="G1502" s="280" t="str" cm="1">
        <f t="array" ref="G1502">IF($C1502="","",INDEX(import_data,$C1502,G$9))</f>
        <v/>
      </c>
      <c r="H1502" s="280" t="str" cm="1">
        <f t="array" ref="H1502">IF($C1502="","",IF(INDEX(import_data,$C1502,H$9)="","",INDEX(import_data,$C1502,H$9)))</f>
        <v/>
      </c>
      <c r="I1502" s="300" t="str" cm="1">
        <f t="array" ref="I1502">IF($C1502="","",IF(INDEX(import_data,$C1502,I$9)="","",INDEX(import_data,$C1502,I$9)))</f>
        <v/>
      </c>
      <c r="K1502" s="312" t="str">
        <f t="shared" si="162"/>
        <v/>
      </c>
      <c r="L1502" s="92" t="s">
        <v>0</v>
      </c>
      <c r="M1502" s="312" t="str">
        <f t="shared" si="163"/>
        <v/>
      </c>
      <c r="N1502" s="92" t="s">
        <v>0</v>
      </c>
      <c r="O1502" s="312" t="str">
        <f t="shared" si="164"/>
        <v/>
      </c>
      <c r="P1502" s="92" t="s">
        <v>0</v>
      </c>
      <c r="Q1502" s="141">
        <f t="shared" si="167"/>
        <v>1490</v>
      </c>
      <c r="R1502" s="278" t="str">
        <f t="shared" si="166"/>
        <v/>
      </c>
      <c r="T1502" s="282" t="str" cm="1">
        <f t="array" ref="T1502">IFERROR(INDEX(import_data,MATCH($T$8&amp;"-"&amp;$Q1502,import_key,0),T$9),"")</f>
        <v/>
      </c>
      <c r="U1502" s="280" t="str" cm="1">
        <f t="array" ref="U1502">IFERROR(INDEX(import_data,MATCH($T$8&amp;"-"&amp;$Q1502,import_key,0),U$9),"")</f>
        <v/>
      </c>
      <c r="V1502" s="300" t="str" cm="1">
        <f t="array" ref="V1502">IFERROR(INDEX(import_data,MATCH($T$8&amp;"-"&amp;$Q1502,import_key,0),V$9),"")</f>
        <v/>
      </c>
    </row>
    <row r="1503" spans="2:22" x14ac:dyDescent="0.25">
      <c r="B1503" s="141">
        <f t="shared" si="168"/>
        <v>1491</v>
      </c>
      <c r="C1503" s="278" t="str">
        <f t="shared" si="165"/>
        <v/>
      </c>
      <c r="E1503" s="282" t="str" cm="1">
        <f t="array" ref="E1503">IF($C1503="","",INDEX(import_data,$C1503,E$9))</f>
        <v/>
      </c>
      <c r="F1503" s="280" t="str" cm="1">
        <f t="array" ref="F1503">IF($C1503="","",INDEX(import_data,$C1503,F$9))</f>
        <v/>
      </c>
      <c r="G1503" s="280" t="str" cm="1">
        <f t="array" ref="G1503">IF($C1503="","",INDEX(import_data,$C1503,G$9))</f>
        <v/>
      </c>
      <c r="H1503" s="280" t="str" cm="1">
        <f t="array" ref="H1503">IF($C1503="","",IF(INDEX(import_data,$C1503,H$9)="","",INDEX(import_data,$C1503,H$9)))</f>
        <v/>
      </c>
      <c r="I1503" s="300" t="str" cm="1">
        <f t="array" ref="I1503">IF($C1503="","",IF(INDEX(import_data,$C1503,I$9)="","",INDEX(import_data,$C1503,I$9)))</f>
        <v/>
      </c>
      <c r="K1503" s="312" t="str">
        <f t="shared" si="162"/>
        <v/>
      </c>
      <c r="L1503" s="92" t="s">
        <v>0</v>
      </c>
      <c r="M1503" s="312" t="str">
        <f t="shared" si="163"/>
        <v/>
      </c>
      <c r="N1503" s="92" t="s">
        <v>0</v>
      </c>
      <c r="O1503" s="312" t="str">
        <f t="shared" si="164"/>
        <v/>
      </c>
      <c r="P1503" s="92" t="s">
        <v>0</v>
      </c>
      <c r="Q1503" s="141">
        <f t="shared" si="167"/>
        <v>1491</v>
      </c>
      <c r="R1503" s="278" t="str">
        <f t="shared" si="166"/>
        <v/>
      </c>
      <c r="T1503" s="282" t="str" cm="1">
        <f t="array" ref="T1503">IFERROR(INDEX(import_data,MATCH($T$8&amp;"-"&amp;$Q1503,import_key,0),T$9),"")</f>
        <v/>
      </c>
      <c r="U1503" s="280" t="str" cm="1">
        <f t="array" ref="U1503">IFERROR(INDEX(import_data,MATCH($T$8&amp;"-"&amp;$Q1503,import_key,0),U$9),"")</f>
        <v/>
      </c>
      <c r="V1503" s="300" t="str" cm="1">
        <f t="array" ref="V1503">IFERROR(INDEX(import_data,MATCH($T$8&amp;"-"&amp;$Q1503,import_key,0),V$9),"")</f>
        <v/>
      </c>
    </row>
    <row r="1504" spans="2:22" x14ac:dyDescent="0.25">
      <c r="B1504" s="141">
        <f t="shared" si="168"/>
        <v>1492</v>
      </c>
      <c r="C1504" s="278" t="str">
        <f t="shared" si="165"/>
        <v/>
      </c>
      <c r="E1504" s="282" t="str" cm="1">
        <f t="array" ref="E1504">IF($C1504="","",INDEX(import_data,$C1504,E$9))</f>
        <v/>
      </c>
      <c r="F1504" s="280" t="str" cm="1">
        <f t="array" ref="F1504">IF($C1504="","",INDEX(import_data,$C1504,F$9))</f>
        <v/>
      </c>
      <c r="G1504" s="280" t="str" cm="1">
        <f t="array" ref="G1504">IF($C1504="","",INDEX(import_data,$C1504,G$9))</f>
        <v/>
      </c>
      <c r="H1504" s="280" t="str" cm="1">
        <f t="array" ref="H1504">IF($C1504="","",IF(INDEX(import_data,$C1504,H$9)="","",INDEX(import_data,$C1504,H$9)))</f>
        <v/>
      </c>
      <c r="I1504" s="300" t="str" cm="1">
        <f t="array" ref="I1504">IF($C1504="","",IF(INDEX(import_data,$C1504,I$9)="","",INDEX(import_data,$C1504,I$9)))</f>
        <v/>
      </c>
      <c r="K1504" s="312" t="str">
        <f t="shared" si="162"/>
        <v/>
      </c>
      <c r="L1504" s="92" t="s">
        <v>0</v>
      </c>
      <c r="M1504" s="312" t="str">
        <f t="shared" si="163"/>
        <v/>
      </c>
      <c r="N1504" s="92" t="s">
        <v>0</v>
      </c>
      <c r="O1504" s="312" t="str">
        <f t="shared" si="164"/>
        <v/>
      </c>
      <c r="P1504" s="92" t="s">
        <v>0</v>
      </c>
      <c r="Q1504" s="141">
        <f t="shared" si="167"/>
        <v>1492</v>
      </c>
      <c r="R1504" s="278" t="str">
        <f t="shared" si="166"/>
        <v/>
      </c>
      <c r="T1504" s="282" t="str" cm="1">
        <f t="array" ref="T1504">IFERROR(INDEX(import_data,MATCH($T$8&amp;"-"&amp;$Q1504,import_key,0),T$9),"")</f>
        <v/>
      </c>
      <c r="U1504" s="280" t="str" cm="1">
        <f t="array" ref="U1504">IFERROR(INDEX(import_data,MATCH($T$8&amp;"-"&amp;$Q1504,import_key,0),U$9),"")</f>
        <v/>
      </c>
      <c r="V1504" s="300" t="str" cm="1">
        <f t="array" ref="V1504">IFERROR(INDEX(import_data,MATCH($T$8&amp;"-"&amp;$Q1504,import_key,0),V$9),"")</f>
        <v/>
      </c>
    </row>
    <row r="1505" spans="2:22" x14ac:dyDescent="0.25">
      <c r="B1505" s="141">
        <f t="shared" si="168"/>
        <v>1493</v>
      </c>
      <c r="C1505" s="278" t="str">
        <f t="shared" si="165"/>
        <v/>
      </c>
      <c r="E1505" s="282" t="str" cm="1">
        <f t="array" ref="E1505">IF($C1505="","",INDEX(import_data,$C1505,E$9))</f>
        <v/>
      </c>
      <c r="F1505" s="280" t="str" cm="1">
        <f t="array" ref="F1505">IF($C1505="","",INDEX(import_data,$C1505,F$9))</f>
        <v/>
      </c>
      <c r="G1505" s="280" t="str" cm="1">
        <f t="array" ref="G1505">IF($C1505="","",INDEX(import_data,$C1505,G$9))</f>
        <v/>
      </c>
      <c r="H1505" s="280" t="str" cm="1">
        <f t="array" ref="H1505">IF($C1505="","",IF(INDEX(import_data,$C1505,H$9)="","",INDEX(import_data,$C1505,H$9)))</f>
        <v/>
      </c>
      <c r="I1505" s="300" t="str" cm="1">
        <f t="array" ref="I1505">IF($C1505="","",IF(INDEX(import_data,$C1505,I$9)="","",INDEX(import_data,$C1505,I$9)))</f>
        <v/>
      </c>
      <c r="K1505" s="312" t="str">
        <f t="shared" si="162"/>
        <v/>
      </c>
      <c r="L1505" s="92" t="s">
        <v>0</v>
      </c>
      <c r="M1505" s="312" t="str">
        <f t="shared" si="163"/>
        <v/>
      </c>
      <c r="N1505" s="92" t="s">
        <v>0</v>
      </c>
      <c r="O1505" s="312" t="str">
        <f t="shared" si="164"/>
        <v/>
      </c>
      <c r="P1505" s="92" t="s">
        <v>0</v>
      </c>
      <c r="Q1505" s="141">
        <f t="shared" si="167"/>
        <v>1493</v>
      </c>
      <c r="R1505" s="278" t="str">
        <f t="shared" si="166"/>
        <v/>
      </c>
      <c r="T1505" s="282" t="str" cm="1">
        <f t="array" ref="T1505">IFERROR(INDEX(import_data,MATCH($T$8&amp;"-"&amp;$Q1505,import_key,0),T$9),"")</f>
        <v/>
      </c>
      <c r="U1505" s="280" t="str" cm="1">
        <f t="array" ref="U1505">IFERROR(INDEX(import_data,MATCH($T$8&amp;"-"&amp;$Q1505,import_key,0),U$9),"")</f>
        <v/>
      </c>
      <c r="V1505" s="300" t="str" cm="1">
        <f t="array" ref="V1505">IFERROR(INDEX(import_data,MATCH($T$8&amp;"-"&amp;$Q1505,import_key,0),V$9),"")</f>
        <v/>
      </c>
    </row>
    <row r="1506" spans="2:22" x14ac:dyDescent="0.25">
      <c r="B1506" s="141">
        <f t="shared" si="168"/>
        <v>1494</v>
      </c>
      <c r="C1506" s="278" t="str">
        <f t="shared" si="165"/>
        <v/>
      </c>
      <c r="E1506" s="282" t="str" cm="1">
        <f t="array" ref="E1506">IF($C1506="","",INDEX(import_data,$C1506,E$9))</f>
        <v/>
      </c>
      <c r="F1506" s="280" t="str" cm="1">
        <f t="array" ref="F1506">IF($C1506="","",INDEX(import_data,$C1506,F$9))</f>
        <v/>
      </c>
      <c r="G1506" s="280" t="str" cm="1">
        <f t="array" ref="G1506">IF($C1506="","",INDEX(import_data,$C1506,G$9))</f>
        <v/>
      </c>
      <c r="H1506" s="280" t="str" cm="1">
        <f t="array" ref="H1506">IF($C1506="","",IF(INDEX(import_data,$C1506,H$9)="","",INDEX(import_data,$C1506,H$9)))</f>
        <v/>
      </c>
      <c r="I1506" s="300" t="str" cm="1">
        <f t="array" ref="I1506">IF($C1506="","",IF(INDEX(import_data,$C1506,I$9)="","",INDEX(import_data,$C1506,I$9)))</f>
        <v/>
      </c>
      <c r="K1506" s="312" t="str">
        <f t="shared" si="162"/>
        <v/>
      </c>
      <c r="L1506" s="92" t="s">
        <v>0</v>
      </c>
      <c r="M1506" s="312" t="str">
        <f t="shared" si="163"/>
        <v/>
      </c>
      <c r="N1506" s="92" t="s">
        <v>0</v>
      </c>
      <c r="O1506" s="312" t="str">
        <f t="shared" si="164"/>
        <v/>
      </c>
      <c r="P1506" s="92" t="s">
        <v>0</v>
      </c>
      <c r="Q1506" s="141">
        <f t="shared" si="167"/>
        <v>1494</v>
      </c>
      <c r="R1506" s="278" t="str">
        <f t="shared" si="166"/>
        <v/>
      </c>
      <c r="T1506" s="282" t="str" cm="1">
        <f t="array" ref="T1506">IFERROR(INDEX(import_data,MATCH($T$8&amp;"-"&amp;$Q1506,import_key,0),T$9),"")</f>
        <v/>
      </c>
      <c r="U1506" s="280" t="str" cm="1">
        <f t="array" ref="U1506">IFERROR(INDEX(import_data,MATCH($T$8&amp;"-"&amp;$Q1506,import_key,0),U$9),"")</f>
        <v/>
      </c>
      <c r="V1506" s="300" t="str" cm="1">
        <f t="array" ref="V1506">IFERROR(INDEX(import_data,MATCH($T$8&amp;"-"&amp;$Q1506,import_key,0),V$9),"")</f>
        <v/>
      </c>
    </row>
    <row r="1507" spans="2:22" x14ac:dyDescent="0.25">
      <c r="B1507" s="141">
        <f t="shared" si="168"/>
        <v>1495</v>
      </c>
      <c r="C1507" s="278" t="str">
        <f t="shared" si="165"/>
        <v/>
      </c>
      <c r="E1507" s="282" t="str" cm="1">
        <f t="array" ref="E1507">IF($C1507="","",INDEX(import_data,$C1507,E$9))</f>
        <v/>
      </c>
      <c r="F1507" s="280" t="str" cm="1">
        <f t="array" ref="F1507">IF($C1507="","",INDEX(import_data,$C1507,F$9))</f>
        <v/>
      </c>
      <c r="G1507" s="280" t="str" cm="1">
        <f t="array" ref="G1507">IF($C1507="","",INDEX(import_data,$C1507,G$9))</f>
        <v/>
      </c>
      <c r="H1507" s="280" t="str" cm="1">
        <f t="array" ref="H1507">IF($C1507="","",IF(INDEX(import_data,$C1507,H$9)="","",INDEX(import_data,$C1507,H$9)))</f>
        <v/>
      </c>
      <c r="I1507" s="300" t="str" cm="1">
        <f t="array" ref="I1507">IF($C1507="","",IF(INDEX(import_data,$C1507,I$9)="","",INDEX(import_data,$C1507,I$9)))</f>
        <v/>
      </c>
      <c r="K1507" s="312" t="str">
        <f t="shared" si="162"/>
        <v/>
      </c>
      <c r="L1507" s="92" t="s">
        <v>0</v>
      </c>
      <c r="M1507" s="312" t="str">
        <f t="shared" si="163"/>
        <v/>
      </c>
      <c r="N1507" s="92" t="s">
        <v>0</v>
      </c>
      <c r="O1507" s="312" t="str">
        <f t="shared" si="164"/>
        <v/>
      </c>
      <c r="P1507" s="92" t="s">
        <v>0</v>
      </c>
      <c r="Q1507" s="141">
        <f t="shared" si="167"/>
        <v>1495</v>
      </c>
      <c r="R1507" s="278" t="str">
        <f t="shared" si="166"/>
        <v/>
      </c>
      <c r="T1507" s="282" t="str" cm="1">
        <f t="array" ref="T1507">IFERROR(INDEX(import_data,MATCH($T$8&amp;"-"&amp;$Q1507,import_key,0),T$9),"")</f>
        <v/>
      </c>
      <c r="U1507" s="280" t="str" cm="1">
        <f t="array" ref="U1507">IFERROR(INDEX(import_data,MATCH($T$8&amp;"-"&amp;$Q1507,import_key,0),U$9),"")</f>
        <v/>
      </c>
      <c r="V1507" s="300" t="str" cm="1">
        <f t="array" ref="V1507">IFERROR(INDEX(import_data,MATCH($T$8&amp;"-"&amp;$Q1507,import_key,0),V$9),"")</f>
        <v/>
      </c>
    </row>
    <row r="1508" spans="2:22" x14ac:dyDescent="0.25">
      <c r="B1508" s="141">
        <f t="shared" si="168"/>
        <v>1496</v>
      </c>
      <c r="C1508" s="278" t="str">
        <f t="shared" si="165"/>
        <v/>
      </c>
      <c r="E1508" s="282" t="str" cm="1">
        <f t="array" ref="E1508">IF($C1508="","",INDEX(import_data,$C1508,E$9))</f>
        <v/>
      </c>
      <c r="F1508" s="280" t="str" cm="1">
        <f t="array" ref="F1508">IF($C1508="","",INDEX(import_data,$C1508,F$9))</f>
        <v/>
      </c>
      <c r="G1508" s="280" t="str" cm="1">
        <f t="array" ref="G1508">IF($C1508="","",INDEX(import_data,$C1508,G$9))</f>
        <v/>
      </c>
      <c r="H1508" s="280" t="str" cm="1">
        <f t="array" ref="H1508">IF($C1508="","",IF(INDEX(import_data,$C1508,H$9)="","",INDEX(import_data,$C1508,H$9)))</f>
        <v/>
      </c>
      <c r="I1508" s="300" t="str" cm="1">
        <f t="array" ref="I1508">IF($C1508="","",IF(INDEX(import_data,$C1508,I$9)="","",INDEX(import_data,$C1508,I$9)))</f>
        <v/>
      </c>
      <c r="K1508" s="312" t="str">
        <f t="shared" si="162"/>
        <v/>
      </c>
      <c r="L1508" s="92" t="s">
        <v>0</v>
      </c>
      <c r="M1508" s="312" t="str">
        <f t="shared" si="163"/>
        <v/>
      </c>
      <c r="N1508" s="92" t="s">
        <v>0</v>
      </c>
      <c r="O1508" s="312" t="str">
        <f t="shared" si="164"/>
        <v/>
      </c>
      <c r="P1508" s="92" t="s">
        <v>0</v>
      </c>
      <c r="Q1508" s="141">
        <f t="shared" si="167"/>
        <v>1496</v>
      </c>
      <c r="R1508" s="278" t="str">
        <f t="shared" si="166"/>
        <v/>
      </c>
      <c r="T1508" s="282" t="str" cm="1">
        <f t="array" ref="T1508">IFERROR(INDEX(import_data,MATCH($T$8&amp;"-"&amp;$Q1508,import_key,0),T$9),"")</f>
        <v/>
      </c>
      <c r="U1508" s="280" t="str" cm="1">
        <f t="array" ref="U1508">IFERROR(INDEX(import_data,MATCH($T$8&amp;"-"&amp;$Q1508,import_key,0),U$9),"")</f>
        <v/>
      </c>
      <c r="V1508" s="300" t="str" cm="1">
        <f t="array" ref="V1508">IFERROR(INDEX(import_data,MATCH($T$8&amp;"-"&amp;$Q1508,import_key,0),V$9),"")</f>
        <v/>
      </c>
    </row>
    <row r="1509" spans="2:22" x14ac:dyDescent="0.25">
      <c r="B1509" s="141">
        <f t="shared" si="168"/>
        <v>1497</v>
      </c>
      <c r="C1509" s="278" t="str">
        <f t="shared" si="165"/>
        <v/>
      </c>
      <c r="E1509" s="282" t="str" cm="1">
        <f t="array" ref="E1509">IF($C1509="","",INDEX(import_data,$C1509,E$9))</f>
        <v/>
      </c>
      <c r="F1509" s="280" t="str" cm="1">
        <f t="array" ref="F1509">IF($C1509="","",INDEX(import_data,$C1509,F$9))</f>
        <v/>
      </c>
      <c r="G1509" s="280" t="str" cm="1">
        <f t="array" ref="G1509">IF($C1509="","",INDEX(import_data,$C1509,G$9))</f>
        <v/>
      </c>
      <c r="H1509" s="280" t="str" cm="1">
        <f t="array" ref="H1509">IF($C1509="","",IF(INDEX(import_data,$C1509,H$9)="","",INDEX(import_data,$C1509,H$9)))</f>
        <v/>
      </c>
      <c r="I1509" s="300" t="str" cm="1">
        <f t="array" ref="I1509">IF($C1509="","",IF(INDEX(import_data,$C1509,I$9)="","",INDEX(import_data,$C1509,I$9)))</f>
        <v/>
      </c>
      <c r="K1509" s="312" t="str">
        <f t="shared" si="162"/>
        <v/>
      </c>
      <c r="L1509" s="92" t="s">
        <v>0</v>
      </c>
      <c r="M1509" s="312" t="str">
        <f t="shared" si="163"/>
        <v/>
      </c>
      <c r="N1509" s="92" t="s">
        <v>0</v>
      </c>
      <c r="O1509" s="312" t="str">
        <f t="shared" si="164"/>
        <v/>
      </c>
      <c r="P1509" s="92" t="s">
        <v>0</v>
      </c>
      <c r="Q1509" s="141">
        <f t="shared" si="167"/>
        <v>1497</v>
      </c>
      <c r="R1509" s="278" t="str">
        <f t="shared" si="166"/>
        <v/>
      </c>
      <c r="T1509" s="282" t="str" cm="1">
        <f t="array" ref="T1509">IFERROR(INDEX(import_data,MATCH($T$8&amp;"-"&amp;$Q1509,import_key,0),T$9),"")</f>
        <v/>
      </c>
      <c r="U1509" s="280" t="str" cm="1">
        <f t="array" ref="U1509">IFERROR(INDEX(import_data,MATCH($T$8&amp;"-"&amp;$Q1509,import_key,0),U$9),"")</f>
        <v/>
      </c>
      <c r="V1509" s="300" t="str" cm="1">
        <f t="array" ref="V1509">IFERROR(INDEX(import_data,MATCH($T$8&amp;"-"&amp;$Q1509,import_key,0),V$9),"")</f>
        <v/>
      </c>
    </row>
    <row r="1510" spans="2:22" x14ac:dyDescent="0.25">
      <c r="B1510" s="141">
        <f t="shared" si="168"/>
        <v>1498</v>
      </c>
      <c r="C1510" s="278" t="str">
        <f t="shared" si="165"/>
        <v/>
      </c>
      <c r="E1510" s="282" t="str" cm="1">
        <f t="array" ref="E1510">IF($C1510="","",INDEX(import_data,$C1510,E$9))</f>
        <v/>
      </c>
      <c r="F1510" s="280" t="str" cm="1">
        <f t="array" ref="F1510">IF($C1510="","",INDEX(import_data,$C1510,F$9))</f>
        <v/>
      </c>
      <c r="G1510" s="280" t="str" cm="1">
        <f t="array" ref="G1510">IF($C1510="","",INDEX(import_data,$C1510,G$9))</f>
        <v/>
      </c>
      <c r="H1510" s="280" t="str" cm="1">
        <f t="array" ref="H1510">IF($C1510="","",IF(INDEX(import_data,$C1510,H$9)="","",INDEX(import_data,$C1510,H$9)))</f>
        <v/>
      </c>
      <c r="I1510" s="300" t="str" cm="1">
        <f t="array" ref="I1510">IF($C1510="","",IF(INDEX(import_data,$C1510,I$9)="","",INDEX(import_data,$C1510,I$9)))</f>
        <v/>
      </c>
      <c r="K1510" s="312" t="str">
        <f t="shared" si="162"/>
        <v/>
      </c>
      <c r="L1510" s="92" t="s">
        <v>0</v>
      </c>
      <c r="M1510" s="312" t="str">
        <f t="shared" si="163"/>
        <v/>
      </c>
      <c r="N1510" s="92" t="s">
        <v>0</v>
      </c>
      <c r="O1510" s="312" t="str">
        <f t="shared" si="164"/>
        <v/>
      </c>
      <c r="P1510" s="92" t="s">
        <v>0</v>
      </c>
      <c r="Q1510" s="141">
        <f t="shared" si="167"/>
        <v>1498</v>
      </c>
      <c r="R1510" s="278" t="str">
        <f t="shared" si="166"/>
        <v/>
      </c>
      <c r="T1510" s="282" t="str" cm="1">
        <f t="array" ref="T1510">IFERROR(INDEX(import_data,MATCH($T$8&amp;"-"&amp;$Q1510,import_key,0),T$9),"")</f>
        <v/>
      </c>
      <c r="U1510" s="280" t="str" cm="1">
        <f t="array" ref="U1510">IFERROR(INDEX(import_data,MATCH($T$8&amp;"-"&amp;$Q1510,import_key,0),U$9),"")</f>
        <v/>
      </c>
      <c r="V1510" s="300" t="str" cm="1">
        <f t="array" ref="V1510">IFERROR(INDEX(import_data,MATCH($T$8&amp;"-"&amp;$Q1510,import_key,0),V$9),"")</f>
        <v/>
      </c>
    </row>
    <row r="1511" spans="2:22" x14ac:dyDescent="0.25">
      <c r="B1511" s="141">
        <f t="shared" si="168"/>
        <v>1499</v>
      </c>
      <c r="C1511" s="278" t="str">
        <f t="shared" si="165"/>
        <v/>
      </c>
      <c r="E1511" s="282" t="str" cm="1">
        <f t="array" ref="E1511">IF($C1511="","",INDEX(import_data,$C1511,E$9))</f>
        <v/>
      </c>
      <c r="F1511" s="280" t="str" cm="1">
        <f t="array" ref="F1511">IF($C1511="","",INDEX(import_data,$C1511,F$9))</f>
        <v/>
      </c>
      <c r="G1511" s="280" t="str" cm="1">
        <f t="array" ref="G1511">IF($C1511="","",INDEX(import_data,$C1511,G$9))</f>
        <v/>
      </c>
      <c r="H1511" s="280" t="str" cm="1">
        <f t="array" ref="H1511">IF($C1511="","",IF(INDEX(import_data,$C1511,H$9)="","",INDEX(import_data,$C1511,H$9)))</f>
        <v/>
      </c>
      <c r="I1511" s="300" t="str" cm="1">
        <f t="array" ref="I1511">IF($C1511="","",IF(INDEX(import_data,$C1511,I$9)="","",INDEX(import_data,$C1511,I$9)))</f>
        <v/>
      </c>
      <c r="K1511" s="312" t="str">
        <f t="shared" si="162"/>
        <v/>
      </c>
      <c r="L1511" s="92" t="s">
        <v>0</v>
      </c>
      <c r="M1511" s="312" t="str">
        <f t="shared" si="163"/>
        <v/>
      </c>
      <c r="N1511" s="92" t="s">
        <v>0</v>
      </c>
      <c r="O1511" s="312" t="str">
        <f t="shared" si="164"/>
        <v/>
      </c>
      <c r="P1511" s="92" t="s">
        <v>0</v>
      </c>
      <c r="Q1511" s="141">
        <f t="shared" si="167"/>
        <v>1499</v>
      </c>
      <c r="R1511" s="278" t="str">
        <f t="shared" si="166"/>
        <v/>
      </c>
      <c r="T1511" s="282" t="str" cm="1">
        <f t="array" ref="T1511">IFERROR(INDEX(import_data,MATCH($T$8&amp;"-"&amp;$Q1511,import_key,0),T$9),"")</f>
        <v/>
      </c>
      <c r="U1511" s="280" t="str" cm="1">
        <f t="array" ref="U1511">IFERROR(INDEX(import_data,MATCH($T$8&amp;"-"&amp;$Q1511,import_key,0),U$9),"")</f>
        <v/>
      </c>
      <c r="V1511" s="300" t="str" cm="1">
        <f t="array" ref="V1511">IFERROR(INDEX(import_data,MATCH($T$8&amp;"-"&amp;$Q1511,import_key,0),V$9),"")</f>
        <v/>
      </c>
    </row>
    <row r="1512" spans="2:22" ht="15.75" thickBot="1" x14ac:dyDescent="0.3">
      <c r="B1512" s="141">
        <f t="shared" si="168"/>
        <v>1500</v>
      </c>
      <c r="C1512" s="278" t="str">
        <f t="shared" si="165"/>
        <v/>
      </c>
      <c r="E1512" s="302" t="str" cm="1">
        <f t="array" ref="E1512">IF($C1512="","",INDEX(import_data,$C1512,E$9))</f>
        <v/>
      </c>
      <c r="F1512" s="286" t="str" cm="1">
        <f t="array" ref="F1512">IF($C1512="","",INDEX(import_data,$C1512,F$9))</f>
        <v/>
      </c>
      <c r="G1512" s="286" t="str" cm="1">
        <f t="array" ref="G1512">IF($C1512="","",INDEX(import_data,$C1512,G$9))</f>
        <v/>
      </c>
      <c r="H1512" s="286" t="str" cm="1">
        <f t="array" ref="H1512">IF($C1512="","",IF(INDEX(import_data,$C1512,H$9)="","",INDEX(import_data,$C1512,H$9)))</f>
        <v/>
      </c>
      <c r="I1512" s="303" t="str" cm="1">
        <f t="array" ref="I1512">IF($C1512="","",IF(INDEX(import_data,$C1512,I$9)="","",INDEX(import_data,$C1512,I$9)))</f>
        <v/>
      </c>
      <c r="K1512" s="313" t="str">
        <f t="shared" si="162"/>
        <v/>
      </c>
      <c r="L1512" s="92" t="s">
        <v>0</v>
      </c>
      <c r="M1512" s="313" t="str">
        <f t="shared" si="163"/>
        <v/>
      </c>
      <c r="N1512" s="92" t="s">
        <v>0</v>
      </c>
      <c r="O1512" s="313" t="str">
        <f t="shared" si="164"/>
        <v/>
      </c>
      <c r="P1512" s="92" t="s">
        <v>0</v>
      </c>
      <c r="Q1512" s="141">
        <f t="shared" si="167"/>
        <v>1500</v>
      </c>
      <c r="R1512" s="278" t="str">
        <f t="shared" si="166"/>
        <v/>
      </c>
      <c r="T1512" s="302" t="str" cm="1">
        <f t="array" ref="T1512">IFERROR(INDEX(import_data,MATCH($T$8&amp;"-"&amp;$Q1512,import_key,0),T$9),"")</f>
        <v/>
      </c>
      <c r="U1512" s="286" t="str" cm="1">
        <f t="array" ref="U1512">IFERROR(INDEX(import_data,MATCH($T$8&amp;"-"&amp;$Q1512,import_key,0),U$9),"")</f>
        <v/>
      </c>
      <c r="V1512" s="303" t="str" cm="1">
        <f t="array" ref="V1512">IFERROR(INDEX(import_data,MATCH($T$8&amp;"-"&amp;$Q1512,import_key,0),V$9),"")</f>
        <v/>
      </c>
    </row>
    <row r="1513" spans="2:22" ht="15.75" thickBot="1" x14ac:dyDescent="0.3">
      <c r="B1513" s="147">
        <f t="shared" si="168"/>
        <v>1501</v>
      </c>
      <c r="C1513" s="315" t="str">
        <f t="shared" si="165"/>
        <v/>
      </c>
      <c r="Q1513" s="147">
        <f t="shared" si="167"/>
        <v>1501</v>
      </c>
      <c r="R1513" s="315" t="str">
        <f t="shared" si="166"/>
        <v/>
      </c>
    </row>
  </sheetData>
  <sheetProtection sheet="1"/>
  <mergeCells count="7">
    <mergeCell ref="E2:V2"/>
    <mergeCell ref="T8:V8"/>
    <mergeCell ref="E8:I8"/>
    <mergeCell ref="E6:I6"/>
    <mergeCell ref="E4:I4"/>
    <mergeCell ref="T4:V4"/>
    <mergeCell ref="T6:V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M113"/>
  <sheetViews>
    <sheetView topLeftCell="A23" workbookViewId="0">
      <selection activeCell="F52" sqref="F52"/>
    </sheetView>
  </sheetViews>
  <sheetFormatPr defaultRowHeight="15" x14ac:dyDescent="0.25"/>
  <cols>
    <col min="1" max="1" width="2.85546875" style="92" customWidth="1"/>
    <col min="2" max="3" width="6.85546875" style="92" customWidth="1"/>
    <col min="4" max="4" width="2.85546875" style="92" customWidth="1"/>
    <col min="5" max="5" width="14.28515625" style="92" customWidth="1"/>
    <col min="6" max="6" width="22.85546875" style="92" customWidth="1"/>
    <col min="7" max="7" width="2.85546875" style="92" customWidth="1"/>
    <col min="8" max="9" width="6.85546875" style="92" customWidth="1"/>
    <col min="10" max="10" width="2.85546875" style="92" customWidth="1"/>
    <col min="11" max="11" width="12.85546875" style="92" bestFit="1" customWidth="1"/>
    <col min="12" max="12" width="34.28515625" style="92" customWidth="1"/>
    <col min="13" max="13" width="18" style="92" bestFit="1" customWidth="1"/>
    <col min="14" max="16384" width="9.140625" style="92"/>
  </cols>
  <sheetData>
    <row r="1" spans="2:13" ht="15.75" thickBot="1" x14ac:dyDescent="0.3"/>
    <row r="2" spans="2:13" ht="32.25" thickBot="1" x14ac:dyDescent="0.55000000000000004">
      <c r="E2" s="393" t="s">
        <v>122</v>
      </c>
      <c r="F2" s="394"/>
      <c r="G2" s="394"/>
      <c r="H2" s="394"/>
      <c r="I2" s="394"/>
      <c r="J2" s="394"/>
      <c r="K2" s="394"/>
      <c r="L2" s="394"/>
      <c r="M2" s="395"/>
    </row>
    <row r="4" spans="2:13" ht="21.75" hidden="1" thickBot="1" x14ac:dyDescent="0.4">
      <c r="E4" s="405" t="s">
        <v>47</v>
      </c>
      <c r="F4" s="407"/>
      <c r="K4" s="405" t="s">
        <v>46</v>
      </c>
      <c r="L4" s="406"/>
      <c r="M4" s="407"/>
    </row>
    <row r="5" spans="2:13" ht="15.75" hidden="1" thickBot="1" x14ac:dyDescent="0.3"/>
    <row r="6" spans="2:13" ht="107.25" hidden="1" customHeight="1" thickBot="1" x14ac:dyDescent="0.3">
      <c r="E6" s="408" t="s">
        <v>84</v>
      </c>
      <c r="F6" s="409"/>
      <c r="K6" s="399" t="s">
        <v>113</v>
      </c>
      <c r="L6" s="400"/>
      <c r="M6" s="401"/>
    </row>
    <row r="7" spans="2:13" hidden="1" x14ac:dyDescent="0.25">
      <c r="E7" s="304"/>
      <c r="F7" s="304"/>
    </row>
    <row r="8" spans="2:13" ht="15.75" thickBot="1" x14ac:dyDescent="0.3">
      <c r="B8" s="264"/>
      <c r="C8" s="264"/>
      <c r="D8" s="264"/>
      <c r="E8" s="402" t="s">
        <v>3</v>
      </c>
      <c r="F8" s="404"/>
      <c r="H8" s="264"/>
      <c r="I8" s="264"/>
      <c r="J8" s="264"/>
      <c r="K8" s="402" t="s">
        <v>283</v>
      </c>
      <c r="L8" s="403"/>
      <c r="M8" s="404"/>
    </row>
    <row r="9" spans="2:13" x14ac:dyDescent="0.25">
      <c r="B9" s="264"/>
      <c r="C9" s="264"/>
      <c r="D9" s="264"/>
      <c r="E9" s="293">
        <v>3</v>
      </c>
      <c r="F9" s="294">
        <v>2</v>
      </c>
      <c r="H9" s="264"/>
      <c r="I9" s="264"/>
      <c r="J9" s="264"/>
      <c r="K9" s="293">
        <v>3</v>
      </c>
      <c r="L9" s="288">
        <v>2</v>
      </c>
      <c r="M9" s="294">
        <v>4</v>
      </c>
    </row>
    <row r="10" spans="2:13" x14ac:dyDescent="0.25">
      <c r="E10" s="304"/>
      <c r="F10" s="304"/>
    </row>
    <row r="11" spans="2:13" x14ac:dyDescent="0.25">
      <c r="B11" s="264"/>
      <c r="C11" s="264"/>
      <c r="D11" s="264"/>
      <c r="E11" s="305" t="s">
        <v>85</v>
      </c>
      <c r="F11" s="305" t="s">
        <v>86</v>
      </c>
      <c r="G11" s="93"/>
      <c r="H11" s="264"/>
      <c r="I11" s="264"/>
      <c r="J11" s="264"/>
      <c r="K11" s="295" t="s">
        <v>91</v>
      </c>
      <c r="L11" s="296" t="s">
        <v>99</v>
      </c>
      <c r="M11" s="297" t="s">
        <v>112</v>
      </c>
    </row>
    <row r="12" spans="2:13" ht="7.5" customHeight="1" thickBot="1" x14ac:dyDescent="0.3">
      <c r="E12" s="93"/>
      <c r="F12" s="93"/>
      <c r="G12" s="93"/>
      <c r="K12" s="93"/>
      <c r="L12" s="93"/>
      <c r="M12" s="93"/>
    </row>
    <row r="13" spans="2:13" x14ac:dyDescent="0.25">
      <c r="B13" s="135">
        <f>B12+1</f>
        <v>1</v>
      </c>
      <c r="C13" s="273">
        <f t="shared" ref="C13:C44" si="0">IFERROR(MATCH($E$8&amp;"-"&amp;B13,import_key,0),"")</f>
        <v>1329</v>
      </c>
      <c r="E13" s="298" cm="1">
        <f t="array" ref="E13">IF($C13="","",INDEX(import_data,$C13,E$9))</f>
        <v>45</v>
      </c>
      <c r="F13" s="299" t="str" cm="1">
        <f t="array" ref="F13">IF($C13="","",INDEX(import_data,$C13,F$9))</f>
        <v>Aker Brygge OK</v>
      </c>
      <c r="G13" s="93"/>
      <c r="H13" s="135">
        <f>H12+1</f>
        <v>1</v>
      </c>
      <c r="I13" s="273">
        <f t="shared" ref="I13:I44" si="1">IFERROR(MATCH($K$8&amp;"-"&amp;H13,import_key,0),"")</f>
        <v>1391</v>
      </c>
      <c r="K13" s="298" cm="1">
        <f t="array" ref="K13">IF($I13="","",INDEX(import_data,$I13,K$9))</f>
        <v>21</v>
      </c>
      <c r="L13" s="275" t="str" cm="1">
        <f t="array" ref="L13">IF($I13="","",INDEX(import_data,$I13,L$9))</f>
        <v>Aker Brygge Orienteringsklubb</v>
      </c>
      <c r="M13" s="299" cm="1">
        <f t="array" ref="M13">IF($I13="","",INDEX(import_data,$I13,M$9))</f>
        <v>45</v>
      </c>
    </row>
    <row r="14" spans="2:13" x14ac:dyDescent="0.25">
      <c r="B14" s="141">
        <f t="shared" ref="B14:B113" si="2">B13+1</f>
        <v>2</v>
      </c>
      <c r="C14" s="278">
        <f t="shared" si="0"/>
        <v>1330</v>
      </c>
      <c r="E14" s="282" cm="1">
        <f t="array" ref="E14">IF($C14="","",INDEX(import_data,$C14,E$9))</f>
        <v>34</v>
      </c>
      <c r="F14" s="300" t="str" cm="1">
        <f t="array" ref="F14">IF($C14="","",INDEX(import_data,$C14,F$9))</f>
        <v>Aluksne OK</v>
      </c>
      <c r="G14" s="93"/>
      <c r="H14" s="141">
        <f t="shared" ref="H14:H77" si="3">H13+1</f>
        <v>2</v>
      </c>
      <c r="I14" s="278">
        <f t="shared" si="1"/>
        <v>1392</v>
      </c>
      <c r="K14" s="282" cm="1">
        <f t="array" ref="K14">IF($I14="","",INDEX(import_data,$I14,K$9))</f>
        <v>14</v>
      </c>
      <c r="L14" s="280" t="str" cm="1">
        <f t="array" ref="L14">IF($I14="","",INDEX(import_data,$I14,L$9))</f>
        <v>BAOC</v>
      </c>
      <c r="M14" s="300" cm="1">
        <f t="array" ref="M14">IF($I14="","",INDEX(import_data,$I14,M$9))</f>
        <v>33</v>
      </c>
    </row>
    <row r="15" spans="2:13" x14ac:dyDescent="0.25">
      <c r="B15" s="141">
        <f t="shared" si="2"/>
        <v>3</v>
      </c>
      <c r="C15" s="278">
        <f t="shared" si="0"/>
        <v>1331</v>
      </c>
      <c r="E15" s="282" cm="1">
        <f t="array" ref="E15">IF($C15="","",INDEX(import_data,$C15,E$9))</f>
        <v>33</v>
      </c>
      <c r="F15" s="300" t="str" cm="1">
        <f t="array" ref="F15">IF($C15="","",INDEX(import_data,$C15,F$9))</f>
        <v>BAOC Bandits</v>
      </c>
      <c r="G15" s="93"/>
      <c r="H15" s="141">
        <f t="shared" si="3"/>
        <v>3</v>
      </c>
      <c r="I15" s="278">
        <f t="shared" si="1"/>
        <v>1393</v>
      </c>
      <c r="K15" s="282" cm="1">
        <f t="array" ref="K15">IF($I15="","",INDEX(import_data,$I15,K$9))</f>
        <v>31</v>
      </c>
      <c r="L15" s="280" t="str" cm="1">
        <f t="array" ref="L15">IF($I15="","",INDEX(import_data,$I15,L$9))</f>
        <v>Clube Portugues de Orientaçao e Corrida</v>
      </c>
      <c r="M15" s="300" cm="1">
        <f t="array" ref="M15">IF($I15="","",INDEX(import_data,$I15,M$9))</f>
        <v>62</v>
      </c>
    </row>
    <row r="16" spans="2:13" x14ac:dyDescent="0.25">
      <c r="B16" s="141">
        <f t="shared" si="2"/>
        <v>4</v>
      </c>
      <c r="C16" s="278">
        <f t="shared" si="0"/>
        <v>1332</v>
      </c>
      <c r="E16" s="282" cm="1">
        <f t="array" ref="E16">IF($C16="","",INDEX(import_data,$C16,E$9))</f>
        <v>60</v>
      </c>
      <c r="F16" s="300" t="str" cm="1">
        <f t="array" ref="F16">IF($C16="","",INDEX(import_data,$C16,F$9))</f>
        <v>BK Ciklus</v>
      </c>
      <c r="G16" s="93"/>
      <c r="H16" s="141">
        <f t="shared" si="3"/>
        <v>4</v>
      </c>
      <c r="I16" s="278">
        <f t="shared" si="1"/>
        <v>1394</v>
      </c>
      <c r="K16" s="282" cm="1">
        <f t="array" ref="K16">IF($I16="","",INDEX(import_data,$I16,K$9))</f>
        <v>10</v>
      </c>
      <c r="L16" s="280" t="str" cm="1">
        <f t="array" ref="L16">IF($I16="","",INDEX(import_data,$I16,L$9))</f>
        <v>COLIEGE</v>
      </c>
      <c r="M16" s="300" cm="1">
        <f t="array" ref="M16">IF($I16="","",INDEX(import_data,$I16,M$9))</f>
        <v>28</v>
      </c>
    </row>
    <row r="17" spans="2:13" x14ac:dyDescent="0.25">
      <c r="B17" s="141">
        <f t="shared" si="2"/>
        <v>5</v>
      </c>
      <c r="C17" s="278">
        <f t="shared" si="0"/>
        <v>1333</v>
      </c>
      <c r="E17" s="282" cm="1">
        <f t="array" ref="E17">IF($C17="","",INDEX(import_data,$C17,E$9))</f>
        <v>48</v>
      </c>
      <c r="F17" s="300" t="str" cm="1">
        <f t="array" ref="F17">IF($C17="","",INDEX(import_data,$C17,F$9))</f>
        <v>Chigwell</v>
      </c>
      <c r="G17" s="93"/>
      <c r="H17" s="141">
        <f t="shared" si="3"/>
        <v>5</v>
      </c>
      <c r="I17" s="278">
        <f t="shared" si="1"/>
        <v>1395</v>
      </c>
      <c r="K17" s="282" cm="1">
        <f t="array" ref="K17">IF($I17="","",INDEX(import_data,$I17,K$9))</f>
        <v>27</v>
      </c>
      <c r="L17" s="280" t="str" cm="1">
        <f t="array" ref="L17">IF($I17="","",INDEX(import_data,$I17,L$9))</f>
        <v>Društvo Informatičara Zadar</v>
      </c>
      <c r="M17" s="300" cm="1">
        <f t="array" ref="M17">IF($I17="","",INDEX(import_data,$I17,M$9))</f>
        <v>57</v>
      </c>
    </row>
    <row r="18" spans="2:13" x14ac:dyDescent="0.25">
      <c r="B18" s="141">
        <f t="shared" si="2"/>
        <v>6</v>
      </c>
      <c r="C18" s="278">
        <f t="shared" si="0"/>
        <v>1334</v>
      </c>
      <c r="E18" s="282" cm="1">
        <f t="array" ref="E18">IF($C18="","",INDEX(import_data,$C18,E$9))</f>
        <v>62</v>
      </c>
      <c r="F18" s="300" t="str" cm="1">
        <f t="array" ref="F18">IF($C18="","",INDEX(import_data,$C18,F$9))</f>
        <v>Clube Portugues</v>
      </c>
      <c r="G18" s="93"/>
      <c r="H18" s="141">
        <f t="shared" si="3"/>
        <v>6</v>
      </c>
      <c r="I18" s="278">
        <f t="shared" si="1"/>
        <v>1396</v>
      </c>
      <c r="K18" s="282" cm="1">
        <f t="array" ref="K18">IF($I18="","",INDEX(import_data,$I18,K$9))</f>
        <v>13</v>
      </c>
      <c r="L18" s="280" t="str" cm="1">
        <f t="array" ref="L18">IF($I18="","",INDEX(import_data,$I18,L$9))</f>
        <v>Expres Czech Team</v>
      </c>
      <c r="M18" s="300" cm="1">
        <f t="array" ref="M18">IF($I18="","",INDEX(import_data,$I18,M$9))</f>
        <v>32</v>
      </c>
    </row>
    <row r="19" spans="2:13" x14ac:dyDescent="0.25">
      <c r="B19" s="141">
        <f t="shared" si="2"/>
        <v>7</v>
      </c>
      <c r="C19" s="278">
        <f t="shared" si="0"/>
        <v>1335</v>
      </c>
      <c r="E19" s="282" cm="1">
        <f t="array" ref="E19">IF($C19="","",INDEX(import_data,$C19,E$9))</f>
        <v>28</v>
      </c>
      <c r="F19" s="300" t="str" cm="1">
        <f t="array" ref="F19">IF($C19="","",INDEX(import_data,$C19,F$9))</f>
        <v>Coliege</v>
      </c>
      <c r="G19" s="93"/>
      <c r="H19" s="141">
        <f t="shared" si="3"/>
        <v>7</v>
      </c>
      <c r="I19" s="278">
        <f t="shared" si="1"/>
        <v>1397</v>
      </c>
      <c r="K19" s="282" cm="1">
        <f t="array" ref="K19">IF($I19="","",INDEX(import_data,$I19,K$9))</f>
        <v>29</v>
      </c>
      <c r="L19" s="280" t="str" cm="1">
        <f t="array" ref="L19">IF($I19="","",INDEX(import_data,$I19,L$9))</f>
        <v>Hisoy Orienteringsklubb</v>
      </c>
      <c r="M19" s="300" cm="1">
        <f t="array" ref="M19">IF($I19="","",INDEX(import_data,$I19,M$9))</f>
        <v>59</v>
      </c>
    </row>
    <row r="20" spans="2:13" x14ac:dyDescent="0.25">
      <c r="B20" s="141">
        <f t="shared" si="2"/>
        <v>8</v>
      </c>
      <c r="C20" s="278">
        <f t="shared" si="0"/>
        <v>1336</v>
      </c>
      <c r="E20" s="282" cm="1">
        <f t="array" ref="E20">IF($C20="","",INDEX(import_data,$C20,E$9))</f>
        <v>57</v>
      </c>
      <c r="F20" s="300" t="str" cm="1">
        <f t="array" ref="F20">IF($C20="","",INDEX(import_data,$C20,F$9))</f>
        <v>Dr. inf. Zadar</v>
      </c>
      <c r="G20" s="93"/>
      <c r="H20" s="141">
        <f t="shared" si="3"/>
        <v>8</v>
      </c>
      <c r="I20" s="278">
        <f t="shared" si="1"/>
        <v>1398</v>
      </c>
      <c r="K20" s="282" cm="1">
        <f t="array" ref="K20">IF($I20="","",INDEX(import_data,$I20,K$9))</f>
        <v>25</v>
      </c>
      <c r="L20" s="280" t="str" cm="1">
        <f t="array" ref="L20">IF($I20="","",INDEX(import_data,$I20,L$9))</f>
        <v>Kamniški orientacijski klub</v>
      </c>
      <c r="M20" s="300" cm="1">
        <f t="array" ref="M20">IF($I20="","",INDEX(import_data,$I20,M$9))</f>
        <v>55</v>
      </c>
    </row>
    <row r="21" spans="2:13" x14ac:dyDescent="0.25">
      <c r="B21" s="141">
        <f t="shared" si="2"/>
        <v>9</v>
      </c>
      <c r="C21" s="278">
        <f t="shared" si="0"/>
        <v>1337</v>
      </c>
      <c r="E21" s="282" cm="1">
        <f t="array" ref="E21">IF($C21="","",INDEX(import_data,$C21,E$9))</f>
        <v>42</v>
      </c>
      <c r="F21" s="300" t="str" cm="1">
        <f t="array" ref="F21">IF($C21="","",INDEX(import_data,$C21,F$9))</f>
        <v>Energetyk Dych.</v>
      </c>
      <c r="G21" s="93"/>
      <c r="H21" s="141">
        <f t="shared" si="3"/>
        <v>9</v>
      </c>
      <c r="I21" s="278">
        <f t="shared" si="1"/>
        <v>1399</v>
      </c>
      <c r="K21" s="282" cm="1">
        <f t="array" ref="K21">IF($I21="","",INDEX(import_data,$I21,K$9))</f>
        <v>23</v>
      </c>
      <c r="L21" s="301" t="str" cm="1">
        <f t="array" ref="L21">IF($I21="","",INDEX(import_data,$I21,L$9))</f>
        <v>Kimito Sportforening</v>
      </c>
      <c r="M21" s="300" cm="1">
        <f t="array" ref="M21">IF($I21="","",INDEX(import_data,$I21,M$9))</f>
        <v>49</v>
      </c>
    </row>
    <row r="22" spans="2:13" x14ac:dyDescent="0.25">
      <c r="B22" s="141">
        <f t="shared" si="2"/>
        <v>10</v>
      </c>
      <c r="C22" s="278">
        <f t="shared" si="0"/>
        <v>1338</v>
      </c>
      <c r="E22" s="282" cm="1">
        <f t="array" ref="E22">IF($C22="","",INDEX(import_data,$C22,E$9))</f>
        <v>32</v>
      </c>
      <c r="F22" s="300" t="str" cm="1">
        <f t="array" ref="F22">IF($C22="","",INDEX(import_data,$C22,F$9))</f>
        <v>Expres Czech T.</v>
      </c>
      <c r="G22" s="93"/>
      <c r="H22" s="141">
        <f t="shared" si="3"/>
        <v>10</v>
      </c>
      <c r="I22" s="278">
        <f t="shared" si="1"/>
        <v>1400</v>
      </c>
      <c r="K22" s="282" cm="1">
        <f t="array" ref="K22">IF($I22="","",INDEX(import_data,$I22,K$9))</f>
        <v>9</v>
      </c>
      <c r="L22" s="280" t="str" cm="1">
        <f t="array" ref="L22">IF($I22="","",INDEX(import_data,$I22,L$9))</f>
        <v>KOB Sokol Pezinok</v>
      </c>
      <c r="M22" s="300" cm="1">
        <f t="array" ref="M22">IF($I22="","",INDEX(import_data,$I22,M$9))</f>
        <v>25</v>
      </c>
    </row>
    <row r="23" spans="2:13" x14ac:dyDescent="0.25">
      <c r="B23" s="141">
        <f t="shared" si="2"/>
        <v>11</v>
      </c>
      <c r="C23" s="278">
        <f t="shared" si="0"/>
        <v>1339</v>
      </c>
      <c r="E23" s="282" cm="1">
        <f t="array" ref="E23">IF($C23="","",INDEX(import_data,$C23,E$9))</f>
        <v>59</v>
      </c>
      <c r="F23" s="300" t="str" cm="1">
        <f t="array" ref="F23">IF($C23="","",INDEX(import_data,$C23,F$9))</f>
        <v>Hisoy OK</v>
      </c>
      <c r="G23" s="93"/>
      <c r="H23" s="141">
        <f t="shared" si="3"/>
        <v>11</v>
      </c>
      <c r="I23" s="278">
        <f t="shared" si="1"/>
        <v>1401</v>
      </c>
      <c r="K23" s="282" cm="1">
        <f t="array" ref="K23">IF($I23="","",INDEX(import_data,$I23,K$9))</f>
        <v>7</v>
      </c>
      <c r="L23" s="280" t="str" cm="1">
        <f t="array" ref="L23">IF($I23="","",INDEX(import_data,$I23,L$9))</f>
        <v>Nagykanizsa</v>
      </c>
      <c r="M23" s="300" cm="1">
        <f t="array" ref="M23">IF($I23="","",INDEX(import_data,$I23,M$9))</f>
        <v>23</v>
      </c>
    </row>
    <row r="24" spans="2:13" x14ac:dyDescent="0.25">
      <c r="B24" s="141">
        <f t="shared" si="2"/>
        <v>12</v>
      </c>
      <c r="C24" s="278">
        <f t="shared" si="0"/>
        <v>1340</v>
      </c>
      <c r="E24" s="282" cm="1">
        <f t="array" ref="E24">IF($C24="","",INDEX(import_data,$C24,E$9))</f>
        <v>55</v>
      </c>
      <c r="F24" s="300" t="str" cm="1">
        <f t="array" ref="F24">IF($C24="","",INDEX(import_data,$C24,F$9))</f>
        <v>Kamniški OK</v>
      </c>
      <c r="G24" s="93"/>
      <c r="H24" s="141">
        <f t="shared" si="3"/>
        <v>12</v>
      </c>
      <c r="I24" s="278">
        <f t="shared" si="1"/>
        <v>1402</v>
      </c>
      <c r="K24" s="282" cm="1">
        <f t="array" ref="K24">IF($I24="","",INDEX(import_data,$I24,K$9))</f>
        <v>20</v>
      </c>
      <c r="L24" s="280" t="str" cm="1">
        <f t="array" ref="L24">IF($I24="","",INDEX(import_data,$I24,L$9))</f>
        <v>Naturfreunde Linz</v>
      </c>
      <c r="M24" s="300" cm="1">
        <f t="array" ref="M24">IF($I24="","",INDEX(import_data,$I24,M$9))</f>
        <v>43</v>
      </c>
    </row>
    <row r="25" spans="2:13" x14ac:dyDescent="0.25">
      <c r="B25" s="141">
        <f t="shared" si="2"/>
        <v>13</v>
      </c>
      <c r="C25" s="278">
        <f t="shared" si="0"/>
        <v>1341</v>
      </c>
      <c r="E25" s="282" cm="1">
        <f t="array" ref="E25">IF($C25="","",INDEX(import_data,$C25,E$9))</f>
        <v>49</v>
      </c>
      <c r="F25" s="300" t="str" cm="1">
        <f t="array" ref="F25">IF($C25="","",INDEX(import_data,$C25,F$9))</f>
        <v>Kimito SF</v>
      </c>
      <c r="G25" s="93"/>
      <c r="H25" s="141">
        <f t="shared" si="3"/>
        <v>13</v>
      </c>
      <c r="I25" s="278">
        <f t="shared" si="1"/>
        <v>1403</v>
      </c>
      <c r="K25" s="282" cm="1">
        <f t="array" ref="K25">IF($I25="","",INDEX(import_data,$I25,K$9))</f>
        <v>16</v>
      </c>
      <c r="L25" s="280" t="str" cm="1">
        <f t="array" ref="L25">IF($I25="","",INDEX(import_data,$I25,L$9))</f>
        <v>Naturfreunde Wien - Orienteering-Team</v>
      </c>
      <c r="M25" s="300" cm="1">
        <f t="array" ref="M25">IF($I25="","",INDEX(import_data,$I25,M$9))</f>
        <v>36</v>
      </c>
    </row>
    <row r="26" spans="2:13" x14ac:dyDescent="0.25">
      <c r="B26" s="141">
        <f t="shared" si="2"/>
        <v>14</v>
      </c>
      <c r="C26" s="278">
        <f t="shared" si="0"/>
        <v>1342</v>
      </c>
      <c r="E26" s="282" cm="1">
        <f t="array" ref="E26">IF($C26="","",INDEX(import_data,$C26,E$9))</f>
        <v>25</v>
      </c>
      <c r="F26" s="300" t="str" cm="1">
        <f t="array" ref="F26">IF($C26="","",INDEX(import_data,$C26,F$9))</f>
        <v>KOB Sokol Pez.</v>
      </c>
      <c r="G26" s="93"/>
      <c r="H26" s="141">
        <f t="shared" si="3"/>
        <v>14</v>
      </c>
      <c r="I26" s="278">
        <f t="shared" si="1"/>
        <v>1404</v>
      </c>
      <c r="K26" s="282" cm="1">
        <f t="array" ref="K26">IF($I26="","",INDEX(import_data,$I26,K$9))</f>
        <v>26</v>
      </c>
      <c r="L26" s="280" t="str" cm="1">
        <f t="array" ref="L26">IF($I26="","",INDEX(import_data,$I26,L$9))</f>
        <v>OFFLINE Szabadidősport Egyesület</v>
      </c>
      <c r="M26" s="300" cm="1">
        <f t="array" ref="M26">IF($I26="","",INDEX(import_data,$I26,M$9))</f>
        <v>56</v>
      </c>
    </row>
    <row r="27" spans="2:13" x14ac:dyDescent="0.25">
      <c r="B27" s="141">
        <f t="shared" si="2"/>
        <v>15</v>
      </c>
      <c r="C27" s="278">
        <f t="shared" si="0"/>
        <v>1343</v>
      </c>
      <c r="E27" s="282" cm="1">
        <f t="array" ref="E27">IF($C27="","",INDEX(import_data,$C27,E$9))</f>
        <v>29</v>
      </c>
      <c r="F27" s="300" t="str" cm="1">
        <f t="array" ref="F27">IF($C27="","",INDEX(import_data,$C27,F$9))</f>
        <v>KOS Tesla Brno</v>
      </c>
      <c r="G27" s="93"/>
      <c r="H27" s="141">
        <f t="shared" si="3"/>
        <v>15</v>
      </c>
      <c r="I27" s="278">
        <f t="shared" si="1"/>
        <v>1405</v>
      </c>
      <c r="K27" s="282" cm="1">
        <f t="array" ref="K27">IF($I27="","",INDEX(import_data,$I27,K$9))</f>
        <v>1</v>
      </c>
      <c r="L27" s="280" t="str" cm="1">
        <f t="array" ref="L27">IF($I27="","",INDEX(import_data,$I27,L$9))</f>
        <v>OK Japetic</v>
      </c>
      <c r="M27" s="300" cm="1">
        <f t="array" ref="M27">IF($I27="","",INDEX(import_data,$I27,M$9))</f>
        <v>3</v>
      </c>
    </row>
    <row r="28" spans="2:13" x14ac:dyDescent="0.25">
      <c r="B28" s="141">
        <f t="shared" si="2"/>
        <v>16</v>
      </c>
      <c r="C28" s="278">
        <f t="shared" si="0"/>
        <v>1344</v>
      </c>
      <c r="E28" s="282" cm="1">
        <f t="array" ref="E28">IF($C28="","",INDEX(import_data,$C28,E$9))</f>
        <v>38</v>
      </c>
      <c r="F28" s="300" t="str" cm="1">
        <f t="array" ref="F28">IF($C28="","",INDEX(import_data,$C28,F$9))</f>
        <v>LG Ost</v>
      </c>
      <c r="G28" s="93"/>
      <c r="H28" s="141">
        <f t="shared" si="3"/>
        <v>16</v>
      </c>
      <c r="I28" s="278">
        <f t="shared" si="1"/>
        <v>1406</v>
      </c>
      <c r="K28" s="282" cm="1">
        <f t="array" ref="K28">IF($I28="","",INDEX(import_data,$I28,K$9))</f>
        <v>18</v>
      </c>
      <c r="L28" s="280" t="str" cm="1">
        <f t="array" ref="L28">IF($I28="","",INDEX(import_data,$I28,L$9))</f>
        <v>OK JISKRA NOVÝ BOR</v>
      </c>
      <c r="M28" s="300" cm="1">
        <f t="array" ref="M28">IF($I28="","",INDEX(import_data,$I28,M$9))</f>
        <v>40</v>
      </c>
    </row>
    <row r="29" spans="2:13" x14ac:dyDescent="0.25">
      <c r="B29" s="141">
        <f t="shared" si="2"/>
        <v>17</v>
      </c>
      <c r="C29" s="278">
        <f t="shared" si="0"/>
        <v>1345</v>
      </c>
      <c r="E29" s="282" cm="1">
        <f t="array" ref="E29">IF($C29="","",INDEX(import_data,$C29,E$9))</f>
        <v>23</v>
      </c>
      <c r="F29" s="300" t="str" cm="1">
        <f t="array" ref="F29">IF($C29="","",INDEX(import_data,$C29,F$9))</f>
        <v>Nagykanizsai ZSE</v>
      </c>
      <c r="G29" s="93"/>
      <c r="H29" s="141">
        <f t="shared" si="3"/>
        <v>17</v>
      </c>
      <c r="I29" s="278">
        <f t="shared" si="1"/>
        <v>1407</v>
      </c>
      <c r="K29" s="282" cm="1">
        <f t="array" ref="K29">IF($I29="","",INDEX(import_data,$I29,K$9))</f>
        <v>2</v>
      </c>
      <c r="L29" s="280" t="str" cm="1">
        <f t="array" ref="L29">IF($I29="","",INDEX(import_data,$I29,L$9))</f>
        <v>OK Medjimurje</v>
      </c>
      <c r="M29" s="300" cm="1">
        <f t="array" ref="M29">IF($I29="","",INDEX(import_data,$I29,M$9))</f>
        <v>7</v>
      </c>
    </row>
    <row r="30" spans="2:13" x14ac:dyDescent="0.25">
      <c r="B30" s="141">
        <f t="shared" si="2"/>
        <v>18</v>
      </c>
      <c r="C30" s="278">
        <f t="shared" si="0"/>
        <v>1346</v>
      </c>
      <c r="E30" s="282" cm="1">
        <f t="array" ref="E30">IF($C30="","",INDEX(import_data,$C30,E$9))</f>
        <v>43</v>
      </c>
      <c r="F30" s="300" t="str" cm="1">
        <f t="array" ref="F30">IF($C30="","",INDEX(import_data,$C30,F$9))</f>
        <v>Naturfreunde L</v>
      </c>
      <c r="G30" s="93"/>
      <c r="H30" s="141">
        <f t="shared" si="3"/>
        <v>18</v>
      </c>
      <c r="I30" s="278">
        <f t="shared" si="1"/>
        <v>1408</v>
      </c>
      <c r="K30" s="282" cm="1">
        <f t="array" ref="K30">IF($I30="","",INDEX(import_data,$I30,K$9))</f>
        <v>3</v>
      </c>
      <c r="L30" s="280" t="str" cm="1">
        <f t="array" ref="L30">IF($I30="","",INDEX(import_data,$I30,L$9))</f>
        <v>OK Slovenj Gradec</v>
      </c>
      <c r="M30" s="300" cm="1">
        <f t="array" ref="M30">IF($I30="","",INDEX(import_data,$I30,M$9))</f>
        <v>19</v>
      </c>
    </row>
    <row r="31" spans="2:13" x14ac:dyDescent="0.25">
      <c r="B31" s="141">
        <f t="shared" si="2"/>
        <v>19</v>
      </c>
      <c r="C31" s="278">
        <f t="shared" si="0"/>
        <v>1347</v>
      </c>
      <c r="E31" s="282" cm="1">
        <f t="array" ref="E31">IF($C31="","",INDEX(import_data,$C31,E$9))</f>
        <v>36</v>
      </c>
      <c r="F31" s="300" t="str" cm="1">
        <f t="array" ref="F31">IF($C31="","",INDEX(import_data,$C31,F$9))</f>
        <v>Naturfreunde W.</v>
      </c>
      <c r="G31" s="93"/>
      <c r="H31" s="141">
        <f t="shared" si="3"/>
        <v>19</v>
      </c>
      <c r="I31" s="278">
        <f t="shared" si="1"/>
        <v>1409</v>
      </c>
      <c r="K31" s="282" cm="1">
        <f t="array" ref="K31">IF($I31="","",INDEX(import_data,$I31,K$9))</f>
        <v>24</v>
      </c>
      <c r="L31" s="280" t="str" cm="1">
        <f t="array" ref="L31">IF($I31="","",INDEX(import_data,$I31,L$9))</f>
        <v>OLC Union Viktring</v>
      </c>
      <c r="M31" s="300" cm="1">
        <f t="array" ref="M31">IF($I31="","",INDEX(import_data,$I31,M$9))</f>
        <v>50</v>
      </c>
    </row>
    <row r="32" spans="2:13" x14ac:dyDescent="0.25">
      <c r="B32" s="141">
        <f t="shared" si="2"/>
        <v>20</v>
      </c>
      <c r="C32" s="278">
        <f t="shared" si="0"/>
        <v>1348</v>
      </c>
      <c r="E32" s="282" cm="1">
        <f t="array" ref="E32">IF($C32="","",INDEX(import_data,$C32,E$9))</f>
        <v>46</v>
      </c>
      <c r="F32" s="300" t="str" cm="1">
        <f t="array" ref="F32">IF($C32="","",INDEX(import_data,$C32,F$9))</f>
        <v>O. Caennaise</v>
      </c>
      <c r="G32" s="93"/>
      <c r="H32" s="141">
        <f t="shared" si="3"/>
        <v>20</v>
      </c>
      <c r="I32" s="278">
        <f t="shared" si="1"/>
        <v>1410</v>
      </c>
      <c r="K32" s="282" cm="1">
        <f t="array" ref="K32">IF($I32="","",INDEX(import_data,$I32,K$9))</f>
        <v>15</v>
      </c>
      <c r="L32" s="280" t="str" cm="1">
        <f t="array" ref="L32">IF($I32="","",INDEX(import_data,$I32,L$9))</f>
        <v>OMEGA RUSSIA</v>
      </c>
      <c r="M32" s="300" cm="1">
        <f t="array" ref="M32">IF($I32="","",INDEX(import_data,$I32,M$9))</f>
        <v>35</v>
      </c>
    </row>
    <row r="33" spans="2:13" x14ac:dyDescent="0.25">
      <c r="B33" s="141">
        <f t="shared" si="2"/>
        <v>21</v>
      </c>
      <c r="C33" s="278">
        <f t="shared" si="0"/>
        <v>1349</v>
      </c>
      <c r="E33" s="282" cm="1">
        <f t="array" ref="E33">IF($C33="","",INDEX(import_data,$C33,E$9))</f>
        <v>39</v>
      </c>
      <c r="F33" s="300" t="str" cm="1">
        <f t="array" ref="F33">IF($C33="","",INDEX(import_data,$C33,F$9))</f>
        <v>O. Klosterneub.</v>
      </c>
      <c r="G33" s="93"/>
      <c r="H33" s="141">
        <f t="shared" si="3"/>
        <v>21</v>
      </c>
      <c r="I33" s="278">
        <f t="shared" si="1"/>
        <v>1411</v>
      </c>
      <c r="K33" s="282" cm="1">
        <f t="array" ref="K33">IF($I33="","",INDEX(import_data,$I33,K$9))</f>
        <v>30</v>
      </c>
      <c r="L33" s="280" t="str" cm="1">
        <f t="array" ref="L33">IF($I33="","",INDEX(import_data,$I33,L$9))</f>
        <v>Orientacijski klub Komenda</v>
      </c>
      <c r="M33" s="300" cm="1">
        <f t="array" ref="M33">IF($I33="","",INDEX(import_data,$I33,M$9))</f>
        <v>61</v>
      </c>
    </row>
    <row r="34" spans="2:13" x14ac:dyDescent="0.25">
      <c r="B34" s="141">
        <f t="shared" si="2"/>
        <v>22</v>
      </c>
      <c r="C34" s="278">
        <f t="shared" si="0"/>
        <v>1350</v>
      </c>
      <c r="E34" s="282" cm="1">
        <f t="array" ref="E34">IF($C34="","",INDEX(import_data,$C34,E$9))</f>
        <v>56</v>
      </c>
      <c r="F34" s="300" t="str" cm="1">
        <f t="array" ref="F34">IF($C34="","",INDEX(import_data,$C34,F$9))</f>
        <v>Offline SSE</v>
      </c>
      <c r="G34" s="93"/>
      <c r="H34" s="141">
        <f t="shared" si="3"/>
        <v>22</v>
      </c>
      <c r="I34" s="278">
        <f t="shared" si="1"/>
        <v>1412</v>
      </c>
      <c r="K34" s="282" cm="1">
        <f t="array" ref="K34">IF($I34="","",INDEX(import_data,$I34,K$9))</f>
        <v>28</v>
      </c>
      <c r="L34" s="280" t="str" cm="1">
        <f t="array" ref="L34">IF($I34="","",INDEX(import_data,$I34,L$9))</f>
        <v>Orientacijski klub Slovenske Konjice</v>
      </c>
      <c r="M34" s="300" cm="1">
        <f t="array" ref="M34">IF($I34="","",INDEX(import_data,$I34,M$9))</f>
        <v>58</v>
      </c>
    </row>
    <row r="35" spans="2:13" x14ac:dyDescent="0.25">
      <c r="B35" s="141">
        <f t="shared" si="2"/>
        <v>23</v>
      </c>
      <c r="C35" s="278">
        <f t="shared" si="0"/>
        <v>1351</v>
      </c>
      <c r="E35" s="282" cm="1">
        <f t="array" ref="E35">IF($C35="","",INDEX(import_data,$C35,E$9))</f>
        <v>52</v>
      </c>
      <c r="F35" s="300" t="str" cm="1">
        <f t="array" ref="F35">IF($C35="","",INDEX(import_data,$C35,F$9))</f>
        <v>OK Azimut</v>
      </c>
      <c r="G35" s="93"/>
      <c r="H35" s="141">
        <f t="shared" si="3"/>
        <v>23</v>
      </c>
      <c r="I35" s="278">
        <f t="shared" si="1"/>
        <v>1413</v>
      </c>
      <c r="K35" s="282" cm="1">
        <f t="array" ref="K35">IF($I35="","",INDEX(import_data,$I35,K$9))</f>
        <v>22</v>
      </c>
      <c r="L35" s="280" t="str" cm="1">
        <f t="array" ref="L35">IF($I35="","",INDEX(import_data,$I35,L$9))</f>
        <v>Orientation caennaise</v>
      </c>
      <c r="M35" s="300" cm="1">
        <f t="array" ref="M35">IF($I35="","",INDEX(import_data,$I35,M$9))</f>
        <v>46</v>
      </c>
    </row>
    <row r="36" spans="2:13" x14ac:dyDescent="0.25">
      <c r="B36" s="141">
        <f t="shared" si="2"/>
        <v>24</v>
      </c>
      <c r="C36" s="278">
        <f t="shared" si="0"/>
        <v>1352</v>
      </c>
      <c r="E36" s="282" cm="1">
        <f t="array" ref="E36">IF($C36="","",INDEX(import_data,$C36,E$9))</f>
        <v>14</v>
      </c>
      <c r="F36" s="300" t="str" cm="1">
        <f t="array" ref="F36">IF($C36="","",INDEX(import_data,$C36,F$9))</f>
        <v>OK Azinut</v>
      </c>
      <c r="G36" s="93"/>
      <c r="H36" s="141">
        <f t="shared" si="3"/>
        <v>24</v>
      </c>
      <c r="I36" s="278">
        <f t="shared" si="1"/>
        <v>1414</v>
      </c>
      <c r="K36" s="282" cm="1">
        <f t="array" ref="K36">IF($I36="","",INDEX(import_data,$I36,K$9))</f>
        <v>17</v>
      </c>
      <c r="L36" s="280" t="str" cm="1">
        <f t="array" ref="L36">IF($I36="","",INDEX(import_data,$I36,L$9))</f>
        <v>Orienteering Klosterneuburg</v>
      </c>
      <c r="M36" s="300" cm="1">
        <f t="array" ref="M36">IF($I36="","",INDEX(import_data,$I36,M$9))</f>
        <v>39</v>
      </c>
    </row>
    <row r="37" spans="2:13" x14ac:dyDescent="0.25">
      <c r="B37" s="141">
        <f t="shared" si="2"/>
        <v>25</v>
      </c>
      <c r="C37" s="278">
        <f t="shared" si="0"/>
        <v>1353</v>
      </c>
      <c r="E37" s="282" cm="1">
        <f t="array" ref="E37">IF($C37="","",INDEX(import_data,$C37,E$9))</f>
        <v>1</v>
      </c>
      <c r="F37" s="300" t="str" cm="1">
        <f t="array" ref="F37">IF($C37="","",INDEX(import_data,$C37,F$9))</f>
        <v>OK Bjelovar</v>
      </c>
      <c r="G37" s="93"/>
      <c r="H37" s="141">
        <f t="shared" si="3"/>
        <v>25</v>
      </c>
      <c r="I37" s="278">
        <f t="shared" si="1"/>
        <v>1415</v>
      </c>
      <c r="K37" s="282" cm="1">
        <f t="array" ref="K37">IF($I37="","",INDEX(import_data,$I37,K$9))</f>
        <v>6</v>
      </c>
      <c r="L37" s="280" t="str" cm="1">
        <f t="array" ref="L37">IF($I37="","",INDEX(import_data,$I37,L$9))</f>
        <v>Pécsi Orvos Eü.Sk.</v>
      </c>
      <c r="M37" s="300" cm="1">
        <f t="array" ref="M37">IF($I37="","",INDEX(import_data,$I37,M$9))</f>
        <v>20</v>
      </c>
    </row>
    <row r="38" spans="2:13" x14ac:dyDescent="0.25">
      <c r="B38" s="141">
        <f t="shared" si="2"/>
        <v>26</v>
      </c>
      <c r="C38" s="278">
        <f t="shared" si="0"/>
        <v>1354</v>
      </c>
      <c r="E38" s="282" cm="1">
        <f t="array" ref="E38">IF($C38="","",INDEX(import_data,$C38,E$9))</f>
        <v>13</v>
      </c>
      <c r="F38" s="300" t="str" cm="1">
        <f t="array" ref="F38">IF($C38="","",INDEX(import_data,$C38,F$9))</f>
        <v>OK Brežice</v>
      </c>
      <c r="G38" s="93"/>
      <c r="H38" s="141">
        <f t="shared" si="3"/>
        <v>26</v>
      </c>
      <c r="I38" s="278">
        <f t="shared" si="1"/>
        <v>1416</v>
      </c>
      <c r="K38" s="282" cm="1">
        <f t="array" ref="K38">IF($I38="","",INDEX(import_data,$I38,K$9))</f>
        <v>5</v>
      </c>
      <c r="L38" s="280" t="str" cm="1">
        <f t="array" ref="L38">IF($I38="","",INDEX(import_data,$I38,L$9))</f>
        <v>Pécsi Vasutas SK</v>
      </c>
      <c r="M38" s="300" cm="1">
        <f t="array" ref="M38">IF($I38="","",INDEX(import_data,$I38,M$9))</f>
        <v>15</v>
      </c>
    </row>
    <row r="39" spans="2:13" x14ac:dyDescent="0.25">
      <c r="B39" s="141">
        <f t="shared" si="2"/>
        <v>27</v>
      </c>
      <c r="C39" s="278">
        <f t="shared" si="0"/>
        <v>1355</v>
      </c>
      <c r="E39" s="282" cm="1">
        <f t="array" ref="E39">IF($C39="","",INDEX(import_data,$C39,E$9))</f>
        <v>21</v>
      </c>
      <c r="F39" s="300" t="str" cm="1">
        <f t="array" ref="F39">IF($C39="","",INDEX(import_data,$C39,F$9))</f>
        <v>OK DIF</v>
      </c>
      <c r="G39" s="93"/>
      <c r="H39" s="141">
        <f t="shared" si="3"/>
        <v>27</v>
      </c>
      <c r="I39" s="278">
        <f t="shared" si="1"/>
        <v>1417</v>
      </c>
      <c r="K39" s="282" cm="1">
        <f t="array" ref="K39">IF($I39="","",INDEX(import_data,$I39,K$9))</f>
        <v>11</v>
      </c>
      <c r="L39" s="280" t="str" cm="1">
        <f t="array" ref="L39">IF($I39="","",INDEX(import_data,$I39,L$9))</f>
        <v>SK Zabovresky Brno</v>
      </c>
      <c r="M39" s="300" cm="1">
        <f t="array" ref="M39">IF($I39="","",INDEX(import_data,$I39,M$9))</f>
        <v>30</v>
      </c>
    </row>
    <row r="40" spans="2:13" x14ac:dyDescent="0.25">
      <c r="B40" s="141">
        <f t="shared" si="2"/>
        <v>28</v>
      </c>
      <c r="C40" s="278">
        <f t="shared" si="0"/>
        <v>1356</v>
      </c>
      <c r="E40" s="282" cm="1">
        <f t="array" ref="E40">IF($C40="","",INDEX(import_data,$C40,E$9))</f>
        <v>2</v>
      </c>
      <c r="F40" s="300" t="str" cm="1">
        <f t="array" ref="F40">IF($C40="","",INDEX(import_data,$C40,F$9))</f>
        <v>OK Ivan Merz</v>
      </c>
      <c r="G40" s="93"/>
      <c r="H40" s="141">
        <f t="shared" si="3"/>
        <v>28</v>
      </c>
      <c r="I40" s="278">
        <f t="shared" si="1"/>
        <v>1418</v>
      </c>
      <c r="K40" s="282" cm="1">
        <f t="array" ref="K40">IF($I40="","",INDEX(import_data,$I40,K$9))</f>
        <v>12</v>
      </c>
      <c r="L40" s="280" t="str" cm="1">
        <f t="array" ref="L40">IF($I40="","",INDEX(import_data,$I40,L$9))</f>
        <v>Škofjeloški orientacijski klub</v>
      </c>
      <c r="M40" s="300" cm="1">
        <f t="array" ref="M40">IF($I40="","",INDEX(import_data,$I40,M$9))</f>
        <v>31</v>
      </c>
    </row>
    <row r="41" spans="2:13" x14ac:dyDescent="0.25">
      <c r="B41" s="141">
        <f t="shared" si="2"/>
        <v>29</v>
      </c>
      <c r="C41" s="278">
        <f t="shared" si="0"/>
        <v>1357</v>
      </c>
      <c r="E41" s="282" cm="1">
        <f t="array" ref="E41">IF($C41="","",INDEX(import_data,$C41,E$9))</f>
        <v>3</v>
      </c>
      <c r="F41" s="300" t="str" cm="1">
        <f t="array" ref="F41">IF($C41="","",INDEX(import_data,$C41,F$9))</f>
        <v>OK Japetić</v>
      </c>
      <c r="G41" s="93"/>
      <c r="H41" s="141">
        <f t="shared" si="3"/>
        <v>29</v>
      </c>
      <c r="I41" s="278">
        <f t="shared" si="1"/>
        <v>1419</v>
      </c>
      <c r="K41" s="282" cm="1">
        <f t="array" ref="K41">IF($I41="","",INDEX(import_data,$I41,K$9))</f>
        <v>8</v>
      </c>
      <c r="L41" s="280" t="str" cm="1">
        <f t="array" ref="L41">IF($I41="","",INDEX(import_data,$I41,L$9))</f>
        <v>Turun Metsänkävijät</v>
      </c>
      <c r="M41" s="300" cm="1">
        <f t="array" ref="M41">IF($I41="","",INDEX(import_data,$I41,M$9))</f>
        <v>24</v>
      </c>
    </row>
    <row r="42" spans="2:13" x14ac:dyDescent="0.25">
      <c r="B42" s="141">
        <f t="shared" si="2"/>
        <v>30</v>
      </c>
      <c r="C42" s="278">
        <f t="shared" si="0"/>
        <v>1358</v>
      </c>
      <c r="E42" s="282" cm="1">
        <f t="array" ref="E42">IF($C42="","",INDEX(import_data,$C42,E$9))</f>
        <v>4</v>
      </c>
      <c r="F42" s="300" t="str" cm="1">
        <f t="array" ref="F42">IF($C42="","",INDEX(import_data,$C42,F$9))</f>
        <v>OK Jelen</v>
      </c>
      <c r="G42" s="93"/>
      <c r="H42" s="141">
        <f t="shared" si="3"/>
        <v>30</v>
      </c>
      <c r="I42" s="278">
        <f t="shared" si="1"/>
        <v>1420</v>
      </c>
      <c r="K42" s="282" cm="1">
        <f t="array" ref="K42">IF($I42="","",INDEX(import_data,$I42,K$9))</f>
        <v>19</v>
      </c>
      <c r="L42" s="280" t="str" cm="1">
        <f t="array" ref="L42">IF($I42="","",INDEX(import_data,$I42,L$9))</f>
        <v>Uczniowski Klub Sportowy ENERGETYK Dychów</v>
      </c>
      <c r="M42" s="300" cm="1">
        <f t="array" ref="M42">IF($I42="","",INDEX(import_data,$I42,M$9))</f>
        <v>42</v>
      </c>
    </row>
    <row r="43" spans="2:13" x14ac:dyDescent="0.25">
      <c r="B43" s="141">
        <f t="shared" si="2"/>
        <v>31</v>
      </c>
      <c r="C43" s="278">
        <f t="shared" si="0"/>
        <v>1359</v>
      </c>
      <c r="E43" s="282" cm="1">
        <f t="array" ref="E43">IF($C43="","",INDEX(import_data,$C43,E$9))</f>
        <v>40</v>
      </c>
      <c r="F43" s="300" t="str" cm="1">
        <f t="array" ref="F43">IF($C43="","",INDEX(import_data,$C43,F$9))</f>
        <v>OK Jiskra N. B.</v>
      </c>
      <c r="G43" s="93"/>
      <c r="H43" s="141">
        <f t="shared" si="3"/>
        <v>31</v>
      </c>
      <c r="I43" s="278" t="str">
        <f t="shared" si="1"/>
        <v/>
      </c>
      <c r="K43" s="282" t="str" cm="1">
        <f t="array" ref="K43">IF($I43="","",INDEX(import_data,$I43,K$9))</f>
        <v/>
      </c>
      <c r="L43" s="280" t="str" cm="1">
        <f t="array" ref="L43">IF($I43="","",INDEX(import_data,$I43,L$9))</f>
        <v/>
      </c>
      <c r="M43" s="300" t="str" cm="1">
        <f t="array" ref="M43">IF($I43="","",INDEX(import_data,$I43,M$9))</f>
        <v/>
      </c>
    </row>
    <row r="44" spans="2:13" x14ac:dyDescent="0.25">
      <c r="B44" s="141">
        <f t="shared" si="2"/>
        <v>32</v>
      </c>
      <c r="C44" s="278">
        <f t="shared" si="0"/>
        <v>1360</v>
      </c>
      <c r="E44" s="282" cm="1">
        <f t="array" ref="E44">IF($C44="","",INDEX(import_data,$C44,E$9))</f>
        <v>5</v>
      </c>
      <c r="F44" s="300" t="str" cm="1">
        <f t="array" ref="F44">IF($C44="","",INDEX(import_data,$C44,F$9))</f>
        <v>OK Kapela</v>
      </c>
      <c r="G44" s="93"/>
      <c r="H44" s="141">
        <f t="shared" si="3"/>
        <v>32</v>
      </c>
      <c r="I44" s="278" t="str">
        <f t="shared" si="1"/>
        <v/>
      </c>
      <c r="K44" s="282" t="str" cm="1">
        <f t="array" ref="K44">IF($I44="","",INDEX(import_data,$I44,K$9))</f>
        <v/>
      </c>
      <c r="L44" s="280" t="str" cm="1">
        <f t="array" ref="L44">IF($I44="","",INDEX(import_data,$I44,L$9))</f>
        <v/>
      </c>
      <c r="M44" s="300" t="str" cm="1">
        <f t="array" ref="M44">IF($I44="","",INDEX(import_data,$I44,M$9))</f>
        <v/>
      </c>
    </row>
    <row r="45" spans="2:13" x14ac:dyDescent="0.25">
      <c r="B45" s="141">
        <f t="shared" si="2"/>
        <v>33</v>
      </c>
      <c r="C45" s="278">
        <f t="shared" ref="C45:C76" si="4">IFERROR(MATCH($E$8&amp;"-"&amp;B45,import_key,0),"")</f>
        <v>1361</v>
      </c>
      <c r="E45" s="282" cm="1">
        <f t="array" ref="E45">IF($C45="","",INDEX(import_data,$C45,E$9))</f>
        <v>61</v>
      </c>
      <c r="F45" s="300" t="str" cm="1">
        <f t="array" ref="F45">IF($C45="","",INDEX(import_data,$C45,F$9))</f>
        <v>OK Komenda</v>
      </c>
      <c r="G45" s="93"/>
      <c r="H45" s="141">
        <f t="shared" si="3"/>
        <v>33</v>
      </c>
      <c r="I45" s="278" t="str">
        <f t="shared" ref="I45:I76" si="5">IFERROR(MATCH($K$8&amp;"-"&amp;H45,import_key,0),"")</f>
        <v/>
      </c>
      <c r="K45" s="282" t="str" cm="1">
        <f t="array" ref="K45">IF($I45="","",INDEX(import_data,$I45,K$9))</f>
        <v/>
      </c>
      <c r="L45" s="280" t="str" cm="1">
        <f t="array" ref="L45">IF($I45="","",INDEX(import_data,$I45,L$9))</f>
        <v/>
      </c>
      <c r="M45" s="300" t="str" cm="1">
        <f t="array" ref="M45">IF($I45="","",INDEX(import_data,$I45,M$9))</f>
        <v/>
      </c>
    </row>
    <row r="46" spans="2:13" x14ac:dyDescent="0.25">
      <c r="B46" s="141">
        <f t="shared" si="2"/>
        <v>34</v>
      </c>
      <c r="C46" s="278">
        <f t="shared" si="4"/>
        <v>1362</v>
      </c>
      <c r="E46" s="282" cm="1">
        <f t="array" ref="E46">IF($C46="","",INDEX(import_data,$C46,E$9))</f>
        <v>17</v>
      </c>
      <c r="F46" s="300" t="str" cm="1">
        <f t="array" ref="F46">IF($C46="","",INDEX(import_data,$C46,F$9))</f>
        <v>OK Lokve</v>
      </c>
      <c r="G46" s="93"/>
      <c r="H46" s="141">
        <f t="shared" si="3"/>
        <v>34</v>
      </c>
      <c r="I46" s="278" t="str">
        <f t="shared" si="5"/>
        <v/>
      </c>
      <c r="K46" s="282" t="str" cm="1">
        <f t="array" ref="K46">IF($I46="","",INDEX(import_data,$I46,K$9))</f>
        <v/>
      </c>
      <c r="L46" s="280" t="str" cm="1">
        <f t="array" ref="L46">IF($I46="","",INDEX(import_data,$I46,L$9))</f>
        <v/>
      </c>
      <c r="M46" s="300" t="str" cm="1">
        <f t="array" ref="M46">IF($I46="","",INDEX(import_data,$I46,M$9))</f>
        <v/>
      </c>
    </row>
    <row r="47" spans="2:13" x14ac:dyDescent="0.25">
      <c r="B47" s="141">
        <f t="shared" si="2"/>
        <v>35</v>
      </c>
      <c r="C47" s="278">
        <f t="shared" si="4"/>
        <v>1363</v>
      </c>
      <c r="E47" s="282" cm="1">
        <f t="array" ref="E47">IF($C47="","",INDEX(import_data,$C47,E$9))</f>
        <v>6</v>
      </c>
      <c r="F47" s="300" t="str" cm="1">
        <f t="array" ref="F47">IF($C47="","",INDEX(import_data,$C47,F$9))</f>
        <v>OK Maksimir</v>
      </c>
      <c r="G47" s="93"/>
      <c r="H47" s="141">
        <f t="shared" si="3"/>
        <v>35</v>
      </c>
      <c r="I47" s="278" t="str">
        <f t="shared" si="5"/>
        <v/>
      </c>
      <c r="K47" s="282" t="str" cm="1">
        <f t="array" ref="K47">IF($I47="","",INDEX(import_data,$I47,K$9))</f>
        <v/>
      </c>
      <c r="L47" s="280" t="str" cm="1">
        <f t="array" ref="L47">IF($I47="","",INDEX(import_data,$I47,L$9))</f>
        <v/>
      </c>
      <c r="M47" s="300" t="str" cm="1">
        <f t="array" ref="M47">IF($I47="","",INDEX(import_data,$I47,M$9))</f>
        <v/>
      </c>
    </row>
    <row r="48" spans="2:13" x14ac:dyDescent="0.25">
      <c r="B48" s="141">
        <f t="shared" si="2"/>
        <v>36</v>
      </c>
      <c r="C48" s="278">
        <f t="shared" si="4"/>
        <v>1364</v>
      </c>
      <c r="E48" s="282" cm="1">
        <f t="array" ref="E48">IF($C48="","",INDEX(import_data,$C48,E$9))</f>
        <v>7</v>
      </c>
      <c r="F48" s="300" t="str" cm="1">
        <f t="array" ref="F48">IF($C48="","",INDEX(import_data,$C48,F$9))</f>
        <v>OK Međimurje</v>
      </c>
      <c r="G48" s="93"/>
      <c r="H48" s="141">
        <f t="shared" si="3"/>
        <v>36</v>
      </c>
      <c r="I48" s="278" t="str">
        <f t="shared" si="5"/>
        <v/>
      </c>
      <c r="K48" s="282" t="str" cm="1">
        <f t="array" ref="K48">IF($I48="","",INDEX(import_data,$I48,K$9))</f>
        <v/>
      </c>
      <c r="L48" s="280" t="str" cm="1">
        <f t="array" ref="L48">IF($I48="","",INDEX(import_data,$I48,L$9))</f>
        <v/>
      </c>
      <c r="M48" s="300" t="str" cm="1">
        <f t="array" ref="M48">IF($I48="","",INDEX(import_data,$I48,M$9))</f>
        <v/>
      </c>
    </row>
    <row r="49" spans="2:13" x14ac:dyDescent="0.25">
      <c r="B49" s="141">
        <f t="shared" si="2"/>
        <v>37</v>
      </c>
      <c r="C49" s="278">
        <f t="shared" si="4"/>
        <v>1365</v>
      </c>
      <c r="E49" s="282" cm="1">
        <f t="array" ref="E49">IF($C49="","",INDEX(import_data,$C49,E$9))</f>
        <v>8</v>
      </c>
      <c r="F49" s="300" t="str" cm="1">
        <f t="array" ref="F49">IF($C49="","",INDEX(import_data,$C49,F$9))</f>
        <v>OK Orion</v>
      </c>
      <c r="G49" s="93"/>
      <c r="H49" s="141">
        <f t="shared" si="3"/>
        <v>37</v>
      </c>
      <c r="I49" s="278" t="str">
        <f t="shared" si="5"/>
        <v/>
      </c>
      <c r="K49" s="282" t="str" cm="1">
        <f t="array" ref="K49">IF($I49="","",INDEX(import_data,$I49,K$9))</f>
        <v/>
      </c>
      <c r="L49" s="280" t="str" cm="1">
        <f t="array" ref="L49">IF($I49="","",INDEX(import_data,$I49,L$9))</f>
        <v/>
      </c>
      <c r="M49" s="300" t="str" cm="1">
        <f t="array" ref="M49">IF($I49="","",INDEX(import_data,$I49,M$9))</f>
        <v/>
      </c>
    </row>
    <row r="50" spans="2:13" x14ac:dyDescent="0.25">
      <c r="B50" s="141">
        <f t="shared" si="2"/>
        <v>38</v>
      </c>
      <c r="C50" s="278">
        <f t="shared" si="4"/>
        <v>1366</v>
      </c>
      <c r="E50" s="282" cm="1">
        <f t="array" ref="E50">IF($C50="","",INDEX(import_data,$C50,E$9))</f>
        <v>9</v>
      </c>
      <c r="F50" s="300" t="str" cm="1">
        <f t="array" ref="F50">IF($C50="","",INDEX(import_data,$C50,F$9))</f>
        <v>OK Ris</v>
      </c>
      <c r="G50" s="93"/>
      <c r="H50" s="141">
        <f t="shared" si="3"/>
        <v>38</v>
      </c>
      <c r="I50" s="278" t="str">
        <f t="shared" si="5"/>
        <v/>
      </c>
      <c r="K50" s="282" t="str" cm="1">
        <f t="array" ref="K50">IF($I50="","",INDEX(import_data,$I50,K$9))</f>
        <v/>
      </c>
      <c r="L50" s="280" t="str" cm="1">
        <f t="array" ref="L50">IF($I50="","",INDEX(import_data,$I50,L$9))</f>
        <v/>
      </c>
      <c r="M50" s="300" t="str" cm="1">
        <f t="array" ref="M50">IF($I50="","",INDEX(import_data,$I50,M$9))</f>
        <v/>
      </c>
    </row>
    <row r="51" spans="2:13" x14ac:dyDescent="0.25">
      <c r="B51" s="141">
        <f t="shared" si="2"/>
        <v>39</v>
      </c>
      <c r="C51" s="278">
        <f t="shared" si="4"/>
        <v>1367</v>
      </c>
      <c r="E51" s="282" cm="1">
        <f t="array" ref="E51">IF($C51="","",INDEX(import_data,$C51,E$9))</f>
        <v>19</v>
      </c>
      <c r="F51" s="300" t="str" cm="1">
        <f t="array" ref="F51">IF($C51="","",INDEX(import_data,$C51,F$9))</f>
        <v>OK Slo. Gradec</v>
      </c>
      <c r="G51" s="93"/>
      <c r="H51" s="141">
        <f t="shared" si="3"/>
        <v>39</v>
      </c>
      <c r="I51" s="278" t="str">
        <f t="shared" si="5"/>
        <v/>
      </c>
      <c r="K51" s="282" t="str" cm="1">
        <f t="array" ref="K51">IF($I51="","",INDEX(import_data,$I51,K$9))</f>
        <v/>
      </c>
      <c r="L51" s="280" t="str" cm="1">
        <f t="array" ref="L51">IF($I51="","",INDEX(import_data,$I51,L$9))</f>
        <v/>
      </c>
      <c r="M51" s="300" t="str" cm="1">
        <f t="array" ref="M51">IF($I51="","",INDEX(import_data,$I51,M$9))</f>
        <v/>
      </c>
    </row>
    <row r="52" spans="2:13" x14ac:dyDescent="0.25">
      <c r="B52" s="141">
        <f t="shared" si="2"/>
        <v>40</v>
      </c>
      <c r="C52" s="278">
        <f t="shared" si="4"/>
        <v>1368</v>
      </c>
      <c r="E52" s="282" cm="1">
        <f t="array" ref="E52">IF($C52="","",INDEX(import_data,$C52,E$9))</f>
        <v>58</v>
      </c>
      <c r="F52" s="300" t="str" cm="1">
        <f t="array" ref="F52">IF($C52="","",INDEX(import_data,$C52,F$9))</f>
        <v>OK Slov. Konjice</v>
      </c>
      <c r="G52" s="93"/>
      <c r="H52" s="141">
        <f t="shared" si="3"/>
        <v>40</v>
      </c>
      <c r="I52" s="278" t="str">
        <f t="shared" si="5"/>
        <v/>
      </c>
      <c r="K52" s="282" t="str" cm="1">
        <f t="array" ref="K52">IF($I52="","",INDEX(import_data,$I52,K$9))</f>
        <v/>
      </c>
      <c r="L52" s="280" t="str" cm="1">
        <f t="array" ref="L52">IF($I52="","",INDEX(import_data,$I52,L$9))</f>
        <v/>
      </c>
      <c r="M52" s="300" t="str" cm="1">
        <f t="array" ref="M52">IF($I52="","",INDEX(import_data,$I52,M$9))</f>
        <v/>
      </c>
    </row>
    <row r="53" spans="2:13" x14ac:dyDescent="0.25">
      <c r="B53" s="141">
        <f t="shared" si="2"/>
        <v>41</v>
      </c>
      <c r="C53" s="278">
        <f t="shared" si="4"/>
        <v>1369</v>
      </c>
      <c r="E53" s="282" cm="1">
        <f t="array" ref="E53">IF($C53="","",INDEX(import_data,$C53,E$9))</f>
        <v>10</v>
      </c>
      <c r="F53" s="300" t="str" cm="1">
        <f t="array" ref="F53">IF($C53="","",INDEX(import_data,$C53,F$9))</f>
        <v>OK Sova</v>
      </c>
      <c r="G53" s="93"/>
      <c r="H53" s="141">
        <f t="shared" si="3"/>
        <v>41</v>
      </c>
      <c r="I53" s="278" t="str">
        <f t="shared" si="5"/>
        <v/>
      </c>
      <c r="K53" s="282" t="str" cm="1">
        <f t="array" ref="K53">IF($I53="","",INDEX(import_data,$I53,K$9))</f>
        <v/>
      </c>
      <c r="L53" s="280" t="str" cm="1">
        <f t="array" ref="L53">IF($I53="","",INDEX(import_data,$I53,L$9))</f>
        <v/>
      </c>
      <c r="M53" s="300" t="str" cm="1">
        <f t="array" ref="M53">IF($I53="","",INDEX(import_data,$I53,M$9))</f>
        <v/>
      </c>
    </row>
    <row r="54" spans="2:13" x14ac:dyDescent="0.25">
      <c r="B54" s="141">
        <f t="shared" si="2"/>
        <v>42</v>
      </c>
      <c r="C54" s="278">
        <f t="shared" si="4"/>
        <v>1370</v>
      </c>
      <c r="E54" s="282" cm="1">
        <f t="array" ref="E54">IF($C54="","",INDEX(import_data,$C54,E$9))</f>
        <v>54</v>
      </c>
      <c r="F54" s="300" t="str" cm="1">
        <f t="array" ref="F54">IF($C54="","",INDEX(import_data,$C54,F$9))</f>
        <v>OK Tivoli</v>
      </c>
      <c r="G54" s="93"/>
      <c r="H54" s="141">
        <f t="shared" si="3"/>
        <v>42</v>
      </c>
      <c r="I54" s="278" t="str">
        <f t="shared" si="5"/>
        <v/>
      </c>
      <c r="K54" s="282" t="str" cm="1">
        <f t="array" ref="K54">IF($I54="","",INDEX(import_data,$I54,K$9))</f>
        <v/>
      </c>
      <c r="L54" s="280" t="str" cm="1">
        <f t="array" ref="L54">IF($I54="","",INDEX(import_data,$I54,L$9))</f>
        <v/>
      </c>
      <c r="M54" s="300" t="str" cm="1">
        <f t="array" ref="M54">IF($I54="","",INDEX(import_data,$I54,M$9))</f>
        <v/>
      </c>
    </row>
    <row r="55" spans="2:13" x14ac:dyDescent="0.25">
      <c r="B55" s="141">
        <f t="shared" si="2"/>
        <v>43</v>
      </c>
      <c r="C55" s="278">
        <f t="shared" si="4"/>
        <v>1371</v>
      </c>
      <c r="E55" s="282" cm="1">
        <f t="array" ref="E55">IF($C55="","",INDEX(import_data,$C55,E$9))</f>
        <v>18</v>
      </c>
      <c r="F55" s="300" t="str" cm="1">
        <f t="array" ref="F55">IF($C55="","",INDEX(import_data,$C55,F$9))</f>
        <v>OK Torpedo</v>
      </c>
      <c r="G55" s="93"/>
      <c r="H55" s="141">
        <f t="shared" si="3"/>
        <v>43</v>
      </c>
      <c r="I55" s="278" t="str">
        <f t="shared" si="5"/>
        <v/>
      </c>
      <c r="K55" s="282" t="str" cm="1">
        <f t="array" ref="K55">IF($I55="","",INDEX(import_data,$I55,K$9))</f>
        <v/>
      </c>
      <c r="L55" s="280" t="str" cm="1">
        <f t="array" ref="L55">IF($I55="","",INDEX(import_data,$I55,L$9))</f>
        <v/>
      </c>
      <c r="M55" s="300" t="str" cm="1">
        <f t="array" ref="M55">IF($I55="","",INDEX(import_data,$I55,M$9))</f>
        <v/>
      </c>
    </row>
    <row r="56" spans="2:13" x14ac:dyDescent="0.25">
      <c r="B56" s="141">
        <f t="shared" si="2"/>
        <v>44</v>
      </c>
      <c r="C56" s="278">
        <f t="shared" si="4"/>
        <v>1372</v>
      </c>
      <c r="E56" s="282" cm="1">
        <f t="array" ref="E56">IF($C56="","",INDEX(import_data,$C56,E$9))</f>
        <v>11</v>
      </c>
      <c r="F56" s="300" t="str" cm="1">
        <f t="array" ref="F56">IF($C56="","",INDEX(import_data,$C56,F$9))</f>
        <v>OK Varaždin</v>
      </c>
      <c r="G56" s="93"/>
      <c r="H56" s="141">
        <f t="shared" si="3"/>
        <v>44</v>
      </c>
      <c r="I56" s="278" t="str">
        <f t="shared" si="5"/>
        <v/>
      </c>
      <c r="K56" s="282" t="str" cm="1">
        <f t="array" ref="K56">IF($I56="","",INDEX(import_data,$I56,K$9))</f>
        <v/>
      </c>
      <c r="L56" s="280" t="str" cm="1">
        <f t="array" ref="L56">IF($I56="","",INDEX(import_data,$I56,L$9))</f>
        <v/>
      </c>
      <c r="M56" s="300" t="str" cm="1">
        <f t="array" ref="M56">IF($I56="","",INDEX(import_data,$I56,M$9))</f>
        <v/>
      </c>
    </row>
    <row r="57" spans="2:13" x14ac:dyDescent="0.25">
      <c r="B57" s="141">
        <f t="shared" si="2"/>
        <v>45</v>
      </c>
      <c r="C57" s="278">
        <f t="shared" si="4"/>
        <v>1373</v>
      </c>
      <c r="E57" s="282" cm="1">
        <f t="array" ref="E57">IF($C57="","",INDEX(import_data,$C57,E$9))</f>
        <v>12</v>
      </c>
      <c r="F57" s="300" t="str" cm="1">
        <f t="array" ref="F57">IF($C57="","",INDEX(import_data,$C57,F$9))</f>
        <v>OK Vihor</v>
      </c>
      <c r="G57" s="93"/>
      <c r="H57" s="141">
        <f t="shared" si="3"/>
        <v>45</v>
      </c>
      <c r="I57" s="278" t="str">
        <f t="shared" si="5"/>
        <v/>
      </c>
      <c r="K57" s="282" t="str" cm="1">
        <f t="array" ref="K57">IF($I57="","",INDEX(import_data,$I57,K$9))</f>
        <v/>
      </c>
      <c r="L57" s="280" t="str" cm="1">
        <f t="array" ref="L57">IF($I57="","",INDEX(import_data,$I57,L$9))</f>
        <v/>
      </c>
      <c r="M57" s="300" t="str" cm="1">
        <f t="array" ref="M57">IF($I57="","",INDEX(import_data,$I57,M$9))</f>
        <v/>
      </c>
    </row>
    <row r="58" spans="2:13" x14ac:dyDescent="0.25">
      <c r="B58" s="141">
        <f t="shared" si="2"/>
        <v>46</v>
      </c>
      <c r="C58" s="278">
        <f t="shared" si="4"/>
        <v>1374</v>
      </c>
      <c r="E58" s="282" cm="1">
        <f t="array" ref="E58">IF($C58="","",INDEX(import_data,$C58,E$9))</f>
        <v>16</v>
      </c>
      <c r="F58" s="300" t="str" cm="1">
        <f t="array" ref="F58">IF($C58="","",INDEX(import_data,$C58,F$9))</f>
        <v>OLC Graz</v>
      </c>
      <c r="G58" s="93"/>
      <c r="H58" s="141">
        <f t="shared" si="3"/>
        <v>46</v>
      </c>
      <c r="I58" s="278" t="str">
        <f t="shared" si="5"/>
        <v/>
      </c>
      <c r="K58" s="282" t="str" cm="1">
        <f t="array" ref="K58">IF($I58="","",INDEX(import_data,$I58,K$9))</f>
        <v/>
      </c>
      <c r="L58" s="280" t="str" cm="1">
        <f t="array" ref="L58">IF($I58="","",INDEX(import_data,$I58,L$9))</f>
        <v/>
      </c>
      <c r="M58" s="300" t="str" cm="1">
        <f t="array" ref="M58">IF($I58="","",INDEX(import_data,$I58,M$9))</f>
        <v/>
      </c>
    </row>
    <row r="59" spans="2:13" x14ac:dyDescent="0.25">
      <c r="B59" s="141">
        <f t="shared" si="2"/>
        <v>47</v>
      </c>
      <c r="C59" s="278">
        <f t="shared" si="4"/>
        <v>1375</v>
      </c>
      <c r="E59" s="282" cm="1">
        <f t="array" ref="E59">IF($C59="","",INDEX(import_data,$C59,E$9))</f>
        <v>50</v>
      </c>
      <c r="F59" s="300" t="str" cm="1">
        <f t="array" ref="F59">IF($C59="","",INDEX(import_data,$C59,F$9))</f>
        <v>OLC Union Vikt.</v>
      </c>
      <c r="G59" s="93"/>
      <c r="H59" s="141">
        <f t="shared" si="3"/>
        <v>47</v>
      </c>
      <c r="I59" s="278" t="str">
        <f t="shared" si="5"/>
        <v/>
      </c>
      <c r="K59" s="282" t="str" cm="1">
        <f t="array" ref="K59">IF($I59="","",INDEX(import_data,$I59,K$9))</f>
        <v/>
      </c>
      <c r="L59" s="280" t="str" cm="1">
        <f t="array" ref="L59">IF($I59="","",INDEX(import_data,$I59,L$9))</f>
        <v/>
      </c>
      <c r="M59" s="300" t="str" cm="1">
        <f t="array" ref="M59">IF($I59="","",INDEX(import_data,$I59,M$9))</f>
        <v/>
      </c>
    </row>
    <row r="60" spans="2:13" x14ac:dyDescent="0.25">
      <c r="B60" s="141">
        <f t="shared" si="2"/>
        <v>48</v>
      </c>
      <c r="C60" s="278">
        <f t="shared" si="4"/>
        <v>1376</v>
      </c>
      <c r="E60" s="282" cm="1">
        <f t="array" ref="E60">IF($C60="","",INDEX(import_data,$C60,E$9))</f>
        <v>47</v>
      </c>
      <c r="F60" s="300" t="str" cm="1">
        <f t="array" ref="F60">IF($C60="","",INDEX(import_data,$C60,F$9))</f>
        <v>OLifant</v>
      </c>
      <c r="G60" s="93"/>
      <c r="H60" s="141">
        <f t="shared" si="3"/>
        <v>48</v>
      </c>
      <c r="I60" s="278" t="str">
        <f t="shared" si="5"/>
        <v/>
      </c>
      <c r="K60" s="282" t="str" cm="1">
        <f t="array" ref="K60">IF($I60="","",INDEX(import_data,$I60,K$9))</f>
        <v/>
      </c>
      <c r="L60" s="280" t="str" cm="1">
        <f t="array" ref="L60">IF($I60="","",INDEX(import_data,$I60,L$9))</f>
        <v/>
      </c>
      <c r="M60" s="300" t="str" cm="1">
        <f t="array" ref="M60">IF($I60="","",INDEX(import_data,$I60,M$9))</f>
        <v/>
      </c>
    </row>
    <row r="61" spans="2:13" x14ac:dyDescent="0.25">
      <c r="B61" s="141">
        <f t="shared" si="2"/>
        <v>49</v>
      </c>
      <c r="C61" s="278">
        <f t="shared" si="4"/>
        <v>1377</v>
      </c>
      <c r="E61" s="282" cm="1">
        <f t="array" ref="E61">IF($C61="","",INDEX(import_data,$C61,E$9))</f>
        <v>26</v>
      </c>
      <c r="F61" s="300" t="str" cm="1">
        <f t="array" ref="F61">IF($C61="","",INDEX(import_data,$C61,F$9))</f>
        <v>OLV Eifel</v>
      </c>
      <c r="G61" s="93"/>
      <c r="H61" s="141">
        <f t="shared" si="3"/>
        <v>49</v>
      </c>
      <c r="I61" s="278" t="str">
        <f t="shared" si="5"/>
        <v/>
      </c>
      <c r="K61" s="282" t="str" cm="1">
        <f t="array" ref="K61">IF($I61="","",INDEX(import_data,$I61,K$9))</f>
        <v/>
      </c>
      <c r="L61" s="280" t="str" cm="1">
        <f t="array" ref="L61">IF($I61="","",INDEX(import_data,$I61,L$9))</f>
        <v/>
      </c>
      <c r="M61" s="300" t="str" cm="1">
        <f t="array" ref="M61">IF($I61="","",INDEX(import_data,$I61,M$9))</f>
        <v/>
      </c>
    </row>
    <row r="62" spans="2:13" x14ac:dyDescent="0.25">
      <c r="B62" s="141">
        <f t="shared" si="2"/>
        <v>50</v>
      </c>
      <c r="C62" s="278">
        <f t="shared" si="4"/>
        <v>1378</v>
      </c>
      <c r="E62" s="282" cm="1">
        <f t="array" ref="E62">IF($C62="","",INDEX(import_data,$C62,E$9))</f>
        <v>35</v>
      </c>
      <c r="F62" s="300" t="str" cm="1">
        <f t="array" ref="F62">IF($C62="","",INDEX(import_data,$C62,F$9))</f>
        <v>Omega Russia</v>
      </c>
      <c r="G62" s="93"/>
      <c r="H62" s="141">
        <f t="shared" si="3"/>
        <v>50</v>
      </c>
      <c r="I62" s="278" t="str">
        <f t="shared" si="5"/>
        <v/>
      </c>
      <c r="K62" s="282" t="str" cm="1">
        <f t="array" ref="K62">IF($I62="","",INDEX(import_data,$I62,K$9))</f>
        <v/>
      </c>
      <c r="L62" s="280" t="str" cm="1">
        <f t="array" ref="L62">IF($I62="","",INDEX(import_data,$I62,L$9))</f>
        <v/>
      </c>
      <c r="M62" s="300" t="str" cm="1">
        <f t="array" ref="M62">IF($I62="","",INDEX(import_data,$I62,M$9))</f>
        <v/>
      </c>
    </row>
    <row r="63" spans="2:13" x14ac:dyDescent="0.25">
      <c r="B63" s="141">
        <f t="shared" si="2"/>
        <v>51</v>
      </c>
      <c r="C63" s="278">
        <f t="shared" si="4"/>
        <v>1379</v>
      </c>
      <c r="E63" s="282" cm="1">
        <f t="array" ref="E63">IF($C63="","",INDEX(import_data,$C63,E$9))</f>
        <v>27</v>
      </c>
      <c r="F63" s="300" t="str" cm="1">
        <f t="array" ref="F63">IF($C63="","",INDEX(import_data,$C63,F$9))</f>
        <v>OOB TJ Turnov</v>
      </c>
      <c r="G63" s="93"/>
      <c r="H63" s="141">
        <f t="shared" si="3"/>
        <v>51</v>
      </c>
      <c r="I63" s="278" t="str">
        <f t="shared" si="5"/>
        <v/>
      </c>
      <c r="K63" s="282" t="str" cm="1">
        <f t="array" ref="K63">IF($I63="","",INDEX(import_data,$I63,K$9))</f>
        <v/>
      </c>
      <c r="L63" s="280" t="str" cm="1">
        <f t="array" ref="L63">IF($I63="","",INDEX(import_data,$I63,L$9))</f>
        <v/>
      </c>
      <c r="M63" s="300" t="str" cm="1">
        <f t="array" ref="M63">IF($I63="","",INDEX(import_data,$I63,M$9))</f>
        <v/>
      </c>
    </row>
    <row r="64" spans="2:13" x14ac:dyDescent="0.25">
      <c r="B64" s="141">
        <f t="shared" si="2"/>
        <v>52</v>
      </c>
      <c r="C64" s="278">
        <f t="shared" si="4"/>
        <v>1380</v>
      </c>
      <c r="E64" s="282" cm="1">
        <f t="array" ref="E64">IF($C64="","",INDEX(import_data,$C64,E$9))</f>
        <v>20</v>
      </c>
      <c r="F64" s="300" t="str" cm="1">
        <f t="array" ref="F64">IF($C64="","",INDEX(import_data,$C64,F$9))</f>
        <v>Pécsi O.E. SK</v>
      </c>
      <c r="G64" s="93"/>
      <c r="H64" s="141">
        <f t="shared" si="3"/>
        <v>52</v>
      </c>
      <c r="I64" s="278" t="str">
        <f t="shared" si="5"/>
        <v/>
      </c>
      <c r="K64" s="282" t="str" cm="1">
        <f t="array" ref="K64">IF($I64="","",INDEX(import_data,$I64,K$9))</f>
        <v/>
      </c>
      <c r="L64" s="280" t="str" cm="1">
        <f t="array" ref="L64">IF($I64="","",INDEX(import_data,$I64,L$9))</f>
        <v/>
      </c>
      <c r="M64" s="300" t="str" cm="1">
        <f t="array" ref="M64">IF($I64="","",INDEX(import_data,$I64,M$9))</f>
        <v/>
      </c>
    </row>
    <row r="65" spans="2:13" x14ac:dyDescent="0.25">
      <c r="B65" s="141">
        <f t="shared" si="2"/>
        <v>53</v>
      </c>
      <c r="C65" s="278">
        <f t="shared" si="4"/>
        <v>1381</v>
      </c>
      <c r="E65" s="282" cm="1">
        <f t="array" ref="E65">IF($C65="","",INDEX(import_data,$C65,E$9))</f>
        <v>15</v>
      </c>
      <c r="F65" s="300" t="str" cm="1">
        <f t="array" ref="F65">IF($C65="","",INDEX(import_data,$C65,F$9))</f>
        <v>Pécsi Vas. SK</v>
      </c>
      <c r="G65" s="93"/>
      <c r="H65" s="141">
        <f t="shared" si="3"/>
        <v>53</v>
      </c>
      <c r="I65" s="278" t="str">
        <f t="shared" si="5"/>
        <v/>
      </c>
      <c r="K65" s="282" t="str" cm="1">
        <f t="array" ref="K65">IF($I65="","",INDEX(import_data,$I65,K$9))</f>
        <v/>
      </c>
      <c r="L65" s="280" t="str" cm="1">
        <f t="array" ref="L65">IF($I65="","",INDEX(import_data,$I65,L$9))</f>
        <v/>
      </c>
      <c r="M65" s="300" t="str" cm="1">
        <f t="array" ref="M65">IF($I65="","",INDEX(import_data,$I65,M$9))</f>
        <v/>
      </c>
    </row>
    <row r="66" spans="2:13" x14ac:dyDescent="0.25">
      <c r="B66" s="141">
        <f t="shared" si="2"/>
        <v>54</v>
      </c>
      <c r="C66" s="278">
        <f t="shared" si="4"/>
        <v>1382</v>
      </c>
      <c r="E66" s="282" cm="1">
        <f t="array" ref="E66">IF($C66="","",INDEX(import_data,$C66,E$9))</f>
        <v>51</v>
      </c>
      <c r="F66" s="300" t="str" cm="1">
        <f t="array" ref="F66">IF($C66="","",INDEX(import_data,$C66,F$9))</f>
        <v>PVM Pécs</v>
      </c>
      <c r="G66" s="93"/>
      <c r="H66" s="141">
        <f t="shared" si="3"/>
        <v>54</v>
      </c>
      <c r="I66" s="278" t="str">
        <f t="shared" si="5"/>
        <v/>
      </c>
      <c r="K66" s="282" t="str" cm="1">
        <f t="array" ref="K66">IF($I66="","",INDEX(import_data,$I66,K$9))</f>
        <v/>
      </c>
      <c r="L66" s="280" t="str" cm="1">
        <f t="array" ref="L66">IF($I66="","",INDEX(import_data,$I66,L$9))</f>
        <v/>
      </c>
      <c r="M66" s="300" t="str" cm="1">
        <f t="array" ref="M66">IF($I66="","",INDEX(import_data,$I66,M$9))</f>
        <v/>
      </c>
    </row>
    <row r="67" spans="2:13" x14ac:dyDescent="0.25">
      <c r="B67" s="141">
        <f t="shared" si="2"/>
        <v>55</v>
      </c>
      <c r="C67" s="278">
        <f t="shared" si="4"/>
        <v>1383</v>
      </c>
      <c r="E67" s="282" cm="1">
        <f t="array" ref="E67">IF($C67="","",INDEX(import_data,$C67,E$9))</f>
        <v>37</v>
      </c>
      <c r="F67" s="300" t="str" cm="1">
        <f t="array" ref="F67">IF($C67="","",INDEX(import_data,$C67,F$9))</f>
        <v>PVS</v>
      </c>
      <c r="G67" s="93"/>
      <c r="H67" s="141">
        <f t="shared" si="3"/>
        <v>55</v>
      </c>
      <c r="I67" s="278" t="str">
        <f t="shared" si="5"/>
        <v/>
      </c>
      <c r="K67" s="282" t="str" cm="1">
        <f t="array" ref="K67">IF($I67="","",INDEX(import_data,$I67,K$9))</f>
        <v/>
      </c>
      <c r="L67" s="280" t="str" cm="1">
        <f t="array" ref="L67">IF($I67="","",INDEX(import_data,$I67,L$9))</f>
        <v/>
      </c>
      <c r="M67" s="300" t="str" cm="1">
        <f t="array" ref="M67">IF($I67="","",INDEX(import_data,$I67,M$9))</f>
        <v/>
      </c>
    </row>
    <row r="68" spans="2:13" x14ac:dyDescent="0.25">
      <c r="B68" s="141">
        <f t="shared" si="2"/>
        <v>56</v>
      </c>
      <c r="C68" s="278">
        <f t="shared" si="4"/>
        <v>1384</v>
      </c>
      <c r="E68" s="282" cm="1">
        <f t="array" ref="E68">IF($C68="","",INDEX(import_data,$C68,E$9))</f>
        <v>22</v>
      </c>
      <c r="F68" s="300" t="str" cm="1">
        <f t="array" ref="F68">IF($C68="","",INDEX(import_data,$C68,F$9))</f>
        <v>SK Tilček Team</v>
      </c>
      <c r="G68" s="93"/>
      <c r="H68" s="141">
        <f t="shared" si="3"/>
        <v>56</v>
      </c>
      <c r="I68" s="278" t="str">
        <f t="shared" si="5"/>
        <v/>
      </c>
      <c r="K68" s="282" t="str" cm="1">
        <f t="array" ref="K68">IF($I68="","",INDEX(import_data,$I68,K$9))</f>
        <v/>
      </c>
      <c r="L68" s="280" t="str" cm="1">
        <f t="array" ref="L68">IF($I68="","",INDEX(import_data,$I68,L$9))</f>
        <v/>
      </c>
      <c r="M68" s="300" t="str" cm="1">
        <f t="array" ref="M68">IF($I68="","",INDEX(import_data,$I68,M$9))</f>
        <v/>
      </c>
    </row>
    <row r="69" spans="2:13" x14ac:dyDescent="0.25">
      <c r="B69" s="141">
        <f t="shared" si="2"/>
        <v>57</v>
      </c>
      <c r="C69" s="278">
        <f t="shared" si="4"/>
        <v>1385</v>
      </c>
      <c r="E69" s="282" cm="1">
        <f t="array" ref="E69">IF($C69="","",INDEX(import_data,$C69,E$9))</f>
        <v>30</v>
      </c>
      <c r="F69" s="300" t="str" cm="1">
        <f t="array" ref="F69">IF($C69="","",INDEX(import_data,$C69,F$9))</f>
        <v>SK Zabovresky B.</v>
      </c>
      <c r="G69" s="93"/>
      <c r="H69" s="141">
        <f t="shared" si="3"/>
        <v>57</v>
      </c>
      <c r="I69" s="278" t="str">
        <f t="shared" si="5"/>
        <v/>
      </c>
      <c r="K69" s="282" t="str" cm="1">
        <f t="array" ref="K69">IF($I69="","",INDEX(import_data,$I69,K$9))</f>
        <v/>
      </c>
      <c r="L69" s="280" t="str" cm="1">
        <f t="array" ref="L69">IF($I69="","",INDEX(import_data,$I69,L$9))</f>
        <v/>
      </c>
      <c r="M69" s="300" t="str" cm="1">
        <f t="array" ref="M69">IF($I69="","",INDEX(import_data,$I69,M$9))</f>
        <v/>
      </c>
    </row>
    <row r="70" spans="2:13" x14ac:dyDescent="0.25">
      <c r="B70" s="141">
        <f t="shared" si="2"/>
        <v>58</v>
      </c>
      <c r="C70" s="278">
        <f t="shared" si="4"/>
        <v>1386</v>
      </c>
      <c r="E70" s="282" cm="1">
        <f t="array" ref="E70">IF($C70="","",INDEX(import_data,$C70,E$9))</f>
        <v>31</v>
      </c>
      <c r="F70" s="300" t="str" cm="1">
        <f t="array" ref="F70">IF($C70="","",INDEX(import_data,$C70,F$9))</f>
        <v>Škofjeloški OK</v>
      </c>
      <c r="G70" s="93"/>
      <c r="H70" s="141">
        <f t="shared" si="3"/>
        <v>58</v>
      </c>
      <c r="I70" s="278" t="str">
        <f t="shared" si="5"/>
        <v/>
      </c>
      <c r="K70" s="282" t="str" cm="1">
        <f t="array" ref="K70">IF($I70="","",INDEX(import_data,$I70,K$9))</f>
        <v/>
      </c>
      <c r="L70" s="280" t="str" cm="1">
        <f t="array" ref="L70">IF($I70="","",INDEX(import_data,$I70,L$9))</f>
        <v/>
      </c>
      <c r="M70" s="300" t="str" cm="1">
        <f t="array" ref="M70">IF($I70="","",INDEX(import_data,$I70,M$9))</f>
        <v/>
      </c>
    </row>
    <row r="71" spans="2:13" x14ac:dyDescent="0.25">
      <c r="B71" s="141">
        <f t="shared" si="2"/>
        <v>59</v>
      </c>
      <c r="C71" s="278">
        <f t="shared" si="4"/>
        <v>1387</v>
      </c>
      <c r="E71" s="282" cm="1">
        <f t="array" ref="E71">IF($C71="","",INDEX(import_data,$C71,E$9))</f>
        <v>53</v>
      </c>
      <c r="F71" s="300" t="str" cm="1">
        <f t="array" ref="F71">IF($C71="","",INDEX(import_data,$C71,F$9))</f>
        <v>SV Mietraching</v>
      </c>
      <c r="G71" s="93"/>
      <c r="H71" s="141">
        <f t="shared" si="3"/>
        <v>59</v>
      </c>
      <c r="I71" s="278" t="str">
        <f t="shared" si="5"/>
        <v/>
      </c>
      <c r="K71" s="282" t="str" cm="1">
        <f t="array" ref="K71">IF($I71="","",INDEX(import_data,$I71,K$9))</f>
        <v/>
      </c>
      <c r="L71" s="280" t="str" cm="1">
        <f t="array" ref="L71">IF($I71="","",INDEX(import_data,$I71,L$9))</f>
        <v/>
      </c>
      <c r="M71" s="300" t="str" cm="1">
        <f t="array" ref="M71">IF($I71="","",INDEX(import_data,$I71,M$9))</f>
        <v/>
      </c>
    </row>
    <row r="72" spans="2:13" x14ac:dyDescent="0.25">
      <c r="B72" s="141">
        <f t="shared" si="2"/>
        <v>60</v>
      </c>
      <c r="C72" s="278">
        <f t="shared" si="4"/>
        <v>1388</v>
      </c>
      <c r="E72" s="282" cm="1">
        <f t="array" ref="E72">IF($C72="","",INDEX(import_data,$C72,E$9))</f>
        <v>44</v>
      </c>
      <c r="F72" s="300" t="str" cm="1">
        <f t="array" ref="F72">IF($C72="","",INDEX(import_data,$C72,F$9))</f>
        <v>TROL Belgium</v>
      </c>
      <c r="G72" s="93"/>
      <c r="H72" s="141">
        <f t="shared" si="3"/>
        <v>60</v>
      </c>
      <c r="I72" s="278" t="str">
        <f t="shared" si="5"/>
        <v/>
      </c>
      <c r="K72" s="282" t="str" cm="1">
        <f t="array" ref="K72">IF($I72="","",INDEX(import_data,$I72,K$9))</f>
        <v/>
      </c>
      <c r="L72" s="280" t="str" cm="1">
        <f t="array" ref="L72">IF($I72="","",INDEX(import_data,$I72,L$9))</f>
        <v/>
      </c>
      <c r="M72" s="300" t="str" cm="1">
        <f t="array" ref="M72">IF($I72="","",INDEX(import_data,$I72,M$9))</f>
        <v/>
      </c>
    </row>
    <row r="73" spans="2:13" x14ac:dyDescent="0.25">
      <c r="B73" s="141">
        <f t="shared" si="2"/>
        <v>61</v>
      </c>
      <c r="C73" s="278">
        <f t="shared" si="4"/>
        <v>1389</v>
      </c>
      <c r="E73" s="282" cm="1">
        <f t="array" ref="E73">IF($C73="","",INDEX(import_data,$C73,E$9))</f>
        <v>24</v>
      </c>
      <c r="F73" s="300" t="str" cm="1">
        <f t="array" ref="F73">IF($C73="","",INDEX(import_data,$C73,F$9))</f>
        <v>Turun Metsän.</v>
      </c>
      <c r="G73" s="93"/>
      <c r="H73" s="141">
        <f t="shared" si="3"/>
        <v>61</v>
      </c>
      <c r="I73" s="278" t="str">
        <f t="shared" si="5"/>
        <v/>
      </c>
      <c r="K73" s="282" t="str" cm="1">
        <f t="array" ref="K73">IF($I73="","",INDEX(import_data,$I73,K$9))</f>
        <v/>
      </c>
      <c r="L73" s="280" t="str" cm="1">
        <f t="array" ref="L73">IF($I73="","",INDEX(import_data,$I73,L$9))</f>
        <v/>
      </c>
      <c r="M73" s="300" t="str" cm="1">
        <f t="array" ref="M73">IF($I73="","",INDEX(import_data,$I73,M$9))</f>
        <v/>
      </c>
    </row>
    <row r="74" spans="2:13" x14ac:dyDescent="0.25">
      <c r="B74" s="141">
        <f t="shared" si="2"/>
        <v>62</v>
      </c>
      <c r="C74" s="278">
        <f t="shared" si="4"/>
        <v>1390</v>
      </c>
      <c r="E74" s="282" cm="1">
        <f t="array" ref="E74">IF($C74="","",INDEX(import_data,$C74,E$9))</f>
        <v>41</v>
      </c>
      <c r="F74" s="300" t="str" cm="1">
        <f t="array" ref="F74">IF($C74="","",INDEX(import_data,$C74,F$9))</f>
        <v>Zselici Tájfutók</v>
      </c>
      <c r="G74" s="93"/>
      <c r="H74" s="141">
        <f t="shared" si="3"/>
        <v>62</v>
      </c>
      <c r="I74" s="278" t="str">
        <f t="shared" si="5"/>
        <v/>
      </c>
      <c r="K74" s="282" t="str" cm="1">
        <f t="array" ref="K74">IF($I74="","",INDEX(import_data,$I74,K$9))</f>
        <v/>
      </c>
      <c r="L74" s="280" t="str" cm="1">
        <f t="array" ref="L74">IF($I74="","",INDEX(import_data,$I74,L$9))</f>
        <v/>
      </c>
      <c r="M74" s="300" t="str" cm="1">
        <f t="array" ref="M74">IF($I74="","",INDEX(import_data,$I74,M$9))</f>
        <v/>
      </c>
    </row>
    <row r="75" spans="2:13" x14ac:dyDescent="0.25">
      <c r="B75" s="141">
        <f t="shared" si="2"/>
        <v>63</v>
      </c>
      <c r="C75" s="278" t="str">
        <f t="shared" si="4"/>
        <v/>
      </c>
      <c r="E75" s="282" t="str" cm="1">
        <f t="array" ref="E75">IF($C75="","",INDEX(import_data,$C75,E$9))</f>
        <v/>
      </c>
      <c r="F75" s="300" t="str" cm="1">
        <f t="array" ref="F75">IF($C75="","",INDEX(import_data,$C75,F$9))</f>
        <v/>
      </c>
      <c r="G75" s="93"/>
      <c r="H75" s="141">
        <f t="shared" si="3"/>
        <v>63</v>
      </c>
      <c r="I75" s="278" t="str">
        <f t="shared" si="5"/>
        <v/>
      </c>
      <c r="K75" s="282" t="str" cm="1">
        <f t="array" ref="K75">IF($I75="","",INDEX(import_data,$I75,K$9))</f>
        <v/>
      </c>
      <c r="L75" s="280" t="str" cm="1">
        <f t="array" ref="L75">IF($I75="","",INDEX(import_data,$I75,L$9))</f>
        <v/>
      </c>
      <c r="M75" s="300" t="str" cm="1">
        <f t="array" ref="M75">IF($I75="","",INDEX(import_data,$I75,M$9))</f>
        <v/>
      </c>
    </row>
    <row r="76" spans="2:13" x14ac:dyDescent="0.25">
      <c r="B76" s="141">
        <f t="shared" si="2"/>
        <v>64</v>
      </c>
      <c r="C76" s="278" t="str">
        <f t="shared" si="4"/>
        <v/>
      </c>
      <c r="E76" s="282" t="str" cm="1">
        <f t="array" ref="E76">IF($C76="","",INDEX(import_data,$C76,E$9))</f>
        <v/>
      </c>
      <c r="F76" s="300" t="str" cm="1">
        <f t="array" ref="F76">IF($C76="","",INDEX(import_data,$C76,F$9))</f>
        <v/>
      </c>
      <c r="G76" s="93"/>
      <c r="H76" s="141">
        <f t="shared" si="3"/>
        <v>64</v>
      </c>
      <c r="I76" s="278" t="str">
        <f t="shared" si="5"/>
        <v/>
      </c>
      <c r="K76" s="282" t="str" cm="1">
        <f t="array" ref="K76">IF($I76="","",INDEX(import_data,$I76,K$9))</f>
        <v/>
      </c>
      <c r="L76" s="280" t="str" cm="1">
        <f t="array" ref="L76">IF($I76="","",INDEX(import_data,$I76,L$9))</f>
        <v/>
      </c>
      <c r="M76" s="300" t="str" cm="1">
        <f t="array" ref="M76">IF($I76="","",INDEX(import_data,$I76,M$9))</f>
        <v/>
      </c>
    </row>
    <row r="77" spans="2:13" x14ac:dyDescent="0.25">
      <c r="B77" s="141">
        <f t="shared" si="2"/>
        <v>65</v>
      </c>
      <c r="C77" s="278" t="str">
        <f t="shared" ref="C77:C108" si="6">IFERROR(MATCH($E$8&amp;"-"&amp;B77,import_key,0),"")</f>
        <v/>
      </c>
      <c r="E77" s="282" t="str" cm="1">
        <f t="array" ref="E77">IF($C77="","",INDEX(import_data,$C77,E$9))</f>
        <v/>
      </c>
      <c r="F77" s="300" t="str" cm="1">
        <f t="array" ref="F77">IF($C77="","",INDEX(import_data,$C77,F$9))</f>
        <v/>
      </c>
      <c r="G77" s="93"/>
      <c r="H77" s="141">
        <f t="shared" si="3"/>
        <v>65</v>
      </c>
      <c r="I77" s="278" t="str">
        <f t="shared" ref="I77:I108" si="7">IFERROR(MATCH($K$8&amp;"-"&amp;H77,import_key,0),"")</f>
        <v/>
      </c>
      <c r="K77" s="282" t="str" cm="1">
        <f t="array" ref="K77">IF($I77="","",INDEX(import_data,$I77,K$9))</f>
        <v/>
      </c>
      <c r="L77" s="280" t="str" cm="1">
        <f t="array" ref="L77">IF($I77="","",INDEX(import_data,$I77,L$9))</f>
        <v/>
      </c>
      <c r="M77" s="300" t="str" cm="1">
        <f t="array" ref="M77">IF($I77="","",INDEX(import_data,$I77,M$9))</f>
        <v/>
      </c>
    </row>
    <row r="78" spans="2:13" x14ac:dyDescent="0.25">
      <c r="B78" s="141">
        <f t="shared" si="2"/>
        <v>66</v>
      </c>
      <c r="C78" s="278" t="str">
        <f t="shared" si="6"/>
        <v/>
      </c>
      <c r="E78" s="282" t="str" cm="1">
        <f t="array" ref="E78">IF($C78="","",INDEX(import_data,$C78,E$9))</f>
        <v/>
      </c>
      <c r="F78" s="300" t="str" cm="1">
        <f t="array" ref="F78">IF($C78="","",INDEX(import_data,$C78,F$9))</f>
        <v/>
      </c>
      <c r="G78" s="93"/>
      <c r="H78" s="141">
        <f t="shared" ref="H78:H113" si="8">H77+1</f>
        <v>66</v>
      </c>
      <c r="I78" s="278" t="str">
        <f t="shared" si="7"/>
        <v/>
      </c>
      <c r="K78" s="282" t="str" cm="1">
        <f t="array" ref="K78">IF($I78="","",INDEX(import_data,$I78,K$9))</f>
        <v/>
      </c>
      <c r="L78" s="280" t="str" cm="1">
        <f t="array" ref="L78">IF($I78="","",INDEX(import_data,$I78,L$9))</f>
        <v/>
      </c>
      <c r="M78" s="300" t="str" cm="1">
        <f t="array" ref="M78">IF($I78="","",INDEX(import_data,$I78,M$9))</f>
        <v/>
      </c>
    </row>
    <row r="79" spans="2:13" x14ac:dyDescent="0.25">
      <c r="B79" s="141">
        <f t="shared" si="2"/>
        <v>67</v>
      </c>
      <c r="C79" s="278" t="str">
        <f t="shared" si="6"/>
        <v/>
      </c>
      <c r="E79" s="282" t="str" cm="1">
        <f t="array" ref="E79">IF($C79="","",INDEX(import_data,$C79,E$9))</f>
        <v/>
      </c>
      <c r="F79" s="300" t="str" cm="1">
        <f t="array" ref="F79">IF($C79="","",INDEX(import_data,$C79,F$9))</f>
        <v/>
      </c>
      <c r="G79" s="93"/>
      <c r="H79" s="141">
        <f t="shared" si="8"/>
        <v>67</v>
      </c>
      <c r="I79" s="278" t="str">
        <f t="shared" si="7"/>
        <v/>
      </c>
      <c r="K79" s="282" t="str" cm="1">
        <f t="array" ref="K79">IF($I79="","",INDEX(import_data,$I79,K$9))</f>
        <v/>
      </c>
      <c r="L79" s="280" t="str" cm="1">
        <f t="array" ref="L79">IF($I79="","",INDEX(import_data,$I79,L$9))</f>
        <v/>
      </c>
      <c r="M79" s="300" t="str" cm="1">
        <f t="array" ref="M79">IF($I79="","",INDEX(import_data,$I79,M$9))</f>
        <v/>
      </c>
    </row>
    <row r="80" spans="2:13" x14ac:dyDescent="0.25">
      <c r="B80" s="141">
        <f t="shared" si="2"/>
        <v>68</v>
      </c>
      <c r="C80" s="278" t="str">
        <f t="shared" si="6"/>
        <v/>
      </c>
      <c r="E80" s="282" t="str" cm="1">
        <f t="array" ref="E80">IF($C80="","",INDEX(import_data,$C80,E$9))</f>
        <v/>
      </c>
      <c r="F80" s="300" t="str" cm="1">
        <f t="array" ref="F80">IF($C80="","",INDEX(import_data,$C80,F$9))</f>
        <v/>
      </c>
      <c r="G80" s="93"/>
      <c r="H80" s="141">
        <f t="shared" si="8"/>
        <v>68</v>
      </c>
      <c r="I80" s="278" t="str">
        <f t="shared" si="7"/>
        <v/>
      </c>
      <c r="K80" s="282" t="str" cm="1">
        <f t="array" ref="K80">IF($I80="","",INDEX(import_data,$I80,K$9))</f>
        <v/>
      </c>
      <c r="L80" s="280" t="str" cm="1">
        <f t="array" ref="L80">IF($I80="","",INDEX(import_data,$I80,L$9))</f>
        <v/>
      </c>
      <c r="M80" s="300" t="str" cm="1">
        <f t="array" ref="M80">IF($I80="","",INDEX(import_data,$I80,M$9))</f>
        <v/>
      </c>
    </row>
    <row r="81" spans="2:13" x14ac:dyDescent="0.25">
      <c r="B81" s="141">
        <f t="shared" si="2"/>
        <v>69</v>
      </c>
      <c r="C81" s="278" t="str">
        <f t="shared" si="6"/>
        <v/>
      </c>
      <c r="E81" s="282" t="str" cm="1">
        <f t="array" ref="E81">IF($C81="","",INDEX(import_data,$C81,E$9))</f>
        <v/>
      </c>
      <c r="F81" s="300" t="str" cm="1">
        <f t="array" ref="F81">IF($C81="","",INDEX(import_data,$C81,F$9))</f>
        <v/>
      </c>
      <c r="G81" s="93"/>
      <c r="H81" s="141">
        <f t="shared" si="8"/>
        <v>69</v>
      </c>
      <c r="I81" s="278" t="str">
        <f t="shared" si="7"/>
        <v/>
      </c>
      <c r="K81" s="282" t="str" cm="1">
        <f t="array" ref="K81">IF($I81="","",INDEX(import_data,$I81,K$9))</f>
        <v/>
      </c>
      <c r="L81" s="280" t="str" cm="1">
        <f t="array" ref="L81">IF($I81="","",INDEX(import_data,$I81,L$9))</f>
        <v/>
      </c>
      <c r="M81" s="300" t="str" cm="1">
        <f t="array" ref="M81">IF($I81="","",INDEX(import_data,$I81,M$9))</f>
        <v/>
      </c>
    </row>
    <row r="82" spans="2:13" x14ac:dyDescent="0.25">
      <c r="B82" s="141">
        <f t="shared" si="2"/>
        <v>70</v>
      </c>
      <c r="C82" s="278" t="str">
        <f t="shared" si="6"/>
        <v/>
      </c>
      <c r="E82" s="282" t="str" cm="1">
        <f t="array" ref="E82">IF($C82="","",INDEX(import_data,$C82,E$9))</f>
        <v/>
      </c>
      <c r="F82" s="300" t="str" cm="1">
        <f t="array" ref="F82">IF($C82="","",INDEX(import_data,$C82,F$9))</f>
        <v/>
      </c>
      <c r="G82" s="93"/>
      <c r="H82" s="141">
        <f t="shared" si="8"/>
        <v>70</v>
      </c>
      <c r="I82" s="278" t="str">
        <f t="shared" si="7"/>
        <v/>
      </c>
      <c r="K82" s="282" t="str" cm="1">
        <f t="array" ref="K82">IF($I82="","",INDEX(import_data,$I82,K$9))</f>
        <v/>
      </c>
      <c r="L82" s="280" t="str" cm="1">
        <f t="array" ref="L82">IF($I82="","",INDEX(import_data,$I82,L$9))</f>
        <v/>
      </c>
      <c r="M82" s="300" t="str" cm="1">
        <f t="array" ref="M82">IF($I82="","",INDEX(import_data,$I82,M$9))</f>
        <v/>
      </c>
    </row>
    <row r="83" spans="2:13" x14ac:dyDescent="0.25">
      <c r="B83" s="141">
        <f t="shared" si="2"/>
        <v>71</v>
      </c>
      <c r="C83" s="278" t="str">
        <f t="shared" si="6"/>
        <v/>
      </c>
      <c r="E83" s="282" t="str" cm="1">
        <f t="array" ref="E83">IF($C83="","",INDEX(import_data,$C83,E$9))</f>
        <v/>
      </c>
      <c r="F83" s="300" t="str" cm="1">
        <f t="array" ref="F83">IF($C83="","",INDEX(import_data,$C83,F$9))</f>
        <v/>
      </c>
      <c r="G83" s="93"/>
      <c r="H83" s="141">
        <f t="shared" si="8"/>
        <v>71</v>
      </c>
      <c r="I83" s="278" t="str">
        <f t="shared" si="7"/>
        <v/>
      </c>
      <c r="K83" s="282" t="str" cm="1">
        <f t="array" ref="K83">IF($I83="","",INDEX(import_data,$I83,K$9))</f>
        <v/>
      </c>
      <c r="L83" s="280" t="str" cm="1">
        <f t="array" ref="L83">IF($I83="","",INDEX(import_data,$I83,L$9))</f>
        <v/>
      </c>
      <c r="M83" s="300" t="str" cm="1">
        <f t="array" ref="M83">IF($I83="","",INDEX(import_data,$I83,M$9))</f>
        <v/>
      </c>
    </row>
    <row r="84" spans="2:13" x14ac:dyDescent="0.25">
      <c r="B84" s="141">
        <f t="shared" si="2"/>
        <v>72</v>
      </c>
      <c r="C84" s="278" t="str">
        <f t="shared" si="6"/>
        <v/>
      </c>
      <c r="E84" s="282" t="str" cm="1">
        <f t="array" ref="E84">IF($C84="","",INDEX(import_data,$C84,E$9))</f>
        <v/>
      </c>
      <c r="F84" s="300" t="str" cm="1">
        <f t="array" ref="F84">IF($C84="","",INDEX(import_data,$C84,F$9))</f>
        <v/>
      </c>
      <c r="G84" s="93"/>
      <c r="H84" s="141">
        <f t="shared" si="8"/>
        <v>72</v>
      </c>
      <c r="I84" s="278" t="str">
        <f t="shared" si="7"/>
        <v/>
      </c>
      <c r="K84" s="282" t="str" cm="1">
        <f t="array" ref="K84">IF($I84="","",INDEX(import_data,$I84,K$9))</f>
        <v/>
      </c>
      <c r="L84" s="280" t="str" cm="1">
        <f t="array" ref="L84">IF($I84="","",INDEX(import_data,$I84,L$9))</f>
        <v/>
      </c>
      <c r="M84" s="300" t="str" cm="1">
        <f t="array" ref="M84">IF($I84="","",INDEX(import_data,$I84,M$9))</f>
        <v/>
      </c>
    </row>
    <row r="85" spans="2:13" x14ac:dyDescent="0.25">
      <c r="B85" s="141">
        <f t="shared" si="2"/>
        <v>73</v>
      </c>
      <c r="C85" s="278" t="str">
        <f t="shared" si="6"/>
        <v/>
      </c>
      <c r="E85" s="282" t="str" cm="1">
        <f t="array" ref="E85">IF($C85="","",INDEX(import_data,$C85,E$9))</f>
        <v/>
      </c>
      <c r="F85" s="300" t="str" cm="1">
        <f t="array" ref="F85">IF($C85="","",INDEX(import_data,$C85,F$9))</f>
        <v/>
      </c>
      <c r="G85" s="93"/>
      <c r="H85" s="141">
        <f t="shared" si="8"/>
        <v>73</v>
      </c>
      <c r="I85" s="278" t="str">
        <f t="shared" si="7"/>
        <v/>
      </c>
      <c r="K85" s="282" t="str" cm="1">
        <f t="array" ref="K85">IF($I85="","",INDEX(import_data,$I85,K$9))</f>
        <v/>
      </c>
      <c r="L85" s="280" t="str" cm="1">
        <f t="array" ref="L85">IF($I85="","",INDEX(import_data,$I85,L$9))</f>
        <v/>
      </c>
      <c r="M85" s="300" t="str" cm="1">
        <f t="array" ref="M85">IF($I85="","",INDEX(import_data,$I85,M$9))</f>
        <v/>
      </c>
    </row>
    <row r="86" spans="2:13" x14ac:dyDescent="0.25">
      <c r="B86" s="141">
        <f t="shared" si="2"/>
        <v>74</v>
      </c>
      <c r="C86" s="278" t="str">
        <f t="shared" si="6"/>
        <v/>
      </c>
      <c r="E86" s="282" t="str" cm="1">
        <f t="array" ref="E86">IF($C86="","",INDEX(import_data,$C86,E$9))</f>
        <v/>
      </c>
      <c r="F86" s="300" t="str" cm="1">
        <f t="array" ref="F86">IF($C86="","",INDEX(import_data,$C86,F$9))</f>
        <v/>
      </c>
      <c r="G86" s="93"/>
      <c r="H86" s="141">
        <f t="shared" si="8"/>
        <v>74</v>
      </c>
      <c r="I86" s="278" t="str">
        <f t="shared" si="7"/>
        <v/>
      </c>
      <c r="K86" s="282" t="str" cm="1">
        <f t="array" ref="K86">IF($I86="","",INDEX(import_data,$I86,K$9))</f>
        <v/>
      </c>
      <c r="L86" s="280" t="str" cm="1">
        <f t="array" ref="L86">IF($I86="","",INDEX(import_data,$I86,L$9))</f>
        <v/>
      </c>
      <c r="M86" s="300" t="str" cm="1">
        <f t="array" ref="M86">IF($I86="","",INDEX(import_data,$I86,M$9))</f>
        <v/>
      </c>
    </row>
    <row r="87" spans="2:13" x14ac:dyDescent="0.25">
      <c r="B87" s="141">
        <f t="shared" si="2"/>
        <v>75</v>
      </c>
      <c r="C87" s="278" t="str">
        <f t="shared" si="6"/>
        <v/>
      </c>
      <c r="E87" s="282" t="str" cm="1">
        <f t="array" ref="E87">IF($C87="","",INDEX(import_data,$C87,E$9))</f>
        <v/>
      </c>
      <c r="F87" s="300" t="str" cm="1">
        <f t="array" ref="F87">IF($C87="","",INDEX(import_data,$C87,F$9))</f>
        <v/>
      </c>
      <c r="G87" s="93"/>
      <c r="H87" s="141">
        <f t="shared" si="8"/>
        <v>75</v>
      </c>
      <c r="I87" s="278" t="str">
        <f t="shared" si="7"/>
        <v/>
      </c>
      <c r="K87" s="282" t="str" cm="1">
        <f t="array" ref="K87">IF($I87="","",INDEX(import_data,$I87,K$9))</f>
        <v/>
      </c>
      <c r="L87" s="280" t="str" cm="1">
        <f t="array" ref="L87">IF($I87="","",INDEX(import_data,$I87,L$9))</f>
        <v/>
      </c>
      <c r="M87" s="300" t="str" cm="1">
        <f t="array" ref="M87">IF($I87="","",INDEX(import_data,$I87,M$9))</f>
        <v/>
      </c>
    </row>
    <row r="88" spans="2:13" x14ac:dyDescent="0.25">
      <c r="B88" s="141">
        <f t="shared" si="2"/>
        <v>76</v>
      </c>
      <c r="C88" s="278" t="str">
        <f t="shared" si="6"/>
        <v/>
      </c>
      <c r="E88" s="282" t="str" cm="1">
        <f t="array" ref="E88">IF($C88="","",INDEX(import_data,$C88,E$9))</f>
        <v/>
      </c>
      <c r="F88" s="300" t="str" cm="1">
        <f t="array" ref="F88">IF($C88="","",INDEX(import_data,$C88,F$9))</f>
        <v/>
      </c>
      <c r="G88" s="93"/>
      <c r="H88" s="141">
        <f t="shared" si="8"/>
        <v>76</v>
      </c>
      <c r="I88" s="278" t="str">
        <f t="shared" si="7"/>
        <v/>
      </c>
      <c r="K88" s="282" t="str" cm="1">
        <f t="array" ref="K88">IF($I88="","",INDEX(import_data,$I88,K$9))</f>
        <v/>
      </c>
      <c r="L88" s="280" t="str" cm="1">
        <f t="array" ref="L88">IF($I88="","",INDEX(import_data,$I88,L$9))</f>
        <v/>
      </c>
      <c r="M88" s="300" t="str" cm="1">
        <f t="array" ref="M88">IF($I88="","",INDEX(import_data,$I88,M$9))</f>
        <v/>
      </c>
    </row>
    <row r="89" spans="2:13" x14ac:dyDescent="0.25">
      <c r="B89" s="141">
        <f t="shared" si="2"/>
        <v>77</v>
      </c>
      <c r="C89" s="278" t="str">
        <f t="shared" si="6"/>
        <v/>
      </c>
      <c r="E89" s="282" t="str" cm="1">
        <f t="array" ref="E89">IF($C89="","",INDEX(import_data,$C89,E$9))</f>
        <v/>
      </c>
      <c r="F89" s="300" t="str" cm="1">
        <f t="array" ref="F89">IF($C89="","",INDEX(import_data,$C89,F$9))</f>
        <v/>
      </c>
      <c r="G89" s="93"/>
      <c r="H89" s="141">
        <f t="shared" si="8"/>
        <v>77</v>
      </c>
      <c r="I89" s="278" t="str">
        <f t="shared" si="7"/>
        <v/>
      </c>
      <c r="K89" s="282" t="str" cm="1">
        <f t="array" ref="K89">IF($I89="","",INDEX(import_data,$I89,K$9))</f>
        <v/>
      </c>
      <c r="L89" s="280" t="str" cm="1">
        <f t="array" ref="L89">IF($I89="","",INDEX(import_data,$I89,L$9))</f>
        <v/>
      </c>
      <c r="M89" s="300" t="str" cm="1">
        <f t="array" ref="M89">IF($I89="","",INDEX(import_data,$I89,M$9))</f>
        <v/>
      </c>
    </row>
    <row r="90" spans="2:13" x14ac:dyDescent="0.25">
      <c r="B90" s="141">
        <f t="shared" si="2"/>
        <v>78</v>
      </c>
      <c r="C90" s="278" t="str">
        <f t="shared" si="6"/>
        <v/>
      </c>
      <c r="E90" s="282" t="str" cm="1">
        <f t="array" ref="E90">IF($C90="","",INDEX(import_data,$C90,E$9))</f>
        <v/>
      </c>
      <c r="F90" s="300" t="str" cm="1">
        <f t="array" ref="F90">IF($C90="","",INDEX(import_data,$C90,F$9))</f>
        <v/>
      </c>
      <c r="G90" s="93"/>
      <c r="H90" s="141">
        <f t="shared" si="8"/>
        <v>78</v>
      </c>
      <c r="I90" s="278" t="str">
        <f t="shared" si="7"/>
        <v/>
      </c>
      <c r="K90" s="282" t="str" cm="1">
        <f t="array" ref="K90">IF($I90="","",INDEX(import_data,$I90,K$9))</f>
        <v/>
      </c>
      <c r="L90" s="280" t="str" cm="1">
        <f t="array" ref="L90">IF($I90="","",INDEX(import_data,$I90,L$9))</f>
        <v/>
      </c>
      <c r="M90" s="300" t="str" cm="1">
        <f t="array" ref="M90">IF($I90="","",INDEX(import_data,$I90,M$9))</f>
        <v/>
      </c>
    </row>
    <row r="91" spans="2:13" x14ac:dyDescent="0.25">
      <c r="B91" s="141">
        <f t="shared" si="2"/>
        <v>79</v>
      </c>
      <c r="C91" s="278" t="str">
        <f t="shared" si="6"/>
        <v/>
      </c>
      <c r="E91" s="282" t="str" cm="1">
        <f t="array" ref="E91">IF($C91="","",INDEX(import_data,$C91,E$9))</f>
        <v/>
      </c>
      <c r="F91" s="300" t="str" cm="1">
        <f t="array" ref="F91">IF($C91="","",INDEX(import_data,$C91,F$9))</f>
        <v/>
      </c>
      <c r="G91" s="93"/>
      <c r="H91" s="141">
        <f t="shared" si="8"/>
        <v>79</v>
      </c>
      <c r="I91" s="278" t="str">
        <f t="shared" si="7"/>
        <v/>
      </c>
      <c r="K91" s="282" t="str" cm="1">
        <f t="array" ref="K91">IF($I91="","",INDEX(import_data,$I91,K$9))</f>
        <v/>
      </c>
      <c r="L91" s="280" t="str" cm="1">
        <f t="array" ref="L91">IF($I91="","",INDEX(import_data,$I91,L$9))</f>
        <v/>
      </c>
      <c r="M91" s="300" t="str" cm="1">
        <f t="array" ref="M91">IF($I91="","",INDEX(import_data,$I91,M$9))</f>
        <v/>
      </c>
    </row>
    <row r="92" spans="2:13" x14ac:dyDescent="0.25">
      <c r="B92" s="141">
        <f t="shared" si="2"/>
        <v>80</v>
      </c>
      <c r="C92" s="278" t="str">
        <f t="shared" si="6"/>
        <v/>
      </c>
      <c r="E92" s="282" t="str" cm="1">
        <f t="array" ref="E92">IF($C92="","",INDEX(import_data,$C92,E$9))</f>
        <v/>
      </c>
      <c r="F92" s="300" t="str" cm="1">
        <f t="array" ref="F92">IF($C92="","",INDEX(import_data,$C92,F$9))</f>
        <v/>
      </c>
      <c r="G92" s="93"/>
      <c r="H92" s="141">
        <f t="shared" si="8"/>
        <v>80</v>
      </c>
      <c r="I92" s="278" t="str">
        <f t="shared" si="7"/>
        <v/>
      </c>
      <c r="K92" s="282" t="str" cm="1">
        <f t="array" ref="K92">IF($I92="","",INDEX(import_data,$I92,K$9))</f>
        <v/>
      </c>
      <c r="L92" s="280" t="str" cm="1">
        <f t="array" ref="L92">IF($I92="","",INDEX(import_data,$I92,L$9))</f>
        <v/>
      </c>
      <c r="M92" s="300" t="str" cm="1">
        <f t="array" ref="M92">IF($I92="","",INDEX(import_data,$I92,M$9))</f>
        <v/>
      </c>
    </row>
    <row r="93" spans="2:13" x14ac:dyDescent="0.25">
      <c r="B93" s="141">
        <f t="shared" si="2"/>
        <v>81</v>
      </c>
      <c r="C93" s="278" t="str">
        <f t="shared" si="6"/>
        <v/>
      </c>
      <c r="E93" s="282" t="str" cm="1">
        <f t="array" ref="E93">IF($C93="","",INDEX(import_data,$C93,E$9))</f>
        <v/>
      </c>
      <c r="F93" s="300" t="str" cm="1">
        <f t="array" ref="F93">IF($C93="","",INDEX(import_data,$C93,F$9))</f>
        <v/>
      </c>
      <c r="G93" s="93"/>
      <c r="H93" s="141">
        <f t="shared" si="8"/>
        <v>81</v>
      </c>
      <c r="I93" s="278" t="str">
        <f t="shared" si="7"/>
        <v/>
      </c>
      <c r="K93" s="282" t="str" cm="1">
        <f t="array" ref="K93">IF($I93="","",INDEX(import_data,$I93,K$9))</f>
        <v/>
      </c>
      <c r="L93" s="280" t="str" cm="1">
        <f t="array" ref="L93">IF($I93="","",INDEX(import_data,$I93,L$9))</f>
        <v/>
      </c>
      <c r="M93" s="300" t="str" cm="1">
        <f t="array" ref="M93">IF($I93="","",INDEX(import_data,$I93,M$9))</f>
        <v/>
      </c>
    </row>
    <row r="94" spans="2:13" x14ac:dyDescent="0.25">
      <c r="B94" s="141">
        <f t="shared" si="2"/>
        <v>82</v>
      </c>
      <c r="C94" s="278" t="str">
        <f t="shared" si="6"/>
        <v/>
      </c>
      <c r="E94" s="282" t="str" cm="1">
        <f t="array" ref="E94">IF($C94="","",INDEX(import_data,$C94,E$9))</f>
        <v/>
      </c>
      <c r="F94" s="300" t="str" cm="1">
        <f t="array" ref="F94">IF($C94="","",INDEX(import_data,$C94,F$9))</f>
        <v/>
      </c>
      <c r="G94" s="93"/>
      <c r="H94" s="141">
        <f t="shared" si="8"/>
        <v>82</v>
      </c>
      <c r="I94" s="278" t="str">
        <f t="shared" si="7"/>
        <v/>
      </c>
      <c r="K94" s="282" t="str" cm="1">
        <f t="array" ref="K94">IF($I94="","",INDEX(import_data,$I94,K$9))</f>
        <v/>
      </c>
      <c r="L94" s="280" t="str" cm="1">
        <f t="array" ref="L94">IF($I94="","",INDEX(import_data,$I94,L$9))</f>
        <v/>
      </c>
      <c r="M94" s="300" t="str" cm="1">
        <f t="array" ref="M94">IF($I94="","",INDEX(import_data,$I94,M$9))</f>
        <v/>
      </c>
    </row>
    <row r="95" spans="2:13" x14ac:dyDescent="0.25">
      <c r="B95" s="141">
        <f t="shared" si="2"/>
        <v>83</v>
      </c>
      <c r="C95" s="278" t="str">
        <f t="shared" si="6"/>
        <v/>
      </c>
      <c r="E95" s="282" t="str" cm="1">
        <f t="array" ref="E95">IF($C95="","",INDEX(import_data,$C95,E$9))</f>
        <v/>
      </c>
      <c r="F95" s="300" t="str" cm="1">
        <f t="array" ref="F95">IF($C95="","",INDEX(import_data,$C95,F$9))</f>
        <v/>
      </c>
      <c r="G95" s="93"/>
      <c r="H95" s="141">
        <f t="shared" si="8"/>
        <v>83</v>
      </c>
      <c r="I95" s="278" t="str">
        <f t="shared" si="7"/>
        <v/>
      </c>
      <c r="K95" s="282" t="str" cm="1">
        <f t="array" ref="K95">IF($I95="","",INDEX(import_data,$I95,K$9))</f>
        <v/>
      </c>
      <c r="L95" s="280" t="str" cm="1">
        <f t="array" ref="L95">IF($I95="","",INDEX(import_data,$I95,L$9))</f>
        <v/>
      </c>
      <c r="M95" s="300" t="str" cm="1">
        <f t="array" ref="M95">IF($I95="","",INDEX(import_data,$I95,M$9))</f>
        <v/>
      </c>
    </row>
    <row r="96" spans="2:13" x14ac:dyDescent="0.25">
      <c r="B96" s="141">
        <f t="shared" si="2"/>
        <v>84</v>
      </c>
      <c r="C96" s="278" t="str">
        <f t="shared" si="6"/>
        <v/>
      </c>
      <c r="E96" s="282" t="str" cm="1">
        <f t="array" ref="E96">IF($C96="","",INDEX(import_data,$C96,E$9))</f>
        <v/>
      </c>
      <c r="F96" s="300" t="str" cm="1">
        <f t="array" ref="F96">IF($C96="","",INDEX(import_data,$C96,F$9))</f>
        <v/>
      </c>
      <c r="G96" s="93"/>
      <c r="H96" s="141">
        <f t="shared" si="8"/>
        <v>84</v>
      </c>
      <c r="I96" s="278" t="str">
        <f t="shared" si="7"/>
        <v/>
      </c>
      <c r="K96" s="282" t="str" cm="1">
        <f t="array" ref="K96">IF($I96="","",INDEX(import_data,$I96,K$9))</f>
        <v/>
      </c>
      <c r="L96" s="280" t="str" cm="1">
        <f t="array" ref="L96">IF($I96="","",INDEX(import_data,$I96,L$9))</f>
        <v/>
      </c>
      <c r="M96" s="300" t="str" cm="1">
        <f t="array" ref="M96">IF($I96="","",INDEX(import_data,$I96,M$9))</f>
        <v/>
      </c>
    </row>
    <row r="97" spans="2:13" x14ac:dyDescent="0.25">
      <c r="B97" s="141">
        <f t="shared" si="2"/>
        <v>85</v>
      </c>
      <c r="C97" s="278" t="str">
        <f t="shared" si="6"/>
        <v/>
      </c>
      <c r="E97" s="282" t="str" cm="1">
        <f t="array" ref="E97">IF($C97="","",INDEX(import_data,$C97,E$9))</f>
        <v/>
      </c>
      <c r="F97" s="300" t="str" cm="1">
        <f t="array" ref="F97">IF($C97="","",INDEX(import_data,$C97,F$9))</f>
        <v/>
      </c>
      <c r="G97" s="93"/>
      <c r="H97" s="141">
        <f t="shared" si="8"/>
        <v>85</v>
      </c>
      <c r="I97" s="278" t="str">
        <f t="shared" si="7"/>
        <v/>
      </c>
      <c r="K97" s="282" t="str" cm="1">
        <f t="array" ref="K97">IF($I97="","",INDEX(import_data,$I97,K$9))</f>
        <v/>
      </c>
      <c r="L97" s="280" t="str" cm="1">
        <f t="array" ref="L97">IF($I97="","",INDEX(import_data,$I97,L$9))</f>
        <v/>
      </c>
      <c r="M97" s="300" t="str" cm="1">
        <f t="array" ref="M97">IF($I97="","",INDEX(import_data,$I97,M$9))</f>
        <v/>
      </c>
    </row>
    <row r="98" spans="2:13" x14ac:dyDescent="0.25">
      <c r="B98" s="141">
        <f t="shared" si="2"/>
        <v>86</v>
      </c>
      <c r="C98" s="278" t="str">
        <f t="shared" si="6"/>
        <v/>
      </c>
      <c r="E98" s="282" t="str" cm="1">
        <f t="array" ref="E98">IF($C98="","",INDEX(import_data,$C98,E$9))</f>
        <v/>
      </c>
      <c r="F98" s="300" t="str" cm="1">
        <f t="array" ref="F98">IF($C98="","",INDEX(import_data,$C98,F$9))</f>
        <v/>
      </c>
      <c r="G98" s="93"/>
      <c r="H98" s="141">
        <f t="shared" si="8"/>
        <v>86</v>
      </c>
      <c r="I98" s="278" t="str">
        <f t="shared" si="7"/>
        <v/>
      </c>
      <c r="K98" s="282" t="str" cm="1">
        <f t="array" ref="K98">IF($I98="","",INDEX(import_data,$I98,K$9))</f>
        <v/>
      </c>
      <c r="L98" s="280" t="str" cm="1">
        <f t="array" ref="L98">IF($I98="","",INDEX(import_data,$I98,L$9))</f>
        <v/>
      </c>
      <c r="M98" s="300" t="str" cm="1">
        <f t="array" ref="M98">IF($I98="","",INDEX(import_data,$I98,M$9))</f>
        <v/>
      </c>
    </row>
    <row r="99" spans="2:13" x14ac:dyDescent="0.25">
      <c r="B99" s="141">
        <f t="shared" si="2"/>
        <v>87</v>
      </c>
      <c r="C99" s="278" t="str">
        <f t="shared" si="6"/>
        <v/>
      </c>
      <c r="E99" s="282" t="str" cm="1">
        <f t="array" ref="E99">IF($C99="","",INDEX(import_data,$C99,E$9))</f>
        <v/>
      </c>
      <c r="F99" s="300" t="str" cm="1">
        <f t="array" ref="F99">IF($C99="","",INDEX(import_data,$C99,F$9))</f>
        <v/>
      </c>
      <c r="G99" s="93"/>
      <c r="H99" s="141">
        <f t="shared" si="8"/>
        <v>87</v>
      </c>
      <c r="I99" s="278" t="str">
        <f t="shared" si="7"/>
        <v/>
      </c>
      <c r="K99" s="282" t="str" cm="1">
        <f t="array" ref="K99">IF($I99="","",INDEX(import_data,$I99,K$9))</f>
        <v/>
      </c>
      <c r="L99" s="280" t="str" cm="1">
        <f t="array" ref="L99">IF($I99="","",INDEX(import_data,$I99,L$9))</f>
        <v/>
      </c>
      <c r="M99" s="300" t="str" cm="1">
        <f t="array" ref="M99">IF($I99="","",INDEX(import_data,$I99,M$9))</f>
        <v/>
      </c>
    </row>
    <row r="100" spans="2:13" x14ac:dyDescent="0.25">
      <c r="B100" s="141">
        <f t="shared" si="2"/>
        <v>88</v>
      </c>
      <c r="C100" s="278" t="str">
        <f t="shared" si="6"/>
        <v/>
      </c>
      <c r="E100" s="282" t="str" cm="1">
        <f t="array" ref="E100">IF($C100="","",INDEX(import_data,$C100,E$9))</f>
        <v/>
      </c>
      <c r="F100" s="300" t="str" cm="1">
        <f t="array" ref="F100">IF($C100="","",INDEX(import_data,$C100,F$9))</f>
        <v/>
      </c>
      <c r="G100" s="93"/>
      <c r="H100" s="141">
        <f t="shared" si="8"/>
        <v>88</v>
      </c>
      <c r="I100" s="278" t="str">
        <f t="shared" si="7"/>
        <v/>
      </c>
      <c r="K100" s="282" t="str" cm="1">
        <f t="array" ref="K100">IF($I100="","",INDEX(import_data,$I100,K$9))</f>
        <v/>
      </c>
      <c r="L100" s="280" t="str" cm="1">
        <f t="array" ref="L100">IF($I100="","",INDEX(import_data,$I100,L$9))</f>
        <v/>
      </c>
      <c r="M100" s="300" t="str" cm="1">
        <f t="array" ref="M100">IF($I100="","",INDEX(import_data,$I100,M$9))</f>
        <v/>
      </c>
    </row>
    <row r="101" spans="2:13" x14ac:dyDescent="0.25">
      <c r="B101" s="141">
        <f t="shared" si="2"/>
        <v>89</v>
      </c>
      <c r="C101" s="278" t="str">
        <f t="shared" si="6"/>
        <v/>
      </c>
      <c r="E101" s="282" t="str" cm="1">
        <f t="array" ref="E101">IF($C101="","",INDEX(import_data,$C101,E$9))</f>
        <v/>
      </c>
      <c r="F101" s="300" t="str" cm="1">
        <f t="array" ref="F101">IF($C101="","",INDEX(import_data,$C101,F$9))</f>
        <v/>
      </c>
      <c r="G101" s="93"/>
      <c r="H101" s="141">
        <f t="shared" si="8"/>
        <v>89</v>
      </c>
      <c r="I101" s="278" t="str">
        <f t="shared" si="7"/>
        <v/>
      </c>
      <c r="K101" s="282" t="str" cm="1">
        <f t="array" ref="K101">IF($I101="","",INDEX(import_data,$I101,K$9))</f>
        <v/>
      </c>
      <c r="L101" s="280" t="str" cm="1">
        <f t="array" ref="L101">IF($I101="","",INDEX(import_data,$I101,L$9))</f>
        <v/>
      </c>
      <c r="M101" s="300" t="str" cm="1">
        <f t="array" ref="M101">IF($I101="","",INDEX(import_data,$I101,M$9))</f>
        <v/>
      </c>
    </row>
    <row r="102" spans="2:13" x14ac:dyDescent="0.25">
      <c r="B102" s="141">
        <f t="shared" si="2"/>
        <v>90</v>
      </c>
      <c r="C102" s="278" t="str">
        <f t="shared" si="6"/>
        <v/>
      </c>
      <c r="E102" s="282" t="str" cm="1">
        <f t="array" ref="E102">IF($C102="","",INDEX(import_data,$C102,E$9))</f>
        <v/>
      </c>
      <c r="F102" s="300" t="str" cm="1">
        <f t="array" ref="F102">IF($C102="","",INDEX(import_data,$C102,F$9))</f>
        <v/>
      </c>
      <c r="G102" s="93"/>
      <c r="H102" s="141">
        <f t="shared" si="8"/>
        <v>90</v>
      </c>
      <c r="I102" s="278" t="str">
        <f t="shared" si="7"/>
        <v/>
      </c>
      <c r="K102" s="282" t="str" cm="1">
        <f t="array" ref="K102">IF($I102="","",INDEX(import_data,$I102,K$9))</f>
        <v/>
      </c>
      <c r="L102" s="280" t="str" cm="1">
        <f t="array" ref="L102">IF($I102="","",INDEX(import_data,$I102,L$9))</f>
        <v/>
      </c>
      <c r="M102" s="300" t="str" cm="1">
        <f t="array" ref="M102">IF($I102="","",INDEX(import_data,$I102,M$9))</f>
        <v/>
      </c>
    </row>
    <row r="103" spans="2:13" x14ac:dyDescent="0.25">
      <c r="B103" s="141">
        <f t="shared" si="2"/>
        <v>91</v>
      </c>
      <c r="C103" s="278" t="str">
        <f t="shared" si="6"/>
        <v/>
      </c>
      <c r="E103" s="282" t="str" cm="1">
        <f t="array" ref="E103">IF($C103="","",INDEX(import_data,$C103,E$9))</f>
        <v/>
      </c>
      <c r="F103" s="300" t="str" cm="1">
        <f t="array" ref="F103">IF($C103="","",INDEX(import_data,$C103,F$9))</f>
        <v/>
      </c>
      <c r="G103" s="93"/>
      <c r="H103" s="141">
        <f t="shared" si="8"/>
        <v>91</v>
      </c>
      <c r="I103" s="278" t="str">
        <f t="shared" si="7"/>
        <v/>
      </c>
      <c r="K103" s="282" t="str" cm="1">
        <f t="array" ref="K103">IF($I103="","",INDEX(import_data,$I103,K$9))</f>
        <v/>
      </c>
      <c r="L103" s="280" t="str" cm="1">
        <f t="array" ref="L103">IF($I103="","",INDEX(import_data,$I103,L$9))</f>
        <v/>
      </c>
      <c r="M103" s="300" t="str" cm="1">
        <f t="array" ref="M103">IF($I103="","",INDEX(import_data,$I103,M$9))</f>
        <v/>
      </c>
    </row>
    <row r="104" spans="2:13" x14ac:dyDescent="0.25">
      <c r="B104" s="141">
        <f t="shared" si="2"/>
        <v>92</v>
      </c>
      <c r="C104" s="278" t="str">
        <f t="shared" si="6"/>
        <v/>
      </c>
      <c r="E104" s="282" t="str" cm="1">
        <f t="array" ref="E104">IF($C104="","",INDEX(import_data,$C104,E$9))</f>
        <v/>
      </c>
      <c r="F104" s="300" t="str" cm="1">
        <f t="array" ref="F104">IF($C104="","",INDEX(import_data,$C104,F$9))</f>
        <v/>
      </c>
      <c r="G104" s="93"/>
      <c r="H104" s="141">
        <f t="shared" si="8"/>
        <v>92</v>
      </c>
      <c r="I104" s="278" t="str">
        <f t="shared" si="7"/>
        <v/>
      </c>
      <c r="K104" s="282" t="str" cm="1">
        <f t="array" ref="K104">IF($I104="","",INDEX(import_data,$I104,K$9))</f>
        <v/>
      </c>
      <c r="L104" s="280" t="str" cm="1">
        <f t="array" ref="L104">IF($I104="","",INDEX(import_data,$I104,L$9))</f>
        <v/>
      </c>
      <c r="M104" s="300" t="str" cm="1">
        <f t="array" ref="M104">IF($I104="","",INDEX(import_data,$I104,M$9))</f>
        <v/>
      </c>
    </row>
    <row r="105" spans="2:13" x14ac:dyDescent="0.25">
      <c r="B105" s="141">
        <f t="shared" si="2"/>
        <v>93</v>
      </c>
      <c r="C105" s="278" t="str">
        <f t="shared" si="6"/>
        <v/>
      </c>
      <c r="E105" s="282" t="str" cm="1">
        <f t="array" ref="E105">IF($C105="","",INDEX(import_data,$C105,E$9))</f>
        <v/>
      </c>
      <c r="F105" s="300" t="str" cm="1">
        <f t="array" ref="F105">IF($C105="","",INDEX(import_data,$C105,F$9))</f>
        <v/>
      </c>
      <c r="G105" s="93"/>
      <c r="H105" s="141">
        <f t="shared" si="8"/>
        <v>93</v>
      </c>
      <c r="I105" s="278" t="str">
        <f t="shared" si="7"/>
        <v/>
      </c>
      <c r="K105" s="282" t="str" cm="1">
        <f t="array" ref="K105">IF($I105="","",INDEX(import_data,$I105,K$9))</f>
        <v/>
      </c>
      <c r="L105" s="280" t="str" cm="1">
        <f t="array" ref="L105">IF($I105="","",INDEX(import_data,$I105,L$9))</f>
        <v/>
      </c>
      <c r="M105" s="300" t="str" cm="1">
        <f t="array" ref="M105">IF($I105="","",INDEX(import_data,$I105,M$9))</f>
        <v/>
      </c>
    </row>
    <row r="106" spans="2:13" x14ac:dyDescent="0.25">
      <c r="B106" s="141">
        <f t="shared" si="2"/>
        <v>94</v>
      </c>
      <c r="C106" s="278" t="str">
        <f t="shared" si="6"/>
        <v/>
      </c>
      <c r="E106" s="282" t="str" cm="1">
        <f t="array" ref="E106">IF($C106="","",INDEX(import_data,$C106,E$9))</f>
        <v/>
      </c>
      <c r="F106" s="300" t="str" cm="1">
        <f t="array" ref="F106">IF($C106="","",INDEX(import_data,$C106,F$9))</f>
        <v/>
      </c>
      <c r="G106" s="93"/>
      <c r="H106" s="141">
        <f t="shared" si="8"/>
        <v>94</v>
      </c>
      <c r="I106" s="278" t="str">
        <f t="shared" si="7"/>
        <v/>
      </c>
      <c r="K106" s="282" t="str" cm="1">
        <f t="array" ref="K106">IF($I106="","",INDEX(import_data,$I106,K$9))</f>
        <v/>
      </c>
      <c r="L106" s="280" t="str" cm="1">
        <f t="array" ref="L106">IF($I106="","",INDEX(import_data,$I106,L$9))</f>
        <v/>
      </c>
      <c r="M106" s="300" t="str" cm="1">
        <f t="array" ref="M106">IF($I106="","",INDEX(import_data,$I106,M$9))</f>
        <v/>
      </c>
    </row>
    <row r="107" spans="2:13" x14ac:dyDescent="0.25">
      <c r="B107" s="141">
        <f t="shared" si="2"/>
        <v>95</v>
      </c>
      <c r="C107" s="278" t="str">
        <f t="shared" si="6"/>
        <v/>
      </c>
      <c r="E107" s="282" t="str" cm="1">
        <f t="array" ref="E107">IF($C107="","",INDEX(import_data,$C107,E$9))</f>
        <v/>
      </c>
      <c r="F107" s="300" t="str" cm="1">
        <f t="array" ref="F107">IF($C107="","",INDEX(import_data,$C107,F$9))</f>
        <v/>
      </c>
      <c r="G107" s="93"/>
      <c r="H107" s="141">
        <f t="shared" si="8"/>
        <v>95</v>
      </c>
      <c r="I107" s="278" t="str">
        <f t="shared" si="7"/>
        <v/>
      </c>
      <c r="K107" s="282" t="str" cm="1">
        <f t="array" ref="K107">IF($I107="","",INDEX(import_data,$I107,K$9))</f>
        <v/>
      </c>
      <c r="L107" s="280" t="str" cm="1">
        <f t="array" ref="L107">IF($I107="","",INDEX(import_data,$I107,L$9))</f>
        <v/>
      </c>
      <c r="M107" s="300" t="str" cm="1">
        <f t="array" ref="M107">IF($I107="","",INDEX(import_data,$I107,M$9))</f>
        <v/>
      </c>
    </row>
    <row r="108" spans="2:13" x14ac:dyDescent="0.25">
      <c r="B108" s="141">
        <f t="shared" si="2"/>
        <v>96</v>
      </c>
      <c r="C108" s="278" t="str">
        <f t="shared" si="6"/>
        <v/>
      </c>
      <c r="E108" s="282" t="str" cm="1">
        <f t="array" ref="E108">IF($C108="","",INDEX(import_data,$C108,E$9))</f>
        <v/>
      </c>
      <c r="F108" s="300" t="str" cm="1">
        <f t="array" ref="F108">IF($C108="","",INDEX(import_data,$C108,F$9))</f>
        <v/>
      </c>
      <c r="G108" s="93"/>
      <c r="H108" s="141">
        <f t="shared" si="8"/>
        <v>96</v>
      </c>
      <c r="I108" s="278" t="str">
        <f t="shared" si="7"/>
        <v/>
      </c>
      <c r="K108" s="282" t="str" cm="1">
        <f t="array" ref="K108">IF($I108="","",INDEX(import_data,$I108,K$9))</f>
        <v/>
      </c>
      <c r="L108" s="280" t="str" cm="1">
        <f t="array" ref="L108">IF($I108="","",INDEX(import_data,$I108,L$9))</f>
        <v/>
      </c>
      <c r="M108" s="300" t="str" cm="1">
        <f t="array" ref="M108">IF($I108="","",INDEX(import_data,$I108,M$9))</f>
        <v/>
      </c>
    </row>
    <row r="109" spans="2:13" x14ac:dyDescent="0.25">
      <c r="B109" s="141">
        <f t="shared" si="2"/>
        <v>97</v>
      </c>
      <c r="C109" s="278" t="str">
        <f t="shared" ref="C109:C113" si="9">IFERROR(MATCH($E$8&amp;"-"&amp;B109,import_key,0),"")</f>
        <v/>
      </c>
      <c r="E109" s="282" t="str" cm="1">
        <f t="array" ref="E109">IF($C109="","",INDEX(import_data,$C109,E$9))</f>
        <v/>
      </c>
      <c r="F109" s="300" t="str" cm="1">
        <f t="array" ref="F109">IF($C109="","",INDEX(import_data,$C109,F$9))</f>
        <v/>
      </c>
      <c r="G109" s="93"/>
      <c r="H109" s="141">
        <f t="shared" si="8"/>
        <v>97</v>
      </c>
      <c r="I109" s="278" t="str">
        <f t="shared" ref="I109:I113" si="10">IFERROR(MATCH($K$8&amp;"-"&amp;H109,import_key,0),"")</f>
        <v/>
      </c>
      <c r="K109" s="282" t="str" cm="1">
        <f t="array" ref="K109">IF($I109="","",INDEX(import_data,$I109,K$9))</f>
        <v/>
      </c>
      <c r="L109" s="280" t="str" cm="1">
        <f t="array" ref="L109">IF($I109="","",INDEX(import_data,$I109,L$9))</f>
        <v/>
      </c>
      <c r="M109" s="300" t="str" cm="1">
        <f t="array" ref="M109">IF($I109="","",INDEX(import_data,$I109,M$9))</f>
        <v/>
      </c>
    </row>
    <row r="110" spans="2:13" x14ac:dyDescent="0.25">
      <c r="B110" s="141">
        <f t="shared" si="2"/>
        <v>98</v>
      </c>
      <c r="C110" s="278" t="str">
        <f t="shared" si="9"/>
        <v/>
      </c>
      <c r="E110" s="282" t="str" cm="1">
        <f t="array" ref="E110">IF($C110="","",INDEX(import_data,$C110,E$9))</f>
        <v/>
      </c>
      <c r="F110" s="300" t="str" cm="1">
        <f t="array" ref="F110">IF($C110="","",INDEX(import_data,$C110,F$9))</f>
        <v/>
      </c>
      <c r="G110" s="93"/>
      <c r="H110" s="141">
        <f t="shared" si="8"/>
        <v>98</v>
      </c>
      <c r="I110" s="278" t="str">
        <f t="shared" si="10"/>
        <v/>
      </c>
      <c r="K110" s="282" t="str" cm="1">
        <f t="array" ref="K110">IF($I110="","",INDEX(import_data,$I110,K$9))</f>
        <v/>
      </c>
      <c r="L110" s="280" t="str" cm="1">
        <f t="array" ref="L110">IF($I110="","",INDEX(import_data,$I110,L$9))</f>
        <v/>
      </c>
      <c r="M110" s="300" t="str" cm="1">
        <f t="array" ref="M110">IF($I110="","",INDEX(import_data,$I110,M$9))</f>
        <v/>
      </c>
    </row>
    <row r="111" spans="2:13" x14ac:dyDescent="0.25">
      <c r="B111" s="141">
        <f t="shared" si="2"/>
        <v>99</v>
      </c>
      <c r="C111" s="278" t="str">
        <f t="shared" si="9"/>
        <v/>
      </c>
      <c r="E111" s="282" t="str" cm="1">
        <f t="array" ref="E111">IF($C111="","",INDEX(import_data,$C111,E$9))</f>
        <v/>
      </c>
      <c r="F111" s="300" t="str" cm="1">
        <f t="array" ref="F111">IF($C111="","",INDEX(import_data,$C111,F$9))</f>
        <v/>
      </c>
      <c r="G111" s="93"/>
      <c r="H111" s="141">
        <f t="shared" si="8"/>
        <v>99</v>
      </c>
      <c r="I111" s="278" t="str">
        <f t="shared" si="10"/>
        <v/>
      </c>
      <c r="K111" s="282" t="str" cm="1">
        <f t="array" ref="K111">IF($I111="","",INDEX(import_data,$I111,K$9))</f>
        <v/>
      </c>
      <c r="L111" s="280" t="str" cm="1">
        <f t="array" ref="L111">IF($I111="","",INDEX(import_data,$I111,L$9))</f>
        <v/>
      </c>
      <c r="M111" s="300" t="str" cm="1">
        <f t="array" ref="M111">IF($I111="","",INDEX(import_data,$I111,M$9))</f>
        <v/>
      </c>
    </row>
    <row r="112" spans="2:13" ht="15.75" thickBot="1" x14ac:dyDescent="0.3">
      <c r="B112" s="141">
        <f t="shared" si="2"/>
        <v>100</v>
      </c>
      <c r="C112" s="278" t="str">
        <f t="shared" si="9"/>
        <v/>
      </c>
      <c r="E112" s="302" t="str" cm="1">
        <f t="array" ref="E112">IF($C112="","",INDEX(import_data,$C112,E$9))</f>
        <v/>
      </c>
      <c r="F112" s="303" t="str" cm="1">
        <f t="array" ref="F112">IF($C112="","",INDEX(import_data,$C112,F$9))</f>
        <v/>
      </c>
      <c r="G112" s="93"/>
      <c r="H112" s="141">
        <f t="shared" si="8"/>
        <v>100</v>
      </c>
      <c r="I112" s="278" t="str">
        <f t="shared" si="10"/>
        <v/>
      </c>
      <c r="K112" s="302" t="str" cm="1">
        <f t="array" ref="K112">IF($I112="","",INDEX(import_data,$I112,K$9))</f>
        <v/>
      </c>
      <c r="L112" s="286" t="str" cm="1">
        <f t="array" ref="L112">IF($I112="","",INDEX(import_data,$I112,L$9))</f>
        <v/>
      </c>
      <c r="M112" s="303" t="str" cm="1">
        <f t="array" ref="M112">IF($I112="","",INDEX(import_data,$I112,M$9))</f>
        <v/>
      </c>
    </row>
    <row r="113" spans="2:9" ht="15.75" thickBot="1" x14ac:dyDescent="0.3">
      <c r="B113" s="147">
        <f t="shared" si="2"/>
        <v>101</v>
      </c>
      <c r="C113" s="315" t="str">
        <f t="shared" si="9"/>
        <v/>
      </c>
      <c r="H113" s="147">
        <f t="shared" si="8"/>
        <v>101</v>
      </c>
      <c r="I113" s="315" t="str">
        <f t="shared" si="10"/>
        <v/>
      </c>
    </row>
  </sheetData>
  <sheetProtection sheet="1" objects="1" scenarios="1"/>
  <mergeCells count="7">
    <mergeCell ref="K8:M8"/>
    <mergeCell ref="E8:F8"/>
    <mergeCell ref="K6:M6"/>
    <mergeCell ref="K4:M4"/>
    <mergeCell ref="E2:M2"/>
    <mergeCell ref="E4:F4"/>
    <mergeCell ref="E6:F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G53"/>
  <sheetViews>
    <sheetView workbookViewId="0">
      <selection activeCell="E2" sqref="E2:G2"/>
    </sheetView>
  </sheetViews>
  <sheetFormatPr defaultRowHeight="15" x14ac:dyDescent="0.25"/>
  <cols>
    <col min="1" max="1" width="2.85546875" style="92" customWidth="1"/>
    <col min="2" max="3" width="6.85546875" style="94" customWidth="1"/>
    <col min="4" max="4" width="2.85546875" style="92" customWidth="1"/>
    <col min="5" max="5" width="14.28515625" style="92" customWidth="1"/>
    <col min="6" max="6" width="25.7109375" style="92" customWidth="1"/>
    <col min="7" max="7" width="17.140625" style="92" customWidth="1"/>
    <col min="8" max="16384" width="9.140625" style="92"/>
  </cols>
  <sheetData>
    <row r="1" spans="2:7" ht="15.75" thickBot="1" x14ac:dyDescent="0.3"/>
    <row r="2" spans="2:7" ht="32.25" thickBot="1" x14ac:dyDescent="0.55000000000000004">
      <c r="E2" s="393" t="s">
        <v>121</v>
      </c>
      <c r="F2" s="394"/>
      <c r="G2" s="395"/>
    </row>
    <row r="4" spans="2:7" ht="21.75" hidden="1" thickBot="1" x14ac:dyDescent="0.4">
      <c r="E4" s="405" t="s">
        <v>46</v>
      </c>
      <c r="F4" s="406"/>
      <c r="G4" s="407"/>
    </row>
    <row r="5" spans="2:7" ht="15.75" hidden="1" thickBot="1" x14ac:dyDescent="0.3"/>
    <row r="6" spans="2:7" ht="107.25" hidden="1" customHeight="1" thickBot="1" x14ac:dyDescent="0.3">
      <c r="E6" s="399" t="s">
        <v>101</v>
      </c>
      <c r="F6" s="400"/>
      <c r="G6" s="401"/>
    </row>
    <row r="7" spans="2:7" hidden="1" x14ac:dyDescent="0.25"/>
    <row r="8" spans="2:7" ht="15.75" thickBot="1" x14ac:dyDescent="0.3">
      <c r="E8" s="402" t="s">
        <v>105</v>
      </c>
      <c r="F8" s="403"/>
      <c r="G8" s="404"/>
    </row>
    <row r="9" spans="2:7" x14ac:dyDescent="0.25">
      <c r="E9" s="293">
        <v>3</v>
      </c>
      <c r="F9" s="288">
        <v>2</v>
      </c>
      <c r="G9" s="294">
        <v>4</v>
      </c>
    </row>
    <row r="10" spans="2:7" ht="7.5" customHeight="1" x14ac:dyDescent="0.25">
      <c r="E10" s="93"/>
      <c r="F10" s="93"/>
      <c r="G10" s="93"/>
    </row>
    <row r="11" spans="2:7" x14ac:dyDescent="0.25">
      <c r="B11" s="93"/>
      <c r="E11" s="295" t="s">
        <v>102</v>
      </c>
      <c r="F11" s="296" t="s">
        <v>103</v>
      </c>
      <c r="G11" s="297" t="s">
        <v>104</v>
      </c>
    </row>
    <row r="12" spans="2:7" ht="7.5" customHeight="1" thickBot="1" x14ac:dyDescent="0.3">
      <c r="E12" s="93"/>
      <c r="F12" s="93"/>
      <c r="G12" s="93"/>
    </row>
    <row r="13" spans="2:7" x14ac:dyDescent="0.25">
      <c r="B13" s="135">
        <f t="shared" ref="B13:B53" si="0">B12+1</f>
        <v>1</v>
      </c>
      <c r="C13" s="273">
        <f t="shared" ref="C13:C53" si="1">IFERROR(MATCH($E$8&amp;"-"&amp;B13,import_key,0),"")</f>
        <v>1</v>
      </c>
      <c r="E13" s="298" cm="1">
        <f t="array" ref="E13">IF($C13="","",INDEX(import_data,$C13,E$9))</f>
        <v>4</v>
      </c>
      <c r="F13" s="275" t="str" cm="1">
        <f t="array" ref="F13">IF($C13="","",INDEX(import_data,$C13,F$9))</f>
        <v>Austrija</v>
      </c>
      <c r="G13" s="299" t="str" cm="1">
        <f t="array" ref="G13">IF($C13="","",INDEX(import_data,$C13,G$9))</f>
        <v>Aut</v>
      </c>
    </row>
    <row r="14" spans="2:7" x14ac:dyDescent="0.25">
      <c r="B14" s="141">
        <f t="shared" si="0"/>
        <v>2</v>
      </c>
      <c r="C14" s="278">
        <f t="shared" si="1"/>
        <v>2</v>
      </c>
      <c r="E14" s="282" cm="1">
        <f t="array" ref="E14">IF($C14="","",INDEX(import_data,$C14,E$9))</f>
        <v>8</v>
      </c>
      <c r="F14" s="280" t="str" cm="1">
        <f t="array" ref="F14">IF($C14="","",INDEX(import_data,$C14,F$9))</f>
        <v>Belgija</v>
      </c>
      <c r="G14" s="300" t="str" cm="1">
        <f t="array" ref="G14">IF($C14="","",INDEX(import_data,$C14,G$9))</f>
        <v>Bel</v>
      </c>
    </row>
    <row r="15" spans="2:7" x14ac:dyDescent="0.25">
      <c r="B15" s="141">
        <f t="shared" si="0"/>
        <v>3</v>
      </c>
      <c r="C15" s="278">
        <f t="shared" si="1"/>
        <v>3</v>
      </c>
      <c r="E15" s="282" cm="1">
        <f t="array" ref="E15">IF($C15="","",INDEX(import_data,$C15,E$9))</f>
        <v>9</v>
      </c>
      <c r="F15" s="280" t="str" cm="1">
        <f t="array" ref="F15">IF($C15="","",INDEX(import_data,$C15,F$9))</f>
        <v>Češka</v>
      </c>
      <c r="G15" s="300" t="str" cm="1">
        <f t="array" ref="G15">IF($C15="","",INDEX(import_data,$C15,G$9))</f>
        <v>Cze</v>
      </c>
    </row>
    <row r="16" spans="2:7" x14ac:dyDescent="0.25">
      <c r="B16" s="141">
        <f t="shared" si="0"/>
        <v>4</v>
      </c>
      <c r="C16" s="278">
        <f t="shared" si="1"/>
        <v>4</v>
      </c>
      <c r="E16" s="282" cm="1">
        <f t="array" ref="E16">IF($C16="","",INDEX(import_data,$C16,E$9))</f>
        <v>6</v>
      </c>
      <c r="F16" s="280" t="str" cm="1">
        <f t="array" ref="F16">IF($C16="","",INDEX(import_data,$C16,F$9))</f>
        <v>Finska</v>
      </c>
      <c r="G16" s="300" t="str" cm="1">
        <f t="array" ref="G16">IF($C16="","",INDEX(import_data,$C16,G$9))</f>
        <v>Fin</v>
      </c>
    </row>
    <row r="17" spans="2:7" x14ac:dyDescent="0.25">
      <c r="B17" s="141">
        <f t="shared" si="0"/>
        <v>5</v>
      </c>
      <c r="C17" s="278">
        <f t="shared" si="1"/>
        <v>5</v>
      </c>
      <c r="E17" s="282" cm="1">
        <f t="array" ref="E17">IF($C17="","",INDEX(import_data,$C17,E$9))</f>
        <v>16</v>
      </c>
      <c r="F17" s="280" t="str" cm="1">
        <f t="array" ref="F17">IF($C17="","",INDEX(import_data,$C17,F$9))</f>
        <v>Francuska</v>
      </c>
      <c r="G17" s="300" t="str" cm="1">
        <f t="array" ref="G17">IF($C17="","",INDEX(import_data,$C17,G$9))</f>
        <v>Fra</v>
      </c>
    </row>
    <row r="18" spans="2:7" x14ac:dyDescent="0.25">
      <c r="B18" s="141">
        <f t="shared" si="0"/>
        <v>6</v>
      </c>
      <c r="C18" s="278">
        <f t="shared" si="1"/>
        <v>6</v>
      </c>
      <c r="E18" s="282" cm="1">
        <f t="array" ref="E18">IF($C18="","",INDEX(import_data,$C18,E$9))</f>
        <v>1</v>
      </c>
      <c r="F18" s="280" t="str" cm="1">
        <f t="array" ref="F18">IF($C18="","",INDEX(import_data,$C18,F$9))</f>
        <v>Hrvatska</v>
      </c>
      <c r="G18" s="300" t="str" cm="1">
        <f t="array" ref="G18">IF($C18="","",INDEX(import_data,$C18,G$9))</f>
        <v>Cro</v>
      </c>
    </row>
    <row r="19" spans="2:7" x14ac:dyDescent="0.25">
      <c r="B19" s="141">
        <f t="shared" si="0"/>
        <v>7</v>
      </c>
      <c r="C19" s="278">
        <f t="shared" si="1"/>
        <v>7</v>
      </c>
      <c r="E19" s="282" cm="1">
        <f t="array" ref="E19">IF($C19="","",INDEX(import_data,$C19,E$9))</f>
        <v>11</v>
      </c>
      <c r="F19" s="280" t="str" cm="1">
        <f t="array" ref="F19">IF($C19="","",INDEX(import_data,$C19,F$9))</f>
        <v>Latvija</v>
      </c>
      <c r="G19" s="300" t="str" cm="1">
        <f t="array" ref="G19">IF($C19="","",INDEX(import_data,$C19,G$9))</f>
        <v>Lat</v>
      </c>
    </row>
    <row r="20" spans="2:7" x14ac:dyDescent="0.25">
      <c r="B20" s="141">
        <f t="shared" si="0"/>
        <v>8</v>
      </c>
      <c r="C20" s="278">
        <f t="shared" si="1"/>
        <v>8</v>
      </c>
      <c r="E20" s="282" cm="1">
        <f t="array" ref="E20">IF($C20="","",INDEX(import_data,$C20,E$9))</f>
        <v>3</v>
      </c>
      <c r="F20" s="280" t="str" cm="1">
        <f t="array" ref="F20">IF($C20="","",INDEX(import_data,$C20,F$9))</f>
        <v>Mađarska</v>
      </c>
      <c r="G20" s="300" t="str" cm="1">
        <f t="array" ref="G20">IF($C20="","",INDEX(import_data,$C20,G$9))</f>
        <v>Hun</v>
      </c>
    </row>
    <row r="21" spans="2:7" x14ac:dyDescent="0.25">
      <c r="B21" s="141">
        <f t="shared" si="0"/>
        <v>9</v>
      </c>
      <c r="C21" s="278">
        <f t="shared" si="1"/>
        <v>9</v>
      </c>
      <c r="E21" s="282" cm="1">
        <f t="array" ref="E21">IF($C21="","",INDEX(import_data,$C21,E$9))</f>
        <v>17</v>
      </c>
      <c r="F21" s="301" t="str" cm="1">
        <f t="array" ref="F21">IF($C21="","",INDEX(import_data,$C21,F$9))</f>
        <v>Nizozemska</v>
      </c>
      <c r="G21" s="300" t="str" cm="1">
        <f t="array" ref="G21">IF($C21="","",INDEX(import_data,$C21,G$9))</f>
        <v>Ned</v>
      </c>
    </row>
    <row r="22" spans="2:7" x14ac:dyDescent="0.25">
      <c r="B22" s="141">
        <f t="shared" si="0"/>
        <v>10</v>
      </c>
      <c r="C22" s="278">
        <f t="shared" si="1"/>
        <v>10</v>
      </c>
      <c r="E22" s="282" cm="1">
        <f t="array" ref="E22">IF($C22="","",INDEX(import_data,$C22,E$9))</f>
        <v>13</v>
      </c>
      <c r="F22" s="280" t="str" cm="1">
        <f t="array" ref="F22">IF($C22="","",INDEX(import_data,$C22,F$9))</f>
        <v>Njemačka</v>
      </c>
      <c r="G22" s="300" t="str" cm="1">
        <f t="array" ref="G22">IF($C22="","",INDEX(import_data,$C22,G$9))</f>
        <v>Ger</v>
      </c>
    </row>
    <row r="23" spans="2:7" x14ac:dyDescent="0.25">
      <c r="B23" s="141">
        <f t="shared" si="0"/>
        <v>11</v>
      </c>
      <c r="C23" s="278">
        <f t="shared" si="1"/>
        <v>11</v>
      </c>
      <c r="E23" s="282" cm="1">
        <f t="array" ref="E23">IF($C23="","",INDEX(import_data,$C23,E$9))</f>
        <v>15</v>
      </c>
      <c r="F23" s="280" t="str" cm="1">
        <f t="array" ref="F23">IF($C23="","",INDEX(import_data,$C23,F$9))</f>
        <v>Norveška</v>
      </c>
      <c r="G23" s="300" t="str" cm="1">
        <f t="array" ref="G23">IF($C23="","",INDEX(import_data,$C23,G$9))</f>
        <v>Nor</v>
      </c>
    </row>
    <row r="24" spans="2:7" x14ac:dyDescent="0.25">
      <c r="B24" s="141">
        <f t="shared" si="0"/>
        <v>12</v>
      </c>
      <c r="C24" s="278">
        <f t="shared" si="1"/>
        <v>12</v>
      </c>
      <c r="E24" s="282" cm="1">
        <f t="array" ref="E24">IF($C24="","",INDEX(import_data,$C24,E$9))</f>
        <v>14</v>
      </c>
      <c r="F24" s="280" t="str" cm="1">
        <f t="array" ref="F24">IF($C24="","",INDEX(import_data,$C24,F$9))</f>
        <v>Poljska</v>
      </c>
      <c r="G24" s="300" t="str" cm="1">
        <f t="array" ref="G24">IF($C24="","",INDEX(import_data,$C24,G$9))</f>
        <v>Pol</v>
      </c>
    </row>
    <row r="25" spans="2:7" x14ac:dyDescent="0.25">
      <c r="B25" s="141">
        <f t="shared" si="0"/>
        <v>13</v>
      </c>
      <c r="C25" s="278">
        <f t="shared" si="1"/>
        <v>13</v>
      </c>
      <c r="E25" s="282" cm="1">
        <f t="array" ref="E25">IF($C25="","",INDEX(import_data,$C25,E$9))</f>
        <v>18</v>
      </c>
      <c r="F25" s="280" t="str" cm="1">
        <f t="array" ref="F25">IF($C25="","",INDEX(import_data,$C25,F$9))</f>
        <v>Portugal</v>
      </c>
      <c r="G25" s="300" t="str" cm="1">
        <f t="array" ref="G25">IF($C25="","",INDEX(import_data,$C25,G$9))</f>
        <v>Por</v>
      </c>
    </row>
    <row r="26" spans="2:7" x14ac:dyDescent="0.25">
      <c r="B26" s="141">
        <f t="shared" si="0"/>
        <v>14</v>
      </c>
      <c r="C26" s="278">
        <f t="shared" si="1"/>
        <v>14</v>
      </c>
      <c r="E26" s="282" cm="1">
        <f t="array" ref="E26">IF($C26="","",INDEX(import_data,$C26,E$9))</f>
        <v>12</v>
      </c>
      <c r="F26" s="280" t="str" cm="1">
        <f t="array" ref="F26">IF($C26="","",INDEX(import_data,$C26,F$9))</f>
        <v>Rusija</v>
      </c>
      <c r="G26" s="300" t="str" cm="1">
        <f t="array" ref="G26">IF($C26="","",INDEX(import_data,$C26,G$9))</f>
        <v>Rus</v>
      </c>
    </row>
    <row r="27" spans="2:7" x14ac:dyDescent="0.25">
      <c r="B27" s="141">
        <f t="shared" si="0"/>
        <v>15</v>
      </c>
      <c r="C27" s="278">
        <f t="shared" si="1"/>
        <v>15</v>
      </c>
      <c r="E27" s="282" cm="1">
        <f t="array" ref="E27">IF($C27="","",INDEX(import_data,$C27,E$9))</f>
        <v>7</v>
      </c>
      <c r="F27" s="280" t="str" cm="1">
        <f t="array" ref="F27">IF($C27="","",INDEX(import_data,$C27,F$9))</f>
        <v>Slovačka</v>
      </c>
      <c r="G27" s="300" t="str" cm="1">
        <f t="array" ref="G27">IF($C27="","",INDEX(import_data,$C27,G$9))</f>
        <v>Svk</v>
      </c>
    </row>
    <row r="28" spans="2:7" x14ac:dyDescent="0.25">
      <c r="B28" s="141">
        <f t="shared" si="0"/>
        <v>16</v>
      </c>
      <c r="C28" s="278">
        <f t="shared" si="1"/>
        <v>16</v>
      </c>
      <c r="E28" s="282" cm="1">
        <f t="array" ref="E28">IF($C28="","",INDEX(import_data,$C28,E$9))</f>
        <v>2</v>
      </c>
      <c r="F28" s="280" t="str" cm="1">
        <f t="array" ref="F28">IF($C28="","",INDEX(import_data,$C28,F$9))</f>
        <v>Slovenija</v>
      </c>
      <c r="G28" s="300" t="str" cm="1">
        <f t="array" ref="G28">IF($C28="","",INDEX(import_data,$C28,G$9))</f>
        <v>Slo</v>
      </c>
    </row>
    <row r="29" spans="2:7" x14ac:dyDescent="0.25">
      <c r="B29" s="141">
        <f t="shared" si="0"/>
        <v>17</v>
      </c>
      <c r="C29" s="278">
        <f t="shared" si="1"/>
        <v>17</v>
      </c>
      <c r="E29" s="282" cm="1">
        <f t="array" ref="E29">IF($C29="","",INDEX(import_data,$C29,E$9))</f>
        <v>5</v>
      </c>
      <c r="F29" s="280" t="str" cm="1">
        <f t="array" ref="F29">IF($C29="","",INDEX(import_data,$C29,F$9))</f>
        <v>Srbija</v>
      </c>
      <c r="G29" s="300" t="str" cm="1">
        <f t="array" ref="G29">IF($C29="","",INDEX(import_data,$C29,G$9))</f>
        <v>Srb</v>
      </c>
    </row>
    <row r="30" spans="2:7" x14ac:dyDescent="0.25">
      <c r="B30" s="141">
        <f t="shared" si="0"/>
        <v>18</v>
      </c>
      <c r="C30" s="278">
        <f t="shared" si="1"/>
        <v>18</v>
      </c>
      <c r="E30" s="282" cm="1">
        <f t="array" ref="E30">IF($C30="","",INDEX(import_data,$C30,E$9))</f>
        <v>10</v>
      </c>
      <c r="F30" s="280" t="str" cm="1">
        <f t="array" ref="F30">IF($C30="","",INDEX(import_data,$C30,F$9))</f>
        <v>Velika Britanija</v>
      </c>
      <c r="G30" s="300" t="str" cm="1">
        <f t="array" ref="G30">IF($C30="","",INDEX(import_data,$C30,G$9))</f>
        <v>Gbr</v>
      </c>
    </row>
    <row r="31" spans="2:7" x14ac:dyDescent="0.25">
      <c r="B31" s="141">
        <f t="shared" si="0"/>
        <v>19</v>
      </c>
      <c r="C31" s="278" t="str">
        <f t="shared" si="1"/>
        <v/>
      </c>
      <c r="E31" s="282" t="str" cm="1">
        <f t="array" ref="E31">IF($C31="","",INDEX(import_data,$C31,E$9))</f>
        <v/>
      </c>
      <c r="F31" s="280" t="str" cm="1">
        <f t="array" ref="F31">IF($C31="","",INDEX(import_data,$C31,F$9))</f>
        <v/>
      </c>
      <c r="G31" s="300" t="str" cm="1">
        <f t="array" ref="G31">IF($C31="","",INDEX(import_data,$C31,G$9))</f>
        <v/>
      </c>
    </row>
    <row r="32" spans="2:7" x14ac:dyDescent="0.25">
      <c r="B32" s="141">
        <f t="shared" si="0"/>
        <v>20</v>
      </c>
      <c r="C32" s="278" t="str">
        <f t="shared" si="1"/>
        <v/>
      </c>
      <c r="E32" s="282" t="str" cm="1">
        <f t="array" ref="E32">IF($C32="","",INDEX(import_data,$C32,E$9))</f>
        <v/>
      </c>
      <c r="F32" s="280" t="str" cm="1">
        <f t="array" ref="F32">IF($C32="","",INDEX(import_data,$C32,F$9))</f>
        <v/>
      </c>
      <c r="G32" s="300" t="str" cm="1">
        <f t="array" ref="G32">IF($C32="","",INDEX(import_data,$C32,G$9))</f>
        <v/>
      </c>
    </row>
    <row r="33" spans="2:7" x14ac:dyDescent="0.25">
      <c r="B33" s="141">
        <f t="shared" si="0"/>
        <v>21</v>
      </c>
      <c r="C33" s="278" t="str">
        <f t="shared" si="1"/>
        <v/>
      </c>
      <c r="E33" s="282" t="str" cm="1">
        <f t="array" ref="E33">IF($C33="","",INDEX(import_data,$C33,E$9))</f>
        <v/>
      </c>
      <c r="F33" s="280" t="str" cm="1">
        <f t="array" ref="F33">IF($C33="","",INDEX(import_data,$C33,F$9))</f>
        <v/>
      </c>
      <c r="G33" s="300" t="str" cm="1">
        <f t="array" ref="G33">IF($C33="","",INDEX(import_data,$C33,G$9))</f>
        <v/>
      </c>
    </row>
    <row r="34" spans="2:7" x14ac:dyDescent="0.25">
      <c r="B34" s="141">
        <f t="shared" si="0"/>
        <v>22</v>
      </c>
      <c r="C34" s="278" t="str">
        <f t="shared" si="1"/>
        <v/>
      </c>
      <c r="E34" s="282" t="str" cm="1">
        <f t="array" ref="E34">IF($C34="","",INDEX(import_data,$C34,E$9))</f>
        <v/>
      </c>
      <c r="F34" s="280" t="str" cm="1">
        <f t="array" ref="F34">IF($C34="","",INDEX(import_data,$C34,F$9))</f>
        <v/>
      </c>
      <c r="G34" s="300" t="str" cm="1">
        <f t="array" ref="G34">IF($C34="","",INDEX(import_data,$C34,G$9))</f>
        <v/>
      </c>
    </row>
    <row r="35" spans="2:7" x14ac:dyDescent="0.25">
      <c r="B35" s="141">
        <f t="shared" si="0"/>
        <v>23</v>
      </c>
      <c r="C35" s="278" t="str">
        <f t="shared" si="1"/>
        <v/>
      </c>
      <c r="E35" s="282" t="str" cm="1">
        <f t="array" ref="E35">IF($C35="","",INDEX(import_data,$C35,E$9))</f>
        <v/>
      </c>
      <c r="F35" s="280" t="str" cm="1">
        <f t="array" ref="F35">IF($C35="","",INDEX(import_data,$C35,F$9))</f>
        <v/>
      </c>
      <c r="G35" s="300" t="str" cm="1">
        <f t="array" ref="G35">IF($C35="","",INDEX(import_data,$C35,G$9))</f>
        <v/>
      </c>
    </row>
    <row r="36" spans="2:7" x14ac:dyDescent="0.25">
      <c r="B36" s="141">
        <f t="shared" si="0"/>
        <v>24</v>
      </c>
      <c r="C36" s="278" t="str">
        <f t="shared" si="1"/>
        <v/>
      </c>
      <c r="E36" s="282" t="str" cm="1">
        <f t="array" ref="E36">IF($C36="","",INDEX(import_data,$C36,E$9))</f>
        <v/>
      </c>
      <c r="F36" s="280" t="str" cm="1">
        <f t="array" ref="F36">IF($C36="","",INDEX(import_data,$C36,F$9))</f>
        <v/>
      </c>
      <c r="G36" s="300" t="str" cm="1">
        <f t="array" ref="G36">IF($C36="","",INDEX(import_data,$C36,G$9))</f>
        <v/>
      </c>
    </row>
    <row r="37" spans="2:7" x14ac:dyDescent="0.25">
      <c r="B37" s="141">
        <f t="shared" si="0"/>
        <v>25</v>
      </c>
      <c r="C37" s="278" t="str">
        <f t="shared" si="1"/>
        <v/>
      </c>
      <c r="E37" s="282" t="str" cm="1">
        <f t="array" ref="E37">IF($C37="","",INDEX(import_data,$C37,E$9))</f>
        <v/>
      </c>
      <c r="F37" s="280" t="str" cm="1">
        <f t="array" ref="F37">IF($C37="","",INDEX(import_data,$C37,F$9))</f>
        <v/>
      </c>
      <c r="G37" s="300" t="str" cm="1">
        <f t="array" ref="G37">IF($C37="","",INDEX(import_data,$C37,G$9))</f>
        <v/>
      </c>
    </row>
    <row r="38" spans="2:7" x14ac:dyDescent="0.25">
      <c r="B38" s="141">
        <f t="shared" si="0"/>
        <v>26</v>
      </c>
      <c r="C38" s="278" t="str">
        <f t="shared" si="1"/>
        <v/>
      </c>
      <c r="E38" s="282" t="str" cm="1">
        <f t="array" ref="E38">IF($C38="","",INDEX(import_data,$C38,E$9))</f>
        <v/>
      </c>
      <c r="F38" s="280" t="str" cm="1">
        <f t="array" ref="F38">IF($C38="","",INDEX(import_data,$C38,F$9))</f>
        <v/>
      </c>
      <c r="G38" s="300" t="str" cm="1">
        <f t="array" ref="G38">IF($C38="","",INDEX(import_data,$C38,G$9))</f>
        <v/>
      </c>
    </row>
    <row r="39" spans="2:7" x14ac:dyDescent="0.25">
      <c r="B39" s="141">
        <f t="shared" si="0"/>
        <v>27</v>
      </c>
      <c r="C39" s="278" t="str">
        <f t="shared" si="1"/>
        <v/>
      </c>
      <c r="E39" s="282" t="str" cm="1">
        <f t="array" ref="E39">IF($C39="","",INDEX(import_data,$C39,E$9))</f>
        <v/>
      </c>
      <c r="F39" s="280" t="str" cm="1">
        <f t="array" ref="F39">IF($C39="","",INDEX(import_data,$C39,F$9))</f>
        <v/>
      </c>
      <c r="G39" s="300" t="str" cm="1">
        <f t="array" ref="G39">IF($C39="","",INDEX(import_data,$C39,G$9))</f>
        <v/>
      </c>
    </row>
    <row r="40" spans="2:7" x14ac:dyDescent="0.25">
      <c r="B40" s="141">
        <f t="shared" si="0"/>
        <v>28</v>
      </c>
      <c r="C40" s="278" t="str">
        <f t="shared" si="1"/>
        <v/>
      </c>
      <c r="E40" s="282" t="str" cm="1">
        <f t="array" ref="E40">IF($C40="","",INDEX(import_data,$C40,E$9))</f>
        <v/>
      </c>
      <c r="F40" s="280" t="str" cm="1">
        <f t="array" ref="F40">IF($C40="","",INDEX(import_data,$C40,F$9))</f>
        <v/>
      </c>
      <c r="G40" s="300" t="str" cm="1">
        <f t="array" ref="G40">IF($C40="","",INDEX(import_data,$C40,G$9))</f>
        <v/>
      </c>
    </row>
    <row r="41" spans="2:7" x14ac:dyDescent="0.25">
      <c r="B41" s="141">
        <f t="shared" si="0"/>
        <v>29</v>
      </c>
      <c r="C41" s="278" t="str">
        <f t="shared" si="1"/>
        <v/>
      </c>
      <c r="E41" s="282" t="str" cm="1">
        <f t="array" ref="E41">IF($C41="","",INDEX(import_data,$C41,E$9))</f>
        <v/>
      </c>
      <c r="F41" s="280" t="str" cm="1">
        <f t="array" ref="F41">IF($C41="","",INDEX(import_data,$C41,F$9))</f>
        <v/>
      </c>
      <c r="G41" s="300" t="str" cm="1">
        <f t="array" ref="G41">IF($C41="","",INDEX(import_data,$C41,G$9))</f>
        <v/>
      </c>
    </row>
    <row r="42" spans="2:7" x14ac:dyDescent="0.25">
      <c r="B42" s="141">
        <f t="shared" si="0"/>
        <v>30</v>
      </c>
      <c r="C42" s="278" t="str">
        <f t="shared" si="1"/>
        <v/>
      </c>
      <c r="E42" s="282" t="str" cm="1">
        <f t="array" ref="E42">IF($C42="","",INDEX(import_data,$C42,E$9))</f>
        <v/>
      </c>
      <c r="F42" s="280" t="str" cm="1">
        <f t="array" ref="F42">IF($C42="","",INDEX(import_data,$C42,F$9))</f>
        <v/>
      </c>
      <c r="G42" s="300" t="str" cm="1">
        <f t="array" ref="G42">IF($C42="","",INDEX(import_data,$C42,G$9))</f>
        <v/>
      </c>
    </row>
    <row r="43" spans="2:7" x14ac:dyDescent="0.25">
      <c r="B43" s="141">
        <f t="shared" si="0"/>
        <v>31</v>
      </c>
      <c r="C43" s="278" t="str">
        <f t="shared" si="1"/>
        <v/>
      </c>
      <c r="E43" s="282" t="str" cm="1">
        <f t="array" ref="E43">IF($C43="","",INDEX(import_data,$C43,E$9))</f>
        <v/>
      </c>
      <c r="F43" s="280" t="str" cm="1">
        <f t="array" ref="F43">IF($C43="","",INDEX(import_data,$C43,F$9))</f>
        <v/>
      </c>
      <c r="G43" s="300" t="str" cm="1">
        <f t="array" ref="G43">IF($C43="","",INDEX(import_data,$C43,G$9))</f>
        <v/>
      </c>
    </row>
    <row r="44" spans="2:7" x14ac:dyDescent="0.25">
      <c r="B44" s="141">
        <f t="shared" si="0"/>
        <v>32</v>
      </c>
      <c r="C44" s="278" t="str">
        <f t="shared" si="1"/>
        <v/>
      </c>
      <c r="E44" s="282" t="str" cm="1">
        <f t="array" ref="E44">IF($C44="","",INDEX(import_data,$C44,E$9))</f>
        <v/>
      </c>
      <c r="F44" s="280" t="str" cm="1">
        <f t="array" ref="F44">IF($C44="","",INDEX(import_data,$C44,F$9))</f>
        <v/>
      </c>
      <c r="G44" s="300" t="str" cm="1">
        <f t="array" ref="G44">IF($C44="","",INDEX(import_data,$C44,G$9))</f>
        <v/>
      </c>
    </row>
    <row r="45" spans="2:7" x14ac:dyDescent="0.25">
      <c r="B45" s="141">
        <f t="shared" si="0"/>
        <v>33</v>
      </c>
      <c r="C45" s="278" t="str">
        <f t="shared" si="1"/>
        <v/>
      </c>
      <c r="E45" s="282" t="str" cm="1">
        <f t="array" ref="E45">IF($C45="","",INDEX(import_data,$C45,E$9))</f>
        <v/>
      </c>
      <c r="F45" s="280" t="str" cm="1">
        <f t="array" ref="F45">IF($C45="","",INDEX(import_data,$C45,F$9))</f>
        <v/>
      </c>
      <c r="G45" s="300" t="str" cm="1">
        <f t="array" ref="G45">IF($C45="","",INDEX(import_data,$C45,G$9))</f>
        <v/>
      </c>
    </row>
    <row r="46" spans="2:7" x14ac:dyDescent="0.25">
      <c r="B46" s="141">
        <f t="shared" si="0"/>
        <v>34</v>
      </c>
      <c r="C46" s="278" t="str">
        <f t="shared" si="1"/>
        <v/>
      </c>
      <c r="E46" s="282" t="str" cm="1">
        <f t="array" ref="E46">IF($C46="","",INDEX(import_data,$C46,E$9))</f>
        <v/>
      </c>
      <c r="F46" s="280" t="str" cm="1">
        <f t="array" ref="F46">IF($C46="","",INDEX(import_data,$C46,F$9))</f>
        <v/>
      </c>
      <c r="G46" s="300" t="str" cm="1">
        <f t="array" ref="G46">IF($C46="","",INDEX(import_data,$C46,G$9))</f>
        <v/>
      </c>
    </row>
    <row r="47" spans="2:7" x14ac:dyDescent="0.25">
      <c r="B47" s="141">
        <f t="shared" si="0"/>
        <v>35</v>
      </c>
      <c r="C47" s="278" t="str">
        <f t="shared" si="1"/>
        <v/>
      </c>
      <c r="E47" s="282" t="str" cm="1">
        <f t="array" ref="E47">IF($C47="","",INDEX(import_data,$C47,E$9))</f>
        <v/>
      </c>
      <c r="F47" s="280" t="str" cm="1">
        <f t="array" ref="F47">IF($C47="","",INDEX(import_data,$C47,F$9))</f>
        <v/>
      </c>
      <c r="G47" s="300" t="str" cm="1">
        <f t="array" ref="G47">IF($C47="","",INDEX(import_data,$C47,G$9))</f>
        <v/>
      </c>
    </row>
    <row r="48" spans="2:7" x14ac:dyDescent="0.25">
      <c r="B48" s="141">
        <f t="shared" si="0"/>
        <v>36</v>
      </c>
      <c r="C48" s="278" t="str">
        <f t="shared" si="1"/>
        <v/>
      </c>
      <c r="E48" s="282" t="str" cm="1">
        <f t="array" ref="E48">IF($C48="","",INDEX(import_data,$C48,E$9))</f>
        <v/>
      </c>
      <c r="F48" s="280" t="str" cm="1">
        <f t="array" ref="F48">IF($C48="","",INDEX(import_data,$C48,F$9))</f>
        <v/>
      </c>
      <c r="G48" s="300" t="str" cm="1">
        <f t="array" ref="G48">IF($C48="","",INDEX(import_data,$C48,G$9))</f>
        <v/>
      </c>
    </row>
    <row r="49" spans="2:7" x14ac:dyDescent="0.25">
      <c r="B49" s="141">
        <f t="shared" si="0"/>
        <v>37</v>
      </c>
      <c r="C49" s="278" t="str">
        <f t="shared" si="1"/>
        <v/>
      </c>
      <c r="E49" s="282" t="str" cm="1">
        <f t="array" ref="E49">IF($C49="","",INDEX(import_data,$C49,E$9))</f>
        <v/>
      </c>
      <c r="F49" s="280" t="str" cm="1">
        <f t="array" ref="F49">IF($C49="","",INDEX(import_data,$C49,F$9))</f>
        <v/>
      </c>
      <c r="G49" s="300" t="str" cm="1">
        <f t="array" ref="G49">IF($C49="","",INDEX(import_data,$C49,G$9))</f>
        <v/>
      </c>
    </row>
    <row r="50" spans="2:7" x14ac:dyDescent="0.25">
      <c r="B50" s="141">
        <f t="shared" si="0"/>
        <v>38</v>
      </c>
      <c r="C50" s="278" t="str">
        <f t="shared" si="1"/>
        <v/>
      </c>
      <c r="E50" s="282" t="str" cm="1">
        <f t="array" ref="E50">IF($C50="","",INDEX(import_data,$C50,E$9))</f>
        <v/>
      </c>
      <c r="F50" s="280" t="str" cm="1">
        <f t="array" ref="F50">IF($C50="","",INDEX(import_data,$C50,F$9))</f>
        <v/>
      </c>
      <c r="G50" s="300" t="str" cm="1">
        <f t="array" ref="G50">IF($C50="","",INDEX(import_data,$C50,G$9))</f>
        <v/>
      </c>
    </row>
    <row r="51" spans="2:7" x14ac:dyDescent="0.25">
      <c r="B51" s="141">
        <f t="shared" si="0"/>
        <v>39</v>
      </c>
      <c r="C51" s="278" t="str">
        <f t="shared" si="1"/>
        <v/>
      </c>
      <c r="E51" s="282" t="str" cm="1">
        <f t="array" ref="E51">IF($C51="","",INDEX(import_data,$C51,E$9))</f>
        <v/>
      </c>
      <c r="F51" s="280" t="str" cm="1">
        <f t="array" ref="F51">IF($C51="","",INDEX(import_data,$C51,F$9))</f>
        <v/>
      </c>
      <c r="G51" s="300" t="str" cm="1">
        <f t="array" ref="G51">IF($C51="","",INDEX(import_data,$C51,G$9))</f>
        <v/>
      </c>
    </row>
    <row r="52" spans="2:7" ht="15.75" thickBot="1" x14ac:dyDescent="0.3">
      <c r="B52" s="141">
        <f t="shared" si="0"/>
        <v>40</v>
      </c>
      <c r="C52" s="284" t="str">
        <f t="shared" si="1"/>
        <v/>
      </c>
      <c r="E52" s="302" t="str" cm="1">
        <f t="array" ref="E52">IF($C52="","",INDEX(import_data,$C52,E$9))</f>
        <v/>
      </c>
      <c r="F52" s="286" t="str" cm="1">
        <f t="array" ref="F52">IF($C52="","",INDEX(import_data,$C52,F$9))</f>
        <v/>
      </c>
      <c r="G52" s="303" t="str" cm="1">
        <f t="array" ref="G52">IF($C52="","",INDEX(import_data,$C52,G$9))</f>
        <v/>
      </c>
    </row>
    <row r="53" spans="2:7" ht="15.75" thickBot="1" x14ac:dyDescent="0.3">
      <c r="B53" s="146">
        <f t="shared" si="0"/>
        <v>41</v>
      </c>
      <c r="C53" s="315" t="str">
        <f t="shared" si="1"/>
        <v/>
      </c>
    </row>
  </sheetData>
  <sheetProtection sheet="1" objects="1" scenarios="1"/>
  <mergeCells count="4">
    <mergeCell ref="E2:G2"/>
    <mergeCell ref="E4:G4"/>
    <mergeCell ref="E6:G6"/>
    <mergeCell ref="E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W63"/>
  <sheetViews>
    <sheetView workbookViewId="0">
      <selection activeCell="E2" sqref="E2:W2"/>
    </sheetView>
  </sheetViews>
  <sheetFormatPr defaultRowHeight="15" x14ac:dyDescent="0.25"/>
  <cols>
    <col min="1" max="1" width="2.85546875" style="92" customWidth="1"/>
    <col min="2" max="3" width="6.85546875" style="92" customWidth="1"/>
    <col min="4" max="4" width="2.85546875" style="92" customWidth="1"/>
    <col min="5" max="5" width="14.85546875" style="92" customWidth="1"/>
    <col min="6" max="6" width="14.28515625" style="92" customWidth="1"/>
    <col min="7" max="7" width="9.140625" style="125"/>
    <col min="8" max="9" width="11.42578125" style="92" customWidth="1"/>
    <col min="10" max="10" width="12.5703125" style="92" customWidth="1"/>
    <col min="11" max="11" width="14.28515625" style="125" customWidth="1"/>
    <col min="12" max="12" width="16" style="92" customWidth="1"/>
    <col min="13" max="13" width="2.85546875" style="92" customWidth="1"/>
    <col min="14" max="14" width="9.140625" style="92"/>
    <col min="15" max="15" width="14.42578125" style="92" bestFit="1" customWidth="1"/>
    <col min="16" max="16" width="9.42578125" style="92" bestFit="1" customWidth="1"/>
    <col min="17" max="17" width="2.85546875" style="92" customWidth="1"/>
    <col min="18" max="19" width="6.85546875" style="92" customWidth="1"/>
    <col min="20" max="20" width="2.85546875" style="92" customWidth="1"/>
    <col min="21" max="21" width="14.85546875" style="92" customWidth="1"/>
    <col min="22" max="22" width="14.28515625" style="92" customWidth="1"/>
    <col min="23" max="23" width="14.85546875" style="92" customWidth="1"/>
    <col min="24" max="16384" width="9.140625" style="92"/>
  </cols>
  <sheetData>
    <row r="1" spans="2:23" ht="15.75" thickBot="1" x14ac:dyDescent="0.3"/>
    <row r="2" spans="2:23" ht="32.25" thickBot="1" x14ac:dyDescent="0.55000000000000004">
      <c r="E2" s="393" t="s">
        <v>120</v>
      </c>
      <c r="F2" s="394"/>
      <c r="G2" s="394"/>
      <c r="H2" s="394"/>
      <c r="I2" s="394"/>
      <c r="J2" s="394"/>
      <c r="K2" s="394"/>
      <c r="L2" s="394"/>
      <c r="M2" s="394"/>
      <c r="N2" s="394"/>
      <c r="O2" s="394"/>
      <c r="P2" s="394"/>
      <c r="Q2" s="394"/>
      <c r="R2" s="394"/>
      <c r="S2" s="394"/>
      <c r="T2" s="394"/>
      <c r="U2" s="394"/>
      <c r="V2" s="394"/>
      <c r="W2" s="395"/>
    </row>
    <row r="4" spans="2:23" ht="21.75" hidden="1" thickBot="1" x14ac:dyDescent="0.4">
      <c r="E4" s="405" t="s">
        <v>46</v>
      </c>
      <c r="F4" s="406"/>
      <c r="G4" s="406"/>
      <c r="H4" s="406"/>
      <c r="I4" s="406"/>
      <c r="J4" s="406"/>
      <c r="K4" s="406"/>
      <c r="L4" s="407"/>
      <c r="U4" s="405" t="s">
        <v>47</v>
      </c>
      <c r="V4" s="406"/>
      <c r="W4" s="407"/>
    </row>
    <row r="5" spans="2:23" ht="15.75" hidden="1" thickBot="1" x14ac:dyDescent="0.3">
      <c r="E5" s="93"/>
      <c r="F5" s="93"/>
      <c r="H5" s="93"/>
      <c r="I5" s="93"/>
      <c r="N5" s="93"/>
      <c r="O5" s="93"/>
      <c r="P5" s="93"/>
      <c r="U5" s="93"/>
      <c r="V5" s="93"/>
      <c r="W5" s="93"/>
    </row>
    <row r="6" spans="2:23" ht="123.75" hidden="1" customHeight="1" thickBot="1" x14ac:dyDescent="0.3">
      <c r="E6" s="399"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F6" s="400"/>
      <c r="G6" s="400"/>
      <c r="H6" s="400"/>
      <c r="I6" s="400"/>
      <c r="J6" s="400"/>
      <c r="K6" s="400"/>
      <c r="L6" s="401"/>
      <c r="N6" s="93"/>
      <c r="O6" s="93"/>
      <c r="P6" s="93"/>
      <c r="U6" s="399"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v>
      </c>
      <c r="V6" s="400"/>
      <c r="W6" s="401"/>
    </row>
    <row r="7" spans="2:23" hidden="1" x14ac:dyDescent="0.25">
      <c r="E7" s="93"/>
      <c r="F7" s="93"/>
      <c r="H7" s="93"/>
      <c r="I7" s="93"/>
      <c r="K7" s="262"/>
      <c r="N7" s="93"/>
      <c r="O7" s="93"/>
      <c r="P7" s="93"/>
      <c r="U7" s="93"/>
      <c r="V7" s="93"/>
      <c r="W7" s="93"/>
    </row>
    <row r="8" spans="2:23" s="264" customFormat="1" ht="15.75" thickBot="1" x14ac:dyDescent="0.3">
      <c r="E8" s="402" t="s">
        <v>296</v>
      </c>
      <c r="F8" s="403"/>
      <c r="G8" s="403"/>
      <c r="H8" s="403"/>
      <c r="I8" s="403"/>
      <c r="J8" s="403"/>
      <c r="K8" s="403"/>
      <c r="L8" s="404"/>
      <c r="N8" s="93"/>
      <c r="O8" s="93"/>
      <c r="P8" s="93"/>
      <c r="U8" s="402" t="s">
        <v>263</v>
      </c>
      <c r="V8" s="403"/>
      <c r="W8" s="404"/>
    </row>
    <row r="9" spans="2:23" s="264" customFormat="1" x14ac:dyDescent="0.25">
      <c r="E9" s="293">
        <v>2</v>
      </c>
      <c r="F9" s="288">
        <v>3</v>
      </c>
      <c r="G9" s="288">
        <v>4</v>
      </c>
      <c r="H9" s="288">
        <v>5</v>
      </c>
      <c r="I9" s="288">
        <v>6</v>
      </c>
      <c r="J9" s="288">
        <v>7</v>
      </c>
      <c r="K9" s="288">
        <v>8</v>
      </c>
      <c r="L9" s="294">
        <v>9</v>
      </c>
      <c r="N9" s="93"/>
      <c r="O9" s="93"/>
      <c r="P9" s="93"/>
      <c r="U9" s="293">
        <v>3</v>
      </c>
      <c r="V9" s="288">
        <v>2</v>
      </c>
      <c r="W9" s="294">
        <v>4</v>
      </c>
    </row>
    <row r="10" spans="2:23" ht="7.5" customHeight="1" x14ac:dyDescent="0.25">
      <c r="O10" s="271"/>
      <c r="P10" s="271"/>
    </row>
    <row r="11" spans="2:23" s="264" customFormat="1" x14ac:dyDescent="0.25">
      <c r="E11" s="268" t="s">
        <v>22</v>
      </c>
      <c r="F11" s="269" t="s">
        <v>23</v>
      </c>
      <c r="G11" s="288" t="s">
        <v>8</v>
      </c>
      <c r="H11" s="289" t="s">
        <v>24</v>
      </c>
      <c r="I11" s="289" t="s">
        <v>25</v>
      </c>
      <c r="J11" s="269" t="s">
        <v>26</v>
      </c>
      <c r="K11" s="288" t="s">
        <v>27</v>
      </c>
      <c r="L11" s="270" t="s">
        <v>28</v>
      </c>
      <c r="N11" s="265" t="s">
        <v>16</v>
      </c>
      <c r="O11" s="266" t="s">
        <v>51</v>
      </c>
      <c r="P11" s="267" t="s">
        <v>33</v>
      </c>
      <c r="U11" s="268" t="s">
        <v>115</v>
      </c>
      <c r="V11" s="269" t="s">
        <v>23</v>
      </c>
      <c r="W11" s="270" t="s">
        <v>22</v>
      </c>
    </row>
    <row r="12" spans="2:23" ht="7.5" customHeight="1" thickBot="1" x14ac:dyDescent="0.3">
      <c r="O12" s="271">
        <f>data_max_id_staza_kategorija</f>
        <v>600</v>
      </c>
      <c r="P12" s="271"/>
    </row>
    <row r="13" spans="2:23" x14ac:dyDescent="0.25">
      <c r="B13" s="135">
        <f>B12+1</f>
        <v>1</v>
      </c>
      <c r="C13" s="273">
        <f>IFERROR(MATCH($E$8&amp;"-"&amp;B13,import_key,0),"")</f>
        <v>1303</v>
      </c>
      <c r="E13" s="274" cm="1">
        <f t="array" ref="E13">IF($C13="","",INDEX(import_data,$C13,E$9))</f>
        <v>101</v>
      </c>
      <c r="F13" s="275" t="str" cm="1">
        <f t="array" ref="F13">IF($C13="","",INDEX(import_data,$C13,F$9))</f>
        <v>M21A</v>
      </c>
      <c r="G13" s="214" t="str" cm="1">
        <f t="array" ref="G13">IF($C13="","",INDEX(import_data,$C13,G$9))</f>
        <v>M</v>
      </c>
      <c r="H13" s="290" cm="1">
        <f t="array" ref="H13">IF($C13="","",INDEX(import_data,$C13,H$9))</f>
        <v>21</v>
      </c>
      <c r="I13" s="290" cm="1">
        <f t="array" ref="I13">IF($C13="","",INDEX(import_data,$C13,I$9))</f>
        <v>34</v>
      </c>
      <c r="J13" s="275" t="str" cm="1">
        <f t="array" ref="J13">IF($C13="","",INDEX(import_data,$C13,J$9))</f>
        <v>slobodno</v>
      </c>
      <c r="K13" s="214" cm="1">
        <f t="array" ref="K13">IF($C13="","",INDEX(import_data,$C13,K$9))</f>
        <v>1</v>
      </c>
      <c r="L13" s="276" cm="1">
        <f t="array" ref="L13">IF($C13="","",INDEX(import_data,$C13,L$9))</f>
        <v>1</v>
      </c>
      <c r="N13" s="135">
        <f>IF(E13="","",N12+1)</f>
        <v>1</v>
      </c>
      <c r="O13" s="272">
        <f>IF(N13="","",MAX(O$12:O12)+1)</f>
        <v>601</v>
      </c>
      <c r="P13" s="273">
        <f>IF(N13="","",IFERROR(INDEX(natjecanje!T$13:T$412,MATCH(E13,natjecanje!S$13:S$412,0)),""))</f>
        <v>413</v>
      </c>
      <c r="R13" s="135">
        <f>R12+1</f>
        <v>1</v>
      </c>
      <c r="S13" s="273">
        <f>IFERROR(MATCH($U$8&amp;"-"&amp;R13,import_key,0),"")</f>
        <v>1280</v>
      </c>
      <c r="U13" s="274" cm="1">
        <f t="array" ref="U13">IF($S13="","",INDEX(import_data,$S13,U$9))</f>
        <v>12</v>
      </c>
      <c r="V13" s="275" t="str" cm="1">
        <f t="array" ref="V13">IF($S13="","",INDEX(import_data,$S13,V$9))</f>
        <v>BEGGINERS</v>
      </c>
      <c r="W13" s="276" cm="1">
        <f t="array" ref="W13">IF($S13="","",INDEX(import_data,$S13,W$9))</f>
        <v>292</v>
      </c>
    </row>
    <row r="14" spans="2:23" x14ac:dyDescent="0.25">
      <c r="B14" s="141">
        <f t="shared" ref="B14:B63" si="0">B13+1</f>
        <v>2</v>
      </c>
      <c r="C14" s="278">
        <f t="shared" ref="C14:C44" si="1">IFERROR(MATCH($E$8&amp;"-"&amp;B14,import_key,0),"")</f>
        <v>1304</v>
      </c>
      <c r="E14" s="279" cm="1">
        <f t="array" ref="E14">IF($C14="","",INDEX(import_data,$C14,E$9))</f>
        <v>102</v>
      </c>
      <c r="F14" s="280" t="str" cm="1">
        <f t="array" ref="F14">IF($C14="","",INDEX(import_data,$C14,F$9))</f>
        <v>Ž21A</v>
      </c>
      <c r="G14" s="217" t="str" cm="1">
        <f t="array" ref="G14">IF($C14="","",INDEX(import_data,$C14,G$9))</f>
        <v>Ž</v>
      </c>
      <c r="H14" s="291" cm="1">
        <f t="array" ref="H14">IF($C14="","",INDEX(import_data,$C14,H$9))</f>
        <v>21</v>
      </c>
      <c r="I14" s="291" cm="1">
        <f t="array" ref="I14">IF($C14="","",INDEX(import_data,$C14,I$9))</f>
        <v>34</v>
      </c>
      <c r="J14" s="280" t="str" cm="1">
        <f t="array" ref="J14">IF($C14="","",INDEX(import_data,$C14,J$9))</f>
        <v>slobodno</v>
      </c>
      <c r="K14" s="217" cm="1">
        <f t="array" ref="K14">IF($C14="","",INDEX(import_data,$C14,K$9))</f>
        <v>1</v>
      </c>
      <c r="L14" s="281" cm="1">
        <f t="array" ref="L14">IF($C14="","",INDEX(import_data,$C14,L$9))</f>
        <v>2</v>
      </c>
      <c r="N14" s="141">
        <f t="shared" ref="N14:N62" si="2">IF(E14="","",N13+1)</f>
        <v>2</v>
      </c>
      <c r="O14" s="277">
        <f>IF(N14="","",MAX(O$12:O13)+1)</f>
        <v>602</v>
      </c>
      <c r="P14" s="278">
        <f>IF(N14="","",IFERROR(INDEX(natjecanje!T$13:T$412,MATCH(E14,natjecanje!S$13:S$412,0)),""))</f>
        <v>414</v>
      </c>
      <c r="R14" s="141">
        <f t="shared" ref="R14:R63" si="3">R13+1</f>
        <v>2</v>
      </c>
      <c r="S14" s="278">
        <f t="shared" ref="S14:S44" si="4">IFERROR(MATCH($U$8&amp;"-"&amp;R14,import_key,0),"")</f>
        <v>1281</v>
      </c>
      <c r="U14" s="279" cm="1">
        <f t="array" ref="U14">IF($S14="","",INDEX(import_data,$S14,U$9))</f>
        <v>18</v>
      </c>
      <c r="V14" s="280" t="str" cm="1">
        <f t="array" ref="V14">IF($S14="","",INDEX(import_data,$S14,V$9))</f>
        <v>BEGINNERS</v>
      </c>
      <c r="W14" s="281" cm="1">
        <f t="array" ref="W14">IF($S14="","",INDEX(import_data,$S14,W$9))</f>
        <v>292</v>
      </c>
    </row>
    <row r="15" spans="2:23" x14ac:dyDescent="0.25">
      <c r="B15" s="141">
        <f t="shared" si="0"/>
        <v>3</v>
      </c>
      <c r="C15" s="278">
        <f t="shared" si="1"/>
        <v>1305</v>
      </c>
      <c r="E15" s="279" cm="1">
        <f t="array" ref="E15">IF($C15="","",INDEX(import_data,$C15,E$9))</f>
        <v>103</v>
      </c>
      <c r="F15" s="280" t="str" cm="1">
        <f t="array" ref="F15">IF($C15="","",INDEX(import_data,$C15,F$9))</f>
        <v>M70</v>
      </c>
      <c r="G15" s="217" t="str" cm="1">
        <f t="array" ref="G15">IF($C15="","",INDEX(import_data,$C15,G$9))</f>
        <v>M</v>
      </c>
      <c r="H15" s="291" cm="1">
        <f t="array" ref="H15">IF($C15="","",INDEX(import_data,$C15,H$9))</f>
        <v>70</v>
      </c>
      <c r="I15" s="291" cm="1">
        <f t="array" ref="I15">IF($C15="","",INDEX(import_data,$C15,I$9))</f>
        <v>99</v>
      </c>
      <c r="J15" s="280" t="str" cm="1">
        <f t="array" ref="J15">IF($C15="","",INDEX(import_data,$C15,J$9))</f>
        <v>donja</v>
      </c>
      <c r="K15" s="217" cm="1">
        <f t="array" ref="K15">IF($C15="","",INDEX(import_data,$C15,K$9))</f>
        <v>1</v>
      </c>
      <c r="L15" s="281" cm="1">
        <f t="array" ref="L15">IF($C15="","",INDEX(import_data,$C15,L$9))</f>
        <v>3</v>
      </c>
      <c r="N15" s="141">
        <f t="shared" si="2"/>
        <v>3</v>
      </c>
      <c r="O15" s="277">
        <f>IF(N15="","",MAX(O$12:O14)+1)</f>
        <v>603</v>
      </c>
      <c r="P15" s="278">
        <f>IF(N15="","",IFERROR(INDEX(natjecanje!T$13:T$412,MATCH(E15,natjecanje!S$13:S$412,0)),""))</f>
        <v>415</v>
      </c>
      <c r="R15" s="141">
        <f t="shared" si="3"/>
        <v>3</v>
      </c>
      <c r="S15" s="278">
        <f t="shared" si="4"/>
        <v>1282</v>
      </c>
      <c r="U15" s="279" cm="1">
        <f t="array" ref="U15">IF($S15="","",INDEX(import_data,$S15,U$9))</f>
        <v>17</v>
      </c>
      <c r="V15" s="280" t="str" cm="1">
        <f t="array" ref="V15">IF($S15="","",INDEX(import_data,$S15,V$9))</f>
        <v>BEGINNERS</v>
      </c>
      <c r="W15" s="281" cm="1">
        <f t="array" ref="W15">IF($S15="","",INDEX(import_data,$S15,W$9))</f>
        <v>292</v>
      </c>
    </row>
    <row r="16" spans="2:23" x14ac:dyDescent="0.25">
      <c r="B16" s="141">
        <f t="shared" si="0"/>
        <v>4</v>
      </c>
      <c r="C16" s="278">
        <f t="shared" si="1"/>
        <v>1306</v>
      </c>
      <c r="E16" s="279" cm="1">
        <f t="array" ref="E16">IF($C16="","",INDEX(import_data,$C16,E$9))</f>
        <v>104</v>
      </c>
      <c r="F16" s="280" t="str" cm="1">
        <f t="array" ref="F16">IF($C16="","",INDEX(import_data,$C16,F$9))</f>
        <v>M65</v>
      </c>
      <c r="G16" s="217" t="str" cm="1">
        <f t="array" ref="G16">IF($C16="","",INDEX(import_data,$C16,G$9))</f>
        <v>M</v>
      </c>
      <c r="H16" s="291" cm="1">
        <f t="array" ref="H16">IF($C16="","",INDEX(import_data,$C16,H$9))</f>
        <v>65</v>
      </c>
      <c r="I16" s="291" cm="1">
        <f t="array" ref="I16">IF($C16="","",INDEX(import_data,$C16,I$9))</f>
        <v>69</v>
      </c>
      <c r="J16" s="280" t="str" cm="1">
        <f t="array" ref="J16">IF($C16="","",INDEX(import_data,$C16,J$9))</f>
        <v>donja</v>
      </c>
      <c r="K16" s="217" cm="1">
        <f t="array" ref="K16">IF($C16="","",INDEX(import_data,$C16,K$9))</f>
        <v>1</v>
      </c>
      <c r="L16" s="281" cm="1">
        <f t="array" ref="L16">IF($C16="","",INDEX(import_data,$C16,L$9))</f>
        <v>4</v>
      </c>
      <c r="N16" s="141">
        <f t="shared" si="2"/>
        <v>4</v>
      </c>
      <c r="O16" s="277">
        <f>IF(N16="","",MAX(O$12:O15)+1)</f>
        <v>604</v>
      </c>
      <c r="P16" s="278">
        <f>IF(N16="","",IFERROR(INDEX(natjecanje!T$13:T$412,MATCH(E16,natjecanje!S$13:S$412,0)),""))</f>
        <v>415</v>
      </c>
      <c r="R16" s="141">
        <f t="shared" si="3"/>
        <v>4</v>
      </c>
      <c r="S16" s="278">
        <f t="shared" si="4"/>
        <v>1283</v>
      </c>
      <c r="U16" s="279" cm="1">
        <f t="array" ref="U16">IF($S16="","",INDEX(import_data,$S16,U$9))</f>
        <v>31</v>
      </c>
      <c r="V16" s="280" t="str" cm="1">
        <f t="array" ref="V16">IF($S16="","",INDEX(import_data,$S16,V$9))</f>
        <v>BEGINNERS</v>
      </c>
      <c r="W16" s="281" cm="1">
        <f t="array" ref="W16">IF($S16="","",INDEX(import_data,$S16,W$9))</f>
        <v>292</v>
      </c>
    </row>
    <row r="17" spans="2:23" x14ac:dyDescent="0.25">
      <c r="B17" s="141">
        <f t="shared" si="0"/>
        <v>5</v>
      </c>
      <c r="C17" s="278">
        <f t="shared" si="1"/>
        <v>1307</v>
      </c>
      <c r="E17" s="279" cm="1">
        <f t="array" ref="E17">IF($C17="","",INDEX(import_data,$C17,E$9))</f>
        <v>105</v>
      </c>
      <c r="F17" s="280" t="str" cm="1">
        <f t="array" ref="F17">IF($C17="","",INDEX(import_data,$C17,F$9))</f>
        <v>M55</v>
      </c>
      <c r="G17" s="217" t="str" cm="1">
        <f t="array" ref="G17">IF($C17="","",INDEX(import_data,$C17,G$9))</f>
        <v>M</v>
      </c>
      <c r="H17" s="291" cm="1">
        <f t="array" ref="H17">IF($C17="","",INDEX(import_data,$C17,H$9))</f>
        <v>55</v>
      </c>
      <c r="I17" s="291" cm="1">
        <f t="array" ref="I17">IF($C17="","",INDEX(import_data,$C17,I$9))</f>
        <v>64</v>
      </c>
      <c r="J17" s="280" t="str" cm="1">
        <f t="array" ref="J17">IF($C17="","",INDEX(import_data,$C17,J$9))</f>
        <v>donja</v>
      </c>
      <c r="K17" s="217" cm="1">
        <f t="array" ref="K17">IF($C17="","",INDEX(import_data,$C17,K$9))</f>
        <v>1</v>
      </c>
      <c r="L17" s="281" cm="1">
        <f t="array" ref="L17">IF($C17="","",INDEX(import_data,$C17,L$9))</f>
        <v>5</v>
      </c>
      <c r="N17" s="141">
        <f t="shared" si="2"/>
        <v>5</v>
      </c>
      <c r="O17" s="277">
        <f>IF(N17="","",MAX(O$12:O16)+1)</f>
        <v>605</v>
      </c>
      <c r="P17" s="278">
        <f>IF(N17="","",IFERROR(INDEX(natjecanje!T$13:T$412,MATCH(E17,natjecanje!S$13:S$412,0)),""))</f>
        <v>416</v>
      </c>
      <c r="R17" s="141">
        <f t="shared" si="3"/>
        <v>5</v>
      </c>
      <c r="S17" s="278">
        <f t="shared" si="4"/>
        <v>1284</v>
      </c>
      <c r="U17" s="279" cm="1">
        <f t="array" ref="U17">IF($S17="","",INDEX(import_data,$S17,U$9))</f>
        <v>41</v>
      </c>
      <c r="V17" s="280" t="str" cm="1">
        <f t="array" ref="V17">IF($S17="","",INDEX(import_data,$S17,V$9))</f>
        <v>M21</v>
      </c>
      <c r="W17" s="281" cm="1">
        <f t="array" ref="W17">IF($S17="","",INDEX(import_data,$S17,W$9))</f>
        <v>101</v>
      </c>
    </row>
    <row r="18" spans="2:23" x14ac:dyDescent="0.25">
      <c r="B18" s="141">
        <f t="shared" si="0"/>
        <v>6</v>
      </c>
      <c r="C18" s="278">
        <f t="shared" si="1"/>
        <v>1308</v>
      </c>
      <c r="E18" s="279" cm="1">
        <f t="array" ref="E18">IF($C18="","",INDEX(import_data,$C18,E$9))</f>
        <v>106</v>
      </c>
      <c r="F18" s="280" t="str" cm="1">
        <f t="array" ref="F18">IF($C18="","",INDEX(import_data,$C18,F$9))</f>
        <v>M45</v>
      </c>
      <c r="G18" s="217" t="str" cm="1">
        <f t="array" ref="G18">IF($C18="","",INDEX(import_data,$C18,G$9))</f>
        <v>M</v>
      </c>
      <c r="H18" s="291" cm="1">
        <f t="array" ref="H18">IF($C18="","",INDEX(import_data,$C18,H$9))</f>
        <v>45</v>
      </c>
      <c r="I18" s="291" cm="1">
        <f t="array" ref="I18">IF($C18="","",INDEX(import_data,$C18,I$9))</f>
        <v>54</v>
      </c>
      <c r="J18" s="280" t="str" cm="1">
        <f t="array" ref="J18">IF($C18="","",INDEX(import_data,$C18,J$9))</f>
        <v>donja</v>
      </c>
      <c r="K18" s="217" cm="1">
        <f t="array" ref="K18">IF($C18="","",INDEX(import_data,$C18,K$9))</f>
        <v>1</v>
      </c>
      <c r="L18" s="281" cm="1">
        <f t="array" ref="L18">IF($C18="","",INDEX(import_data,$C18,L$9))</f>
        <v>6</v>
      </c>
      <c r="N18" s="141">
        <f t="shared" si="2"/>
        <v>6</v>
      </c>
      <c r="O18" s="277">
        <f>IF(N18="","",MAX(O$12:O17)+1)</f>
        <v>606</v>
      </c>
      <c r="P18" s="278">
        <f>IF(N18="","",IFERROR(INDEX(natjecanje!T$13:T$412,MATCH(E18,natjecanje!S$13:S$412,0)),""))</f>
        <v>417</v>
      </c>
      <c r="R18" s="141">
        <f t="shared" si="3"/>
        <v>6</v>
      </c>
      <c r="S18" s="278">
        <f t="shared" si="4"/>
        <v>1285</v>
      </c>
      <c r="U18" s="279" cm="1">
        <f t="array" ref="U18">IF($S18="","",INDEX(import_data,$S18,U$9))</f>
        <v>19</v>
      </c>
      <c r="V18" s="280" t="str" cm="1">
        <f t="array" ref="V18">IF($S18="","",INDEX(import_data,$S18,V$9))</f>
        <v>OPEN</v>
      </c>
      <c r="W18" s="281" cm="1">
        <f t="array" ref="W18">IF($S18="","",INDEX(import_data,$S18,W$9))</f>
        <v>291</v>
      </c>
    </row>
    <row r="19" spans="2:23" x14ac:dyDescent="0.25">
      <c r="B19" s="141">
        <f t="shared" si="0"/>
        <v>7</v>
      </c>
      <c r="C19" s="278">
        <f t="shared" si="1"/>
        <v>1309</v>
      </c>
      <c r="E19" s="279" cm="1">
        <f t="array" ref="E19">IF($C19="","",INDEX(import_data,$C19,E$9))</f>
        <v>107</v>
      </c>
      <c r="F19" s="280" t="str" cm="1">
        <f t="array" ref="F19">IF($C19="","",INDEX(import_data,$C19,F$9))</f>
        <v>M35</v>
      </c>
      <c r="G19" s="217" t="str" cm="1">
        <f t="array" ref="G19">IF($C19="","",INDEX(import_data,$C19,G$9))</f>
        <v>M</v>
      </c>
      <c r="H19" s="291" cm="1">
        <f t="array" ref="H19">IF($C19="","",INDEX(import_data,$C19,H$9))</f>
        <v>35</v>
      </c>
      <c r="I19" s="291" cm="1">
        <f t="array" ref="I19">IF($C19="","",INDEX(import_data,$C19,I$9))</f>
        <v>44</v>
      </c>
      <c r="J19" s="280" t="str" cm="1">
        <f t="array" ref="J19">IF($C19="","",INDEX(import_data,$C19,J$9))</f>
        <v>donja</v>
      </c>
      <c r="K19" s="217" cm="1">
        <f t="array" ref="K19">IF($C19="","",INDEX(import_data,$C19,K$9))</f>
        <v>1</v>
      </c>
      <c r="L19" s="281" cm="1">
        <f t="array" ref="L19">IF($C19="","",INDEX(import_data,$C19,L$9))</f>
        <v>7</v>
      </c>
      <c r="N19" s="141">
        <f t="shared" si="2"/>
        <v>7</v>
      </c>
      <c r="O19" s="277">
        <f>IF(N19="","",MAX(O$12:O18)+1)</f>
        <v>607</v>
      </c>
      <c r="P19" s="278">
        <f>IF(N19="","",IFERROR(INDEX(natjecanje!T$13:T$412,MATCH(E19,natjecanje!S$13:S$412,0)),""))</f>
        <v>414</v>
      </c>
      <c r="R19" s="141">
        <f t="shared" si="3"/>
        <v>7</v>
      </c>
      <c r="S19" s="278">
        <f t="shared" si="4"/>
        <v>1286</v>
      </c>
      <c r="U19" s="279" cm="1">
        <f t="array" ref="U19">IF($S19="","",INDEX(import_data,$S19,U$9))</f>
        <v>1</v>
      </c>
      <c r="V19" s="280" t="str" cm="1">
        <f t="array" ref="V19">IF($S19="","",INDEX(import_data,$S19,V$9))</f>
        <v>OPEN</v>
      </c>
      <c r="W19" s="281" cm="1">
        <f t="array" ref="W19">IF($S19="","",INDEX(import_data,$S19,W$9))</f>
        <v>291</v>
      </c>
    </row>
    <row r="20" spans="2:23" x14ac:dyDescent="0.25">
      <c r="B20" s="141">
        <f t="shared" si="0"/>
        <v>8</v>
      </c>
      <c r="C20" s="278">
        <f t="shared" si="1"/>
        <v>1310</v>
      </c>
      <c r="E20" s="279" cm="1">
        <f t="array" ref="E20">IF($C20="","",INDEX(import_data,$C20,E$9))</f>
        <v>108</v>
      </c>
      <c r="F20" s="280" t="str" cm="1">
        <f t="array" ref="F20">IF($C20="","",INDEX(import_data,$C20,F$9))</f>
        <v>M21B</v>
      </c>
      <c r="G20" s="217" t="str" cm="1">
        <f t="array" ref="G20">IF($C20="","",INDEX(import_data,$C20,G$9))</f>
        <v>M</v>
      </c>
      <c r="H20" s="291" cm="1">
        <f t="array" ref="H20">IF($C20="","",INDEX(import_data,$C20,H$9))</f>
        <v>21</v>
      </c>
      <c r="I20" s="291" cm="1">
        <f t="array" ref="I20">IF($C20="","",INDEX(import_data,$C20,I$9))</f>
        <v>34</v>
      </c>
      <c r="J20" s="280" t="str" cm="1">
        <f t="array" ref="J20">IF($C20="","",INDEX(import_data,$C20,J$9))</f>
        <v>slobodno</v>
      </c>
      <c r="K20" s="217" cm="1">
        <f t="array" ref="K20">IF($C20="","",INDEX(import_data,$C20,K$9))</f>
        <v>1</v>
      </c>
      <c r="L20" s="281" cm="1">
        <f t="array" ref="L20">IF($C20="","",INDEX(import_data,$C20,L$9))</f>
        <v>8</v>
      </c>
      <c r="N20" s="141">
        <f t="shared" si="2"/>
        <v>8</v>
      </c>
      <c r="O20" s="277">
        <f>IF(N20="","",MAX(O$12:O19)+1)</f>
        <v>608</v>
      </c>
      <c r="P20" s="278">
        <f>IF(N20="","",IFERROR(INDEX(natjecanje!T$13:T$412,MATCH(E20,natjecanje!S$13:S$412,0)),""))</f>
        <v>418</v>
      </c>
      <c r="R20" s="141">
        <f t="shared" si="3"/>
        <v>8</v>
      </c>
      <c r="S20" s="278">
        <f t="shared" si="4"/>
        <v>1287</v>
      </c>
      <c r="U20" s="279" cm="1">
        <f t="array" ref="U20">IF($S20="","",INDEX(import_data,$S20,U$9))</f>
        <v>15</v>
      </c>
      <c r="V20" s="280" t="str" cm="1">
        <f t="array" ref="V20">IF($S20="","",INDEX(import_data,$S20,V$9))</f>
        <v>OPEN duga</v>
      </c>
      <c r="W20" s="281" cm="1">
        <f t="array" ref="W20">IF($S20="","",INDEX(import_data,$S20,W$9))</f>
        <v>293</v>
      </c>
    </row>
    <row r="21" spans="2:23" x14ac:dyDescent="0.25">
      <c r="B21" s="141">
        <f t="shared" si="0"/>
        <v>9</v>
      </c>
      <c r="C21" s="278">
        <f t="shared" si="1"/>
        <v>1311</v>
      </c>
      <c r="E21" s="279" cm="1">
        <f t="array" ref="E21">IF($C21="","",INDEX(import_data,$C21,E$9))</f>
        <v>109</v>
      </c>
      <c r="F21" s="280" t="str" cm="1">
        <f t="array" ref="F21">IF($C21="","",INDEX(import_data,$C21,F$9))</f>
        <v>M20</v>
      </c>
      <c r="G21" s="217" t="str" cm="1">
        <f t="array" ref="G21">IF($C21="","",INDEX(import_data,$C21,G$9))</f>
        <v>M</v>
      </c>
      <c r="H21" s="291" cm="1">
        <f t="array" ref="H21">IF($C21="","",INDEX(import_data,$C21,H$9))</f>
        <v>17</v>
      </c>
      <c r="I21" s="291" cm="1">
        <f t="array" ref="I21">IF($C21="","",INDEX(import_data,$C21,I$9))</f>
        <v>20</v>
      </c>
      <c r="J21" s="280" t="str" cm="1">
        <f t="array" ref="J21">IF($C21="","",INDEX(import_data,$C21,J$9))</f>
        <v>gornja</v>
      </c>
      <c r="K21" s="217" cm="1">
        <f t="array" ref="K21">IF($C21="","",INDEX(import_data,$C21,K$9))</f>
        <v>1</v>
      </c>
      <c r="L21" s="281" cm="1">
        <f t="array" ref="L21">IF($C21="","",INDEX(import_data,$C21,L$9))</f>
        <v>9</v>
      </c>
      <c r="N21" s="141">
        <f t="shared" si="2"/>
        <v>9</v>
      </c>
      <c r="O21" s="277">
        <f>IF(N21="","",MAX(O$12:O20)+1)</f>
        <v>609</v>
      </c>
      <c r="P21" s="278">
        <f>IF(N21="","",IFERROR(INDEX(natjecanje!T$13:T$412,MATCH(E21,natjecanje!S$13:S$412,0)),""))</f>
        <v>414</v>
      </c>
      <c r="R21" s="141">
        <f t="shared" si="3"/>
        <v>9</v>
      </c>
      <c r="S21" s="278">
        <f t="shared" si="4"/>
        <v>1288</v>
      </c>
      <c r="U21" s="279" cm="1">
        <f t="array" ref="U21">IF($S21="","",INDEX(import_data,$S21,U$9))</f>
        <v>16</v>
      </c>
      <c r="V21" s="280" t="str" cm="1">
        <f t="array" ref="V21">IF($S21="","",INDEX(import_data,$S21,V$9))</f>
        <v>OPEN kratka</v>
      </c>
      <c r="W21" s="281" cm="1">
        <f t="array" ref="W21">IF($S21="","",INDEX(import_data,$S21,W$9))</f>
        <v>294</v>
      </c>
    </row>
    <row r="22" spans="2:23" x14ac:dyDescent="0.25">
      <c r="B22" s="141">
        <f t="shared" si="0"/>
        <v>10</v>
      </c>
      <c r="C22" s="278">
        <f t="shared" si="1"/>
        <v>1312</v>
      </c>
      <c r="E22" s="279" cm="1">
        <f t="array" ref="E22">IF($C22="","",INDEX(import_data,$C22,E$9))</f>
        <v>110</v>
      </c>
      <c r="F22" s="280" t="str" cm="1">
        <f t="array" ref="F22">IF($C22="","",INDEX(import_data,$C22,F$9))</f>
        <v>M16</v>
      </c>
      <c r="G22" s="217" t="str" cm="1">
        <f t="array" ref="G22">IF($C22="","",INDEX(import_data,$C22,G$9))</f>
        <v>M</v>
      </c>
      <c r="H22" s="291" cm="1">
        <f t="array" ref="H22">IF($C22="","",INDEX(import_data,$C22,H$9))</f>
        <v>15</v>
      </c>
      <c r="I22" s="291" cm="1">
        <f t="array" ref="I22">IF($C22="","",INDEX(import_data,$C22,I$9))</f>
        <v>16</v>
      </c>
      <c r="J22" s="280" t="str" cm="1">
        <f t="array" ref="J22">IF($C22="","",INDEX(import_data,$C22,J$9))</f>
        <v>gornja</v>
      </c>
      <c r="K22" s="217" cm="1">
        <f t="array" ref="K22">IF($C22="","",INDEX(import_data,$C22,K$9))</f>
        <v>1</v>
      </c>
      <c r="L22" s="281" cm="1">
        <f t="array" ref="L22">IF($C22="","",INDEX(import_data,$C22,L$9))</f>
        <v>10</v>
      </c>
      <c r="N22" s="141">
        <f t="shared" si="2"/>
        <v>10</v>
      </c>
      <c r="O22" s="277">
        <f>IF(N22="","",MAX(O$12:O21)+1)</f>
        <v>610</v>
      </c>
      <c r="P22" s="278">
        <f>IF(N22="","",IFERROR(INDEX(natjecanje!T$13:T$412,MATCH(E22,natjecanje!S$13:S$412,0)),""))</f>
        <v>418</v>
      </c>
      <c r="R22" s="141">
        <f t="shared" si="3"/>
        <v>10</v>
      </c>
      <c r="S22" s="278">
        <f t="shared" si="4"/>
        <v>1289</v>
      </c>
      <c r="U22" s="279" cm="1">
        <f t="array" ref="U22">IF($S22="","",INDEX(import_data,$S22,U$9))</f>
        <v>13</v>
      </c>
      <c r="V22" s="280" t="str" cm="1">
        <f t="array" ref="V22">IF($S22="","",INDEX(import_data,$S22,V$9))</f>
        <v>OPEN long</v>
      </c>
      <c r="W22" s="281" cm="1">
        <f t="array" ref="W22">IF($S22="","",INDEX(import_data,$S22,W$9))</f>
        <v>293</v>
      </c>
    </row>
    <row r="23" spans="2:23" x14ac:dyDescent="0.25">
      <c r="B23" s="141">
        <f t="shared" si="0"/>
        <v>11</v>
      </c>
      <c r="C23" s="278">
        <f>IFERROR(MATCH($E$8&amp;"-"&amp;B23,import_key,0),"")</f>
        <v>1313</v>
      </c>
      <c r="E23" s="279" cm="1">
        <f t="array" ref="E23">IF($C23="","",INDEX(import_data,$C23,E$9))</f>
        <v>111</v>
      </c>
      <c r="F23" s="280" t="str" cm="1">
        <f t="array" ref="F23">IF($C23="","",INDEX(import_data,$C23,F$9))</f>
        <v>M14</v>
      </c>
      <c r="G23" s="217" t="str" cm="1">
        <f t="array" ref="G23">IF($C23="","",INDEX(import_data,$C23,G$9))</f>
        <v>M</v>
      </c>
      <c r="H23" s="291" cm="1">
        <f t="array" ref="H23">IF($C23="","",INDEX(import_data,$C23,H$9))</f>
        <v>13</v>
      </c>
      <c r="I23" s="291" cm="1">
        <f t="array" ref="I23">IF($C23="","",INDEX(import_data,$C23,I$9))</f>
        <v>14</v>
      </c>
      <c r="J23" s="280" t="str" cm="1">
        <f t="array" ref="J23">IF($C23="","",INDEX(import_data,$C23,J$9))</f>
        <v>gornja</v>
      </c>
      <c r="K23" s="217" cm="1">
        <f t="array" ref="K23">IF($C23="","",INDEX(import_data,$C23,K$9))</f>
        <v>1</v>
      </c>
      <c r="L23" s="281" cm="1">
        <f t="array" ref="L23">IF($C23="","",INDEX(import_data,$C23,L$9))</f>
        <v>11</v>
      </c>
      <c r="N23" s="141">
        <f t="shared" si="2"/>
        <v>11</v>
      </c>
      <c r="O23" s="277">
        <f>IF(N23="","",MAX(O$12:O22)+1)</f>
        <v>611</v>
      </c>
      <c r="P23" s="278">
        <f>IF(N23="","",IFERROR(INDEX(natjecanje!T$13:T$412,MATCH(E23,natjecanje!S$13:S$412,0)),""))</f>
        <v>415</v>
      </c>
      <c r="R23" s="141">
        <f t="shared" si="3"/>
        <v>11</v>
      </c>
      <c r="S23" s="278">
        <f t="shared" si="4"/>
        <v>1290</v>
      </c>
      <c r="U23" s="279" cm="1">
        <f t="array" ref="U23">IF($S23="","",INDEX(import_data,$S23,U$9))</f>
        <v>14</v>
      </c>
      <c r="V23" s="280" t="str" cm="1">
        <f t="array" ref="V23">IF($S23="","",INDEX(import_data,$S23,V$9))</f>
        <v>OPEN short</v>
      </c>
      <c r="W23" s="281" cm="1">
        <f t="array" ref="W23">IF($S23="","",INDEX(import_data,$S23,W$9))</f>
        <v>294</v>
      </c>
    </row>
    <row r="24" spans="2:23" x14ac:dyDescent="0.25">
      <c r="B24" s="141">
        <f t="shared" si="0"/>
        <v>12</v>
      </c>
      <c r="C24" s="278">
        <f t="shared" si="1"/>
        <v>1314</v>
      </c>
      <c r="E24" s="279" cm="1">
        <f t="array" ref="E24">IF($C24="","",INDEX(import_data,$C24,E$9))</f>
        <v>112</v>
      </c>
      <c r="F24" s="280" t="str" cm="1">
        <f t="array" ref="F24">IF($C24="","",INDEX(import_data,$C24,F$9))</f>
        <v>M12</v>
      </c>
      <c r="G24" s="217" t="str" cm="1">
        <f t="array" ref="G24">IF($C24="","",INDEX(import_data,$C24,G$9))</f>
        <v>M</v>
      </c>
      <c r="H24" s="291" cm="1">
        <f t="array" ref="H24">IF($C24="","",INDEX(import_data,$C24,H$9))</f>
        <v>7</v>
      </c>
      <c r="I24" s="291" cm="1">
        <f t="array" ref="I24">IF($C24="","",INDEX(import_data,$C24,I$9))</f>
        <v>12</v>
      </c>
      <c r="J24" s="280" t="str" cm="1">
        <f t="array" ref="J24">IF($C24="","",INDEX(import_data,$C24,J$9))</f>
        <v>gornja</v>
      </c>
      <c r="K24" s="217" cm="1">
        <f t="array" ref="K24">IF($C24="","",INDEX(import_data,$C24,K$9))</f>
        <v>1</v>
      </c>
      <c r="L24" s="281" cm="1">
        <f t="array" ref="L24">IF($C24="","",INDEX(import_data,$C24,L$9))</f>
        <v>12</v>
      </c>
      <c r="N24" s="141">
        <f t="shared" si="2"/>
        <v>12</v>
      </c>
      <c r="O24" s="277">
        <f>IF(N24="","",MAX(O$12:O23)+1)</f>
        <v>612</v>
      </c>
      <c r="P24" s="278">
        <f>IF(N24="","",IFERROR(INDEX(natjecanje!T$13:T$412,MATCH(E24,natjecanje!S$13:S$412,0)),""))</f>
        <v>419</v>
      </c>
      <c r="R24" s="141">
        <f t="shared" si="3"/>
        <v>12</v>
      </c>
      <c r="S24" s="278">
        <f t="shared" si="4"/>
        <v>1291</v>
      </c>
      <c r="U24" s="279" cm="1">
        <f t="array" ref="U24">IF($S24="","",INDEX(import_data,$S24,U$9))</f>
        <v>20</v>
      </c>
      <c r="V24" s="280" t="str" cm="1">
        <f t="array" ref="V24">IF($S24="","",INDEX(import_data,$S24,V$9))</f>
        <v>W12</v>
      </c>
      <c r="W24" s="281" cm="1">
        <f t="array" ref="W24">IF($S24="","",INDEX(import_data,$S24,W$9))</f>
        <v>122</v>
      </c>
    </row>
    <row r="25" spans="2:23" x14ac:dyDescent="0.25">
      <c r="B25" s="141">
        <f t="shared" si="0"/>
        <v>13</v>
      </c>
      <c r="C25" s="278">
        <f t="shared" si="1"/>
        <v>1315</v>
      </c>
      <c r="E25" s="279" cm="1">
        <f t="array" ref="E25">IF($C25="","",INDEX(import_data,$C25,E$9))</f>
        <v>113</v>
      </c>
      <c r="F25" s="280" t="str" cm="1">
        <f t="array" ref="F25">IF($C25="","",INDEX(import_data,$C25,F$9))</f>
        <v>Ž70</v>
      </c>
      <c r="G25" s="217" t="str" cm="1">
        <f t="array" ref="G25">IF($C25="","",INDEX(import_data,$C25,G$9))</f>
        <v>Ž</v>
      </c>
      <c r="H25" s="291" cm="1">
        <f t="array" ref="H25">IF($C25="","",INDEX(import_data,$C25,H$9))</f>
        <v>70</v>
      </c>
      <c r="I25" s="291" cm="1">
        <f t="array" ref="I25">IF($C25="","",INDEX(import_data,$C25,I$9))</f>
        <v>99</v>
      </c>
      <c r="J25" s="280" t="str" cm="1">
        <f t="array" ref="J25">IF($C25="","",INDEX(import_data,$C25,J$9))</f>
        <v>donja</v>
      </c>
      <c r="K25" s="217" cm="1">
        <f t="array" ref="K25">IF($C25="","",INDEX(import_data,$C25,K$9))</f>
        <v>1</v>
      </c>
      <c r="L25" s="281" cm="1">
        <f t="array" ref="L25">IF($C25="","",INDEX(import_data,$C25,L$9))</f>
        <v>13</v>
      </c>
      <c r="N25" s="141">
        <f t="shared" si="2"/>
        <v>13</v>
      </c>
      <c r="O25" s="277">
        <f>IF(N25="","",MAX(O$12:O24)+1)</f>
        <v>613</v>
      </c>
      <c r="P25" s="278" t="str">
        <f>IF(N25="","",IFERROR(INDEX(natjecanje!T$13:T$412,MATCH(E25,natjecanje!S$13:S$412,0)),""))</f>
        <v/>
      </c>
      <c r="R25" s="141">
        <f t="shared" si="3"/>
        <v>13</v>
      </c>
      <c r="S25" s="278">
        <f t="shared" si="4"/>
        <v>1292</v>
      </c>
      <c r="U25" s="279" cm="1">
        <f t="array" ref="U25">IF($S25="","",INDEX(import_data,$S25,U$9))</f>
        <v>21</v>
      </c>
      <c r="V25" s="280" t="str" cm="1">
        <f t="array" ref="V25">IF($S25="","",INDEX(import_data,$S25,V$9))</f>
        <v>W14</v>
      </c>
      <c r="W25" s="281" cm="1">
        <f t="array" ref="W25">IF($S25="","",INDEX(import_data,$S25,W$9))</f>
        <v>121</v>
      </c>
    </row>
    <row r="26" spans="2:23" x14ac:dyDescent="0.25">
      <c r="B26" s="141">
        <f t="shared" si="0"/>
        <v>14</v>
      </c>
      <c r="C26" s="278">
        <f t="shared" si="1"/>
        <v>1316</v>
      </c>
      <c r="E26" s="279" cm="1">
        <f t="array" ref="E26">IF($C26="","",INDEX(import_data,$C26,E$9))</f>
        <v>114</v>
      </c>
      <c r="F26" s="280" t="str" cm="1">
        <f t="array" ref="F26">IF($C26="","",INDEX(import_data,$C26,F$9))</f>
        <v>Ž65</v>
      </c>
      <c r="G26" s="217" t="str" cm="1">
        <f t="array" ref="G26">IF($C26="","",INDEX(import_data,$C26,G$9))</f>
        <v>Ž</v>
      </c>
      <c r="H26" s="291" cm="1">
        <f t="array" ref="H26">IF($C26="","",INDEX(import_data,$C26,H$9))</f>
        <v>65</v>
      </c>
      <c r="I26" s="291" cm="1">
        <f t="array" ref="I26">IF($C26="","",INDEX(import_data,$C26,I$9))</f>
        <v>69</v>
      </c>
      <c r="J26" s="280" t="str" cm="1">
        <f t="array" ref="J26">IF($C26="","",INDEX(import_data,$C26,J$9))</f>
        <v>donja</v>
      </c>
      <c r="K26" s="217" cm="1">
        <f t="array" ref="K26">IF($C26="","",INDEX(import_data,$C26,K$9))</f>
        <v>1</v>
      </c>
      <c r="L26" s="281" cm="1">
        <f t="array" ref="L26">IF($C26="","",INDEX(import_data,$C26,L$9))</f>
        <v>14</v>
      </c>
      <c r="N26" s="141">
        <f t="shared" si="2"/>
        <v>14</v>
      </c>
      <c r="O26" s="277">
        <f>IF(N26="","",MAX(O$12:O25)+1)</f>
        <v>614</v>
      </c>
      <c r="P26" s="278">
        <f>IF(N26="","",IFERROR(INDEX(natjecanje!T$13:T$412,MATCH(E26,natjecanje!S$13:S$412,0)),""))</f>
        <v>419</v>
      </c>
      <c r="R26" s="141">
        <f t="shared" si="3"/>
        <v>14</v>
      </c>
      <c r="S26" s="278">
        <f t="shared" si="4"/>
        <v>1293</v>
      </c>
      <c r="U26" s="279" cm="1">
        <f t="array" ref="U26">IF($S26="","",INDEX(import_data,$S26,U$9))</f>
        <v>22</v>
      </c>
      <c r="V26" s="280" t="str" cm="1">
        <f t="array" ref="V26">IF($S26="","",INDEX(import_data,$S26,V$9))</f>
        <v>W16</v>
      </c>
      <c r="W26" s="281" cm="1">
        <f t="array" ref="W26">IF($S26="","",INDEX(import_data,$S26,W$9))</f>
        <v>120</v>
      </c>
    </row>
    <row r="27" spans="2:23" x14ac:dyDescent="0.25">
      <c r="B27" s="141">
        <f t="shared" si="0"/>
        <v>15</v>
      </c>
      <c r="C27" s="278">
        <f t="shared" si="1"/>
        <v>1317</v>
      </c>
      <c r="E27" s="279" cm="1">
        <f t="array" ref="E27">IF($C27="","",INDEX(import_data,$C27,E$9))</f>
        <v>115</v>
      </c>
      <c r="F27" s="280" t="str" cm="1">
        <f t="array" ref="F27">IF($C27="","",INDEX(import_data,$C27,F$9))</f>
        <v>Ž55</v>
      </c>
      <c r="G27" s="217" t="str" cm="1">
        <f t="array" ref="G27">IF($C27="","",INDEX(import_data,$C27,G$9))</f>
        <v>Ž</v>
      </c>
      <c r="H27" s="291" cm="1">
        <f t="array" ref="H27">IF($C27="","",INDEX(import_data,$C27,H$9))</f>
        <v>55</v>
      </c>
      <c r="I27" s="291" cm="1">
        <f t="array" ref="I27">IF($C27="","",INDEX(import_data,$C27,I$9))</f>
        <v>64</v>
      </c>
      <c r="J27" s="280" t="str" cm="1">
        <f t="array" ref="J27">IF($C27="","",INDEX(import_data,$C27,J$9))</f>
        <v>donja</v>
      </c>
      <c r="K27" s="217" cm="1">
        <f t="array" ref="K27">IF($C27="","",INDEX(import_data,$C27,K$9))</f>
        <v>1</v>
      </c>
      <c r="L27" s="281" cm="1">
        <f t="array" ref="L27">IF($C27="","",INDEX(import_data,$C27,L$9))</f>
        <v>15</v>
      </c>
      <c r="N27" s="141">
        <f t="shared" si="2"/>
        <v>15</v>
      </c>
      <c r="O27" s="277">
        <f>IF(N27="","",MAX(O$12:O26)+1)</f>
        <v>615</v>
      </c>
      <c r="P27" s="278">
        <f>IF(N27="","",IFERROR(INDEX(natjecanje!T$13:T$412,MATCH(E27,natjecanje!S$13:S$412,0)),""))</f>
        <v>420</v>
      </c>
      <c r="R27" s="141">
        <f t="shared" si="3"/>
        <v>15</v>
      </c>
      <c r="S27" s="278">
        <f t="shared" si="4"/>
        <v>1294</v>
      </c>
      <c r="U27" s="279" cm="1">
        <f t="array" ref="U27">IF($S27="","",INDEX(import_data,$S27,U$9))</f>
        <v>23</v>
      </c>
      <c r="V27" s="280" t="str" cm="1">
        <f t="array" ref="V27">IF($S27="","",INDEX(import_data,$S27,V$9))</f>
        <v>W20</v>
      </c>
      <c r="W27" s="281" cm="1">
        <f t="array" ref="W27">IF($S27="","",INDEX(import_data,$S27,W$9))</f>
        <v>119</v>
      </c>
    </row>
    <row r="28" spans="2:23" x14ac:dyDescent="0.25">
      <c r="B28" s="141">
        <f t="shared" si="0"/>
        <v>16</v>
      </c>
      <c r="C28" s="278">
        <f t="shared" si="1"/>
        <v>1318</v>
      </c>
      <c r="E28" s="279" cm="1">
        <f t="array" ref="E28">IF($C28="","",INDEX(import_data,$C28,E$9))</f>
        <v>116</v>
      </c>
      <c r="F28" s="280" t="str" cm="1">
        <f t="array" ref="F28">IF($C28="","",INDEX(import_data,$C28,F$9))</f>
        <v>Ž45</v>
      </c>
      <c r="G28" s="217" t="str" cm="1">
        <f t="array" ref="G28">IF($C28="","",INDEX(import_data,$C28,G$9))</f>
        <v>Ž</v>
      </c>
      <c r="H28" s="291" cm="1">
        <f t="array" ref="H28">IF($C28="","",INDEX(import_data,$C28,H$9))</f>
        <v>45</v>
      </c>
      <c r="I28" s="291" cm="1">
        <f t="array" ref="I28">IF($C28="","",INDEX(import_data,$C28,I$9))</f>
        <v>54</v>
      </c>
      <c r="J28" s="280" t="str" cm="1">
        <f t="array" ref="J28">IF($C28="","",INDEX(import_data,$C28,J$9))</f>
        <v>donja</v>
      </c>
      <c r="K28" s="217" cm="1">
        <f t="array" ref="K28">IF($C28="","",INDEX(import_data,$C28,K$9))</f>
        <v>1</v>
      </c>
      <c r="L28" s="281" cm="1">
        <f t="array" ref="L28">IF($C28="","",INDEX(import_data,$C28,L$9))</f>
        <v>16</v>
      </c>
      <c r="N28" s="141">
        <f t="shared" si="2"/>
        <v>16</v>
      </c>
      <c r="O28" s="277">
        <f>IF(N28="","",MAX(O$12:O27)+1)</f>
        <v>616</v>
      </c>
      <c r="P28" s="278">
        <f>IF(N28="","",IFERROR(INDEX(natjecanje!T$13:T$412,MATCH(E28,natjecanje!S$13:S$412,0)),""))</f>
        <v>416</v>
      </c>
      <c r="R28" s="141">
        <f t="shared" si="3"/>
        <v>16</v>
      </c>
      <c r="S28" s="278">
        <f t="shared" si="4"/>
        <v>1295</v>
      </c>
      <c r="U28" s="279" cm="1">
        <f t="array" ref="U28">IF($S28="","",INDEX(import_data,$S28,U$9))</f>
        <v>24</v>
      </c>
      <c r="V28" s="280" t="str" cm="1">
        <f t="array" ref="V28">IF($S28="","",INDEX(import_data,$S28,V$9))</f>
        <v>W21A</v>
      </c>
      <c r="W28" s="281" cm="1">
        <f t="array" ref="W28">IF($S28="","",INDEX(import_data,$S28,W$9))</f>
        <v>102</v>
      </c>
    </row>
    <row r="29" spans="2:23" x14ac:dyDescent="0.25">
      <c r="B29" s="141">
        <f t="shared" si="0"/>
        <v>17</v>
      </c>
      <c r="C29" s="278">
        <f t="shared" si="1"/>
        <v>1319</v>
      </c>
      <c r="E29" s="279" cm="1">
        <f t="array" ref="E29">IF($C29="","",INDEX(import_data,$C29,E$9))</f>
        <v>117</v>
      </c>
      <c r="F29" s="280" t="str" cm="1">
        <f t="array" ref="F29">IF($C29="","",INDEX(import_data,$C29,F$9))</f>
        <v>Ž35</v>
      </c>
      <c r="G29" s="217" t="str" cm="1">
        <f t="array" ref="G29">IF($C29="","",INDEX(import_data,$C29,G$9))</f>
        <v>Ž</v>
      </c>
      <c r="H29" s="291" cm="1">
        <f t="array" ref="H29">IF($C29="","",INDEX(import_data,$C29,H$9))</f>
        <v>35</v>
      </c>
      <c r="I29" s="291" cm="1">
        <f t="array" ref="I29">IF($C29="","",INDEX(import_data,$C29,I$9))</f>
        <v>44</v>
      </c>
      <c r="J29" s="280" t="str" cm="1">
        <f t="array" ref="J29">IF($C29="","",INDEX(import_data,$C29,J$9))</f>
        <v>donja</v>
      </c>
      <c r="K29" s="217" cm="1">
        <f t="array" ref="K29">IF($C29="","",INDEX(import_data,$C29,K$9))</f>
        <v>1</v>
      </c>
      <c r="L29" s="281" cm="1">
        <f t="array" ref="L29">IF($C29="","",INDEX(import_data,$C29,L$9))</f>
        <v>17</v>
      </c>
      <c r="N29" s="141">
        <f t="shared" si="2"/>
        <v>17</v>
      </c>
      <c r="O29" s="277">
        <f>IF(N29="","",MAX(O$12:O28)+1)</f>
        <v>617</v>
      </c>
      <c r="P29" s="278">
        <f>IF(N29="","",IFERROR(INDEX(natjecanje!T$13:T$412,MATCH(E29,natjecanje!S$13:S$412,0)),""))</f>
        <v>417</v>
      </c>
      <c r="R29" s="141">
        <f t="shared" si="3"/>
        <v>17</v>
      </c>
      <c r="S29" s="278">
        <f t="shared" si="4"/>
        <v>1296</v>
      </c>
      <c r="U29" s="279" cm="1">
        <f t="array" ref="U29">IF($S29="","",INDEX(import_data,$S29,U$9))</f>
        <v>25</v>
      </c>
      <c r="V29" s="280" t="str" cm="1">
        <f t="array" ref="V29">IF($S29="","",INDEX(import_data,$S29,V$9))</f>
        <v>W21B</v>
      </c>
      <c r="W29" s="281" cm="1">
        <f t="array" ref="W29">IF($S29="","",INDEX(import_data,$S29,W$9))</f>
        <v>118</v>
      </c>
    </row>
    <row r="30" spans="2:23" x14ac:dyDescent="0.25">
      <c r="B30" s="141">
        <f t="shared" si="0"/>
        <v>18</v>
      </c>
      <c r="C30" s="278">
        <f t="shared" si="1"/>
        <v>1320</v>
      </c>
      <c r="E30" s="279" cm="1">
        <f t="array" ref="E30">IF($C30="","",INDEX(import_data,$C30,E$9))</f>
        <v>118</v>
      </c>
      <c r="F30" s="280" t="str" cm="1">
        <f t="array" ref="F30">IF($C30="","",INDEX(import_data,$C30,F$9))</f>
        <v>Ž21B</v>
      </c>
      <c r="G30" s="217" t="str" cm="1">
        <f t="array" ref="G30">IF($C30="","",INDEX(import_data,$C30,G$9))</f>
        <v>Ž</v>
      </c>
      <c r="H30" s="291" cm="1">
        <f t="array" ref="H30">IF($C30="","",INDEX(import_data,$C30,H$9))</f>
        <v>21</v>
      </c>
      <c r="I30" s="291" cm="1">
        <f t="array" ref="I30">IF($C30="","",INDEX(import_data,$C30,I$9))</f>
        <v>34</v>
      </c>
      <c r="J30" s="280" t="str" cm="1">
        <f t="array" ref="J30">IF($C30="","",INDEX(import_data,$C30,J$9))</f>
        <v>slobodno</v>
      </c>
      <c r="K30" s="217" cm="1">
        <f t="array" ref="K30">IF($C30="","",INDEX(import_data,$C30,K$9))</f>
        <v>1</v>
      </c>
      <c r="L30" s="281" cm="1">
        <f t="array" ref="L30">IF($C30="","",INDEX(import_data,$C30,L$9))</f>
        <v>18</v>
      </c>
      <c r="N30" s="141">
        <f t="shared" si="2"/>
        <v>18</v>
      </c>
      <c r="O30" s="277">
        <f>IF(N30="","",MAX(O$12:O29)+1)</f>
        <v>618</v>
      </c>
      <c r="P30" s="278">
        <f>IF(N30="","",IFERROR(INDEX(natjecanje!T$13:T$412,MATCH(E30,natjecanje!S$13:S$412,0)),""))</f>
        <v>421</v>
      </c>
      <c r="R30" s="141">
        <f t="shared" si="3"/>
        <v>18</v>
      </c>
      <c r="S30" s="278">
        <f t="shared" si="4"/>
        <v>1297</v>
      </c>
      <c r="U30" s="279" cm="1">
        <f t="array" ref="U30">IF($S30="","",INDEX(import_data,$S30,U$9))</f>
        <v>26</v>
      </c>
      <c r="V30" s="280" t="str" cm="1">
        <f t="array" ref="V30">IF($S30="","",INDEX(import_data,$S30,V$9))</f>
        <v>W35</v>
      </c>
      <c r="W30" s="281" cm="1">
        <f t="array" ref="W30">IF($S30="","",INDEX(import_data,$S30,W$9))</f>
        <v>117</v>
      </c>
    </row>
    <row r="31" spans="2:23" x14ac:dyDescent="0.25">
      <c r="B31" s="141">
        <f t="shared" si="0"/>
        <v>19</v>
      </c>
      <c r="C31" s="278">
        <f>IFERROR(MATCH($E$8&amp;"-"&amp;B31,import_key,0),"")</f>
        <v>1321</v>
      </c>
      <c r="E31" s="279" cm="1">
        <f t="array" ref="E31">IF($C31="","",INDEX(import_data,$C31,E$9))</f>
        <v>119</v>
      </c>
      <c r="F31" s="280" t="str" cm="1">
        <f t="array" ref="F31">IF($C31="","",INDEX(import_data,$C31,F$9))</f>
        <v>Ž20</v>
      </c>
      <c r="G31" s="217" t="str" cm="1">
        <f t="array" ref="G31">IF($C31="","",INDEX(import_data,$C31,G$9))</f>
        <v>Ž</v>
      </c>
      <c r="H31" s="291" cm="1">
        <f t="array" ref="H31">IF($C31="","",INDEX(import_data,$C31,H$9))</f>
        <v>17</v>
      </c>
      <c r="I31" s="291" cm="1">
        <f t="array" ref="I31">IF($C31="","",INDEX(import_data,$C31,I$9))</f>
        <v>20</v>
      </c>
      <c r="J31" s="280" t="str" cm="1">
        <f t="array" ref="J31">IF($C31="","",INDEX(import_data,$C31,J$9))</f>
        <v>gornja</v>
      </c>
      <c r="K31" s="217" cm="1">
        <f t="array" ref="K31">IF($C31="","",INDEX(import_data,$C31,K$9))</f>
        <v>1</v>
      </c>
      <c r="L31" s="281" cm="1">
        <f t="array" ref="L31">IF($C31="","",INDEX(import_data,$C31,L$9))</f>
        <v>19</v>
      </c>
      <c r="N31" s="141">
        <f t="shared" si="2"/>
        <v>19</v>
      </c>
      <c r="O31" s="277">
        <f>IF(N31="","",MAX(O$12:O30)+1)</f>
        <v>619</v>
      </c>
      <c r="P31" s="278">
        <f>IF(N31="","",IFERROR(INDEX(natjecanje!T$13:T$412,MATCH(E31,natjecanje!S$13:S$412,0)),""))</f>
        <v>417</v>
      </c>
      <c r="R31" s="141">
        <f t="shared" si="3"/>
        <v>19</v>
      </c>
      <c r="S31" s="278">
        <f t="shared" si="4"/>
        <v>1298</v>
      </c>
      <c r="U31" s="279" cm="1">
        <f t="array" ref="U31">IF($S31="","",INDEX(import_data,$S31,U$9))</f>
        <v>27</v>
      </c>
      <c r="V31" s="280" t="str" cm="1">
        <f t="array" ref="V31">IF($S31="","",INDEX(import_data,$S31,V$9))</f>
        <v>W45</v>
      </c>
      <c r="W31" s="281" cm="1">
        <f t="array" ref="W31">IF($S31="","",INDEX(import_data,$S31,W$9))</f>
        <v>116</v>
      </c>
    </row>
    <row r="32" spans="2:23" x14ac:dyDescent="0.25">
      <c r="B32" s="141">
        <f t="shared" si="0"/>
        <v>20</v>
      </c>
      <c r="C32" s="278">
        <f t="shared" si="1"/>
        <v>1322</v>
      </c>
      <c r="E32" s="279" cm="1">
        <f t="array" ref="E32">IF($C32="","",INDEX(import_data,$C32,E$9))</f>
        <v>120</v>
      </c>
      <c r="F32" s="280" t="str" cm="1">
        <f t="array" ref="F32">IF($C32="","",INDEX(import_data,$C32,F$9))</f>
        <v>Ž16</v>
      </c>
      <c r="G32" s="217" t="str" cm="1">
        <f t="array" ref="G32">IF($C32="","",INDEX(import_data,$C32,G$9))</f>
        <v>Ž</v>
      </c>
      <c r="H32" s="291" cm="1">
        <f t="array" ref="H32">IF($C32="","",INDEX(import_data,$C32,H$9))</f>
        <v>15</v>
      </c>
      <c r="I32" s="291" cm="1">
        <f t="array" ref="I32">IF($C32="","",INDEX(import_data,$C32,I$9))</f>
        <v>16</v>
      </c>
      <c r="J32" s="280" t="str" cm="1">
        <f t="array" ref="J32">IF($C32="","",INDEX(import_data,$C32,J$9))</f>
        <v>gornja</v>
      </c>
      <c r="K32" s="217" cm="1">
        <f t="array" ref="K32">IF($C32="","",INDEX(import_data,$C32,K$9))</f>
        <v>1</v>
      </c>
      <c r="L32" s="281" cm="1">
        <f t="array" ref="L32">IF($C32="","",INDEX(import_data,$C32,L$9))</f>
        <v>20</v>
      </c>
      <c r="N32" s="141">
        <f t="shared" si="2"/>
        <v>20</v>
      </c>
      <c r="O32" s="277">
        <f>IF(N32="","",MAX(O$12:O31)+1)</f>
        <v>620</v>
      </c>
      <c r="P32" s="278">
        <f>IF(N32="","",IFERROR(INDEX(natjecanje!T$13:T$412,MATCH(E32,natjecanje!S$13:S$412,0)),""))</f>
        <v>421</v>
      </c>
      <c r="R32" s="141">
        <f t="shared" si="3"/>
        <v>20</v>
      </c>
      <c r="S32" s="278">
        <f t="shared" si="4"/>
        <v>1299</v>
      </c>
      <c r="U32" s="279" cm="1">
        <f t="array" ref="U32">IF($S32="","",INDEX(import_data,$S32,U$9))</f>
        <v>28</v>
      </c>
      <c r="V32" s="280" t="str" cm="1">
        <f t="array" ref="V32">IF($S32="","",INDEX(import_data,$S32,V$9))</f>
        <v>W55</v>
      </c>
      <c r="W32" s="281" cm="1">
        <f t="array" ref="W32">IF($S32="","",INDEX(import_data,$S32,W$9))</f>
        <v>115</v>
      </c>
    </row>
    <row r="33" spans="2:23" x14ac:dyDescent="0.25">
      <c r="B33" s="141">
        <f t="shared" si="0"/>
        <v>21</v>
      </c>
      <c r="C33" s="278">
        <f t="shared" si="1"/>
        <v>1323</v>
      </c>
      <c r="E33" s="279" cm="1">
        <f t="array" ref="E33">IF($C33="","",INDEX(import_data,$C33,E$9))</f>
        <v>121</v>
      </c>
      <c r="F33" s="280" t="str" cm="1">
        <f t="array" ref="F33">IF($C33="","",INDEX(import_data,$C33,F$9))</f>
        <v>Ž14</v>
      </c>
      <c r="G33" s="217" t="str" cm="1">
        <f t="array" ref="G33">IF($C33="","",INDEX(import_data,$C33,G$9))</f>
        <v>Ž</v>
      </c>
      <c r="H33" s="291" cm="1">
        <f t="array" ref="H33">IF($C33="","",INDEX(import_data,$C33,H$9))</f>
        <v>13</v>
      </c>
      <c r="I33" s="291" cm="1">
        <f t="array" ref="I33">IF($C33="","",INDEX(import_data,$C33,I$9))</f>
        <v>14</v>
      </c>
      <c r="J33" s="280" t="str" cm="1">
        <f t="array" ref="J33">IF($C33="","",INDEX(import_data,$C33,J$9))</f>
        <v>gornja</v>
      </c>
      <c r="K33" s="217" cm="1">
        <f t="array" ref="K33">IF($C33="","",INDEX(import_data,$C33,K$9))</f>
        <v>1</v>
      </c>
      <c r="L33" s="281" cm="1">
        <f t="array" ref="L33">IF($C33="","",INDEX(import_data,$C33,L$9))</f>
        <v>21</v>
      </c>
      <c r="N33" s="141">
        <f t="shared" si="2"/>
        <v>21</v>
      </c>
      <c r="O33" s="277">
        <f>IF(N33="","",MAX(O$12:O32)+1)</f>
        <v>621</v>
      </c>
      <c r="P33" s="278">
        <f>IF(N33="","",IFERROR(INDEX(natjecanje!T$13:T$412,MATCH(E33,natjecanje!S$13:S$412,0)),""))</f>
        <v>422</v>
      </c>
      <c r="R33" s="141">
        <f t="shared" si="3"/>
        <v>21</v>
      </c>
      <c r="S33" s="278">
        <f t="shared" si="4"/>
        <v>1300</v>
      </c>
      <c r="U33" s="279" cm="1">
        <f t="array" ref="U33">IF($S33="","",INDEX(import_data,$S33,U$9))</f>
        <v>29</v>
      </c>
      <c r="V33" s="280" t="str" cm="1">
        <f t="array" ref="V33">IF($S33="","",INDEX(import_data,$S33,V$9))</f>
        <v>W65</v>
      </c>
      <c r="W33" s="281" cm="1">
        <f t="array" ref="W33">IF($S33="","",INDEX(import_data,$S33,W$9))</f>
        <v>114</v>
      </c>
    </row>
    <row r="34" spans="2:23" x14ac:dyDescent="0.25">
      <c r="B34" s="141">
        <f t="shared" si="0"/>
        <v>22</v>
      </c>
      <c r="C34" s="278">
        <f t="shared" si="1"/>
        <v>1324</v>
      </c>
      <c r="E34" s="279" cm="1">
        <f t="array" ref="E34">IF($C34="","",INDEX(import_data,$C34,E$9))</f>
        <v>122</v>
      </c>
      <c r="F34" s="280" t="str" cm="1">
        <f t="array" ref="F34">IF($C34="","",INDEX(import_data,$C34,F$9))</f>
        <v>Ž12</v>
      </c>
      <c r="G34" s="217" t="str" cm="1">
        <f t="array" ref="G34">IF($C34="","",INDEX(import_data,$C34,G$9))</f>
        <v>Ž</v>
      </c>
      <c r="H34" s="291" cm="1">
        <f t="array" ref="H34">IF($C34="","",INDEX(import_data,$C34,H$9))</f>
        <v>7</v>
      </c>
      <c r="I34" s="291" cm="1">
        <f t="array" ref="I34">IF($C34="","",INDEX(import_data,$C34,I$9))</f>
        <v>12</v>
      </c>
      <c r="J34" s="280" t="str" cm="1">
        <f t="array" ref="J34">IF($C34="","",INDEX(import_data,$C34,J$9))</f>
        <v>gornja</v>
      </c>
      <c r="K34" s="217" cm="1">
        <f t="array" ref="K34">IF($C34="","",INDEX(import_data,$C34,K$9))</f>
        <v>1</v>
      </c>
      <c r="L34" s="281" cm="1">
        <f t="array" ref="L34">IF($C34="","",INDEX(import_data,$C34,L$9))</f>
        <v>22</v>
      </c>
      <c r="N34" s="141">
        <f t="shared" si="2"/>
        <v>22</v>
      </c>
      <c r="O34" s="277">
        <f>IF(N34="","",MAX(O$12:O33)+1)</f>
        <v>622</v>
      </c>
      <c r="P34" s="278">
        <f>IF(N34="","",IFERROR(INDEX(natjecanje!T$13:T$412,MATCH(E34,natjecanje!S$13:S$412,0)),""))</f>
        <v>419</v>
      </c>
      <c r="R34" s="141">
        <f t="shared" si="3"/>
        <v>22</v>
      </c>
      <c r="S34" s="278">
        <f t="shared" si="4"/>
        <v>1301</v>
      </c>
      <c r="U34" s="279" cm="1">
        <f t="array" ref="U34">IF($S34="","",INDEX(import_data,$S34,U$9))</f>
        <v>30</v>
      </c>
      <c r="V34" s="280" t="str" cm="1">
        <f t="array" ref="V34">IF($S34="","",INDEX(import_data,$S34,V$9))</f>
        <v>W70</v>
      </c>
      <c r="W34" s="281" cm="1">
        <f t="array" ref="W34">IF($S34="","",INDEX(import_data,$S34,W$9))</f>
        <v>113</v>
      </c>
    </row>
    <row r="35" spans="2:23" x14ac:dyDescent="0.25">
      <c r="B35" s="141">
        <f t="shared" si="0"/>
        <v>23</v>
      </c>
      <c r="C35" s="278">
        <f t="shared" si="1"/>
        <v>1325</v>
      </c>
      <c r="E35" s="279" cm="1">
        <f t="array" ref="E35">IF($C35="","",INDEX(import_data,$C35,E$9))</f>
        <v>291</v>
      </c>
      <c r="F35" s="280" t="str" cm="1">
        <f t="array" ref="F35">IF($C35="","",INDEX(import_data,$C35,F$9))</f>
        <v>Otvorena</v>
      </c>
      <c r="G35" s="217" t="str" cm="1">
        <f t="array" ref="G35">IF($C35="","",INDEX(import_data,$C35,G$9))</f>
        <v>-</v>
      </c>
      <c r="H35" s="291" cm="1">
        <f t="array" ref="H35">IF($C35="","",INDEX(import_data,$C35,H$9))</f>
        <v>7</v>
      </c>
      <c r="I35" s="291" cm="1">
        <f t="array" ref="I35">IF($C35="","",INDEX(import_data,$C35,I$9))</f>
        <v>99</v>
      </c>
      <c r="J35" s="280" t="str" cm="1">
        <f t="array" ref="J35">IF($C35="","",INDEX(import_data,$C35,J$9))</f>
        <v>slobodno</v>
      </c>
      <c r="K35" s="217" cm="1">
        <f t="array" ref="K35">IF($C35="","",INDEX(import_data,$C35,K$9))</f>
        <v>0</v>
      </c>
      <c r="L35" s="281" cm="1">
        <f t="array" ref="L35">IF($C35="","",INDEX(import_data,$C35,L$9))</f>
        <v>291</v>
      </c>
      <c r="N35" s="141">
        <f t="shared" si="2"/>
        <v>23</v>
      </c>
      <c r="O35" s="277">
        <f>IF(N35="","",MAX(O$12:O34)+1)</f>
        <v>623</v>
      </c>
      <c r="P35" s="278">
        <f>IF(N35="","",IFERROR(INDEX(natjecanje!T$13:T$412,MATCH(E35,natjecanje!S$13:S$412,0)),""))</f>
        <v>415</v>
      </c>
      <c r="R35" s="141">
        <f t="shared" si="3"/>
        <v>23</v>
      </c>
      <c r="S35" s="278">
        <f t="shared" si="4"/>
        <v>1302</v>
      </c>
      <c r="U35" s="279" cm="1">
        <f t="array" ref="U35">IF($S35="","",INDEX(import_data,$S35,U$9))</f>
        <v>42</v>
      </c>
      <c r="V35" s="280" t="str" cm="1">
        <f t="array" ref="V35">IF($S35="","",INDEX(import_data,$S35,V$9))</f>
        <v>Ž21</v>
      </c>
      <c r="W35" s="281" cm="1">
        <f t="array" ref="W35">IF($S35="","",INDEX(import_data,$S35,W$9))</f>
        <v>102</v>
      </c>
    </row>
    <row r="36" spans="2:23" x14ac:dyDescent="0.25">
      <c r="B36" s="141">
        <f t="shared" si="0"/>
        <v>24</v>
      </c>
      <c r="C36" s="278">
        <f t="shared" si="1"/>
        <v>1326</v>
      </c>
      <c r="E36" s="279" cm="1">
        <f t="array" ref="E36">IF($C36="","",INDEX(import_data,$C36,E$9))</f>
        <v>292</v>
      </c>
      <c r="F36" s="280" t="str" cm="1">
        <f t="array" ref="F36">IF($C36="","",INDEX(import_data,$C36,F$9))</f>
        <v>Početnici</v>
      </c>
      <c r="G36" s="217" t="str" cm="1">
        <f t="array" ref="G36">IF($C36="","",INDEX(import_data,$C36,G$9))</f>
        <v>-</v>
      </c>
      <c r="H36" s="291" cm="1">
        <f t="array" ref="H36">IF($C36="","",INDEX(import_data,$C36,H$9))</f>
        <v>7</v>
      </c>
      <c r="I36" s="291" cm="1">
        <f t="array" ref="I36">IF($C36="","",INDEX(import_data,$C36,I$9))</f>
        <v>99</v>
      </c>
      <c r="J36" s="280" t="str" cm="1">
        <f t="array" ref="J36">IF($C36="","",INDEX(import_data,$C36,J$9))</f>
        <v>slobodno</v>
      </c>
      <c r="K36" s="217" cm="1">
        <f t="array" ref="K36">IF($C36="","",INDEX(import_data,$C36,K$9))</f>
        <v>0</v>
      </c>
      <c r="L36" s="281" cm="1">
        <f t="array" ref="L36">IF($C36="","",INDEX(import_data,$C36,L$9))</f>
        <v>292</v>
      </c>
      <c r="N36" s="141">
        <f t="shared" si="2"/>
        <v>24</v>
      </c>
      <c r="O36" s="277">
        <f>IF(N36="","",MAX(O$12:O35)+1)</f>
        <v>624</v>
      </c>
      <c r="P36" s="278" t="str">
        <f>IF(N36="","",IFERROR(INDEX(natjecanje!T$13:T$412,MATCH(E36,natjecanje!S$13:S$412,0)),""))</f>
        <v/>
      </c>
      <c r="R36" s="141">
        <f t="shared" si="3"/>
        <v>24</v>
      </c>
      <c r="S36" s="278" t="str">
        <f t="shared" si="4"/>
        <v/>
      </c>
      <c r="U36" s="279" t="str" cm="1">
        <f t="array" ref="U36">IF($S36="","",INDEX(import_data,$S36,U$9))</f>
        <v/>
      </c>
      <c r="V36" s="280" t="str" cm="1">
        <f t="array" ref="V36">IF($S36="","",INDEX(import_data,$S36,V$9))</f>
        <v/>
      </c>
      <c r="W36" s="281" t="str" cm="1">
        <f t="array" ref="W36">IF($S36="","",INDEX(import_data,$S36,W$9))</f>
        <v/>
      </c>
    </row>
    <row r="37" spans="2:23" x14ac:dyDescent="0.25">
      <c r="B37" s="141">
        <f t="shared" si="0"/>
        <v>25</v>
      </c>
      <c r="C37" s="278">
        <f t="shared" si="1"/>
        <v>1327</v>
      </c>
      <c r="E37" s="279" cm="1">
        <f t="array" ref="E37">IF($C37="","",INDEX(import_data,$C37,E$9))</f>
        <v>293</v>
      </c>
      <c r="F37" s="280" t="str" cm="1">
        <f t="array" ref="F37">IF($C37="","",INDEX(import_data,$C37,F$9))</f>
        <v>Otvorena duga</v>
      </c>
      <c r="G37" s="217" t="str" cm="1">
        <f t="array" ref="G37">IF($C37="","",INDEX(import_data,$C37,G$9))</f>
        <v>-</v>
      </c>
      <c r="H37" s="291" cm="1">
        <f t="array" ref="H37">IF($C37="","",INDEX(import_data,$C37,H$9))</f>
        <v>7</v>
      </c>
      <c r="I37" s="291" cm="1">
        <f t="array" ref="I37">IF($C37="","",INDEX(import_data,$C37,I$9))</f>
        <v>99</v>
      </c>
      <c r="J37" s="280" t="str" cm="1">
        <f t="array" ref="J37">IF($C37="","",INDEX(import_data,$C37,J$9))</f>
        <v>slobodno</v>
      </c>
      <c r="K37" s="217" cm="1">
        <f t="array" ref="K37">IF($C37="","",INDEX(import_data,$C37,K$9))</f>
        <v>0</v>
      </c>
      <c r="L37" s="281" cm="1">
        <f t="array" ref="L37">IF($C37="","",INDEX(import_data,$C37,L$9))</f>
        <v>293</v>
      </c>
      <c r="N37" s="141">
        <f t="shared" si="2"/>
        <v>25</v>
      </c>
      <c r="O37" s="277">
        <f>IF(N37="","",MAX(O$12:O36)+1)</f>
        <v>625</v>
      </c>
      <c r="P37" s="278" t="str">
        <f>IF(N37="","",IFERROR(INDEX(natjecanje!T$13:T$412,MATCH(E37,natjecanje!S$13:S$412,0)),""))</f>
        <v/>
      </c>
      <c r="R37" s="141">
        <f t="shared" si="3"/>
        <v>25</v>
      </c>
      <c r="S37" s="278" t="str">
        <f t="shared" si="4"/>
        <v/>
      </c>
      <c r="U37" s="279" t="str" cm="1">
        <f t="array" ref="U37">IF($S37="","",INDEX(import_data,$S37,U$9))</f>
        <v/>
      </c>
      <c r="V37" s="280" t="str" cm="1">
        <f t="array" ref="V37">IF($S37="","",INDEX(import_data,$S37,V$9))</f>
        <v/>
      </c>
      <c r="W37" s="281" t="str" cm="1">
        <f t="array" ref="W37">IF($S37="","",INDEX(import_data,$S37,W$9))</f>
        <v/>
      </c>
    </row>
    <row r="38" spans="2:23" x14ac:dyDescent="0.25">
      <c r="B38" s="141">
        <f t="shared" si="0"/>
        <v>26</v>
      </c>
      <c r="C38" s="278">
        <f t="shared" si="1"/>
        <v>1328</v>
      </c>
      <c r="E38" s="279" cm="1">
        <f t="array" ref="E38">IF($C38="","",INDEX(import_data,$C38,E$9))</f>
        <v>294</v>
      </c>
      <c r="F38" s="280" t="str" cm="1">
        <f t="array" ref="F38">IF($C38="","",INDEX(import_data,$C38,F$9))</f>
        <v>Otvorena kratka</v>
      </c>
      <c r="G38" s="217" t="str" cm="1">
        <f t="array" ref="G38">IF($C38="","",INDEX(import_data,$C38,G$9))</f>
        <v>-</v>
      </c>
      <c r="H38" s="291" cm="1">
        <f t="array" ref="H38">IF($C38="","",INDEX(import_data,$C38,H$9))</f>
        <v>7</v>
      </c>
      <c r="I38" s="291" cm="1">
        <f t="array" ref="I38">IF($C38="","",INDEX(import_data,$C38,I$9))</f>
        <v>99</v>
      </c>
      <c r="J38" s="280" t="str" cm="1">
        <f t="array" ref="J38">IF($C38="","",INDEX(import_data,$C38,J$9))</f>
        <v>slobodno</v>
      </c>
      <c r="K38" s="217" cm="1">
        <f t="array" ref="K38">IF($C38="","",INDEX(import_data,$C38,K$9))</f>
        <v>0</v>
      </c>
      <c r="L38" s="281" cm="1">
        <f t="array" ref="L38">IF($C38="","",INDEX(import_data,$C38,L$9))</f>
        <v>294</v>
      </c>
      <c r="N38" s="141">
        <f t="shared" si="2"/>
        <v>26</v>
      </c>
      <c r="O38" s="277">
        <f>IF(N38="","",MAX(O$12:O37)+1)</f>
        <v>626</v>
      </c>
      <c r="P38" s="278" t="str">
        <f>IF(N38="","",IFERROR(INDEX(natjecanje!T$13:T$412,MATCH(E38,natjecanje!S$13:S$412,0)),""))</f>
        <v/>
      </c>
      <c r="R38" s="141">
        <f t="shared" si="3"/>
        <v>26</v>
      </c>
      <c r="S38" s="278" t="str">
        <f t="shared" si="4"/>
        <v/>
      </c>
      <c r="U38" s="279" t="str" cm="1">
        <f t="array" ref="U38">IF($S38="","",INDEX(import_data,$S38,U$9))</f>
        <v/>
      </c>
      <c r="V38" s="280" t="str" cm="1">
        <f t="array" ref="V38">IF($S38="","",INDEX(import_data,$S38,V$9))</f>
        <v/>
      </c>
      <c r="W38" s="281" t="str" cm="1">
        <f t="array" ref="W38">IF($S38="","",INDEX(import_data,$S38,W$9))</f>
        <v/>
      </c>
    </row>
    <row r="39" spans="2:23" x14ac:dyDescent="0.25">
      <c r="B39" s="141">
        <f t="shared" si="0"/>
        <v>27</v>
      </c>
      <c r="C39" s="278" t="str">
        <f t="shared" si="1"/>
        <v/>
      </c>
      <c r="E39" s="279" t="str" cm="1">
        <f t="array" ref="E39">IF($C39="","",INDEX(import_data,$C39,E$9))</f>
        <v/>
      </c>
      <c r="F39" s="280" t="str" cm="1">
        <f t="array" ref="F39">IF($C39="","",INDEX(import_data,$C39,F$9))</f>
        <v/>
      </c>
      <c r="G39" s="217" t="str" cm="1">
        <f t="array" ref="G39">IF($C39="","",INDEX(import_data,$C39,G$9))</f>
        <v/>
      </c>
      <c r="H39" s="291" t="str" cm="1">
        <f t="array" ref="H39">IF($C39="","",INDEX(import_data,$C39,H$9))</f>
        <v/>
      </c>
      <c r="I39" s="291" t="str" cm="1">
        <f t="array" ref="I39">IF($C39="","",INDEX(import_data,$C39,I$9))</f>
        <v/>
      </c>
      <c r="J39" s="280" t="str" cm="1">
        <f t="array" ref="J39">IF($C39="","",INDEX(import_data,$C39,J$9))</f>
        <v/>
      </c>
      <c r="K39" s="217" t="str" cm="1">
        <f t="array" ref="K39">IF($C39="","",INDEX(import_data,$C39,K$9))</f>
        <v/>
      </c>
      <c r="L39" s="281" t="str" cm="1">
        <f t="array" ref="L39">IF($C39="","",INDEX(import_data,$C39,L$9))</f>
        <v/>
      </c>
      <c r="N39" s="141" t="str">
        <f t="shared" si="2"/>
        <v/>
      </c>
      <c r="O39" s="277" t="str">
        <f>IF(N39="","",MAX(O$12:O38)+1)</f>
        <v/>
      </c>
      <c r="P39" s="278" t="str">
        <f>IF(N39="","",IFERROR(INDEX(natjecanje!T$13:T$412,MATCH(E39,natjecanje!S$13:S$412,0)),""))</f>
        <v/>
      </c>
      <c r="R39" s="141">
        <f t="shared" si="3"/>
        <v>27</v>
      </c>
      <c r="S39" s="278" t="str">
        <f t="shared" si="4"/>
        <v/>
      </c>
      <c r="U39" s="279" t="str" cm="1">
        <f t="array" ref="U39">IF($S39="","",INDEX(import_data,$S39,U$9))</f>
        <v/>
      </c>
      <c r="V39" s="280" t="str" cm="1">
        <f t="array" ref="V39">IF($S39="","",INDEX(import_data,$S39,V$9))</f>
        <v/>
      </c>
      <c r="W39" s="281" t="str" cm="1">
        <f t="array" ref="W39">IF($S39="","",INDEX(import_data,$S39,W$9))</f>
        <v/>
      </c>
    </row>
    <row r="40" spans="2:23" x14ac:dyDescent="0.25">
      <c r="B40" s="141">
        <f t="shared" si="0"/>
        <v>28</v>
      </c>
      <c r="C40" s="278" t="str">
        <f t="shared" si="1"/>
        <v/>
      </c>
      <c r="E40" s="279" t="str" cm="1">
        <f t="array" ref="E40">IF($C40="","",INDEX(import_data,$C40,E$9))</f>
        <v/>
      </c>
      <c r="F40" s="280" t="str" cm="1">
        <f t="array" ref="F40">IF($C40="","",INDEX(import_data,$C40,F$9))</f>
        <v/>
      </c>
      <c r="G40" s="217" t="str" cm="1">
        <f t="array" ref="G40">IF($C40="","",INDEX(import_data,$C40,G$9))</f>
        <v/>
      </c>
      <c r="H40" s="291" t="str" cm="1">
        <f t="array" ref="H40">IF($C40="","",INDEX(import_data,$C40,H$9))</f>
        <v/>
      </c>
      <c r="I40" s="291" t="str" cm="1">
        <f t="array" ref="I40">IF($C40="","",INDEX(import_data,$C40,I$9))</f>
        <v/>
      </c>
      <c r="J40" s="280" t="str" cm="1">
        <f t="array" ref="J40">IF($C40="","",INDEX(import_data,$C40,J$9))</f>
        <v/>
      </c>
      <c r="K40" s="217" t="str" cm="1">
        <f t="array" ref="K40">IF($C40="","",INDEX(import_data,$C40,K$9))</f>
        <v/>
      </c>
      <c r="L40" s="281" t="str" cm="1">
        <f t="array" ref="L40">IF($C40="","",INDEX(import_data,$C40,L$9))</f>
        <v/>
      </c>
      <c r="N40" s="141" t="str">
        <f t="shared" si="2"/>
        <v/>
      </c>
      <c r="O40" s="277" t="str">
        <f>IF(N40="","",MAX(O$12:O39)+1)</f>
        <v/>
      </c>
      <c r="P40" s="278" t="str">
        <f>IF(N40="","",IFERROR(INDEX(natjecanje!T$13:T$412,MATCH(E40,natjecanje!S$13:S$412,0)),""))</f>
        <v/>
      </c>
      <c r="R40" s="141">
        <f t="shared" si="3"/>
        <v>28</v>
      </c>
      <c r="S40" s="278" t="str">
        <f t="shared" si="4"/>
        <v/>
      </c>
      <c r="U40" s="279" t="str" cm="1">
        <f t="array" ref="U40">IF($S40="","",INDEX(import_data,$S40,U$9))</f>
        <v/>
      </c>
      <c r="V40" s="280" t="str" cm="1">
        <f t="array" ref="V40">IF($S40="","",INDEX(import_data,$S40,V$9))</f>
        <v/>
      </c>
      <c r="W40" s="281" t="str" cm="1">
        <f t="array" ref="W40">IF($S40="","",INDEX(import_data,$S40,W$9))</f>
        <v/>
      </c>
    </row>
    <row r="41" spans="2:23" x14ac:dyDescent="0.25">
      <c r="B41" s="141">
        <f t="shared" si="0"/>
        <v>29</v>
      </c>
      <c r="C41" s="278" t="str">
        <f t="shared" si="1"/>
        <v/>
      </c>
      <c r="E41" s="279" t="str" cm="1">
        <f t="array" ref="E41">IF($C41="","",INDEX(import_data,$C41,E$9))</f>
        <v/>
      </c>
      <c r="F41" s="280" t="str" cm="1">
        <f t="array" ref="F41">IF($C41="","",INDEX(import_data,$C41,F$9))</f>
        <v/>
      </c>
      <c r="G41" s="217" t="str" cm="1">
        <f t="array" ref="G41">IF($C41="","",INDEX(import_data,$C41,G$9))</f>
        <v/>
      </c>
      <c r="H41" s="291" t="str" cm="1">
        <f t="array" ref="H41">IF($C41="","",INDEX(import_data,$C41,H$9))</f>
        <v/>
      </c>
      <c r="I41" s="291" t="str" cm="1">
        <f t="array" ref="I41">IF($C41="","",INDEX(import_data,$C41,I$9))</f>
        <v/>
      </c>
      <c r="J41" s="280" t="str" cm="1">
        <f t="array" ref="J41">IF($C41="","",INDEX(import_data,$C41,J$9))</f>
        <v/>
      </c>
      <c r="K41" s="217" t="str" cm="1">
        <f t="array" ref="K41">IF($C41="","",INDEX(import_data,$C41,K$9))</f>
        <v/>
      </c>
      <c r="L41" s="281" t="str" cm="1">
        <f t="array" ref="L41">IF($C41="","",INDEX(import_data,$C41,L$9))</f>
        <v/>
      </c>
      <c r="N41" s="141" t="str">
        <f t="shared" si="2"/>
        <v/>
      </c>
      <c r="O41" s="277" t="str">
        <f>IF(N41="","",MAX(O$12:O40)+1)</f>
        <v/>
      </c>
      <c r="P41" s="278" t="str">
        <f>IF(N41="","",IFERROR(INDEX(natjecanje!T$13:T$412,MATCH(E41,natjecanje!S$13:S$412,0)),""))</f>
        <v/>
      </c>
      <c r="R41" s="141">
        <f t="shared" si="3"/>
        <v>29</v>
      </c>
      <c r="S41" s="278" t="str">
        <f t="shared" si="4"/>
        <v/>
      </c>
      <c r="U41" s="279" t="str" cm="1">
        <f t="array" ref="U41">IF($S41="","",INDEX(import_data,$S41,U$9))</f>
        <v/>
      </c>
      <c r="V41" s="280" t="str" cm="1">
        <f t="array" ref="V41">IF($S41="","",INDEX(import_data,$S41,V$9))</f>
        <v/>
      </c>
      <c r="W41" s="281" t="str" cm="1">
        <f t="array" ref="W41">IF($S41="","",INDEX(import_data,$S41,W$9))</f>
        <v/>
      </c>
    </row>
    <row r="42" spans="2:23" x14ac:dyDescent="0.25">
      <c r="B42" s="141">
        <f t="shared" si="0"/>
        <v>30</v>
      </c>
      <c r="C42" s="278" t="str">
        <f t="shared" si="1"/>
        <v/>
      </c>
      <c r="E42" s="279" t="str" cm="1">
        <f t="array" ref="E42">IF($C42="","",INDEX(import_data,$C42,E$9))</f>
        <v/>
      </c>
      <c r="F42" s="280" t="str" cm="1">
        <f t="array" ref="F42">IF($C42="","",INDEX(import_data,$C42,F$9))</f>
        <v/>
      </c>
      <c r="G42" s="217" t="str" cm="1">
        <f t="array" ref="G42">IF($C42="","",INDEX(import_data,$C42,G$9))</f>
        <v/>
      </c>
      <c r="H42" s="291" t="str" cm="1">
        <f t="array" ref="H42">IF($C42="","",INDEX(import_data,$C42,H$9))</f>
        <v/>
      </c>
      <c r="I42" s="291" t="str" cm="1">
        <f t="array" ref="I42">IF($C42="","",INDEX(import_data,$C42,I$9))</f>
        <v/>
      </c>
      <c r="J42" s="280" t="str" cm="1">
        <f t="array" ref="J42">IF($C42="","",INDEX(import_data,$C42,J$9))</f>
        <v/>
      </c>
      <c r="K42" s="217" t="str" cm="1">
        <f t="array" ref="K42">IF($C42="","",INDEX(import_data,$C42,K$9))</f>
        <v/>
      </c>
      <c r="L42" s="281" t="str" cm="1">
        <f t="array" ref="L42">IF($C42="","",INDEX(import_data,$C42,L$9))</f>
        <v/>
      </c>
      <c r="N42" s="141" t="str">
        <f t="shared" si="2"/>
        <v/>
      </c>
      <c r="O42" s="277" t="str">
        <f>IF(N42="","",MAX(O$12:O41)+1)</f>
        <v/>
      </c>
      <c r="P42" s="278" t="str">
        <f>IF(N42="","",IFERROR(INDEX(natjecanje!T$13:T$412,MATCH(E42,natjecanje!S$13:S$412,0)),""))</f>
        <v/>
      </c>
      <c r="R42" s="141">
        <f t="shared" si="3"/>
        <v>30</v>
      </c>
      <c r="S42" s="278" t="str">
        <f t="shared" si="4"/>
        <v/>
      </c>
      <c r="U42" s="279" t="str" cm="1">
        <f t="array" ref="U42">IF($S42="","",INDEX(import_data,$S42,U$9))</f>
        <v/>
      </c>
      <c r="V42" s="280" t="str" cm="1">
        <f t="array" ref="V42">IF($S42="","",INDEX(import_data,$S42,V$9))</f>
        <v/>
      </c>
      <c r="W42" s="281" t="str" cm="1">
        <f t="array" ref="W42">IF($S42="","",INDEX(import_data,$S42,W$9))</f>
        <v/>
      </c>
    </row>
    <row r="43" spans="2:23" x14ac:dyDescent="0.25">
      <c r="B43" s="141">
        <f t="shared" si="0"/>
        <v>31</v>
      </c>
      <c r="C43" s="278" t="str">
        <f t="shared" si="1"/>
        <v/>
      </c>
      <c r="E43" s="279" t="str" cm="1">
        <f t="array" ref="E43">IF($C43="","",INDEX(import_data,$C43,E$9))</f>
        <v/>
      </c>
      <c r="F43" s="280" t="str" cm="1">
        <f t="array" ref="F43">IF($C43="","",INDEX(import_data,$C43,F$9))</f>
        <v/>
      </c>
      <c r="G43" s="217" t="str" cm="1">
        <f t="array" ref="G43">IF($C43="","",INDEX(import_data,$C43,G$9))</f>
        <v/>
      </c>
      <c r="H43" s="291" t="str" cm="1">
        <f t="array" ref="H43">IF($C43="","",INDEX(import_data,$C43,H$9))</f>
        <v/>
      </c>
      <c r="I43" s="291" t="str" cm="1">
        <f t="array" ref="I43">IF($C43="","",INDEX(import_data,$C43,I$9))</f>
        <v/>
      </c>
      <c r="J43" s="280" t="str" cm="1">
        <f t="array" ref="J43">IF($C43="","",INDEX(import_data,$C43,J$9))</f>
        <v/>
      </c>
      <c r="K43" s="217" t="str" cm="1">
        <f t="array" ref="K43">IF($C43="","",INDEX(import_data,$C43,K$9))</f>
        <v/>
      </c>
      <c r="L43" s="281" t="str" cm="1">
        <f t="array" ref="L43">IF($C43="","",INDEX(import_data,$C43,L$9))</f>
        <v/>
      </c>
      <c r="N43" s="141" t="str">
        <f t="shared" si="2"/>
        <v/>
      </c>
      <c r="O43" s="277" t="str">
        <f>IF(N43="","",MAX(O$12:O42)+1)</f>
        <v/>
      </c>
      <c r="P43" s="278" t="str">
        <f>IF(N43="","",IFERROR(INDEX(natjecanje!T$13:T$412,MATCH(E43,natjecanje!S$13:S$412,0)),""))</f>
        <v/>
      </c>
      <c r="R43" s="141">
        <f t="shared" si="3"/>
        <v>31</v>
      </c>
      <c r="S43" s="278" t="str">
        <f t="shared" si="4"/>
        <v/>
      </c>
      <c r="U43" s="279" t="str" cm="1">
        <f t="array" ref="U43">IF($S43="","",INDEX(import_data,$S43,U$9))</f>
        <v/>
      </c>
      <c r="V43" s="280" t="str" cm="1">
        <f t="array" ref="V43">IF($S43="","",INDEX(import_data,$S43,V$9))</f>
        <v/>
      </c>
      <c r="W43" s="281" t="str" cm="1">
        <f t="array" ref="W43">IF($S43="","",INDEX(import_data,$S43,W$9))</f>
        <v/>
      </c>
    </row>
    <row r="44" spans="2:23" x14ac:dyDescent="0.25">
      <c r="B44" s="141">
        <f t="shared" si="0"/>
        <v>32</v>
      </c>
      <c r="C44" s="278" t="str">
        <f t="shared" si="1"/>
        <v/>
      </c>
      <c r="E44" s="279" t="str" cm="1">
        <f t="array" ref="E44">IF($C44="","",INDEX(import_data,$C44,E$9))</f>
        <v/>
      </c>
      <c r="F44" s="280" t="str" cm="1">
        <f t="array" ref="F44">IF($C44="","",INDEX(import_data,$C44,F$9))</f>
        <v/>
      </c>
      <c r="G44" s="217" t="str" cm="1">
        <f t="array" ref="G44">IF($C44="","",INDEX(import_data,$C44,G$9))</f>
        <v/>
      </c>
      <c r="H44" s="291" t="str" cm="1">
        <f t="array" ref="H44">IF($C44="","",INDEX(import_data,$C44,H$9))</f>
        <v/>
      </c>
      <c r="I44" s="291" t="str" cm="1">
        <f t="array" ref="I44">IF($C44="","",INDEX(import_data,$C44,I$9))</f>
        <v/>
      </c>
      <c r="J44" s="280" t="str" cm="1">
        <f t="array" ref="J44">IF($C44="","",INDEX(import_data,$C44,J$9))</f>
        <v/>
      </c>
      <c r="K44" s="217" t="str" cm="1">
        <f t="array" ref="K44">IF($C44="","",INDEX(import_data,$C44,K$9))</f>
        <v/>
      </c>
      <c r="L44" s="281" t="str" cm="1">
        <f t="array" ref="L44">IF($C44="","",INDEX(import_data,$C44,L$9))</f>
        <v/>
      </c>
      <c r="N44" s="141" t="str">
        <f t="shared" si="2"/>
        <v/>
      </c>
      <c r="O44" s="277" t="str">
        <f>IF(N44="","",MAX(O$12:O43)+1)</f>
        <v/>
      </c>
      <c r="P44" s="278" t="str">
        <f>IF(N44="","",IFERROR(INDEX(natjecanje!T$13:T$412,MATCH(E44,natjecanje!S$13:S$412,0)),""))</f>
        <v/>
      </c>
      <c r="R44" s="141">
        <f t="shared" si="3"/>
        <v>32</v>
      </c>
      <c r="S44" s="278" t="str">
        <f t="shared" si="4"/>
        <v/>
      </c>
      <c r="U44" s="279" t="str" cm="1">
        <f t="array" ref="U44">IF($S44="","",INDEX(import_data,$S44,U$9))</f>
        <v/>
      </c>
      <c r="V44" s="280" t="str" cm="1">
        <f t="array" ref="V44">IF($S44="","",INDEX(import_data,$S44,V$9))</f>
        <v/>
      </c>
      <c r="W44" s="281" t="str" cm="1">
        <f t="array" ref="W44">IF($S44="","",INDEX(import_data,$S44,W$9))</f>
        <v/>
      </c>
    </row>
    <row r="45" spans="2:23" x14ac:dyDescent="0.25">
      <c r="B45" s="141">
        <f t="shared" si="0"/>
        <v>33</v>
      </c>
      <c r="C45" s="278" t="str">
        <f t="shared" ref="C45:C63" si="5">IFERROR(MATCH($E$8&amp;"-"&amp;B45,import_key,0),"")</f>
        <v/>
      </c>
      <c r="E45" s="279" t="str" cm="1">
        <f t="array" ref="E45">IF($C45="","",INDEX(import_data,$C45,E$9))</f>
        <v/>
      </c>
      <c r="F45" s="280" t="str" cm="1">
        <f t="array" ref="F45">IF($C45="","",INDEX(import_data,$C45,F$9))</f>
        <v/>
      </c>
      <c r="G45" s="217" t="str" cm="1">
        <f t="array" ref="G45">IF($C45="","",INDEX(import_data,$C45,G$9))</f>
        <v/>
      </c>
      <c r="H45" s="291" t="str" cm="1">
        <f t="array" ref="H45">IF($C45="","",INDEX(import_data,$C45,H$9))</f>
        <v/>
      </c>
      <c r="I45" s="291" t="str" cm="1">
        <f t="array" ref="I45">IF($C45="","",INDEX(import_data,$C45,I$9))</f>
        <v/>
      </c>
      <c r="J45" s="280" t="str" cm="1">
        <f t="array" ref="J45">IF($C45="","",INDEX(import_data,$C45,J$9))</f>
        <v/>
      </c>
      <c r="K45" s="217" t="str" cm="1">
        <f t="array" ref="K45">IF($C45="","",INDEX(import_data,$C45,K$9))</f>
        <v/>
      </c>
      <c r="L45" s="281" t="str" cm="1">
        <f t="array" ref="L45">IF($C45="","",INDEX(import_data,$C45,L$9))</f>
        <v/>
      </c>
      <c r="N45" s="141" t="str">
        <f t="shared" si="2"/>
        <v/>
      </c>
      <c r="O45" s="277" t="str">
        <f>IF(N45="","",MAX(O$12:O44)+1)</f>
        <v/>
      </c>
      <c r="P45" s="278" t="str">
        <f>IF(N45="","",IFERROR(INDEX(natjecanje!T$13:T$412,MATCH(E45,natjecanje!S$13:S$412,0)),""))</f>
        <v/>
      </c>
      <c r="R45" s="141">
        <f t="shared" si="3"/>
        <v>33</v>
      </c>
      <c r="S45" s="278" t="str">
        <f t="shared" ref="S45:S63" si="6">IFERROR(MATCH($U$8&amp;"-"&amp;R45,import_key,0),"")</f>
        <v/>
      </c>
      <c r="U45" s="279" t="str" cm="1">
        <f t="array" ref="U45">IF($S45="","",INDEX(import_data,$S45,U$9))</f>
        <v/>
      </c>
      <c r="V45" s="280" t="str" cm="1">
        <f t="array" ref="V45">IF($S45="","",INDEX(import_data,$S45,V$9))</f>
        <v/>
      </c>
      <c r="W45" s="281" t="str" cm="1">
        <f t="array" ref="W45">IF($S45="","",INDEX(import_data,$S45,W$9))</f>
        <v/>
      </c>
    </row>
    <row r="46" spans="2:23" x14ac:dyDescent="0.25">
      <c r="B46" s="141">
        <f t="shared" si="0"/>
        <v>34</v>
      </c>
      <c r="C46" s="278" t="str">
        <f t="shared" si="5"/>
        <v/>
      </c>
      <c r="E46" s="279" t="str" cm="1">
        <f t="array" ref="E46">IF($C46="","",INDEX(import_data,$C46,E$9))</f>
        <v/>
      </c>
      <c r="F46" s="280" t="str" cm="1">
        <f t="array" ref="F46">IF($C46="","",INDEX(import_data,$C46,F$9))</f>
        <v/>
      </c>
      <c r="G46" s="217" t="str" cm="1">
        <f t="array" ref="G46">IF($C46="","",INDEX(import_data,$C46,G$9))</f>
        <v/>
      </c>
      <c r="H46" s="291" t="str" cm="1">
        <f t="array" ref="H46">IF($C46="","",INDEX(import_data,$C46,H$9))</f>
        <v/>
      </c>
      <c r="I46" s="291" t="str" cm="1">
        <f t="array" ref="I46">IF($C46="","",INDEX(import_data,$C46,I$9))</f>
        <v/>
      </c>
      <c r="J46" s="280" t="str" cm="1">
        <f t="array" ref="J46">IF($C46="","",INDEX(import_data,$C46,J$9))</f>
        <v/>
      </c>
      <c r="K46" s="217" t="str" cm="1">
        <f t="array" ref="K46">IF($C46="","",INDEX(import_data,$C46,K$9))</f>
        <v/>
      </c>
      <c r="L46" s="281" t="str" cm="1">
        <f t="array" ref="L46">IF($C46="","",INDEX(import_data,$C46,L$9))</f>
        <v/>
      </c>
      <c r="N46" s="141" t="str">
        <f t="shared" si="2"/>
        <v/>
      </c>
      <c r="O46" s="277" t="str">
        <f>IF(N46="","",MAX(O$12:O45)+1)</f>
        <v/>
      </c>
      <c r="P46" s="278" t="str">
        <f>IF(N46="","",IFERROR(INDEX(natjecanje!T$13:T$412,MATCH(E46,natjecanje!S$13:S$412,0)),""))</f>
        <v/>
      </c>
      <c r="R46" s="141">
        <f t="shared" si="3"/>
        <v>34</v>
      </c>
      <c r="S46" s="278" t="str">
        <f t="shared" si="6"/>
        <v/>
      </c>
      <c r="U46" s="279" t="str" cm="1">
        <f t="array" ref="U46">IF($S46="","",INDEX(import_data,$S46,U$9))</f>
        <v/>
      </c>
      <c r="V46" s="280" t="str" cm="1">
        <f t="array" ref="V46">IF($S46="","",INDEX(import_data,$S46,V$9))</f>
        <v/>
      </c>
      <c r="W46" s="281" t="str" cm="1">
        <f t="array" ref="W46">IF($S46="","",INDEX(import_data,$S46,W$9))</f>
        <v/>
      </c>
    </row>
    <row r="47" spans="2:23" x14ac:dyDescent="0.25">
      <c r="B47" s="141">
        <f t="shared" si="0"/>
        <v>35</v>
      </c>
      <c r="C47" s="278" t="str">
        <f t="shared" si="5"/>
        <v/>
      </c>
      <c r="E47" s="279" t="str" cm="1">
        <f t="array" ref="E47">IF($C47="","",INDEX(import_data,$C47,E$9))</f>
        <v/>
      </c>
      <c r="F47" s="280" t="str" cm="1">
        <f t="array" ref="F47">IF($C47="","",INDEX(import_data,$C47,F$9))</f>
        <v/>
      </c>
      <c r="G47" s="217" t="str" cm="1">
        <f t="array" ref="G47">IF($C47="","",INDEX(import_data,$C47,G$9))</f>
        <v/>
      </c>
      <c r="H47" s="291" t="str" cm="1">
        <f t="array" ref="H47">IF($C47="","",INDEX(import_data,$C47,H$9))</f>
        <v/>
      </c>
      <c r="I47" s="291" t="str" cm="1">
        <f t="array" ref="I47">IF($C47="","",INDEX(import_data,$C47,I$9))</f>
        <v/>
      </c>
      <c r="J47" s="280" t="str" cm="1">
        <f t="array" ref="J47">IF($C47="","",INDEX(import_data,$C47,J$9))</f>
        <v/>
      </c>
      <c r="K47" s="217" t="str" cm="1">
        <f t="array" ref="K47">IF($C47="","",INDEX(import_data,$C47,K$9))</f>
        <v/>
      </c>
      <c r="L47" s="281" t="str" cm="1">
        <f t="array" ref="L47">IF($C47="","",INDEX(import_data,$C47,L$9))</f>
        <v/>
      </c>
      <c r="N47" s="141" t="str">
        <f t="shared" si="2"/>
        <v/>
      </c>
      <c r="O47" s="277" t="str">
        <f>IF(N47="","",MAX(O$12:O46)+1)</f>
        <v/>
      </c>
      <c r="P47" s="278" t="str">
        <f>IF(N47="","",IFERROR(INDEX(natjecanje!T$13:T$412,MATCH(E47,natjecanje!S$13:S$412,0)),""))</f>
        <v/>
      </c>
      <c r="R47" s="141">
        <f t="shared" si="3"/>
        <v>35</v>
      </c>
      <c r="S47" s="278" t="str">
        <f t="shared" si="6"/>
        <v/>
      </c>
      <c r="U47" s="279" t="str" cm="1">
        <f t="array" ref="U47">IF($S47="","",INDEX(import_data,$S47,U$9))</f>
        <v/>
      </c>
      <c r="V47" s="280" t="str" cm="1">
        <f t="array" ref="V47">IF($S47="","",INDEX(import_data,$S47,V$9))</f>
        <v/>
      </c>
      <c r="W47" s="281" t="str" cm="1">
        <f t="array" ref="W47">IF($S47="","",INDEX(import_data,$S47,W$9))</f>
        <v/>
      </c>
    </row>
    <row r="48" spans="2:23" x14ac:dyDescent="0.25">
      <c r="B48" s="141">
        <f t="shared" si="0"/>
        <v>36</v>
      </c>
      <c r="C48" s="278" t="str">
        <f t="shared" si="5"/>
        <v/>
      </c>
      <c r="E48" s="279" t="str" cm="1">
        <f t="array" ref="E48">IF($C48="","",INDEX(import_data,$C48,E$9))</f>
        <v/>
      </c>
      <c r="F48" s="280" t="str" cm="1">
        <f t="array" ref="F48">IF($C48="","",INDEX(import_data,$C48,F$9))</f>
        <v/>
      </c>
      <c r="G48" s="217" t="str" cm="1">
        <f t="array" ref="G48">IF($C48="","",INDEX(import_data,$C48,G$9))</f>
        <v/>
      </c>
      <c r="H48" s="291" t="str" cm="1">
        <f t="array" ref="H48">IF($C48="","",INDEX(import_data,$C48,H$9))</f>
        <v/>
      </c>
      <c r="I48" s="291" t="str" cm="1">
        <f t="array" ref="I48">IF($C48="","",INDEX(import_data,$C48,I$9))</f>
        <v/>
      </c>
      <c r="J48" s="280" t="str" cm="1">
        <f t="array" ref="J48">IF($C48="","",INDEX(import_data,$C48,J$9))</f>
        <v/>
      </c>
      <c r="K48" s="217" t="str" cm="1">
        <f t="array" ref="K48">IF($C48="","",INDEX(import_data,$C48,K$9))</f>
        <v/>
      </c>
      <c r="L48" s="281" t="str" cm="1">
        <f t="array" ref="L48">IF($C48="","",INDEX(import_data,$C48,L$9))</f>
        <v/>
      </c>
      <c r="N48" s="141" t="str">
        <f t="shared" si="2"/>
        <v/>
      </c>
      <c r="O48" s="277" t="str">
        <f>IF(N48="","",MAX(O$12:O47)+1)</f>
        <v/>
      </c>
      <c r="P48" s="278" t="str">
        <f>IF(N48="","",IFERROR(INDEX(natjecanje!T$13:T$412,MATCH(E48,natjecanje!S$13:S$412,0)),""))</f>
        <v/>
      </c>
      <c r="R48" s="141">
        <f t="shared" si="3"/>
        <v>36</v>
      </c>
      <c r="S48" s="278" t="str">
        <f t="shared" si="6"/>
        <v/>
      </c>
      <c r="U48" s="279" t="str" cm="1">
        <f t="array" ref="U48">IF($S48="","",INDEX(import_data,$S48,U$9))</f>
        <v/>
      </c>
      <c r="V48" s="280" t="str" cm="1">
        <f t="array" ref="V48">IF($S48="","",INDEX(import_data,$S48,V$9))</f>
        <v/>
      </c>
      <c r="W48" s="281" t="str" cm="1">
        <f t="array" ref="W48">IF($S48="","",INDEX(import_data,$S48,W$9))</f>
        <v/>
      </c>
    </row>
    <row r="49" spans="2:23" x14ac:dyDescent="0.25">
      <c r="B49" s="141">
        <f t="shared" si="0"/>
        <v>37</v>
      </c>
      <c r="C49" s="278" t="str">
        <f t="shared" si="5"/>
        <v/>
      </c>
      <c r="E49" s="279" t="str" cm="1">
        <f t="array" ref="E49">IF($C49="","",INDEX(import_data,$C49,E$9))</f>
        <v/>
      </c>
      <c r="F49" s="280" t="str" cm="1">
        <f t="array" ref="F49">IF($C49="","",INDEX(import_data,$C49,F$9))</f>
        <v/>
      </c>
      <c r="G49" s="217" t="str" cm="1">
        <f t="array" ref="G49">IF($C49="","",INDEX(import_data,$C49,G$9))</f>
        <v/>
      </c>
      <c r="H49" s="291" t="str" cm="1">
        <f t="array" ref="H49">IF($C49="","",INDEX(import_data,$C49,H$9))</f>
        <v/>
      </c>
      <c r="I49" s="291" t="str" cm="1">
        <f t="array" ref="I49">IF($C49="","",INDEX(import_data,$C49,I$9))</f>
        <v/>
      </c>
      <c r="J49" s="280" t="str" cm="1">
        <f t="array" ref="J49">IF($C49="","",INDEX(import_data,$C49,J$9))</f>
        <v/>
      </c>
      <c r="K49" s="217" t="str" cm="1">
        <f t="array" ref="K49">IF($C49="","",INDEX(import_data,$C49,K$9))</f>
        <v/>
      </c>
      <c r="L49" s="281" t="str" cm="1">
        <f t="array" ref="L49">IF($C49="","",INDEX(import_data,$C49,L$9))</f>
        <v/>
      </c>
      <c r="N49" s="141" t="str">
        <f t="shared" si="2"/>
        <v/>
      </c>
      <c r="O49" s="277" t="str">
        <f>IF(N49="","",MAX(O$12:O48)+1)</f>
        <v/>
      </c>
      <c r="P49" s="278" t="str">
        <f>IF(N49="","",IFERROR(INDEX(natjecanje!T$13:T$412,MATCH(E49,natjecanje!S$13:S$412,0)),""))</f>
        <v/>
      </c>
      <c r="R49" s="141">
        <f t="shared" si="3"/>
        <v>37</v>
      </c>
      <c r="S49" s="278" t="str">
        <f t="shared" si="6"/>
        <v/>
      </c>
      <c r="U49" s="279" t="str" cm="1">
        <f t="array" ref="U49">IF($S49="","",INDEX(import_data,$S49,U$9))</f>
        <v/>
      </c>
      <c r="V49" s="280" t="str" cm="1">
        <f t="array" ref="V49">IF($S49="","",INDEX(import_data,$S49,V$9))</f>
        <v/>
      </c>
      <c r="W49" s="281" t="str" cm="1">
        <f t="array" ref="W49">IF($S49="","",INDEX(import_data,$S49,W$9))</f>
        <v/>
      </c>
    </row>
    <row r="50" spans="2:23" x14ac:dyDescent="0.25">
      <c r="B50" s="141">
        <f t="shared" si="0"/>
        <v>38</v>
      </c>
      <c r="C50" s="278" t="str">
        <f t="shared" si="5"/>
        <v/>
      </c>
      <c r="E50" s="279" t="str" cm="1">
        <f t="array" ref="E50">IF($C50="","",INDEX(import_data,$C50,E$9))</f>
        <v/>
      </c>
      <c r="F50" s="280" t="str" cm="1">
        <f t="array" ref="F50">IF($C50="","",INDEX(import_data,$C50,F$9))</f>
        <v/>
      </c>
      <c r="G50" s="217" t="str" cm="1">
        <f t="array" ref="G50">IF($C50="","",INDEX(import_data,$C50,G$9))</f>
        <v/>
      </c>
      <c r="H50" s="291" t="str" cm="1">
        <f t="array" ref="H50">IF($C50="","",INDEX(import_data,$C50,H$9))</f>
        <v/>
      </c>
      <c r="I50" s="291" t="str" cm="1">
        <f t="array" ref="I50">IF($C50="","",INDEX(import_data,$C50,I$9))</f>
        <v/>
      </c>
      <c r="J50" s="280" t="str" cm="1">
        <f t="array" ref="J50">IF($C50="","",INDEX(import_data,$C50,J$9))</f>
        <v/>
      </c>
      <c r="K50" s="217" t="str" cm="1">
        <f t="array" ref="K50">IF($C50="","",INDEX(import_data,$C50,K$9))</f>
        <v/>
      </c>
      <c r="L50" s="281" t="str" cm="1">
        <f t="array" ref="L50">IF($C50="","",INDEX(import_data,$C50,L$9))</f>
        <v/>
      </c>
      <c r="N50" s="141" t="str">
        <f t="shared" si="2"/>
        <v/>
      </c>
      <c r="O50" s="277" t="str">
        <f>IF(N50="","",MAX(O$12:O49)+1)</f>
        <v/>
      </c>
      <c r="P50" s="278" t="str">
        <f>IF(N50="","",IFERROR(INDEX(natjecanje!T$13:T$412,MATCH(E50,natjecanje!S$13:S$412,0)),""))</f>
        <v/>
      </c>
      <c r="R50" s="141">
        <f t="shared" si="3"/>
        <v>38</v>
      </c>
      <c r="S50" s="278" t="str">
        <f t="shared" si="6"/>
        <v/>
      </c>
      <c r="U50" s="279" t="str" cm="1">
        <f t="array" ref="U50">IF($S50="","",INDEX(import_data,$S50,U$9))</f>
        <v/>
      </c>
      <c r="V50" s="280" t="str" cm="1">
        <f t="array" ref="V50">IF($S50="","",INDEX(import_data,$S50,V$9))</f>
        <v/>
      </c>
      <c r="W50" s="281" t="str" cm="1">
        <f t="array" ref="W50">IF($S50="","",INDEX(import_data,$S50,W$9))</f>
        <v/>
      </c>
    </row>
    <row r="51" spans="2:23" x14ac:dyDescent="0.25">
      <c r="B51" s="141">
        <f t="shared" si="0"/>
        <v>39</v>
      </c>
      <c r="C51" s="278" t="str">
        <f t="shared" si="5"/>
        <v/>
      </c>
      <c r="E51" s="279" t="str" cm="1">
        <f t="array" ref="E51">IF($C51="","",INDEX(import_data,$C51,E$9))</f>
        <v/>
      </c>
      <c r="F51" s="280" t="str" cm="1">
        <f t="array" ref="F51">IF($C51="","",INDEX(import_data,$C51,F$9))</f>
        <v/>
      </c>
      <c r="G51" s="217" t="str" cm="1">
        <f t="array" ref="G51">IF($C51="","",INDEX(import_data,$C51,G$9))</f>
        <v/>
      </c>
      <c r="H51" s="291" t="str" cm="1">
        <f t="array" ref="H51">IF($C51="","",INDEX(import_data,$C51,H$9))</f>
        <v/>
      </c>
      <c r="I51" s="291" t="str" cm="1">
        <f t="array" ref="I51">IF($C51="","",INDEX(import_data,$C51,I$9))</f>
        <v/>
      </c>
      <c r="J51" s="280" t="str" cm="1">
        <f t="array" ref="J51">IF($C51="","",INDEX(import_data,$C51,J$9))</f>
        <v/>
      </c>
      <c r="K51" s="217" t="str" cm="1">
        <f t="array" ref="K51">IF($C51="","",INDEX(import_data,$C51,K$9))</f>
        <v/>
      </c>
      <c r="L51" s="281" t="str" cm="1">
        <f t="array" ref="L51">IF($C51="","",INDEX(import_data,$C51,L$9))</f>
        <v/>
      </c>
      <c r="N51" s="141" t="str">
        <f t="shared" si="2"/>
        <v/>
      </c>
      <c r="O51" s="277" t="str">
        <f>IF(N51="","",MAX(O$12:O50)+1)</f>
        <v/>
      </c>
      <c r="P51" s="278" t="str">
        <f>IF(N51="","",IFERROR(INDEX(natjecanje!T$13:T$412,MATCH(E51,natjecanje!S$13:S$412,0)),""))</f>
        <v/>
      </c>
      <c r="R51" s="141">
        <f t="shared" si="3"/>
        <v>39</v>
      </c>
      <c r="S51" s="278" t="str">
        <f t="shared" si="6"/>
        <v/>
      </c>
      <c r="U51" s="279" t="str" cm="1">
        <f t="array" ref="U51">IF($S51="","",INDEX(import_data,$S51,U$9))</f>
        <v/>
      </c>
      <c r="V51" s="280" t="str" cm="1">
        <f t="array" ref="V51">IF($S51="","",INDEX(import_data,$S51,V$9))</f>
        <v/>
      </c>
      <c r="W51" s="281" t="str" cm="1">
        <f t="array" ref="W51">IF($S51="","",INDEX(import_data,$S51,W$9))</f>
        <v/>
      </c>
    </row>
    <row r="52" spans="2:23" x14ac:dyDescent="0.25">
      <c r="B52" s="141">
        <f t="shared" si="0"/>
        <v>40</v>
      </c>
      <c r="C52" s="278" t="str">
        <f t="shared" si="5"/>
        <v/>
      </c>
      <c r="E52" s="279" t="str" cm="1">
        <f t="array" ref="E52">IF($C52="","",INDEX(import_data,$C52,E$9))</f>
        <v/>
      </c>
      <c r="F52" s="280" t="str" cm="1">
        <f t="array" ref="F52">IF($C52="","",INDEX(import_data,$C52,F$9))</f>
        <v/>
      </c>
      <c r="G52" s="217" t="str" cm="1">
        <f t="array" ref="G52">IF($C52="","",INDEX(import_data,$C52,G$9))</f>
        <v/>
      </c>
      <c r="H52" s="291" t="str" cm="1">
        <f t="array" ref="H52">IF($C52="","",INDEX(import_data,$C52,H$9))</f>
        <v/>
      </c>
      <c r="I52" s="291" t="str" cm="1">
        <f t="array" ref="I52">IF($C52="","",INDEX(import_data,$C52,I$9))</f>
        <v/>
      </c>
      <c r="J52" s="280" t="str" cm="1">
        <f t="array" ref="J52">IF($C52="","",INDEX(import_data,$C52,J$9))</f>
        <v/>
      </c>
      <c r="K52" s="217" t="str" cm="1">
        <f t="array" ref="K52">IF($C52="","",INDEX(import_data,$C52,K$9))</f>
        <v/>
      </c>
      <c r="L52" s="281" t="str" cm="1">
        <f t="array" ref="L52">IF($C52="","",INDEX(import_data,$C52,L$9))</f>
        <v/>
      </c>
      <c r="N52" s="141" t="str">
        <f t="shared" si="2"/>
        <v/>
      </c>
      <c r="O52" s="277" t="str">
        <f>IF(N52="","",MAX(O$12:O51)+1)</f>
        <v/>
      </c>
      <c r="P52" s="278" t="str">
        <f>IF(N52="","",IFERROR(INDEX(natjecanje!T$13:T$412,MATCH(E52,natjecanje!S$13:S$412,0)),""))</f>
        <v/>
      </c>
      <c r="R52" s="141">
        <f t="shared" si="3"/>
        <v>40</v>
      </c>
      <c r="S52" s="278" t="str">
        <f t="shared" si="6"/>
        <v/>
      </c>
      <c r="U52" s="279" t="str" cm="1">
        <f t="array" ref="U52">IF($S52="","",INDEX(import_data,$S52,U$9))</f>
        <v/>
      </c>
      <c r="V52" s="280" t="str" cm="1">
        <f t="array" ref="V52">IF($S52="","",INDEX(import_data,$S52,V$9))</f>
        <v/>
      </c>
      <c r="W52" s="281" t="str" cm="1">
        <f t="array" ref="W52">IF($S52="","",INDEX(import_data,$S52,W$9))</f>
        <v/>
      </c>
    </row>
    <row r="53" spans="2:23" x14ac:dyDescent="0.25">
      <c r="B53" s="141">
        <f t="shared" si="0"/>
        <v>41</v>
      </c>
      <c r="C53" s="278" t="str">
        <f t="shared" si="5"/>
        <v/>
      </c>
      <c r="E53" s="279" t="str" cm="1">
        <f t="array" ref="E53">IF($C53="","",INDEX(import_data,$C53,E$9))</f>
        <v/>
      </c>
      <c r="F53" s="280" t="str" cm="1">
        <f t="array" ref="F53">IF($C53="","",INDEX(import_data,$C53,F$9))</f>
        <v/>
      </c>
      <c r="G53" s="217" t="str" cm="1">
        <f t="array" ref="G53">IF($C53="","",INDEX(import_data,$C53,G$9))</f>
        <v/>
      </c>
      <c r="H53" s="291" t="str" cm="1">
        <f t="array" ref="H53">IF($C53="","",INDEX(import_data,$C53,H$9))</f>
        <v/>
      </c>
      <c r="I53" s="291" t="str" cm="1">
        <f t="array" ref="I53">IF($C53="","",INDEX(import_data,$C53,I$9))</f>
        <v/>
      </c>
      <c r="J53" s="280" t="str" cm="1">
        <f t="array" ref="J53">IF($C53="","",INDEX(import_data,$C53,J$9))</f>
        <v/>
      </c>
      <c r="K53" s="217" t="str" cm="1">
        <f t="array" ref="K53">IF($C53="","",INDEX(import_data,$C53,K$9))</f>
        <v/>
      </c>
      <c r="L53" s="281" t="str" cm="1">
        <f t="array" ref="L53">IF($C53="","",INDEX(import_data,$C53,L$9))</f>
        <v/>
      </c>
      <c r="N53" s="141" t="str">
        <f t="shared" si="2"/>
        <v/>
      </c>
      <c r="O53" s="277" t="str">
        <f>IF(N53="","",MAX(O$12:O52)+1)</f>
        <v/>
      </c>
      <c r="P53" s="278" t="str">
        <f>IF(N53="","",IFERROR(INDEX(natjecanje!T$13:T$412,MATCH(E53,natjecanje!S$13:S$412,0)),""))</f>
        <v/>
      </c>
      <c r="R53" s="141">
        <f t="shared" si="3"/>
        <v>41</v>
      </c>
      <c r="S53" s="278" t="str">
        <f t="shared" si="6"/>
        <v/>
      </c>
      <c r="U53" s="279" t="str" cm="1">
        <f t="array" ref="U53">IF($S53="","",INDEX(import_data,$S53,U$9))</f>
        <v/>
      </c>
      <c r="V53" s="280" t="str" cm="1">
        <f t="array" ref="V53">IF($S53="","",INDEX(import_data,$S53,V$9))</f>
        <v/>
      </c>
      <c r="W53" s="281" t="str" cm="1">
        <f t="array" ref="W53">IF($S53="","",INDEX(import_data,$S53,W$9))</f>
        <v/>
      </c>
    </row>
    <row r="54" spans="2:23" x14ac:dyDescent="0.25">
      <c r="B54" s="141">
        <f t="shared" si="0"/>
        <v>42</v>
      </c>
      <c r="C54" s="278" t="str">
        <f t="shared" si="5"/>
        <v/>
      </c>
      <c r="E54" s="279" t="str" cm="1">
        <f t="array" ref="E54">IF($C54="","",INDEX(import_data,$C54,E$9))</f>
        <v/>
      </c>
      <c r="F54" s="280" t="str" cm="1">
        <f t="array" ref="F54">IF($C54="","",INDEX(import_data,$C54,F$9))</f>
        <v/>
      </c>
      <c r="G54" s="217" t="str" cm="1">
        <f t="array" ref="G54">IF($C54="","",INDEX(import_data,$C54,G$9))</f>
        <v/>
      </c>
      <c r="H54" s="291" t="str" cm="1">
        <f t="array" ref="H54">IF($C54="","",INDEX(import_data,$C54,H$9))</f>
        <v/>
      </c>
      <c r="I54" s="291" t="str" cm="1">
        <f t="array" ref="I54">IF($C54="","",INDEX(import_data,$C54,I$9))</f>
        <v/>
      </c>
      <c r="J54" s="280" t="str" cm="1">
        <f t="array" ref="J54">IF($C54="","",INDEX(import_data,$C54,J$9))</f>
        <v/>
      </c>
      <c r="K54" s="217" t="str" cm="1">
        <f t="array" ref="K54">IF($C54="","",INDEX(import_data,$C54,K$9))</f>
        <v/>
      </c>
      <c r="L54" s="281" t="str" cm="1">
        <f t="array" ref="L54">IF($C54="","",INDEX(import_data,$C54,L$9))</f>
        <v/>
      </c>
      <c r="N54" s="141" t="str">
        <f t="shared" si="2"/>
        <v/>
      </c>
      <c r="O54" s="277" t="str">
        <f>IF(N54="","",MAX(O$12:O53)+1)</f>
        <v/>
      </c>
      <c r="P54" s="278" t="str">
        <f>IF(N54="","",IFERROR(INDEX(natjecanje!T$13:T$412,MATCH(E54,natjecanje!S$13:S$412,0)),""))</f>
        <v/>
      </c>
      <c r="R54" s="141">
        <f t="shared" si="3"/>
        <v>42</v>
      </c>
      <c r="S54" s="278" t="str">
        <f t="shared" si="6"/>
        <v/>
      </c>
      <c r="U54" s="279" t="str" cm="1">
        <f t="array" ref="U54">IF($S54="","",INDEX(import_data,$S54,U$9))</f>
        <v/>
      </c>
      <c r="V54" s="280" t="str" cm="1">
        <f t="array" ref="V54">IF($S54="","",INDEX(import_data,$S54,V$9))</f>
        <v/>
      </c>
      <c r="W54" s="281" t="str" cm="1">
        <f t="array" ref="W54">IF($S54="","",INDEX(import_data,$S54,W$9))</f>
        <v/>
      </c>
    </row>
    <row r="55" spans="2:23" x14ac:dyDescent="0.25">
      <c r="B55" s="141">
        <f t="shared" si="0"/>
        <v>43</v>
      </c>
      <c r="C55" s="278" t="str">
        <f t="shared" si="5"/>
        <v/>
      </c>
      <c r="E55" s="279" t="str" cm="1">
        <f t="array" ref="E55">IF($C55="","",INDEX(import_data,$C55,E$9))</f>
        <v/>
      </c>
      <c r="F55" s="280" t="str" cm="1">
        <f t="array" ref="F55">IF($C55="","",INDEX(import_data,$C55,F$9))</f>
        <v/>
      </c>
      <c r="G55" s="217" t="str" cm="1">
        <f t="array" ref="G55">IF($C55="","",INDEX(import_data,$C55,G$9))</f>
        <v/>
      </c>
      <c r="H55" s="291" t="str" cm="1">
        <f t="array" ref="H55">IF($C55="","",INDEX(import_data,$C55,H$9))</f>
        <v/>
      </c>
      <c r="I55" s="291" t="str" cm="1">
        <f t="array" ref="I55">IF($C55="","",INDEX(import_data,$C55,I$9))</f>
        <v/>
      </c>
      <c r="J55" s="280" t="str" cm="1">
        <f t="array" ref="J55">IF($C55="","",INDEX(import_data,$C55,J$9))</f>
        <v/>
      </c>
      <c r="K55" s="217" t="str" cm="1">
        <f t="array" ref="K55">IF($C55="","",INDEX(import_data,$C55,K$9))</f>
        <v/>
      </c>
      <c r="L55" s="281" t="str" cm="1">
        <f t="array" ref="L55">IF($C55="","",INDEX(import_data,$C55,L$9))</f>
        <v/>
      </c>
      <c r="N55" s="141" t="str">
        <f t="shared" si="2"/>
        <v/>
      </c>
      <c r="O55" s="277" t="str">
        <f>IF(N55="","",MAX(O$12:O54)+1)</f>
        <v/>
      </c>
      <c r="P55" s="278" t="str">
        <f>IF(N55="","",IFERROR(INDEX(natjecanje!T$13:T$412,MATCH(E55,natjecanje!S$13:S$412,0)),""))</f>
        <v/>
      </c>
      <c r="R55" s="141">
        <f t="shared" si="3"/>
        <v>43</v>
      </c>
      <c r="S55" s="278" t="str">
        <f t="shared" si="6"/>
        <v/>
      </c>
      <c r="U55" s="279" t="str" cm="1">
        <f t="array" ref="U55">IF($S55="","",INDEX(import_data,$S55,U$9))</f>
        <v/>
      </c>
      <c r="V55" s="280" t="str" cm="1">
        <f t="array" ref="V55">IF($S55="","",INDEX(import_data,$S55,V$9))</f>
        <v/>
      </c>
      <c r="W55" s="281" t="str" cm="1">
        <f t="array" ref="W55">IF($S55="","",INDEX(import_data,$S55,W$9))</f>
        <v/>
      </c>
    </row>
    <row r="56" spans="2:23" x14ac:dyDescent="0.25">
      <c r="B56" s="141">
        <f t="shared" si="0"/>
        <v>44</v>
      </c>
      <c r="C56" s="278" t="str">
        <f t="shared" si="5"/>
        <v/>
      </c>
      <c r="E56" s="279" t="str" cm="1">
        <f t="array" ref="E56">IF($C56="","",INDEX(import_data,$C56,E$9))</f>
        <v/>
      </c>
      <c r="F56" s="280" t="str" cm="1">
        <f t="array" ref="F56">IF($C56="","",INDEX(import_data,$C56,F$9))</f>
        <v/>
      </c>
      <c r="G56" s="217" t="str" cm="1">
        <f t="array" ref="G56">IF($C56="","",INDEX(import_data,$C56,G$9))</f>
        <v/>
      </c>
      <c r="H56" s="291" t="str" cm="1">
        <f t="array" ref="H56">IF($C56="","",INDEX(import_data,$C56,H$9))</f>
        <v/>
      </c>
      <c r="I56" s="291" t="str" cm="1">
        <f t="array" ref="I56">IF($C56="","",INDEX(import_data,$C56,I$9))</f>
        <v/>
      </c>
      <c r="J56" s="280" t="str" cm="1">
        <f t="array" ref="J56">IF($C56="","",INDEX(import_data,$C56,J$9))</f>
        <v/>
      </c>
      <c r="K56" s="217" t="str" cm="1">
        <f t="array" ref="K56">IF($C56="","",INDEX(import_data,$C56,K$9))</f>
        <v/>
      </c>
      <c r="L56" s="281" t="str" cm="1">
        <f t="array" ref="L56">IF($C56="","",INDEX(import_data,$C56,L$9))</f>
        <v/>
      </c>
      <c r="N56" s="141" t="str">
        <f t="shared" si="2"/>
        <v/>
      </c>
      <c r="O56" s="277" t="str">
        <f>IF(N56="","",MAX(O$12:O55)+1)</f>
        <v/>
      </c>
      <c r="P56" s="278" t="str">
        <f>IF(N56="","",IFERROR(INDEX(natjecanje!T$13:T$412,MATCH(E56,natjecanje!S$13:S$412,0)),""))</f>
        <v/>
      </c>
      <c r="R56" s="141">
        <f t="shared" si="3"/>
        <v>44</v>
      </c>
      <c r="S56" s="278" t="str">
        <f t="shared" si="6"/>
        <v/>
      </c>
      <c r="U56" s="279" t="str" cm="1">
        <f t="array" ref="U56">IF($S56="","",INDEX(import_data,$S56,U$9))</f>
        <v/>
      </c>
      <c r="V56" s="280" t="str" cm="1">
        <f t="array" ref="V56">IF($S56="","",INDEX(import_data,$S56,V$9))</f>
        <v/>
      </c>
      <c r="W56" s="281" t="str" cm="1">
        <f t="array" ref="W56">IF($S56="","",INDEX(import_data,$S56,W$9))</f>
        <v/>
      </c>
    </row>
    <row r="57" spans="2:23" x14ac:dyDescent="0.25">
      <c r="B57" s="141">
        <f t="shared" si="0"/>
        <v>45</v>
      </c>
      <c r="C57" s="278" t="str">
        <f t="shared" si="5"/>
        <v/>
      </c>
      <c r="E57" s="279" t="str" cm="1">
        <f t="array" ref="E57">IF($C57="","",INDEX(import_data,$C57,E$9))</f>
        <v/>
      </c>
      <c r="F57" s="280" t="str" cm="1">
        <f t="array" ref="F57">IF($C57="","",INDEX(import_data,$C57,F$9))</f>
        <v/>
      </c>
      <c r="G57" s="217" t="str" cm="1">
        <f t="array" ref="G57">IF($C57="","",INDEX(import_data,$C57,G$9))</f>
        <v/>
      </c>
      <c r="H57" s="291" t="str" cm="1">
        <f t="array" ref="H57">IF($C57="","",INDEX(import_data,$C57,H$9))</f>
        <v/>
      </c>
      <c r="I57" s="291" t="str" cm="1">
        <f t="array" ref="I57">IF($C57="","",INDEX(import_data,$C57,I$9))</f>
        <v/>
      </c>
      <c r="J57" s="280" t="str" cm="1">
        <f t="array" ref="J57">IF($C57="","",INDEX(import_data,$C57,J$9))</f>
        <v/>
      </c>
      <c r="K57" s="217" t="str" cm="1">
        <f t="array" ref="K57">IF($C57="","",INDEX(import_data,$C57,K$9))</f>
        <v/>
      </c>
      <c r="L57" s="281" t="str" cm="1">
        <f t="array" ref="L57">IF($C57="","",INDEX(import_data,$C57,L$9))</f>
        <v/>
      </c>
      <c r="N57" s="141" t="str">
        <f t="shared" si="2"/>
        <v/>
      </c>
      <c r="O57" s="277" t="str">
        <f>IF(N57="","",MAX(O$12:O56)+1)</f>
        <v/>
      </c>
      <c r="P57" s="278" t="str">
        <f>IF(N57="","",IFERROR(INDEX(natjecanje!T$13:T$412,MATCH(E57,natjecanje!S$13:S$412,0)),""))</f>
        <v/>
      </c>
      <c r="R57" s="141">
        <f t="shared" si="3"/>
        <v>45</v>
      </c>
      <c r="S57" s="278" t="str">
        <f t="shared" si="6"/>
        <v/>
      </c>
      <c r="U57" s="279" t="str" cm="1">
        <f t="array" ref="U57">IF($S57="","",INDEX(import_data,$S57,U$9))</f>
        <v/>
      </c>
      <c r="V57" s="280" t="str" cm="1">
        <f t="array" ref="V57">IF($S57="","",INDEX(import_data,$S57,V$9))</f>
        <v/>
      </c>
      <c r="W57" s="281" t="str" cm="1">
        <f t="array" ref="W57">IF($S57="","",INDEX(import_data,$S57,W$9))</f>
        <v/>
      </c>
    </row>
    <row r="58" spans="2:23" x14ac:dyDescent="0.25">
      <c r="B58" s="141">
        <f t="shared" si="0"/>
        <v>46</v>
      </c>
      <c r="C58" s="278" t="str">
        <f t="shared" si="5"/>
        <v/>
      </c>
      <c r="E58" s="279" t="str" cm="1">
        <f t="array" ref="E58">IF($C58="","",INDEX(import_data,$C58,E$9))</f>
        <v/>
      </c>
      <c r="F58" s="280" t="str" cm="1">
        <f t="array" ref="F58">IF($C58="","",INDEX(import_data,$C58,F$9))</f>
        <v/>
      </c>
      <c r="G58" s="217" t="str" cm="1">
        <f t="array" ref="G58">IF($C58="","",INDEX(import_data,$C58,G$9))</f>
        <v/>
      </c>
      <c r="H58" s="291" t="str" cm="1">
        <f t="array" ref="H58">IF($C58="","",INDEX(import_data,$C58,H$9))</f>
        <v/>
      </c>
      <c r="I58" s="291" t="str" cm="1">
        <f t="array" ref="I58">IF($C58="","",INDEX(import_data,$C58,I$9))</f>
        <v/>
      </c>
      <c r="J58" s="280" t="str" cm="1">
        <f t="array" ref="J58">IF($C58="","",INDEX(import_data,$C58,J$9))</f>
        <v/>
      </c>
      <c r="K58" s="217" t="str" cm="1">
        <f t="array" ref="K58">IF($C58="","",INDEX(import_data,$C58,K$9))</f>
        <v/>
      </c>
      <c r="L58" s="281" t="str" cm="1">
        <f t="array" ref="L58">IF($C58="","",INDEX(import_data,$C58,L$9))</f>
        <v/>
      </c>
      <c r="N58" s="141" t="str">
        <f t="shared" si="2"/>
        <v/>
      </c>
      <c r="O58" s="277" t="str">
        <f>IF(N58="","",MAX(O$12:O57)+1)</f>
        <v/>
      </c>
      <c r="P58" s="278" t="str">
        <f>IF(N58="","",IFERROR(INDEX(natjecanje!T$13:T$412,MATCH(E58,natjecanje!S$13:S$412,0)),""))</f>
        <v/>
      </c>
      <c r="R58" s="141">
        <f t="shared" si="3"/>
        <v>46</v>
      </c>
      <c r="S58" s="278" t="str">
        <f t="shared" si="6"/>
        <v/>
      </c>
      <c r="U58" s="279" t="str" cm="1">
        <f t="array" ref="U58">IF($S58="","",INDEX(import_data,$S58,U$9))</f>
        <v/>
      </c>
      <c r="V58" s="280" t="str" cm="1">
        <f t="array" ref="V58">IF($S58="","",INDEX(import_data,$S58,V$9))</f>
        <v/>
      </c>
      <c r="W58" s="281" t="str" cm="1">
        <f t="array" ref="W58">IF($S58="","",INDEX(import_data,$S58,W$9))</f>
        <v/>
      </c>
    </row>
    <row r="59" spans="2:23" x14ac:dyDescent="0.25">
      <c r="B59" s="141">
        <f t="shared" si="0"/>
        <v>47</v>
      </c>
      <c r="C59" s="278" t="str">
        <f t="shared" si="5"/>
        <v/>
      </c>
      <c r="E59" s="279" t="str" cm="1">
        <f t="array" ref="E59">IF($C59="","",INDEX(import_data,$C59,E$9))</f>
        <v/>
      </c>
      <c r="F59" s="280" t="str" cm="1">
        <f t="array" ref="F59">IF($C59="","",INDEX(import_data,$C59,F$9))</f>
        <v/>
      </c>
      <c r="G59" s="217" t="str" cm="1">
        <f t="array" ref="G59">IF($C59="","",INDEX(import_data,$C59,G$9))</f>
        <v/>
      </c>
      <c r="H59" s="291" t="str" cm="1">
        <f t="array" ref="H59">IF($C59="","",INDEX(import_data,$C59,H$9))</f>
        <v/>
      </c>
      <c r="I59" s="291" t="str" cm="1">
        <f t="array" ref="I59">IF($C59="","",INDEX(import_data,$C59,I$9))</f>
        <v/>
      </c>
      <c r="J59" s="280" t="str" cm="1">
        <f t="array" ref="J59">IF($C59="","",INDEX(import_data,$C59,J$9))</f>
        <v/>
      </c>
      <c r="K59" s="217" t="str" cm="1">
        <f t="array" ref="K59">IF($C59="","",INDEX(import_data,$C59,K$9))</f>
        <v/>
      </c>
      <c r="L59" s="281" t="str" cm="1">
        <f t="array" ref="L59">IF($C59="","",INDEX(import_data,$C59,L$9))</f>
        <v/>
      </c>
      <c r="N59" s="141" t="str">
        <f t="shared" si="2"/>
        <v/>
      </c>
      <c r="O59" s="277" t="str">
        <f>IF(N59="","",MAX(O$12:O58)+1)</f>
        <v/>
      </c>
      <c r="P59" s="278" t="str">
        <f>IF(N59="","",IFERROR(INDEX(natjecanje!T$13:T$412,MATCH(E59,natjecanje!S$13:S$412,0)),""))</f>
        <v/>
      </c>
      <c r="R59" s="141">
        <f t="shared" si="3"/>
        <v>47</v>
      </c>
      <c r="S59" s="278" t="str">
        <f t="shared" si="6"/>
        <v/>
      </c>
      <c r="U59" s="279" t="str" cm="1">
        <f t="array" ref="U59">IF($S59="","",INDEX(import_data,$S59,U$9))</f>
        <v/>
      </c>
      <c r="V59" s="280" t="str" cm="1">
        <f t="array" ref="V59">IF($S59="","",INDEX(import_data,$S59,V$9))</f>
        <v/>
      </c>
      <c r="W59" s="281" t="str" cm="1">
        <f t="array" ref="W59">IF($S59="","",INDEX(import_data,$S59,W$9))</f>
        <v/>
      </c>
    </row>
    <row r="60" spans="2:23" x14ac:dyDescent="0.25">
      <c r="B60" s="141">
        <f t="shared" si="0"/>
        <v>48</v>
      </c>
      <c r="C60" s="278" t="str">
        <f t="shared" si="5"/>
        <v/>
      </c>
      <c r="E60" s="279" t="str" cm="1">
        <f t="array" ref="E60">IF($C60="","",INDEX(import_data,$C60,E$9))</f>
        <v/>
      </c>
      <c r="F60" s="280" t="str" cm="1">
        <f t="array" ref="F60">IF($C60="","",INDEX(import_data,$C60,F$9))</f>
        <v/>
      </c>
      <c r="G60" s="217" t="str" cm="1">
        <f t="array" ref="G60">IF($C60="","",INDEX(import_data,$C60,G$9))</f>
        <v/>
      </c>
      <c r="H60" s="291" t="str" cm="1">
        <f t="array" ref="H60">IF($C60="","",INDEX(import_data,$C60,H$9))</f>
        <v/>
      </c>
      <c r="I60" s="291" t="str" cm="1">
        <f t="array" ref="I60">IF($C60="","",INDEX(import_data,$C60,I$9))</f>
        <v/>
      </c>
      <c r="J60" s="280" t="str" cm="1">
        <f t="array" ref="J60">IF($C60="","",INDEX(import_data,$C60,J$9))</f>
        <v/>
      </c>
      <c r="K60" s="217" t="str" cm="1">
        <f t="array" ref="K60">IF($C60="","",INDEX(import_data,$C60,K$9))</f>
        <v/>
      </c>
      <c r="L60" s="281" t="str" cm="1">
        <f t="array" ref="L60">IF($C60="","",INDEX(import_data,$C60,L$9))</f>
        <v/>
      </c>
      <c r="N60" s="141" t="str">
        <f t="shared" si="2"/>
        <v/>
      </c>
      <c r="O60" s="277" t="str">
        <f>IF(N60="","",MAX(O$12:O59)+1)</f>
        <v/>
      </c>
      <c r="P60" s="278" t="str">
        <f>IF(N60="","",IFERROR(INDEX(natjecanje!T$13:T$412,MATCH(E60,natjecanje!S$13:S$412,0)),""))</f>
        <v/>
      </c>
      <c r="R60" s="141">
        <f t="shared" si="3"/>
        <v>48</v>
      </c>
      <c r="S60" s="278" t="str">
        <f t="shared" si="6"/>
        <v/>
      </c>
      <c r="U60" s="279" t="str" cm="1">
        <f t="array" ref="U60">IF($S60="","",INDEX(import_data,$S60,U$9))</f>
        <v/>
      </c>
      <c r="V60" s="280" t="str" cm="1">
        <f t="array" ref="V60">IF($S60="","",INDEX(import_data,$S60,V$9))</f>
        <v/>
      </c>
      <c r="W60" s="281" t="str" cm="1">
        <f t="array" ref="W60">IF($S60="","",INDEX(import_data,$S60,W$9))</f>
        <v/>
      </c>
    </row>
    <row r="61" spans="2:23" x14ac:dyDescent="0.25">
      <c r="B61" s="141">
        <f t="shared" si="0"/>
        <v>49</v>
      </c>
      <c r="C61" s="278" t="str">
        <f t="shared" si="5"/>
        <v/>
      </c>
      <c r="E61" s="279" t="str" cm="1">
        <f t="array" ref="E61">IF($C61="","",INDEX(import_data,$C61,E$9))</f>
        <v/>
      </c>
      <c r="F61" s="280" t="str" cm="1">
        <f t="array" ref="F61">IF($C61="","",INDEX(import_data,$C61,F$9))</f>
        <v/>
      </c>
      <c r="G61" s="217" t="str" cm="1">
        <f t="array" ref="G61">IF($C61="","",INDEX(import_data,$C61,G$9))</f>
        <v/>
      </c>
      <c r="H61" s="291" t="str" cm="1">
        <f t="array" ref="H61">IF($C61="","",INDEX(import_data,$C61,H$9))</f>
        <v/>
      </c>
      <c r="I61" s="291" t="str" cm="1">
        <f t="array" ref="I61">IF($C61="","",INDEX(import_data,$C61,I$9))</f>
        <v/>
      </c>
      <c r="J61" s="280" t="str" cm="1">
        <f t="array" ref="J61">IF($C61="","",INDEX(import_data,$C61,J$9))</f>
        <v/>
      </c>
      <c r="K61" s="217" t="str" cm="1">
        <f t="array" ref="K61">IF($C61="","",INDEX(import_data,$C61,K$9))</f>
        <v/>
      </c>
      <c r="L61" s="281" t="str" cm="1">
        <f t="array" ref="L61">IF($C61="","",INDEX(import_data,$C61,L$9))</f>
        <v/>
      </c>
      <c r="N61" s="141" t="str">
        <f t="shared" si="2"/>
        <v/>
      </c>
      <c r="O61" s="277" t="str">
        <f>IF(N61="","",MAX(O$12:O60)+1)</f>
        <v/>
      </c>
      <c r="P61" s="278" t="str">
        <f>IF(N61="","",IFERROR(INDEX(natjecanje!T$13:T$412,MATCH(E61,natjecanje!S$13:S$412,0)),""))</f>
        <v/>
      </c>
      <c r="R61" s="141">
        <f t="shared" si="3"/>
        <v>49</v>
      </c>
      <c r="S61" s="278" t="str">
        <f t="shared" si="6"/>
        <v/>
      </c>
      <c r="U61" s="279" t="str" cm="1">
        <f t="array" ref="U61">IF($S61="","",INDEX(import_data,$S61,U$9))</f>
        <v/>
      </c>
      <c r="V61" s="280" t="str" cm="1">
        <f t="array" ref="V61">IF($S61="","",INDEX(import_data,$S61,V$9))</f>
        <v/>
      </c>
      <c r="W61" s="281" t="str" cm="1">
        <f t="array" ref="W61">IF($S61="","",INDEX(import_data,$S61,W$9))</f>
        <v/>
      </c>
    </row>
    <row r="62" spans="2:23" ht="15.75" thickBot="1" x14ac:dyDescent="0.3">
      <c r="B62" s="141">
        <f t="shared" si="0"/>
        <v>50</v>
      </c>
      <c r="C62" s="278" t="str">
        <f t="shared" si="5"/>
        <v/>
      </c>
      <c r="E62" s="285" t="str" cm="1">
        <f t="array" ref="E62">IF($C62="","",INDEX(import_data,$C62,E$9))</f>
        <v/>
      </c>
      <c r="F62" s="286" t="str" cm="1">
        <f t="array" ref="F62">IF($C62="","",INDEX(import_data,$C62,F$9))</f>
        <v/>
      </c>
      <c r="G62" s="220" t="str" cm="1">
        <f t="array" ref="G62">IF($C62="","",INDEX(import_data,$C62,G$9))</f>
        <v/>
      </c>
      <c r="H62" s="292" t="str" cm="1">
        <f t="array" ref="H62">IF($C62="","",INDEX(import_data,$C62,H$9))</f>
        <v/>
      </c>
      <c r="I62" s="292" t="str" cm="1">
        <f t="array" ref="I62">IF($C62="","",INDEX(import_data,$C62,I$9))</f>
        <v/>
      </c>
      <c r="J62" s="286" t="str" cm="1">
        <f t="array" ref="J62">IF($C62="","",INDEX(import_data,$C62,J$9))</f>
        <v/>
      </c>
      <c r="K62" s="220" t="str" cm="1">
        <f t="array" ref="K62">IF($C62="","",INDEX(import_data,$C62,K$9))</f>
        <v/>
      </c>
      <c r="L62" s="287" t="str" cm="1">
        <f t="array" ref="L62">IF($C62="","",INDEX(import_data,$C62,L$9))</f>
        <v/>
      </c>
      <c r="N62" s="147" t="str">
        <f t="shared" si="2"/>
        <v/>
      </c>
      <c r="O62" s="283" t="str">
        <f>IF(N62="","",MAX(O$12:O61)+1)</f>
        <v/>
      </c>
      <c r="P62" s="284" t="str">
        <f>IF(N62="","",IFERROR(INDEX(natjecanje!T$13:T$412,MATCH(E62,natjecanje!S$13:S$412,0)),""))</f>
        <v/>
      </c>
      <c r="R62" s="141">
        <f t="shared" si="3"/>
        <v>50</v>
      </c>
      <c r="S62" s="278" t="str">
        <f t="shared" si="6"/>
        <v/>
      </c>
      <c r="U62" s="285" t="str" cm="1">
        <f t="array" ref="U62">IF($S62="","",INDEX(import_data,$S62,U$9))</f>
        <v/>
      </c>
      <c r="V62" s="286" t="str" cm="1">
        <f t="array" ref="V62">IF($S62="","",INDEX(import_data,$S62,V$9))</f>
        <v/>
      </c>
      <c r="W62" s="287" t="str" cm="1">
        <f t="array" ref="W62">IF($S62="","",INDEX(import_data,$S62,W$9))</f>
        <v/>
      </c>
    </row>
    <row r="63" spans="2:23" ht="15.75" thickBot="1" x14ac:dyDescent="0.3">
      <c r="B63" s="147">
        <f t="shared" si="0"/>
        <v>51</v>
      </c>
      <c r="C63" s="315" t="str">
        <f t="shared" si="5"/>
        <v/>
      </c>
      <c r="R63" s="147">
        <f t="shared" si="3"/>
        <v>51</v>
      </c>
      <c r="S63" s="315" t="str">
        <f t="shared" si="6"/>
        <v/>
      </c>
    </row>
  </sheetData>
  <sheetProtection sheet="1" objects="1" scenarios="1"/>
  <mergeCells count="7">
    <mergeCell ref="U8:W8"/>
    <mergeCell ref="E8:L8"/>
    <mergeCell ref="U6:W6"/>
    <mergeCell ref="U4:W4"/>
    <mergeCell ref="E2:W2"/>
    <mergeCell ref="E6:L6"/>
    <mergeCell ref="E4:L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F53"/>
  <sheetViews>
    <sheetView zoomScaleNormal="100" workbookViewId="0">
      <selection activeCell="E2" sqref="E2:F2"/>
    </sheetView>
  </sheetViews>
  <sheetFormatPr defaultRowHeight="15" x14ac:dyDescent="0.25"/>
  <cols>
    <col min="1" max="1" width="2.85546875" style="92" customWidth="1"/>
    <col min="2" max="3" width="6.85546875" style="94" customWidth="1"/>
    <col min="4" max="4" width="2.85546875" style="92" customWidth="1"/>
    <col min="5" max="5" width="17.140625" style="92" customWidth="1"/>
    <col min="6" max="6" width="45.7109375" style="92" customWidth="1"/>
    <col min="7" max="16384" width="9.140625" style="92"/>
  </cols>
  <sheetData>
    <row r="1" spans="2:6" ht="15.75" thickBot="1" x14ac:dyDescent="0.3"/>
    <row r="2" spans="2:6" ht="32.25" thickBot="1" x14ac:dyDescent="0.55000000000000004">
      <c r="E2" s="393" t="s">
        <v>66</v>
      </c>
      <c r="F2" s="395"/>
    </row>
    <row r="4" spans="2:6" ht="21.75" hidden="1" thickBot="1" x14ac:dyDescent="0.4">
      <c r="E4" s="405" t="s">
        <v>46</v>
      </c>
      <c r="F4" s="407"/>
    </row>
    <row r="5" spans="2:6" ht="15.75" hidden="1" thickBot="1" x14ac:dyDescent="0.3"/>
    <row r="6" spans="2:6" ht="110.25" hidden="1" customHeight="1" thickBot="1" x14ac:dyDescent="0.3">
      <c r="E6" s="410" t="s">
        <v>67</v>
      </c>
      <c r="F6" s="411"/>
    </row>
    <row r="7" spans="2:6" hidden="1" x14ac:dyDescent="0.25"/>
    <row r="8" spans="2:6" ht="15.75" thickBot="1" x14ac:dyDescent="0.3">
      <c r="E8" s="402" t="s">
        <v>58</v>
      </c>
      <c r="F8" s="404"/>
    </row>
    <row r="9" spans="2:6" x14ac:dyDescent="0.25">
      <c r="E9" s="316">
        <v>2</v>
      </c>
      <c r="F9" s="317">
        <v>3</v>
      </c>
    </row>
    <row r="10" spans="2:6" ht="9.75" customHeight="1" x14ac:dyDescent="0.25">
      <c r="E10" s="314"/>
      <c r="F10" s="314"/>
    </row>
    <row r="11" spans="2:6" x14ac:dyDescent="0.25">
      <c r="B11" s="93"/>
      <c r="E11" s="293" t="s">
        <v>60</v>
      </c>
      <c r="F11" s="294" t="s">
        <v>59</v>
      </c>
    </row>
    <row r="12" spans="2:6" ht="9.75" customHeight="1" thickBot="1" x14ac:dyDescent="0.3">
      <c r="E12" s="314"/>
      <c r="F12" s="314"/>
    </row>
    <row r="13" spans="2:6" x14ac:dyDescent="0.25">
      <c r="B13" s="135">
        <f t="shared" ref="B13" si="0">B12+1</f>
        <v>1</v>
      </c>
      <c r="C13" s="273">
        <f>IFERROR(MATCH($E$8&amp;"-"&amp;B13,import_key,0),"")</f>
        <v>1427</v>
      </c>
      <c r="E13" s="298" cm="1">
        <f t="array" ref="E13">IF($C13="","",INDEX(import_data,$C13,E$9))</f>
        <v>0</v>
      </c>
      <c r="F13" s="299" t="str" cm="1">
        <f t="array" ref="F13">IF($C13="","",INDEX(import_data,$C13,F$9))</f>
        <v>ručno</v>
      </c>
    </row>
    <row r="14" spans="2:6" x14ac:dyDescent="0.25">
      <c r="B14" s="141">
        <f t="shared" ref="B14:B53" si="1">B13+1</f>
        <v>2</v>
      </c>
      <c r="C14" s="278">
        <f t="shared" ref="C14:C53" si="2">IFERROR(MATCH($E$8&amp;"-"&amp;B14,import_key,0),"")</f>
        <v>1428</v>
      </c>
      <c r="E14" s="282" cm="1">
        <f t="array" ref="E14">IF($C14="","",INDEX(import_data,$C14,E$9))</f>
        <v>1</v>
      </c>
      <c r="F14" s="300" t="str" cm="1">
        <f t="array" ref="F14">IF($C14="","",INDEX(import_data,$C14,F$9))</f>
        <v>imepre-klu-kat</v>
      </c>
    </row>
    <row r="15" spans="2:6" x14ac:dyDescent="0.25">
      <c r="B15" s="141">
        <f t="shared" si="1"/>
        <v>3</v>
      </c>
      <c r="C15" s="278">
        <f t="shared" si="2"/>
        <v>1429</v>
      </c>
      <c r="E15" s="282" cm="1">
        <f t="array" ref="E15">IF($C15="","",INDEX(import_data,$C15,E$9))</f>
        <v>10</v>
      </c>
      <c r="F15" s="300" t="str" cm="1">
        <f t="array" ref="F15">IF($C15="","",INDEX(import_data,$C15,F$9))</f>
        <v>imepre(ali)-klu(ali)-kat-ot</v>
      </c>
    </row>
    <row r="16" spans="2:6" x14ac:dyDescent="0.25">
      <c r="B16" s="141">
        <f t="shared" si="1"/>
        <v>4</v>
      </c>
      <c r="C16" s="278">
        <f t="shared" si="2"/>
        <v>1430</v>
      </c>
      <c r="E16" s="282" cm="1">
        <f t="array" ref="E16">IF($C16="","",INDEX(import_data,$C16,E$9))</f>
        <v>11</v>
      </c>
      <c r="F16" s="300" t="str" cm="1">
        <f t="array" ref="F16">IF($C16="","",INDEX(import_data,$C16,F$9))</f>
        <v>imepre(ali)-(raz-klu)-kat</v>
      </c>
    </row>
    <row r="17" spans="2:6" x14ac:dyDescent="0.25">
      <c r="B17" s="141">
        <f t="shared" si="1"/>
        <v>5</v>
      </c>
      <c r="C17" s="278">
        <f t="shared" si="2"/>
        <v>1431</v>
      </c>
      <c r="E17" s="282" cm="1">
        <f t="array" ref="E17">IF($C17="","",INDEX(import_data,$C17,E$9))</f>
        <v>12</v>
      </c>
      <c r="F17" s="300" t="str" cm="1">
        <f t="array" ref="F17">IF($C17="","",INDEX(import_data,$C17,F$9))</f>
        <v>imepre(ali)-(raz-klu)-kat-ot</v>
      </c>
    </row>
    <row r="18" spans="2:6" x14ac:dyDescent="0.25">
      <c r="B18" s="141">
        <f t="shared" si="1"/>
        <v>6</v>
      </c>
      <c r="C18" s="278">
        <f t="shared" si="2"/>
        <v>1432</v>
      </c>
      <c r="E18" s="282" cm="1">
        <f t="array" ref="E18">IF($C18="","",INDEX(import_data,$C18,E$9))</f>
        <v>13</v>
      </c>
      <c r="F18" s="300" t="str" cm="1">
        <f t="array" ref="F18">IF($C18="","",INDEX(import_data,$C18,F$9))</f>
        <v>imepre-klu</v>
      </c>
    </row>
    <row r="19" spans="2:6" x14ac:dyDescent="0.25">
      <c r="B19" s="141">
        <f t="shared" si="1"/>
        <v>7</v>
      </c>
      <c r="C19" s="278">
        <f t="shared" si="2"/>
        <v>1433</v>
      </c>
      <c r="E19" s="282" cm="1">
        <f t="array" ref="E19">IF($C19="","",INDEX(import_data,$C19,E$9))</f>
        <v>14</v>
      </c>
      <c r="F19" s="300" t="str" cm="1">
        <f t="array" ref="F19">IF($C19="","",INDEX(import_data,$C19,F$9))</f>
        <v>imepre-klu-ot</v>
      </c>
    </row>
    <row r="20" spans="2:6" x14ac:dyDescent="0.25">
      <c r="B20" s="141">
        <f t="shared" si="1"/>
        <v>8</v>
      </c>
      <c r="C20" s="278">
        <f t="shared" si="2"/>
        <v>1434</v>
      </c>
      <c r="E20" s="282" cm="1">
        <f t="array" ref="E20">IF($C20="","",INDEX(import_data,$C20,E$9))</f>
        <v>15</v>
      </c>
      <c r="F20" s="300" t="str" cm="1">
        <f t="array" ref="F20">IF($C20="","",INDEX(import_data,$C20,F$9))</f>
        <v>imepre-klu(ali)</v>
      </c>
    </row>
    <row r="21" spans="2:6" x14ac:dyDescent="0.25">
      <c r="B21" s="141">
        <f t="shared" si="1"/>
        <v>9</v>
      </c>
      <c r="C21" s="278">
        <f t="shared" si="2"/>
        <v>1435</v>
      </c>
      <c r="E21" s="282" cm="1">
        <f t="array" ref="E21">IF($C21="","",INDEX(import_data,$C21,E$9))</f>
        <v>16</v>
      </c>
      <c r="F21" s="300" t="str" cm="1">
        <f t="array" ref="F21">IF($C21="","",INDEX(import_data,$C21,F$9))</f>
        <v>imepre-klu(ali)-ot</v>
      </c>
    </row>
    <row r="22" spans="2:6" x14ac:dyDescent="0.25">
      <c r="B22" s="141">
        <f t="shared" si="1"/>
        <v>10</v>
      </c>
      <c r="C22" s="278">
        <f t="shared" si="2"/>
        <v>1436</v>
      </c>
      <c r="E22" s="282" cm="1">
        <f t="array" ref="E22">IF($C22="","",INDEX(import_data,$C22,E$9))</f>
        <v>17</v>
      </c>
      <c r="F22" s="300" t="str" cm="1">
        <f t="array" ref="F22">IF($C22="","",INDEX(import_data,$C22,F$9))</f>
        <v>imepre-(raz-klu)</v>
      </c>
    </row>
    <row r="23" spans="2:6" x14ac:dyDescent="0.25">
      <c r="B23" s="141">
        <f t="shared" si="1"/>
        <v>11</v>
      </c>
      <c r="C23" s="278">
        <f t="shared" si="2"/>
        <v>1437</v>
      </c>
      <c r="E23" s="282" cm="1">
        <f t="array" ref="E23">IF($C23="","",INDEX(import_data,$C23,E$9))</f>
        <v>18</v>
      </c>
      <c r="F23" s="300" t="str" cm="1">
        <f t="array" ref="F23">IF($C23="","",INDEX(import_data,$C23,F$9))</f>
        <v>imepre-(raz-klu)-ot</v>
      </c>
    </row>
    <row r="24" spans="2:6" x14ac:dyDescent="0.25">
      <c r="B24" s="141">
        <f t="shared" si="1"/>
        <v>12</v>
      </c>
      <c r="C24" s="278">
        <f t="shared" si="2"/>
        <v>1438</v>
      </c>
      <c r="E24" s="282" cm="1">
        <f t="array" ref="E24">IF($C24="","",INDEX(import_data,$C24,E$9))</f>
        <v>19</v>
      </c>
      <c r="F24" s="300" t="str" cm="1">
        <f t="array" ref="F24">IF($C24="","",INDEX(import_data,$C24,F$9))</f>
        <v>imepre</v>
      </c>
    </row>
    <row r="25" spans="2:6" x14ac:dyDescent="0.25">
      <c r="B25" s="141">
        <f t="shared" si="1"/>
        <v>13</v>
      </c>
      <c r="C25" s="278">
        <f t="shared" si="2"/>
        <v>1439</v>
      </c>
      <c r="E25" s="282" cm="1">
        <f t="array" ref="E25">IF($C25="","",INDEX(import_data,$C25,E$9))</f>
        <v>2</v>
      </c>
      <c r="F25" s="300" t="str" cm="1">
        <f t="array" ref="F25">IF($C25="","",INDEX(import_data,$C25,F$9))</f>
        <v>imepre-klu-kat-ot</v>
      </c>
    </row>
    <row r="26" spans="2:6" x14ac:dyDescent="0.25">
      <c r="B26" s="141">
        <f t="shared" si="1"/>
        <v>14</v>
      </c>
      <c r="C26" s="278">
        <f t="shared" si="2"/>
        <v>1440</v>
      </c>
      <c r="E26" s="282" cm="1">
        <f t="array" ref="E26">IF($C26="","",INDEX(import_data,$C26,E$9))</f>
        <v>20</v>
      </c>
      <c r="F26" s="300" t="str" cm="1">
        <f t="array" ref="F26">IF($C26="","",INDEX(import_data,$C26,F$9))</f>
        <v>imepre-ot</v>
      </c>
    </row>
    <row r="27" spans="2:6" x14ac:dyDescent="0.25">
      <c r="B27" s="141">
        <f t="shared" si="1"/>
        <v>15</v>
      </c>
      <c r="C27" s="278">
        <f t="shared" si="2"/>
        <v>1441</v>
      </c>
      <c r="E27" s="282" cm="1">
        <f t="array" ref="E27">IF($C27="","",INDEX(import_data,$C27,E$9))</f>
        <v>21</v>
      </c>
      <c r="F27" s="300" t="str" cm="1">
        <f t="array" ref="F27">IF($C27="","",INDEX(import_data,$C27,F$9))</f>
        <v>imepre-klu-kat(ali)</v>
      </c>
    </row>
    <row r="28" spans="2:6" x14ac:dyDescent="0.25">
      <c r="B28" s="141">
        <f t="shared" si="1"/>
        <v>16</v>
      </c>
      <c r="C28" s="278">
        <f t="shared" si="2"/>
        <v>1442</v>
      </c>
      <c r="E28" s="282" cm="1">
        <f t="array" ref="E28">IF($C28="","",INDEX(import_data,$C28,E$9))</f>
        <v>22</v>
      </c>
      <c r="F28" s="300" t="str" cm="1">
        <f t="array" ref="F28">IF($C28="","",INDEX(import_data,$C28,F$9))</f>
        <v>imepre-klu-kat(ali)-ot</v>
      </c>
    </row>
    <row r="29" spans="2:6" x14ac:dyDescent="0.25">
      <c r="B29" s="141">
        <f t="shared" si="1"/>
        <v>17</v>
      </c>
      <c r="C29" s="278">
        <f t="shared" si="2"/>
        <v>1443</v>
      </c>
      <c r="E29" s="282" cm="1">
        <f t="array" ref="E29">IF($C29="","",INDEX(import_data,$C29,E$9))</f>
        <v>23</v>
      </c>
      <c r="F29" s="300" t="str" cm="1">
        <f t="array" ref="F29">IF($C29="","",INDEX(import_data,$C29,F$9))</f>
        <v>imepre-klu(ali)-kat(ali)</v>
      </c>
    </row>
    <row r="30" spans="2:6" x14ac:dyDescent="0.25">
      <c r="B30" s="141">
        <f t="shared" si="1"/>
        <v>18</v>
      </c>
      <c r="C30" s="278">
        <f>IFERROR(MATCH($E$8&amp;"-"&amp;B30,import_key,0),"")</f>
        <v>1444</v>
      </c>
      <c r="E30" s="282" cm="1">
        <f t="array" ref="E30">IF($C30="","",INDEX(import_data,$C30,E$9))</f>
        <v>24</v>
      </c>
      <c r="F30" s="300" t="str" cm="1">
        <f t="array" ref="F30">IF($C30="","",INDEX(import_data,$C30,F$9))</f>
        <v>imepre-klu(ali)-kat(ali)-ot</v>
      </c>
    </row>
    <row r="31" spans="2:6" x14ac:dyDescent="0.25">
      <c r="B31" s="141">
        <f t="shared" si="1"/>
        <v>19</v>
      </c>
      <c r="C31" s="278">
        <f t="shared" si="2"/>
        <v>1445</v>
      </c>
      <c r="E31" s="282" cm="1">
        <f t="array" ref="E31">IF($C31="","",INDEX(import_data,$C31,E$9))</f>
        <v>25</v>
      </c>
      <c r="F31" s="300" t="str" cm="1">
        <f t="array" ref="F31">IF($C31="","",INDEX(import_data,$C31,F$9))</f>
        <v>imepre-(raz-klu)-kat(ali)</v>
      </c>
    </row>
    <row r="32" spans="2:6" x14ac:dyDescent="0.25">
      <c r="B32" s="141">
        <f t="shared" si="1"/>
        <v>20</v>
      </c>
      <c r="C32" s="278">
        <f t="shared" si="2"/>
        <v>1446</v>
      </c>
      <c r="E32" s="282" cm="1">
        <f t="array" ref="E32">IF($C32="","",INDEX(import_data,$C32,E$9))</f>
        <v>26</v>
      </c>
      <c r="F32" s="300" t="str" cm="1">
        <f t="array" ref="F32">IF($C32="","",INDEX(import_data,$C32,F$9))</f>
        <v>imepre-(raz-klu)-kat(ali)-ot</v>
      </c>
    </row>
    <row r="33" spans="2:6" x14ac:dyDescent="0.25">
      <c r="B33" s="141">
        <f t="shared" si="1"/>
        <v>21</v>
      </c>
      <c r="C33" s="278">
        <f t="shared" si="2"/>
        <v>1447</v>
      </c>
      <c r="E33" s="282" cm="1">
        <f t="array" ref="E33">IF($C33="","",INDEX(import_data,$C33,E$9))</f>
        <v>27</v>
      </c>
      <c r="F33" s="300" t="str" cm="1">
        <f t="array" ref="F33">IF($C33="","",INDEX(import_data,$C33,F$9))</f>
        <v>imepre(ali)-klu-kat(ali)</v>
      </c>
    </row>
    <row r="34" spans="2:6" x14ac:dyDescent="0.25">
      <c r="B34" s="141">
        <f t="shared" si="1"/>
        <v>22</v>
      </c>
      <c r="C34" s="278">
        <f t="shared" si="2"/>
        <v>1448</v>
      </c>
      <c r="E34" s="282" cm="1">
        <f t="array" ref="E34">IF($C34="","",INDEX(import_data,$C34,E$9))</f>
        <v>28</v>
      </c>
      <c r="F34" s="300" t="str" cm="1">
        <f t="array" ref="F34">IF($C34="","",INDEX(import_data,$C34,F$9))</f>
        <v>imepre(ali)-klu-kat(ali)-ot</v>
      </c>
    </row>
    <row r="35" spans="2:6" x14ac:dyDescent="0.25">
      <c r="B35" s="141">
        <f t="shared" si="1"/>
        <v>23</v>
      </c>
      <c r="C35" s="278">
        <f t="shared" si="2"/>
        <v>1449</v>
      </c>
      <c r="E35" s="282" cm="1">
        <f t="array" ref="E35">IF($C35="","",INDEX(import_data,$C35,E$9))</f>
        <v>29</v>
      </c>
      <c r="F35" s="300" t="str" cm="1">
        <f t="array" ref="F35">IF($C35="","",INDEX(import_data,$C35,F$9))</f>
        <v>imepre(ali)-klu(ali)-kat(ali)</v>
      </c>
    </row>
    <row r="36" spans="2:6" x14ac:dyDescent="0.25">
      <c r="B36" s="141">
        <f t="shared" si="1"/>
        <v>24</v>
      </c>
      <c r="C36" s="278">
        <f t="shared" si="2"/>
        <v>1450</v>
      </c>
      <c r="E36" s="282" cm="1">
        <f t="array" ref="E36">IF($C36="","",INDEX(import_data,$C36,E$9))</f>
        <v>3</v>
      </c>
      <c r="F36" s="300" t="str" cm="1">
        <f t="array" ref="F36">IF($C36="","",INDEX(import_data,$C36,F$9))</f>
        <v>imepre-klu(ali)-kat</v>
      </c>
    </row>
    <row r="37" spans="2:6" x14ac:dyDescent="0.25">
      <c r="B37" s="141">
        <f t="shared" si="1"/>
        <v>25</v>
      </c>
      <c r="C37" s="278">
        <f t="shared" si="2"/>
        <v>1451</v>
      </c>
      <c r="E37" s="282" cm="1">
        <f t="array" ref="E37">IF($C37="","",INDEX(import_data,$C37,E$9))</f>
        <v>30</v>
      </c>
      <c r="F37" s="300" t="str" cm="1">
        <f t="array" ref="F37">IF($C37="","",INDEX(import_data,$C37,F$9))</f>
        <v>imepre(ali)-klu(ali)-kat(ali)-ot</v>
      </c>
    </row>
    <row r="38" spans="2:6" x14ac:dyDescent="0.25">
      <c r="B38" s="141">
        <f t="shared" si="1"/>
        <v>26</v>
      </c>
      <c r="C38" s="278">
        <f t="shared" si="2"/>
        <v>1452</v>
      </c>
      <c r="E38" s="282" cm="1">
        <f t="array" ref="E38">IF($C38="","",INDEX(import_data,$C38,E$9))</f>
        <v>31</v>
      </c>
      <c r="F38" s="300" t="str" cm="1">
        <f t="array" ref="F38">IF($C38="","",INDEX(import_data,$C38,F$9))</f>
        <v>imepre(ali)-(raz-klu)-kat(ali)</v>
      </c>
    </row>
    <row r="39" spans="2:6" x14ac:dyDescent="0.25">
      <c r="B39" s="141">
        <f t="shared" si="1"/>
        <v>27</v>
      </c>
      <c r="C39" s="278">
        <f t="shared" si="2"/>
        <v>1453</v>
      </c>
      <c r="E39" s="282" cm="1">
        <f t="array" ref="E39">IF($C39="","",INDEX(import_data,$C39,E$9))</f>
        <v>32</v>
      </c>
      <c r="F39" s="300" t="str" cm="1">
        <f t="array" ref="F39">IF($C39="","",INDEX(import_data,$C39,F$9))</f>
        <v>imepre(ali)-(raz-klu)-kat(ali)-ot</v>
      </c>
    </row>
    <row r="40" spans="2:6" x14ac:dyDescent="0.25">
      <c r="B40" s="141">
        <f t="shared" si="1"/>
        <v>28</v>
      </c>
      <c r="C40" s="278">
        <f t="shared" si="2"/>
        <v>1454</v>
      </c>
      <c r="E40" s="282" cm="1">
        <f t="array" ref="E40">IF($C40="","",INDEX(import_data,$C40,E$9))</f>
        <v>33</v>
      </c>
      <c r="F40" s="300" t="str" cm="1">
        <f t="array" ref="F40">IF($C40="","",INDEX(import_data,$C40,F$9))</f>
        <v>novo</v>
      </c>
    </row>
    <row r="41" spans="2:6" x14ac:dyDescent="0.25">
      <c r="B41" s="141">
        <f t="shared" si="1"/>
        <v>29</v>
      </c>
      <c r="C41" s="278">
        <f t="shared" si="2"/>
        <v>1455</v>
      </c>
      <c r="E41" s="282" cm="1">
        <f t="array" ref="E41">IF($C41="","",INDEX(import_data,$C41,E$9))</f>
        <v>34</v>
      </c>
      <c r="F41" s="300" t="str" cm="1">
        <f t="array" ref="F41">IF($C41="","",INDEX(import_data,$C41,F$9))</f>
        <v>novo-ot</v>
      </c>
    </row>
    <row r="42" spans="2:6" x14ac:dyDescent="0.25">
      <c r="B42" s="141">
        <f t="shared" si="1"/>
        <v>30</v>
      </c>
      <c r="C42" s="278">
        <f t="shared" si="2"/>
        <v>1456</v>
      </c>
      <c r="E42" s="282" cm="1">
        <f t="array" ref="E42">IF($C42="","",INDEX(import_data,$C42,E$9))</f>
        <v>4</v>
      </c>
      <c r="F42" s="300" t="str" cm="1">
        <f t="array" ref="F42">IF($C42="","",INDEX(import_data,$C42,F$9))</f>
        <v>imepre-klu(ali)-kat-ot</v>
      </c>
    </row>
    <row r="43" spans="2:6" x14ac:dyDescent="0.25">
      <c r="B43" s="141">
        <f t="shared" si="1"/>
        <v>31</v>
      </c>
      <c r="C43" s="278">
        <f t="shared" si="2"/>
        <v>1457</v>
      </c>
      <c r="E43" s="282" cm="1">
        <f t="array" ref="E43">IF($C43="","",INDEX(import_data,$C43,E$9))</f>
        <v>5</v>
      </c>
      <c r="F43" s="300" t="str" cm="1">
        <f t="array" ref="F43">IF($C43="","",INDEX(import_data,$C43,F$9))</f>
        <v>imepre-(raz-klu)-kat</v>
      </c>
    </row>
    <row r="44" spans="2:6" x14ac:dyDescent="0.25">
      <c r="B44" s="141">
        <f t="shared" si="1"/>
        <v>32</v>
      </c>
      <c r="C44" s="278">
        <f t="shared" si="2"/>
        <v>1458</v>
      </c>
      <c r="E44" s="282" cm="1">
        <f t="array" ref="E44">IF($C44="","",INDEX(import_data,$C44,E$9))</f>
        <v>6</v>
      </c>
      <c r="F44" s="300" t="str" cm="1">
        <f t="array" ref="F44">IF($C44="","",INDEX(import_data,$C44,F$9))</f>
        <v>imepre-(raz-klu)-kat-ot</v>
      </c>
    </row>
    <row r="45" spans="2:6" x14ac:dyDescent="0.25">
      <c r="B45" s="141">
        <f t="shared" si="1"/>
        <v>33</v>
      </c>
      <c r="C45" s="278">
        <f t="shared" si="2"/>
        <v>1459</v>
      </c>
      <c r="E45" s="282" cm="1">
        <f t="array" ref="E45">IF($C45="","",INDEX(import_data,$C45,E$9))</f>
        <v>7</v>
      </c>
      <c r="F45" s="300" t="str" cm="1">
        <f t="array" ref="F45">IF($C45="","",INDEX(import_data,$C45,F$9))</f>
        <v>imepre(ali)-klu-kat</v>
      </c>
    </row>
    <row r="46" spans="2:6" x14ac:dyDescent="0.25">
      <c r="B46" s="141">
        <f t="shared" si="1"/>
        <v>34</v>
      </c>
      <c r="C46" s="278">
        <f t="shared" si="2"/>
        <v>1460</v>
      </c>
      <c r="E46" s="282" cm="1">
        <f t="array" ref="E46">IF($C46="","",INDEX(import_data,$C46,E$9))</f>
        <v>8</v>
      </c>
      <c r="F46" s="300" t="str" cm="1">
        <f t="array" ref="F46">IF($C46="","",INDEX(import_data,$C46,F$9))</f>
        <v>imepre(ali)-klu-kat-ot</v>
      </c>
    </row>
    <row r="47" spans="2:6" x14ac:dyDescent="0.25">
      <c r="B47" s="141">
        <f t="shared" si="1"/>
        <v>35</v>
      </c>
      <c r="C47" s="278">
        <f t="shared" si="2"/>
        <v>1461</v>
      </c>
      <c r="E47" s="282" cm="1">
        <f t="array" ref="E47">IF($C47="","",INDEX(import_data,$C47,E$9))</f>
        <v>9</v>
      </c>
      <c r="F47" s="300" t="str" cm="1">
        <f t="array" ref="F47">IF($C47="","",INDEX(import_data,$C47,F$9))</f>
        <v>imepre(ali)-klu(ali)-kat</v>
      </c>
    </row>
    <row r="48" spans="2:6" x14ac:dyDescent="0.25">
      <c r="B48" s="141">
        <f t="shared" si="1"/>
        <v>36</v>
      </c>
      <c r="C48" s="278" t="str">
        <f t="shared" si="2"/>
        <v/>
      </c>
      <c r="E48" s="282" t="str" cm="1">
        <f t="array" ref="E48">IF($C48="","",INDEX(import_data,$C48,E$9))</f>
        <v/>
      </c>
      <c r="F48" s="300" t="str" cm="1">
        <f t="array" ref="F48">IF($C48="","",INDEX(import_data,$C48,F$9))</f>
        <v/>
      </c>
    </row>
    <row r="49" spans="2:6" x14ac:dyDescent="0.25">
      <c r="B49" s="141">
        <f t="shared" si="1"/>
        <v>37</v>
      </c>
      <c r="C49" s="278" t="str">
        <f t="shared" si="2"/>
        <v/>
      </c>
      <c r="E49" s="282" t="str" cm="1">
        <f t="array" ref="E49">IF($C49="","",INDEX(import_data,$C49,E$9))</f>
        <v/>
      </c>
      <c r="F49" s="300" t="str" cm="1">
        <f t="array" ref="F49">IF($C49="","",INDEX(import_data,$C49,F$9))</f>
        <v/>
      </c>
    </row>
    <row r="50" spans="2:6" x14ac:dyDescent="0.25">
      <c r="B50" s="141">
        <f t="shared" si="1"/>
        <v>38</v>
      </c>
      <c r="C50" s="278" t="str">
        <f t="shared" si="2"/>
        <v/>
      </c>
      <c r="E50" s="282" t="str" cm="1">
        <f t="array" ref="E50">IF($C50="","",INDEX(import_data,$C50,E$9))</f>
        <v/>
      </c>
      <c r="F50" s="300" t="str" cm="1">
        <f t="array" ref="F50">IF($C50="","",INDEX(import_data,$C50,F$9))</f>
        <v/>
      </c>
    </row>
    <row r="51" spans="2:6" x14ac:dyDescent="0.25">
      <c r="B51" s="141">
        <f t="shared" si="1"/>
        <v>39</v>
      </c>
      <c r="C51" s="278" t="str">
        <f t="shared" si="2"/>
        <v/>
      </c>
      <c r="E51" s="282" t="str" cm="1">
        <f t="array" ref="E51">IF($C51="","",INDEX(import_data,$C51,E$9))</f>
        <v/>
      </c>
      <c r="F51" s="300" t="str" cm="1">
        <f t="array" ref="F51">IF($C51="","",INDEX(import_data,$C51,F$9))</f>
        <v/>
      </c>
    </row>
    <row r="52" spans="2:6" ht="15.75" thickBot="1" x14ac:dyDescent="0.3">
      <c r="B52" s="141">
        <f t="shared" si="1"/>
        <v>40</v>
      </c>
      <c r="C52" s="284" t="str">
        <f t="shared" si="2"/>
        <v/>
      </c>
      <c r="E52" s="302" t="str" cm="1">
        <f t="array" ref="E52">IF($C52="","",INDEX(import_data,$C52,E$9))</f>
        <v/>
      </c>
      <c r="F52" s="303" t="str" cm="1">
        <f t="array" ref="F52">IF($C52="","",INDEX(import_data,$C52,F$9))</f>
        <v/>
      </c>
    </row>
    <row r="53" spans="2:6" ht="15.75" thickBot="1" x14ac:dyDescent="0.3">
      <c r="B53" s="146">
        <f t="shared" si="1"/>
        <v>41</v>
      </c>
      <c r="C53" s="315" t="str">
        <f t="shared" si="2"/>
        <v/>
      </c>
    </row>
  </sheetData>
  <sheetProtection sheet="1" objects="1" scenarios="1"/>
  <mergeCells count="4">
    <mergeCell ref="E2:F2"/>
    <mergeCell ref="E4:F4"/>
    <mergeCell ref="E6:F6"/>
    <mergeCell ref="E8:F8"/>
  </mergeCells>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H23"/>
  <sheetViews>
    <sheetView zoomScaleNormal="100" workbookViewId="0">
      <selection activeCell="E2" sqref="E2:H2"/>
    </sheetView>
  </sheetViews>
  <sheetFormatPr defaultRowHeight="15" x14ac:dyDescent="0.25"/>
  <cols>
    <col min="1" max="1" width="2.85546875" style="92" customWidth="1"/>
    <col min="2" max="3" width="6.85546875" style="94" customWidth="1"/>
    <col min="4" max="4" width="2.85546875" style="92" customWidth="1"/>
    <col min="5" max="5" width="5.7109375" style="92" customWidth="1"/>
    <col min="6" max="6" width="8.42578125" style="92" bestFit="1" customWidth="1"/>
    <col min="7" max="7" width="39.42578125" style="92" bestFit="1" customWidth="1"/>
    <col min="8" max="8" width="17.7109375" style="92" bestFit="1" customWidth="1"/>
    <col min="9" max="16384" width="9.140625" style="92"/>
  </cols>
  <sheetData>
    <row r="1" spans="2:8" ht="15.75" thickBot="1" x14ac:dyDescent="0.3"/>
    <row r="2" spans="2:8" ht="32.25" thickBot="1" x14ac:dyDescent="0.55000000000000004">
      <c r="E2" s="393" t="s">
        <v>80</v>
      </c>
      <c r="F2" s="394"/>
      <c r="G2" s="394"/>
      <c r="H2" s="395"/>
    </row>
    <row r="4" spans="2:8" ht="21.75" hidden="1" thickBot="1" x14ac:dyDescent="0.4">
      <c r="E4" s="405" t="s">
        <v>46</v>
      </c>
      <c r="F4" s="406"/>
      <c r="G4" s="406"/>
      <c r="H4" s="407"/>
    </row>
    <row r="5" spans="2:8" ht="15.75" hidden="1" thickBot="1" x14ac:dyDescent="0.3"/>
    <row r="6" spans="2:8" ht="91.5" hidden="1" customHeight="1" thickBot="1" x14ac:dyDescent="0.3">
      <c r="E6" s="399" t="s">
        <v>175</v>
      </c>
      <c r="F6" s="400"/>
      <c r="G6" s="400"/>
      <c r="H6" s="401"/>
    </row>
    <row r="7" spans="2:8" hidden="1" x14ac:dyDescent="0.25"/>
    <row r="8" spans="2:8" ht="15.75" thickBot="1" x14ac:dyDescent="0.3">
      <c r="E8" s="402" t="s">
        <v>293</v>
      </c>
      <c r="F8" s="403"/>
      <c r="G8" s="403"/>
      <c r="H8" s="404"/>
    </row>
    <row r="9" spans="2:8" x14ac:dyDescent="0.25">
      <c r="E9" s="318">
        <v>2</v>
      </c>
      <c r="F9" s="319">
        <v>3</v>
      </c>
      <c r="G9" s="319">
        <v>4</v>
      </c>
      <c r="H9" s="317">
        <v>5</v>
      </c>
    </row>
    <row r="10" spans="2:8" ht="9.75" customHeight="1" x14ac:dyDescent="0.25">
      <c r="F10" s="314"/>
      <c r="G10" s="314"/>
    </row>
    <row r="11" spans="2:8" x14ac:dyDescent="0.25">
      <c r="B11" s="93"/>
      <c r="E11" s="308" t="s">
        <v>81</v>
      </c>
      <c r="F11" s="269" t="s">
        <v>23</v>
      </c>
      <c r="G11" s="269" t="s">
        <v>12</v>
      </c>
      <c r="H11" s="309" t="s">
        <v>82</v>
      </c>
    </row>
    <row r="12" spans="2:8" ht="10.5" customHeight="1" thickBot="1" x14ac:dyDescent="0.3">
      <c r="E12" s="314"/>
      <c r="F12" s="314"/>
      <c r="G12" s="314"/>
      <c r="H12" s="314"/>
    </row>
    <row r="13" spans="2:8" x14ac:dyDescent="0.25">
      <c r="B13" s="135">
        <f t="shared" ref="B13" si="0">B12+1</f>
        <v>1</v>
      </c>
      <c r="C13" s="273">
        <f>IFERROR(MATCH($E$8&amp;"-"&amp;B13,import_key,0),"")</f>
        <v>1421</v>
      </c>
      <c r="E13" s="320" cm="1">
        <f t="array" ref="E13">IF($C13="","",INDEX(import_data,$C13,E$9))</f>
        <v>1</v>
      </c>
      <c r="F13" s="321" t="str" cm="1">
        <f t="array" ref="F13">IF($C13="","",INDEX(import_data,$C13,F$9))</f>
        <v>ok</v>
      </c>
      <c r="G13" s="321" t="str" cm="1">
        <f t="array" ref="G13">IF($C13="","",INDEX(import_data,$C13,G$9))</f>
        <v>regularan rezultat</v>
      </c>
      <c r="H13" s="322" cm="1">
        <f t="array" ref="H13">IF($C13="","",INDEX(import_data,$C13,H$9))</f>
        <v>0</v>
      </c>
    </row>
    <row r="14" spans="2:8" x14ac:dyDescent="0.25">
      <c r="B14" s="141">
        <f>B13+1</f>
        <v>2</v>
      </c>
      <c r="C14" s="278">
        <f t="shared" ref="C14:C23" si="1">IFERROR(MATCH($E$8&amp;"-"&amp;B14,import_key,0),"")</f>
        <v>1422</v>
      </c>
      <c r="E14" s="323" cm="1">
        <f t="array" ref="E14">IF($C14="","",INDEX(import_data,$C14,E$9))</f>
        <v>2</v>
      </c>
      <c r="F14" s="324" t="str" cm="1">
        <f t="array" ref="F14">IF($C14="","",INDEX(import_data,$C14,F$9))</f>
        <v>ot</v>
      </c>
      <c r="G14" s="324" t="str" cm="1">
        <f t="array" ref="G14">IF($C14="","",INDEX(import_data,$C14,G$9))</f>
        <v>prekoračeno vrijeme zadržavanja na stazi</v>
      </c>
      <c r="H14" s="325" t="str" cm="1">
        <f t="array" ref="H14">IF($C14="","",INDEX(import_data,$C14,H$9))</f>
        <v>NULL</v>
      </c>
    </row>
    <row r="15" spans="2:8" x14ac:dyDescent="0.25">
      <c r="B15" s="141">
        <f t="shared" ref="B15:B23" si="2">B14+1</f>
        <v>3</v>
      </c>
      <c r="C15" s="278">
        <f t="shared" si="1"/>
        <v>1423</v>
      </c>
      <c r="E15" s="323" cm="1">
        <f t="array" ref="E15">IF($C15="","",INDEX(import_data,$C15,E$9))</f>
        <v>3</v>
      </c>
      <c r="F15" s="324" t="str" cm="1">
        <f t="array" ref="F15">IF($C15="","",INDEX(import_data,$C15,F$9))</f>
        <v>mp</v>
      </c>
      <c r="G15" s="324" t="str" cm="1">
        <f t="array" ref="G15">IF($C15="","",INDEX(import_data,$C15,G$9))</f>
        <v>pogrešno perforiranje</v>
      </c>
      <c r="H15" s="325" cm="1">
        <f t="array" ref="H15">IF($C15="","",INDEX(import_data,$C15,H$9))</f>
        <v>3</v>
      </c>
    </row>
    <row r="16" spans="2:8" x14ac:dyDescent="0.25">
      <c r="B16" s="141">
        <f t="shared" si="2"/>
        <v>4</v>
      </c>
      <c r="C16" s="278">
        <f>IFERROR(MATCH($E$8&amp;"-"&amp;B16,import_key,0),"")</f>
        <v>1424</v>
      </c>
      <c r="E16" s="323" cm="1">
        <f t="array" ref="E16">IF($C16="","",INDEX(import_data,$C16,E$9))</f>
        <v>4</v>
      </c>
      <c r="F16" s="324" t="str" cm="1">
        <f t="array" ref="F16">IF($C16="","",INDEX(import_data,$C16,F$9))</f>
        <v>dnf</v>
      </c>
      <c r="G16" s="324" t="str" cm="1">
        <f t="array" ref="G16">IF($C16="","",INDEX(import_data,$C16,G$9))</f>
        <v>nije prošao kroz cilj</v>
      </c>
      <c r="H16" s="325" cm="1">
        <f t="array" ref="H16">IF($C16="","",INDEX(import_data,$C16,H$9))</f>
        <v>2</v>
      </c>
    </row>
    <row r="17" spans="2:8" x14ac:dyDescent="0.25">
      <c r="B17" s="141">
        <f t="shared" si="2"/>
        <v>5</v>
      </c>
      <c r="C17" s="278">
        <f t="shared" si="1"/>
        <v>1425</v>
      </c>
      <c r="E17" s="323" cm="1">
        <f t="array" ref="E17">IF($C17="","",INDEX(import_data,$C17,E$9))</f>
        <v>5</v>
      </c>
      <c r="F17" s="324" t="str" cm="1">
        <f t="array" ref="F17">IF($C17="","",INDEX(import_data,$C17,F$9))</f>
        <v>disq</v>
      </c>
      <c r="G17" s="324" t="str" cm="1">
        <f t="array" ref="G17">IF($C17="","",INDEX(import_data,$C17,G$9))</f>
        <v>diskvalifikacija</v>
      </c>
      <c r="H17" s="325" cm="1">
        <f t="array" ref="H17">IF($C17="","",INDEX(import_data,$C17,H$9))</f>
        <v>4</v>
      </c>
    </row>
    <row r="18" spans="2:8" x14ac:dyDescent="0.25">
      <c r="B18" s="141">
        <f t="shared" si="2"/>
        <v>6</v>
      </c>
      <c r="C18" s="278">
        <f t="shared" si="1"/>
        <v>1426</v>
      </c>
      <c r="E18" s="323" cm="1">
        <f t="array" ref="E18">IF($C18="","",INDEX(import_data,$C18,E$9))</f>
        <v>6</v>
      </c>
      <c r="F18" s="324" t="str" cm="1">
        <f t="array" ref="F18">IF($C18="","",INDEX(import_data,$C18,F$9))</f>
        <v>dns</v>
      </c>
      <c r="G18" s="324" t="str" cm="1">
        <f t="array" ref="G18">IF($C18="","",INDEX(import_data,$C18,G$9))</f>
        <v>nije startao/la</v>
      </c>
      <c r="H18" s="325" cm="1">
        <f t="array" ref="H18">IF($C18="","",INDEX(import_data,$C18,H$9))</f>
        <v>1</v>
      </c>
    </row>
    <row r="19" spans="2:8" x14ac:dyDescent="0.25">
      <c r="B19" s="141">
        <f t="shared" si="2"/>
        <v>7</v>
      </c>
      <c r="C19" s="278" t="str">
        <f t="shared" si="1"/>
        <v/>
      </c>
      <c r="E19" s="323" t="str" cm="1">
        <f t="array" ref="E19">IF($C19="","",INDEX(import_data,$C19,E$9))</f>
        <v/>
      </c>
      <c r="F19" s="324" t="str" cm="1">
        <f t="array" ref="F19">IF($C19="","",INDEX(import_data,$C19,F$9))</f>
        <v/>
      </c>
      <c r="G19" s="324" t="str" cm="1">
        <f t="array" ref="G19">IF($C19="","",INDEX(import_data,$C19,G$9))</f>
        <v/>
      </c>
      <c r="H19" s="325" t="str" cm="1">
        <f t="array" ref="H19">IF($C19="","",INDEX(import_data,$C19,H$9))</f>
        <v/>
      </c>
    </row>
    <row r="20" spans="2:8" x14ac:dyDescent="0.25">
      <c r="B20" s="141">
        <f t="shared" si="2"/>
        <v>8</v>
      </c>
      <c r="C20" s="278" t="str">
        <f t="shared" si="1"/>
        <v/>
      </c>
      <c r="E20" s="323" t="str" cm="1">
        <f t="array" ref="E20">IF($C20="","",INDEX(import_data,$C20,E$9))</f>
        <v/>
      </c>
      <c r="F20" s="324" t="str" cm="1">
        <f t="array" ref="F20">IF($C20="","",INDEX(import_data,$C20,F$9))</f>
        <v/>
      </c>
      <c r="G20" s="324" t="str" cm="1">
        <f t="array" ref="G20">IF($C20="","",INDEX(import_data,$C20,G$9))</f>
        <v/>
      </c>
      <c r="H20" s="325" t="str" cm="1">
        <f t="array" ref="H20">IF($C20="","",INDEX(import_data,$C20,H$9))</f>
        <v/>
      </c>
    </row>
    <row r="21" spans="2:8" x14ac:dyDescent="0.25">
      <c r="B21" s="141">
        <f t="shared" si="2"/>
        <v>9</v>
      </c>
      <c r="C21" s="278" t="str">
        <f t="shared" si="1"/>
        <v/>
      </c>
      <c r="E21" s="323" t="str" cm="1">
        <f t="array" ref="E21">IF($C21="","",INDEX(import_data,$C21,E$9))</f>
        <v/>
      </c>
      <c r="F21" s="324" t="str" cm="1">
        <f t="array" ref="F21">IF($C21="","",INDEX(import_data,$C21,F$9))</f>
        <v/>
      </c>
      <c r="G21" s="324" t="str" cm="1">
        <f t="array" ref="G21">IF($C21="","",INDEX(import_data,$C21,G$9))</f>
        <v/>
      </c>
      <c r="H21" s="325" t="str" cm="1">
        <f t="array" ref="H21">IF($C21="","",INDEX(import_data,$C21,H$9))</f>
        <v/>
      </c>
    </row>
    <row r="22" spans="2:8" ht="15.75" thickBot="1" x14ac:dyDescent="0.3">
      <c r="B22" s="141">
        <f t="shared" si="2"/>
        <v>10</v>
      </c>
      <c r="C22" s="278" t="str">
        <f t="shared" si="1"/>
        <v/>
      </c>
      <c r="E22" s="326" t="str" cm="1">
        <f t="array" ref="E22">IF($C22="","",INDEX(import_data,$C22,E$9))</f>
        <v/>
      </c>
      <c r="F22" s="327" t="str" cm="1">
        <f t="array" ref="F22">IF($C22="","",INDEX(import_data,$C22,F$9))</f>
        <v/>
      </c>
      <c r="G22" s="327" t="str" cm="1">
        <f t="array" ref="G22">IF($C22="","",INDEX(import_data,$C22,G$9))</f>
        <v/>
      </c>
      <c r="H22" s="328" t="str" cm="1">
        <f t="array" ref="H22">IF($C22="","",INDEX(import_data,$C22,H$9))</f>
        <v/>
      </c>
    </row>
    <row r="23" spans="2:8" ht="15.75" thickBot="1" x14ac:dyDescent="0.3">
      <c r="B23" s="147">
        <f t="shared" si="2"/>
        <v>11</v>
      </c>
      <c r="C23" s="315" t="str">
        <f t="shared" si="1"/>
        <v/>
      </c>
    </row>
  </sheetData>
  <sheetProtection sheet="1" objects="1" scenarios="1"/>
  <mergeCells count="4">
    <mergeCell ref="E2:H2"/>
    <mergeCell ref="E4:H4"/>
    <mergeCell ref="E6:H6"/>
    <mergeCell ref="E8:H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92</vt:i4>
      </vt:variant>
    </vt:vector>
  </HeadingPairs>
  <TitlesOfParts>
    <vt:vector size="104" baseType="lpstr">
      <vt:lpstr>data</vt:lpstr>
      <vt:lpstr>natjecanje</vt:lpstr>
      <vt:lpstr>natjecanje-staze</vt:lpstr>
      <vt:lpstr>natjecanje-kategorije</vt:lpstr>
      <vt:lpstr>import</vt:lpstr>
      <vt:lpstr>csv</vt:lpstr>
      <vt:lpstr>registar-natjecatelji</vt:lpstr>
      <vt:lpstr>registar-klubovi</vt:lpstr>
      <vt:lpstr>registar-države</vt:lpstr>
      <vt:lpstr>registar-kategorije</vt:lpstr>
      <vt:lpstr>registar-uparivanje</vt:lpstr>
      <vt:lpstr>registar-status-rezultat</vt:lpstr>
      <vt:lpstr>csv</vt:lpstr>
      <vt:lpstr>data_datum_natjecanja</vt:lpstr>
      <vt:lpstr>data_dnevnik_id</vt:lpstr>
      <vt:lpstr>data_grana_id</vt:lpstr>
      <vt:lpstr>data_liga_id</vt:lpstr>
      <vt:lpstr>data_max_id_ime_prezime</vt:lpstr>
      <vt:lpstr>data_max_id_kategorija_alias</vt:lpstr>
      <vt:lpstr>data_max_id_natjecatelj</vt:lpstr>
      <vt:lpstr>data_max_id_osoba</vt:lpstr>
      <vt:lpstr>data_max_id_rezultat</vt:lpstr>
      <vt:lpstr>data_max_id_staza</vt:lpstr>
      <vt:lpstr>data_max_id_staza_kategorija</vt:lpstr>
      <vt:lpstr>data_max_minuta</vt:lpstr>
      <vt:lpstr>data_trka_id</vt:lpstr>
      <vt:lpstr>data_trka_je_rangirana</vt:lpstr>
      <vt:lpstr>import_data</vt:lpstr>
      <vt:lpstr>import_datum_natjecanja</vt:lpstr>
      <vt:lpstr>import_dnevnik_id</vt:lpstr>
      <vt:lpstr>import_grana_id</vt:lpstr>
      <vt:lpstr>import_key</vt:lpstr>
      <vt:lpstr>import_max_id_ime_prezime</vt:lpstr>
      <vt:lpstr>import_max_id_kategorija_alias</vt:lpstr>
      <vt:lpstr>import_max_id_osoba</vt:lpstr>
      <vt:lpstr>import_max_id_rezultat</vt:lpstr>
      <vt:lpstr>import_max_id_staza</vt:lpstr>
      <vt:lpstr>import_max_id_staza_kategorija</vt:lpstr>
      <vt:lpstr>import_max_minuta</vt:lpstr>
      <vt:lpstr>import_trka_je_rangirana</vt:lpstr>
      <vt:lpstr>legacy_sql_drzava</vt:lpstr>
      <vt:lpstr>legacy_sql_imeprezime</vt:lpstr>
      <vt:lpstr>legacy_sql_imeprezime_alias</vt:lpstr>
      <vt:lpstr>legacy_sql_kategorija_alias</vt:lpstr>
      <vt:lpstr>legacy_sql_kategorija_liga</vt:lpstr>
      <vt:lpstr>legacy_sql_klub</vt:lpstr>
      <vt:lpstr>legacy_sql_klub_alias</vt:lpstr>
      <vt:lpstr>legacy_sql_status_rezultat</vt:lpstr>
      <vt:lpstr>legacy_sql_uparivanje</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order_by</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sql_drzava</vt:lpstr>
      <vt:lpstr>sql_imeprezime</vt:lpstr>
      <vt:lpstr>sql_imeprezime_alias</vt:lpstr>
      <vt:lpstr>sql_kategorija_alias</vt:lpstr>
      <vt:lpstr>sql_kategorija_liga</vt:lpstr>
      <vt:lpstr>sql_klub</vt:lpstr>
      <vt:lpstr>sql_klub_alias</vt:lpstr>
      <vt:lpstr>sql_status_rezultat</vt:lpstr>
      <vt:lpstr>sql_uparivanje</vt:lpstr>
      <vt:lpstr>trka_id</vt:lpstr>
      <vt:lpstr>union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2022-06-23T20:48:16Z</dcterms:modified>
</cp:coreProperties>
</file>